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izm-s-foxtrot.izm.resors\Public\Darba grupa_skolu modelis\20210114_Ceturta_tiksanas\"/>
    </mc:Choice>
  </mc:AlternateContent>
  <xr:revisionPtr revIDLastSave="0" documentId="13_ncr:1_{D784E628-21D7-4A10-9983-7CFDA949F2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ieņēmumi" sheetId="11" r:id="rId1"/>
    <sheet name="Klases" sheetId="9" r:id="rId2"/>
    <sheet name="Rezultāti" sheetId="13" r:id="rId3"/>
    <sheet name="Daži avoti" sheetId="10" r:id="rId4"/>
  </sheets>
  <definedNames>
    <definedName name="_xlnm._FilterDatabase" localSheetId="1" hidden="1">Klases!$A$11:$CW$580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" i="11" l="1"/>
  <c r="B31" i="11" l="1"/>
  <c r="D25" i="11"/>
  <c r="D26" i="11"/>
  <c r="D22" i="11"/>
  <c r="DO37" i="11" l="1"/>
  <c r="DO36" i="11"/>
  <c r="DO35" i="11"/>
  <c r="DO33" i="11"/>
  <c r="DQ8" i="11"/>
  <c r="DP8" i="11"/>
  <c r="DQ29" i="11"/>
  <c r="DP29" i="11"/>
  <c r="DO29" i="11"/>
  <c r="DQ26" i="11"/>
  <c r="DP26" i="11"/>
  <c r="DO26" i="11"/>
  <c r="DP28" i="11"/>
  <c r="DP27" i="11" s="1"/>
  <c r="DP25" i="11"/>
  <c r="DP24" i="11"/>
  <c r="DQ28" i="11"/>
  <c r="DQ27" i="11" s="1"/>
  <c r="DQ25" i="11"/>
  <c r="DQ24" i="11" s="1"/>
  <c r="DG8" i="11"/>
  <c r="DF8" i="11"/>
  <c r="DG29" i="11"/>
  <c r="DF29" i="11"/>
  <c r="DE29" i="11"/>
  <c r="DF26" i="11"/>
  <c r="DE26" i="11"/>
  <c r="DG26" i="11"/>
  <c r="DF28" i="11"/>
  <c r="DF27" i="11" s="1"/>
  <c r="DF25" i="11"/>
  <c r="DG25" i="11" s="1"/>
  <c r="DG24" i="11" s="1"/>
  <c r="DH24" i="11" s="1"/>
  <c r="DF24" i="11"/>
  <c r="DG28" i="11"/>
  <c r="DG27" i="11" s="1"/>
  <c r="DH27" i="11" s="1"/>
  <c r="CW28" i="11"/>
  <c r="CW25" i="11"/>
  <c r="CW8" i="11"/>
  <c r="CV8" i="11"/>
  <c r="CV28" i="11"/>
  <c r="CV27" i="11" s="1"/>
  <c r="CV25" i="11"/>
  <c r="CV24" i="11"/>
  <c r="CU29" i="11"/>
  <c r="CV26" i="11"/>
  <c r="CU26" i="11"/>
  <c r="CW24" i="11"/>
  <c r="CX24" i="11" s="1"/>
  <c r="CK8" i="11"/>
  <c r="CL27" i="11"/>
  <c r="CK27" i="11"/>
  <c r="CJ27" i="11"/>
  <c r="CL24" i="11"/>
  <c r="CK24" i="11"/>
  <c r="CJ24" i="11"/>
  <c r="CK26" i="11"/>
  <c r="CK25" i="11" s="1"/>
  <c r="CK23" i="11"/>
  <c r="CK22" i="11"/>
  <c r="CL26" i="11"/>
  <c r="CL25" i="11" s="1"/>
  <c r="CL23" i="11"/>
  <c r="CL22" i="11" s="1"/>
  <c r="BZ8" i="11"/>
  <c r="BO8" i="11"/>
  <c r="CA27" i="11"/>
  <c r="BZ27" i="11"/>
  <c r="BY27" i="11"/>
  <c r="BY24" i="11"/>
  <c r="BZ24" i="11"/>
  <c r="CA24" i="11"/>
  <c r="BZ26" i="11"/>
  <c r="BZ25" i="11"/>
  <c r="BZ23" i="11"/>
  <c r="BZ22" i="11" s="1"/>
  <c r="CA26" i="11"/>
  <c r="CA25" i="11" s="1"/>
  <c r="CA23" i="11"/>
  <c r="CA22" i="11" s="1"/>
  <c r="BP25" i="11"/>
  <c r="BP22" i="11"/>
  <c r="BE25" i="11"/>
  <c r="BE22" i="11"/>
  <c r="BP27" i="11"/>
  <c r="BO27" i="11"/>
  <c r="BN27" i="11"/>
  <c r="BP24" i="11"/>
  <c r="BO24" i="11"/>
  <c r="BN24" i="11"/>
  <c r="BO26" i="11"/>
  <c r="BO25" i="11"/>
  <c r="BO23" i="11"/>
  <c r="BO22" i="11"/>
  <c r="BP26" i="11"/>
  <c r="BP23" i="11"/>
  <c r="BD8" i="11"/>
  <c r="BE27" i="11"/>
  <c r="BD27" i="11"/>
  <c r="BC27" i="11"/>
  <c r="BE24" i="11"/>
  <c r="BD24" i="11"/>
  <c r="BC24" i="11"/>
  <c r="BD26" i="11"/>
  <c r="BD25" i="11" s="1"/>
  <c r="BD23" i="11"/>
  <c r="BD22" i="11" s="1"/>
  <c r="BF22" i="11" s="1"/>
  <c r="BE26" i="11"/>
  <c r="BE23" i="11"/>
  <c r="AR34" i="11"/>
  <c r="AR33" i="11"/>
  <c r="AR32" i="11"/>
  <c r="AT27" i="11"/>
  <c r="AS27" i="11"/>
  <c r="AR27" i="11"/>
  <c r="AT24" i="11"/>
  <c r="AS24" i="11"/>
  <c r="AR24" i="11"/>
  <c r="AT25" i="11"/>
  <c r="AT22" i="11"/>
  <c r="AT26" i="11"/>
  <c r="AT23" i="11"/>
  <c r="AS26" i="11"/>
  <c r="AS25" i="11" s="1"/>
  <c r="AS23" i="11"/>
  <c r="AS22" i="11"/>
  <c r="AU22" i="11" s="1"/>
  <c r="AS8" i="11"/>
  <c r="AF34" i="11"/>
  <c r="AF33" i="11"/>
  <c r="AF32" i="11"/>
  <c r="AH25" i="11"/>
  <c r="AH22" i="11"/>
  <c r="AH26" i="11"/>
  <c r="AH27" i="11" s="1"/>
  <c r="AH23" i="11"/>
  <c r="AF27" i="11"/>
  <c r="AG27" i="11"/>
  <c r="AH24" i="11"/>
  <c r="AG24" i="11"/>
  <c r="AF24" i="11"/>
  <c r="AG8" i="11"/>
  <c r="AG26" i="11"/>
  <c r="AG25" i="11" s="1"/>
  <c r="AG23" i="11"/>
  <c r="AG22" i="11" s="1"/>
  <c r="DR27" i="11" l="1"/>
  <c r="DR24" i="11"/>
  <c r="CV29" i="11"/>
  <c r="CW26" i="11"/>
  <c r="CX26" i="11" s="1"/>
  <c r="CM25" i="11"/>
  <c r="CM22" i="11"/>
  <c r="BF25" i="11"/>
  <c r="AU25" i="11"/>
  <c r="AI25" i="11"/>
  <c r="AI22" i="11"/>
  <c r="AI27" i="11"/>
  <c r="AI24" i="11"/>
  <c r="V34" i="11"/>
  <c r="V33" i="11"/>
  <c r="V32" i="11"/>
  <c r="X27" i="11"/>
  <c r="W27" i="11"/>
  <c r="V27" i="11"/>
  <c r="X24" i="11"/>
  <c r="W24" i="11"/>
  <c r="V24" i="11"/>
  <c r="X25" i="11"/>
  <c r="X22" i="11"/>
  <c r="N25" i="11"/>
  <c r="N22" i="11"/>
  <c r="X26" i="11"/>
  <c r="X23" i="11"/>
  <c r="W26" i="11"/>
  <c r="W25" i="11" s="1"/>
  <c r="W23" i="11"/>
  <c r="W22" i="11"/>
  <c r="W8" i="11"/>
  <c r="N27" i="11"/>
  <c r="N24" i="11"/>
  <c r="L27" i="11"/>
  <c r="L24" i="11"/>
  <c r="M27" i="11"/>
  <c r="M24" i="11"/>
  <c r="B34" i="11"/>
  <c r="B33" i="11"/>
  <c r="B32" i="11"/>
  <c r="M26" i="11"/>
  <c r="M25" i="11" s="1"/>
  <c r="O25" i="11" s="1"/>
  <c r="N23" i="11"/>
  <c r="M23" i="11"/>
  <c r="M22" i="11"/>
  <c r="M8" i="11"/>
  <c r="E24" i="11"/>
  <c r="C27" i="11"/>
  <c r="C25" i="11"/>
  <c r="C26" i="11"/>
  <c r="C24" i="11"/>
  <c r="E22" i="11"/>
  <c r="C22" i="11"/>
  <c r="D23" i="11"/>
  <c r="C23" i="11"/>
  <c r="CW29" i="11" l="1"/>
  <c r="CX29" i="11" s="1"/>
  <c r="CW27" i="11"/>
  <c r="CX27" i="11" s="1"/>
  <c r="O22" i="11"/>
  <c r="L34" i="11"/>
  <c r="L32" i="11"/>
  <c r="N26" i="11"/>
  <c r="C8" i="11"/>
  <c r="L14" i="13" l="1"/>
  <c r="L5" i="13" l="1"/>
  <c r="B42" i="11" l="1"/>
  <c r="B41" i="11"/>
  <c r="B22" i="13"/>
  <c r="B23" i="13"/>
  <c r="V42" i="11" l="1"/>
  <c r="V41" i="11"/>
  <c r="CN10" i="11" l="1"/>
  <c r="BK5" i="9"/>
  <c r="CC10" i="11"/>
  <c r="BR10" i="11"/>
  <c r="BG10" i="11"/>
  <c r="AV10" i="11"/>
  <c r="AJ10" i="11"/>
  <c r="Y10" i="11"/>
  <c r="AD5" i="9"/>
  <c r="AE5" i="9" s="1"/>
  <c r="V5" i="9"/>
  <c r="N5" i="9"/>
  <c r="F5" i="9"/>
  <c r="BR5" i="9"/>
  <c r="BS5" i="9" s="1"/>
  <c r="BJ5" i="9"/>
  <c r="BB5" i="9"/>
  <c r="BC5" i="9" s="1"/>
  <c r="AT5" i="9"/>
  <c r="AU5" i="9" s="1"/>
  <c r="AL5" i="9"/>
  <c r="O10" i="11"/>
  <c r="E10" i="11"/>
  <c r="CY10" i="11"/>
  <c r="CV12" i="11"/>
  <c r="CU33" i="11" s="1"/>
  <c r="CE8" i="9"/>
  <c r="BW8" i="9"/>
  <c r="DI10" i="11"/>
  <c r="DF12" i="11"/>
  <c r="DE33" i="11" s="1"/>
  <c r="DS10" i="11"/>
  <c r="CM8" i="9"/>
  <c r="DP12" i="11"/>
  <c r="W5" i="9" l="1"/>
  <c r="AM5" i="9"/>
  <c r="G5" i="9"/>
  <c r="H5" i="9" s="1"/>
  <c r="M46" i="11"/>
  <c r="W46" i="11" s="1"/>
  <c r="AG46" i="11" s="1"/>
  <c r="AS46" i="11" s="1"/>
  <c r="BD46" i="11" s="1"/>
  <c r="BO46" i="11" s="1"/>
  <c r="BZ46" i="11" s="1"/>
  <c r="CK46" i="11" s="1"/>
  <c r="L46" i="11"/>
  <c r="V46" i="11" s="1"/>
  <c r="AF46" i="11" s="1"/>
  <c r="AR46" i="11" s="1"/>
  <c r="BC46" i="11" s="1"/>
  <c r="BN46" i="11" s="1"/>
  <c r="BY46" i="11" s="1"/>
  <c r="CJ46" i="11" s="1"/>
  <c r="E23" i="11" l="1"/>
  <c r="E26" i="11" s="1"/>
  <c r="Y25" i="11"/>
  <c r="L25" i="11"/>
  <c r="V25" i="11" s="1"/>
  <c r="AF25" i="11" s="1"/>
  <c r="L22" i="11"/>
  <c r="V22" i="11" s="1"/>
  <c r="AF22" i="11" s="1"/>
  <c r="O20" i="11"/>
  <c r="Y22" i="11" l="1"/>
  <c r="O23" i="11"/>
  <c r="L6" i="13"/>
  <c r="O26" i="11"/>
  <c r="AR25" i="11"/>
  <c r="BC25" i="11" s="1"/>
  <c r="AR22" i="11"/>
  <c r="L23" i="11"/>
  <c r="CB25" i="11" l="1"/>
  <c r="BQ25" i="11"/>
  <c r="L26" i="11"/>
  <c r="BN25" i="11"/>
  <c r="BQ22" i="11"/>
  <c r="BC22" i="11"/>
  <c r="BY25" i="11" l="1"/>
  <c r="BN22" i="11"/>
  <c r="B26" i="11"/>
  <c r="B27" i="11" s="1"/>
  <c r="D24" i="11"/>
  <c r="B23" i="11"/>
  <c r="B24" i="11" s="1"/>
  <c r="CJ25" i="11" l="1"/>
  <c r="BY22" i="11"/>
  <c r="CU27" i="11" l="1"/>
  <c r="CJ22" i="11"/>
  <c r="DE27" i="11" l="1"/>
  <c r="CU24" i="11"/>
  <c r="DO27" i="11" l="1"/>
  <c r="DE24" i="11"/>
  <c r="DO24" i="11" l="1"/>
  <c r="CV64" i="9" l="1"/>
  <c r="CV283" i="9"/>
  <c r="CV201" i="9"/>
  <c r="CV380" i="9"/>
  <c r="CV160" i="9"/>
  <c r="CV344" i="9"/>
  <c r="CV221" i="9"/>
  <c r="CV361" i="9"/>
  <c r="CV214" i="9"/>
  <c r="CV234" i="9"/>
  <c r="CV328" i="9"/>
  <c r="CV573" i="9"/>
  <c r="CV48" i="9"/>
  <c r="CV482" i="9"/>
  <c r="CV383" i="9"/>
  <c r="CV456" i="9"/>
  <c r="CV182" i="9"/>
  <c r="CV475" i="9"/>
  <c r="CV276" i="9"/>
  <c r="CV572" i="9"/>
  <c r="CV70" i="9"/>
  <c r="CV483" i="9"/>
  <c r="CV478" i="9"/>
  <c r="CV285" i="9"/>
  <c r="CV167" i="9"/>
  <c r="CV85" i="9"/>
  <c r="CV534" i="9"/>
  <c r="CV426" i="9"/>
  <c r="CV145" i="9"/>
  <c r="CV259" i="9"/>
  <c r="CV27" i="9"/>
  <c r="CV253" i="9"/>
  <c r="CV434" i="9"/>
  <c r="CV244" i="9"/>
  <c r="CV117" i="9"/>
  <c r="CV315" i="9"/>
  <c r="CV287" i="9"/>
  <c r="CV301" i="9"/>
  <c r="CV436" i="9"/>
  <c r="CV459" i="9"/>
  <c r="CV29" i="9"/>
  <c r="CV321" i="9"/>
  <c r="CV398" i="9"/>
  <c r="CV236" i="9"/>
  <c r="CV513" i="9"/>
  <c r="CV391" i="9"/>
  <c r="CV218" i="9"/>
  <c r="CV466" i="9"/>
  <c r="CV308" i="9"/>
  <c r="CV363" i="9"/>
  <c r="CV213" i="9"/>
  <c r="CV517" i="9"/>
  <c r="CV367" i="9"/>
  <c r="CV248" i="9"/>
  <c r="CV400" i="9"/>
  <c r="CV130" i="9"/>
  <c r="CV319" i="9"/>
  <c r="CV388" i="9"/>
  <c r="CV394" i="9"/>
  <c r="CV172" i="9"/>
  <c r="CV151" i="9"/>
  <c r="CV122" i="9"/>
  <c r="CV320" i="9"/>
  <c r="CV571" i="9"/>
  <c r="CV358" i="9"/>
  <c r="CV440" i="9"/>
  <c r="CV194" i="9"/>
  <c r="CV197" i="9"/>
  <c r="CV14" i="9"/>
  <c r="CV80" i="9"/>
  <c r="CV444" i="9"/>
  <c r="CV419" i="9"/>
  <c r="CV155" i="9"/>
  <c r="CV579" i="9"/>
  <c r="CV44" i="9"/>
  <c r="CV114" i="9"/>
  <c r="CV551" i="9"/>
  <c r="CV272" i="9"/>
  <c r="CV175" i="9"/>
  <c r="CV414" i="9"/>
  <c r="CV238" i="9"/>
  <c r="CV15" i="9"/>
  <c r="CV243" i="9"/>
  <c r="CV307" i="9"/>
  <c r="CV557" i="9"/>
  <c r="CV86" i="9"/>
  <c r="CV304" i="9"/>
  <c r="CV542" i="9"/>
  <c r="CV458" i="9"/>
  <c r="CV433" i="9"/>
  <c r="CV309" i="9"/>
  <c r="CV188" i="9"/>
  <c r="CV79" i="9"/>
  <c r="CV195" i="9"/>
  <c r="CV255" i="9"/>
  <c r="CV492" i="9"/>
  <c r="CV247" i="9"/>
  <c r="CV108" i="9"/>
  <c r="CV395" i="9"/>
  <c r="CV447" i="9"/>
  <c r="CV339" i="9"/>
  <c r="CV324" i="9"/>
  <c r="CV554" i="9"/>
  <c r="CV119" i="9"/>
  <c r="CV42" i="9"/>
  <c r="CV354" i="9"/>
  <c r="CV495" i="9"/>
  <c r="CV563" i="9"/>
  <c r="CV533" i="9"/>
  <c r="CV177" i="9"/>
  <c r="CV305" i="9"/>
  <c r="CV556" i="9"/>
  <c r="CV326" i="9"/>
  <c r="CV350" i="9"/>
  <c r="CV284" i="9"/>
  <c r="CV345" i="9"/>
  <c r="CV486" i="9"/>
  <c r="CV529" i="9"/>
  <c r="CV104" i="9"/>
  <c r="CV101" i="9"/>
  <c r="CV120" i="9"/>
  <c r="CV559" i="9"/>
  <c r="CV543" i="9"/>
  <c r="CV334" i="9"/>
  <c r="CV131" i="9"/>
  <c r="CV368" i="9"/>
  <c r="CV57" i="9"/>
  <c r="CV522" i="9"/>
  <c r="CV330" i="9"/>
  <c r="CV274" i="9"/>
  <c r="CV369" i="9"/>
  <c r="CV331" i="9"/>
  <c r="CV208" i="9"/>
  <c r="CV199" i="9"/>
  <c r="CV432" i="9"/>
  <c r="CV16" i="9"/>
  <c r="CV282" i="9"/>
  <c r="CV327" i="9"/>
  <c r="CV256" i="9"/>
  <c r="CV92" i="9"/>
  <c r="CV168" i="9"/>
  <c r="CV404" i="9"/>
  <c r="CV13" i="9"/>
  <c r="CV250" i="9"/>
  <c r="CV140" i="9"/>
  <c r="CV412" i="9"/>
  <c r="CV90" i="9"/>
  <c r="CV277" i="9"/>
  <c r="CV228" i="9"/>
  <c r="CV537" i="9"/>
  <c r="CV421" i="9"/>
  <c r="CV333" i="9"/>
  <c r="CV240" i="9"/>
  <c r="CV56" i="9"/>
  <c r="CV215" i="9"/>
  <c r="CV96" i="9"/>
  <c r="CV133" i="9"/>
  <c r="CV578" i="9"/>
  <c r="CV84" i="9"/>
  <c r="CV446" i="9"/>
  <c r="CV396" i="9"/>
  <c r="CV439" i="9"/>
  <c r="CV386" i="9"/>
  <c r="CV528" i="9"/>
  <c r="CV40" i="9"/>
  <c r="CV462" i="9"/>
  <c r="CV553" i="9"/>
  <c r="CV102" i="9"/>
  <c r="CV216" i="9"/>
  <c r="CV94" i="9"/>
  <c r="CV402" i="9"/>
  <c r="CV497" i="9"/>
  <c r="CV26" i="9"/>
  <c r="CV112" i="9"/>
  <c r="CV232" i="9"/>
  <c r="CV347" i="9"/>
  <c r="CV219" i="9"/>
  <c r="CV335" i="9"/>
  <c r="CV65" i="9"/>
  <c r="CV337" i="9"/>
  <c r="CV148" i="9"/>
  <c r="CV547" i="9"/>
  <c r="CV231" i="9"/>
  <c r="CV21" i="9"/>
  <c r="CV132" i="9"/>
  <c r="CV430" i="9"/>
  <c r="CV544" i="9"/>
  <c r="CV566" i="9"/>
  <c r="CV217" i="9"/>
  <c r="CV189" i="9"/>
  <c r="CV73" i="9"/>
  <c r="CV237" i="9"/>
  <c r="CV193" i="9"/>
  <c r="CV408" i="9"/>
  <c r="CV348" i="9"/>
  <c r="CV280" i="9"/>
  <c r="CV141" i="9"/>
  <c r="CV157" i="9"/>
  <c r="CV161" i="9"/>
  <c r="CV264" i="9"/>
  <c r="CV523" i="9"/>
  <c r="CV227" i="9"/>
  <c r="CV290" i="9"/>
  <c r="CV346" i="9"/>
  <c r="CV107" i="9"/>
  <c r="CV521" i="9"/>
  <c r="CV166" i="9"/>
  <c r="CV196" i="9"/>
  <c r="CV423" i="9"/>
  <c r="CV549" i="9"/>
  <c r="CV169" i="9"/>
  <c r="CV506" i="9"/>
  <c r="CV512" i="9"/>
  <c r="CV144" i="9"/>
  <c r="CV323" i="9"/>
  <c r="CV365" i="9"/>
  <c r="CV471" i="9"/>
  <c r="CV454" i="9"/>
  <c r="CV204" i="9"/>
  <c r="CV116" i="9"/>
  <c r="CV60" i="9"/>
  <c r="CV377" i="9"/>
  <c r="CV198" i="9"/>
  <c r="CV372" i="9"/>
  <c r="CV314" i="9"/>
  <c r="CV252" i="9"/>
  <c r="CV467" i="9"/>
  <c r="CV69" i="9"/>
  <c r="CV288" i="9"/>
  <c r="CV370" i="9"/>
  <c r="CV202" i="9"/>
  <c r="CV81" i="9"/>
  <c r="CV205" i="9"/>
  <c r="CV269" i="9"/>
  <c r="CV226" i="9"/>
  <c r="CV111" i="9"/>
  <c r="CV568" i="9"/>
  <c r="CV192" i="9"/>
  <c r="CV142" i="9"/>
  <c r="CV576" i="9"/>
  <c r="CV257" i="9"/>
  <c r="CV245" i="9"/>
  <c r="CV50" i="9"/>
  <c r="CV261" i="9"/>
  <c r="CV561" i="9"/>
  <c r="CV184" i="9"/>
  <c r="CV179" i="9"/>
  <c r="CV429" i="9"/>
  <c r="CV504" i="9"/>
  <c r="CV577" i="9"/>
  <c r="CV525" i="9"/>
  <c r="CV448" i="9"/>
  <c r="CV516" i="9"/>
  <c r="CV23" i="9"/>
  <c r="CV442" i="9"/>
  <c r="CV83" i="9"/>
  <c r="CV411" i="9"/>
  <c r="CV530" i="9"/>
  <c r="CV154" i="9"/>
  <c r="CV480" i="9"/>
  <c r="CV360" i="9"/>
  <c r="CV24" i="9"/>
  <c r="CV317" i="9"/>
  <c r="CV518" i="9"/>
  <c r="CV34" i="9"/>
  <c r="CV95" i="9"/>
  <c r="CV488" i="9"/>
  <c r="CV375" i="9"/>
  <c r="CV181" i="9"/>
  <c r="CV509" i="9"/>
  <c r="CV93" i="9"/>
  <c r="CV139" i="9"/>
  <c r="CV424" i="9"/>
  <c r="CV113" i="9"/>
  <c r="CV271" i="9"/>
  <c r="CV505" i="9"/>
  <c r="CV249" i="9"/>
  <c r="CV275" i="9"/>
  <c r="CV211" i="9"/>
  <c r="CV171" i="9"/>
  <c r="CV36" i="9"/>
  <c r="CV451" i="9"/>
  <c r="CV481" i="9"/>
  <c r="CV382" i="9"/>
  <c r="CV279" i="9"/>
  <c r="CV156" i="9"/>
  <c r="CV535" i="9"/>
  <c r="CV463" i="9"/>
  <c r="CV499" i="9"/>
  <c r="CV35" i="9"/>
  <c r="CV371" i="9"/>
  <c r="CV200" i="9"/>
  <c r="CV124" i="9"/>
  <c r="CV251" i="9"/>
  <c r="CV222" i="9"/>
  <c r="CV39" i="9"/>
  <c r="CV520" i="9"/>
  <c r="CV187" i="9"/>
  <c r="CV38" i="9"/>
  <c r="CV355" i="9"/>
  <c r="CV489" i="9"/>
  <c r="CV98" i="9"/>
  <c r="CV484" i="9"/>
  <c r="CV59" i="9"/>
  <c r="CV476" i="9"/>
  <c r="CV212" i="9"/>
  <c r="CV41" i="9"/>
  <c r="CV63" i="9"/>
  <c r="CV206" i="9"/>
  <c r="CV135" i="9"/>
  <c r="CV538" i="9"/>
  <c r="CV55" i="9"/>
  <c r="CV185" i="9"/>
  <c r="CV72" i="9"/>
  <c r="CV387" i="9"/>
  <c r="CV294" i="9"/>
  <c r="CV137" i="9"/>
  <c r="CV312" i="9"/>
  <c r="CV376" i="9"/>
  <c r="CV258" i="9"/>
  <c r="CV545" i="9"/>
  <c r="CV299" i="9"/>
  <c r="CV235" i="9"/>
  <c r="CV390" i="9"/>
  <c r="CV298" i="9"/>
  <c r="CV378" i="9"/>
  <c r="CV159" i="9"/>
  <c r="CV526" i="9"/>
  <c r="CV82" i="9"/>
  <c r="CV164" i="9"/>
  <c r="CV567" i="9"/>
  <c r="CV474" i="9"/>
  <c r="CV500" i="9"/>
  <c r="CV393" i="9"/>
  <c r="CV239" i="9"/>
  <c r="CV203" i="9"/>
  <c r="CV313" i="9"/>
  <c r="CV318" i="9"/>
  <c r="CV332" i="9"/>
  <c r="CV560" i="9"/>
  <c r="CV453" i="9"/>
  <c r="CV87" i="9"/>
  <c r="CV88" i="9"/>
  <c r="CV110" i="9"/>
  <c r="CV295" i="9"/>
  <c r="CV303" i="9"/>
  <c r="CV76" i="9"/>
  <c r="CV352" i="9"/>
  <c r="CV403" i="9"/>
  <c r="CV498" i="9"/>
  <c r="CV143" i="9"/>
  <c r="CV519" i="9"/>
  <c r="CV52" i="9"/>
  <c r="CV289" i="9"/>
  <c r="CV170" i="9"/>
  <c r="CV485" i="9"/>
  <c r="CV373" i="9"/>
  <c r="CV229" i="9"/>
  <c r="CV461" i="9"/>
  <c r="CV146" i="9"/>
  <c r="CV127" i="9"/>
  <c r="CV539" i="9"/>
  <c r="CV273" i="9"/>
  <c r="CV223" i="9"/>
  <c r="CV502" i="9"/>
  <c r="CV473" i="9"/>
  <c r="CV78" i="9"/>
  <c r="CV336" i="9"/>
  <c r="CV465" i="9"/>
  <c r="CV468" i="9"/>
  <c r="CV49" i="9"/>
  <c r="CV445" i="9"/>
  <c r="CV515" i="9"/>
  <c r="CV25" i="9"/>
  <c r="CV311" i="9"/>
  <c r="CV441" i="9"/>
  <c r="CV278" i="9"/>
  <c r="CV286" i="9"/>
  <c r="CV28" i="9"/>
  <c r="CV267" i="9"/>
  <c r="CV149" i="9"/>
  <c r="CV174" i="9"/>
  <c r="CV224" i="9"/>
  <c r="CV449" i="9"/>
  <c r="CV427" i="9"/>
  <c r="CV125" i="9"/>
  <c r="CV54" i="9"/>
  <c r="CV510" i="9"/>
  <c r="CV17" i="9"/>
  <c r="CV129" i="9"/>
  <c r="CV496" i="9"/>
  <c r="CV138" i="9"/>
  <c r="CV45" i="9"/>
  <c r="CV265" i="9"/>
  <c r="CV115" i="9"/>
  <c r="CV374" i="9"/>
  <c r="CV416" i="9"/>
  <c r="CV550" i="9"/>
  <c r="CV176" i="9"/>
  <c r="CV260" i="9"/>
  <c r="CV341" i="9"/>
  <c r="CV241" i="9"/>
  <c r="CV413" i="9"/>
  <c r="CV351" i="9"/>
  <c r="CV262" i="9"/>
  <c r="CV580" i="9"/>
  <c r="CV574" i="9"/>
  <c r="CV425" i="9"/>
  <c r="CV406" i="9"/>
  <c r="CV325" i="9"/>
  <c r="CV415" i="9"/>
  <c r="CV103" i="9"/>
  <c r="CV420" i="9"/>
  <c r="CV43" i="9"/>
  <c r="CV437" i="9"/>
  <c r="CV397" i="9"/>
  <c r="CV97" i="9"/>
  <c r="CV541" i="9"/>
  <c r="CV207" i="9"/>
  <c r="CV162" i="9"/>
  <c r="CV230" i="9"/>
  <c r="CV356" i="9"/>
  <c r="CV109" i="9"/>
  <c r="CV61" i="9"/>
  <c r="CV455" i="9"/>
  <c r="CV134" i="9"/>
  <c r="CV18" i="9"/>
  <c r="CV366" i="9"/>
  <c r="CV310" i="9"/>
  <c r="CV460" i="9"/>
  <c r="CV362" i="9"/>
  <c r="CV297" i="9"/>
  <c r="CV470" i="9"/>
  <c r="CV457" i="9"/>
  <c r="CV306" i="9"/>
  <c r="CV450" i="9"/>
  <c r="CV464" i="9"/>
  <c r="CV435" i="9"/>
  <c r="CV501" i="9"/>
  <c r="CV469" i="9"/>
  <c r="CV340" i="9"/>
  <c r="CV401" i="9"/>
  <c r="CV99" i="9"/>
  <c r="CV565" i="9"/>
  <c r="CV67" i="9"/>
  <c r="CV490" i="9"/>
  <c r="CV357" i="9"/>
  <c r="CV106" i="9"/>
  <c r="CV418" i="9"/>
  <c r="CV190" i="9"/>
  <c r="CV562" i="9"/>
  <c r="CV291" i="9"/>
  <c r="CV508" i="9"/>
  <c r="CV147" i="9"/>
  <c r="CV281" i="9"/>
  <c r="CV443" i="9"/>
  <c r="CV359" i="9"/>
  <c r="CV322" i="9"/>
  <c r="CV180" i="9"/>
  <c r="CV51" i="9"/>
  <c r="CV77" i="9"/>
  <c r="CV220" i="9"/>
  <c r="CV384" i="9"/>
  <c r="CV527" i="9"/>
  <c r="CV342" i="9"/>
  <c r="CV472" i="9"/>
  <c r="CV349" i="9"/>
  <c r="CV123" i="9"/>
  <c r="CV58" i="9"/>
  <c r="CV71" i="9"/>
  <c r="CV300" i="9"/>
  <c r="CV293" i="9"/>
  <c r="CV31" i="9"/>
  <c r="CV163" i="9"/>
  <c r="CV558" i="9"/>
  <c r="CV405" i="9"/>
  <c r="CV209" i="9"/>
  <c r="CV507" i="9"/>
  <c r="CV491" i="9"/>
  <c r="CV422" i="9"/>
  <c r="CV89" i="9"/>
  <c r="CV552" i="9"/>
  <c r="CV20" i="9"/>
  <c r="CV343" i="9"/>
  <c r="CV75" i="9"/>
  <c r="CV493" i="9"/>
  <c r="CV152" i="9"/>
  <c r="CV268" i="9"/>
  <c r="CV479" i="9"/>
  <c r="CV381" i="9"/>
  <c r="CV225" i="9"/>
  <c r="CV118" i="9"/>
  <c r="CV410" i="9"/>
  <c r="CV385" i="9"/>
  <c r="CV186" i="9"/>
  <c r="CV47" i="9"/>
  <c r="CV569" i="9"/>
  <c r="CV121" i="9"/>
  <c r="CV503" i="9"/>
  <c r="CV494" i="9"/>
  <c r="CV68" i="9"/>
  <c r="CV316" i="9"/>
  <c r="CV33" i="9"/>
  <c r="CV555" i="9"/>
  <c r="CV242" i="9"/>
  <c r="CV37" i="9"/>
  <c r="CV150" i="9"/>
  <c r="CV233" i="9"/>
  <c r="CV511" i="9"/>
  <c r="CV379" i="9"/>
  <c r="CV438" i="9"/>
  <c r="CV417" i="9"/>
  <c r="CV165" i="9"/>
  <c r="CV53" i="9"/>
  <c r="CV100" i="9"/>
  <c r="CV540" i="9"/>
  <c r="CV91" i="9"/>
  <c r="CV74" i="9"/>
  <c r="CV32" i="9"/>
  <c r="CV514" i="9"/>
  <c r="CV183" i="9"/>
  <c r="CV30" i="9"/>
  <c r="CV173" i="9"/>
  <c r="CV191" i="9"/>
  <c r="CV407" i="9"/>
  <c r="CV399" i="9"/>
  <c r="CV532" i="9"/>
  <c r="CV292" i="9"/>
  <c r="CV548" i="9"/>
  <c r="CV531" i="9"/>
  <c r="CV409" i="9"/>
  <c r="CV452" i="9"/>
  <c r="CV302" i="9"/>
  <c r="CV570" i="9"/>
  <c r="CV524" i="9"/>
  <c r="CV136" i="9"/>
  <c r="CV12" i="9"/>
  <c r="CV153" i="9"/>
  <c r="CV270" i="9"/>
  <c r="CV338" i="9"/>
  <c r="CV263" i="9"/>
  <c r="CV22" i="9"/>
  <c r="CV296" i="9"/>
  <c r="CV66" i="9"/>
  <c r="CV19" i="9"/>
  <c r="CV353" i="9"/>
  <c r="CV564" i="9"/>
  <c r="CV431" i="9"/>
  <c r="CV126" i="9"/>
  <c r="CV210" i="9"/>
  <c r="CV477" i="9"/>
  <c r="CV46" i="9"/>
  <c r="CV254" i="9"/>
  <c r="CV428" i="9"/>
  <c r="CV536" i="9"/>
  <c r="CV158" i="9"/>
  <c r="CV546" i="9"/>
  <c r="CV487" i="9"/>
  <c r="CV62" i="9"/>
  <c r="CV105" i="9"/>
  <c r="CV266" i="9"/>
  <c r="CV246" i="9"/>
  <c r="CV329" i="9"/>
  <c r="CV364" i="9"/>
  <c r="CV128" i="9"/>
  <c r="CV392" i="9"/>
  <c r="CV178" i="9"/>
  <c r="CV575" i="9"/>
  <c r="CV389" i="9"/>
  <c r="CU64" i="9"/>
  <c r="CU283" i="9"/>
  <c r="CU201" i="9"/>
  <c r="CU380" i="9"/>
  <c r="CU160" i="9"/>
  <c r="CU344" i="9"/>
  <c r="CU221" i="9"/>
  <c r="CU361" i="9"/>
  <c r="CU214" i="9"/>
  <c r="CU234" i="9"/>
  <c r="CU328" i="9"/>
  <c r="CU573" i="9"/>
  <c r="CU48" i="9"/>
  <c r="CU482" i="9"/>
  <c r="CU383" i="9"/>
  <c r="CU456" i="9"/>
  <c r="CU182" i="9"/>
  <c r="CU475" i="9"/>
  <c r="CU276" i="9"/>
  <c r="CU572" i="9"/>
  <c r="CU70" i="9"/>
  <c r="CU483" i="9"/>
  <c r="CU478" i="9"/>
  <c r="CU285" i="9"/>
  <c r="CU167" i="9"/>
  <c r="CU85" i="9"/>
  <c r="CU534" i="9"/>
  <c r="CU426" i="9"/>
  <c r="CU145" i="9"/>
  <c r="CU259" i="9"/>
  <c r="CU27" i="9"/>
  <c r="CU253" i="9"/>
  <c r="CU434" i="9"/>
  <c r="CU244" i="9"/>
  <c r="CU117" i="9"/>
  <c r="CU315" i="9"/>
  <c r="CU287" i="9"/>
  <c r="CU301" i="9"/>
  <c r="CU436" i="9"/>
  <c r="CU459" i="9"/>
  <c r="CU29" i="9"/>
  <c r="CU321" i="9"/>
  <c r="CU398" i="9"/>
  <c r="CU236" i="9"/>
  <c r="CU513" i="9"/>
  <c r="CU391" i="9"/>
  <c r="CU218" i="9"/>
  <c r="CU466" i="9"/>
  <c r="CU308" i="9"/>
  <c r="CU363" i="9"/>
  <c r="CU213" i="9"/>
  <c r="CU517" i="9"/>
  <c r="CU367" i="9"/>
  <c r="CU248" i="9"/>
  <c r="CU400" i="9"/>
  <c r="CU130" i="9"/>
  <c r="CU319" i="9"/>
  <c r="CU388" i="9"/>
  <c r="CU394" i="9"/>
  <c r="CU172" i="9"/>
  <c r="CU151" i="9"/>
  <c r="CU122" i="9"/>
  <c r="CU320" i="9"/>
  <c r="CU571" i="9"/>
  <c r="CU358" i="9"/>
  <c r="CU440" i="9"/>
  <c r="CU194" i="9"/>
  <c r="CU197" i="9"/>
  <c r="CU14" i="9"/>
  <c r="CU80" i="9"/>
  <c r="CU444" i="9"/>
  <c r="CU419" i="9"/>
  <c r="CU155" i="9"/>
  <c r="CU579" i="9"/>
  <c r="CU44" i="9"/>
  <c r="CU114" i="9"/>
  <c r="CU551" i="9"/>
  <c r="CU272" i="9"/>
  <c r="CU175" i="9"/>
  <c r="CU414" i="9"/>
  <c r="CU238" i="9"/>
  <c r="CU15" i="9"/>
  <c r="CU243" i="9"/>
  <c r="CU307" i="9"/>
  <c r="CU557" i="9"/>
  <c r="CU86" i="9"/>
  <c r="CU304" i="9"/>
  <c r="CU542" i="9"/>
  <c r="CU458" i="9"/>
  <c r="CU433" i="9"/>
  <c r="CU309" i="9"/>
  <c r="CU188" i="9"/>
  <c r="CU79" i="9"/>
  <c r="CU195" i="9"/>
  <c r="CU255" i="9"/>
  <c r="CU492" i="9"/>
  <c r="CU247" i="9"/>
  <c r="CU108" i="9"/>
  <c r="CU395" i="9"/>
  <c r="CU447" i="9"/>
  <c r="CU339" i="9"/>
  <c r="CU324" i="9"/>
  <c r="CU554" i="9"/>
  <c r="CU119" i="9"/>
  <c r="CU42" i="9"/>
  <c r="CU354" i="9"/>
  <c r="CU495" i="9"/>
  <c r="CU563" i="9"/>
  <c r="CU533" i="9"/>
  <c r="CU177" i="9"/>
  <c r="CU305" i="9"/>
  <c r="CU556" i="9"/>
  <c r="CU326" i="9"/>
  <c r="CU350" i="9"/>
  <c r="CU284" i="9"/>
  <c r="CU345" i="9"/>
  <c r="CU486" i="9"/>
  <c r="CU529" i="9"/>
  <c r="CU104" i="9"/>
  <c r="CU101" i="9"/>
  <c r="CU120" i="9"/>
  <c r="CU559" i="9"/>
  <c r="CU543" i="9"/>
  <c r="CU334" i="9"/>
  <c r="CU131" i="9"/>
  <c r="CU368" i="9"/>
  <c r="CU57" i="9"/>
  <c r="CU522" i="9"/>
  <c r="CU330" i="9"/>
  <c r="CU274" i="9"/>
  <c r="CU369" i="9"/>
  <c r="CU331" i="9"/>
  <c r="CU208" i="9"/>
  <c r="CU199" i="9"/>
  <c r="CU432" i="9"/>
  <c r="CU16" i="9"/>
  <c r="CU282" i="9"/>
  <c r="CU327" i="9"/>
  <c r="CU256" i="9"/>
  <c r="CU92" i="9"/>
  <c r="CU168" i="9"/>
  <c r="CU404" i="9"/>
  <c r="CU13" i="9"/>
  <c r="CU250" i="9"/>
  <c r="CU140" i="9"/>
  <c r="CU412" i="9"/>
  <c r="CU90" i="9"/>
  <c r="CU277" i="9"/>
  <c r="CU228" i="9"/>
  <c r="CU537" i="9"/>
  <c r="CU421" i="9"/>
  <c r="CU333" i="9"/>
  <c r="CU240" i="9"/>
  <c r="CU56" i="9"/>
  <c r="CU215" i="9"/>
  <c r="CU96" i="9"/>
  <c r="CU133" i="9"/>
  <c r="CU578" i="9"/>
  <c r="CU84" i="9"/>
  <c r="CU446" i="9"/>
  <c r="CU396" i="9"/>
  <c r="CU439" i="9"/>
  <c r="CU386" i="9"/>
  <c r="CU528" i="9"/>
  <c r="CU40" i="9"/>
  <c r="CU462" i="9"/>
  <c r="CU553" i="9"/>
  <c r="CU102" i="9"/>
  <c r="CU216" i="9"/>
  <c r="CU94" i="9"/>
  <c r="CU402" i="9"/>
  <c r="CU497" i="9"/>
  <c r="CU26" i="9"/>
  <c r="CU112" i="9"/>
  <c r="CU232" i="9"/>
  <c r="CU347" i="9"/>
  <c r="CU219" i="9"/>
  <c r="CU335" i="9"/>
  <c r="CU65" i="9"/>
  <c r="CU337" i="9"/>
  <c r="CU148" i="9"/>
  <c r="CU547" i="9"/>
  <c r="CU231" i="9"/>
  <c r="CU21" i="9"/>
  <c r="CU132" i="9"/>
  <c r="CU430" i="9"/>
  <c r="CU544" i="9"/>
  <c r="CU566" i="9"/>
  <c r="CU217" i="9"/>
  <c r="CU189" i="9"/>
  <c r="CU73" i="9"/>
  <c r="CU237" i="9"/>
  <c r="CU193" i="9"/>
  <c r="CU408" i="9"/>
  <c r="CU348" i="9"/>
  <c r="CU280" i="9"/>
  <c r="CU141" i="9"/>
  <c r="CU157" i="9"/>
  <c r="CU161" i="9"/>
  <c r="CU264" i="9"/>
  <c r="CU523" i="9"/>
  <c r="CU227" i="9"/>
  <c r="CU290" i="9"/>
  <c r="CU346" i="9"/>
  <c r="CU107" i="9"/>
  <c r="CU521" i="9"/>
  <c r="CU166" i="9"/>
  <c r="CU196" i="9"/>
  <c r="CU423" i="9"/>
  <c r="CU549" i="9"/>
  <c r="CU169" i="9"/>
  <c r="CU506" i="9"/>
  <c r="CU512" i="9"/>
  <c r="CU144" i="9"/>
  <c r="CU323" i="9"/>
  <c r="CU365" i="9"/>
  <c r="CU471" i="9"/>
  <c r="CU454" i="9"/>
  <c r="CU204" i="9"/>
  <c r="CU116" i="9"/>
  <c r="CU60" i="9"/>
  <c r="CU377" i="9"/>
  <c r="CU198" i="9"/>
  <c r="CU372" i="9"/>
  <c r="CU314" i="9"/>
  <c r="CU252" i="9"/>
  <c r="CU467" i="9"/>
  <c r="CU69" i="9"/>
  <c r="CU288" i="9"/>
  <c r="CU370" i="9"/>
  <c r="CU202" i="9"/>
  <c r="CU81" i="9"/>
  <c r="CU205" i="9"/>
  <c r="CU269" i="9"/>
  <c r="CU226" i="9"/>
  <c r="CU111" i="9"/>
  <c r="CU568" i="9"/>
  <c r="CU192" i="9"/>
  <c r="CU142" i="9"/>
  <c r="CU576" i="9"/>
  <c r="CU257" i="9"/>
  <c r="CU245" i="9"/>
  <c r="CX245" i="9" s="1"/>
  <c r="CU50" i="9"/>
  <c r="CU261" i="9"/>
  <c r="CU561" i="9"/>
  <c r="CU184" i="9"/>
  <c r="CX184" i="9" s="1"/>
  <c r="CU179" i="9"/>
  <c r="CU429" i="9"/>
  <c r="CU504" i="9"/>
  <c r="CU577" i="9"/>
  <c r="CX577" i="9" s="1"/>
  <c r="CU525" i="9"/>
  <c r="CU448" i="9"/>
  <c r="CU516" i="9"/>
  <c r="CU23" i="9"/>
  <c r="CX23" i="9" s="1"/>
  <c r="CU442" i="9"/>
  <c r="CU83" i="9"/>
  <c r="CU411" i="9"/>
  <c r="CU530" i="9"/>
  <c r="CX530" i="9" s="1"/>
  <c r="CU154" i="9"/>
  <c r="CU480" i="9"/>
  <c r="CU360" i="9"/>
  <c r="CU24" i="9"/>
  <c r="CX24" i="9" s="1"/>
  <c r="CU317" i="9"/>
  <c r="CU518" i="9"/>
  <c r="CU34" i="9"/>
  <c r="CU95" i="9"/>
  <c r="CX95" i="9" s="1"/>
  <c r="CU488" i="9"/>
  <c r="CU375" i="9"/>
  <c r="CU181" i="9"/>
  <c r="CU509" i="9"/>
  <c r="CX509" i="9" s="1"/>
  <c r="CU93" i="9"/>
  <c r="CU139" i="9"/>
  <c r="CU424" i="9"/>
  <c r="CU113" i="9"/>
  <c r="CX113" i="9" s="1"/>
  <c r="CU271" i="9"/>
  <c r="CU505" i="9"/>
  <c r="CU249" i="9"/>
  <c r="CU275" i="9"/>
  <c r="CX275" i="9" s="1"/>
  <c r="CU211" i="9"/>
  <c r="CU171" i="9"/>
  <c r="CU36" i="9"/>
  <c r="CU451" i="9"/>
  <c r="CX451" i="9" s="1"/>
  <c r="CU481" i="9"/>
  <c r="CU382" i="9"/>
  <c r="CU279" i="9"/>
  <c r="CU156" i="9"/>
  <c r="CX156" i="9" s="1"/>
  <c r="CU535" i="9"/>
  <c r="CU463" i="9"/>
  <c r="CU499" i="9"/>
  <c r="CU35" i="9"/>
  <c r="CX35" i="9" s="1"/>
  <c r="CU371" i="9"/>
  <c r="CU200" i="9"/>
  <c r="CU124" i="9"/>
  <c r="CU251" i="9"/>
  <c r="CX251" i="9" s="1"/>
  <c r="CU222" i="9"/>
  <c r="CU39" i="9"/>
  <c r="CU520" i="9"/>
  <c r="CU187" i="9"/>
  <c r="CX187" i="9" s="1"/>
  <c r="CU38" i="9"/>
  <c r="CU355" i="9"/>
  <c r="CU489" i="9"/>
  <c r="CU98" i="9"/>
  <c r="CX98" i="9" s="1"/>
  <c r="CU484" i="9"/>
  <c r="CU59" i="9"/>
  <c r="CU476" i="9"/>
  <c r="CU212" i="9"/>
  <c r="CX212" i="9" s="1"/>
  <c r="CU41" i="9"/>
  <c r="CU63" i="9"/>
  <c r="CU206" i="9"/>
  <c r="CU135" i="9"/>
  <c r="CX135" i="9" s="1"/>
  <c r="CU538" i="9"/>
  <c r="CU55" i="9"/>
  <c r="CU185" i="9"/>
  <c r="CU72" i="9"/>
  <c r="CX72" i="9" s="1"/>
  <c r="CU387" i="9"/>
  <c r="CU294" i="9"/>
  <c r="CU137" i="9"/>
  <c r="CU312" i="9"/>
  <c r="CX312" i="9" s="1"/>
  <c r="CU376" i="9"/>
  <c r="CU258" i="9"/>
  <c r="CU545" i="9"/>
  <c r="CU299" i="9"/>
  <c r="CX299" i="9" s="1"/>
  <c r="CU235" i="9"/>
  <c r="CU390" i="9"/>
  <c r="CU298" i="9"/>
  <c r="CU378" i="9"/>
  <c r="CX378" i="9" s="1"/>
  <c r="CU159" i="9"/>
  <c r="CU526" i="9"/>
  <c r="CU82" i="9"/>
  <c r="CU164" i="9"/>
  <c r="CX164" i="9" s="1"/>
  <c r="CU567" i="9"/>
  <c r="CU474" i="9"/>
  <c r="CU500" i="9"/>
  <c r="CU393" i="9"/>
  <c r="CX393" i="9" s="1"/>
  <c r="CU239" i="9"/>
  <c r="CU203" i="9"/>
  <c r="CU313" i="9"/>
  <c r="CU318" i="9"/>
  <c r="CX318" i="9" s="1"/>
  <c r="CU332" i="9"/>
  <c r="CU560" i="9"/>
  <c r="CU453" i="9"/>
  <c r="CU87" i="9"/>
  <c r="CX87" i="9" s="1"/>
  <c r="CU88" i="9"/>
  <c r="CU110" i="9"/>
  <c r="CU295" i="9"/>
  <c r="CU303" i="9"/>
  <c r="CX303" i="9" s="1"/>
  <c r="CU76" i="9"/>
  <c r="CU352" i="9"/>
  <c r="CU403" i="9"/>
  <c r="CU498" i="9"/>
  <c r="CX498" i="9" s="1"/>
  <c r="CU143" i="9"/>
  <c r="CU519" i="9"/>
  <c r="CU52" i="9"/>
  <c r="CU289" i="9"/>
  <c r="CX289" i="9" s="1"/>
  <c r="CU170" i="9"/>
  <c r="CU485" i="9"/>
  <c r="CU373" i="9"/>
  <c r="CU229" i="9"/>
  <c r="CX229" i="9" s="1"/>
  <c r="CU461" i="9"/>
  <c r="CU146" i="9"/>
  <c r="CU127" i="9"/>
  <c r="CU539" i="9"/>
  <c r="CX539" i="9" s="1"/>
  <c r="CU273" i="9"/>
  <c r="CU223" i="9"/>
  <c r="CU502" i="9"/>
  <c r="CU473" i="9"/>
  <c r="CX473" i="9" s="1"/>
  <c r="CU78" i="9"/>
  <c r="CU336" i="9"/>
  <c r="CU465" i="9"/>
  <c r="CU468" i="9"/>
  <c r="CX468" i="9" s="1"/>
  <c r="CU49" i="9"/>
  <c r="CU445" i="9"/>
  <c r="CU515" i="9"/>
  <c r="CU25" i="9"/>
  <c r="CX25" i="9" s="1"/>
  <c r="CU311" i="9"/>
  <c r="CU441" i="9"/>
  <c r="CU278" i="9"/>
  <c r="CU286" i="9"/>
  <c r="CX286" i="9" s="1"/>
  <c r="CU28" i="9"/>
  <c r="CU267" i="9"/>
  <c r="CU149" i="9"/>
  <c r="CU174" i="9"/>
  <c r="CX174" i="9" s="1"/>
  <c r="CU224" i="9"/>
  <c r="CU449" i="9"/>
  <c r="CU427" i="9"/>
  <c r="CU125" i="9"/>
  <c r="CX125" i="9" s="1"/>
  <c r="CU54" i="9"/>
  <c r="CU510" i="9"/>
  <c r="CU17" i="9"/>
  <c r="CU129" i="9"/>
  <c r="CX129" i="9" s="1"/>
  <c r="CU496" i="9"/>
  <c r="CU138" i="9"/>
  <c r="CU45" i="9"/>
  <c r="CU265" i="9"/>
  <c r="CX265" i="9" s="1"/>
  <c r="CU115" i="9"/>
  <c r="CU374" i="9"/>
  <c r="CU416" i="9"/>
  <c r="CU550" i="9"/>
  <c r="CX550" i="9" s="1"/>
  <c r="CU176" i="9"/>
  <c r="CU260" i="9"/>
  <c r="CU341" i="9"/>
  <c r="CU241" i="9"/>
  <c r="CX241" i="9" s="1"/>
  <c r="CU413" i="9"/>
  <c r="CU351" i="9"/>
  <c r="CU262" i="9"/>
  <c r="CU580" i="9"/>
  <c r="CX580" i="9" s="1"/>
  <c r="CU574" i="9"/>
  <c r="CU425" i="9"/>
  <c r="CU406" i="9"/>
  <c r="CU325" i="9"/>
  <c r="CX325" i="9" s="1"/>
  <c r="CU415" i="9"/>
  <c r="CU103" i="9"/>
  <c r="CU420" i="9"/>
  <c r="CX420" i="9" s="1"/>
  <c r="CU43" i="9"/>
  <c r="CX43" i="9" s="1"/>
  <c r="CU437" i="9"/>
  <c r="CU397" i="9"/>
  <c r="CU97" i="9"/>
  <c r="CX97" i="9" s="1"/>
  <c r="CU541" i="9"/>
  <c r="CX541" i="9" s="1"/>
  <c r="CU207" i="9"/>
  <c r="CU162" i="9"/>
  <c r="CX162" i="9" s="1"/>
  <c r="CU230" i="9"/>
  <c r="CX230" i="9" s="1"/>
  <c r="CU356" i="9"/>
  <c r="CX356" i="9" s="1"/>
  <c r="CU109" i="9"/>
  <c r="CX109" i="9" s="1"/>
  <c r="CU61" i="9"/>
  <c r="CX61" i="9" s="1"/>
  <c r="CU455" i="9"/>
  <c r="CX455" i="9" s="1"/>
  <c r="CU134" i="9"/>
  <c r="CX134" i="9" s="1"/>
  <c r="CU18" i="9"/>
  <c r="CX18" i="9" s="1"/>
  <c r="CU366" i="9"/>
  <c r="CX366" i="9" s="1"/>
  <c r="CU310" i="9"/>
  <c r="CX310" i="9" s="1"/>
  <c r="CU460" i="9"/>
  <c r="CX460" i="9" s="1"/>
  <c r="CU362" i="9"/>
  <c r="CX362" i="9" s="1"/>
  <c r="CU297" i="9"/>
  <c r="CX297" i="9" s="1"/>
  <c r="CU470" i="9"/>
  <c r="CX470" i="9" s="1"/>
  <c r="CU457" i="9"/>
  <c r="CX457" i="9" s="1"/>
  <c r="CU306" i="9"/>
  <c r="CX306" i="9" s="1"/>
  <c r="CU450" i="9"/>
  <c r="CX450" i="9" s="1"/>
  <c r="CU464" i="9"/>
  <c r="CX464" i="9" s="1"/>
  <c r="CU435" i="9"/>
  <c r="CX435" i="9" s="1"/>
  <c r="CU501" i="9"/>
  <c r="CX501" i="9" s="1"/>
  <c r="CU469" i="9"/>
  <c r="CX469" i="9" s="1"/>
  <c r="CU340" i="9"/>
  <c r="CX340" i="9" s="1"/>
  <c r="CU401" i="9"/>
  <c r="CX401" i="9" s="1"/>
  <c r="CU99" i="9"/>
  <c r="CX99" i="9" s="1"/>
  <c r="CU565" i="9"/>
  <c r="CX565" i="9" s="1"/>
  <c r="CU67" i="9"/>
  <c r="CX67" i="9" s="1"/>
  <c r="CU490" i="9"/>
  <c r="CX490" i="9" s="1"/>
  <c r="CU357" i="9"/>
  <c r="CX357" i="9" s="1"/>
  <c r="CU106" i="9"/>
  <c r="CX106" i="9" s="1"/>
  <c r="CU418" i="9"/>
  <c r="CX418" i="9" s="1"/>
  <c r="CU190" i="9"/>
  <c r="CX190" i="9" s="1"/>
  <c r="CU562" i="9"/>
  <c r="CX562" i="9" s="1"/>
  <c r="CU291" i="9"/>
  <c r="CX291" i="9" s="1"/>
  <c r="CU508" i="9"/>
  <c r="CX508" i="9" s="1"/>
  <c r="CU147" i="9"/>
  <c r="CX147" i="9" s="1"/>
  <c r="CU281" i="9"/>
  <c r="CX281" i="9" s="1"/>
  <c r="CU443" i="9"/>
  <c r="CX443" i="9" s="1"/>
  <c r="CU359" i="9"/>
  <c r="CX359" i="9" s="1"/>
  <c r="CU322" i="9"/>
  <c r="CX322" i="9" s="1"/>
  <c r="CU180" i="9"/>
  <c r="CX180" i="9" s="1"/>
  <c r="CU51" i="9"/>
  <c r="CX51" i="9" s="1"/>
  <c r="CU77" i="9"/>
  <c r="CX77" i="9" s="1"/>
  <c r="CU220" i="9"/>
  <c r="CX220" i="9" s="1"/>
  <c r="CU384" i="9"/>
  <c r="CX384" i="9" s="1"/>
  <c r="CU527" i="9"/>
  <c r="CX527" i="9" s="1"/>
  <c r="CU342" i="9"/>
  <c r="CX342" i="9" s="1"/>
  <c r="CU472" i="9"/>
  <c r="CX472" i="9" s="1"/>
  <c r="CU349" i="9"/>
  <c r="CX349" i="9" s="1"/>
  <c r="CU123" i="9"/>
  <c r="CX123" i="9" s="1"/>
  <c r="CU58" i="9"/>
  <c r="CX58" i="9" s="1"/>
  <c r="CU71" i="9"/>
  <c r="CX71" i="9" s="1"/>
  <c r="CU300" i="9"/>
  <c r="CX300" i="9" s="1"/>
  <c r="CU293" i="9"/>
  <c r="CX293" i="9" s="1"/>
  <c r="CU31" i="9"/>
  <c r="CX31" i="9" s="1"/>
  <c r="CU163" i="9"/>
  <c r="CX163" i="9" s="1"/>
  <c r="CU558" i="9"/>
  <c r="CX558" i="9" s="1"/>
  <c r="CU405" i="9"/>
  <c r="CX405" i="9" s="1"/>
  <c r="CU209" i="9"/>
  <c r="CX209" i="9" s="1"/>
  <c r="CU507" i="9"/>
  <c r="CX507" i="9" s="1"/>
  <c r="CU491" i="9"/>
  <c r="CX491" i="9" s="1"/>
  <c r="CU422" i="9"/>
  <c r="CX422" i="9" s="1"/>
  <c r="CU89" i="9"/>
  <c r="CX89" i="9" s="1"/>
  <c r="CU552" i="9"/>
  <c r="CX552" i="9" s="1"/>
  <c r="CU20" i="9"/>
  <c r="CX20" i="9" s="1"/>
  <c r="CU343" i="9"/>
  <c r="CX343" i="9" s="1"/>
  <c r="CU75" i="9"/>
  <c r="CX75" i="9" s="1"/>
  <c r="CU493" i="9"/>
  <c r="CX493" i="9" s="1"/>
  <c r="CU152" i="9"/>
  <c r="CX152" i="9" s="1"/>
  <c r="CU268" i="9"/>
  <c r="CX268" i="9" s="1"/>
  <c r="CU479" i="9"/>
  <c r="CX479" i="9" s="1"/>
  <c r="CU381" i="9"/>
  <c r="CX381" i="9" s="1"/>
  <c r="CU225" i="9"/>
  <c r="CX225" i="9" s="1"/>
  <c r="CU118" i="9"/>
  <c r="CX118" i="9" s="1"/>
  <c r="CU410" i="9"/>
  <c r="CX410" i="9" s="1"/>
  <c r="CU385" i="9"/>
  <c r="CX385" i="9" s="1"/>
  <c r="CU186" i="9"/>
  <c r="CX186" i="9" s="1"/>
  <c r="CU47" i="9"/>
  <c r="CX47" i="9" s="1"/>
  <c r="CU569" i="9"/>
  <c r="CX569" i="9" s="1"/>
  <c r="CU121" i="9"/>
  <c r="CX121" i="9" s="1"/>
  <c r="CU503" i="9"/>
  <c r="CX503" i="9" s="1"/>
  <c r="CU494" i="9"/>
  <c r="CX494" i="9" s="1"/>
  <c r="CU68" i="9"/>
  <c r="CX68" i="9" s="1"/>
  <c r="CU316" i="9"/>
  <c r="CX316" i="9" s="1"/>
  <c r="CU33" i="9"/>
  <c r="CX33" i="9" s="1"/>
  <c r="CU555" i="9"/>
  <c r="CX555" i="9" s="1"/>
  <c r="CU242" i="9"/>
  <c r="CX242" i="9" s="1"/>
  <c r="CU37" i="9"/>
  <c r="CX37" i="9" s="1"/>
  <c r="CU150" i="9"/>
  <c r="CX150" i="9" s="1"/>
  <c r="CU233" i="9"/>
  <c r="CX233" i="9" s="1"/>
  <c r="CU511" i="9"/>
  <c r="CX511" i="9" s="1"/>
  <c r="CU379" i="9"/>
  <c r="CX379" i="9" s="1"/>
  <c r="CU438" i="9"/>
  <c r="CX438" i="9" s="1"/>
  <c r="CU417" i="9"/>
  <c r="CX417" i="9" s="1"/>
  <c r="CU165" i="9"/>
  <c r="CX165" i="9" s="1"/>
  <c r="CU53" i="9"/>
  <c r="CX53" i="9" s="1"/>
  <c r="CU100" i="9"/>
  <c r="CX100" i="9" s="1"/>
  <c r="CU540" i="9"/>
  <c r="CX540" i="9" s="1"/>
  <c r="CU91" i="9"/>
  <c r="CX91" i="9" s="1"/>
  <c r="CU74" i="9"/>
  <c r="CX74" i="9" s="1"/>
  <c r="CU32" i="9"/>
  <c r="CX32" i="9" s="1"/>
  <c r="CU514" i="9"/>
  <c r="CX514" i="9" s="1"/>
  <c r="CU183" i="9"/>
  <c r="CX183" i="9" s="1"/>
  <c r="CU30" i="9"/>
  <c r="CX30" i="9" s="1"/>
  <c r="CU173" i="9"/>
  <c r="CX173" i="9" s="1"/>
  <c r="CU191" i="9"/>
  <c r="CX191" i="9" s="1"/>
  <c r="CU407" i="9"/>
  <c r="CX407" i="9" s="1"/>
  <c r="CU399" i="9"/>
  <c r="CX399" i="9" s="1"/>
  <c r="CU532" i="9"/>
  <c r="CX532" i="9" s="1"/>
  <c r="CU292" i="9"/>
  <c r="CX292" i="9" s="1"/>
  <c r="CU548" i="9"/>
  <c r="CX548" i="9" s="1"/>
  <c r="CU531" i="9"/>
  <c r="CX531" i="9" s="1"/>
  <c r="CU409" i="9"/>
  <c r="CX409" i="9" s="1"/>
  <c r="CU452" i="9"/>
  <c r="CX452" i="9" s="1"/>
  <c r="CU302" i="9"/>
  <c r="CX302" i="9" s="1"/>
  <c r="CU570" i="9"/>
  <c r="CX570" i="9" s="1"/>
  <c r="CU524" i="9"/>
  <c r="CX524" i="9" s="1"/>
  <c r="CU136" i="9"/>
  <c r="CX136" i="9" s="1"/>
  <c r="CU12" i="9"/>
  <c r="CX12" i="9" s="1"/>
  <c r="CU153" i="9"/>
  <c r="CX153" i="9" s="1"/>
  <c r="CU270" i="9"/>
  <c r="CX270" i="9" s="1"/>
  <c r="CU338" i="9"/>
  <c r="CX338" i="9" s="1"/>
  <c r="CU263" i="9"/>
  <c r="CX263" i="9" s="1"/>
  <c r="CU22" i="9"/>
  <c r="CX22" i="9" s="1"/>
  <c r="CU296" i="9"/>
  <c r="CX296" i="9" s="1"/>
  <c r="CU66" i="9"/>
  <c r="CX66" i="9" s="1"/>
  <c r="CU19" i="9"/>
  <c r="CX19" i="9" s="1"/>
  <c r="CU353" i="9"/>
  <c r="CX353" i="9" s="1"/>
  <c r="CU564" i="9"/>
  <c r="CX564" i="9" s="1"/>
  <c r="CU431" i="9"/>
  <c r="CX431" i="9" s="1"/>
  <c r="CU126" i="9"/>
  <c r="CX126" i="9" s="1"/>
  <c r="CU210" i="9"/>
  <c r="CX210" i="9" s="1"/>
  <c r="CU477" i="9"/>
  <c r="CX477" i="9" s="1"/>
  <c r="CU46" i="9"/>
  <c r="CX46" i="9" s="1"/>
  <c r="CU254" i="9"/>
  <c r="CX254" i="9" s="1"/>
  <c r="CU428" i="9"/>
  <c r="CX428" i="9" s="1"/>
  <c r="CU536" i="9"/>
  <c r="CX536" i="9" s="1"/>
  <c r="CU158" i="9"/>
  <c r="CX158" i="9" s="1"/>
  <c r="CU546" i="9"/>
  <c r="CX546" i="9" s="1"/>
  <c r="CU487" i="9"/>
  <c r="CX487" i="9" s="1"/>
  <c r="CU62" i="9"/>
  <c r="CX62" i="9" s="1"/>
  <c r="CU105" i="9"/>
  <c r="CX105" i="9" s="1"/>
  <c r="CU266" i="9"/>
  <c r="CX266" i="9" s="1"/>
  <c r="CU246" i="9"/>
  <c r="CX246" i="9" s="1"/>
  <c r="CU329" i="9"/>
  <c r="CX329" i="9" s="1"/>
  <c r="CU364" i="9"/>
  <c r="CX364" i="9" s="1"/>
  <c r="CU128" i="9"/>
  <c r="CX128" i="9" s="1"/>
  <c r="CU392" i="9"/>
  <c r="CX392" i="9" s="1"/>
  <c r="CU178" i="9"/>
  <c r="CX178" i="9" s="1"/>
  <c r="CU575" i="9"/>
  <c r="CX575" i="9" s="1"/>
  <c r="CU389" i="9"/>
  <c r="CX389" i="9" s="1"/>
  <c r="CX192" i="9" l="1"/>
  <c r="CW192" i="9"/>
  <c r="CX269" i="9"/>
  <c r="CW269" i="9"/>
  <c r="CX370" i="9"/>
  <c r="CW370" i="9"/>
  <c r="CX252" i="9"/>
  <c r="CW252" i="9"/>
  <c r="CX377" i="9"/>
  <c r="CW377" i="9"/>
  <c r="CX454" i="9"/>
  <c r="CW454" i="9"/>
  <c r="CX144" i="9"/>
  <c r="CW144" i="9"/>
  <c r="CX549" i="9"/>
  <c r="CW549" i="9"/>
  <c r="CX521" i="9"/>
  <c r="CW521" i="9"/>
  <c r="CX227" i="9"/>
  <c r="CW227" i="9"/>
  <c r="CX157" i="9"/>
  <c r="CW157" i="9"/>
  <c r="CX408" i="9"/>
  <c r="CW408" i="9"/>
  <c r="CX189" i="9"/>
  <c r="CW189" i="9"/>
  <c r="CX430" i="9"/>
  <c r="CW430" i="9"/>
  <c r="CX547" i="9"/>
  <c r="CW547" i="9"/>
  <c r="CX335" i="9"/>
  <c r="CW335" i="9"/>
  <c r="CX112" i="9"/>
  <c r="CW112" i="9"/>
  <c r="CX94" i="9"/>
  <c r="CW94" i="9"/>
  <c r="CX462" i="9"/>
  <c r="CW462" i="9"/>
  <c r="CX439" i="9"/>
  <c r="CW439" i="9"/>
  <c r="CX578" i="9"/>
  <c r="CW578" i="9"/>
  <c r="CX56" i="9"/>
  <c r="CW56" i="9"/>
  <c r="CX537" i="9"/>
  <c r="CW537" i="9"/>
  <c r="CX412" i="9"/>
  <c r="CW412" i="9"/>
  <c r="CX404" i="9"/>
  <c r="CW404" i="9"/>
  <c r="CX327" i="9"/>
  <c r="CW327" i="9"/>
  <c r="CX199" i="9"/>
  <c r="CW199" i="9"/>
  <c r="CX274" i="9"/>
  <c r="CW274" i="9"/>
  <c r="CX368" i="9"/>
  <c r="CW368" i="9"/>
  <c r="CX559" i="9"/>
  <c r="CW559" i="9"/>
  <c r="CX529" i="9"/>
  <c r="CW529" i="9"/>
  <c r="CX350" i="9"/>
  <c r="CW350" i="9"/>
  <c r="CX177" i="9"/>
  <c r="CW177" i="9"/>
  <c r="CX354" i="9"/>
  <c r="CW354" i="9"/>
  <c r="CX324" i="9"/>
  <c r="CW324" i="9"/>
  <c r="CX108" i="9"/>
  <c r="CW108" i="9"/>
  <c r="CX195" i="9"/>
  <c r="CW195" i="9"/>
  <c r="CX433" i="9"/>
  <c r="CW433" i="9"/>
  <c r="CX86" i="9"/>
  <c r="CW86" i="9"/>
  <c r="CX15" i="9"/>
  <c r="CW15" i="9"/>
  <c r="CX272" i="9"/>
  <c r="CW272" i="9"/>
  <c r="CX579" i="9"/>
  <c r="CW579" i="9"/>
  <c r="CX80" i="9"/>
  <c r="CW80" i="9"/>
  <c r="CX440" i="9"/>
  <c r="CW440" i="9"/>
  <c r="CX122" i="9"/>
  <c r="CW122" i="9"/>
  <c r="CX388" i="9"/>
  <c r="CW388" i="9"/>
  <c r="CX248" i="9"/>
  <c r="CW248" i="9"/>
  <c r="CX363" i="9"/>
  <c r="CW363" i="9"/>
  <c r="CX391" i="9"/>
  <c r="CW391" i="9"/>
  <c r="CX321" i="9"/>
  <c r="CW321" i="9"/>
  <c r="CX301" i="9"/>
  <c r="CW301" i="9"/>
  <c r="CX244" i="9"/>
  <c r="CW244" i="9"/>
  <c r="CX259" i="9"/>
  <c r="CW259" i="9"/>
  <c r="CX85" i="9"/>
  <c r="CW85" i="9"/>
  <c r="CX483" i="9"/>
  <c r="CW483" i="9"/>
  <c r="CX475" i="9"/>
  <c r="CW475" i="9"/>
  <c r="CX482" i="9"/>
  <c r="CW482" i="9"/>
  <c r="CX234" i="9"/>
  <c r="CW234" i="9"/>
  <c r="CX344" i="9"/>
  <c r="CW344" i="9"/>
  <c r="CX283" i="9"/>
  <c r="CW283" i="9"/>
  <c r="CW575" i="9"/>
  <c r="CW364" i="9"/>
  <c r="CW105" i="9"/>
  <c r="CW158" i="9"/>
  <c r="CW46" i="9"/>
  <c r="CW431" i="9"/>
  <c r="CW66" i="9"/>
  <c r="CW338" i="9"/>
  <c r="CW136" i="9"/>
  <c r="CW452" i="9"/>
  <c r="CW292" i="9"/>
  <c r="CW191" i="9"/>
  <c r="CW514" i="9"/>
  <c r="CW540" i="9"/>
  <c r="CW417" i="9"/>
  <c r="CW233" i="9"/>
  <c r="CW555" i="9"/>
  <c r="CW494" i="9"/>
  <c r="CW47" i="9"/>
  <c r="CW118" i="9"/>
  <c r="CW268" i="9"/>
  <c r="CW343" i="9"/>
  <c r="CW422" i="9"/>
  <c r="CW405" i="9"/>
  <c r="CW293" i="9"/>
  <c r="CW123" i="9"/>
  <c r="CW527" i="9"/>
  <c r="CW51" i="9"/>
  <c r="CW443" i="9"/>
  <c r="CW291" i="9"/>
  <c r="CW106" i="9"/>
  <c r="CW565" i="9"/>
  <c r="CW469" i="9"/>
  <c r="CW450" i="9"/>
  <c r="CW297" i="9"/>
  <c r="CW366" i="9"/>
  <c r="CW61" i="9"/>
  <c r="CW162" i="9"/>
  <c r="CW420" i="9"/>
  <c r="CW550" i="9"/>
  <c r="CW174" i="9"/>
  <c r="CW473" i="9"/>
  <c r="CW498" i="9"/>
  <c r="CW393" i="9"/>
  <c r="CW312" i="9"/>
  <c r="CW98" i="9"/>
  <c r="CW156" i="9"/>
  <c r="CW509" i="9"/>
  <c r="CW23" i="9"/>
  <c r="CX406" i="9"/>
  <c r="CW406" i="9"/>
  <c r="CX262" i="9"/>
  <c r="CW262" i="9"/>
  <c r="CX341" i="9"/>
  <c r="CW341" i="9"/>
  <c r="CX416" i="9"/>
  <c r="CW416" i="9"/>
  <c r="CX45" i="9"/>
  <c r="CW45" i="9"/>
  <c r="CX17" i="9"/>
  <c r="CW17" i="9"/>
  <c r="CX427" i="9"/>
  <c r="CW427" i="9"/>
  <c r="CX149" i="9"/>
  <c r="CW149" i="9"/>
  <c r="CX278" i="9"/>
  <c r="CW278" i="9"/>
  <c r="CX515" i="9"/>
  <c r="CW515" i="9"/>
  <c r="CX465" i="9"/>
  <c r="CW465" i="9"/>
  <c r="CX502" i="9"/>
  <c r="CW502" i="9"/>
  <c r="CX127" i="9"/>
  <c r="CW127" i="9"/>
  <c r="CX373" i="9"/>
  <c r="CW373" i="9"/>
  <c r="CX52" i="9"/>
  <c r="CW52" i="9"/>
  <c r="CX403" i="9"/>
  <c r="CW403" i="9"/>
  <c r="CX295" i="9"/>
  <c r="CW295" i="9"/>
  <c r="CX453" i="9"/>
  <c r="CW453" i="9"/>
  <c r="CX313" i="9"/>
  <c r="CW313" i="9"/>
  <c r="CX500" i="9"/>
  <c r="CW500" i="9"/>
  <c r="CX82" i="9"/>
  <c r="CW82" i="9"/>
  <c r="CX298" i="9"/>
  <c r="CW298" i="9"/>
  <c r="CX545" i="9"/>
  <c r="CW545" i="9"/>
  <c r="CX137" i="9"/>
  <c r="CW137" i="9"/>
  <c r="CX185" i="9"/>
  <c r="CW185" i="9"/>
  <c r="CX206" i="9"/>
  <c r="CW206" i="9"/>
  <c r="CX476" i="9"/>
  <c r="CW476" i="9"/>
  <c r="CX489" i="9"/>
  <c r="CW489" i="9"/>
  <c r="CX520" i="9"/>
  <c r="CW520" i="9"/>
  <c r="CX124" i="9"/>
  <c r="CW124" i="9"/>
  <c r="CX499" i="9"/>
  <c r="CW499" i="9"/>
  <c r="CX279" i="9"/>
  <c r="CW279" i="9"/>
  <c r="CX36" i="9"/>
  <c r="CW36" i="9"/>
  <c r="CX249" i="9"/>
  <c r="CW249" i="9"/>
  <c r="CX424" i="9"/>
  <c r="CW424" i="9"/>
  <c r="CX181" i="9"/>
  <c r="CW181" i="9"/>
  <c r="CX34" i="9"/>
  <c r="CW34" i="9"/>
  <c r="CX360" i="9"/>
  <c r="CW360" i="9"/>
  <c r="CX411" i="9"/>
  <c r="CW411" i="9"/>
  <c r="CX516" i="9"/>
  <c r="CW516" i="9"/>
  <c r="CX504" i="9"/>
  <c r="CW504" i="9"/>
  <c r="CX561" i="9"/>
  <c r="CW561" i="9"/>
  <c r="CX257" i="9"/>
  <c r="CW257" i="9"/>
  <c r="CX568" i="9"/>
  <c r="CW568" i="9"/>
  <c r="CX205" i="9"/>
  <c r="CW205" i="9"/>
  <c r="CX288" i="9"/>
  <c r="CW288" i="9"/>
  <c r="CX314" i="9"/>
  <c r="CW314" i="9"/>
  <c r="CX60" i="9"/>
  <c r="CW60" i="9"/>
  <c r="CX471" i="9"/>
  <c r="CW471" i="9"/>
  <c r="CX512" i="9"/>
  <c r="CW512" i="9"/>
  <c r="CX423" i="9"/>
  <c r="CW423" i="9"/>
  <c r="CX107" i="9"/>
  <c r="CW107" i="9"/>
  <c r="CX523" i="9"/>
  <c r="CW523" i="9"/>
  <c r="CX141" i="9"/>
  <c r="CW141" i="9"/>
  <c r="CX193" i="9"/>
  <c r="CW193" i="9"/>
  <c r="CX217" i="9"/>
  <c r="CW217" i="9"/>
  <c r="CX132" i="9"/>
  <c r="CW132" i="9"/>
  <c r="CX148" i="9"/>
  <c r="CW148" i="9"/>
  <c r="CX219" i="9"/>
  <c r="CW219" i="9"/>
  <c r="CX26" i="9"/>
  <c r="CW26" i="9"/>
  <c r="CX216" i="9"/>
  <c r="CW216" i="9"/>
  <c r="CX40" i="9"/>
  <c r="CW40" i="9"/>
  <c r="CX396" i="9"/>
  <c r="CW396" i="9"/>
  <c r="CX133" i="9"/>
  <c r="CW133" i="9"/>
  <c r="CX240" i="9"/>
  <c r="CW240" i="9"/>
  <c r="CX228" i="9"/>
  <c r="CW228" i="9"/>
  <c r="CX140" i="9"/>
  <c r="CW140" i="9"/>
  <c r="CX168" i="9"/>
  <c r="CW168" i="9"/>
  <c r="CX282" i="9"/>
  <c r="CW282" i="9"/>
  <c r="CX208" i="9"/>
  <c r="CW208" i="9"/>
  <c r="CX330" i="9"/>
  <c r="CW330" i="9"/>
  <c r="CX131" i="9"/>
  <c r="CW131" i="9"/>
  <c r="CX120" i="9"/>
  <c r="CW120" i="9"/>
  <c r="CX486" i="9"/>
  <c r="CW486" i="9"/>
  <c r="CX326" i="9"/>
  <c r="CW326" i="9"/>
  <c r="CX533" i="9"/>
  <c r="CW533" i="9"/>
  <c r="CX42" i="9"/>
  <c r="CW42" i="9"/>
  <c r="CX339" i="9"/>
  <c r="CW339" i="9"/>
  <c r="CX247" i="9"/>
  <c r="CW247" i="9"/>
  <c r="CX79" i="9"/>
  <c r="CW79" i="9"/>
  <c r="CX458" i="9"/>
  <c r="CW458" i="9"/>
  <c r="CX557" i="9"/>
  <c r="CW557" i="9"/>
  <c r="CX238" i="9"/>
  <c r="CW238" i="9"/>
  <c r="CX551" i="9"/>
  <c r="CW551" i="9"/>
  <c r="CX155" i="9"/>
  <c r="CW155" i="9"/>
  <c r="CX14" i="9"/>
  <c r="CW14" i="9"/>
  <c r="CX358" i="9"/>
  <c r="CW358" i="9"/>
  <c r="CX151" i="9"/>
  <c r="CW151" i="9"/>
  <c r="CX319" i="9"/>
  <c r="CW319" i="9"/>
  <c r="CX367" i="9"/>
  <c r="CW367" i="9"/>
  <c r="CX308" i="9"/>
  <c r="CW308" i="9"/>
  <c r="CX513" i="9"/>
  <c r="CW513" i="9"/>
  <c r="CX29" i="9"/>
  <c r="CW29" i="9"/>
  <c r="CX287" i="9"/>
  <c r="CW287" i="9"/>
  <c r="CX434" i="9"/>
  <c r="CW434" i="9"/>
  <c r="CX145" i="9"/>
  <c r="CW145" i="9"/>
  <c r="CX167" i="9"/>
  <c r="CW167" i="9"/>
  <c r="CX70" i="9"/>
  <c r="CW70" i="9"/>
  <c r="CX182" i="9"/>
  <c r="CW182" i="9"/>
  <c r="CX48" i="9"/>
  <c r="CW48" i="9"/>
  <c r="CX214" i="9"/>
  <c r="CW214" i="9"/>
  <c r="CX160" i="9"/>
  <c r="CW160" i="9"/>
  <c r="CX64" i="9"/>
  <c r="CW64" i="9"/>
  <c r="CW178" i="9"/>
  <c r="CW329" i="9"/>
  <c r="CW62" i="9"/>
  <c r="CW536" i="9"/>
  <c r="CW477" i="9"/>
  <c r="CW564" i="9"/>
  <c r="CW296" i="9"/>
  <c r="CW270" i="9"/>
  <c r="CW524" i="9"/>
  <c r="CW409" i="9"/>
  <c r="CW532" i="9"/>
  <c r="CW173" i="9"/>
  <c r="CW32" i="9"/>
  <c r="CW100" i="9"/>
  <c r="CW438" i="9"/>
  <c r="CW150" i="9"/>
  <c r="CW33" i="9"/>
  <c r="CW503" i="9"/>
  <c r="CW186" i="9"/>
  <c r="CW225" i="9"/>
  <c r="CW152" i="9"/>
  <c r="CW20" i="9"/>
  <c r="CW491" i="9"/>
  <c r="CW558" i="9"/>
  <c r="CW300" i="9"/>
  <c r="CW349" i="9"/>
  <c r="CW384" i="9"/>
  <c r="CW180" i="9"/>
  <c r="CW281" i="9"/>
  <c r="CW562" i="9"/>
  <c r="CW357" i="9"/>
  <c r="CW99" i="9"/>
  <c r="CW501" i="9"/>
  <c r="CW306" i="9"/>
  <c r="CW362" i="9"/>
  <c r="CW18" i="9"/>
  <c r="CW109" i="9"/>
  <c r="CW541" i="9"/>
  <c r="CW325" i="9"/>
  <c r="CW265" i="9"/>
  <c r="CW286" i="9"/>
  <c r="CW539" i="9"/>
  <c r="CW303" i="9"/>
  <c r="CW164" i="9"/>
  <c r="CW72" i="9"/>
  <c r="CW187" i="9"/>
  <c r="CW451" i="9"/>
  <c r="CW95" i="9"/>
  <c r="CW577" i="9"/>
  <c r="CX397" i="9"/>
  <c r="CW397" i="9"/>
  <c r="CX103" i="9"/>
  <c r="CW103" i="9"/>
  <c r="CX425" i="9"/>
  <c r="CW425" i="9"/>
  <c r="CX351" i="9"/>
  <c r="CW351" i="9"/>
  <c r="CX260" i="9"/>
  <c r="CW260" i="9"/>
  <c r="CX374" i="9"/>
  <c r="CW374" i="9"/>
  <c r="CX138" i="9"/>
  <c r="CW138" i="9"/>
  <c r="CX510" i="9"/>
  <c r="CW510" i="9"/>
  <c r="CX449" i="9"/>
  <c r="CW449" i="9"/>
  <c r="CX267" i="9"/>
  <c r="CW267" i="9"/>
  <c r="CX441" i="9"/>
  <c r="CW441" i="9"/>
  <c r="CX445" i="9"/>
  <c r="CW445" i="9"/>
  <c r="CX336" i="9"/>
  <c r="CW336" i="9"/>
  <c r="CX223" i="9"/>
  <c r="CW223" i="9"/>
  <c r="CX146" i="9"/>
  <c r="CW146" i="9"/>
  <c r="CX485" i="9"/>
  <c r="CW485" i="9"/>
  <c r="CX519" i="9"/>
  <c r="CW519" i="9"/>
  <c r="CX352" i="9"/>
  <c r="CW352" i="9"/>
  <c r="CX110" i="9"/>
  <c r="CW110" i="9"/>
  <c r="CX560" i="9"/>
  <c r="CW560" i="9"/>
  <c r="CX203" i="9"/>
  <c r="CW203" i="9"/>
  <c r="CX474" i="9"/>
  <c r="CW474" i="9"/>
  <c r="CX526" i="9"/>
  <c r="CW526" i="9"/>
  <c r="CX390" i="9"/>
  <c r="CW390" i="9"/>
  <c r="CX258" i="9"/>
  <c r="CW258" i="9"/>
  <c r="CX294" i="9"/>
  <c r="CW294" i="9"/>
  <c r="CX55" i="9"/>
  <c r="CW55" i="9"/>
  <c r="CX63" i="9"/>
  <c r="CW63" i="9"/>
  <c r="CX59" i="9"/>
  <c r="CW59" i="9"/>
  <c r="CX355" i="9"/>
  <c r="CW355" i="9"/>
  <c r="CX39" i="9"/>
  <c r="CW39" i="9"/>
  <c r="CX200" i="9"/>
  <c r="CW200" i="9"/>
  <c r="CX463" i="9"/>
  <c r="CW463" i="9"/>
  <c r="CX382" i="9"/>
  <c r="CW382" i="9"/>
  <c r="CX171" i="9"/>
  <c r="CW171" i="9"/>
  <c r="CX505" i="9"/>
  <c r="CW505" i="9"/>
  <c r="CX139" i="9"/>
  <c r="CW139" i="9"/>
  <c r="CX375" i="9"/>
  <c r="CW375" i="9"/>
  <c r="CX518" i="9"/>
  <c r="CW518" i="9"/>
  <c r="CX480" i="9"/>
  <c r="CW480" i="9"/>
  <c r="CX83" i="9"/>
  <c r="CW83" i="9"/>
  <c r="CX448" i="9"/>
  <c r="CW448" i="9"/>
  <c r="CX429" i="9"/>
  <c r="CW429" i="9"/>
  <c r="CX261" i="9"/>
  <c r="CW261" i="9"/>
  <c r="CX576" i="9"/>
  <c r="CW576" i="9"/>
  <c r="CX111" i="9"/>
  <c r="CW111" i="9"/>
  <c r="CX81" i="9"/>
  <c r="CW81" i="9"/>
  <c r="CX69" i="9"/>
  <c r="CW69" i="9"/>
  <c r="CX372" i="9"/>
  <c r="CW372" i="9"/>
  <c r="CX116" i="9"/>
  <c r="CW116" i="9"/>
  <c r="CX365" i="9"/>
  <c r="CW365" i="9"/>
  <c r="CX506" i="9"/>
  <c r="CW506" i="9"/>
  <c r="CX196" i="9"/>
  <c r="CW196" i="9"/>
  <c r="CX346" i="9"/>
  <c r="CW346" i="9"/>
  <c r="CX264" i="9"/>
  <c r="CW264" i="9"/>
  <c r="CX280" i="9"/>
  <c r="CW280" i="9"/>
  <c r="CX237" i="9"/>
  <c r="CW237" i="9"/>
  <c r="CX566" i="9"/>
  <c r="CW566" i="9"/>
  <c r="CX21" i="9"/>
  <c r="CW21" i="9"/>
  <c r="CX337" i="9"/>
  <c r="CW337" i="9"/>
  <c r="CX347" i="9"/>
  <c r="CW347" i="9"/>
  <c r="CX497" i="9"/>
  <c r="CW497" i="9"/>
  <c r="CX102" i="9"/>
  <c r="CW102" i="9"/>
  <c r="CX528" i="9"/>
  <c r="CW528" i="9"/>
  <c r="CX446" i="9"/>
  <c r="CW446" i="9"/>
  <c r="CX96" i="9"/>
  <c r="CW96" i="9"/>
  <c r="CX333" i="9"/>
  <c r="CW333" i="9"/>
  <c r="CX277" i="9"/>
  <c r="CW277" i="9"/>
  <c r="CX250" i="9"/>
  <c r="CW250" i="9"/>
  <c r="CX92" i="9"/>
  <c r="CW92" i="9"/>
  <c r="CX16" i="9"/>
  <c r="CW16" i="9"/>
  <c r="CX331" i="9"/>
  <c r="CW331" i="9"/>
  <c r="CX522" i="9"/>
  <c r="CW522" i="9"/>
  <c r="CX334" i="9"/>
  <c r="CW334" i="9"/>
  <c r="CX101" i="9"/>
  <c r="CW101" i="9"/>
  <c r="CX345" i="9"/>
  <c r="CW345" i="9"/>
  <c r="CX556" i="9"/>
  <c r="CW556" i="9"/>
  <c r="CX563" i="9"/>
  <c r="CW563" i="9"/>
  <c r="CX119" i="9"/>
  <c r="CW119" i="9"/>
  <c r="CX447" i="9"/>
  <c r="CW447" i="9"/>
  <c r="CX492" i="9"/>
  <c r="CW492" i="9"/>
  <c r="CX188" i="9"/>
  <c r="CW188" i="9"/>
  <c r="CX542" i="9"/>
  <c r="CW542" i="9"/>
  <c r="CX307" i="9"/>
  <c r="CW307" i="9"/>
  <c r="CX414" i="9"/>
  <c r="CW414" i="9"/>
  <c r="CX114" i="9"/>
  <c r="CW114" i="9"/>
  <c r="CX419" i="9"/>
  <c r="CW419" i="9"/>
  <c r="CX197" i="9"/>
  <c r="CW197" i="9"/>
  <c r="CX571" i="9"/>
  <c r="CW571" i="9"/>
  <c r="CX172" i="9"/>
  <c r="CW172" i="9"/>
  <c r="CX130" i="9"/>
  <c r="CW130" i="9"/>
  <c r="CX517" i="9"/>
  <c r="CW517" i="9"/>
  <c r="CX466" i="9"/>
  <c r="CW466" i="9"/>
  <c r="CX236" i="9"/>
  <c r="CW236" i="9"/>
  <c r="CX459" i="9"/>
  <c r="CW459" i="9"/>
  <c r="CX315" i="9"/>
  <c r="CW315" i="9"/>
  <c r="CX253" i="9"/>
  <c r="CW253" i="9"/>
  <c r="CX426" i="9"/>
  <c r="CW426" i="9"/>
  <c r="CX285" i="9"/>
  <c r="CW285" i="9"/>
  <c r="CX572" i="9"/>
  <c r="CW572" i="9"/>
  <c r="CX456" i="9"/>
  <c r="CW456" i="9"/>
  <c r="CX573" i="9"/>
  <c r="CW573" i="9"/>
  <c r="CX361" i="9"/>
  <c r="CW361" i="9"/>
  <c r="CX380" i="9"/>
  <c r="CW380" i="9"/>
  <c r="CW392" i="9"/>
  <c r="CW246" i="9"/>
  <c r="CW487" i="9"/>
  <c r="CW428" i="9"/>
  <c r="CW210" i="9"/>
  <c r="CW353" i="9"/>
  <c r="CW22" i="9"/>
  <c r="CW153" i="9"/>
  <c r="CW570" i="9"/>
  <c r="CW531" i="9"/>
  <c r="CW399" i="9"/>
  <c r="CW30" i="9"/>
  <c r="CW74" i="9"/>
  <c r="CW53" i="9"/>
  <c r="CW379" i="9"/>
  <c r="CW37" i="9"/>
  <c r="CW316" i="9"/>
  <c r="CW121" i="9"/>
  <c r="CW385" i="9"/>
  <c r="CW381" i="9"/>
  <c r="CW493" i="9"/>
  <c r="CW552" i="9"/>
  <c r="CW507" i="9"/>
  <c r="CW163" i="9"/>
  <c r="CW71" i="9"/>
  <c r="CW472" i="9"/>
  <c r="CW220" i="9"/>
  <c r="CW322" i="9"/>
  <c r="CW147" i="9"/>
  <c r="CW190" i="9"/>
  <c r="CW490" i="9"/>
  <c r="CW401" i="9"/>
  <c r="CW435" i="9"/>
  <c r="CW457" i="9"/>
  <c r="CW460" i="9"/>
  <c r="CW134" i="9"/>
  <c r="CW356" i="9"/>
  <c r="CW97" i="9"/>
  <c r="CW580" i="9"/>
  <c r="CW129" i="9"/>
  <c r="CW25" i="9"/>
  <c r="CW229" i="9"/>
  <c r="CW87" i="9"/>
  <c r="CW378" i="9"/>
  <c r="CW135" i="9"/>
  <c r="CW251" i="9"/>
  <c r="CW275" i="9"/>
  <c r="CW24" i="9"/>
  <c r="CW184" i="9"/>
  <c r="CX207" i="9"/>
  <c r="CW207" i="9"/>
  <c r="CX437" i="9"/>
  <c r="CW437" i="9"/>
  <c r="CX415" i="9"/>
  <c r="CW415" i="9"/>
  <c r="CX574" i="9"/>
  <c r="CW574" i="9"/>
  <c r="CX413" i="9"/>
  <c r="CW413" i="9"/>
  <c r="CX176" i="9"/>
  <c r="CW176" i="9"/>
  <c r="CX115" i="9"/>
  <c r="CW115" i="9"/>
  <c r="CX496" i="9"/>
  <c r="CW496" i="9"/>
  <c r="CX54" i="9"/>
  <c r="CW54" i="9"/>
  <c r="CX224" i="9"/>
  <c r="CW224" i="9"/>
  <c r="CX28" i="9"/>
  <c r="CW28" i="9"/>
  <c r="CX311" i="9"/>
  <c r="CW311" i="9"/>
  <c r="CX49" i="9"/>
  <c r="CW49" i="9"/>
  <c r="CX78" i="9"/>
  <c r="CW78" i="9"/>
  <c r="CX273" i="9"/>
  <c r="CW273" i="9"/>
  <c r="CX461" i="9"/>
  <c r="CW461" i="9"/>
  <c r="CX170" i="9"/>
  <c r="CW170" i="9"/>
  <c r="CX143" i="9"/>
  <c r="CW143" i="9"/>
  <c r="CX76" i="9"/>
  <c r="CW76" i="9"/>
  <c r="CX88" i="9"/>
  <c r="CW88" i="9"/>
  <c r="CX332" i="9"/>
  <c r="CW332" i="9"/>
  <c r="CX239" i="9"/>
  <c r="CW239" i="9"/>
  <c r="CX567" i="9"/>
  <c r="CW567" i="9"/>
  <c r="CX159" i="9"/>
  <c r="CW159" i="9"/>
  <c r="CX235" i="9"/>
  <c r="CW235" i="9"/>
  <c r="CX376" i="9"/>
  <c r="CW376" i="9"/>
  <c r="CX387" i="9"/>
  <c r="CW387" i="9"/>
  <c r="CX538" i="9"/>
  <c r="CW538" i="9"/>
  <c r="CX41" i="9"/>
  <c r="CW41" i="9"/>
  <c r="CX484" i="9"/>
  <c r="CW484" i="9"/>
  <c r="CX38" i="9"/>
  <c r="CW38" i="9"/>
  <c r="CX222" i="9"/>
  <c r="CW222" i="9"/>
  <c r="CX371" i="9"/>
  <c r="CW371" i="9"/>
  <c r="CX535" i="9"/>
  <c r="CW535" i="9"/>
  <c r="CX481" i="9"/>
  <c r="CW481" i="9"/>
  <c r="CX211" i="9"/>
  <c r="CW211" i="9"/>
  <c r="CX271" i="9"/>
  <c r="CW271" i="9"/>
  <c r="CX93" i="9"/>
  <c r="CW93" i="9"/>
  <c r="CX488" i="9"/>
  <c r="CW488" i="9"/>
  <c r="CX317" i="9"/>
  <c r="CW317" i="9"/>
  <c r="CX154" i="9"/>
  <c r="CW154" i="9"/>
  <c r="CX442" i="9"/>
  <c r="CW442" i="9"/>
  <c r="CX525" i="9"/>
  <c r="CW525" i="9"/>
  <c r="CX179" i="9"/>
  <c r="CW179" i="9"/>
  <c r="CX50" i="9"/>
  <c r="CW50" i="9"/>
  <c r="CX142" i="9"/>
  <c r="CW142" i="9"/>
  <c r="CX226" i="9"/>
  <c r="CW226" i="9"/>
  <c r="CX202" i="9"/>
  <c r="CW202" i="9"/>
  <c r="CX467" i="9"/>
  <c r="CW467" i="9"/>
  <c r="CX198" i="9"/>
  <c r="CW198" i="9"/>
  <c r="CX204" i="9"/>
  <c r="CW204" i="9"/>
  <c r="CX323" i="9"/>
  <c r="CW323" i="9"/>
  <c r="CX169" i="9"/>
  <c r="CW169" i="9"/>
  <c r="CX166" i="9"/>
  <c r="CW166" i="9"/>
  <c r="CX290" i="9"/>
  <c r="CW290" i="9"/>
  <c r="CX161" i="9"/>
  <c r="CW161" i="9"/>
  <c r="CX348" i="9"/>
  <c r="CW348" i="9"/>
  <c r="CX73" i="9"/>
  <c r="CW73" i="9"/>
  <c r="CX544" i="9"/>
  <c r="CW544" i="9"/>
  <c r="CX231" i="9"/>
  <c r="CW231" i="9"/>
  <c r="CX65" i="9"/>
  <c r="CW65" i="9"/>
  <c r="CX232" i="9"/>
  <c r="CW232" i="9"/>
  <c r="CX402" i="9"/>
  <c r="CW402" i="9"/>
  <c r="CX553" i="9"/>
  <c r="CW553" i="9"/>
  <c r="CX386" i="9"/>
  <c r="CW386" i="9"/>
  <c r="CX84" i="9"/>
  <c r="CW84" i="9"/>
  <c r="CX215" i="9"/>
  <c r="CW215" i="9"/>
  <c r="CX421" i="9"/>
  <c r="CW421" i="9"/>
  <c r="CX90" i="9"/>
  <c r="CW90" i="9"/>
  <c r="CX13" i="9"/>
  <c r="CW13" i="9"/>
  <c r="CX256" i="9"/>
  <c r="CW256" i="9"/>
  <c r="CX432" i="9"/>
  <c r="CW432" i="9"/>
  <c r="CX369" i="9"/>
  <c r="CW369" i="9"/>
  <c r="CX57" i="9"/>
  <c r="CW57" i="9"/>
  <c r="CX543" i="9"/>
  <c r="CW543" i="9"/>
  <c r="CX104" i="9"/>
  <c r="CW104" i="9"/>
  <c r="CX284" i="9"/>
  <c r="CW284" i="9"/>
  <c r="CX305" i="9"/>
  <c r="CW305" i="9"/>
  <c r="CX495" i="9"/>
  <c r="CW495" i="9"/>
  <c r="CX554" i="9"/>
  <c r="CW554" i="9"/>
  <c r="CX395" i="9"/>
  <c r="CW395" i="9"/>
  <c r="CX255" i="9"/>
  <c r="CW255" i="9"/>
  <c r="CX309" i="9"/>
  <c r="CW309" i="9"/>
  <c r="CX304" i="9"/>
  <c r="CW304" i="9"/>
  <c r="CX243" i="9"/>
  <c r="CW243" i="9"/>
  <c r="CX175" i="9"/>
  <c r="CW175" i="9"/>
  <c r="CX44" i="9"/>
  <c r="CW44" i="9"/>
  <c r="CX444" i="9"/>
  <c r="CW444" i="9"/>
  <c r="CX194" i="9"/>
  <c r="CW194" i="9"/>
  <c r="CX320" i="9"/>
  <c r="CW320" i="9"/>
  <c r="CX394" i="9"/>
  <c r="CW394" i="9"/>
  <c r="CX400" i="9"/>
  <c r="CW400" i="9"/>
  <c r="CX213" i="9"/>
  <c r="CW213" i="9"/>
  <c r="CX218" i="9"/>
  <c r="CW218" i="9"/>
  <c r="CX398" i="9"/>
  <c r="CW398" i="9"/>
  <c r="CX436" i="9"/>
  <c r="CW436" i="9"/>
  <c r="CX117" i="9"/>
  <c r="CW117" i="9"/>
  <c r="CX27" i="9"/>
  <c r="CW27" i="9"/>
  <c r="CX534" i="9"/>
  <c r="CW534" i="9"/>
  <c r="CX478" i="9"/>
  <c r="CW478" i="9"/>
  <c r="CX276" i="9"/>
  <c r="CW276" i="9"/>
  <c r="CX383" i="9"/>
  <c r="CW383" i="9"/>
  <c r="CX328" i="9"/>
  <c r="CW328" i="9"/>
  <c r="CX221" i="9"/>
  <c r="CW221" i="9"/>
  <c r="CX201" i="9"/>
  <c r="CW201" i="9"/>
  <c r="CW389" i="9"/>
  <c r="CW128" i="9"/>
  <c r="CW266" i="9"/>
  <c r="CW546" i="9"/>
  <c r="CW254" i="9"/>
  <c r="CW126" i="9"/>
  <c r="CW19" i="9"/>
  <c r="CW263" i="9"/>
  <c r="CW12" i="9"/>
  <c r="CW302" i="9"/>
  <c r="CW548" i="9"/>
  <c r="CW407" i="9"/>
  <c r="CW183" i="9"/>
  <c r="CW91" i="9"/>
  <c r="CW165" i="9"/>
  <c r="CW511" i="9"/>
  <c r="CW242" i="9"/>
  <c r="CW68" i="9"/>
  <c r="CW569" i="9"/>
  <c r="CW410" i="9"/>
  <c r="CW479" i="9"/>
  <c r="CW75" i="9"/>
  <c r="CW89" i="9"/>
  <c r="CW209" i="9"/>
  <c r="CW31" i="9"/>
  <c r="CW58" i="9"/>
  <c r="CW342" i="9"/>
  <c r="CW77" i="9"/>
  <c r="CW359" i="9"/>
  <c r="CW508" i="9"/>
  <c r="CW418" i="9"/>
  <c r="CW67" i="9"/>
  <c r="CW340" i="9"/>
  <c r="CW464" i="9"/>
  <c r="CW470" i="9"/>
  <c r="CW310" i="9"/>
  <c r="CW455" i="9"/>
  <c r="CW230" i="9"/>
  <c r="CW43" i="9"/>
  <c r="CW241" i="9"/>
  <c r="CW125" i="9"/>
  <c r="CW468" i="9"/>
  <c r="CW289" i="9"/>
  <c r="CW318" i="9"/>
  <c r="CW299" i="9"/>
  <c r="CW212" i="9"/>
  <c r="CW35" i="9"/>
  <c r="CW113" i="9"/>
  <c r="CW530" i="9"/>
  <c r="CW245" i="9"/>
  <c r="B39" i="11"/>
  <c r="K17" i="13"/>
  <c r="F389" i="9" l="1"/>
  <c r="CQ287" i="9" l="1"/>
  <c r="CQ301" i="9"/>
  <c r="CQ436" i="9"/>
  <c r="CQ459" i="9"/>
  <c r="CQ29" i="9"/>
  <c r="CQ321" i="9"/>
  <c r="CQ398" i="9"/>
  <c r="CQ236" i="9"/>
  <c r="CQ513" i="9"/>
  <c r="CQ391" i="9"/>
  <c r="CQ218" i="9"/>
  <c r="CQ466" i="9"/>
  <c r="CQ308" i="9"/>
  <c r="CQ363" i="9"/>
  <c r="CQ213" i="9"/>
  <c r="CQ517" i="9"/>
  <c r="CQ367" i="9"/>
  <c r="CQ248" i="9"/>
  <c r="CQ400" i="9"/>
  <c r="CQ130" i="9"/>
  <c r="CQ319" i="9"/>
  <c r="CQ388" i="9"/>
  <c r="CQ394" i="9"/>
  <c r="CQ172" i="9"/>
  <c r="CQ151" i="9"/>
  <c r="CQ122" i="9"/>
  <c r="CQ320" i="9"/>
  <c r="CQ571" i="9"/>
  <c r="CQ358" i="9"/>
  <c r="CQ440" i="9"/>
  <c r="CQ194" i="9"/>
  <c r="CQ197" i="9"/>
  <c r="CQ14" i="9"/>
  <c r="CQ80" i="9"/>
  <c r="CQ444" i="9"/>
  <c r="CQ419" i="9"/>
  <c r="CQ155" i="9"/>
  <c r="CQ579" i="9"/>
  <c r="CQ44" i="9"/>
  <c r="CQ114" i="9"/>
  <c r="CQ551" i="9"/>
  <c r="CQ272" i="9"/>
  <c r="CQ175" i="9"/>
  <c r="CQ414" i="9"/>
  <c r="CQ238" i="9"/>
  <c r="CQ15" i="9"/>
  <c r="CQ243" i="9"/>
  <c r="CQ307" i="9"/>
  <c r="CQ557" i="9"/>
  <c r="CQ86" i="9"/>
  <c r="CQ304" i="9"/>
  <c r="CQ542" i="9"/>
  <c r="CQ458" i="9"/>
  <c r="CQ433" i="9"/>
  <c r="CQ309" i="9"/>
  <c r="CQ188" i="9"/>
  <c r="CQ79" i="9"/>
  <c r="CQ195" i="9"/>
  <c r="CQ255" i="9"/>
  <c r="CQ492" i="9"/>
  <c r="CQ247" i="9"/>
  <c r="CQ108" i="9"/>
  <c r="CQ395" i="9"/>
  <c r="CQ447" i="9"/>
  <c r="CQ339" i="9"/>
  <c r="CQ324" i="9"/>
  <c r="CQ554" i="9"/>
  <c r="CQ119" i="9"/>
  <c r="CQ42" i="9"/>
  <c r="CQ354" i="9"/>
  <c r="CQ495" i="9"/>
  <c r="CQ563" i="9"/>
  <c r="CQ533" i="9"/>
  <c r="CQ177" i="9"/>
  <c r="CQ305" i="9"/>
  <c r="CQ556" i="9"/>
  <c r="CQ326" i="9"/>
  <c r="CQ350" i="9"/>
  <c r="CQ284" i="9"/>
  <c r="CQ345" i="9"/>
  <c r="CQ486" i="9"/>
  <c r="CQ529" i="9"/>
  <c r="CQ104" i="9"/>
  <c r="CQ101" i="9"/>
  <c r="CQ120" i="9"/>
  <c r="CQ559" i="9"/>
  <c r="CQ543" i="9"/>
  <c r="CQ334" i="9"/>
  <c r="CQ131" i="9"/>
  <c r="CQ368" i="9"/>
  <c r="CQ57" i="9"/>
  <c r="CQ522" i="9"/>
  <c r="CQ330" i="9"/>
  <c r="CQ274" i="9"/>
  <c r="CQ369" i="9"/>
  <c r="CQ331" i="9"/>
  <c r="CQ208" i="9"/>
  <c r="CQ199" i="9"/>
  <c r="CQ432" i="9"/>
  <c r="CQ16" i="9"/>
  <c r="CQ282" i="9"/>
  <c r="CQ327" i="9"/>
  <c r="CQ256" i="9"/>
  <c r="CQ92" i="9"/>
  <c r="CQ168" i="9"/>
  <c r="CQ404" i="9"/>
  <c r="CQ13" i="9"/>
  <c r="CQ250" i="9"/>
  <c r="CQ140" i="9"/>
  <c r="CQ412" i="9"/>
  <c r="CQ90" i="9"/>
  <c r="CQ277" i="9"/>
  <c r="CQ228" i="9"/>
  <c r="CQ537" i="9"/>
  <c r="CQ421" i="9"/>
  <c r="CQ333" i="9"/>
  <c r="CQ240" i="9"/>
  <c r="CQ56" i="9"/>
  <c r="CQ215" i="9"/>
  <c r="CQ96" i="9"/>
  <c r="CQ133" i="9"/>
  <c r="CQ578" i="9"/>
  <c r="CQ84" i="9"/>
  <c r="CQ446" i="9"/>
  <c r="CQ396" i="9"/>
  <c r="CQ439" i="9"/>
  <c r="CQ386" i="9"/>
  <c r="CQ528" i="9"/>
  <c r="CQ40" i="9"/>
  <c r="CQ462" i="9"/>
  <c r="CQ553" i="9"/>
  <c r="CQ102" i="9"/>
  <c r="CQ216" i="9"/>
  <c r="CQ94" i="9"/>
  <c r="CQ402" i="9"/>
  <c r="CQ497" i="9"/>
  <c r="CQ26" i="9"/>
  <c r="CQ112" i="9"/>
  <c r="CQ232" i="9"/>
  <c r="CQ347" i="9"/>
  <c r="CQ219" i="9"/>
  <c r="CQ335" i="9"/>
  <c r="CQ65" i="9"/>
  <c r="CQ337" i="9"/>
  <c r="CQ148" i="9"/>
  <c r="CQ547" i="9"/>
  <c r="CQ231" i="9"/>
  <c r="CQ21" i="9"/>
  <c r="CQ132" i="9"/>
  <c r="CQ430" i="9"/>
  <c r="CQ544" i="9"/>
  <c r="CQ566" i="9"/>
  <c r="CQ217" i="9"/>
  <c r="CQ189" i="9"/>
  <c r="CQ73" i="9"/>
  <c r="CQ237" i="9"/>
  <c r="CQ193" i="9"/>
  <c r="CQ408" i="9"/>
  <c r="CQ348" i="9"/>
  <c r="CQ280" i="9"/>
  <c r="CQ141" i="9"/>
  <c r="CQ157" i="9"/>
  <c r="CQ161" i="9"/>
  <c r="CQ264" i="9"/>
  <c r="CQ523" i="9"/>
  <c r="CQ227" i="9"/>
  <c r="CQ290" i="9"/>
  <c r="CQ346" i="9"/>
  <c r="CQ107" i="9"/>
  <c r="CQ521" i="9"/>
  <c r="CQ166" i="9"/>
  <c r="CQ196" i="9"/>
  <c r="CQ423" i="9"/>
  <c r="CQ549" i="9"/>
  <c r="CQ169" i="9"/>
  <c r="CQ506" i="9"/>
  <c r="CQ512" i="9"/>
  <c r="CQ144" i="9"/>
  <c r="CQ323" i="9"/>
  <c r="CQ365" i="9"/>
  <c r="CQ471" i="9"/>
  <c r="CQ454" i="9"/>
  <c r="CQ204" i="9"/>
  <c r="CQ116" i="9"/>
  <c r="CQ60" i="9"/>
  <c r="CQ377" i="9"/>
  <c r="CQ198" i="9"/>
  <c r="CQ372" i="9"/>
  <c r="CQ314" i="9"/>
  <c r="CQ252" i="9"/>
  <c r="CQ467" i="9"/>
  <c r="CQ69" i="9"/>
  <c r="CQ288" i="9"/>
  <c r="CQ370" i="9"/>
  <c r="CQ202" i="9"/>
  <c r="CQ81" i="9"/>
  <c r="CQ205" i="9"/>
  <c r="CQ269" i="9"/>
  <c r="CQ226" i="9"/>
  <c r="CQ111" i="9"/>
  <c r="CQ568" i="9"/>
  <c r="CQ192" i="9"/>
  <c r="CQ142" i="9"/>
  <c r="CQ576" i="9"/>
  <c r="CQ257" i="9"/>
  <c r="CQ245" i="9"/>
  <c r="CQ50" i="9"/>
  <c r="CQ261" i="9"/>
  <c r="CQ561" i="9"/>
  <c r="CQ184" i="9"/>
  <c r="CQ179" i="9"/>
  <c r="CQ429" i="9"/>
  <c r="CQ504" i="9"/>
  <c r="CQ577" i="9"/>
  <c r="CQ525" i="9"/>
  <c r="CQ448" i="9"/>
  <c r="CQ516" i="9"/>
  <c r="CQ23" i="9"/>
  <c r="CQ442" i="9"/>
  <c r="CQ83" i="9"/>
  <c r="CQ411" i="9"/>
  <c r="CQ530" i="9"/>
  <c r="CQ154" i="9"/>
  <c r="CQ480" i="9"/>
  <c r="CQ360" i="9"/>
  <c r="CQ24" i="9"/>
  <c r="CQ317" i="9"/>
  <c r="CQ518" i="9"/>
  <c r="CQ34" i="9"/>
  <c r="CQ95" i="9"/>
  <c r="CQ488" i="9"/>
  <c r="CQ375" i="9"/>
  <c r="CQ181" i="9"/>
  <c r="CQ509" i="9"/>
  <c r="CQ93" i="9"/>
  <c r="CQ139" i="9"/>
  <c r="CQ424" i="9"/>
  <c r="CQ113" i="9"/>
  <c r="CQ271" i="9"/>
  <c r="CQ505" i="9"/>
  <c r="CQ249" i="9"/>
  <c r="CQ275" i="9"/>
  <c r="CQ211" i="9"/>
  <c r="CQ171" i="9"/>
  <c r="CQ36" i="9"/>
  <c r="CQ451" i="9"/>
  <c r="CQ481" i="9"/>
  <c r="CQ382" i="9"/>
  <c r="CQ279" i="9"/>
  <c r="CQ156" i="9"/>
  <c r="CQ535" i="9"/>
  <c r="CQ463" i="9"/>
  <c r="CQ499" i="9"/>
  <c r="CQ35" i="9"/>
  <c r="CQ371" i="9"/>
  <c r="CQ200" i="9"/>
  <c r="CQ124" i="9"/>
  <c r="CQ251" i="9"/>
  <c r="CQ222" i="9"/>
  <c r="CQ39" i="9"/>
  <c r="CQ520" i="9"/>
  <c r="CQ187" i="9"/>
  <c r="CQ38" i="9"/>
  <c r="CQ355" i="9"/>
  <c r="CQ489" i="9"/>
  <c r="CQ98" i="9"/>
  <c r="CQ484" i="9"/>
  <c r="CQ59" i="9"/>
  <c r="CQ476" i="9"/>
  <c r="CQ212" i="9"/>
  <c r="CQ41" i="9"/>
  <c r="CQ63" i="9"/>
  <c r="CQ206" i="9"/>
  <c r="CQ135" i="9"/>
  <c r="CQ538" i="9"/>
  <c r="CQ55" i="9"/>
  <c r="CQ185" i="9"/>
  <c r="CQ72" i="9"/>
  <c r="CQ473" i="9"/>
  <c r="CQ278" i="9"/>
  <c r="CQ149" i="9"/>
  <c r="CQ374" i="9"/>
  <c r="CQ322" i="9"/>
  <c r="CQ89" i="9"/>
  <c r="CQ503" i="9"/>
  <c r="CQ12" i="9"/>
  <c r="DR9" i="11"/>
  <c r="DR10" i="11" s="1"/>
  <c r="DQ13" i="11"/>
  <c r="CI287" i="9"/>
  <c r="CI301" i="9"/>
  <c r="CI436" i="9"/>
  <c r="CI459" i="9"/>
  <c r="CI29" i="9"/>
  <c r="CI321" i="9"/>
  <c r="CI398" i="9"/>
  <c r="CI236" i="9"/>
  <c r="CI513" i="9"/>
  <c r="CI391" i="9"/>
  <c r="CI218" i="9"/>
  <c r="CI466" i="9"/>
  <c r="CI308" i="9"/>
  <c r="CI363" i="9"/>
  <c r="CI213" i="9"/>
  <c r="CI517" i="9"/>
  <c r="CI367" i="9"/>
  <c r="CI248" i="9"/>
  <c r="CI400" i="9"/>
  <c r="CI130" i="9"/>
  <c r="CI319" i="9"/>
  <c r="CI388" i="9"/>
  <c r="CI394" i="9"/>
  <c r="CI172" i="9"/>
  <c r="CI151" i="9"/>
  <c r="CI122" i="9"/>
  <c r="CI320" i="9"/>
  <c r="CI571" i="9"/>
  <c r="CI358" i="9"/>
  <c r="CI440" i="9"/>
  <c r="CI194" i="9"/>
  <c r="CI197" i="9"/>
  <c r="CI14" i="9"/>
  <c r="CI80" i="9"/>
  <c r="CI444" i="9"/>
  <c r="CI419" i="9"/>
  <c r="CI155" i="9"/>
  <c r="CI579" i="9"/>
  <c r="CI44" i="9"/>
  <c r="CI114" i="9"/>
  <c r="CI551" i="9"/>
  <c r="CI272" i="9"/>
  <c r="CI175" i="9"/>
  <c r="CI414" i="9"/>
  <c r="CI238" i="9"/>
  <c r="CI15" i="9"/>
  <c r="CI243" i="9"/>
  <c r="CI307" i="9"/>
  <c r="CI557" i="9"/>
  <c r="CI86" i="9"/>
  <c r="CI304" i="9"/>
  <c r="CI542" i="9"/>
  <c r="CI458" i="9"/>
  <c r="CI433" i="9"/>
  <c r="CI309" i="9"/>
  <c r="CI188" i="9"/>
  <c r="CI79" i="9"/>
  <c r="CI195" i="9"/>
  <c r="CI255" i="9"/>
  <c r="CI492" i="9"/>
  <c r="CI247" i="9"/>
  <c r="CI108" i="9"/>
  <c r="CI395" i="9"/>
  <c r="CI447" i="9"/>
  <c r="CI339" i="9"/>
  <c r="CI324" i="9"/>
  <c r="CI554" i="9"/>
  <c r="CI119" i="9"/>
  <c r="CI42" i="9"/>
  <c r="CI354" i="9"/>
  <c r="CI495" i="9"/>
  <c r="CI563" i="9"/>
  <c r="CI533" i="9"/>
  <c r="CI177" i="9"/>
  <c r="CI305" i="9"/>
  <c r="CI556" i="9"/>
  <c r="CI326" i="9"/>
  <c r="CI350" i="9"/>
  <c r="CI284" i="9"/>
  <c r="CI345" i="9"/>
  <c r="CI486" i="9"/>
  <c r="CI529" i="9"/>
  <c r="CI104" i="9"/>
  <c r="CI101" i="9"/>
  <c r="CI120" i="9"/>
  <c r="CI559" i="9"/>
  <c r="CI543" i="9"/>
  <c r="CI334" i="9"/>
  <c r="CI131" i="9"/>
  <c r="CI368" i="9"/>
  <c r="CI57" i="9"/>
  <c r="CI522" i="9"/>
  <c r="CI330" i="9"/>
  <c r="CI274" i="9"/>
  <c r="CI369" i="9"/>
  <c r="CI331" i="9"/>
  <c r="CI208" i="9"/>
  <c r="CI199" i="9"/>
  <c r="CI432" i="9"/>
  <c r="CI16" i="9"/>
  <c r="CI282" i="9"/>
  <c r="CI327" i="9"/>
  <c r="CI256" i="9"/>
  <c r="CI92" i="9"/>
  <c r="CI168" i="9"/>
  <c r="CI404" i="9"/>
  <c r="CI13" i="9"/>
  <c r="CI250" i="9"/>
  <c r="CI140" i="9"/>
  <c r="CI412" i="9"/>
  <c r="CI90" i="9"/>
  <c r="CI277" i="9"/>
  <c r="CI228" i="9"/>
  <c r="CI537" i="9"/>
  <c r="CI421" i="9"/>
  <c r="CI333" i="9"/>
  <c r="CI240" i="9"/>
  <c r="CI56" i="9"/>
  <c r="CI215" i="9"/>
  <c r="CI96" i="9"/>
  <c r="CI133" i="9"/>
  <c r="CI578" i="9"/>
  <c r="CI84" i="9"/>
  <c r="CI446" i="9"/>
  <c r="CI396" i="9"/>
  <c r="CI439" i="9"/>
  <c r="CI386" i="9"/>
  <c r="CI528" i="9"/>
  <c r="CI40" i="9"/>
  <c r="CI462" i="9"/>
  <c r="CI553" i="9"/>
  <c r="CI102" i="9"/>
  <c r="CI216" i="9"/>
  <c r="CI94" i="9"/>
  <c r="CI402" i="9"/>
  <c r="CI497" i="9"/>
  <c r="CI26" i="9"/>
  <c r="CI112" i="9"/>
  <c r="CI232" i="9"/>
  <c r="CI347" i="9"/>
  <c r="CI219" i="9"/>
  <c r="CI335" i="9"/>
  <c r="CI65" i="9"/>
  <c r="CI337" i="9"/>
  <c r="CI148" i="9"/>
  <c r="CI547" i="9"/>
  <c r="CI231" i="9"/>
  <c r="CI21" i="9"/>
  <c r="CI132" i="9"/>
  <c r="CI430" i="9"/>
  <c r="CI544" i="9"/>
  <c r="CI566" i="9"/>
  <c r="CI217" i="9"/>
  <c r="CI189" i="9"/>
  <c r="CI73" i="9"/>
  <c r="CI237" i="9"/>
  <c r="CI193" i="9"/>
  <c r="CI408" i="9"/>
  <c r="CI348" i="9"/>
  <c r="CI280" i="9"/>
  <c r="CI141" i="9"/>
  <c r="CI157" i="9"/>
  <c r="CI161" i="9"/>
  <c r="CI264" i="9"/>
  <c r="CI523" i="9"/>
  <c r="CI227" i="9"/>
  <c r="CI290" i="9"/>
  <c r="CI346" i="9"/>
  <c r="CI107" i="9"/>
  <c r="CI521" i="9"/>
  <c r="CI166" i="9"/>
  <c r="CI196" i="9"/>
  <c r="CI423" i="9"/>
  <c r="CI549" i="9"/>
  <c r="CI169" i="9"/>
  <c r="CI506" i="9"/>
  <c r="CI512" i="9"/>
  <c r="CI144" i="9"/>
  <c r="CI323" i="9"/>
  <c r="CI365" i="9"/>
  <c r="CI471" i="9"/>
  <c r="CI454" i="9"/>
  <c r="CI204" i="9"/>
  <c r="CI116" i="9"/>
  <c r="CI60" i="9"/>
  <c r="CI377" i="9"/>
  <c r="CI198" i="9"/>
  <c r="CI372" i="9"/>
  <c r="CI314" i="9"/>
  <c r="CI252" i="9"/>
  <c r="CI467" i="9"/>
  <c r="CI69" i="9"/>
  <c r="CI288" i="9"/>
  <c r="CI370" i="9"/>
  <c r="CI202" i="9"/>
  <c r="CI81" i="9"/>
  <c r="CI205" i="9"/>
  <c r="CI269" i="9"/>
  <c r="CI226" i="9"/>
  <c r="CI111" i="9"/>
  <c r="CI568" i="9"/>
  <c r="CI192" i="9"/>
  <c r="CI142" i="9"/>
  <c r="CI576" i="9"/>
  <c r="CI257" i="9"/>
  <c r="CI245" i="9"/>
  <c r="CI50" i="9"/>
  <c r="CI261" i="9"/>
  <c r="CI561" i="9"/>
  <c r="CI184" i="9"/>
  <c r="CI179" i="9"/>
  <c r="CI429" i="9"/>
  <c r="CI504" i="9"/>
  <c r="CI577" i="9"/>
  <c r="CI525" i="9"/>
  <c r="CI448" i="9"/>
  <c r="CI516" i="9"/>
  <c r="CI23" i="9"/>
  <c r="CI442" i="9"/>
  <c r="CI83" i="9"/>
  <c r="CI411" i="9"/>
  <c r="CI530" i="9"/>
  <c r="CI154" i="9"/>
  <c r="CI480" i="9"/>
  <c r="CI360" i="9"/>
  <c r="CI24" i="9"/>
  <c r="CI317" i="9"/>
  <c r="CI518" i="9"/>
  <c r="CI34" i="9"/>
  <c r="CI95" i="9"/>
  <c r="CI488" i="9"/>
  <c r="CI375" i="9"/>
  <c r="CI181" i="9"/>
  <c r="CI509" i="9"/>
  <c r="CI93" i="9"/>
  <c r="CI139" i="9"/>
  <c r="CI424" i="9"/>
  <c r="CI113" i="9"/>
  <c r="CI271" i="9"/>
  <c r="CI505" i="9"/>
  <c r="CI249" i="9"/>
  <c r="CI275" i="9"/>
  <c r="CI211" i="9"/>
  <c r="CI171" i="9"/>
  <c r="CI36" i="9"/>
  <c r="CI451" i="9"/>
  <c r="CI481" i="9"/>
  <c r="CI382" i="9"/>
  <c r="CI279" i="9"/>
  <c r="CI156" i="9"/>
  <c r="CI535" i="9"/>
  <c r="CI463" i="9"/>
  <c r="CI499" i="9"/>
  <c r="CI35" i="9"/>
  <c r="CI371" i="9"/>
  <c r="CI200" i="9"/>
  <c r="CI124" i="9"/>
  <c r="CI251" i="9"/>
  <c r="CI222" i="9"/>
  <c r="CI39" i="9"/>
  <c r="CI520" i="9"/>
  <c r="CI187" i="9"/>
  <c r="CI38" i="9"/>
  <c r="CI355" i="9"/>
  <c r="CI489" i="9"/>
  <c r="CI98" i="9"/>
  <c r="CI484" i="9"/>
  <c r="CI59" i="9"/>
  <c r="CI476" i="9"/>
  <c r="CI212" i="9"/>
  <c r="CI41" i="9"/>
  <c r="CI63" i="9"/>
  <c r="CI206" i="9"/>
  <c r="CI135" i="9"/>
  <c r="CI538" i="9"/>
  <c r="CI55" i="9"/>
  <c r="CI185" i="9"/>
  <c r="CI72" i="9"/>
  <c r="CI545" i="9"/>
  <c r="CI390" i="9"/>
  <c r="CI378" i="9"/>
  <c r="CI567" i="9"/>
  <c r="CI498" i="9"/>
  <c r="CI473" i="9"/>
  <c r="CI25" i="9"/>
  <c r="CI149" i="9"/>
  <c r="CI496" i="9"/>
  <c r="CI420" i="9"/>
  <c r="CI464" i="9"/>
  <c r="CI401" i="9"/>
  <c r="CI322" i="9"/>
  <c r="CI220" i="9"/>
  <c r="CI163" i="9"/>
  <c r="CI405" i="9"/>
  <c r="CI491" i="9"/>
  <c r="CI89" i="9"/>
  <c r="CI503" i="9"/>
  <c r="CI37" i="9"/>
  <c r="CI438" i="9"/>
  <c r="CI74" i="9"/>
  <c r="CI302" i="9"/>
  <c r="CI153" i="9"/>
  <c r="CI105" i="9"/>
  <c r="CI329" i="9"/>
  <c r="DH9" i="11"/>
  <c r="DG13" i="11"/>
  <c r="CA287" i="9"/>
  <c r="CA301" i="9"/>
  <c r="CA436" i="9"/>
  <c r="CA459" i="9"/>
  <c r="CA29" i="9"/>
  <c r="CA321" i="9"/>
  <c r="CA398" i="9"/>
  <c r="CA236" i="9"/>
  <c r="CA513" i="9"/>
  <c r="CA391" i="9"/>
  <c r="CA218" i="9"/>
  <c r="CA466" i="9"/>
  <c r="CA308" i="9"/>
  <c r="CA363" i="9"/>
  <c r="CA213" i="9"/>
  <c r="CA517" i="9"/>
  <c r="CA367" i="9"/>
  <c r="CA248" i="9"/>
  <c r="CA400" i="9"/>
  <c r="CA130" i="9"/>
  <c r="CA319" i="9"/>
  <c r="CA388" i="9"/>
  <c r="CA394" i="9"/>
  <c r="CA172" i="9"/>
  <c r="CA151" i="9"/>
  <c r="CA122" i="9"/>
  <c r="CA320" i="9"/>
  <c r="CA571" i="9"/>
  <c r="CA358" i="9"/>
  <c r="CA440" i="9"/>
  <c r="CA194" i="9"/>
  <c r="CA197" i="9"/>
  <c r="CA14" i="9"/>
  <c r="CA80" i="9"/>
  <c r="CA444" i="9"/>
  <c r="CA419" i="9"/>
  <c r="CA155" i="9"/>
  <c r="CA579" i="9"/>
  <c r="CA44" i="9"/>
  <c r="CA114" i="9"/>
  <c r="CA551" i="9"/>
  <c r="CA272" i="9"/>
  <c r="CA175" i="9"/>
  <c r="CA414" i="9"/>
  <c r="CA238" i="9"/>
  <c r="CA15" i="9"/>
  <c r="CA243" i="9"/>
  <c r="CA307" i="9"/>
  <c r="CA557" i="9"/>
  <c r="CA86" i="9"/>
  <c r="CA304" i="9"/>
  <c r="CA542" i="9"/>
  <c r="CA458" i="9"/>
  <c r="CA433" i="9"/>
  <c r="CA309" i="9"/>
  <c r="CA188" i="9"/>
  <c r="CA79" i="9"/>
  <c r="CA195" i="9"/>
  <c r="CA255" i="9"/>
  <c r="CA492" i="9"/>
  <c r="CA247" i="9"/>
  <c r="CA108" i="9"/>
  <c r="CA395" i="9"/>
  <c r="CA447" i="9"/>
  <c r="CA339" i="9"/>
  <c r="CA324" i="9"/>
  <c r="CA554" i="9"/>
  <c r="CA119" i="9"/>
  <c r="CA42" i="9"/>
  <c r="CA354" i="9"/>
  <c r="CA495" i="9"/>
  <c r="CA563" i="9"/>
  <c r="CA533" i="9"/>
  <c r="CA177" i="9"/>
  <c r="CA305" i="9"/>
  <c r="CA556" i="9"/>
  <c r="CA326" i="9"/>
  <c r="CA350" i="9"/>
  <c r="CA284" i="9"/>
  <c r="CA345" i="9"/>
  <c r="CA486" i="9"/>
  <c r="CA529" i="9"/>
  <c r="CA104" i="9"/>
  <c r="CA101" i="9"/>
  <c r="CA120" i="9"/>
  <c r="CA559" i="9"/>
  <c r="CA543" i="9"/>
  <c r="CA334" i="9"/>
  <c r="CA131" i="9"/>
  <c r="CA368" i="9"/>
  <c r="CA57" i="9"/>
  <c r="CA522" i="9"/>
  <c r="CA330" i="9"/>
  <c r="CA274" i="9"/>
  <c r="CA369" i="9"/>
  <c r="CA331" i="9"/>
  <c r="CA208" i="9"/>
  <c r="CA199" i="9"/>
  <c r="CA432" i="9"/>
  <c r="CA16" i="9"/>
  <c r="CA282" i="9"/>
  <c r="CA327" i="9"/>
  <c r="CA256" i="9"/>
  <c r="CA92" i="9"/>
  <c r="CA168" i="9"/>
  <c r="CA404" i="9"/>
  <c r="CA13" i="9"/>
  <c r="CA250" i="9"/>
  <c r="CA140" i="9"/>
  <c r="CA412" i="9"/>
  <c r="CA90" i="9"/>
  <c r="CA277" i="9"/>
  <c r="CA228" i="9"/>
  <c r="CA537" i="9"/>
  <c r="CA421" i="9"/>
  <c r="CA333" i="9"/>
  <c r="CA240" i="9"/>
  <c r="CA56" i="9"/>
  <c r="CA215" i="9"/>
  <c r="CA96" i="9"/>
  <c r="CA133" i="9"/>
  <c r="CA578" i="9"/>
  <c r="CA84" i="9"/>
  <c r="CA446" i="9"/>
  <c r="CA396" i="9"/>
  <c r="CA439" i="9"/>
  <c r="CA386" i="9"/>
  <c r="CA528" i="9"/>
  <c r="CA40" i="9"/>
  <c r="CA462" i="9"/>
  <c r="CA553" i="9"/>
  <c r="CA102" i="9"/>
  <c r="CA216" i="9"/>
  <c r="CA94" i="9"/>
  <c r="CA402" i="9"/>
  <c r="CA497" i="9"/>
  <c r="CA26" i="9"/>
  <c r="CA112" i="9"/>
  <c r="CA232" i="9"/>
  <c r="CA347" i="9"/>
  <c r="CA219" i="9"/>
  <c r="CA335" i="9"/>
  <c r="CA65" i="9"/>
  <c r="CA337" i="9"/>
  <c r="CA148" i="9"/>
  <c r="CA547" i="9"/>
  <c r="CA231" i="9"/>
  <c r="CA21" i="9"/>
  <c r="CA132" i="9"/>
  <c r="CA430" i="9"/>
  <c r="CA544" i="9"/>
  <c r="CA566" i="9"/>
  <c r="CA217" i="9"/>
  <c r="CA189" i="9"/>
  <c r="CA73" i="9"/>
  <c r="CA237" i="9"/>
  <c r="CA193" i="9"/>
  <c r="CA408" i="9"/>
  <c r="CA348" i="9"/>
  <c r="CA280" i="9"/>
  <c r="CA141" i="9"/>
  <c r="CA157" i="9"/>
  <c r="CA161" i="9"/>
  <c r="CA264" i="9"/>
  <c r="CA523" i="9"/>
  <c r="CA227" i="9"/>
  <c r="CA290" i="9"/>
  <c r="CA346" i="9"/>
  <c r="CA107" i="9"/>
  <c r="CA521" i="9"/>
  <c r="CA166" i="9"/>
  <c r="CA196" i="9"/>
  <c r="CA423" i="9"/>
  <c r="CA549" i="9"/>
  <c r="CA169" i="9"/>
  <c r="CA506" i="9"/>
  <c r="CA512" i="9"/>
  <c r="CA144" i="9"/>
  <c r="CA323" i="9"/>
  <c r="CA365" i="9"/>
  <c r="CA471" i="9"/>
  <c r="CA454" i="9"/>
  <c r="CA204" i="9"/>
  <c r="CA116" i="9"/>
  <c r="CA60" i="9"/>
  <c r="CA377" i="9"/>
  <c r="CA198" i="9"/>
  <c r="CA372" i="9"/>
  <c r="CA314" i="9"/>
  <c r="CA252" i="9"/>
  <c r="CA467" i="9"/>
  <c r="CA69" i="9"/>
  <c r="CA288" i="9"/>
  <c r="CA370" i="9"/>
  <c r="CA202" i="9"/>
  <c r="CA81" i="9"/>
  <c r="CA205" i="9"/>
  <c r="CA269" i="9"/>
  <c r="CA226" i="9"/>
  <c r="CA111" i="9"/>
  <c r="CA568" i="9"/>
  <c r="CA192" i="9"/>
  <c r="CA142" i="9"/>
  <c r="CA576" i="9"/>
  <c r="CA257" i="9"/>
  <c r="CA245" i="9"/>
  <c r="CA50" i="9"/>
  <c r="CA261" i="9"/>
  <c r="CA561" i="9"/>
  <c r="CA184" i="9"/>
  <c r="CA179" i="9"/>
  <c r="CA429" i="9"/>
  <c r="CA504" i="9"/>
  <c r="CA577" i="9"/>
  <c r="CA525" i="9"/>
  <c r="CA448" i="9"/>
  <c r="CA516" i="9"/>
  <c r="CA23" i="9"/>
  <c r="CA442" i="9"/>
  <c r="CA83" i="9"/>
  <c r="CA411" i="9"/>
  <c r="CA530" i="9"/>
  <c r="CA154" i="9"/>
  <c r="CA480" i="9"/>
  <c r="CA360" i="9"/>
  <c r="CA24" i="9"/>
  <c r="CA317" i="9"/>
  <c r="CA518" i="9"/>
  <c r="CA34" i="9"/>
  <c r="CA95" i="9"/>
  <c r="CA488" i="9"/>
  <c r="CA375" i="9"/>
  <c r="CA181" i="9"/>
  <c r="CA509" i="9"/>
  <c r="CA93" i="9"/>
  <c r="CA139" i="9"/>
  <c r="CA424" i="9"/>
  <c r="CA113" i="9"/>
  <c r="CA271" i="9"/>
  <c r="CA505" i="9"/>
  <c r="CA249" i="9"/>
  <c r="CA275" i="9"/>
  <c r="CA211" i="9"/>
  <c r="CA171" i="9"/>
  <c r="CA36" i="9"/>
  <c r="CA451" i="9"/>
  <c r="CA481" i="9"/>
  <c r="CA382" i="9"/>
  <c r="CA279" i="9"/>
  <c r="CA156" i="9"/>
  <c r="CA535" i="9"/>
  <c r="CA463" i="9"/>
  <c r="CA499" i="9"/>
  <c r="CA35" i="9"/>
  <c r="CA371" i="9"/>
  <c r="CA200" i="9"/>
  <c r="CA124" i="9"/>
  <c r="CA251" i="9"/>
  <c r="CA222" i="9"/>
  <c r="CA39" i="9"/>
  <c r="CA520" i="9"/>
  <c r="CA187" i="9"/>
  <c r="CA38" i="9"/>
  <c r="CA355" i="9"/>
  <c r="CA489" i="9"/>
  <c r="CA98" i="9"/>
  <c r="CA484" i="9"/>
  <c r="CA59" i="9"/>
  <c r="CA476" i="9"/>
  <c r="CA212" i="9"/>
  <c r="CA41" i="9"/>
  <c r="CA63" i="9"/>
  <c r="CA206" i="9"/>
  <c r="CA135" i="9"/>
  <c r="CA538" i="9"/>
  <c r="CA55" i="9"/>
  <c r="CA185" i="9"/>
  <c r="CA72" i="9"/>
  <c r="CA545" i="9"/>
  <c r="CA235" i="9"/>
  <c r="CA390" i="9"/>
  <c r="CA378" i="9"/>
  <c r="CA567" i="9"/>
  <c r="CA474" i="9"/>
  <c r="CA313" i="9"/>
  <c r="CA332" i="9"/>
  <c r="CA498" i="9"/>
  <c r="CA485" i="9"/>
  <c r="CA539" i="9"/>
  <c r="CA273" i="9"/>
  <c r="CA473" i="9"/>
  <c r="CA336" i="9"/>
  <c r="CA25" i="9"/>
  <c r="CA278" i="9"/>
  <c r="CA267" i="9"/>
  <c r="CA149" i="9"/>
  <c r="CA496" i="9"/>
  <c r="CA374" i="9"/>
  <c r="CA416" i="9"/>
  <c r="CA437" i="9"/>
  <c r="CA464" i="9"/>
  <c r="CA501" i="9"/>
  <c r="CA340" i="9"/>
  <c r="CA401" i="9"/>
  <c r="CA106" i="9"/>
  <c r="CA190" i="9"/>
  <c r="CA322" i="9"/>
  <c r="CA220" i="9"/>
  <c r="CA58" i="9"/>
  <c r="CA163" i="9"/>
  <c r="CA405" i="9"/>
  <c r="CA209" i="9"/>
  <c r="CA491" i="9"/>
  <c r="CA89" i="9"/>
  <c r="CA343" i="9"/>
  <c r="CA268" i="9"/>
  <c r="CA503" i="9"/>
  <c r="CA68" i="9"/>
  <c r="CA37" i="9"/>
  <c r="CA438" i="9"/>
  <c r="CA74" i="9"/>
  <c r="CA302" i="9"/>
  <c r="CA153" i="9"/>
  <c r="CA536" i="9"/>
  <c r="CA105" i="9"/>
  <c r="CA329" i="9"/>
  <c r="F201" i="9"/>
  <c r="F160" i="9"/>
  <c r="F328" i="9"/>
  <c r="F48" i="9"/>
  <c r="F482" i="9"/>
  <c r="F383" i="9"/>
  <c r="F456" i="9"/>
  <c r="F475" i="9"/>
  <c r="F483" i="9"/>
  <c r="F285" i="9"/>
  <c r="F167" i="9"/>
  <c r="F85" i="9"/>
  <c r="F534" i="9"/>
  <c r="F426" i="9"/>
  <c r="F145" i="9"/>
  <c r="F259" i="9"/>
  <c r="F434" i="9"/>
  <c r="F244" i="9"/>
  <c r="F117" i="9"/>
  <c r="F551" i="9"/>
  <c r="F272" i="9"/>
  <c r="F175" i="9"/>
  <c r="F354" i="9"/>
  <c r="F326" i="9"/>
  <c r="F486" i="9"/>
  <c r="F529" i="9"/>
  <c r="F104" i="9"/>
  <c r="F101" i="9"/>
  <c r="F120" i="9"/>
  <c r="F228" i="9"/>
  <c r="F264" i="9"/>
  <c r="F523" i="9"/>
  <c r="F227" i="9"/>
  <c r="F290" i="9"/>
  <c r="F346" i="9"/>
  <c r="F107" i="9"/>
  <c r="F521" i="9"/>
  <c r="F166" i="9"/>
  <c r="F196" i="9"/>
  <c r="F423" i="9"/>
  <c r="F549" i="9"/>
  <c r="F169" i="9"/>
  <c r="F506" i="9"/>
  <c r="F512" i="9"/>
  <c r="F144" i="9"/>
  <c r="F323" i="9"/>
  <c r="F360" i="9"/>
  <c r="F24" i="9"/>
  <c r="F317" i="9"/>
  <c r="F156" i="9"/>
  <c r="F535" i="9"/>
  <c r="F124" i="9"/>
  <c r="F251" i="9"/>
  <c r="F520" i="9"/>
  <c r="F187" i="9"/>
  <c r="F38" i="9"/>
  <c r="F355" i="9"/>
  <c r="F489" i="9"/>
  <c r="F55" i="9"/>
  <c r="F185" i="9"/>
  <c r="F72" i="9"/>
  <c r="F560" i="9"/>
  <c r="F453" i="9"/>
  <c r="F87" i="9"/>
  <c r="F88" i="9"/>
  <c r="F110" i="9"/>
  <c r="F295" i="9"/>
  <c r="F303" i="9"/>
  <c r="F76" i="9"/>
  <c r="F352" i="9"/>
  <c r="F403" i="9"/>
  <c r="F498" i="9"/>
  <c r="F445" i="9"/>
  <c r="F515" i="9"/>
  <c r="F25" i="9"/>
  <c r="F311" i="9"/>
  <c r="F174" i="9"/>
  <c r="F224" i="9"/>
  <c r="F427" i="9"/>
  <c r="F125" i="9"/>
  <c r="F54" i="9"/>
  <c r="F510" i="9"/>
  <c r="F17" i="9"/>
  <c r="F262" i="9"/>
  <c r="F580" i="9"/>
  <c r="F574" i="9"/>
  <c r="F425" i="9"/>
  <c r="F406" i="9"/>
  <c r="F325" i="9"/>
  <c r="F415" i="9"/>
  <c r="F310" i="9"/>
  <c r="F435" i="9"/>
  <c r="F501" i="9"/>
  <c r="F469" i="9"/>
  <c r="F340" i="9"/>
  <c r="F401" i="9"/>
  <c r="F190" i="9"/>
  <c r="F562" i="9"/>
  <c r="F291" i="9"/>
  <c r="F508" i="9"/>
  <c r="F147" i="9"/>
  <c r="F281" i="9"/>
  <c r="F443" i="9"/>
  <c r="F359" i="9"/>
  <c r="F322" i="9"/>
  <c r="F180" i="9"/>
  <c r="F51" i="9"/>
  <c r="F77" i="9"/>
  <c r="F220" i="9"/>
  <c r="F384" i="9"/>
  <c r="F527" i="9"/>
  <c r="F342" i="9"/>
  <c r="F472" i="9"/>
  <c r="F349" i="9"/>
  <c r="F123" i="9"/>
  <c r="F58" i="9"/>
  <c r="F71" i="9"/>
  <c r="F300" i="9"/>
  <c r="F293" i="9"/>
  <c r="F31" i="9"/>
  <c r="F163" i="9"/>
  <c r="F558" i="9"/>
  <c r="F405" i="9"/>
  <c r="F209" i="9"/>
  <c r="F507" i="9"/>
  <c r="F491" i="9"/>
  <c r="F422" i="9"/>
  <c r="F89" i="9"/>
  <c r="F552" i="9"/>
  <c r="F20" i="9"/>
  <c r="F343" i="9"/>
  <c r="F75" i="9"/>
  <c r="F493" i="9"/>
  <c r="F152" i="9"/>
  <c r="F268" i="9"/>
  <c r="F479" i="9"/>
  <c r="F381" i="9"/>
  <c r="F225" i="9"/>
  <c r="F118" i="9"/>
  <c r="F410" i="9"/>
  <c r="F385" i="9"/>
  <c r="F186" i="9"/>
  <c r="F47" i="9"/>
  <c r="F569" i="9"/>
  <c r="F121" i="9"/>
  <c r="F503" i="9"/>
  <c r="F494" i="9"/>
  <c r="F68" i="9"/>
  <c r="F316" i="9"/>
  <c r="F33" i="9"/>
  <c r="F555" i="9"/>
  <c r="F242" i="9"/>
  <c r="F37" i="9"/>
  <c r="F150" i="9"/>
  <c r="F233" i="9"/>
  <c r="F511" i="9"/>
  <c r="F379" i="9"/>
  <c r="F438" i="9"/>
  <c r="F417" i="9"/>
  <c r="F165" i="9"/>
  <c r="F53" i="9"/>
  <c r="F100" i="9"/>
  <c r="F540" i="9"/>
  <c r="F91" i="9"/>
  <c r="F74" i="9"/>
  <c r="F32" i="9"/>
  <c r="F514" i="9"/>
  <c r="F183" i="9"/>
  <c r="F30" i="9"/>
  <c r="F173" i="9"/>
  <c r="F191" i="9"/>
  <c r="F477" i="9"/>
  <c r="F46" i="9"/>
  <c r="F254" i="9"/>
  <c r="F62" i="9"/>
  <c r="F105" i="9"/>
  <c r="F266" i="9"/>
  <c r="F246" i="9"/>
  <c r="B20" i="11"/>
  <c r="AR42" i="11"/>
  <c r="AL164" i="9" s="1"/>
  <c r="AR41" i="11"/>
  <c r="AL221" i="9" s="1"/>
  <c r="AR40" i="11"/>
  <c r="AL380" i="9" s="1"/>
  <c r="AR39" i="11"/>
  <c r="F287" i="9"/>
  <c r="F164" i="9"/>
  <c r="B40" i="11"/>
  <c r="F361" i="9" s="1"/>
  <c r="C20" i="11" l="1"/>
  <c r="DR14" i="11"/>
  <c r="DS14" i="11" s="1"/>
  <c r="DT9" i="11"/>
  <c r="F364" i="9"/>
  <c r="F428" i="9"/>
  <c r="F126" i="9"/>
  <c r="F263" i="9"/>
  <c r="F570" i="9"/>
  <c r="F548" i="9"/>
  <c r="F106" i="9"/>
  <c r="F297" i="9"/>
  <c r="F134" i="9"/>
  <c r="F230" i="9"/>
  <c r="F43" i="9"/>
  <c r="F416" i="9"/>
  <c r="F149" i="9"/>
  <c r="F441" i="9"/>
  <c r="F473" i="9"/>
  <c r="F229" i="9"/>
  <c r="F519" i="9"/>
  <c r="F318" i="9"/>
  <c r="F82" i="9"/>
  <c r="F390" i="9"/>
  <c r="F312" i="9"/>
  <c r="F212" i="9"/>
  <c r="F39" i="9"/>
  <c r="F35" i="9"/>
  <c r="F36" i="9"/>
  <c r="F424" i="9"/>
  <c r="F375" i="9"/>
  <c r="F530" i="9"/>
  <c r="F516" i="9"/>
  <c r="F429" i="9"/>
  <c r="F576" i="9"/>
  <c r="F269" i="9"/>
  <c r="F288" i="9"/>
  <c r="F372" i="9"/>
  <c r="F454" i="9"/>
  <c r="F141" i="9"/>
  <c r="F237" i="9"/>
  <c r="F430" i="9"/>
  <c r="F337" i="9"/>
  <c r="F112" i="9"/>
  <c r="F216" i="9"/>
  <c r="F528" i="9"/>
  <c r="F578" i="9"/>
  <c r="F240" i="9"/>
  <c r="F277" i="9"/>
  <c r="F404" i="9"/>
  <c r="F282" i="9"/>
  <c r="F274" i="9"/>
  <c r="F131" i="9"/>
  <c r="F345" i="9"/>
  <c r="F177" i="9"/>
  <c r="F42" i="9"/>
  <c r="F447" i="9"/>
  <c r="F195" i="9"/>
  <c r="F458" i="9"/>
  <c r="F307" i="9"/>
  <c r="F579" i="9"/>
  <c r="F197" i="9"/>
  <c r="F122" i="9"/>
  <c r="F319" i="9"/>
  <c r="F517" i="9"/>
  <c r="F391" i="9"/>
  <c r="F29" i="9"/>
  <c r="F315" i="9"/>
  <c r="F253" i="9"/>
  <c r="F234" i="9"/>
  <c r="AL575" i="9"/>
  <c r="AL364" i="9"/>
  <c r="AL105" i="9"/>
  <c r="AL158" i="9"/>
  <c r="AL46" i="9"/>
  <c r="AL431" i="9"/>
  <c r="AL66" i="9"/>
  <c r="AL338" i="9"/>
  <c r="AL136" i="9"/>
  <c r="AL452" i="9"/>
  <c r="AL292" i="9"/>
  <c r="AL191" i="9"/>
  <c r="AL514" i="9"/>
  <c r="AL540" i="9"/>
  <c r="AL417" i="9"/>
  <c r="AL233" i="9"/>
  <c r="AL555" i="9"/>
  <c r="AL494" i="9"/>
  <c r="AL47" i="9"/>
  <c r="AL118" i="9"/>
  <c r="AL268" i="9"/>
  <c r="AL343" i="9"/>
  <c r="AL422" i="9"/>
  <c r="AL405" i="9"/>
  <c r="AL293" i="9"/>
  <c r="AL123" i="9"/>
  <c r="AL527" i="9"/>
  <c r="AL51" i="9"/>
  <c r="AL443" i="9"/>
  <c r="AL291" i="9"/>
  <c r="AL106" i="9"/>
  <c r="AL565" i="9"/>
  <c r="AL469" i="9"/>
  <c r="AL450" i="9"/>
  <c r="AL297" i="9"/>
  <c r="AL366" i="9"/>
  <c r="AL61" i="9"/>
  <c r="AL162" i="9"/>
  <c r="AL397" i="9"/>
  <c r="AL103" i="9"/>
  <c r="AL425" i="9"/>
  <c r="AL351" i="9"/>
  <c r="AL260" i="9"/>
  <c r="AL374" i="9"/>
  <c r="AL138" i="9"/>
  <c r="AL510" i="9"/>
  <c r="AL449" i="9"/>
  <c r="AL267" i="9"/>
  <c r="AL441" i="9"/>
  <c r="AL445" i="9"/>
  <c r="AL336" i="9"/>
  <c r="AL223" i="9"/>
  <c r="AL146" i="9"/>
  <c r="AL485" i="9"/>
  <c r="AL519" i="9"/>
  <c r="AL352" i="9"/>
  <c r="AL110" i="9"/>
  <c r="AL560" i="9"/>
  <c r="AL203" i="9"/>
  <c r="AL474" i="9"/>
  <c r="AL526" i="9"/>
  <c r="AL390" i="9"/>
  <c r="AL258" i="9"/>
  <c r="AL294" i="9"/>
  <c r="AL55" i="9"/>
  <c r="AL63" i="9"/>
  <c r="AL59" i="9"/>
  <c r="AL355" i="9"/>
  <c r="AL39" i="9"/>
  <c r="AL200" i="9"/>
  <c r="AL463" i="9"/>
  <c r="AL382" i="9"/>
  <c r="AL171" i="9"/>
  <c r="AL505" i="9"/>
  <c r="AL139" i="9"/>
  <c r="AL375" i="9"/>
  <c r="AL518" i="9"/>
  <c r="AL480" i="9"/>
  <c r="AL83" i="9"/>
  <c r="AL448" i="9"/>
  <c r="AL429" i="9"/>
  <c r="AL261" i="9"/>
  <c r="AL576" i="9"/>
  <c r="AL111" i="9"/>
  <c r="AL81" i="9"/>
  <c r="AL69" i="9"/>
  <c r="AL372" i="9"/>
  <c r="AL116" i="9"/>
  <c r="AL365" i="9"/>
  <c r="AL506" i="9"/>
  <c r="AL196" i="9"/>
  <c r="AL346" i="9"/>
  <c r="AL264" i="9"/>
  <c r="AL280" i="9"/>
  <c r="AL237" i="9"/>
  <c r="AL566" i="9"/>
  <c r="AL21" i="9"/>
  <c r="AL337" i="9"/>
  <c r="AL347" i="9"/>
  <c r="AL497" i="9"/>
  <c r="AL102" i="9"/>
  <c r="AL528" i="9"/>
  <c r="AL446" i="9"/>
  <c r="AL96" i="9"/>
  <c r="AL333" i="9"/>
  <c r="AL277" i="9"/>
  <c r="AL250" i="9"/>
  <c r="AL92" i="9"/>
  <c r="AL16" i="9"/>
  <c r="AL331" i="9"/>
  <c r="AL522" i="9"/>
  <c r="AL334" i="9"/>
  <c r="AL101" i="9"/>
  <c r="AL345" i="9"/>
  <c r="AL556" i="9"/>
  <c r="AL563" i="9"/>
  <c r="AL119" i="9"/>
  <c r="AL447" i="9"/>
  <c r="AL492" i="9"/>
  <c r="AL188" i="9"/>
  <c r="AL542" i="9"/>
  <c r="AL307" i="9"/>
  <c r="AL414" i="9"/>
  <c r="AL114" i="9"/>
  <c r="AL419" i="9"/>
  <c r="AL197" i="9"/>
  <c r="AL571" i="9"/>
  <c r="AL172" i="9"/>
  <c r="AL130" i="9"/>
  <c r="AL517" i="9"/>
  <c r="AL466" i="9"/>
  <c r="AL236" i="9"/>
  <c r="AL459" i="9"/>
  <c r="AL315" i="9"/>
  <c r="AL253" i="9"/>
  <c r="AL426" i="9"/>
  <c r="AL285" i="9"/>
  <c r="AL572" i="9"/>
  <c r="AL456" i="9"/>
  <c r="AL573" i="9"/>
  <c r="AL361" i="9"/>
  <c r="F487" i="9"/>
  <c r="F431" i="9"/>
  <c r="F338" i="9"/>
  <c r="F302" i="9"/>
  <c r="F292" i="9"/>
  <c r="F490" i="9"/>
  <c r="F464" i="9"/>
  <c r="F460" i="9"/>
  <c r="F455" i="9"/>
  <c r="F162" i="9"/>
  <c r="F420" i="9"/>
  <c r="F351" i="9"/>
  <c r="F374" i="9"/>
  <c r="F449" i="9"/>
  <c r="F267" i="9"/>
  <c r="F468" i="9"/>
  <c r="F502" i="9"/>
  <c r="F373" i="9"/>
  <c r="F393" i="9"/>
  <c r="F526" i="9"/>
  <c r="F299" i="9"/>
  <c r="F137" i="9"/>
  <c r="F135" i="9"/>
  <c r="F59" i="9"/>
  <c r="F499" i="9"/>
  <c r="F279" i="9"/>
  <c r="F275" i="9"/>
  <c r="F139" i="9"/>
  <c r="F95" i="9"/>
  <c r="F411" i="9"/>
  <c r="F448" i="9"/>
  <c r="F184" i="9"/>
  <c r="F192" i="9"/>
  <c r="F205" i="9"/>
  <c r="F69" i="9"/>
  <c r="F377" i="9"/>
  <c r="F471" i="9"/>
  <c r="F280" i="9"/>
  <c r="F189" i="9"/>
  <c r="F21" i="9"/>
  <c r="F335" i="9"/>
  <c r="F26" i="9"/>
  <c r="F102" i="9"/>
  <c r="F439" i="9"/>
  <c r="F133" i="9"/>
  <c r="F333" i="9"/>
  <c r="F412" i="9"/>
  <c r="F168" i="9"/>
  <c r="F16" i="9"/>
  <c r="F330" i="9"/>
  <c r="F334" i="9"/>
  <c r="F350" i="9"/>
  <c r="F533" i="9"/>
  <c r="F119" i="9"/>
  <c r="F108" i="9"/>
  <c r="F79" i="9"/>
  <c r="F542" i="9"/>
  <c r="F15" i="9"/>
  <c r="F155" i="9"/>
  <c r="F440" i="9"/>
  <c r="F151" i="9"/>
  <c r="F130" i="9"/>
  <c r="F363" i="9"/>
  <c r="F513" i="9"/>
  <c r="F459" i="9"/>
  <c r="F214" i="9"/>
  <c r="F283" i="9"/>
  <c r="AL178" i="9"/>
  <c r="AL329" i="9"/>
  <c r="AL62" i="9"/>
  <c r="AL536" i="9"/>
  <c r="AL477" i="9"/>
  <c r="AL564" i="9"/>
  <c r="AL296" i="9"/>
  <c r="AL270" i="9"/>
  <c r="AL524" i="9"/>
  <c r="AL409" i="9"/>
  <c r="AL532" i="9"/>
  <c r="AL173" i="9"/>
  <c r="AL32" i="9"/>
  <c r="AL100" i="9"/>
  <c r="AL438" i="9"/>
  <c r="AL150" i="9"/>
  <c r="AL33" i="9"/>
  <c r="AL503" i="9"/>
  <c r="AL186" i="9"/>
  <c r="AL225" i="9"/>
  <c r="AL152" i="9"/>
  <c r="AL20" i="9"/>
  <c r="AL491" i="9"/>
  <c r="AL558" i="9"/>
  <c r="AL300" i="9"/>
  <c r="AL349" i="9"/>
  <c r="AL384" i="9"/>
  <c r="AL180" i="9"/>
  <c r="AL281" i="9"/>
  <c r="AL562" i="9"/>
  <c r="AL357" i="9"/>
  <c r="AL99" i="9"/>
  <c r="AL501" i="9"/>
  <c r="AL306" i="9"/>
  <c r="AL362" i="9"/>
  <c r="AL18" i="9"/>
  <c r="AL109" i="9"/>
  <c r="AL207" i="9"/>
  <c r="AL437" i="9"/>
  <c r="AL415" i="9"/>
  <c r="AL574" i="9"/>
  <c r="AL413" i="9"/>
  <c r="AL176" i="9"/>
  <c r="AL115" i="9"/>
  <c r="AL496" i="9"/>
  <c r="AL54" i="9"/>
  <c r="AL224" i="9"/>
  <c r="AL28" i="9"/>
  <c r="AL311" i="9"/>
  <c r="AL49" i="9"/>
  <c r="AL78" i="9"/>
  <c r="AL273" i="9"/>
  <c r="AL461" i="9"/>
  <c r="AL170" i="9"/>
  <c r="AL143" i="9"/>
  <c r="AL76" i="9"/>
  <c r="AL88" i="9"/>
  <c r="AL332" i="9"/>
  <c r="AL239" i="9"/>
  <c r="AL567" i="9"/>
  <c r="AL159" i="9"/>
  <c r="AL235" i="9"/>
  <c r="AL376" i="9"/>
  <c r="AL387" i="9"/>
  <c r="AL538" i="9"/>
  <c r="AL41" i="9"/>
  <c r="AL484" i="9"/>
  <c r="AL38" i="9"/>
  <c r="AL222" i="9"/>
  <c r="AL371" i="9"/>
  <c r="AL535" i="9"/>
  <c r="AL481" i="9"/>
  <c r="AL211" i="9"/>
  <c r="AL271" i="9"/>
  <c r="AL93" i="9"/>
  <c r="AL488" i="9"/>
  <c r="AL317" i="9"/>
  <c r="AL154" i="9"/>
  <c r="AL442" i="9"/>
  <c r="AL525" i="9"/>
  <c r="AL179" i="9"/>
  <c r="AL50" i="9"/>
  <c r="AL142" i="9"/>
  <c r="AL226" i="9"/>
  <c r="AL202" i="9"/>
  <c r="AL467" i="9"/>
  <c r="AL198" i="9"/>
  <c r="AL204" i="9"/>
  <c r="AL323" i="9"/>
  <c r="AL169" i="9"/>
  <c r="AL166" i="9"/>
  <c r="AL290" i="9"/>
  <c r="AL161" i="9"/>
  <c r="AL348" i="9"/>
  <c r="AL73" i="9"/>
  <c r="AL544" i="9"/>
  <c r="AL231" i="9"/>
  <c r="AL65" i="9"/>
  <c r="AL232" i="9"/>
  <c r="AL402" i="9"/>
  <c r="AL553" i="9"/>
  <c r="AL386" i="9"/>
  <c r="AL84" i="9"/>
  <c r="AL215" i="9"/>
  <c r="AL421" i="9"/>
  <c r="AL90" i="9"/>
  <c r="AL13" i="9"/>
  <c r="AL256" i="9"/>
  <c r="AL432" i="9"/>
  <c r="AL369" i="9"/>
  <c r="AL57" i="9"/>
  <c r="AL543" i="9"/>
  <c r="AL104" i="9"/>
  <c r="AL284" i="9"/>
  <c r="AL305" i="9"/>
  <c r="AL495" i="9"/>
  <c r="AL554" i="9"/>
  <c r="AL395" i="9"/>
  <c r="AL255" i="9"/>
  <c r="AL309" i="9"/>
  <c r="AL304" i="9"/>
  <c r="AL243" i="9"/>
  <c r="AL175" i="9"/>
  <c r="AL44" i="9"/>
  <c r="AL444" i="9"/>
  <c r="AL194" i="9"/>
  <c r="AL320" i="9"/>
  <c r="AL394" i="9"/>
  <c r="AL400" i="9"/>
  <c r="AL213" i="9"/>
  <c r="AL218" i="9"/>
  <c r="AL398" i="9"/>
  <c r="AL436" i="9"/>
  <c r="AL117" i="9"/>
  <c r="AL27" i="9"/>
  <c r="AL534" i="9"/>
  <c r="AL478" i="9"/>
  <c r="AL276" i="9"/>
  <c r="AL383" i="9"/>
  <c r="AL328" i="9"/>
  <c r="AL201" i="9"/>
  <c r="F392" i="9"/>
  <c r="F546" i="9"/>
  <c r="F66" i="9"/>
  <c r="F153" i="9"/>
  <c r="F452" i="9"/>
  <c r="F399" i="9"/>
  <c r="F67" i="9"/>
  <c r="F450" i="9"/>
  <c r="F61" i="9"/>
  <c r="F97" i="9"/>
  <c r="F241" i="9"/>
  <c r="F45" i="9"/>
  <c r="F286" i="9"/>
  <c r="F465" i="9"/>
  <c r="F223" i="9"/>
  <c r="F289" i="9"/>
  <c r="F500" i="9"/>
  <c r="F378" i="9"/>
  <c r="F545" i="9"/>
  <c r="F206" i="9"/>
  <c r="F98" i="9"/>
  <c r="F463" i="9"/>
  <c r="F382" i="9"/>
  <c r="F249" i="9"/>
  <c r="F509" i="9"/>
  <c r="F34" i="9"/>
  <c r="F83" i="9"/>
  <c r="F577" i="9"/>
  <c r="F245" i="9"/>
  <c r="F568" i="9"/>
  <c r="F81" i="9"/>
  <c r="F252" i="9"/>
  <c r="F60" i="9"/>
  <c r="F365" i="9"/>
  <c r="F408" i="9"/>
  <c r="F217" i="9"/>
  <c r="F547" i="9"/>
  <c r="F219" i="9"/>
  <c r="F497" i="9"/>
  <c r="F462" i="9"/>
  <c r="F396" i="9"/>
  <c r="F96" i="9"/>
  <c r="F537" i="9"/>
  <c r="F140" i="9"/>
  <c r="F92" i="9"/>
  <c r="F199" i="9"/>
  <c r="F522" i="9"/>
  <c r="F559" i="9"/>
  <c r="F563" i="9"/>
  <c r="F324" i="9"/>
  <c r="F247" i="9"/>
  <c r="F188" i="9"/>
  <c r="F86" i="9"/>
  <c r="F238" i="9"/>
  <c r="F80" i="9"/>
  <c r="F358" i="9"/>
  <c r="F172" i="9"/>
  <c r="F248" i="9"/>
  <c r="F308" i="9"/>
  <c r="F236" i="9"/>
  <c r="F301" i="9"/>
  <c r="F182" i="9"/>
  <c r="F64" i="9"/>
  <c r="AL392" i="9"/>
  <c r="AL246" i="9"/>
  <c r="AL487" i="9"/>
  <c r="AL428" i="9"/>
  <c r="AL210" i="9"/>
  <c r="AL353" i="9"/>
  <c r="AL22" i="9"/>
  <c r="AL153" i="9"/>
  <c r="AL570" i="9"/>
  <c r="AL531" i="9"/>
  <c r="AL399" i="9"/>
  <c r="AL30" i="9"/>
  <c r="AL74" i="9"/>
  <c r="AL53" i="9"/>
  <c r="AL379" i="9"/>
  <c r="AL37" i="9"/>
  <c r="AL316" i="9"/>
  <c r="AL121" i="9"/>
  <c r="AL385" i="9"/>
  <c r="AL381" i="9"/>
  <c r="AL493" i="9"/>
  <c r="AL552" i="9"/>
  <c r="AL507" i="9"/>
  <c r="AL163" i="9"/>
  <c r="AL71" i="9"/>
  <c r="AL472" i="9"/>
  <c r="AL220" i="9"/>
  <c r="AL322" i="9"/>
  <c r="AL147" i="9"/>
  <c r="AL190" i="9"/>
  <c r="AL490" i="9"/>
  <c r="AL401" i="9"/>
  <c r="AL435" i="9"/>
  <c r="AL457" i="9"/>
  <c r="AL460" i="9"/>
  <c r="AL134" i="9"/>
  <c r="AL356" i="9"/>
  <c r="AL541" i="9"/>
  <c r="AL43" i="9"/>
  <c r="AL325" i="9"/>
  <c r="AL580" i="9"/>
  <c r="AL241" i="9"/>
  <c r="AL550" i="9"/>
  <c r="AL265" i="9"/>
  <c r="AL129" i="9"/>
  <c r="AL125" i="9"/>
  <c r="AL174" i="9"/>
  <c r="AL286" i="9"/>
  <c r="AL25" i="9"/>
  <c r="AL468" i="9"/>
  <c r="AL473" i="9"/>
  <c r="AL539" i="9"/>
  <c r="AL229" i="9"/>
  <c r="AL289" i="9"/>
  <c r="AL498" i="9"/>
  <c r="AL303" i="9"/>
  <c r="AL87" i="9"/>
  <c r="AL318" i="9"/>
  <c r="AL393" i="9"/>
  <c r="AL378" i="9"/>
  <c r="AL299" i="9"/>
  <c r="AL312" i="9"/>
  <c r="AL72" i="9"/>
  <c r="AL135" i="9"/>
  <c r="AL212" i="9"/>
  <c r="AL98" i="9"/>
  <c r="AL187" i="9"/>
  <c r="AL251" i="9"/>
  <c r="AL35" i="9"/>
  <c r="AL156" i="9"/>
  <c r="AL451" i="9"/>
  <c r="AL275" i="9"/>
  <c r="AL113" i="9"/>
  <c r="AL509" i="9"/>
  <c r="AL95" i="9"/>
  <c r="AL24" i="9"/>
  <c r="AL530" i="9"/>
  <c r="AL23" i="9"/>
  <c r="AL577" i="9"/>
  <c r="AL184" i="9"/>
  <c r="AL245" i="9"/>
  <c r="AL192" i="9"/>
  <c r="AL269" i="9"/>
  <c r="AL370" i="9"/>
  <c r="AL252" i="9"/>
  <c r="AL377" i="9"/>
  <c r="AL454" i="9"/>
  <c r="AL144" i="9"/>
  <c r="AL549" i="9"/>
  <c r="AL521" i="9"/>
  <c r="AL227" i="9"/>
  <c r="AL157" i="9"/>
  <c r="AL408" i="9"/>
  <c r="AL189" i="9"/>
  <c r="AL430" i="9"/>
  <c r="AL547" i="9"/>
  <c r="AL335" i="9"/>
  <c r="AL112" i="9"/>
  <c r="AL94" i="9"/>
  <c r="AL462" i="9"/>
  <c r="AL439" i="9"/>
  <c r="AL578" i="9"/>
  <c r="AL56" i="9"/>
  <c r="AL537" i="9"/>
  <c r="AL412" i="9"/>
  <c r="AL404" i="9"/>
  <c r="AL327" i="9"/>
  <c r="AL199" i="9"/>
  <c r="AL274" i="9"/>
  <c r="AL368" i="9"/>
  <c r="AL559" i="9"/>
  <c r="AL529" i="9"/>
  <c r="AL350" i="9"/>
  <c r="AL177" i="9"/>
  <c r="AL354" i="9"/>
  <c r="AL324" i="9"/>
  <c r="AL108" i="9"/>
  <c r="AL195" i="9"/>
  <c r="AL433" i="9"/>
  <c r="AL86" i="9"/>
  <c r="AL15" i="9"/>
  <c r="AL272" i="9"/>
  <c r="AL579" i="9"/>
  <c r="AL80" i="9"/>
  <c r="AL440" i="9"/>
  <c r="AL122" i="9"/>
  <c r="AL388" i="9"/>
  <c r="AL248" i="9"/>
  <c r="AL363" i="9"/>
  <c r="AL391" i="9"/>
  <c r="AL321" i="9"/>
  <c r="AL301" i="9"/>
  <c r="AL244" i="9"/>
  <c r="AL259" i="9"/>
  <c r="AL85" i="9"/>
  <c r="AL483" i="9"/>
  <c r="AL475" i="9"/>
  <c r="AL482" i="9"/>
  <c r="AL234" i="9"/>
  <c r="AL344" i="9"/>
  <c r="AL283" i="9"/>
  <c r="F128" i="9"/>
  <c r="F158" i="9"/>
  <c r="F22" i="9"/>
  <c r="F12" i="9"/>
  <c r="F531" i="9"/>
  <c r="F407" i="9"/>
  <c r="F418" i="9"/>
  <c r="F565" i="9"/>
  <c r="F470" i="9"/>
  <c r="F366" i="9"/>
  <c r="F356" i="9"/>
  <c r="F397" i="9"/>
  <c r="F341" i="9"/>
  <c r="F129" i="9"/>
  <c r="F278" i="9"/>
  <c r="F336" i="9"/>
  <c r="F539" i="9"/>
  <c r="F52" i="9"/>
  <c r="F474" i="9"/>
  <c r="F298" i="9"/>
  <c r="F258" i="9"/>
  <c r="F63" i="9"/>
  <c r="F200" i="9"/>
  <c r="F451" i="9"/>
  <c r="F505" i="9"/>
  <c r="F181" i="9"/>
  <c r="F518" i="9"/>
  <c r="F480" i="9"/>
  <c r="F23" i="9"/>
  <c r="F504" i="9"/>
  <c r="F257" i="9"/>
  <c r="F111" i="9"/>
  <c r="F370" i="9"/>
  <c r="F314" i="9"/>
  <c r="F116" i="9"/>
  <c r="F157" i="9"/>
  <c r="F193" i="9"/>
  <c r="F566" i="9"/>
  <c r="F148" i="9"/>
  <c r="F347" i="9"/>
  <c r="F94" i="9"/>
  <c r="F40" i="9"/>
  <c r="F446" i="9"/>
  <c r="F56" i="9"/>
  <c r="F250" i="9"/>
  <c r="F327" i="9"/>
  <c r="F331" i="9"/>
  <c r="F368" i="9"/>
  <c r="F556" i="9"/>
  <c r="F339" i="9"/>
  <c r="F492" i="9"/>
  <c r="F433" i="9"/>
  <c r="F557" i="9"/>
  <c r="F414" i="9"/>
  <c r="F114" i="9"/>
  <c r="F14" i="9"/>
  <c r="F571" i="9"/>
  <c r="F388" i="9"/>
  <c r="F367" i="9"/>
  <c r="F466" i="9"/>
  <c r="F321" i="9"/>
  <c r="F380" i="9"/>
  <c r="AL389" i="9"/>
  <c r="AL128" i="9"/>
  <c r="AL266" i="9"/>
  <c r="AL546" i="9"/>
  <c r="AL254" i="9"/>
  <c r="AL126" i="9"/>
  <c r="AL19" i="9"/>
  <c r="AL263" i="9"/>
  <c r="AL12" i="9"/>
  <c r="AL302" i="9"/>
  <c r="AL548" i="9"/>
  <c r="AL407" i="9"/>
  <c r="AL183" i="9"/>
  <c r="AL91" i="9"/>
  <c r="AL165" i="9"/>
  <c r="AL511" i="9"/>
  <c r="AL242" i="9"/>
  <c r="AL68" i="9"/>
  <c r="AL569" i="9"/>
  <c r="AL410" i="9"/>
  <c r="AL479" i="9"/>
  <c r="AL75" i="9"/>
  <c r="AL89" i="9"/>
  <c r="AL209" i="9"/>
  <c r="AL31" i="9"/>
  <c r="AL58" i="9"/>
  <c r="AL342" i="9"/>
  <c r="AL77" i="9"/>
  <c r="AL359" i="9"/>
  <c r="AL508" i="9"/>
  <c r="AL418" i="9"/>
  <c r="AL67" i="9"/>
  <c r="AL340" i="9"/>
  <c r="AL464" i="9"/>
  <c r="AL470" i="9"/>
  <c r="AL310" i="9"/>
  <c r="AL455" i="9"/>
  <c r="AL230" i="9"/>
  <c r="AL97" i="9"/>
  <c r="AL420" i="9"/>
  <c r="AL406" i="9"/>
  <c r="AL262" i="9"/>
  <c r="AL341" i="9"/>
  <c r="AL416" i="9"/>
  <c r="AL45" i="9"/>
  <c r="AL17" i="9"/>
  <c r="AL427" i="9"/>
  <c r="AL149" i="9"/>
  <c r="AL278" i="9"/>
  <c r="AL515" i="9"/>
  <c r="AL465" i="9"/>
  <c r="AL502" i="9"/>
  <c r="AL127" i="9"/>
  <c r="AL373" i="9"/>
  <c r="AL52" i="9"/>
  <c r="AL403" i="9"/>
  <c r="AL295" i="9"/>
  <c r="AL453" i="9"/>
  <c r="AL313" i="9"/>
  <c r="AL500" i="9"/>
  <c r="AL82" i="9"/>
  <c r="AL298" i="9"/>
  <c r="AL545" i="9"/>
  <c r="AL137" i="9"/>
  <c r="AL185" i="9"/>
  <c r="AL206" i="9"/>
  <c r="AL476" i="9"/>
  <c r="AL489" i="9"/>
  <c r="AL520" i="9"/>
  <c r="AL124" i="9"/>
  <c r="AL499" i="9"/>
  <c r="AL279" i="9"/>
  <c r="AL36" i="9"/>
  <c r="AL249" i="9"/>
  <c r="AL424" i="9"/>
  <c r="AL181" i="9"/>
  <c r="AL34" i="9"/>
  <c r="AL360" i="9"/>
  <c r="AL411" i="9"/>
  <c r="AL516" i="9"/>
  <c r="AL504" i="9"/>
  <c r="AL561" i="9"/>
  <c r="AL257" i="9"/>
  <c r="AL568" i="9"/>
  <c r="AL205" i="9"/>
  <c r="AL288" i="9"/>
  <c r="AL314" i="9"/>
  <c r="AL60" i="9"/>
  <c r="AL471" i="9"/>
  <c r="AL512" i="9"/>
  <c r="AL423" i="9"/>
  <c r="AL107" i="9"/>
  <c r="AL523" i="9"/>
  <c r="AL141" i="9"/>
  <c r="AL193" i="9"/>
  <c r="AL217" i="9"/>
  <c r="AL132" i="9"/>
  <c r="AL148" i="9"/>
  <c r="AL219" i="9"/>
  <c r="AL26" i="9"/>
  <c r="AL216" i="9"/>
  <c r="AL40" i="9"/>
  <c r="AL396" i="9"/>
  <c r="AL133" i="9"/>
  <c r="AL240" i="9"/>
  <c r="AL228" i="9"/>
  <c r="AL140" i="9"/>
  <c r="AL168" i="9"/>
  <c r="AL282" i="9"/>
  <c r="AL208" i="9"/>
  <c r="AL330" i="9"/>
  <c r="AL131" i="9"/>
  <c r="AL120" i="9"/>
  <c r="AL486" i="9"/>
  <c r="AL326" i="9"/>
  <c r="AL533" i="9"/>
  <c r="AL42" i="9"/>
  <c r="AL339" i="9"/>
  <c r="AL247" i="9"/>
  <c r="AL79" i="9"/>
  <c r="AL458" i="9"/>
  <c r="AL557" i="9"/>
  <c r="AL238" i="9"/>
  <c r="AL551" i="9"/>
  <c r="AL155" i="9"/>
  <c r="AL14" i="9"/>
  <c r="AL358" i="9"/>
  <c r="AL151" i="9"/>
  <c r="AL319" i="9"/>
  <c r="AL367" i="9"/>
  <c r="AL308" i="9"/>
  <c r="AL513" i="9"/>
  <c r="AL29" i="9"/>
  <c r="AL287" i="9"/>
  <c r="AL434" i="9"/>
  <c r="AL145" i="9"/>
  <c r="AL167" i="9"/>
  <c r="AL70" i="9"/>
  <c r="AL182" i="9"/>
  <c r="AL48" i="9"/>
  <c r="AL214" i="9"/>
  <c r="AL160" i="9"/>
  <c r="AL64" i="9"/>
  <c r="DH10" i="11"/>
  <c r="DH14" i="11" s="1"/>
  <c r="DJ9" i="11"/>
  <c r="DJ10" i="11" s="1"/>
  <c r="F353" i="9"/>
  <c r="F136" i="9"/>
  <c r="F457" i="9"/>
  <c r="F541" i="9"/>
  <c r="F260" i="9"/>
  <c r="F265" i="9"/>
  <c r="F127" i="9"/>
  <c r="F485" i="9"/>
  <c r="F313" i="9"/>
  <c r="F294" i="9"/>
  <c r="F476" i="9"/>
  <c r="F561" i="9"/>
  <c r="F208" i="9"/>
  <c r="F419" i="9"/>
  <c r="F70" i="9"/>
  <c r="F573" i="9"/>
  <c r="F276" i="9"/>
  <c r="F478" i="9"/>
  <c r="F27" i="9"/>
  <c r="F394" i="9"/>
  <c r="F84" i="9"/>
  <c r="F467" i="9"/>
  <c r="F202" i="9"/>
  <c r="F50" i="9"/>
  <c r="F525" i="9"/>
  <c r="F176" i="9"/>
  <c r="F413" i="9"/>
  <c r="F437" i="9"/>
  <c r="F362" i="9"/>
  <c r="F270" i="9"/>
  <c r="F564" i="9"/>
  <c r="F210" i="9"/>
  <c r="F19" i="9"/>
  <c r="F103" i="9"/>
  <c r="F550" i="9"/>
  <c r="F146" i="9"/>
  <c r="F203" i="9"/>
  <c r="F171" i="9"/>
  <c r="F113" i="9"/>
  <c r="F261" i="9"/>
  <c r="F132" i="9"/>
  <c r="F572" i="9"/>
  <c r="F344" i="9"/>
  <c r="F143" i="9"/>
  <c r="F170" i="9"/>
  <c r="F575" i="9"/>
  <c r="F138" i="9"/>
  <c r="F178" i="9"/>
  <c r="F329" i="9"/>
  <c r="F536" i="9"/>
  <c r="F296" i="9"/>
  <c r="F524" i="9"/>
  <c r="F409" i="9"/>
  <c r="F532" i="9"/>
  <c r="F357" i="9"/>
  <c r="F99" i="9"/>
  <c r="F306" i="9"/>
  <c r="F18" i="9"/>
  <c r="F109" i="9"/>
  <c r="F207" i="9"/>
  <c r="F115" i="9"/>
  <c r="F496" i="9"/>
  <c r="F28" i="9"/>
  <c r="F49" i="9"/>
  <c r="F78" i="9"/>
  <c r="F273" i="9"/>
  <c r="F461" i="9"/>
  <c r="F332" i="9"/>
  <c r="F239" i="9"/>
  <c r="F567" i="9"/>
  <c r="F159" i="9"/>
  <c r="F235" i="9"/>
  <c r="F376" i="9"/>
  <c r="F387" i="9"/>
  <c r="F538" i="9"/>
  <c r="F41" i="9"/>
  <c r="F484" i="9"/>
  <c r="F222" i="9"/>
  <c r="F371" i="9"/>
  <c r="F481" i="9"/>
  <c r="F211" i="9"/>
  <c r="F271" i="9"/>
  <c r="F93" i="9"/>
  <c r="F488" i="9"/>
  <c r="F154" i="9"/>
  <c r="F442" i="9"/>
  <c r="F179" i="9"/>
  <c r="F142" i="9"/>
  <c r="F226" i="9"/>
  <c r="F198" i="9"/>
  <c r="F204" i="9"/>
  <c r="F161" i="9"/>
  <c r="F348" i="9"/>
  <c r="F73" i="9"/>
  <c r="F544" i="9"/>
  <c r="F231" i="9"/>
  <c r="F65" i="9"/>
  <c r="F232" i="9"/>
  <c r="F402" i="9"/>
  <c r="F553" i="9"/>
  <c r="F386" i="9"/>
  <c r="F215" i="9"/>
  <c r="F421" i="9"/>
  <c r="F90" i="9"/>
  <c r="F13" i="9"/>
  <c r="F256" i="9"/>
  <c r="F432" i="9"/>
  <c r="F369" i="9"/>
  <c r="F57" i="9"/>
  <c r="F543" i="9"/>
  <c r="F284" i="9"/>
  <c r="F305" i="9"/>
  <c r="F495" i="9"/>
  <c r="F554" i="9"/>
  <c r="F395" i="9"/>
  <c r="F255" i="9"/>
  <c r="F309" i="9"/>
  <c r="F304" i="9"/>
  <c r="F243" i="9"/>
  <c r="F44" i="9"/>
  <c r="F444" i="9"/>
  <c r="F194" i="9"/>
  <c r="F320" i="9"/>
  <c r="F400" i="9"/>
  <c r="F213" i="9"/>
  <c r="F218" i="9"/>
  <c r="F398" i="9"/>
  <c r="F436" i="9"/>
  <c r="F221" i="9"/>
  <c r="DT10" i="11"/>
  <c r="DT15" i="11" s="1"/>
  <c r="CW13" i="11"/>
  <c r="CX9" i="11"/>
  <c r="CZ9" i="11" s="1"/>
  <c r="DI14" i="11" l="1"/>
  <c r="DE36" i="11" s="1"/>
  <c r="DE35" i="11"/>
  <c r="C21" i="11"/>
  <c r="C19" i="11"/>
  <c r="D20" i="11"/>
  <c r="D19" i="11" s="1"/>
  <c r="DJ15" i="11"/>
  <c r="DE37" i="11" s="1"/>
  <c r="CZ10" i="11"/>
  <c r="CX10" i="11"/>
  <c r="CX14" i="11" s="1"/>
  <c r="BS517" i="9"/>
  <c r="BT517" i="9" s="1"/>
  <c r="BS354" i="9"/>
  <c r="BT354" i="9" s="1"/>
  <c r="BS432" i="9"/>
  <c r="BT432" i="9" s="1"/>
  <c r="BS84" i="9"/>
  <c r="BT84" i="9" s="1"/>
  <c r="BS189" i="9"/>
  <c r="BT189" i="9" s="1"/>
  <c r="BS157" i="9"/>
  <c r="BT157" i="9" s="1"/>
  <c r="BS424" i="9"/>
  <c r="BT424" i="9" s="1"/>
  <c r="BS113" i="9"/>
  <c r="BT113" i="9" s="1"/>
  <c r="BS271" i="9"/>
  <c r="BT271" i="9" s="1"/>
  <c r="BS505" i="9"/>
  <c r="BT505" i="9" s="1"/>
  <c r="BS249" i="9"/>
  <c r="BT249" i="9" s="1"/>
  <c r="BS275" i="9"/>
  <c r="BT275" i="9" s="1"/>
  <c r="BS211" i="9"/>
  <c r="BT211" i="9" s="1"/>
  <c r="BS171" i="9"/>
  <c r="BT171" i="9" s="1"/>
  <c r="BS36" i="9"/>
  <c r="BT36" i="9" s="1"/>
  <c r="BS451" i="9"/>
  <c r="BT451" i="9" s="1"/>
  <c r="BS481" i="9"/>
  <c r="BT481" i="9" s="1"/>
  <c r="BS382" i="9"/>
  <c r="BT382" i="9" s="1"/>
  <c r="BS279" i="9"/>
  <c r="BT279" i="9" s="1"/>
  <c r="BS156" i="9"/>
  <c r="BT156" i="9" s="1"/>
  <c r="BS535" i="9"/>
  <c r="BT535" i="9" s="1"/>
  <c r="BS463" i="9"/>
  <c r="BT463" i="9" s="1"/>
  <c r="BS499" i="9"/>
  <c r="BT499" i="9" s="1"/>
  <c r="BS35" i="9"/>
  <c r="BT35" i="9" s="1"/>
  <c r="BS371" i="9"/>
  <c r="BT371" i="9" s="1"/>
  <c r="BS200" i="9"/>
  <c r="BT200" i="9" s="1"/>
  <c r="BS124" i="9"/>
  <c r="BT124" i="9" s="1"/>
  <c r="BS251" i="9"/>
  <c r="BT251" i="9" s="1"/>
  <c r="BS222" i="9"/>
  <c r="BT222" i="9" s="1"/>
  <c r="BS39" i="9"/>
  <c r="BT39" i="9" s="1"/>
  <c r="BS520" i="9"/>
  <c r="BT520" i="9" s="1"/>
  <c r="BS187" i="9"/>
  <c r="BT187" i="9" s="1"/>
  <c r="BS38" i="9"/>
  <c r="BT38" i="9" s="1"/>
  <c r="BS355" i="9"/>
  <c r="BT355" i="9" s="1"/>
  <c r="BS489" i="9"/>
  <c r="BT489" i="9" s="1"/>
  <c r="BS98" i="9"/>
  <c r="BT98" i="9" s="1"/>
  <c r="BS484" i="9"/>
  <c r="BT484" i="9" s="1"/>
  <c r="BS59" i="9"/>
  <c r="BT59" i="9" s="1"/>
  <c r="BS476" i="9"/>
  <c r="BT476" i="9" s="1"/>
  <c r="BS212" i="9"/>
  <c r="BT212" i="9" s="1"/>
  <c r="BS41" i="9"/>
  <c r="BT41" i="9" s="1"/>
  <c r="BS63" i="9"/>
  <c r="BT63" i="9" s="1"/>
  <c r="BS206" i="9"/>
  <c r="BT206" i="9" s="1"/>
  <c r="BS135" i="9"/>
  <c r="BT135" i="9" s="1"/>
  <c r="BS538" i="9"/>
  <c r="BT538" i="9" s="1"/>
  <c r="BS55" i="9"/>
  <c r="BT55" i="9" s="1"/>
  <c r="BS185" i="9"/>
  <c r="BT185" i="9" s="1"/>
  <c r="BS72" i="9"/>
  <c r="BT72" i="9" s="1"/>
  <c r="BS473" i="9"/>
  <c r="BT473" i="9" s="1"/>
  <c r="CK12" i="11"/>
  <c r="CL9" i="11"/>
  <c r="BK517" i="9"/>
  <c r="BL517" i="9" s="1"/>
  <c r="BK440" i="9"/>
  <c r="BL440" i="9" s="1"/>
  <c r="BK307" i="9"/>
  <c r="BL307" i="9" s="1"/>
  <c r="BK56" i="9"/>
  <c r="BL56" i="9" s="1"/>
  <c r="BK84" i="9"/>
  <c r="BL84" i="9" s="1"/>
  <c r="BK204" i="9"/>
  <c r="BL204" i="9" s="1"/>
  <c r="BK424" i="9"/>
  <c r="BL424" i="9" s="1"/>
  <c r="BK113" i="9"/>
  <c r="BL113" i="9" s="1"/>
  <c r="BK271" i="9"/>
  <c r="BL271" i="9" s="1"/>
  <c r="BK505" i="9"/>
  <c r="BL505" i="9" s="1"/>
  <c r="BK249" i="9"/>
  <c r="BL249" i="9" s="1"/>
  <c r="BK275" i="9"/>
  <c r="BL275" i="9" s="1"/>
  <c r="BK211" i="9"/>
  <c r="BL211" i="9" s="1"/>
  <c r="BK171" i="9"/>
  <c r="BL171" i="9" s="1"/>
  <c r="BK36" i="9"/>
  <c r="BL36" i="9" s="1"/>
  <c r="BK451" i="9"/>
  <c r="BL451" i="9" s="1"/>
  <c r="BK481" i="9"/>
  <c r="BL481" i="9" s="1"/>
  <c r="BK382" i="9"/>
  <c r="BL382" i="9" s="1"/>
  <c r="BK279" i="9"/>
  <c r="BL279" i="9" s="1"/>
  <c r="BK156" i="9"/>
  <c r="BL156" i="9" s="1"/>
  <c r="BK535" i="9"/>
  <c r="BL535" i="9" s="1"/>
  <c r="BK463" i="9"/>
  <c r="BL463" i="9" s="1"/>
  <c r="BK499" i="9"/>
  <c r="BL499" i="9" s="1"/>
  <c r="BK35" i="9"/>
  <c r="BL35" i="9" s="1"/>
  <c r="BK371" i="9"/>
  <c r="BL371" i="9" s="1"/>
  <c r="BK200" i="9"/>
  <c r="BL200" i="9" s="1"/>
  <c r="BK124" i="9"/>
  <c r="BL124" i="9" s="1"/>
  <c r="BK251" i="9"/>
  <c r="BL251" i="9" s="1"/>
  <c r="BK222" i="9"/>
  <c r="BL222" i="9" s="1"/>
  <c r="BK39" i="9"/>
  <c r="BL39" i="9" s="1"/>
  <c r="BK520" i="9"/>
  <c r="BL520" i="9" s="1"/>
  <c r="BK187" i="9"/>
  <c r="BL187" i="9" s="1"/>
  <c r="BK38" i="9"/>
  <c r="BL38" i="9" s="1"/>
  <c r="BK355" i="9"/>
  <c r="BL355" i="9" s="1"/>
  <c r="BK489" i="9"/>
  <c r="BL489" i="9" s="1"/>
  <c r="BK98" i="9"/>
  <c r="BL98" i="9" s="1"/>
  <c r="BK484" i="9"/>
  <c r="BL484" i="9" s="1"/>
  <c r="BK59" i="9"/>
  <c r="BL59" i="9" s="1"/>
  <c r="BK476" i="9"/>
  <c r="BL476" i="9" s="1"/>
  <c r="BK212" i="9"/>
  <c r="BL212" i="9" s="1"/>
  <c r="BK41" i="9"/>
  <c r="BL41" i="9" s="1"/>
  <c r="BK63" i="9"/>
  <c r="BL63" i="9" s="1"/>
  <c r="BK206" i="9"/>
  <c r="BL206" i="9" s="1"/>
  <c r="BK135" i="9"/>
  <c r="BL135" i="9" s="1"/>
  <c r="BK538" i="9"/>
  <c r="BL538" i="9" s="1"/>
  <c r="BK55" i="9"/>
  <c r="BL55" i="9" s="1"/>
  <c r="BK185" i="9"/>
  <c r="BL185" i="9" s="1"/>
  <c r="BK72" i="9"/>
  <c r="BL72" i="9" s="1"/>
  <c r="BZ12" i="11"/>
  <c r="CA9" i="11"/>
  <c r="CA10" i="11" s="1"/>
  <c r="BC517" i="9"/>
  <c r="BD517" i="9" s="1"/>
  <c r="BC400" i="9"/>
  <c r="BD400" i="9" s="1"/>
  <c r="BC440" i="9"/>
  <c r="BD440" i="9" s="1"/>
  <c r="BC84" i="9"/>
  <c r="BD84" i="9" s="1"/>
  <c r="BC335" i="9"/>
  <c r="BD335" i="9" s="1"/>
  <c r="BC83" i="9"/>
  <c r="BD83" i="9" s="1"/>
  <c r="BC154" i="9"/>
  <c r="BD154" i="9" s="1"/>
  <c r="BC424" i="9"/>
  <c r="BD424" i="9" s="1"/>
  <c r="BC113" i="9"/>
  <c r="BD113" i="9" s="1"/>
  <c r="BC271" i="9"/>
  <c r="BD271" i="9" s="1"/>
  <c r="BC505" i="9"/>
  <c r="BD505" i="9" s="1"/>
  <c r="BC249" i="9"/>
  <c r="BD249" i="9" s="1"/>
  <c r="BC275" i="9"/>
  <c r="BD275" i="9" s="1"/>
  <c r="BC211" i="9"/>
  <c r="BD211" i="9" s="1"/>
  <c r="BC171" i="9"/>
  <c r="BD171" i="9" s="1"/>
  <c r="BC36" i="9"/>
  <c r="BD36" i="9" s="1"/>
  <c r="BC451" i="9"/>
  <c r="BD451" i="9" s="1"/>
  <c r="BC481" i="9"/>
  <c r="BD481" i="9" s="1"/>
  <c r="BC382" i="9"/>
  <c r="BD382" i="9" s="1"/>
  <c r="BC279" i="9"/>
  <c r="BD279" i="9" s="1"/>
  <c r="BC156" i="9"/>
  <c r="BD156" i="9" s="1"/>
  <c r="BC535" i="9"/>
  <c r="BD535" i="9" s="1"/>
  <c r="BC463" i="9"/>
  <c r="BD463" i="9" s="1"/>
  <c r="BC499" i="9"/>
  <c r="BD499" i="9" s="1"/>
  <c r="BC35" i="9"/>
  <c r="BD35" i="9" s="1"/>
  <c r="BC371" i="9"/>
  <c r="BD371" i="9" s="1"/>
  <c r="BC200" i="9"/>
  <c r="BD200" i="9" s="1"/>
  <c r="BC124" i="9"/>
  <c r="BD124" i="9" s="1"/>
  <c r="BC251" i="9"/>
  <c r="BD251" i="9" s="1"/>
  <c r="BC222" i="9"/>
  <c r="BD222" i="9" s="1"/>
  <c r="BC39" i="9"/>
  <c r="BD39" i="9" s="1"/>
  <c r="BC520" i="9"/>
  <c r="BD520" i="9" s="1"/>
  <c r="BC187" i="9"/>
  <c r="BD187" i="9" s="1"/>
  <c r="BC38" i="9"/>
  <c r="BD38" i="9" s="1"/>
  <c r="BC355" i="9"/>
  <c r="BD355" i="9" s="1"/>
  <c r="BC489" i="9"/>
  <c r="BD489" i="9" s="1"/>
  <c r="BC98" i="9"/>
  <c r="BD98" i="9" s="1"/>
  <c r="BC484" i="9"/>
  <c r="BD484" i="9" s="1"/>
  <c r="BC59" i="9"/>
  <c r="BD59" i="9" s="1"/>
  <c r="BC476" i="9"/>
  <c r="BD476" i="9" s="1"/>
  <c r="BC212" i="9"/>
  <c r="BD212" i="9" s="1"/>
  <c r="BC41" i="9"/>
  <c r="BD41" i="9" s="1"/>
  <c r="BC63" i="9"/>
  <c r="BD63" i="9" s="1"/>
  <c r="BC206" i="9"/>
  <c r="BD206" i="9" s="1"/>
  <c r="BC135" i="9"/>
  <c r="BD135" i="9" s="1"/>
  <c r="BC538" i="9"/>
  <c r="BD538" i="9" s="1"/>
  <c r="BC55" i="9"/>
  <c r="BD55" i="9" s="1"/>
  <c r="BC185" i="9"/>
  <c r="BD185" i="9" s="1"/>
  <c r="BC72" i="9"/>
  <c r="BD72" i="9" s="1"/>
  <c r="BC289" i="9"/>
  <c r="BD289" i="9" s="1"/>
  <c r="BC281" i="9"/>
  <c r="BD281" i="9" s="1"/>
  <c r="BC100" i="9"/>
  <c r="BD100" i="9" s="1"/>
  <c r="BC19" i="9"/>
  <c r="BD19" i="9" s="1"/>
  <c r="BO12" i="11"/>
  <c r="BP9" i="11"/>
  <c r="BQ9" i="11" s="1"/>
  <c r="AU380" i="9"/>
  <c r="AV380" i="9" s="1"/>
  <c r="AU160" i="9"/>
  <c r="AV160" i="9" s="1"/>
  <c r="AU344" i="9"/>
  <c r="AV344" i="9" s="1"/>
  <c r="AU221" i="9"/>
  <c r="AV221" i="9" s="1"/>
  <c r="AU214" i="9"/>
  <c r="AV214" i="9" s="1"/>
  <c r="AU234" i="9"/>
  <c r="AV234" i="9" s="1"/>
  <c r="AU328" i="9"/>
  <c r="AV328" i="9" s="1"/>
  <c r="AU573" i="9"/>
  <c r="AV573" i="9" s="1"/>
  <c r="AU48" i="9"/>
  <c r="AV48" i="9" s="1"/>
  <c r="AU482" i="9"/>
  <c r="AV482" i="9" s="1"/>
  <c r="AU383" i="9"/>
  <c r="AV383" i="9" s="1"/>
  <c r="AU475" i="9"/>
  <c r="AV475" i="9" s="1"/>
  <c r="AU572" i="9"/>
  <c r="AV572" i="9" s="1"/>
  <c r="AU483" i="9"/>
  <c r="AV483" i="9" s="1"/>
  <c r="AU478" i="9"/>
  <c r="AV478" i="9" s="1"/>
  <c r="AU285" i="9"/>
  <c r="AV285" i="9" s="1"/>
  <c r="AU167" i="9"/>
  <c r="AV167" i="9" s="1"/>
  <c r="AU85" i="9"/>
  <c r="AV85" i="9" s="1"/>
  <c r="AU534" i="9"/>
  <c r="AV534" i="9" s="1"/>
  <c r="AU426" i="9"/>
  <c r="AV426" i="9" s="1"/>
  <c r="AU259" i="9"/>
  <c r="AV259" i="9" s="1"/>
  <c r="AU27" i="9"/>
  <c r="AV27" i="9" s="1"/>
  <c r="AU434" i="9"/>
  <c r="AV434" i="9" s="1"/>
  <c r="AU244" i="9"/>
  <c r="AV244" i="9" s="1"/>
  <c r="AU117" i="9"/>
  <c r="AV117" i="9" s="1"/>
  <c r="AU236" i="9"/>
  <c r="AV236" i="9" s="1"/>
  <c r="AU432" i="9"/>
  <c r="AV432" i="9" s="1"/>
  <c r="AU84" i="9"/>
  <c r="AV84" i="9" s="1"/>
  <c r="AU424" i="9"/>
  <c r="AV424" i="9" s="1"/>
  <c r="AU211" i="9"/>
  <c r="AV211" i="9" s="1"/>
  <c r="AU535" i="9"/>
  <c r="AV535" i="9" s="1"/>
  <c r="AU251" i="9"/>
  <c r="AV251" i="9" s="1"/>
  <c r="AU222" i="9"/>
  <c r="AV222" i="9" s="1"/>
  <c r="AU355" i="9"/>
  <c r="AV355" i="9" s="1"/>
  <c r="AU98" i="9"/>
  <c r="AV98" i="9" s="1"/>
  <c r="AU484" i="9"/>
  <c r="AV484" i="9" s="1"/>
  <c r="AU212" i="9"/>
  <c r="AV212" i="9" s="1"/>
  <c r="AU41" i="9"/>
  <c r="AV41" i="9" s="1"/>
  <c r="AU63" i="9"/>
  <c r="AV63" i="9" s="1"/>
  <c r="AU206" i="9"/>
  <c r="AV206" i="9" s="1"/>
  <c r="AU135" i="9"/>
  <c r="AV135" i="9" s="1"/>
  <c r="AU137" i="9"/>
  <c r="AV137" i="9" s="1"/>
  <c r="AU281" i="9"/>
  <c r="AV281" i="9" s="1"/>
  <c r="AU118" i="9"/>
  <c r="AV118" i="9" s="1"/>
  <c r="AU100" i="9"/>
  <c r="AV100" i="9" s="1"/>
  <c r="AU540" i="9"/>
  <c r="AV540" i="9" s="1"/>
  <c r="AU19" i="9"/>
  <c r="AV19" i="9" s="1"/>
  <c r="BD12" i="11"/>
  <c r="BE9" i="11"/>
  <c r="BF9" i="11" s="1"/>
  <c r="AM380" i="9"/>
  <c r="AN380" i="9" s="1"/>
  <c r="AM344" i="9"/>
  <c r="AN344" i="9" s="1"/>
  <c r="AM221" i="9"/>
  <c r="AN221" i="9" s="1"/>
  <c r="AM214" i="9"/>
  <c r="AN214" i="9" s="1"/>
  <c r="AM234" i="9"/>
  <c r="AN234" i="9" s="1"/>
  <c r="AM328" i="9"/>
  <c r="AN328" i="9" s="1"/>
  <c r="AM573" i="9"/>
  <c r="AN573" i="9" s="1"/>
  <c r="AM48" i="9"/>
  <c r="AN48" i="9" s="1"/>
  <c r="AM482" i="9"/>
  <c r="AN482" i="9" s="1"/>
  <c r="AM383" i="9"/>
  <c r="AN383" i="9" s="1"/>
  <c r="AM475" i="9"/>
  <c r="AN475" i="9" s="1"/>
  <c r="AM572" i="9"/>
  <c r="AN572" i="9" s="1"/>
  <c r="AM483" i="9"/>
  <c r="AN483" i="9" s="1"/>
  <c r="AM478" i="9"/>
  <c r="AN478" i="9" s="1"/>
  <c r="AM285" i="9"/>
  <c r="AN285" i="9" s="1"/>
  <c r="AM167" i="9"/>
  <c r="AN167" i="9" s="1"/>
  <c r="AM85" i="9"/>
  <c r="AN85" i="9" s="1"/>
  <c r="AM534" i="9"/>
  <c r="AN534" i="9" s="1"/>
  <c r="AM426" i="9"/>
  <c r="AN426" i="9" s="1"/>
  <c r="AM259" i="9"/>
  <c r="AN259" i="9" s="1"/>
  <c r="AM27" i="9"/>
  <c r="AN27" i="9" s="1"/>
  <c r="AM434" i="9"/>
  <c r="AN434" i="9" s="1"/>
  <c r="AM244" i="9"/>
  <c r="AN244" i="9" s="1"/>
  <c r="AM117" i="9"/>
  <c r="AN117" i="9" s="1"/>
  <c r="AM188" i="9"/>
  <c r="AN188" i="9" s="1"/>
  <c r="AM84" i="9"/>
  <c r="AN84" i="9" s="1"/>
  <c r="AM314" i="9"/>
  <c r="AN314" i="9" s="1"/>
  <c r="AM424" i="9"/>
  <c r="AN424" i="9" s="1"/>
  <c r="AM211" i="9"/>
  <c r="AN211" i="9" s="1"/>
  <c r="AM535" i="9"/>
  <c r="AN535" i="9" s="1"/>
  <c r="AM251" i="9"/>
  <c r="AN251" i="9" s="1"/>
  <c r="AM222" i="9"/>
  <c r="AN222" i="9" s="1"/>
  <c r="AM355" i="9"/>
  <c r="AN355" i="9" s="1"/>
  <c r="AM212" i="9"/>
  <c r="AN212" i="9" s="1"/>
  <c r="AM41" i="9"/>
  <c r="AN41" i="9" s="1"/>
  <c r="AM63" i="9"/>
  <c r="AN63" i="9" s="1"/>
  <c r="AM206" i="9"/>
  <c r="AN206" i="9" s="1"/>
  <c r="AM135" i="9"/>
  <c r="AN135" i="9" s="1"/>
  <c r="AM137" i="9"/>
  <c r="AN137" i="9" s="1"/>
  <c r="AM281" i="9"/>
  <c r="AN281" i="9" s="1"/>
  <c r="AM118" i="9"/>
  <c r="AN118" i="9" s="1"/>
  <c r="AM100" i="9"/>
  <c r="AN100" i="9" s="1"/>
  <c r="AM540" i="9"/>
  <c r="AN540" i="9" s="1"/>
  <c r="AM19" i="9"/>
  <c r="AN19" i="9" s="1"/>
  <c r="AT9" i="11"/>
  <c r="AT10" i="11" s="1"/>
  <c r="AS12" i="11"/>
  <c r="AE380" i="9"/>
  <c r="AF380" i="9" s="1"/>
  <c r="AE160" i="9"/>
  <c r="AF160" i="9" s="1"/>
  <c r="AE344" i="9"/>
  <c r="AF344" i="9" s="1"/>
  <c r="AE221" i="9"/>
  <c r="AF221" i="9" s="1"/>
  <c r="AE214" i="9"/>
  <c r="AF214" i="9" s="1"/>
  <c r="AE234" i="9"/>
  <c r="AF234" i="9" s="1"/>
  <c r="AE328" i="9"/>
  <c r="AF328" i="9" s="1"/>
  <c r="AE573" i="9"/>
  <c r="AF573" i="9" s="1"/>
  <c r="AE48" i="9"/>
  <c r="AF48" i="9" s="1"/>
  <c r="AE482" i="9"/>
  <c r="AF482" i="9" s="1"/>
  <c r="AE383" i="9"/>
  <c r="AF383" i="9" s="1"/>
  <c r="AE475" i="9"/>
  <c r="AF475" i="9" s="1"/>
  <c r="AE572" i="9"/>
  <c r="AF572" i="9" s="1"/>
  <c r="AE483" i="9"/>
  <c r="AF483" i="9" s="1"/>
  <c r="AE478" i="9"/>
  <c r="AF478" i="9" s="1"/>
  <c r="AE285" i="9"/>
  <c r="AF285" i="9" s="1"/>
  <c r="AE167" i="9"/>
  <c r="AF167" i="9" s="1"/>
  <c r="AE85" i="9"/>
  <c r="AF85" i="9" s="1"/>
  <c r="AE534" i="9"/>
  <c r="AF534" i="9" s="1"/>
  <c r="AE426" i="9"/>
  <c r="AF426" i="9" s="1"/>
  <c r="AE259" i="9"/>
  <c r="AF259" i="9" s="1"/>
  <c r="AE27" i="9"/>
  <c r="AF27" i="9" s="1"/>
  <c r="AE434" i="9"/>
  <c r="AF434" i="9" s="1"/>
  <c r="AE244" i="9"/>
  <c r="AF244" i="9" s="1"/>
  <c r="AE117" i="9"/>
  <c r="AF117" i="9" s="1"/>
  <c r="AE188" i="9"/>
  <c r="AF188" i="9" s="1"/>
  <c r="AE189" i="9"/>
  <c r="AF189" i="9" s="1"/>
  <c r="AE98" i="9"/>
  <c r="AF98" i="9" s="1"/>
  <c r="AE41" i="9"/>
  <c r="AF41" i="9" s="1"/>
  <c r="AE206" i="9"/>
  <c r="AF206" i="9" s="1"/>
  <c r="AE137" i="9"/>
  <c r="AF137" i="9" s="1"/>
  <c r="AE473" i="9"/>
  <c r="AF473" i="9" s="1"/>
  <c r="AE325" i="9"/>
  <c r="AF325" i="9" s="1"/>
  <c r="AE281" i="9"/>
  <c r="AF281" i="9" s="1"/>
  <c r="AE359" i="9"/>
  <c r="AF359" i="9" s="1"/>
  <c r="AE118" i="9"/>
  <c r="AF118" i="9" s="1"/>
  <c r="AE100" i="9"/>
  <c r="AF100" i="9" s="1"/>
  <c r="AE540" i="9"/>
  <c r="AF540" i="9" s="1"/>
  <c r="AE19" i="9"/>
  <c r="AF19" i="9" s="1"/>
  <c r="AH9" i="11"/>
  <c r="AI9" i="11" s="1"/>
  <c r="AI10" i="11" s="1"/>
  <c r="X9" i="11"/>
  <c r="Z9" i="11" s="1"/>
  <c r="AA9" i="11" s="1"/>
  <c r="N9" i="11"/>
  <c r="AG12" i="11"/>
  <c r="W380" i="9"/>
  <c r="X380" i="9" s="1"/>
  <c r="W160" i="9"/>
  <c r="X160" i="9" s="1"/>
  <c r="W344" i="9"/>
  <c r="X344" i="9" s="1"/>
  <c r="W221" i="9"/>
  <c r="X221" i="9" s="1"/>
  <c r="W214" i="9"/>
  <c r="X214" i="9" s="1"/>
  <c r="W234" i="9"/>
  <c r="X234" i="9" s="1"/>
  <c r="W328" i="9"/>
  <c r="X328" i="9" s="1"/>
  <c r="W573" i="9"/>
  <c r="X573" i="9" s="1"/>
  <c r="W48" i="9"/>
  <c r="X48" i="9" s="1"/>
  <c r="W482" i="9"/>
  <c r="X482" i="9" s="1"/>
  <c r="W383" i="9"/>
  <c r="X383" i="9" s="1"/>
  <c r="W475" i="9"/>
  <c r="X475" i="9" s="1"/>
  <c r="W572" i="9"/>
  <c r="X572" i="9" s="1"/>
  <c r="W483" i="9"/>
  <c r="X483" i="9" s="1"/>
  <c r="W478" i="9"/>
  <c r="X478" i="9" s="1"/>
  <c r="W285" i="9"/>
  <c r="X285" i="9" s="1"/>
  <c r="W167" i="9"/>
  <c r="X167" i="9" s="1"/>
  <c r="W85" i="9"/>
  <c r="X85" i="9" s="1"/>
  <c r="W534" i="9"/>
  <c r="X534" i="9" s="1"/>
  <c r="W426" i="9"/>
  <c r="X426" i="9" s="1"/>
  <c r="W259" i="9"/>
  <c r="X259" i="9" s="1"/>
  <c r="W27" i="9"/>
  <c r="X27" i="9" s="1"/>
  <c r="W434" i="9"/>
  <c r="X434" i="9" s="1"/>
  <c r="W244" i="9"/>
  <c r="X244" i="9" s="1"/>
  <c r="W117" i="9"/>
  <c r="X117" i="9" s="1"/>
  <c r="W440" i="9"/>
  <c r="X440" i="9" s="1"/>
  <c r="W44" i="9"/>
  <c r="X44" i="9" s="1"/>
  <c r="W114" i="9"/>
  <c r="X114" i="9" s="1"/>
  <c r="W73" i="9"/>
  <c r="X73" i="9" s="1"/>
  <c r="W83" i="9"/>
  <c r="X83" i="9" s="1"/>
  <c r="W135" i="9"/>
  <c r="X135" i="9" s="1"/>
  <c r="W137" i="9"/>
  <c r="X137" i="9" s="1"/>
  <c r="W325" i="9"/>
  <c r="X325" i="9" s="1"/>
  <c r="W281" i="9"/>
  <c r="X281" i="9" s="1"/>
  <c r="W118" i="9"/>
  <c r="X118" i="9" s="1"/>
  <c r="W100" i="9"/>
  <c r="X100" i="9" s="1"/>
  <c r="W540" i="9"/>
  <c r="X540" i="9" s="1"/>
  <c r="W19" i="9"/>
  <c r="X19" i="9" s="1"/>
  <c r="CY14" i="11" l="1"/>
  <c r="CU36" i="11" s="1"/>
  <c r="CU35" i="11"/>
  <c r="E19" i="11"/>
  <c r="CL10" i="11"/>
  <c r="P9" i="11"/>
  <c r="O24" i="11"/>
  <c r="CZ15" i="11"/>
  <c r="CU37" i="11" s="1"/>
  <c r="BV59" i="9"/>
  <c r="BU59" i="9"/>
  <c r="BV39" i="9"/>
  <c r="BU39" i="9"/>
  <c r="BV382" i="9"/>
  <c r="BU382" i="9"/>
  <c r="BV354" i="9"/>
  <c r="BU354" i="9"/>
  <c r="BV473" i="9"/>
  <c r="BU473" i="9"/>
  <c r="BV538" i="9"/>
  <c r="BU538" i="9"/>
  <c r="BV41" i="9"/>
  <c r="BU41" i="9"/>
  <c r="BV484" i="9"/>
  <c r="BU484" i="9"/>
  <c r="BV38" i="9"/>
  <c r="BU38" i="9"/>
  <c r="BV222" i="9"/>
  <c r="BU222" i="9"/>
  <c r="BV371" i="9"/>
  <c r="BU371" i="9"/>
  <c r="BV535" i="9"/>
  <c r="BU535" i="9"/>
  <c r="BV481" i="9"/>
  <c r="BU481" i="9"/>
  <c r="BV211" i="9"/>
  <c r="BU211" i="9"/>
  <c r="BV271" i="9"/>
  <c r="BU271" i="9"/>
  <c r="BV189" i="9"/>
  <c r="BU189" i="9"/>
  <c r="BV517" i="9"/>
  <c r="BU517" i="9"/>
  <c r="BV55" i="9"/>
  <c r="BU55" i="9"/>
  <c r="BV355" i="9"/>
  <c r="BU355" i="9"/>
  <c r="BV463" i="9"/>
  <c r="BU463" i="9"/>
  <c r="BV157" i="9"/>
  <c r="BU157" i="9"/>
  <c r="BV72" i="9"/>
  <c r="BU72" i="9"/>
  <c r="BV135" i="9"/>
  <c r="BU135" i="9"/>
  <c r="BV212" i="9"/>
  <c r="BU212" i="9"/>
  <c r="BU98" i="9"/>
  <c r="BV98" i="9"/>
  <c r="BV187" i="9"/>
  <c r="BU187" i="9"/>
  <c r="BV251" i="9"/>
  <c r="BU251" i="9"/>
  <c r="BV35" i="9"/>
  <c r="BU35" i="9"/>
  <c r="BU156" i="9"/>
  <c r="BV156" i="9"/>
  <c r="BV451" i="9"/>
  <c r="BU451" i="9"/>
  <c r="BV275" i="9"/>
  <c r="BU275" i="9"/>
  <c r="BV113" i="9"/>
  <c r="BU113" i="9"/>
  <c r="BV84" i="9"/>
  <c r="BU84" i="9"/>
  <c r="BV63" i="9"/>
  <c r="BU63" i="9"/>
  <c r="BV200" i="9"/>
  <c r="BU200" i="9"/>
  <c r="BV171" i="9"/>
  <c r="BU171" i="9"/>
  <c r="BV505" i="9"/>
  <c r="BU505" i="9"/>
  <c r="BV185" i="9"/>
  <c r="BU185" i="9"/>
  <c r="BV206" i="9"/>
  <c r="BU206" i="9"/>
  <c r="BV476" i="9"/>
  <c r="BU476" i="9"/>
  <c r="BV489" i="9"/>
  <c r="BU489" i="9"/>
  <c r="BV520" i="9"/>
  <c r="BU520" i="9"/>
  <c r="BV124" i="9"/>
  <c r="BU124" i="9"/>
  <c r="BV499" i="9"/>
  <c r="BU499" i="9"/>
  <c r="BV279" i="9"/>
  <c r="BU279" i="9"/>
  <c r="BV36" i="9"/>
  <c r="BU36" i="9"/>
  <c r="BV249" i="9"/>
  <c r="BU249" i="9"/>
  <c r="BV424" i="9"/>
  <c r="BU424" i="9"/>
  <c r="BV432" i="9"/>
  <c r="BU432" i="9"/>
  <c r="BN206" i="9"/>
  <c r="BM206" i="9"/>
  <c r="BN520" i="9"/>
  <c r="BM520" i="9"/>
  <c r="BN36" i="9"/>
  <c r="BM36" i="9"/>
  <c r="BN307" i="9"/>
  <c r="BM307" i="9"/>
  <c r="BN63" i="9"/>
  <c r="BM63" i="9"/>
  <c r="BN505" i="9"/>
  <c r="BM505" i="9"/>
  <c r="BM476" i="9"/>
  <c r="BN476" i="9"/>
  <c r="BM124" i="9"/>
  <c r="BN124" i="9"/>
  <c r="BM499" i="9"/>
  <c r="BN499" i="9"/>
  <c r="BN249" i="9"/>
  <c r="BM249" i="9"/>
  <c r="BN55" i="9"/>
  <c r="BM55" i="9"/>
  <c r="BN59" i="9"/>
  <c r="BM59" i="9"/>
  <c r="BN39" i="9"/>
  <c r="BM39" i="9"/>
  <c r="BN463" i="9"/>
  <c r="BM463" i="9"/>
  <c r="BN171" i="9"/>
  <c r="BM171" i="9"/>
  <c r="BN440" i="9"/>
  <c r="BM440" i="9"/>
  <c r="BN538" i="9"/>
  <c r="BM538" i="9"/>
  <c r="BN41" i="9"/>
  <c r="BM41" i="9"/>
  <c r="BM484" i="9"/>
  <c r="BN484" i="9"/>
  <c r="BN38" i="9"/>
  <c r="BM38" i="9"/>
  <c r="BN222" i="9"/>
  <c r="BM222" i="9"/>
  <c r="BN371" i="9"/>
  <c r="BM371" i="9"/>
  <c r="BN535" i="9"/>
  <c r="BM535" i="9"/>
  <c r="BN481" i="9"/>
  <c r="BM481" i="9"/>
  <c r="BN211" i="9"/>
  <c r="BM211" i="9"/>
  <c r="BN271" i="9"/>
  <c r="BM271" i="9"/>
  <c r="BN84" i="9"/>
  <c r="BM84" i="9"/>
  <c r="BN517" i="9"/>
  <c r="BM517" i="9"/>
  <c r="BN185" i="9"/>
  <c r="BM185" i="9"/>
  <c r="BN489" i="9"/>
  <c r="BM489" i="9"/>
  <c r="BN279" i="9"/>
  <c r="BM279" i="9"/>
  <c r="BM424" i="9"/>
  <c r="BN424" i="9"/>
  <c r="BN355" i="9"/>
  <c r="BM355" i="9"/>
  <c r="BN200" i="9"/>
  <c r="BM200" i="9"/>
  <c r="BN382" i="9"/>
  <c r="BM382" i="9"/>
  <c r="BM204" i="9"/>
  <c r="BN204" i="9"/>
  <c r="BM72" i="9"/>
  <c r="BN72" i="9"/>
  <c r="BN135" i="9"/>
  <c r="BM135" i="9"/>
  <c r="BN212" i="9"/>
  <c r="BM212" i="9"/>
  <c r="BN98" i="9"/>
  <c r="BM98" i="9"/>
  <c r="BN187" i="9"/>
  <c r="BM187" i="9"/>
  <c r="BM251" i="9"/>
  <c r="BN251" i="9"/>
  <c r="BN35" i="9"/>
  <c r="BM35" i="9"/>
  <c r="BN156" i="9"/>
  <c r="BM156" i="9"/>
  <c r="BM451" i="9"/>
  <c r="BN451" i="9"/>
  <c r="BN275" i="9"/>
  <c r="BM275" i="9"/>
  <c r="BN113" i="9"/>
  <c r="BM113" i="9"/>
  <c r="BM56" i="9"/>
  <c r="BN56" i="9"/>
  <c r="BF19" i="9"/>
  <c r="BE19" i="9"/>
  <c r="BF72" i="9"/>
  <c r="BE72" i="9"/>
  <c r="BF135" i="9"/>
  <c r="BE135" i="9"/>
  <c r="BF212" i="9"/>
  <c r="BE212" i="9"/>
  <c r="BF98" i="9"/>
  <c r="BE98" i="9"/>
  <c r="BF187" i="9"/>
  <c r="BE187" i="9"/>
  <c r="BE251" i="9"/>
  <c r="BF251" i="9"/>
  <c r="BF35" i="9"/>
  <c r="BE35" i="9"/>
  <c r="BF156" i="9"/>
  <c r="BE156" i="9"/>
  <c r="BF451" i="9"/>
  <c r="BE451" i="9"/>
  <c r="BF275" i="9"/>
  <c r="BE275" i="9"/>
  <c r="BF113" i="9"/>
  <c r="BE113" i="9"/>
  <c r="BF335" i="9"/>
  <c r="BE335" i="9"/>
  <c r="BF517" i="9"/>
  <c r="BE517" i="9"/>
  <c r="BF100" i="9"/>
  <c r="BE100" i="9"/>
  <c r="BF185" i="9"/>
  <c r="BE185" i="9"/>
  <c r="BF206" i="9"/>
  <c r="BE206" i="9"/>
  <c r="BF476" i="9"/>
  <c r="BE476" i="9"/>
  <c r="BF489" i="9"/>
  <c r="BE489" i="9"/>
  <c r="BF520" i="9"/>
  <c r="BE520" i="9"/>
  <c r="BF124" i="9"/>
  <c r="BE124" i="9"/>
  <c r="BF499" i="9"/>
  <c r="BE499" i="9"/>
  <c r="BF279" i="9"/>
  <c r="BE279" i="9"/>
  <c r="BF36" i="9"/>
  <c r="BE36" i="9"/>
  <c r="BF249" i="9"/>
  <c r="BE249" i="9"/>
  <c r="BF424" i="9"/>
  <c r="BE424" i="9"/>
  <c r="BF84" i="9"/>
  <c r="BE84" i="9"/>
  <c r="BF281" i="9"/>
  <c r="BE281" i="9"/>
  <c r="BF55" i="9"/>
  <c r="BE55" i="9"/>
  <c r="BF63" i="9"/>
  <c r="BE63" i="9"/>
  <c r="BF59" i="9"/>
  <c r="BE59" i="9"/>
  <c r="BF355" i="9"/>
  <c r="BE355" i="9"/>
  <c r="BF39" i="9"/>
  <c r="BE39" i="9"/>
  <c r="BF200" i="9"/>
  <c r="BE200" i="9"/>
  <c r="BF463" i="9"/>
  <c r="BE463" i="9"/>
  <c r="BF382" i="9"/>
  <c r="BE382" i="9"/>
  <c r="BF171" i="9"/>
  <c r="BE171" i="9"/>
  <c r="BF505" i="9"/>
  <c r="BE505" i="9"/>
  <c r="BF154" i="9"/>
  <c r="BE154" i="9"/>
  <c r="BF440" i="9"/>
  <c r="BE440" i="9"/>
  <c r="BF289" i="9"/>
  <c r="BE289" i="9"/>
  <c r="BF538" i="9"/>
  <c r="BE538" i="9"/>
  <c r="BF41" i="9"/>
  <c r="BE41" i="9"/>
  <c r="BF484" i="9"/>
  <c r="BE484" i="9"/>
  <c r="BF38" i="9"/>
  <c r="BE38" i="9"/>
  <c r="BF222" i="9"/>
  <c r="BE222" i="9"/>
  <c r="BF371" i="9"/>
  <c r="BE371" i="9"/>
  <c r="BF535" i="9"/>
  <c r="BE535" i="9"/>
  <c r="BF481" i="9"/>
  <c r="BE481" i="9"/>
  <c r="BF211" i="9"/>
  <c r="BE211" i="9"/>
  <c r="BF271" i="9"/>
  <c r="BE271" i="9"/>
  <c r="BF83" i="9"/>
  <c r="BE83" i="9"/>
  <c r="BF400" i="9"/>
  <c r="BE400" i="9"/>
  <c r="AX137" i="9"/>
  <c r="AW137" i="9"/>
  <c r="AW355" i="9"/>
  <c r="AX355" i="9"/>
  <c r="AX27" i="9"/>
  <c r="AW27" i="9"/>
  <c r="AX482" i="9"/>
  <c r="AW482" i="9"/>
  <c r="AX100" i="9"/>
  <c r="AW100" i="9"/>
  <c r="AX135" i="9"/>
  <c r="AW135" i="9"/>
  <c r="AW212" i="9"/>
  <c r="AX212" i="9"/>
  <c r="AX222" i="9"/>
  <c r="AW222" i="9"/>
  <c r="AX424" i="9"/>
  <c r="AW424" i="9"/>
  <c r="AX117" i="9"/>
  <c r="AW117" i="9"/>
  <c r="AW259" i="9"/>
  <c r="AX259" i="9"/>
  <c r="AX167" i="9"/>
  <c r="AW167" i="9"/>
  <c r="AX572" i="9"/>
  <c r="AW572" i="9"/>
  <c r="AX48" i="9"/>
  <c r="AW48" i="9"/>
  <c r="AX214" i="9"/>
  <c r="AW214" i="9"/>
  <c r="AX380" i="9"/>
  <c r="AW380" i="9"/>
  <c r="AX540" i="9"/>
  <c r="AW540" i="9"/>
  <c r="AX211" i="9"/>
  <c r="AW211" i="9"/>
  <c r="AX85" i="9"/>
  <c r="AW85" i="9"/>
  <c r="AX234" i="9"/>
  <c r="AW234" i="9"/>
  <c r="AX118" i="9"/>
  <c r="AW118" i="9"/>
  <c r="AX206" i="9"/>
  <c r="AW206" i="9"/>
  <c r="AX484" i="9"/>
  <c r="AW484" i="9"/>
  <c r="AX251" i="9"/>
  <c r="AW251" i="9"/>
  <c r="AX84" i="9"/>
  <c r="AW84" i="9"/>
  <c r="AX244" i="9"/>
  <c r="AW244" i="9"/>
  <c r="AX426" i="9"/>
  <c r="AW426" i="9"/>
  <c r="AX285" i="9"/>
  <c r="AW285" i="9"/>
  <c r="AX475" i="9"/>
  <c r="AW475" i="9"/>
  <c r="AX573" i="9"/>
  <c r="AW573" i="9"/>
  <c r="AX221" i="9"/>
  <c r="AW221" i="9"/>
  <c r="AX41" i="9"/>
  <c r="AW41" i="9"/>
  <c r="AX236" i="9"/>
  <c r="AW236" i="9"/>
  <c r="AX483" i="9"/>
  <c r="AW483" i="9"/>
  <c r="AX160" i="9"/>
  <c r="AW160" i="9"/>
  <c r="AX19" i="9"/>
  <c r="AW19" i="9"/>
  <c r="AX281" i="9"/>
  <c r="AW281" i="9"/>
  <c r="AX63" i="9"/>
  <c r="AW63" i="9"/>
  <c r="AX98" i="9"/>
  <c r="AW98" i="9"/>
  <c r="AX535" i="9"/>
  <c r="AW535" i="9"/>
  <c r="AX432" i="9"/>
  <c r="AW432" i="9"/>
  <c r="AX434" i="9"/>
  <c r="AW434" i="9"/>
  <c r="AX534" i="9"/>
  <c r="AW534" i="9"/>
  <c r="AX478" i="9"/>
  <c r="AW478" i="9"/>
  <c r="AX383" i="9"/>
  <c r="AW383" i="9"/>
  <c r="AX328" i="9"/>
  <c r="AW328" i="9"/>
  <c r="AX344" i="9"/>
  <c r="AW344" i="9"/>
  <c r="AP355" i="9"/>
  <c r="AO355" i="9"/>
  <c r="AP85" i="9"/>
  <c r="AO85" i="9"/>
  <c r="AP234" i="9"/>
  <c r="AO234" i="9"/>
  <c r="AP19" i="9"/>
  <c r="AO19" i="9"/>
  <c r="AP281" i="9"/>
  <c r="AO281" i="9"/>
  <c r="AP63" i="9"/>
  <c r="AO63" i="9"/>
  <c r="AP222" i="9"/>
  <c r="AO222" i="9"/>
  <c r="AP424" i="9"/>
  <c r="AO424" i="9"/>
  <c r="AP117" i="9"/>
  <c r="AO117" i="9"/>
  <c r="AP259" i="9"/>
  <c r="AO259" i="9"/>
  <c r="AP167" i="9"/>
  <c r="AO167" i="9"/>
  <c r="AP572" i="9"/>
  <c r="AO572" i="9"/>
  <c r="AP48" i="9"/>
  <c r="AO48" i="9"/>
  <c r="AP214" i="9"/>
  <c r="AO214" i="9"/>
  <c r="AP206" i="9"/>
  <c r="AO206" i="9"/>
  <c r="AP188" i="9"/>
  <c r="AO188" i="9"/>
  <c r="AO27" i="9"/>
  <c r="AP27" i="9"/>
  <c r="AP482" i="9"/>
  <c r="AO482" i="9"/>
  <c r="AP540" i="9"/>
  <c r="AO540" i="9"/>
  <c r="AP137" i="9"/>
  <c r="AO137" i="9"/>
  <c r="AP41" i="9"/>
  <c r="AO41" i="9"/>
  <c r="AP251" i="9"/>
  <c r="AO251" i="9"/>
  <c r="AP314" i="9"/>
  <c r="AO314" i="9"/>
  <c r="AP244" i="9"/>
  <c r="AO244" i="9"/>
  <c r="AP426" i="9"/>
  <c r="AO426" i="9"/>
  <c r="AP285" i="9"/>
  <c r="AO285" i="9"/>
  <c r="AP475" i="9"/>
  <c r="AO475" i="9"/>
  <c r="AP573" i="9"/>
  <c r="AO573" i="9"/>
  <c r="AO221" i="9"/>
  <c r="AP221" i="9"/>
  <c r="AP118" i="9"/>
  <c r="AO118" i="9"/>
  <c r="AP211" i="9"/>
  <c r="AO211" i="9"/>
  <c r="AP483" i="9"/>
  <c r="AO483" i="9"/>
  <c r="AP380" i="9"/>
  <c r="AO380" i="9"/>
  <c r="AP100" i="9"/>
  <c r="AO100" i="9"/>
  <c r="AP135" i="9"/>
  <c r="AO135" i="9"/>
  <c r="AP212" i="9"/>
  <c r="AO212" i="9"/>
  <c r="AP535" i="9"/>
  <c r="AO535" i="9"/>
  <c r="AP84" i="9"/>
  <c r="AO84" i="9"/>
  <c r="AP434" i="9"/>
  <c r="AO434" i="9"/>
  <c r="AO534" i="9"/>
  <c r="AP534" i="9"/>
  <c r="AP478" i="9"/>
  <c r="AO478" i="9"/>
  <c r="AO383" i="9"/>
  <c r="AP383" i="9"/>
  <c r="AO328" i="9"/>
  <c r="AP328" i="9"/>
  <c r="AP344" i="9"/>
  <c r="AO344" i="9"/>
  <c r="AH19" i="9"/>
  <c r="AG19" i="9"/>
  <c r="AH359" i="9"/>
  <c r="AG359" i="9"/>
  <c r="AH137" i="9"/>
  <c r="AG137" i="9"/>
  <c r="AG189" i="9"/>
  <c r="AH189" i="9"/>
  <c r="AH434" i="9"/>
  <c r="AG434" i="9"/>
  <c r="AH534" i="9"/>
  <c r="AG534" i="9"/>
  <c r="AH478" i="9"/>
  <c r="AG478" i="9"/>
  <c r="AH383" i="9"/>
  <c r="AG383" i="9"/>
  <c r="AH328" i="9"/>
  <c r="AG328" i="9"/>
  <c r="AH344" i="9"/>
  <c r="AG344" i="9"/>
  <c r="AH540" i="9"/>
  <c r="AG540" i="9"/>
  <c r="AH281" i="9"/>
  <c r="AG281" i="9"/>
  <c r="AH206" i="9"/>
  <c r="AG206" i="9"/>
  <c r="AH188" i="9"/>
  <c r="AG188" i="9"/>
  <c r="AH27" i="9"/>
  <c r="AG27" i="9"/>
  <c r="AH85" i="9"/>
  <c r="AG85" i="9"/>
  <c r="AH483" i="9"/>
  <c r="AG483" i="9"/>
  <c r="AH482" i="9"/>
  <c r="AG482" i="9"/>
  <c r="AH234" i="9"/>
  <c r="AG234" i="9"/>
  <c r="AH160" i="9"/>
  <c r="AG160" i="9"/>
  <c r="AH100" i="9"/>
  <c r="AG100" i="9"/>
  <c r="AH325" i="9"/>
  <c r="AG325" i="9"/>
  <c r="AH41" i="9"/>
  <c r="AG41" i="9"/>
  <c r="AH117" i="9"/>
  <c r="AG117" i="9"/>
  <c r="AH259" i="9"/>
  <c r="AG259" i="9"/>
  <c r="AH167" i="9"/>
  <c r="AG167" i="9"/>
  <c r="AH572" i="9"/>
  <c r="AG572" i="9"/>
  <c r="AH48" i="9"/>
  <c r="AG48" i="9"/>
  <c r="AH214" i="9"/>
  <c r="AG214" i="9"/>
  <c r="AH380" i="9"/>
  <c r="AG380" i="9"/>
  <c r="AH118" i="9"/>
  <c r="AG118" i="9"/>
  <c r="AH473" i="9"/>
  <c r="AG473" i="9"/>
  <c r="AH98" i="9"/>
  <c r="AG98" i="9"/>
  <c r="AH244" i="9"/>
  <c r="AG244" i="9"/>
  <c r="AH426" i="9"/>
  <c r="AG426" i="9"/>
  <c r="AH285" i="9"/>
  <c r="AG285" i="9"/>
  <c r="AH475" i="9"/>
  <c r="AG475" i="9"/>
  <c r="AH573" i="9"/>
  <c r="AG573" i="9"/>
  <c r="AH221" i="9"/>
  <c r="AG221" i="9"/>
  <c r="Z100" i="9"/>
  <c r="Y100" i="9"/>
  <c r="Z114" i="9"/>
  <c r="Y114" i="9"/>
  <c r="Z426" i="9"/>
  <c r="Y426" i="9"/>
  <c r="Z475" i="9"/>
  <c r="Y475" i="9"/>
  <c r="Z221" i="9"/>
  <c r="Y221" i="9"/>
  <c r="Z118" i="9"/>
  <c r="Y118" i="9"/>
  <c r="Z135" i="9"/>
  <c r="Y135" i="9"/>
  <c r="Z44" i="9"/>
  <c r="Y44" i="9"/>
  <c r="Z434" i="9"/>
  <c r="Y434" i="9"/>
  <c r="Z534" i="9"/>
  <c r="Y534" i="9"/>
  <c r="Z478" i="9"/>
  <c r="Y478" i="9"/>
  <c r="Z383" i="9"/>
  <c r="Y383" i="9"/>
  <c r="Z328" i="9"/>
  <c r="Y328" i="9"/>
  <c r="Z344" i="9"/>
  <c r="Y344" i="9"/>
  <c r="Z325" i="9"/>
  <c r="Y325" i="9"/>
  <c r="Z137" i="9"/>
  <c r="Y137" i="9"/>
  <c r="Z244" i="9"/>
  <c r="Y244" i="9"/>
  <c r="Z285" i="9"/>
  <c r="Y285" i="9"/>
  <c r="Z573" i="9"/>
  <c r="Y573" i="9"/>
  <c r="Z19" i="9"/>
  <c r="Y19" i="9"/>
  <c r="Y281" i="9"/>
  <c r="Z281" i="9"/>
  <c r="Z83" i="9"/>
  <c r="Y83" i="9"/>
  <c r="Z440" i="9"/>
  <c r="Y440" i="9"/>
  <c r="Z27" i="9"/>
  <c r="Y27" i="9"/>
  <c r="Z85" i="9"/>
  <c r="Y85" i="9"/>
  <c r="Z483" i="9"/>
  <c r="Y483" i="9"/>
  <c r="Z482" i="9"/>
  <c r="Y482" i="9"/>
  <c r="Z234" i="9"/>
  <c r="Y234" i="9"/>
  <c r="Y160" i="9"/>
  <c r="Z160" i="9"/>
  <c r="Z540" i="9"/>
  <c r="Y540" i="9"/>
  <c r="Z73" i="9"/>
  <c r="Y73" i="9"/>
  <c r="Z117" i="9"/>
  <c r="Y117" i="9"/>
  <c r="Z259" i="9"/>
  <c r="Y259" i="9"/>
  <c r="Y167" i="9"/>
  <c r="Z167" i="9"/>
  <c r="Z572" i="9"/>
  <c r="Y572" i="9"/>
  <c r="Y48" i="9"/>
  <c r="Z48" i="9"/>
  <c r="Y214" i="9"/>
  <c r="Z214" i="9"/>
  <c r="Z380" i="9"/>
  <c r="Y380" i="9"/>
  <c r="AH10" i="11"/>
  <c r="AI13" i="11" s="1"/>
  <c r="AJ13" i="11" s="1"/>
  <c r="BQ10" i="11"/>
  <c r="BS9" i="11"/>
  <c r="BS10" i="11" s="1"/>
  <c r="BF10" i="11"/>
  <c r="BH9" i="11"/>
  <c r="BI9" i="11" s="1"/>
  <c r="AU9" i="11"/>
  <c r="AK9" i="11"/>
  <c r="AL9" i="11" s="1"/>
  <c r="CB9" i="11"/>
  <c r="CB10" i="11" s="1"/>
  <c r="CB13" i="11" s="1"/>
  <c r="CM9" i="11"/>
  <c r="CM10" i="11" s="1"/>
  <c r="CM13" i="11" s="1"/>
  <c r="CJ32" i="11" s="1"/>
  <c r="BE10" i="11"/>
  <c r="BP10" i="11"/>
  <c r="CC13" i="11" l="1"/>
  <c r="BY33" i="11" s="1"/>
  <c r="BY32" i="11"/>
  <c r="CN13" i="11"/>
  <c r="CJ33" i="11" s="1"/>
  <c r="Q9" i="11"/>
  <c r="O27" i="11"/>
  <c r="AM9" i="11"/>
  <c r="AM10" i="11" s="1"/>
  <c r="AL10" i="11"/>
  <c r="BI10" i="11"/>
  <c r="BT9" i="11"/>
  <c r="BF13" i="11"/>
  <c r="BQ13" i="11"/>
  <c r="CD9" i="11"/>
  <c r="CD10" i="11" s="1"/>
  <c r="AW9" i="11"/>
  <c r="AU10" i="11"/>
  <c r="AU13" i="11" s="1"/>
  <c r="AV13" i="11" s="1"/>
  <c r="CO9" i="11"/>
  <c r="AK10" i="11"/>
  <c r="BH10" i="11"/>
  <c r="W12" i="11"/>
  <c r="AA8" i="11"/>
  <c r="AA10" i="11" s="1"/>
  <c r="Z8" i="11"/>
  <c r="Z10" i="11" s="1"/>
  <c r="X8" i="11"/>
  <c r="X10" i="11" s="1"/>
  <c r="O380" i="9"/>
  <c r="P380" i="9" s="1"/>
  <c r="O160" i="9"/>
  <c r="P160" i="9" s="1"/>
  <c r="O344" i="9"/>
  <c r="P344" i="9" s="1"/>
  <c r="O221" i="9"/>
  <c r="P221" i="9" s="1"/>
  <c r="O214" i="9"/>
  <c r="P214" i="9" s="1"/>
  <c r="O234" i="9"/>
  <c r="P234" i="9" s="1"/>
  <c r="O328" i="9"/>
  <c r="P328" i="9" s="1"/>
  <c r="O573" i="9"/>
  <c r="P573" i="9" s="1"/>
  <c r="O48" i="9"/>
  <c r="P48" i="9" s="1"/>
  <c r="O482" i="9"/>
  <c r="P482" i="9" s="1"/>
  <c r="O383" i="9"/>
  <c r="P383" i="9" s="1"/>
  <c r="O475" i="9"/>
  <c r="P475" i="9" s="1"/>
  <c r="O572" i="9"/>
  <c r="P572" i="9" s="1"/>
  <c r="O483" i="9"/>
  <c r="P483" i="9" s="1"/>
  <c r="O478" i="9"/>
  <c r="P478" i="9" s="1"/>
  <c r="O285" i="9"/>
  <c r="P285" i="9" s="1"/>
  <c r="O167" i="9"/>
  <c r="P167" i="9" s="1"/>
  <c r="O85" i="9"/>
  <c r="P85" i="9" s="1"/>
  <c r="O534" i="9"/>
  <c r="P534" i="9" s="1"/>
  <c r="O426" i="9"/>
  <c r="P426" i="9" s="1"/>
  <c r="O259" i="9"/>
  <c r="P259" i="9" s="1"/>
  <c r="O27" i="9"/>
  <c r="P27" i="9" s="1"/>
  <c r="O434" i="9"/>
  <c r="P434" i="9" s="1"/>
  <c r="O244" i="9"/>
  <c r="P244" i="9" s="1"/>
  <c r="O117" i="9"/>
  <c r="P117" i="9" s="1"/>
  <c r="O57" i="9"/>
  <c r="P57" i="9" s="1"/>
  <c r="O141" i="9"/>
  <c r="P141" i="9" s="1"/>
  <c r="O81" i="9"/>
  <c r="P81" i="9" s="1"/>
  <c r="O137" i="9"/>
  <c r="P137" i="9" s="1"/>
  <c r="O325" i="9"/>
  <c r="P325" i="9" s="1"/>
  <c r="O469" i="9"/>
  <c r="P469" i="9" s="1"/>
  <c r="O281" i="9"/>
  <c r="P281" i="9" s="1"/>
  <c r="O359" i="9"/>
  <c r="P359" i="9" s="1"/>
  <c r="O118" i="9"/>
  <c r="P118" i="9" s="1"/>
  <c r="O100" i="9"/>
  <c r="P100" i="9" s="1"/>
  <c r="O540" i="9"/>
  <c r="P540" i="9" s="1"/>
  <c r="O19" i="9"/>
  <c r="P19" i="9" s="1"/>
  <c r="M48" i="11"/>
  <c r="W48" i="11" s="1"/>
  <c r="AG48" i="11" s="1"/>
  <c r="AS48" i="11" s="1"/>
  <c r="BD48" i="11" s="1"/>
  <c r="BO48" i="11" s="1"/>
  <c r="BZ48" i="11" s="1"/>
  <c r="CK48" i="11" s="1"/>
  <c r="CV50" i="11" s="1"/>
  <c r="DF50" i="11" s="1"/>
  <c r="DP50" i="11" s="1"/>
  <c r="M47" i="11"/>
  <c r="W47" i="11" s="1"/>
  <c r="AG47" i="11" s="1"/>
  <c r="AS47" i="11" s="1"/>
  <c r="BD47" i="11" s="1"/>
  <c r="BO47" i="11" s="1"/>
  <c r="BZ47" i="11" s="1"/>
  <c r="CK47" i="11" s="1"/>
  <c r="CV49" i="11" s="1"/>
  <c r="DF49" i="11" s="1"/>
  <c r="DP49" i="11" s="1"/>
  <c r="L49" i="11"/>
  <c r="V49" i="11" s="1"/>
  <c r="AF49" i="11" s="1"/>
  <c r="AR49" i="11" s="1"/>
  <c r="BC49" i="11" s="1"/>
  <c r="BN49" i="11" s="1"/>
  <c r="BY49" i="11" s="1"/>
  <c r="CJ49" i="11" s="1"/>
  <c r="CU51" i="11" s="1"/>
  <c r="DE51" i="11" s="1"/>
  <c r="DO51" i="11" s="1"/>
  <c r="L48" i="11"/>
  <c r="V48" i="11" s="1"/>
  <c r="AF48" i="11" s="1"/>
  <c r="AR48" i="11" s="1"/>
  <c r="BC48" i="11" s="1"/>
  <c r="BN48" i="11" s="1"/>
  <c r="BY48" i="11" s="1"/>
  <c r="CJ48" i="11" s="1"/>
  <c r="CU50" i="11" s="1"/>
  <c r="DE50" i="11" s="1"/>
  <c r="DO50" i="11" s="1"/>
  <c r="L47" i="11"/>
  <c r="L38" i="11"/>
  <c r="L19" i="11"/>
  <c r="BR13" i="11" l="1"/>
  <c r="BN33" i="11" s="1"/>
  <c r="BN32" i="11"/>
  <c r="BG13" i="11"/>
  <c r="BC33" i="11" s="1"/>
  <c r="BC32" i="11"/>
  <c r="CO10" i="11"/>
  <c r="R540" i="9"/>
  <c r="Q540" i="9"/>
  <c r="R281" i="9"/>
  <c r="Q281" i="9"/>
  <c r="R81" i="9"/>
  <c r="Q81" i="9"/>
  <c r="R244" i="9"/>
  <c r="Q244" i="9"/>
  <c r="R426" i="9"/>
  <c r="Q426" i="9"/>
  <c r="R285" i="9"/>
  <c r="Q285" i="9"/>
  <c r="R475" i="9"/>
  <c r="Q475" i="9"/>
  <c r="R573" i="9"/>
  <c r="Q573" i="9"/>
  <c r="R221" i="9"/>
  <c r="Q221" i="9"/>
  <c r="R141" i="9"/>
  <c r="Q141" i="9"/>
  <c r="R478" i="9"/>
  <c r="Q478" i="9"/>
  <c r="R383" i="9"/>
  <c r="Q383" i="9"/>
  <c r="R328" i="9"/>
  <c r="Q328" i="9"/>
  <c r="R344" i="9"/>
  <c r="Q344" i="9"/>
  <c r="R100" i="9"/>
  <c r="Q100" i="9"/>
  <c r="R534" i="9"/>
  <c r="Q534" i="9"/>
  <c r="Q118" i="9"/>
  <c r="R118" i="9"/>
  <c r="R325" i="9"/>
  <c r="Q325" i="9"/>
  <c r="R57" i="9"/>
  <c r="Q57" i="9"/>
  <c r="R27" i="9"/>
  <c r="Q27" i="9"/>
  <c r="R85" i="9"/>
  <c r="Q85" i="9"/>
  <c r="R483" i="9"/>
  <c r="Q483" i="9"/>
  <c r="R482" i="9"/>
  <c r="Q482" i="9"/>
  <c r="R234" i="9"/>
  <c r="Q234" i="9"/>
  <c r="R160" i="9"/>
  <c r="Q160" i="9"/>
  <c r="R469" i="9"/>
  <c r="Q469" i="9"/>
  <c r="R434" i="9"/>
  <c r="Q434" i="9"/>
  <c r="R19" i="9"/>
  <c r="Q19" i="9"/>
  <c r="R359" i="9"/>
  <c r="Q359" i="9"/>
  <c r="Q137" i="9"/>
  <c r="R137" i="9"/>
  <c r="R117" i="9"/>
  <c r="Q117" i="9"/>
  <c r="R259" i="9"/>
  <c r="Q259" i="9"/>
  <c r="R167" i="9"/>
  <c r="Q167" i="9"/>
  <c r="R572" i="9"/>
  <c r="Q572" i="9"/>
  <c r="Q48" i="9"/>
  <c r="R48" i="9"/>
  <c r="Q214" i="9"/>
  <c r="R214" i="9"/>
  <c r="R380" i="9"/>
  <c r="Q380" i="9"/>
  <c r="V47" i="11"/>
  <c r="X5" i="9" s="1"/>
  <c r="V19" i="11"/>
  <c r="L20" i="11"/>
  <c r="BI14" i="11"/>
  <c r="BC34" i="11" s="1"/>
  <c r="BT10" i="11"/>
  <c r="BT14" i="11" s="1"/>
  <c r="BN34" i="11" s="1"/>
  <c r="CE9" i="11"/>
  <c r="CE10" i="11" s="1"/>
  <c r="CE14" i="11" s="1"/>
  <c r="BY34" i="11" s="1"/>
  <c r="V38" i="11"/>
  <c r="AF38" i="11" s="1"/>
  <c r="L39" i="11"/>
  <c r="L42" i="11"/>
  <c r="O5" i="9" s="1"/>
  <c r="P5" i="9" s="1"/>
  <c r="L41" i="11"/>
  <c r="L40" i="11"/>
  <c r="AM14" i="11"/>
  <c r="CP9" i="11"/>
  <c r="AX9" i="11"/>
  <c r="AX10" i="11" s="1"/>
  <c r="AW10" i="11"/>
  <c r="Y20" i="11"/>
  <c r="AF47" i="11"/>
  <c r="AF5" i="9" s="1"/>
  <c r="X13" i="11"/>
  <c r="Y13" i="11" s="1"/>
  <c r="M12" i="11"/>
  <c r="Q8" i="11"/>
  <c r="Q10" i="11" s="1"/>
  <c r="P8" i="11"/>
  <c r="P10" i="11" s="1"/>
  <c r="N8" i="11"/>
  <c r="N10" i="11" s="1"/>
  <c r="G380" i="9"/>
  <c r="H380" i="9" s="1"/>
  <c r="G160" i="9"/>
  <c r="H160" i="9" s="1"/>
  <c r="G344" i="9"/>
  <c r="H344" i="9" s="1"/>
  <c r="G221" i="9"/>
  <c r="H221" i="9" s="1"/>
  <c r="G214" i="9"/>
  <c r="H214" i="9" s="1"/>
  <c r="G234" i="9"/>
  <c r="H234" i="9" s="1"/>
  <c r="G328" i="9"/>
  <c r="H328" i="9" s="1"/>
  <c r="G573" i="9"/>
  <c r="H573" i="9" s="1"/>
  <c r="G48" i="9"/>
  <c r="H48" i="9" s="1"/>
  <c r="G482" i="9"/>
  <c r="H482" i="9" s="1"/>
  <c r="G383" i="9"/>
  <c r="H383" i="9" s="1"/>
  <c r="G475" i="9"/>
  <c r="H475" i="9" s="1"/>
  <c r="G572" i="9"/>
  <c r="H572" i="9" s="1"/>
  <c r="G483" i="9"/>
  <c r="H483" i="9" s="1"/>
  <c r="G478" i="9"/>
  <c r="H478" i="9" s="1"/>
  <c r="G285" i="9"/>
  <c r="H285" i="9" s="1"/>
  <c r="G167" i="9"/>
  <c r="H167" i="9" s="1"/>
  <c r="G85" i="9"/>
  <c r="H85" i="9" s="1"/>
  <c r="G534" i="9"/>
  <c r="H534" i="9" s="1"/>
  <c r="G426" i="9"/>
  <c r="H426" i="9" s="1"/>
  <c r="G259" i="9"/>
  <c r="H259" i="9" s="1"/>
  <c r="G27" i="9"/>
  <c r="H27" i="9" s="1"/>
  <c r="G434" i="9"/>
  <c r="H434" i="9" s="1"/>
  <c r="G244" i="9"/>
  <c r="H244" i="9" s="1"/>
  <c r="G117" i="9"/>
  <c r="H117" i="9" s="1"/>
  <c r="G57" i="9"/>
  <c r="H57" i="9" s="1"/>
  <c r="G73" i="9"/>
  <c r="H73" i="9" s="1"/>
  <c r="G141" i="9"/>
  <c r="H141" i="9" s="1"/>
  <c r="G137" i="9"/>
  <c r="H137" i="9" s="1"/>
  <c r="G325" i="9"/>
  <c r="H325" i="9" s="1"/>
  <c r="G469" i="9"/>
  <c r="H469" i="9" s="1"/>
  <c r="G281" i="9"/>
  <c r="H281" i="9" s="1"/>
  <c r="G118" i="9"/>
  <c r="H118" i="9" s="1"/>
  <c r="G100" i="9"/>
  <c r="H100" i="9" s="1"/>
  <c r="G540" i="9"/>
  <c r="H540" i="9" s="1"/>
  <c r="G19" i="9"/>
  <c r="H19" i="9" s="1"/>
  <c r="L21" i="11" l="1"/>
  <c r="M20" i="11"/>
  <c r="L7" i="13"/>
  <c r="AI20" i="11"/>
  <c r="Y23" i="11"/>
  <c r="J281" i="9"/>
  <c r="I281" i="9"/>
  <c r="J141" i="9"/>
  <c r="I141" i="9"/>
  <c r="J244" i="9"/>
  <c r="I244" i="9"/>
  <c r="J426" i="9"/>
  <c r="I426" i="9"/>
  <c r="J285" i="9"/>
  <c r="I285" i="9"/>
  <c r="J475" i="9"/>
  <c r="I475" i="9"/>
  <c r="J573" i="9"/>
  <c r="I573" i="9"/>
  <c r="J221" i="9"/>
  <c r="I221" i="9"/>
  <c r="J540" i="9"/>
  <c r="I540" i="9"/>
  <c r="J469" i="9"/>
  <c r="I469" i="9"/>
  <c r="J73" i="9"/>
  <c r="I73" i="9"/>
  <c r="J434" i="9"/>
  <c r="I434" i="9"/>
  <c r="J534" i="9"/>
  <c r="I534" i="9"/>
  <c r="J478" i="9"/>
  <c r="I478" i="9"/>
  <c r="J383" i="9"/>
  <c r="I383" i="9"/>
  <c r="J328" i="9"/>
  <c r="I328" i="9"/>
  <c r="J344" i="9"/>
  <c r="I344" i="9"/>
  <c r="J19" i="9"/>
  <c r="I19" i="9"/>
  <c r="I325" i="9"/>
  <c r="J325" i="9"/>
  <c r="J57" i="9"/>
  <c r="I57" i="9"/>
  <c r="J27" i="9"/>
  <c r="I27" i="9"/>
  <c r="J85" i="9"/>
  <c r="I85" i="9"/>
  <c r="J483" i="9"/>
  <c r="I483" i="9"/>
  <c r="J482" i="9"/>
  <c r="I482" i="9"/>
  <c r="J234" i="9"/>
  <c r="I234" i="9"/>
  <c r="J160" i="9"/>
  <c r="I160" i="9"/>
  <c r="J100" i="9"/>
  <c r="I100" i="9"/>
  <c r="J118" i="9"/>
  <c r="I118" i="9"/>
  <c r="J137" i="9"/>
  <c r="I137" i="9"/>
  <c r="J117" i="9"/>
  <c r="I117" i="9"/>
  <c r="J259" i="9"/>
  <c r="I259" i="9"/>
  <c r="J167" i="9"/>
  <c r="I167" i="9"/>
  <c r="J572" i="9"/>
  <c r="I572" i="9"/>
  <c r="J48" i="9"/>
  <c r="I48" i="9"/>
  <c r="J214" i="9"/>
  <c r="I214" i="9"/>
  <c r="J380" i="9"/>
  <c r="I380" i="9"/>
  <c r="N380" i="9"/>
  <c r="N361" i="9"/>
  <c r="N573" i="9"/>
  <c r="N572" i="9"/>
  <c r="N253" i="9"/>
  <c r="N419" i="9"/>
  <c r="N261" i="9"/>
  <c r="N448" i="9"/>
  <c r="N171" i="9"/>
  <c r="N294" i="9"/>
  <c r="N203" i="9"/>
  <c r="N485" i="9"/>
  <c r="N146" i="9"/>
  <c r="N260" i="9"/>
  <c r="N103" i="9"/>
  <c r="N162" i="9"/>
  <c r="N297" i="9"/>
  <c r="N452" i="9"/>
  <c r="N136" i="9"/>
  <c r="N66" i="9"/>
  <c r="N64" i="9"/>
  <c r="N214" i="9"/>
  <c r="N182" i="9"/>
  <c r="N155" i="9"/>
  <c r="N208" i="9"/>
  <c r="N132" i="9"/>
  <c r="N561" i="9"/>
  <c r="N516" i="9"/>
  <c r="N70" i="9"/>
  <c r="N424" i="9"/>
  <c r="N344" i="9"/>
  <c r="N265" i="9"/>
  <c r="N176" i="9"/>
  <c r="N437" i="9"/>
  <c r="N362" i="9"/>
  <c r="N302" i="9"/>
  <c r="N394" i="9"/>
  <c r="N564" i="9"/>
  <c r="N478" i="9"/>
  <c r="N27" i="9"/>
  <c r="N84" i="9"/>
  <c r="N202" i="9"/>
  <c r="N476" i="9"/>
  <c r="N270" i="9"/>
  <c r="N19" i="9"/>
  <c r="N210" i="9"/>
  <c r="N276" i="9"/>
  <c r="N467" i="9"/>
  <c r="N525" i="9"/>
  <c r="N127" i="9"/>
  <c r="N413" i="9"/>
  <c r="N12" i="9"/>
  <c r="N234" i="9"/>
  <c r="N579" i="9"/>
  <c r="N113" i="9"/>
  <c r="N299" i="9"/>
  <c r="N500" i="9"/>
  <c r="N416" i="9"/>
  <c r="N541" i="9"/>
  <c r="N457" i="9"/>
  <c r="N353" i="9"/>
  <c r="N50" i="9"/>
  <c r="N550" i="9"/>
  <c r="N43" i="9"/>
  <c r="N22" i="9"/>
  <c r="N315" i="9"/>
  <c r="N459" i="9"/>
  <c r="N236" i="9"/>
  <c r="N466" i="9"/>
  <c r="N517" i="9"/>
  <c r="N130" i="9"/>
  <c r="N172" i="9"/>
  <c r="N571" i="9"/>
  <c r="N197" i="9"/>
  <c r="N114" i="9"/>
  <c r="N414" i="9"/>
  <c r="N307" i="9"/>
  <c r="N542" i="9"/>
  <c r="N188" i="9"/>
  <c r="N492" i="9"/>
  <c r="N447" i="9"/>
  <c r="N119" i="9"/>
  <c r="N563" i="9"/>
  <c r="N556" i="9"/>
  <c r="N345" i="9"/>
  <c r="N334" i="9"/>
  <c r="N522" i="9"/>
  <c r="N331" i="9"/>
  <c r="N16" i="9"/>
  <c r="N92" i="9"/>
  <c r="N250" i="9"/>
  <c r="N277" i="9"/>
  <c r="N333" i="9"/>
  <c r="N96" i="9"/>
  <c r="N446" i="9"/>
  <c r="N528" i="9"/>
  <c r="N102" i="9"/>
  <c r="N497" i="9"/>
  <c r="N347" i="9"/>
  <c r="N337" i="9"/>
  <c r="N21" i="9"/>
  <c r="N566" i="9"/>
  <c r="N237" i="9"/>
  <c r="N280" i="9"/>
  <c r="N365" i="9"/>
  <c r="N116" i="9"/>
  <c r="N372" i="9"/>
  <c r="N69" i="9"/>
  <c r="N81" i="9"/>
  <c r="N111" i="9"/>
  <c r="N576" i="9"/>
  <c r="N429" i="9"/>
  <c r="N83" i="9"/>
  <c r="N480" i="9"/>
  <c r="N518" i="9"/>
  <c r="N375" i="9"/>
  <c r="N139" i="9"/>
  <c r="N505" i="9"/>
  <c r="N382" i="9"/>
  <c r="N463" i="9"/>
  <c r="N200" i="9"/>
  <c r="N39" i="9"/>
  <c r="N59" i="9"/>
  <c r="N63" i="9"/>
  <c r="N258" i="9"/>
  <c r="N390" i="9"/>
  <c r="N526" i="9"/>
  <c r="N474" i="9"/>
  <c r="N519" i="9"/>
  <c r="N223" i="9"/>
  <c r="N336" i="9"/>
  <c r="N441" i="9"/>
  <c r="N267" i="9"/>
  <c r="N449" i="9"/>
  <c r="N374" i="9"/>
  <c r="N351" i="9"/>
  <c r="N397" i="9"/>
  <c r="N61" i="9"/>
  <c r="N366" i="9"/>
  <c r="N450" i="9"/>
  <c r="N565" i="9"/>
  <c r="N106" i="9"/>
  <c r="N292" i="9"/>
  <c r="N338" i="9"/>
  <c r="N431" i="9"/>
  <c r="N158" i="9"/>
  <c r="N364" i="9"/>
  <c r="N29" i="9"/>
  <c r="N308" i="9"/>
  <c r="N319" i="9"/>
  <c r="N358" i="9"/>
  <c r="N238" i="9"/>
  <c r="N458" i="9"/>
  <c r="N247" i="9"/>
  <c r="N42" i="9"/>
  <c r="N533" i="9"/>
  <c r="N131" i="9"/>
  <c r="N168" i="9"/>
  <c r="N133" i="9"/>
  <c r="N396" i="9"/>
  <c r="N216" i="9"/>
  <c r="N219" i="9"/>
  <c r="N193" i="9"/>
  <c r="N141" i="9"/>
  <c r="N60" i="9"/>
  <c r="N288" i="9"/>
  <c r="N568" i="9"/>
  <c r="N181" i="9"/>
  <c r="N249" i="9"/>
  <c r="N279" i="9"/>
  <c r="N287" i="9"/>
  <c r="N513" i="9"/>
  <c r="N367" i="9"/>
  <c r="N151" i="9"/>
  <c r="N14" i="9"/>
  <c r="N557" i="9"/>
  <c r="N79" i="9"/>
  <c r="N339" i="9"/>
  <c r="N330" i="9"/>
  <c r="N282" i="9"/>
  <c r="N140" i="9"/>
  <c r="N240" i="9"/>
  <c r="N40" i="9"/>
  <c r="N26" i="9"/>
  <c r="N148" i="9"/>
  <c r="N217" i="9"/>
  <c r="N471" i="9"/>
  <c r="N314" i="9"/>
  <c r="N205" i="9"/>
  <c r="N257" i="9"/>
  <c r="N504" i="9"/>
  <c r="N411" i="9"/>
  <c r="N34" i="9"/>
  <c r="N36" i="9"/>
  <c r="N499" i="9"/>
  <c r="N301" i="9"/>
  <c r="N391" i="9"/>
  <c r="N248" i="9"/>
  <c r="N122" i="9"/>
  <c r="N80" i="9"/>
  <c r="N86" i="9"/>
  <c r="N195" i="9"/>
  <c r="N324" i="9"/>
  <c r="N177" i="9"/>
  <c r="N368" i="9"/>
  <c r="N199" i="9"/>
  <c r="N404" i="9"/>
  <c r="N537" i="9"/>
  <c r="N578" i="9"/>
  <c r="N462" i="9"/>
  <c r="N112" i="9"/>
  <c r="N547" i="9"/>
  <c r="N189" i="9"/>
  <c r="N157" i="9"/>
  <c r="N377" i="9"/>
  <c r="N370" i="9"/>
  <c r="N192" i="9"/>
  <c r="N184" i="9"/>
  <c r="N23" i="9"/>
  <c r="N509" i="9"/>
  <c r="N275" i="9"/>
  <c r="N484" i="9"/>
  <c r="N206" i="9"/>
  <c r="N376" i="9"/>
  <c r="N298" i="9"/>
  <c r="N239" i="9"/>
  <c r="N373" i="9"/>
  <c r="N539" i="9"/>
  <c r="N78" i="9"/>
  <c r="N286" i="9"/>
  <c r="N230" i="9"/>
  <c r="N134" i="9"/>
  <c r="N464" i="9"/>
  <c r="N357" i="9"/>
  <c r="N532" i="9"/>
  <c r="N153" i="9"/>
  <c r="N296" i="9"/>
  <c r="N126" i="9"/>
  <c r="N428" i="9"/>
  <c r="N128" i="9"/>
  <c r="N243" i="9"/>
  <c r="N495" i="9"/>
  <c r="N369" i="9"/>
  <c r="N215" i="9"/>
  <c r="N544" i="9"/>
  <c r="N226" i="9"/>
  <c r="N154" i="9"/>
  <c r="N481" i="9"/>
  <c r="N41" i="9"/>
  <c r="N235" i="9"/>
  <c r="N332" i="9"/>
  <c r="N278" i="9"/>
  <c r="N45" i="9"/>
  <c r="N455" i="9"/>
  <c r="N409" i="9"/>
  <c r="N221" i="9"/>
  <c r="N436" i="9"/>
  <c r="N218" i="9"/>
  <c r="N400" i="9"/>
  <c r="N320" i="9"/>
  <c r="N444" i="9"/>
  <c r="N304" i="9"/>
  <c r="N255" i="9"/>
  <c r="N554" i="9"/>
  <c r="N305" i="9"/>
  <c r="N57" i="9"/>
  <c r="N432" i="9"/>
  <c r="N13" i="9"/>
  <c r="N421" i="9"/>
  <c r="N553" i="9"/>
  <c r="N232" i="9"/>
  <c r="N231" i="9"/>
  <c r="N73" i="9"/>
  <c r="N161" i="9"/>
  <c r="N198" i="9"/>
  <c r="N142" i="9"/>
  <c r="N179" i="9"/>
  <c r="N442" i="9"/>
  <c r="N93" i="9"/>
  <c r="N211" i="9"/>
  <c r="N135" i="9"/>
  <c r="N387" i="9"/>
  <c r="N545" i="9"/>
  <c r="N378" i="9"/>
  <c r="N567" i="9"/>
  <c r="N52" i="9"/>
  <c r="N229" i="9"/>
  <c r="N273" i="9"/>
  <c r="N465" i="9"/>
  <c r="N28" i="9"/>
  <c r="N129" i="9"/>
  <c r="N115" i="9"/>
  <c r="N341" i="9"/>
  <c r="N97" i="9"/>
  <c r="N356" i="9"/>
  <c r="N18" i="9"/>
  <c r="N470" i="9"/>
  <c r="N99" i="9"/>
  <c r="N418" i="9"/>
  <c r="N548" i="9"/>
  <c r="N570" i="9"/>
  <c r="N536" i="9"/>
  <c r="N398" i="9"/>
  <c r="N44" i="9"/>
  <c r="N395" i="9"/>
  <c r="N543" i="9"/>
  <c r="N90" i="9"/>
  <c r="N402" i="9"/>
  <c r="N348" i="9"/>
  <c r="N488" i="9"/>
  <c r="N371" i="9"/>
  <c r="N82" i="9"/>
  <c r="N49" i="9"/>
  <c r="N207" i="9"/>
  <c r="N306" i="9"/>
  <c r="N487" i="9"/>
  <c r="N283" i="9"/>
  <c r="N321" i="9"/>
  <c r="N363" i="9"/>
  <c r="N388" i="9"/>
  <c r="N440" i="9"/>
  <c r="N15" i="9"/>
  <c r="N433" i="9"/>
  <c r="N108" i="9"/>
  <c r="N350" i="9"/>
  <c r="N559" i="9"/>
  <c r="N274" i="9"/>
  <c r="N327" i="9"/>
  <c r="N412" i="9"/>
  <c r="N56" i="9"/>
  <c r="N439" i="9"/>
  <c r="N94" i="9"/>
  <c r="N335" i="9"/>
  <c r="N430" i="9"/>
  <c r="N408" i="9"/>
  <c r="N454" i="9"/>
  <c r="N252" i="9"/>
  <c r="N269" i="9"/>
  <c r="N245" i="9"/>
  <c r="N577" i="9"/>
  <c r="N530" i="9"/>
  <c r="N95" i="9"/>
  <c r="N451" i="9"/>
  <c r="N35" i="9"/>
  <c r="N222" i="9"/>
  <c r="N212" i="9"/>
  <c r="N538" i="9"/>
  <c r="N137" i="9"/>
  <c r="N159" i="9"/>
  <c r="N318" i="9"/>
  <c r="N289" i="9"/>
  <c r="N461" i="9"/>
  <c r="N502" i="9"/>
  <c r="N468" i="9"/>
  <c r="N149" i="9"/>
  <c r="N496" i="9"/>
  <c r="N241" i="9"/>
  <c r="N420" i="9"/>
  <c r="N109" i="9"/>
  <c r="N67" i="9"/>
  <c r="N407" i="9"/>
  <c r="N531" i="9"/>
  <c r="N524" i="9"/>
  <c r="N263" i="9"/>
  <c r="N546" i="9"/>
  <c r="N178" i="9"/>
  <c r="N213" i="9"/>
  <c r="N194" i="9"/>
  <c r="N309" i="9"/>
  <c r="N284" i="9"/>
  <c r="N256" i="9"/>
  <c r="N386" i="9"/>
  <c r="N65" i="9"/>
  <c r="N204" i="9"/>
  <c r="N271" i="9"/>
  <c r="N98" i="9"/>
  <c r="N312" i="9"/>
  <c r="N393" i="9"/>
  <c r="N473" i="9"/>
  <c r="N460" i="9"/>
  <c r="N490" i="9"/>
  <c r="N399" i="9"/>
  <c r="N329" i="9"/>
  <c r="N138" i="9"/>
  <c r="N575" i="9"/>
  <c r="N164" i="9"/>
  <c r="N143" i="9"/>
  <c r="N170" i="9"/>
  <c r="N313" i="9"/>
  <c r="N392" i="9"/>
  <c r="N456" i="9"/>
  <c r="N285" i="9"/>
  <c r="N426" i="9"/>
  <c r="N101" i="9"/>
  <c r="N264" i="9"/>
  <c r="N346" i="9"/>
  <c r="N196" i="9"/>
  <c r="N506" i="9"/>
  <c r="N355" i="9"/>
  <c r="N55" i="9"/>
  <c r="N560" i="9"/>
  <c r="N110" i="9"/>
  <c r="N352" i="9"/>
  <c r="N445" i="9"/>
  <c r="N510" i="9"/>
  <c r="N425" i="9"/>
  <c r="N469" i="9"/>
  <c r="N291" i="9"/>
  <c r="N443" i="9"/>
  <c r="N51" i="9"/>
  <c r="N527" i="9"/>
  <c r="N123" i="9"/>
  <c r="N293" i="9"/>
  <c r="N405" i="9"/>
  <c r="N422" i="9"/>
  <c r="N343" i="9"/>
  <c r="N268" i="9"/>
  <c r="N118" i="9"/>
  <c r="N47" i="9"/>
  <c r="N494" i="9"/>
  <c r="N555" i="9"/>
  <c r="N233" i="9"/>
  <c r="N417" i="9"/>
  <c r="N540" i="9"/>
  <c r="N514" i="9"/>
  <c r="N191" i="9"/>
  <c r="N46" i="9"/>
  <c r="N105" i="9"/>
  <c r="N167" i="9"/>
  <c r="N434" i="9"/>
  <c r="N486" i="9"/>
  <c r="N228" i="9"/>
  <c r="N107" i="9"/>
  <c r="N512" i="9"/>
  <c r="N360" i="9"/>
  <c r="N160" i="9"/>
  <c r="N48" i="9"/>
  <c r="N145" i="9"/>
  <c r="N551" i="9"/>
  <c r="N326" i="9"/>
  <c r="N120" i="9"/>
  <c r="N523" i="9"/>
  <c r="N423" i="9"/>
  <c r="N482" i="9"/>
  <c r="N483" i="9"/>
  <c r="N259" i="9"/>
  <c r="N272" i="9"/>
  <c r="N529" i="9"/>
  <c r="N521" i="9"/>
  <c r="N144" i="9"/>
  <c r="N24" i="9"/>
  <c r="N156" i="9"/>
  <c r="N124" i="9"/>
  <c r="N187" i="9"/>
  <c r="N72" i="9"/>
  <c r="N453" i="9"/>
  <c r="N303" i="9"/>
  <c r="N515" i="9"/>
  <c r="N224" i="9"/>
  <c r="N17" i="9"/>
  <c r="N262" i="9"/>
  <c r="N325" i="9"/>
  <c r="N401" i="9"/>
  <c r="N508" i="9"/>
  <c r="N322" i="9"/>
  <c r="N384" i="9"/>
  <c r="N58" i="9"/>
  <c r="N163" i="9"/>
  <c r="N491" i="9"/>
  <c r="N75" i="9"/>
  <c r="N381" i="9"/>
  <c r="N186" i="9"/>
  <c r="N68" i="9"/>
  <c r="N37" i="9"/>
  <c r="N438" i="9"/>
  <c r="N91" i="9"/>
  <c r="N30" i="9"/>
  <c r="N62" i="9"/>
  <c r="N328" i="9"/>
  <c r="N117" i="9"/>
  <c r="N169" i="9"/>
  <c r="N520" i="9"/>
  <c r="N406" i="9"/>
  <c r="N340" i="9"/>
  <c r="N562" i="9"/>
  <c r="N349" i="9"/>
  <c r="N20" i="9"/>
  <c r="N503" i="9"/>
  <c r="N100" i="9"/>
  <c r="N389" i="9"/>
  <c r="N383" i="9"/>
  <c r="N175" i="9"/>
  <c r="N104" i="9"/>
  <c r="N166" i="9"/>
  <c r="N323" i="9"/>
  <c r="N317" i="9"/>
  <c r="N535" i="9"/>
  <c r="N251" i="9"/>
  <c r="N38" i="9"/>
  <c r="N87" i="9"/>
  <c r="N76" i="9"/>
  <c r="N25" i="9"/>
  <c r="N427" i="9"/>
  <c r="N580" i="9"/>
  <c r="N415" i="9"/>
  <c r="N435" i="9"/>
  <c r="N147" i="9"/>
  <c r="N180" i="9"/>
  <c r="N342" i="9"/>
  <c r="N71" i="9"/>
  <c r="N558" i="9"/>
  <c r="N89" i="9"/>
  <c r="N493" i="9"/>
  <c r="N225" i="9"/>
  <c r="N569" i="9"/>
  <c r="N316" i="9"/>
  <c r="N150" i="9"/>
  <c r="N165" i="9"/>
  <c r="N74" i="9"/>
  <c r="N173" i="9"/>
  <c r="N266" i="9"/>
  <c r="N201" i="9"/>
  <c r="N185" i="9"/>
  <c r="N295" i="9"/>
  <c r="N54" i="9"/>
  <c r="N359" i="9"/>
  <c r="N31" i="9"/>
  <c r="N479" i="9"/>
  <c r="N242" i="9"/>
  <c r="N183" i="9"/>
  <c r="N254" i="9"/>
  <c r="N475" i="9"/>
  <c r="N85" i="9"/>
  <c r="N244" i="9"/>
  <c r="N354" i="9"/>
  <c r="N227" i="9"/>
  <c r="N549" i="9"/>
  <c r="N489" i="9"/>
  <c r="N88" i="9"/>
  <c r="N403" i="9"/>
  <c r="N311" i="9"/>
  <c r="N125" i="9"/>
  <c r="N574" i="9"/>
  <c r="N310" i="9"/>
  <c r="N501" i="9"/>
  <c r="N190" i="9"/>
  <c r="N281" i="9"/>
  <c r="N77" i="9"/>
  <c r="N472" i="9"/>
  <c r="N300" i="9"/>
  <c r="N209" i="9"/>
  <c r="N552" i="9"/>
  <c r="N152" i="9"/>
  <c r="N410" i="9"/>
  <c r="N121" i="9"/>
  <c r="N33" i="9"/>
  <c r="N511" i="9"/>
  <c r="N53" i="9"/>
  <c r="N32" i="9"/>
  <c r="N477" i="9"/>
  <c r="N246" i="9"/>
  <c r="N534" i="9"/>
  <c r="N290" i="9"/>
  <c r="N498" i="9"/>
  <c r="N174" i="9"/>
  <c r="N220" i="9"/>
  <c r="N507" i="9"/>
  <c r="N385" i="9"/>
  <c r="N379" i="9"/>
  <c r="AF19" i="11"/>
  <c r="V20" i="11"/>
  <c r="AX14" i="11"/>
  <c r="AF41" i="11"/>
  <c r="AF42" i="11"/>
  <c r="AF40" i="11"/>
  <c r="AF39" i="11"/>
  <c r="V39" i="11"/>
  <c r="V40" i="11"/>
  <c r="CP10" i="11"/>
  <c r="CP14" i="11" s="1"/>
  <c r="CJ34" i="11" s="1"/>
  <c r="AR47" i="11"/>
  <c r="AN5" i="9" s="1"/>
  <c r="AA14" i="11"/>
  <c r="N13" i="11"/>
  <c r="G64" i="9"/>
  <c r="H64" i="9" s="1"/>
  <c r="G283" i="9"/>
  <c r="H283" i="9" s="1"/>
  <c r="G201" i="9"/>
  <c r="H201" i="9" s="1"/>
  <c r="G361" i="9"/>
  <c r="H361" i="9" s="1"/>
  <c r="G456" i="9"/>
  <c r="H456" i="9" s="1"/>
  <c r="G182" i="9"/>
  <c r="H182" i="9" s="1"/>
  <c r="G276" i="9"/>
  <c r="H276" i="9" s="1"/>
  <c r="G70" i="9"/>
  <c r="H70" i="9" s="1"/>
  <c r="G145" i="9"/>
  <c r="H145" i="9" s="1"/>
  <c r="G253" i="9"/>
  <c r="H253" i="9" s="1"/>
  <c r="G315" i="9"/>
  <c r="H315" i="9" s="1"/>
  <c r="G287" i="9"/>
  <c r="H287" i="9" s="1"/>
  <c r="G301" i="9"/>
  <c r="H301" i="9" s="1"/>
  <c r="G436" i="9"/>
  <c r="H436" i="9" s="1"/>
  <c r="G459" i="9"/>
  <c r="H459" i="9" s="1"/>
  <c r="G29" i="9"/>
  <c r="H29" i="9" s="1"/>
  <c r="G321" i="9"/>
  <c r="H321" i="9" s="1"/>
  <c r="G398" i="9"/>
  <c r="H398" i="9" s="1"/>
  <c r="G236" i="9"/>
  <c r="H236" i="9" s="1"/>
  <c r="G513" i="9"/>
  <c r="H513" i="9" s="1"/>
  <c r="G391" i="9"/>
  <c r="H391" i="9" s="1"/>
  <c r="G218" i="9"/>
  <c r="H218" i="9" s="1"/>
  <c r="G466" i="9"/>
  <c r="H466" i="9" s="1"/>
  <c r="G308" i="9"/>
  <c r="H308" i="9" s="1"/>
  <c r="G363" i="9"/>
  <c r="H363" i="9" s="1"/>
  <c r="G213" i="9"/>
  <c r="H213" i="9" s="1"/>
  <c r="G517" i="9"/>
  <c r="H517" i="9" s="1"/>
  <c r="G367" i="9"/>
  <c r="H367" i="9" s="1"/>
  <c r="G248" i="9"/>
  <c r="H248" i="9" s="1"/>
  <c r="G400" i="9"/>
  <c r="H400" i="9" s="1"/>
  <c r="G130" i="9"/>
  <c r="H130" i="9" s="1"/>
  <c r="G319" i="9"/>
  <c r="H319" i="9" s="1"/>
  <c r="G388" i="9"/>
  <c r="H388" i="9" s="1"/>
  <c r="G394" i="9"/>
  <c r="H394" i="9" s="1"/>
  <c r="G172" i="9"/>
  <c r="H172" i="9" s="1"/>
  <c r="G151" i="9"/>
  <c r="H151" i="9" s="1"/>
  <c r="G122" i="9"/>
  <c r="H122" i="9" s="1"/>
  <c r="G320" i="9"/>
  <c r="H320" i="9" s="1"/>
  <c r="G571" i="9"/>
  <c r="H571" i="9" s="1"/>
  <c r="G358" i="9"/>
  <c r="H358" i="9" s="1"/>
  <c r="G440" i="9"/>
  <c r="H440" i="9" s="1"/>
  <c r="G194" i="9"/>
  <c r="H194" i="9" s="1"/>
  <c r="G197" i="9"/>
  <c r="H197" i="9" s="1"/>
  <c r="G14" i="9"/>
  <c r="H14" i="9" s="1"/>
  <c r="G80" i="9"/>
  <c r="H80" i="9" s="1"/>
  <c r="G444" i="9"/>
  <c r="H444" i="9" s="1"/>
  <c r="G419" i="9"/>
  <c r="H419" i="9" s="1"/>
  <c r="G155" i="9"/>
  <c r="H155" i="9" s="1"/>
  <c r="G579" i="9"/>
  <c r="H579" i="9" s="1"/>
  <c r="G44" i="9"/>
  <c r="H44" i="9" s="1"/>
  <c r="G114" i="9"/>
  <c r="H114" i="9" s="1"/>
  <c r="G551" i="9"/>
  <c r="H551" i="9" s="1"/>
  <c r="G272" i="9"/>
  <c r="H272" i="9" s="1"/>
  <c r="G175" i="9"/>
  <c r="H175" i="9" s="1"/>
  <c r="G414" i="9"/>
  <c r="H414" i="9" s="1"/>
  <c r="G238" i="9"/>
  <c r="H238" i="9" s="1"/>
  <c r="G15" i="9"/>
  <c r="H15" i="9" s="1"/>
  <c r="G243" i="9"/>
  <c r="H243" i="9" s="1"/>
  <c r="G307" i="9"/>
  <c r="H307" i="9" s="1"/>
  <c r="G557" i="9"/>
  <c r="H557" i="9" s="1"/>
  <c r="G86" i="9"/>
  <c r="H86" i="9" s="1"/>
  <c r="G304" i="9"/>
  <c r="H304" i="9" s="1"/>
  <c r="G542" i="9"/>
  <c r="H542" i="9" s="1"/>
  <c r="G458" i="9"/>
  <c r="H458" i="9" s="1"/>
  <c r="G433" i="9"/>
  <c r="H433" i="9" s="1"/>
  <c r="G309" i="9"/>
  <c r="H309" i="9" s="1"/>
  <c r="G188" i="9"/>
  <c r="H188" i="9" s="1"/>
  <c r="G79" i="9"/>
  <c r="H79" i="9" s="1"/>
  <c r="G195" i="9"/>
  <c r="H195" i="9" s="1"/>
  <c r="G255" i="9"/>
  <c r="H255" i="9" s="1"/>
  <c r="G492" i="9"/>
  <c r="H492" i="9" s="1"/>
  <c r="G247" i="9"/>
  <c r="H247" i="9" s="1"/>
  <c r="G108" i="9"/>
  <c r="H108" i="9" s="1"/>
  <c r="G395" i="9"/>
  <c r="H395" i="9" s="1"/>
  <c r="G447" i="9"/>
  <c r="H447" i="9" s="1"/>
  <c r="G339" i="9"/>
  <c r="H339" i="9" s="1"/>
  <c r="G324" i="9"/>
  <c r="H324" i="9" s="1"/>
  <c r="G554" i="9"/>
  <c r="H554" i="9" s="1"/>
  <c r="G119" i="9"/>
  <c r="H119" i="9" s="1"/>
  <c r="G42" i="9"/>
  <c r="H42" i="9" s="1"/>
  <c r="G354" i="9"/>
  <c r="H354" i="9" s="1"/>
  <c r="G495" i="9"/>
  <c r="H495" i="9" s="1"/>
  <c r="G563" i="9"/>
  <c r="H563" i="9" s="1"/>
  <c r="G533" i="9"/>
  <c r="H533" i="9" s="1"/>
  <c r="G177" i="9"/>
  <c r="H177" i="9" s="1"/>
  <c r="G305" i="9"/>
  <c r="H305" i="9" s="1"/>
  <c r="G556" i="9"/>
  <c r="H556" i="9" s="1"/>
  <c r="G326" i="9"/>
  <c r="H326" i="9" s="1"/>
  <c r="G350" i="9"/>
  <c r="H350" i="9" s="1"/>
  <c r="G284" i="9"/>
  <c r="H284" i="9" s="1"/>
  <c r="G345" i="9"/>
  <c r="H345" i="9" s="1"/>
  <c r="G486" i="9"/>
  <c r="H486" i="9" s="1"/>
  <c r="G529" i="9"/>
  <c r="H529" i="9" s="1"/>
  <c r="G104" i="9"/>
  <c r="H104" i="9" s="1"/>
  <c r="G101" i="9"/>
  <c r="H101" i="9" s="1"/>
  <c r="G120" i="9"/>
  <c r="H120" i="9" s="1"/>
  <c r="G559" i="9"/>
  <c r="H559" i="9" s="1"/>
  <c r="G543" i="9"/>
  <c r="H543" i="9" s="1"/>
  <c r="G334" i="9"/>
  <c r="H334" i="9" s="1"/>
  <c r="G131" i="9"/>
  <c r="H131" i="9" s="1"/>
  <c r="G368" i="9"/>
  <c r="H368" i="9" s="1"/>
  <c r="G522" i="9"/>
  <c r="H522" i="9" s="1"/>
  <c r="G330" i="9"/>
  <c r="H330" i="9" s="1"/>
  <c r="G274" i="9"/>
  <c r="H274" i="9" s="1"/>
  <c r="G369" i="9"/>
  <c r="H369" i="9" s="1"/>
  <c r="G331" i="9"/>
  <c r="H331" i="9" s="1"/>
  <c r="G208" i="9"/>
  <c r="H208" i="9" s="1"/>
  <c r="G199" i="9"/>
  <c r="H199" i="9" s="1"/>
  <c r="G432" i="9"/>
  <c r="H432" i="9" s="1"/>
  <c r="G16" i="9"/>
  <c r="H16" i="9" s="1"/>
  <c r="G282" i="9"/>
  <c r="H282" i="9" s="1"/>
  <c r="G327" i="9"/>
  <c r="H327" i="9" s="1"/>
  <c r="G256" i="9"/>
  <c r="H256" i="9" s="1"/>
  <c r="G92" i="9"/>
  <c r="H92" i="9" s="1"/>
  <c r="G168" i="9"/>
  <c r="H168" i="9" s="1"/>
  <c r="G404" i="9"/>
  <c r="H404" i="9" s="1"/>
  <c r="G13" i="9"/>
  <c r="H13" i="9" s="1"/>
  <c r="G250" i="9"/>
  <c r="H250" i="9" s="1"/>
  <c r="G140" i="9"/>
  <c r="H140" i="9" s="1"/>
  <c r="G412" i="9"/>
  <c r="H412" i="9" s="1"/>
  <c r="G90" i="9"/>
  <c r="H90" i="9" s="1"/>
  <c r="G277" i="9"/>
  <c r="H277" i="9" s="1"/>
  <c r="G228" i="9"/>
  <c r="H228" i="9" s="1"/>
  <c r="G537" i="9"/>
  <c r="H537" i="9" s="1"/>
  <c r="G421" i="9"/>
  <c r="H421" i="9" s="1"/>
  <c r="G333" i="9"/>
  <c r="H333" i="9" s="1"/>
  <c r="G240" i="9"/>
  <c r="H240" i="9" s="1"/>
  <c r="G56" i="9"/>
  <c r="H56" i="9" s="1"/>
  <c r="G215" i="9"/>
  <c r="H215" i="9" s="1"/>
  <c r="G96" i="9"/>
  <c r="H96" i="9" s="1"/>
  <c r="G133" i="9"/>
  <c r="H133" i="9" s="1"/>
  <c r="G578" i="9"/>
  <c r="H578" i="9" s="1"/>
  <c r="G84" i="9"/>
  <c r="H84" i="9" s="1"/>
  <c r="G446" i="9"/>
  <c r="H446" i="9" s="1"/>
  <c r="G396" i="9"/>
  <c r="H396" i="9" s="1"/>
  <c r="G439" i="9"/>
  <c r="H439" i="9" s="1"/>
  <c r="G386" i="9"/>
  <c r="H386" i="9" s="1"/>
  <c r="G528" i="9"/>
  <c r="H528" i="9" s="1"/>
  <c r="G40" i="9"/>
  <c r="H40" i="9" s="1"/>
  <c r="G462" i="9"/>
  <c r="H462" i="9" s="1"/>
  <c r="G553" i="9"/>
  <c r="H553" i="9" s="1"/>
  <c r="G102" i="9"/>
  <c r="H102" i="9" s="1"/>
  <c r="G216" i="9"/>
  <c r="H216" i="9" s="1"/>
  <c r="G94" i="9"/>
  <c r="H94" i="9" s="1"/>
  <c r="G402" i="9"/>
  <c r="H402" i="9" s="1"/>
  <c r="G497" i="9"/>
  <c r="H497" i="9" s="1"/>
  <c r="G26" i="9"/>
  <c r="H26" i="9" s="1"/>
  <c r="G112" i="9"/>
  <c r="H112" i="9" s="1"/>
  <c r="G232" i="9"/>
  <c r="H232" i="9" s="1"/>
  <c r="G347" i="9"/>
  <c r="H347" i="9" s="1"/>
  <c r="G219" i="9"/>
  <c r="H219" i="9" s="1"/>
  <c r="G335" i="9"/>
  <c r="H335" i="9" s="1"/>
  <c r="G65" i="9"/>
  <c r="H65" i="9" s="1"/>
  <c r="G337" i="9"/>
  <c r="H337" i="9" s="1"/>
  <c r="G148" i="9"/>
  <c r="H148" i="9" s="1"/>
  <c r="G547" i="9"/>
  <c r="H547" i="9" s="1"/>
  <c r="G231" i="9"/>
  <c r="H231" i="9" s="1"/>
  <c r="G21" i="9"/>
  <c r="H21" i="9" s="1"/>
  <c r="G132" i="9"/>
  <c r="H132" i="9" s="1"/>
  <c r="G430" i="9"/>
  <c r="H430" i="9" s="1"/>
  <c r="G544" i="9"/>
  <c r="H544" i="9" s="1"/>
  <c r="G566" i="9"/>
  <c r="H566" i="9" s="1"/>
  <c r="G217" i="9"/>
  <c r="H217" i="9" s="1"/>
  <c r="G189" i="9"/>
  <c r="H189" i="9" s="1"/>
  <c r="G237" i="9"/>
  <c r="H237" i="9" s="1"/>
  <c r="G193" i="9"/>
  <c r="H193" i="9" s="1"/>
  <c r="G408" i="9"/>
  <c r="H408" i="9" s="1"/>
  <c r="G348" i="9"/>
  <c r="H348" i="9" s="1"/>
  <c r="G280" i="9"/>
  <c r="H280" i="9" s="1"/>
  <c r="G157" i="9"/>
  <c r="H157" i="9" s="1"/>
  <c r="G161" i="9"/>
  <c r="H161" i="9" s="1"/>
  <c r="G264" i="9"/>
  <c r="H264" i="9" s="1"/>
  <c r="G523" i="9"/>
  <c r="H523" i="9" s="1"/>
  <c r="G227" i="9"/>
  <c r="H227" i="9" s="1"/>
  <c r="G290" i="9"/>
  <c r="H290" i="9" s="1"/>
  <c r="G346" i="9"/>
  <c r="H346" i="9" s="1"/>
  <c r="G107" i="9"/>
  <c r="H107" i="9" s="1"/>
  <c r="G521" i="9"/>
  <c r="H521" i="9" s="1"/>
  <c r="G166" i="9"/>
  <c r="H166" i="9" s="1"/>
  <c r="G196" i="9"/>
  <c r="H196" i="9" s="1"/>
  <c r="G423" i="9"/>
  <c r="H423" i="9" s="1"/>
  <c r="G549" i="9"/>
  <c r="H549" i="9" s="1"/>
  <c r="G169" i="9"/>
  <c r="H169" i="9" s="1"/>
  <c r="G506" i="9"/>
  <c r="H506" i="9" s="1"/>
  <c r="G512" i="9"/>
  <c r="H512" i="9" s="1"/>
  <c r="G144" i="9"/>
  <c r="H144" i="9" s="1"/>
  <c r="G323" i="9"/>
  <c r="H323" i="9" s="1"/>
  <c r="G365" i="9"/>
  <c r="H365" i="9" s="1"/>
  <c r="G471" i="9"/>
  <c r="H471" i="9" s="1"/>
  <c r="G454" i="9"/>
  <c r="H454" i="9" s="1"/>
  <c r="G204" i="9"/>
  <c r="H204" i="9" s="1"/>
  <c r="G116" i="9"/>
  <c r="H116" i="9" s="1"/>
  <c r="G60" i="9"/>
  <c r="H60" i="9" s="1"/>
  <c r="G377" i="9"/>
  <c r="H377" i="9" s="1"/>
  <c r="G198" i="9"/>
  <c r="H198" i="9" s="1"/>
  <c r="G372" i="9"/>
  <c r="H372" i="9" s="1"/>
  <c r="G314" i="9"/>
  <c r="H314" i="9" s="1"/>
  <c r="G252" i="9"/>
  <c r="H252" i="9" s="1"/>
  <c r="G467" i="9"/>
  <c r="H467" i="9" s="1"/>
  <c r="G69" i="9"/>
  <c r="H69" i="9" s="1"/>
  <c r="G288" i="9"/>
  <c r="H288" i="9" s="1"/>
  <c r="G370" i="9"/>
  <c r="H370" i="9" s="1"/>
  <c r="G202" i="9"/>
  <c r="H202" i="9" s="1"/>
  <c r="G81" i="9"/>
  <c r="H81" i="9" s="1"/>
  <c r="G205" i="9"/>
  <c r="H205" i="9" s="1"/>
  <c r="G269" i="9"/>
  <c r="H269" i="9" s="1"/>
  <c r="G226" i="9"/>
  <c r="H226" i="9" s="1"/>
  <c r="G111" i="9"/>
  <c r="H111" i="9" s="1"/>
  <c r="G568" i="9"/>
  <c r="H568" i="9" s="1"/>
  <c r="G192" i="9"/>
  <c r="H192" i="9" s="1"/>
  <c r="G142" i="9"/>
  <c r="H142" i="9" s="1"/>
  <c r="G576" i="9"/>
  <c r="H576" i="9" s="1"/>
  <c r="G257" i="9"/>
  <c r="H257" i="9" s="1"/>
  <c r="G245" i="9"/>
  <c r="H245" i="9" s="1"/>
  <c r="G50" i="9"/>
  <c r="H50" i="9" s="1"/>
  <c r="G261" i="9"/>
  <c r="H261" i="9" s="1"/>
  <c r="G561" i="9"/>
  <c r="H561" i="9" s="1"/>
  <c r="G184" i="9"/>
  <c r="H184" i="9" s="1"/>
  <c r="G179" i="9"/>
  <c r="H179" i="9" s="1"/>
  <c r="G429" i="9"/>
  <c r="H429" i="9" s="1"/>
  <c r="G504" i="9"/>
  <c r="H504" i="9" s="1"/>
  <c r="G577" i="9"/>
  <c r="H577" i="9" s="1"/>
  <c r="G525" i="9"/>
  <c r="H525" i="9" s="1"/>
  <c r="G448" i="9"/>
  <c r="H448" i="9" s="1"/>
  <c r="G516" i="9"/>
  <c r="H516" i="9" s="1"/>
  <c r="G23" i="9"/>
  <c r="H23" i="9" s="1"/>
  <c r="G442" i="9"/>
  <c r="H442" i="9" s="1"/>
  <c r="G83" i="9"/>
  <c r="H83" i="9" s="1"/>
  <c r="G411" i="9"/>
  <c r="H411" i="9" s="1"/>
  <c r="G530" i="9"/>
  <c r="H530" i="9" s="1"/>
  <c r="G154" i="9"/>
  <c r="H154" i="9" s="1"/>
  <c r="G480" i="9"/>
  <c r="H480" i="9" s="1"/>
  <c r="G360" i="9"/>
  <c r="H360" i="9" s="1"/>
  <c r="G24" i="9"/>
  <c r="H24" i="9" s="1"/>
  <c r="G317" i="9"/>
  <c r="H317" i="9" s="1"/>
  <c r="G518" i="9"/>
  <c r="H518" i="9" s="1"/>
  <c r="G34" i="9"/>
  <c r="H34" i="9" s="1"/>
  <c r="G95" i="9"/>
  <c r="H95" i="9" s="1"/>
  <c r="G488" i="9"/>
  <c r="H488" i="9" s="1"/>
  <c r="G375" i="9"/>
  <c r="H375" i="9" s="1"/>
  <c r="G181" i="9"/>
  <c r="H181" i="9" s="1"/>
  <c r="G509" i="9"/>
  <c r="H509" i="9" s="1"/>
  <c r="G93" i="9"/>
  <c r="H93" i="9" s="1"/>
  <c r="G139" i="9"/>
  <c r="H139" i="9" s="1"/>
  <c r="G424" i="9"/>
  <c r="H424" i="9" s="1"/>
  <c r="G113" i="9"/>
  <c r="H113" i="9" s="1"/>
  <c r="G271" i="9"/>
  <c r="H271" i="9" s="1"/>
  <c r="G505" i="9"/>
  <c r="H505" i="9" s="1"/>
  <c r="G249" i="9"/>
  <c r="H249" i="9" s="1"/>
  <c r="G275" i="9"/>
  <c r="H275" i="9" s="1"/>
  <c r="G211" i="9"/>
  <c r="H211" i="9" s="1"/>
  <c r="G171" i="9"/>
  <c r="H171" i="9" s="1"/>
  <c r="G36" i="9"/>
  <c r="H36" i="9" s="1"/>
  <c r="G451" i="9"/>
  <c r="H451" i="9" s="1"/>
  <c r="G481" i="9"/>
  <c r="H481" i="9" s="1"/>
  <c r="G382" i="9"/>
  <c r="H382" i="9" s="1"/>
  <c r="G279" i="9"/>
  <c r="H279" i="9" s="1"/>
  <c r="G156" i="9"/>
  <c r="H156" i="9" s="1"/>
  <c r="G535" i="9"/>
  <c r="H535" i="9" s="1"/>
  <c r="G463" i="9"/>
  <c r="H463" i="9" s="1"/>
  <c r="G499" i="9"/>
  <c r="H499" i="9" s="1"/>
  <c r="G35" i="9"/>
  <c r="H35" i="9" s="1"/>
  <c r="G371" i="9"/>
  <c r="H371" i="9" s="1"/>
  <c r="G200" i="9"/>
  <c r="H200" i="9" s="1"/>
  <c r="G124" i="9"/>
  <c r="H124" i="9" s="1"/>
  <c r="G251" i="9"/>
  <c r="H251" i="9" s="1"/>
  <c r="G222" i="9"/>
  <c r="H222" i="9" s="1"/>
  <c r="G39" i="9"/>
  <c r="H39" i="9" s="1"/>
  <c r="G520" i="9"/>
  <c r="H520" i="9" s="1"/>
  <c r="G187" i="9"/>
  <c r="H187" i="9" s="1"/>
  <c r="G38" i="9"/>
  <c r="H38" i="9" s="1"/>
  <c r="G355" i="9"/>
  <c r="H355" i="9" s="1"/>
  <c r="G489" i="9"/>
  <c r="H489" i="9" s="1"/>
  <c r="G98" i="9"/>
  <c r="H98" i="9" s="1"/>
  <c r="G484" i="9"/>
  <c r="H484" i="9" s="1"/>
  <c r="G59" i="9"/>
  <c r="H59" i="9" s="1"/>
  <c r="G476" i="9"/>
  <c r="H476" i="9" s="1"/>
  <c r="G212" i="9"/>
  <c r="H212" i="9" s="1"/>
  <c r="G41" i="9"/>
  <c r="H41" i="9" s="1"/>
  <c r="G63" i="9"/>
  <c r="H63" i="9" s="1"/>
  <c r="G206" i="9"/>
  <c r="H206" i="9" s="1"/>
  <c r="G135" i="9"/>
  <c r="H135" i="9" s="1"/>
  <c r="G538" i="9"/>
  <c r="H538" i="9" s="1"/>
  <c r="G55" i="9"/>
  <c r="H55" i="9" s="1"/>
  <c r="G185" i="9"/>
  <c r="H185" i="9" s="1"/>
  <c r="G72" i="9"/>
  <c r="H72" i="9" s="1"/>
  <c r="G387" i="9"/>
  <c r="H387" i="9" s="1"/>
  <c r="G294" i="9"/>
  <c r="H294" i="9" s="1"/>
  <c r="G312" i="9"/>
  <c r="H312" i="9" s="1"/>
  <c r="G376" i="9"/>
  <c r="H376" i="9" s="1"/>
  <c r="G258" i="9"/>
  <c r="H258" i="9" s="1"/>
  <c r="G545" i="9"/>
  <c r="H545" i="9" s="1"/>
  <c r="G299" i="9"/>
  <c r="H299" i="9" s="1"/>
  <c r="G235" i="9"/>
  <c r="H235" i="9" s="1"/>
  <c r="G390" i="9"/>
  <c r="H390" i="9" s="1"/>
  <c r="G298" i="9"/>
  <c r="H298" i="9" s="1"/>
  <c r="G378" i="9"/>
  <c r="H378" i="9" s="1"/>
  <c r="G159" i="9"/>
  <c r="H159" i="9" s="1"/>
  <c r="G526" i="9"/>
  <c r="H526" i="9" s="1"/>
  <c r="G82" i="9"/>
  <c r="H82" i="9" s="1"/>
  <c r="G164" i="9"/>
  <c r="H164" i="9" s="1"/>
  <c r="G567" i="9"/>
  <c r="H567" i="9" s="1"/>
  <c r="G474" i="9"/>
  <c r="H474" i="9" s="1"/>
  <c r="G500" i="9"/>
  <c r="H500" i="9" s="1"/>
  <c r="G393" i="9"/>
  <c r="H393" i="9" s="1"/>
  <c r="G239" i="9"/>
  <c r="H239" i="9" s="1"/>
  <c r="G203" i="9"/>
  <c r="H203" i="9" s="1"/>
  <c r="G313" i="9"/>
  <c r="H313" i="9" s="1"/>
  <c r="G318" i="9"/>
  <c r="H318" i="9" s="1"/>
  <c r="G332" i="9"/>
  <c r="H332" i="9" s="1"/>
  <c r="G560" i="9"/>
  <c r="H560" i="9" s="1"/>
  <c r="G453" i="9"/>
  <c r="H453" i="9" s="1"/>
  <c r="G87" i="9"/>
  <c r="H87" i="9" s="1"/>
  <c r="G88" i="9"/>
  <c r="H88" i="9" s="1"/>
  <c r="G110" i="9"/>
  <c r="H110" i="9" s="1"/>
  <c r="G295" i="9"/>
  <c r="H295" i="9" s="1"/>
  <c r="G303" i="9"/>
  <c r="H303" i="9" s="1"/>
  <c r="G76" i="9"/>
  <c r="H76" i="9" s="1"/>
  <c r="G352" i="9"/>
  <c r="H352" i="9" s="1"/>
  <c r="G403" i="9"/>
  <c r="H403" i="9" s="1"/>
  <c r="G498" i="9"/>
  <c r="H498" i="9" s="1"/>
  <c r="G143" i="9"/>
  <c r="H143" i="9" s="1"/>
  <c r="G519" i="9"/>
  <c r="H519" i="9" s="1"/>
  <c r="G52" i="9"/>
  <c r="H52" i="9" s="1"/>
  <c r="G289" i="9"/>
  <c r="H289" i="9" s="1"/>
  <c r="G170" i="9"/>
  <c r="H170" i="9" s="1"/>
  <c r="G485" i="9"/>
  <c r="H485" i="9" s="1"/>
  <c r="G373" i="9"/>
  <c r="H373" i="9" s="1"/>
  <c r="G229" i="9"/>
  <c r="H229" i="9" s="1"/>
  <c r="G461" i="9"/>
  <c r="H461" i="9" s="1"/>
  <c r="G146" i="9"/>
  <c r="H146" i="9" s="1"/>
  <c r="G127" i="9"/>
  <c r="H127" i="9" s="1"/>
  <c r="G539" i="9"/>
  <c r="H539" i="9" s="1"/>
  <c r="G273" i="9"/>
  <c r="H273" i="9" s="1"/>
  <c r="G223" i="9"/>
  <c r="H223" i="9" s="1"/>
  <c r="G502" i="9"/>
  <c r="H502" i="9" s="1"/>
  <c r="G473" i="9"/>
  <c r="H473" i="9" s="1"/>
  <c r="G78" i="9"/>
  <c r="H78" i="9" s="1"/>
  <c r="G336" i="9"/>
  <c r="H336" i="9" s="1"/>
  <c r="G465" i="9"/>
  <c r="H465" i="9" s="1"/>
  <c r="G468" i="9"/>
  <c r="H468" i="9" s="1"/>
  <c r="G49" i="9"/>
  <c r="H49" i="9" s="1"/>
  <c r="G445" i="9"/>
  <c r="H445" i="9" s="1"/>
  <c r="G515" i="9"/>
  <c r="H515" i="9" s="1"/>
  <c r="G25" i="9"/>
  <c r="H25" i="9" s="1"/>
  <c r="G311" i="9"/>
  <c r="H311" i="9" s="1"/>
  <c r="G441" i="9"/>
  <c r="H441" i="9" s="1"/>
  <c r="G278" i="9"/>
  <c r="H278" i="9" s="1"/>
  <c r="G286" i="9"/>
  <c r="H286" i="9" s="1"/>
  <c r="G28" i="9"/>
  <c r="H28" i="9" s="1"/>
  <c r="G267" i="9"/>
  <c r="H267" i="9" s="1"/>
  <c r="G149" i="9"/>
  <c r="H149" i="9" s="1"/>
  <c r="G174" i="9"/>
  <c r="H174" i="9" s="1"/>
  <c r="G224" i="9"/>
  <c r="H224" i="9" s="1"/>
  <c r="G449" i="9"/>
  <c r="H449" i="9" s="1"/>
  <c r="G427" i="9"/>
  <c r="H427" i="9" s="1"/>
  <c r="G125" i="9"/>
  <c r="H125" i="9" s="1"/>
  <c r="G54" i="9"/>
  <c r="H54" i="9" s="1"/>
  <c r="G510" i="9"/>
  <c r="H510" i="9" s="1"/>
  <c r="G17" i="9"/>
  <c r="H17" i="9" s="1"/>
  <c r="G129" i="9"/>
  <c r="H129" i="9" s="1"/>
  <c r="G496" i="9"/>
  <c r="H496" i="9" s="1"/>
  <c r="G138" i="9"/>
  <c r="H138" i="9" s="1"/>
  <c r="G45" i="9"/>
  <c r="H45" i="9" s="1"/>
  <c r="G265" i="9"/>
  <c r="H265" i="9" s="1"/>
  <c r="G115" i="9"/>
  <c r="H115" i="9" s="1"/>
  <c r="G374" i="9"/>
  <c r="H374" i="9" s="1"/>
  <c r="G416" i="9"/>
  <c r="H416" i="9" s="1"/>
  <c r="G550" i="9"/>
  <c r="H550" i="9" s="1"/>
  <c r="G176" i="9"/>
  <c r="H176" i="9" s="1"/>
  <c r="G260" i="9"/>
  <c r="H260" i="9" s="1"/>
  <c r="G341" i="9"/>
  <c r="H341" i="9" s="1"/>
  <c r="G241" i="9"/>
  <c r="H241" i="9" s="1"/>
  <c r="G413" i="9"/>
  <c r="H413" i="9" s="1"/>
  <c r="G351" i="9"/>
  <c r="H351" i="9" s="1"/>
  <c r="G262" i="9"/>
  <c r="H262" i="9" s="1"/>
  <c r="G580" i="9"/>
  <c r="H580" i="9" s="1"/>
  <c r="G574" i="9"/>
  <c r="H574" i="9" s="1"/>
  <c r="G425" i="9"/>
  <c r="H425" i="9" s="1"/>
  <c r="G406" i="9"/>
  <c r="H406" i="9" s="1"/>
  <c r="G415" i="9"/>
  <c r="H415" i="9" s="1"/>
  <c r="G103" i="9"/>
  <c r="H103" i="9" s="1"/>
  <c r="G420" i="9"/>
  <c r="H420" i="9" s="1"/>
  <c r="G43" i="9"/>
  <c r="H43" i="9" s="1"/>
  <c r="G437" i="9"/>
  <c r="H437" i="9" s="1"/>
  <c r="G397" i="9"/>
  <c r="H397" i="9" s="1"/>
  <c r="G97" i="9"/>
  <c r="H97" i="9" s="1"/>
  <c r="G541" i="9"/>
  <c r="H541" i="9" s="1"/>
  <c r="G207" i="9"/>
  <c r="H207" i="9" s="1"/>
  <c r="G162" i="9"/>
  <c r="H162" i="9" s="1"/>
  <c r="G230" i="9"/>
  <c r="H230" i="9" s="1"/>
  <c r="G356" i="9"/>
  <c r="H356" i="9" s="1"/>
  <c r="G109" i="9"/>
  <c r="H109" i="9" s="1"/>
  <c r="G61" i="9"/>
  <c r="H61" i="9" s="1"/>
  <c r="G455" i="9"/>
  <c r="H455" i="9" s="1"/>
  <c r="G134" i="9"/>
  <c r="H134" i="9" s="1"/>
  <c r="G18" i="9"/>
  <c r="H18" i="9" s="1"/>
  <c r="G366" i="9"/>
  <c r="H366" i="9" s="1"/>
  <c r="G310" i="9"/>
  <c r="H310" i="9" s="1"/>
  <c r="G460" i="9"/>
  <c r="H460" i="9" s="1"/>
  <c r="G362" i="9"/>
  <c r="H362" i="9" s="1"/>
  <c r="G297" i="9"/>
  <c r="H297" i="9" s="1"/>
  <c r="G470" i="9"/>
  <c r="H470" i="9" s="1"/>
  <c r="G457" i="9"/>
  <c r="H457" i="9" s="1"/>
  <c r="G306" i="9"/>
  <c r="H306" i="9" s="1"/>
  <c r="G450" i="9"/>
  <c r="H450" i="9" s="1"/>
  <c r="G464" i="9"/>
  <c r="H464" i="9" s="1"/>
  <c r="G435" i="9"/>
  <c r="H435" i="9" s="1"/>
  <c r="G501" i="9"/>
  <c r="H501" i="9" s="1"/>
  <c r="G340" i="9"/>
  <c r="H340" i="9" s="1"/>
  <c r="G401" i="9"/>
  <c r="H401" i="9" s="1"/>
  <c r="G99" i="9"/>
  <c r="H99" i="9" s="1"/>
  <c r="G565" i="9"/>
  <c r="H565" i="9" s="1"/>
  <c r="G67" i="9"/>
  <c r="H67" i="9" s="1"/>
  <c r="G490" i="9"/>
  <c r="H490" i="9" s="1"/>
  <c r="G357" i="9"/>
  <c r="H357" i="9" s="1"/>
  <c r="G106" i="9"/>
  <c r="H106" i="9" s="1"/>
  <c r="G418" i="9"/>
  <c r="H418" i="9" s="1"/>
  <c r="G190" i="9"/>
  <c r="H190" i="9" s="1"/>
  <c r="G562" i="9"/>
  <c r="H562" i="9" s="1"/>
  <c r="G291" i="9"/>
  <c r="H291" i="9" s="1"/>
  <c r="G508" i="9"/>
  <c r="H508" i="9" s="1"/>
  <c r="G147" i="9"/>
  <c r="H147" i="9" s="1"/>
  <c r="G443" i="9"/>
  <c r="H443" i="9" s="1"/>
  <c r="G359" i="9"/>
  <c r="H359" i="9" s="1"/>
  <c r="G322" i="9"/>
  <c r="H322" i="9" s="1"/>
  <c r="G180" i="9"/>
  <c r="H180" i="9" s="1"/>
  <c r="G51" i="9"/>
  <c r="H51" i="9" s="1"/>
  <c r="G77" i="9"/>
  <c r="H77" i="9" s="1"/>
  <c r="G220" i="9"/>
  <c r="H220" i="9" s="1"/>
  <c r="G384" i="9"/>
  <c r="H384" i="9" s="1"/>
  <c r="G527" i="9"/>
  <c r="H527" i="9" s="1"/>
  <c r="G342" i="9"/>
  <c r="H342" i="9" s="1"/>
  <c r="G472" i="9"/>
  <c r="H472" i="9" s="1"/>
  <c r="G349" i="9"/>
  <c r="H349" i="9" s="1"/>
  <c r="G123" i="9"/>
  <c r="H123" i="9" s="1"/>
  <c r="G58" i="9"/>
  <c r="H58" i="9" s="1"/>
  <c r="G71" i="9"/>
  <c r="H71" i="9" s="1"/>
  <c r="G300" i="9"/>
  <c r="H300" i="9" s="1"/>
  <c r="G293" i="9"/>
  <c r="H293" i="9" s="1"/>
  <c r="G31" i="9"/>
  <c r="H31" i="9" s="1"/>
  <c r="G163" i="9"/>
  <c r="H163" i="9" s="1"/>
  <c r="G558" i="9"/>
  <c r="H558" i="9" s="1"/>
  <c r="G405" i="9"/>
  <c r="H405" i="9" s="1"/>
  <c r="G209" i="9"/>
  <c r="H209" i="9" s="1"/>
  <c r="G507" i="9"/>
  <c r="H507" i="9" s="1"/>
  <c r="G491" i="9"/>
  <c r="H491" i="9" s="1"/>
  <c r="G422" i="9"/>
  <c r="H422" i="9" s="1"/>
  <c r="G89" i="9"/>
  <c r="H89" i="9" s="1"/>
  <c r="G552" i="9"/>
  <c r="H552" i="9" s="1"/>
  <c r="G20" i="9"/>
  <c r="H20" i="9" s="1"/>
  <c r="G343" i="9"/>
  <c r="H343" i="9" s="1"/>
  <c r="G75" i="9"/>
  <c r="H75" i="9" s="1"/>
  <c r="G493" i="9"/>
  <c r="H493" i="9" s="1"/>
  <c r="G152" i="9"/>
  <c r="H152" i="9" s="1"/>
  <c r="G268" i="9"/>
  <c r="H268" i="9" s="1"/>
  <c r="G479" i="9"/>
  <c r="H479" i="9" s="1"/>
  <c r="G381" i="9"/>
  <c r="H381" i="9" s="1"/>
  <c r="G225" i="9"/>
  <c r="H225" i="9" s="1"/>
  <c r="G410" i="9"/>
  <c r="H410" i="9" s="1"/>
  <c r="G385" i="9"/>
  <c r="H385" i="9" s="1"/>
  <c r="G186" i="9"/>
  <c r="H186" i="9" s="1"/>
  <c r="G47" i="9"/>
  <c r="H47" i="9" s="1"/>
  <c r="G569" i="9"/>
  <c r="H569" i="9" s="1"/>
  <c r="G121" i="9"/>
  <c r="H121" i="9" s="1"/>
  <c r="G503" i="9"/>
  <c r="H503" i="9" s="1"/>
  <c r="G494" i="9"/>
  <c r="H494" i="9" s="1"/>
  <c r="G68" i="9"/>
  <c r="H68" i="9" s="1"/>
  <c r="G316" i="9"/>
  <c r="H316" i="9" s="1"/>
  <c r="G33" i="9"/>
  <c r="H33" i="9" s="1"/>
  <c r="G555" i="9"/>
  <c r="H555" i="9" s="1"/>
  <c r="G242" i="9"/>
  <c r="H242" i="9" s="1"/>
  <c r="G37" i="9"/>
  <c r="H37" i="9" s="1"/>
  <c r="G150" i="9"/>
  <c r="H150" i="9" s="1"/>
  <c r="G233" i="9"/>
  <c r="H233" i="9" s="1"/>
  <c r="G511" i="9"/>
  <c r="H511" i="9" s="1"/>
  <c r="G379" i="9"/>
  <c r="H379" i="9" s="1"/>
  <c r="G438" i="9"/>
  <c r="H438" i="9" s="1"/>
  <c r="G417" i="9"/>
  <c r="H417" i="9" s="1"/>
  <c r="G165" i="9"/>
  <c r="H165" i="9" s="1"/>
  <c r="G53" i="9"/>
  <c r="H53" i="9" s="1"/>
  <c r="G91" i="9"/>
  <c r="H91" i="9" s="1"/>
  <c r="G74" i="9"/>
  <c r="H74" i="9" s="1"/>
  <c r="G32" i="9"/>
  <c r="H32" i="9" s="1"/>
  <c r="G514" i="9"/>
  <c r="H514" i="9" s="1"/>
  <c r="G183" i="9"/>
  <c r="H183" i="9" s="1"/>
  <c r="G30" i="9"/>
  <c r="H30" i="9" s="1"/>
  <c r="G173" i="9"/>
  <c r="H173" i="9" s="1"/>
  <c r="G191" i="9"/>
  <c r="H191" i="9" s="1"/>
  <c r="G407" i="9"/>
  <c r="H407" i="9" s="1"/>
  <c r="G399" i="9"/>
  <c r="H399" i="9" s="1"/>
  <c r="G532" i="9"/>
  <c r="H532" i="9" s="1"/>
  <c r="G292" i="9"/>
  <c r="H292" i="9" s="1"/>
  <c r="G548" i="9"/>
  <c r="H548" i="9" s="1"/>
  <c r="G531" i="9"/>
  <c r="H531" i="9" s="1"/>
  <c r="G409" i="9"/>
  <c r="H409" i="9" s="1"/>
  <c r="G452" i="9"/>
  <c r="H452" i="9" s="1"/>
  <c r="G302" i="9"/>
  <c r="H302" i="9" s="1"/>
  <c r="G570" i="9"/>
  <c r="H570" i="9" s="1"/>
  <c r="G524" i="9"/>
  <c r="H524" i="9" s="1"/>
  <c r="G136" i="9"/>
  <c r="H136" i="9" s="1"/>
  <c r="G12" i="9"/>
  <c r="H12" i="9" s="1"/>
  <c r="G153" i="9"/>
  <c r="H153" i="9" s="1"/>
  <c r="G270" i="9"/>
  <c r="H270" i="9" s="1"/>
  <c r="G338" i="9"/>
  <c r="H338" i="9" s="1"/>
  <c r="G263" i="9"/>
  <c r="H263" i="9" s="1"/>
  <c r="G22" i="9"/>
  <c r="H22" i="9" s="1"/>
  <c r="G296" i="9"/>
  <c r="H296" i="9" s="1"/>
  <c r="G66" i="9"/>
  <c r="H66" i="9" s="1"/>
  <c r="G353" i="9"/>
  <c r="H353" i="9" s="1"/>
  <c r="G564" i="9"/>
  <c r="H564" i="9" s="1"/>
  <c r="G431" i="9"/>
  <c r="H431" i="9" s="1"/>
  <c r="G126" i="9"/>
  <c r="H126" i="9" s="1"/>
  <c r="G210" i="9"/>
  <c r="H210" i="9" s="1"/>
  <c r="G477" i="9"/>
  <c r="H477" i="9" s="1"/>
  <c r="G46" i="9"/>
  <c r="H46" i="9" s="1"/>
  <c r="G254" i="9"/>
  <c r="H254" i="9" s="1"/>
  <c r="G428" i="9"/>
  <c r="H428" i="9" s="1"/>
  <c r="G536" i="9"/>
  <c r="H536" i="9" s="1"/>
  <c r="G158" i="9"/>
  <c r="H158" i="9" s="1"/>
  <c r="G546" i="9"/>
  <c r="H546" i="9" s="1"/>
  <c r="G487" i="9"/>
  <c r="H487" i="9" s="1"/>
  <c r="G62" i="9"/>
  <c r="H62" i="9" s="1"/>
  <c r="G105" i="9"/>
  <c r="H105" i="9" s="1"/>
  <c r="G266" i="9"/>
  <c r="H266" i="9" s="1"/>
  <c r="G246" i="9"/>
  <c r="H246" i="9" s="1"/>
  <c r="G329" i="9"/>
  <c r="H329" i="9" s="1"/>
  <c r="G364" i="9"/>
  <c r="H364" i="9" s="1"/>
  <c r="G128" i="9"/>
  <c r="H128" i="9" s="1"/>
  <c r="G392" i="9"/>
  <c r="H392" i="9" s="1"/>
  <c r="G178" i="9"/>
  <c r="H178" i="9" s="1"/>
  <c r="G575" i="9"/>
  <c r="H575" i="9" s="1"/>
  <c r="G389" i="9"/>
  <c r="H389" i="9" s="1"/>
  <c r="D21" i="11"/>
  <c r="B21" i="11"/>
  <c r="C12" i="11"/>
  <c r="G8" i="11"/>
  <c r="G10" i="11" s="1"/>
  <c r="F8" i="11"/>
  <c r="F10" i="11" s="1"/>
  <c r="D8" i="11"/>
  <c r="D10" i="11" s="1"/>
  <c r="M19" i="11" l="1"/>
  <c r="M21" i="11"/>
  <c r="N20" i="11"/>
  <c r="V21" i="11"/>
  <c r="W20" i="11"/>
  <c r="X20" i="11"/>
  <c r="L31" i="11"/>
  <c r="E21" i="11"/>
  <c r="L8" i="13"/>
  <c r="I431" i="9"/>
  <c r="O13" i="11"/>
  <c r="AU20" i="11"/>
  <c r="AI23" i="11"/>
  <c r="Y26" i="11"/>
  <c r="Y24" i="11"/>
  <c r="V23" i="11"/>
  <c r="Y5" i="9" s="1"/>
  <c r="J575" i="9"/>
  <c r="J364" i="9"/>
  <c r="J105" i="9"/>
  <c r="J158" i="9"/>
  <c r="I158" i="9"/>
  <c r="J431" i="9"/>
  <c r="J270" i="9"/>
  <c r="J409" i="9"/>
  <c r="J173" i="9"/>
  <c r="J165" i="9"/>
  <c r="J242" i="9"/>
  <c r="J569" i="9"/>
  <c r="J268" i="9"/>
  <c r="J405" i="9"/>
  <c r="J527" i="9"/>
  <c r="J562" i="9"/>
  <c r="J435" i="9"/>
  <c r="J134" i="9"/>
  <c r="J43" i="9"/>
  <c r="J341" i="9"/>
  <c r="J17" i="9"/>
  <c r="J278" i="9"/>
  <c r="J502" i="9"/>
  <c r="J52" i="9"/>
  <c r="J453" i="9"/>
  <c r="J82" i="9"/>
  <c r="J294" i="9"/>
  <c r="J355" i="9"/>
  <c r="J463" i="9"/>
  <c r="J505" i="9"/>
  <c r="I480" i="9"/>
  <c r="J429" i="9"/>
  <c r="J111" i="9"/>
  <c r="J116" i="9"/>
  <c r="I116" i="9"/>
  <c r="J196" i="9"/>
  <c r="J348" i="9"/>
  <c r="J547" i="9"/>
  <c r="I547" i="9"/>
  <c r="J578" i="9"/>
  <c r="J404" i="9"/>
  <c r="I404" i="9"/>
  <c r="J120" i="9"/>
  <c r="J533" i="9"/>
  <c r="J247" i="9"/>
  <c r="J551" i="9"/>
  <c r="J14" i="9"/>
  <c r="J319" i="9"/>
  <c r="J308" i="9"/>
  <c r="I287" i="9"/>
  <c r="J178" i="9"/>
  <c r="J329" i="9"/>
  <c r="J62" i="9"/>
  <c r="J536" i="9"/>
  <c r="J477" i="9"/>
  <c r="J564" i="9"/>
  <c r="J22" i="9"/>
  <c r="J153" i="9"/>
  <c r="J570" i="9"/>
  <c r="J531" i="9"/>
  <c r="J399" i="9"/>
  <c r="J30" i="9"/>
  <c r="J74" i="9"/>
  <c r="J417" i="9"/>
  <c r="J233" i="9"/>
  <c r="J555" i="9"/>
  <c r="J494" i="9"/>
  <c r="J47" i="9"/>
  <c r="J225" i="9"/>
  <c r="J152" i="9"/>
  <c r="J20" i="9"/>
  <c r="J491" i="9"/>
  <c r="I491" i="9"/>
  <c r="J558" i="9"/>
  <c r="J300" i="9"/>
  <c r="J349" i="9"/>
  <c r="J384" i="9"/>
  <c r="J180" i="9"/>
  <c r="J147" i="9"/>
  <c r="J190" i="9"/>
  <c r="J490" i="9"/>
  <c r="J401" i="9"/>
  <c r="J464" i="9"/>
  <c r="J470" i="9"/>
  <c r="J310" i="9"/>
  <c r="J455" i="9"/>
  <c r="J230" i="9"/>
  <c r="J97" i="9"/>
  <c r="J420" i="9"/>
  <c r="J425" i="9"/>
  <c r="J351" i="9"/>
  <c r="J260" i="9"/>
  <c r="I374" i="9"/>
  <c r="J138" i="9"/>
  <c r="J510" i="9"/>
  <c r="J449" i="9"/>
  <c r="I449" i="9"/>
  <c r="J267" i="9"/>
  <c r="J441" i="9"/>
  <c r="J445" i="9"/>
  <c r="J336" i="9"/>
  <c r="J223" i="9"/>
  <c r="J146" i="9"/>
  <c r="J485" i="9"/>
  <c r="J519" i="9"/>
  <c r="I519" i="9"/>
  <c r="J352" i="9"/>
  <c r="J110" i="9"/>
  <c r="J560" i="9"/>
  <c r="J203" i="9"/>
  <c r="J474" i="9"/>
  <c r="J526" i="9"/>
  <c r="J390" i="9"/>
  <c r="J258" i="9"/>
  <c r="J387" i="9"/>
  <c r="J41" i="9"/>
  <c r="J484" i="9"/>
  <c r="J38" i="9"/>
  <c r="J222" i="9"/>
  <c r="J371" i="9"/>
  <c r="J535" i="9"/>
  <c r="I211" i="9"/>
  <c r="J93" i="9"/>
  <c r="J488" i="9"/>
  <c r="J317" i="9"/>
  <c r="J154" i="9"/>
  <c r="J442" i="9"/>
  <c r="J525" i="9"/>
  <c r="J179" i="9"/>
  <c r="J50" i="9"/>
  <c r="J142" i="9"/>
  <c r="I142" i="9"/>
  <c r="J202" i="9"/>
  <c r="J467" i="9"/>
  <c r="J198" i="9"/>
  <c r="I204" i="9"/>
  <c r="J323" i="9"/>
  <c r="J169" i="9"/>
  <c r="J166" i="9"/>
  <c r="J290" i="9"/>
  <c r="J161" i="9"/>
  <c r="J217" i="9"/>
  <c r="J132" i="9"/>
  <c r="J148" i="9"/>
  <c r="J219" i="9"/>
  <c r="J216" i="9"/>
  <c r="J40" i="9"/>
  <c r="J396" i="9"/>
  <c r="I133" i="9"/>
  <c r="J240" i="9"/>
  <c r="J228" i="9"/>
  <c r="J140" i="9"/>
  <c r="I140" i="9"/>
  <c r="J282" i="9"/>
  <c r="J330" i="9"/>
  <c r="J334" i="9"/>
  <c r="J101" i="9"/>
  <c r="J556" i="9"/>
  <c r="J563" i="9"/>
  <c r="J119" i="9"/>
  <c r="J447" i="9"/>
  <c r="J492" i="9"/>
  <c r="J542" i="9"/>
  <c r="J307" i="9"/>
  <c r="I114" i="9"/>
  <c r="J419" i="9"/>
  <c r="J197" i="9"/>
  <c r="I571" i="9"/>
  <c r="J172" i="9"/>
  <c r="I130" i="9"/>
  <c r="J517" i="9"/>
  <c r="J466" i="9"/>
  <c r="J236" i="9"/>
  <c r="I236" i="9"/>
  <c r="J459" i="9"/>
  <c r="J315" i="9"/>
  <c r="J276" i="9"/>
  <c r="J201" i="9"/>
  <c r="J46" i="9"/>
  <c r="J296" i="9"/>
  <c r="J524" i="9"/>
  <c r="J32" i="9"/>
  <c r="J511" i="9"/>
  <c r="J68" i="9"/>
  <c r="J410" i="9"/>
  <c r="J343" i="9"/>
  <c r="J293" i="9"/>
  <c r="J51" i="9"/>
  <c r="J357" i="9"/>
  <c r="J457" i="9"/>
  <c r="J541" i="9"/>
  <c r="J262" i="9"/>
  <c r="J45" i="9"/>
  <c r="J427" i="9"/>
  <c r="J515" i="9"/>
  <c r="J127" i="9"/>
  <c r="J403" i="9"/>
  <c r="J500" i="9"/>
  <c r="J545" i="9"/>
  <c r="J59" i="9"/>
  <c r="J39" i="9"/>
  <c r="I39" i="9"/>
  <c r="J382" i="9"/>
  <c r="I139" i="9"/>
  <c r="J518" i="9"/>
  <c r="I83" i="9"/>
  <c r="J261" i="9"/>
  <c r="J69" i="9"/>
  <c r="J365" i="9"/>
  <c r="I365" i="9"/>
  <c r="J346" i="9"/>
  <c r="I189" i="9"/>
  <c r="J335" i="9"/>
  <c r="I462" i="9"/>
  <c r="J412" i="9"/>
  <c r="J274" i="9"/>
  <c r="J486" i="9"/>
  <c r="J42" i="9"/>
  <c r="J79" i="9"/>
  <c r="I557" i="9"/>
  <c r="J155" i="9"/>
  <c r="J151" i="9"/>
  <c r="J29" i="9"/>
  <c r="I29" i="9"/>
  <c r="J70" i="9"/>
  <c r="J392" i="9"/>
  <c r="J246" i="9"/>
  <c r="J487" i="9"/>
  <c r="J428" i="9"/>
  <c r="J210" i="9"/>
  <c r="J353" i="9"/>
  <c r="J263" i="9"/>
  <c r="J12" i="9"/>
  <c r="J302" i="9"/>
  <c r="J548" i="9"/>
  <c r="J407" i="9"/>
  <c r="J183" i="9"/>
  <c r="J91" i="9"/>
  <c r="J438" i="9"/>
  <c r="J150" i="9"/>
  <c r="J33" i="9"/>
  <c r="J503" i="9"/>
  <c r="J186" i="9"/>
  <c r="J381" i="9"/>
  <c r="J493" i="9"/>
  <c r="J552" i="9"/>
  <c r="J507" i="9"/>
  <c r="J163" i="9"/>
  <c r="J71" i="9"/>
  <c r="J472" i="9"/>
  <c r="J220" i="9"/>
  <c r="J322" i="9"/>
  <c r="J508" i="9"/>
  <c r="I67" i="9"/>
  <c r="J340" i="9"/>
  <c r="J450" i="9"/>
  <c r="J297" i="9"/>
  <c r="J366" i="9"/>
  <c r="J61" i="9"/>
  <c r="J162" i="9"/>
  <c r="I397" i="9"/>
  <c r="J103" i="9"/>
  <c r="J574" i="9"/>
  <c r="J413" i="9"/>
  <c r="J176" i="9"/>
  <c r="J115" i="9"/>
  <c r="J496" i="9"/>
  <c r="J54" i="9"/>
  <c r="J224" i="9"/>
  <c r="J28" i="9"/>
  <c r="J311" i="9"/>
  <c r="J49" i="9"/>
  <c r="J78" i="9"/>
  <c r="J273" i="9"/>
  <c r="J461" i="9"/>
  <c r="I461" i="9"/>
  <c r="J170" i="9"/>
  <c r="J143" i="9"/>
  <c r="I143" i="9"/>
  <c r="J76" i="9"/>
  <c r="J88" i="9"/>
  <c r="J332" i="9"/>
  <c r="I332" i="9"/>
  <c r="J239" i="9"/>
  <c r="I567" i="9"/>
  <c r="J159" i="9"/>
  <c r="J376" i="9"/>
  <c r="J72" i="9"/>
  <c r="J135" i="9"/>
  <c r="J212" i="9"/>
  <c r="I212" i="9"/>
  <c r="J187" i="9"/>
  <c r="J251" i="9"/>
  <c r="J156" i="9"/>
  <c r="J451" i="9"/>
  <c r="J113" i="9"/>
  <c r="J509" i="9"/>
  <c r="I95" i="9"/>
  <c r="J24" i="9"/>
  <c r="J530" i="9"/>
  <c r="J23" i="9"/>
  <c r="I23" i="9"/>
  <c r="J577" i="9"/>
  <c r="J184" i="9"/>
  <c r="I184" i="9"/>
  <c r="J245" i="9"/>
  <c r="J192" i="9"/>
  <c r="J269" i="9"/>
  <c r="I269" i="9"/>
  <c r="J370" i="9"/>
  <c r="I252" i="9"/>
  <c r="J377" i="9"/>
  <c r="J144" i="9"/>
  <c r="J549" i="9"/>
  <c r="J521" i="9"/>
  <c r="J227" i="9"/>
  <c r="J157" i="9"/>
  <c r="I193" i="9"/>
  <c r="J566" i="9"/>
  <c r="J337" i="9"/>
  <c r="J347" i="9"/>
  <c r="J497" i="9"/>
  <c r="J102" i="9"/>
  <c r="I102" i="9"/>
  <c r="J446" i="9"/>
  <c r="I446" i="9"/>
  <c r="J96" i="9"/>
  <c r="J333" i="9"/>
  <c r="I333" i="9"/>
  <c r="J277" i="9"/>
  <c r="J250" i="9"/>
  <c r="J92" i="9"/>
  <c r="I92" i="9"/>
  <c r="J331" i="9"/>
  <c r="I331" i="9"/>
  <c r="J522" i="9"/>
  <c r="J543" i="9"/>
  <c r="I543" i="9"/>
  <c r="J104" i="9"/>
  <c r="J284" i="9"/>
  <c r="I284" i="9"/>
  <c r="J305" i="9"/>
  <c r="J495" i="9"/>
  <c r="J554" i="9"/>
  <c r="J395" i="9"/>
  <c r="J255" i="9"/>
  <c r="I255" i="9"/>
  <c r="J309" i="9"/>
  <c r="I304" i="9"/>
  <c r="J243" i="9"/>
  <c r="J175" i="9"/>
  <c r="J44" i="9"/>
  <c r="I44" i="9"/>
  <c r="J444" i="9"/>
  <c r="J320" i="9"/>
  <c r="J394" i="9"/>
  <c r="J400" i="9"/>
  <c r="J213" i="9"/>
  <c r="J218" i="9"/>
  <c r="I218" i="9"/>
  <c r="J436" i="9"/>
  <c r="I436" i="9"/>
  <c r="J253" i="9"/>
  <c r="J182" i="9"/>
  <c r="J283" i="9"/>
  <c r="J422" i="9"/>
  <c r="J123" i="9"/>
  <c r="J443" i="9"/>
  <c r="J99" i="9"/>
  <c r="I99" i="9"/>
  <c r="J460" i="9"/>
  <c r="J356" i="9"/>
  <c r="J406" i="9"/>
  <c r="J416" i="9"/>
  <c r="J149" i="9"/>
  <c r="J465" i="9"/>
  <c r="J373" i="9"/>
  <c r="J295" i="9"/>
  <c r="J298" i="9"/>
  <c r="J55" i="9"/>
  <c r="J200" i="9"/>
  <c r="J171" i="9"/>
  <c r="J375" i="9"/>
  <c r="I375" i="9"/>
  <c r="J448" i="9"/>
  <c r="J576" i="9"/>
  <c r="I576" i="9"/>
  <c r="J81" i="9"/>
  <c r="J372" i="9"/>
  <c r="I372" i="9"/>
  <c r="J506" i="9"/>
  <c r="J264" i="9"/>
  <c r="I430" i="9"/>
  <c r="J112" i="9"/>
  <c r="J439" i="9"/>
  <c r="I439" i="9"/>
  <c r="J56" i="9"/>
  <c r="J327" i="9"/>
  <c r="I327" i="9"/>
  <c r="I131" i="9"/>
  <c r="J326" i="9"/>
  <c r="J339" i="9"/>
  <c r="J458" i="9"/>
  <c r="I238" i="9"/>
  <c r="J358" i="9"/>
  <c r="J367" i="9"/>
  <c r="J513" i="9"/>
  <c r="I513" i="9"/>
  <c r="J361" i="9"/>
  <c r="J389" i="9"/>
  <c r="J128" i="9"/>
  <c r="J266" i="9"/>
  <c r="J546" i="9"/>
  <c r="J254" i="9"/>
  <c r="J126" i="9"/>
  <c r="I126" i="9"/>
  <c r="J66" i="9"/>
  <c r="J338" i="9"/>
  <c r="J136" i="9"/>
  <c r="J452" i="9"/>
  <c r="J292" i="9"/>
  <c r="I292" i="9"/>
  <c r="J191" i="9"/>
  <c r="J514" i="9"/>
  <c r="J53" i="9"/>
  <c r="J379" i="9"/>
  <c r="J37" i="9"/>
  <c r="J316" i="9"/>
  <c r="J121" i="9"/>
  <c r="J385" i="9"/>
  <c r="J479" i="9"/>
  <c r="J75" i="9"/>
  <c r="J89" i="9"/>
  <c r="J209" i="9"/>
  <c r="J31" i="9"/>
  <c r="J58" i="9"/>
  <c r="J342" i="9"/>
  <c r="J77" i="9"/>
  <c r="J359" i="9"/>
  <c r="J291" i="9"/>
  <c r="J106" i="9"/>
  <c r="I106" i="9"/>
  <c r="J565" i="9"/>
  <c r="J501" i="9"/>
  <c r="J306" i="9"/>
  <c r="J362" i="9"/>
  <c r="J18" i="9"/>
  <c r="J109" i="9"/>
  <c r="J207" i="9"/>
  <c r="I207" i="9"/>
  <c r="J437" i="9"/>
  <c r="J415" i="9"/>
  <c r="J580" i="9"/>
  <c r="J241" i="9"/>
  <c r="J550" i="9"/>
  <c r="J265" i="9"/>
  <c r="J129" i="9"/>
  <c r="J125" i="9"/>
  <c r="J174" i="9"/>
  <c r="J286" i="9"/>
  <c r="J25" i="9"/>
  <c r="J468" i="9"/>
  <c r="J473" i="9"/>
  <c r="I473" i="9"/>
  <c r="J539" i="9"/>
  <c r="J229" i="9"/>
  <c r="J289" i="9"/>
  <c r="J498" i="9"/>
  <c r="I498" i="9"/>
  <c r="J303" i="9"/>
  <c r="J87" i="9"/>
  <c r="J318" i="9"/>
  <c r="J393" i="9"/>
  <c r="J164" i="9"/>
  <c r="J378" i="9"/>
  <c r="J299" i="9"/>
  <c r="J312" i="9"/>
  <c r="J185" i="9"/>
  <c r="J206" i="9"/>
  <c r="I206" i="9"/>
  <c r="J476" i="9"/>
  <c r="J489" i="9"/>
  <c r="J520" i="9"/>
  <c r="J124" i="9"/>
  <c r="J499" i="9"/>
  <c r="J279" i="9"/>
  <c r="J36" i="9"/>
  <c r="I36" i="9"/>
  <c r="J249" i="9"/>
  <c r="J424" i="9"/>
  <c r="J181" i="9"/>
  <c r="I181" i="9"/>
  <c r="I34" i="9"/>
  <c r="J360" i="9"/>
  <c r="J411" i="9"/>
  <c r="J516" i="9"/>
  <c r="J504" i="9"/>
  <c r="J561" i="9"/>
  <c r="J257" i="9"/>
  <c r="I568" i="9"/>
  <c r="J205" i="9"/>
  <c r="I205" i="9"/>
  <c r="J288" i="9"/>
  <c r="I288" i="9"/>
  <c r="J314" i="9"/>
  <c r="I314" i="9"/>
  <c r="J60" i="9"/>
  <c r="I60" i="9"/>
  <c r="J471" i="9"/>
  <c r="I471" i="9"/>
  <c r="J512" i="9"/>
  <c r="J423" i="9"/>
  <c r="J107" i="9"/>
  <c r="J523" i="9"/>
  <c r="J280" i="9"/>
  <c r="J237" i="9"/>
  <c r="I237" i="9"/>
  <c r="J544" i="9"/>
  <c r="J231" i="9"/>
  <c r="J65" i="9"/>
  <c r="I65" i="9"/>
  <c r="J232" i="9"/>
  <c r="J402" i="9"/>
  <c r="J553" i="9"/>
  <c r="I553" i="9"/>
  <c r="J386" i="9"/>
  <c r="J84" i="9"/>
  <c r="I84" i="9"/>
  <c r="J215" i="9"/>
  <c r="J421" i="9"/>
  <c r="I421" i="9"/>
  <c r="J90" i="9"/>
  <c r="J13" i="9"/>
  <c r="J256" i="9"/>
  <c r="I256" i="9"/>
  <c r="J432" i="9"/>
  <c r="J369" i="9"/>
  <c r="I369" i="9"/>
  <c r="J368" i="9"/>
  <c r="I368" i="9"/>
  <c r="I559" i="9"/>
  <c r="J529" i="9"/>
  <c r="J350" i="9"/>
  <c r="J177" i="9"/>
  <c r="J354" i="9"/>
  <c r="J324" i="9"/>
  <c r="J108" i="9"/>
  <c r="I108" i="9"/>
  <c r="J195" i="9"/>
  <c r="I195" i="9"/>
  <c r="J433" i="9"/>
  <c r="J86" i="9"/>
  <c r="I86" i="9"/>
  <c r="J15" i="9"/>
  <c r="J272" i="9"/>
  <c r="J579" i="9"/>
  <c r="I579" i="9"/>
  <c r="J80" i="9"/>
  <c r="J440" i="9"/>
  <c r="I440" i="9"/>
  <c r="J122" i="9"/>
  <c r="J388" i="9"/>
  <c r="I388" i="9"/>
  <c r="J248" i="9"/>
  <c r="I248" i="9"/>
  <c r="I363" i="9"/>
  <c r="J391" i="9"/>
  <c r="I391" i="9"/>
  <c r="J321" i="9"/>
  <c r="I321" i="9"/>
  <c r="J301" i="9"/>
  <c r="I301" i="9"/>
  <c r="J145" i="9"/>
  <c r="J456" i="9"/>
  <c r="J64" i="9"/>
  <c r="AF20" i="11"/>
  <c r="AR19" i="11"/>
  <c r="V315" i="9"/>
  <c r="V459" i="9"/>
  <c r="V236" i="9"/>
  <c r="V466" i="9"/>
  <c r="V517" i="9"/>
  <c r="V130" i="9"/>
  <c r="V172" i="9"/>
  <c r="V571" i="9"/>
  <c r="V197" i="9"/>
  <c r="V114" i="9"/>
  <c r="V414" i="9"/>
  <c r="V307" i="9"/>
  <c r="V542" i="9"/>
  <c r="V188" i="9"/>
  <c r="V492" i="9"/>
  <c r="V447" i="9"/>
  <c r="V119" i="9"/>
  <c r="V563" i="9"/>
  <c r="V556" i="9"/>
  <c r="V345" i="9"/>
  <c r="V334" i="9"/>
  <c r="V522" i="9"/>
  <c r="V331" i="9"/>
  <c r="V16" i="9"/>
  <c r="V92" i="9"/>
  <c r="V250" i="9"/>
  <c r="V277" i="9"/>
  <c r="V333" i="9"/>
  <c r="V96" i="9"/>
  <c r="V446" i="9"/>
  <c r="V528" i="9"/>
  <c r="V102" i="9"/>
  <c r="V497" i="9"/>
  <c r="V347" i="9"/>
  <c r="V337" i="9"/>
  <c r="V21" i="9"/>
  <c r="V566" i="9"/>
  <c r="V237" i="9"/>
  <c r="V280" i="9"/>
  <c r="V365" i="9"/>
  <c r="V116" i="9"/>
  <c r="V372" i="9"/>
  <c r="V69" i="9"/>
  <c r="V81" i="9"/>
  <c r="W81" i="9" s="1"/>
  <c r="X81" i="9" s="1"/>
  <c r="V111" i="9"/>
  <c r="V576" i="9"/>
  <c r="V429" i="9"/>
  <c r="V83" i="9"/>
  <c r="V480" i="9"/>
  <c r="V518" i="9"/>
  <c r="V375" i="9"/>
  <c r="V139" i="9"/>
  <c r="V505" i="9"/>
  <c r="V382" i="9"/>
  <c r="V463" i="9"/>
  <c r="V200" i="9"/>
  <c r="V39" i="9"/>
  <c r="V59" i="9"/>
  <c r="V63" i="9"/>
  <c r="V258" i="9"/>
  <c r="V390" i="9"/>
  <c r="V526" i="9"/>
  <c r="V474" i="9"/>
  <c r="V519" i="9"/>
  <c r="V223" i="9"/>
  <c r="V336" i="9"/>
  <c r="V441" i="9"/>
  <c r="V267" i="9"/>
  <c r="V449" i="9"/>
  <c r="V374" i="9"/>
  <c r="V351" i="9"/>
  <c r="V397" i="9"/>
  <c r="V61" i="9"/>
  <c r="V366" i="9"/>
  <c r="V283" i="9"/>
  <c r="V221" i="9"/>
  <c r="V436" i="9"/>
  <c r="V513" i="9"/>
  <c r="V363" i="9"/>
  <c r="V400" i="9"/>
  <c r="V151" i="9"/>
  <c r="V440" i="9"/>
  <c r="V444" i="9"/>
  <c r="V15" i="9"/>
  <c r="V304" i="9"/>
  <c r="V79" i="9"/>
  <c r="V108" i="9"/>
  <c r="V554" i="9"/>
  <c r="V533" i="9"/>
  <c r="V350" i="9"/>
  <c r="V131" i="9"/>
  <c r="V274" i="9"/>
  <c r="V432" i="9"/>
  <c r="V168" i="9"/>
  <c r="V412" i="9"/>
  <c r="V421" i="9"/>
  <c r="V133" i="9"/>
  <c r="V439" i="9"/>
  <c r="V553" i="9"/>
  <c r="V26" i="9"/>
  <c r="V335" i="9"/>
  <c r="V231" i="9"/>
  <c r="V217" i="9"/>
  <c r="V408" i="9"/>
  <c r="V161" i="9"/>
  <c r="V60" i="9"/>
  <c r="V252" i="9"/>
  <c r="V568" i="9"/>
  <c r="V245" i="9"/>
  <c r="V179" i="9"/>
  <c r="V530" i="9"/>
  <c r="V181" i="9"/>
  <c r="V211" i="9"/>
  <c r="V279" i="9"/>
  <c r="V35" i="9"/>
  <c r="V222" i="9"/>
  <c r="V212" i="9"/>
  <c r="V538" i="9"/>
  <c r="V137" i="9"/>
  <c r="V159" i="9"/>
  <c r="V318" i="9"/>
  <c r="V289" i="9"/>
  <c r="V461" i="9"/>
  <c r="V502" i="9"/>
  <c r="V468" i="9"/>
  <c r="V149" i="9"/>
  <c r="V496" i="9"/>
  <c r="V241" i="9"/>
  <c r="V420" i="9"/>
  <c r="V109" i="9"/>
  <c r="V470" i="9"/>
  <c r="V464" i="9"/>
  <c r="V67" i="9"/>
  <c r="V418" i="9"/>
  <c r="V407" i="9"/>
  <c r="V548" i="9"/>
  <c r="V263" i="9"/>
  <c r="V126" i="9"/>
  <c r="V546" i="9"/>
  <c r="V128" i="9"/>
  <c r="V29" i="9"/>
  <c r="V391" i="9"/>
  <c r="V213" i="9"/>
  <c r="V319" i="9"/>
  <c r="V122" i="9"/>
  <c r="V194" i="9"/>
  <c r="V243" i="9"/>
  <c r="V458" i="9"/>
  <c r="V195" i="9"/>
  <c r="V395" i="9"/>
  <c r="V42" i="9"/>
  <c r="V177" i="9"/>
  <c r="V284" i="9"/>
  <c r="V368" i="9"/>
  <c r="V369" i="9"/>
  <c r="V282" i="9"/>
  <c r="V404" i="9"/>
  <c r="V90" i="9"/>
  <c r="V240" i="9"/>
  <c r="V578" i="9"/>
  <c r="V386" i="9"/>
  <c r="V216" i="9"/>
  <c r="V112" i="9"/>
  <c r="V65" i="9"/>
  <c r="V189" i="9"/>
  <c r="V348" i="9"/>
  <c r="V471" i="9"/>
  <c r="V377" i="9"/>
  <c r="V205" i="9"/>
  <c r="V192" i="9"/>
  <c r="V504" i="9"/>
  <c r="V23" i="9"/>
  <c r="V154" i="9"/>
  <c r="V34" i="9"/>
  <c r="V509" i="9"/>
  <c r="V271" i="9"/>
  <c r="V36" i="9"/>
  <c r="V371" i="9"/>
  <c r="V98" i="9"/>
  <c r="V41" i="9"/>
  <c r="V312" i="9"/>
  <c r="V235" i="9"/>
  <c r="V82" i="9"/>
  <c r="V393" i="9"/>
  <c r="V332" i="9"/>
  <c r="V473" i="9"/>
  <c r="V49" i="9"/>
  <c r="V278" i="9"/>
  <c r="V45" i="9"/>
  <c r="V207" i="9"/>
  <c r="V455" i="9"/>
  <c r="V460" i="9"/>
  <c r="V490" i="9"/>
  <c r="V399" i="9"/>
  <c r="V531" i="9"/>
  <c r="V153" i="9"/>
  <c r="V428" i="9"/>
  <c r="V570" i="9"/>
  <c r="V487" i="9"/>
  <c r="V287" i="9"/>
  <c r="V218" i="9"/>
  <c r="V388" i="9"/>
  <c r="V14" i="9"/>
  <c r="V433" i="9"/>
  <c r="V339" i="9"/>
  <c r="V305" i="9"/>
  <c r="V559" i="9"/>
  <c r="V13" i="9"/>
  <c r="V56" i="9"/>
  <c r="V40" i="9"/>
  <c r="V232" i="9"/>
  <c r="V430" i="9"/>
  <c r="V141" i="9"/>
  <c r="W141" i="9" s="1"/>
  <c r="X141" i="9" s="1"/>
  <c r="V454" i="9"/>
  <c r="V288" i="9"/>
  <c r="V142" i="9"/>
  <c r="V577" i="9"/>
  <c r="V93" i="9"/>
  <c r="V451" i="9"/>
  <c r="V484" i="9"/>
  <c r="V298" i="9"/>
  <c r="V239" i="9"/>
  <c r="V373" i="9"/>
  <c r="V78" i="9"/>
  <c r="V286" i="9"/>
  <c r="V230" i="9"/>
  <c r="V357" i="9"/>
  <c r="V532" i="9"/>
  <c r="V524" i="9"/>
  <c r="V296" i="9"/>
  <c r="V178" i="9"/>
  <c r="V398" i="9"/>
  <c r="V537" i="9"/>
  <c r="V547" i="9"/>
  <c r="V184" i="9"/>
  <c r="V488" i="9"/>
  <c r="V567" i="9"/>
  <c r="V273" i="9"/>
  <c r="V115" i="9"/>
  <c r="V18" i="9"/>
  <c r="V338" i="9"/>
  <c r="V158" i="9"/>
  <c r="V301" i="9"/>
  <c r="V308" i="9"/>
  <c r="V80" i="9"/>
  <c r="V238" i="9"/>
  <c r="V309" i="9"/>
  <c r="V324" i="9"/>
  <c r="V543" i="9"/>
  <c r="V199" i="9"/>
  <c r="V140" i="9"/>
  <c r="V215" i="9"/>
  <c r="V462" i="9"/>
  <c r="V219" i="9"/>
  <c r="V544" i="9"/>
  <c r="V157" i="9"/>
  <c r="V204" i="9"/>
  <c r="V370" i="9"/>
  <c r="V257" i="9"/>
  <c r="V481" i="9"/>
  <c r="V387" i="9"/>
  <c r="V378" i="9"/>
  <c r="V229" i="9"/>
  <c r="V465" i="9"/>
  <c r="V28" i="9"/>
  <c r="V129" i="9"/>
  <c r="V341" i="9"/>
  <c r="V356" i="9"/>
  <c r="V106" i="9"/>
  <c r="V292" i="9"/>
  <c r="V358" i="9"/>
  <c r="V44" i="9"/>
  <c r="V247" i="9"/>
  <c r="V330" i="9"/>
  <c r="V396" i="9"/>
  <c r="V193" i="9"/>
  <c r="V226" i="9"/>
  <c r="V275" i="9"/>
  <c r="V135" i="9"/>
  <c r="V97" i="9"/>
  <c r="V565" i="9"/>
  <c r="V431" i="9"/>
  <c r="V321" i="9"/>
  <c r="V367" i="9"/>
  <c r="V320" i="9"/>
  <c r="V557" i="9"/>
  <c r="V255" i="9"/>
  <c r="V57" i="9"/>
  <c r="V327" i="9"/>
  <c r="V94" i="9"/>
  <c r="V148" i="9"/>
  <c r="V73" i="9"/>
  <c r="V198" i="9"/>
  <c r="V269" i="9"/>
  <c r="V442" i="9"/>
  <c r="V95" i="9"/>
  <c r="V249" i="9"/>
  <c r="V206" i="9"/>
  <c r="V376" i="9"/>
  <c r="V539" i="9"/>
  <c r="V134" i="9"/>
  <c r="V306" i="9"/>
  <c r="V99" i="9"/>
  <c r="V409" i="9"/>
  <c r="V536" i="9"/>
  <c r="V329" i="9"/>
  <c r="V248" i="9"/>
  <c r="V86" i="9"/>
  <c r="V495" i="9"/>
  <c r="V256" i="9"/>
  <c r="V402" i="9"/>
  <c r="V314" i="9"/>
  <c r="V411" i="9"/>
  <c r="V499" i="9"/>
  <c r="V545" i="9"/>
  <c r="V52" i="9"/>
  <c r="V450" i="9"/>
  <c r="V364" i="9"/>
  <c r="AD313" i="9"/>
  <c r="AD392" i="9"/>
  <c r="AD138" i="9"/>
  <c r="AD164" i="9"/>
  <c r="AD143" i="9"/>
  <c r="AD170" i="9"/>
  <c r="AD575" i="9"/>
  <c r="V456" i="9"/>
  <c r="V285" i="9"/>
  <c r="V426" i="9"/>
  <c r="V101" i="9"/>
  <c r="V264" i="9"/>
  <c r="V346" i="9"/>
  <c r="V196" i="9"/>
  <c r="V506" i="9"/>
  <c r="V355" i="9"/>
  <c r="V55" i="9"/>
  <c r="V560" i="9"/>
  <c r="V110" i="9"/>
  <c r="V352" i="9"/>
  <c r="V445" i="9"/>
  <c r="V510" i="9"/>
  <c r="V425" i="9"/>
  <c r="V48" i="9"/>
  <c r="V475" i="9"/>
  <c r="V145" i="9"/>
  <c r="V244" i="9"/>
  <c r="V551" i="9"/>
  <c r="V104" i="9"/>
  <c r="V107" i="9"/>
  <c r="V549" i="9"/>
  <c r="V323" i="9"/>
  <c r="V317" i="9"/>
  <c r="V489" i="9"/>
  <c r="V88" i="9"/>
  <c r="V403" i="9"/>
  <c r="V311" i="9"/>
  <c r="V125" i="9"/>
  <c r="V574" i="9"/>
  <c r="V310" i="9"/>
  <c r="V340" i="9"/>
  <c r="V508" i="9"/>
  <c r="V359" i="9"/>
  <c r="W359" i="9" s="1"/>
  <c r="X359" i="9" s="1"/>
  <c r="V77" i="9"/>
  <c r="V342" i="9"/>
  <c r="V58" i="9"/>
  <c r="V31" i="9"/>
  <c r="V209" i="9"/>
  <c r="V89" i="9"/>
  <c r="V75" i="9"/>
  <c r="V479" i="9"/>
  <c r="V410" i="9"/>
  <c r="V569" i="9"/>
  <c r="V68" i="9"/>
  <c r="V242" i="9"/>
  <c r="V511" i="9"/>
  <c r="V165" i="9"/>
  <c r="V91" i="9"/>
  <c r="V183" i="9"/>
  <c r="V254" i="9"/>
  <c r="V266" i="9"/>
  <c r="V389" i="9"/>
  <c r="V201" i="9"/>
  <c r="V482" i="9"/>
  <c r="V167" i="9"/>
  <c r="V259" i="9"/>
  <c r="V117" i="9"/>
  <c r="V272" i="9"/>
  <c r="V120" i="9"/>
  <c r="V523" i="9"/>
  <c r="V521" i="9"/>
  <c r="V169" i="9"/>
  <c r="V156" i="9"/>
  <c r="V520" i="9"/>
  <c r="V185" i="9"/>
  <c r="V295" i="9"/>
  <c r="V498" i="9"/>
  <c r="V174" i="9"/>
  <c r="V54" i="9"/>
  <c r="V406" i="9"/>
  <c r="V435" i="9"/>
  <c r="V401" i="9"/>
  <c r="V190" i="9"/>
  <c r="V147" i="9"/>
  <c r="V322" i="9"/>
  <c r="V220" i="9"/>
  <c r="V472" i="9"/>
  <c r="V71" i="9"/>
  <c r="V163" i="9"/>
  <c r="V507" i="9"/>
  <c r="V552" i="9"/>
  <c r="V493" i="9"/>
  <c r="V385" i="9"/>
  <c r="V121" i="9"/>
  <c r="V316" i="9"/>
  <c r="V37" i="9"/>
  <c r="V379" i="9"/>
  <c r="V53" i="9"/>
  <c r="V74" i="9"/>
  <c r="V246" i="9"/>
  <c r="V381" i="9"/>
  <c r="V30" i="9"/>
  <c r="V160" i="9"/>
  <c r="V383" i="9"/>
  <c r="V85" i="9"/>
  <c r="V175" i="9"/>
  <c r="V166" i="9"/>
  <c r="V360" i="9"/>
  <c r="V124" i="9"/>
  <c r="V72" i="9"/>
  <c r="V303" i="9"/>
  <c r="V17" i="9"/>
  <c r="V325" i="9"/>
  <c r="V501" i="9"/>
  <c r="V281" i="9"/>
  <c r="V384" i="9"/>
  <c r="V300" i="9"/>
  <c r="V491" i="9"/>
  <c r="V152" i="9"/>
  <c r="V186" i="9"/>
  <c r="V33" i="9"/>
  <c r="V438" i="9"/>
  <c r="V32" i="9"/>
  <c r="V477" i="9"/>
  <c r="V62" i="9"/>
  <c r="V529" i="9"/>
  <c r="V144" i="9"/>
  <c r="V38" i="9"/>
  <c r="V51" i="9"/>
  <c r="V343" i="9"/>
  <c r="V233" i="9"/>
  <c r="V534" i="9"/>
  <c r="V326" i="9"/>
  <c r="V423" i="9"/>
  <c r="V24" i="9"/>
  <c r="V251" i="9"/>
  <c r="V76" i="9"/>
  <c r="V415" i="9"/>
  <c r="V469" i="9"/>
  <c r="W469" i="9" s="1"/>
  <c r="X469" i="9" s="1"/>
  <c r="V443" i="9"/>
  <c r="V527" i="9"/>
  <c r="V293" i="9"/>
  <c r="V422" i="9"/>
  <c r="V268" i="9"/>
  <c r="V47" i="9"/>
  <c r="V555" i="9"/>
  <c r="V417" i="9"/>
  <c r="V514" i="9"/>
  <c r="V46" i="9"/>
  <c r="V105" i="9"/>
  <c r="V328" i="9"/>
  <c r="V434" i="9"/>
  <c r="V87" i="9"/>
  <c r="V25" i="9"/>
  <c r="V427" i="9"/>
  <c r="V123" i="9"/>
  <c r="V118" i="9"/>
  <c r="V540" i="9"/>
  <c r="V191" i="9"/>
  <c r="V354" i="9"/>
  <c r="V486" i="9"/>
  <c r="V228" i="9"/>
  <c r="V227" i="9"/>
  <c r="V512" i="9"/>
  <c r="V535" i="9"/>
  <c r="V187" i="9"/>
  <c r="V453" i="9"/>
  <c r="V515" i="9"/>
  <c r="V224" i="9"/>
  <c r="V262" i="9"/>
  <c r="V562" i="9"/>
  <c r="V180" i="9"/>
  <c r="V349" i="9"/>
  <c r="V558" i="9"/>
  <c r="V20" i="9"/>
  <c r="V225" i="9"/>
  <c r="V503" i="9"/>
  <c r="V150" i="9"/>
  <c r="V100" i="9"/>
  <c r="V173" i="9"/>
  <c r="V483" i="9"/>
  <c r="V290" i="9"/>
  <c r="V580" i="9"/>
  <c r="V291" i="9"/>
  <c r="V405" i="9"/>
  <c r="V494" i="9"/>
  <c r="AD315" i="9"/>
  <c r="AD459" i="9"/>
  <c r="AD236" i="9"/>
  <c r="AD466" i="9"/>
  <c r="AD517" i="9"/>
  <c r="AD130" i="9"/>
  <c r="AD172" i="9"/>
  <c r="AD571" i="9"/>
  <c r="AD197" i="9"/>
  <c r="AD114" i="9"/>
  <c r="AE114" i="9" s="1"/>
  <c r="AF114" i="9" s="1"/>
  <c r="AD414" i="9"/>
  <c r="AD307" i="9"/>
  <c r="AD542" i="9"/>
  <c r="AD188" i="9"/>
  <c r="AD492" i="9"/>
  <c r="AD447" i="9"/>
  <c r="AD119" i="9"/>
  <c r="AD563" i="9"/>
  <c r="AD556" i="9"/>
  <c r="AD345" i="9"/>
  <c r="AD334" i="9"/>
  <c r="AD522" i="9"/>
  <c r="AD331" i="9"/>
  <c r="AD16" i="9"/>
  <c r="AD92" i="9"/>
  <c r="AD250" i="9"/>
  <c r="AD277" i="9"/>
  <c r="AD333" i="9"/>
  <c r="AD96" i="9"/>
  <c r="AD446" i="9"/>
  <c r="AD528" i="9"/>
  <c r="AD102" i="9"/>
  <c r="AD497" i="9"/>
  <c r="AD347" i="9"/>
  <c r="AD337" i="9"/>
  <c r="AD21" i="9"/>
  <c r="AD566" i="9"/>
  <c r="AD237" i="9"/>
  <c r="AD280" i="9"/>
  <c r="AD365" i="9"/>
  <c r="AD116" i="9"/>
  <c r="AD372" i="9"/>
  <c r="AD69" i="9"/>
  <c r="AD81" i="9"/>
  <c r="AD111" i="9"/>
  <c r="AD576" i="9"/>
  <c r="AD429" i="9"/>
  <c r="AD83" i="9"/>
  <c r="AE83" i="9" s="1"/>
  <c r="AF83" i="9" s="1"/>
  <c r="AD287" i="9"/>
  <c r="AD29" i="9"/>
  <c r="AD513" i="9"/>
  <c r="AD308" i="9"/>
  <c r="AD367" i="9"/>
  <c r="AD319" i="9"/>
  <c r="AD151" i="9"/>
  <c r="AD358" i="9"/>
  <c r="AD14" i="9"/>
  <c r="AD238" i="9"/>
  <c r="AD557" i="9"/>
  <c r="AD458" i="9"/>
  <c r="AD79" i="9"/>
  <c r="AD247" i="9"/>
  <c r="AD339" i="9"/>
  <c r="AD42" i="9"/>
  <c r="AD533" i="9"/>
  <c r="AD131" i="9"/>
  <c r="AD330" i="9"/>
  <c r="AD282" i="9"/>
  <c r="AD168" i="9"/>
  <c r="AD140" i="9"/>
  <c r="AD240" i="9"/>
  <c r="AD133" i="9"/>
  <c r="AD396" i="9"/>
  <c r="AD40" i="9"/>
  <c r="AD216" i="9"/>
  <c r="AD26" i="9"/>
  <c r="AD219" i="9"/>
  <c r="AD148" i="9"/>
  <c r="AD217" i="9"/>
  <c r="AD193" i="9"/>
  <c r="AD141" i="9"/>
  <c r="AD471" i="9"/>
  <c r="AD60" i="9"/>
  <c r="AD314" i="9"/>
  <c r="AD288" i="9"/>
  <c r="AD205" i="9"/>
  <c r="AD568" i="9"/>
  <c r="AD257" i="9"/>
  <c r="AD504" i="9"/>
  <c r="AD411" i="9"/>
  <c r="AD34" i="9"/>
  <c r="AD181" i="9"/>
  <c r="AD249" i="9"/>
  <c r="AD36" i="9"/>
  <c r="AD279" i="9"/>
  <c r="AD499" i="9"/>
  <c r="AD206" i="9"/>
  <c r="AD137" i="9"/>
  <c r="AD545" i="9"/>
  <c r="AD298" i="9"/>
  <c r="AD82" i="9"/>
  <c r="AD52" i="9"/>
  <c r="AD373" i="9"/>
  <c r="AD502" i="9"/>
  <c r="AD465" i="9"/>
  <c r="AD278" i="9"/>
  <c r="AD149" i="9"/>
  <c r="AD45" i="9"/>
  <c r="AD341" i="9"/>
  <c r="AD420" i="9"/>
  <c r="AD97" i="9"/>
  <c r="AD230" i="9"/>
  <c r="AD455" i="9"/>
  <c r="AD470" i="9"/>
  <c r="AD464" i="9"/>
  <c r="AD67" i="9"/>
  <c r="AD418" i="9"/>
  <c r="AD407" i="9"/>
  <c r="AD548" i="9"/>
  <c r="AD263" i="9"/>
  <c r="AD126" i="9"/>
  <c r="AD546" i="9"/>
  <c r="AD128" i="9"/>
  <c r="AD221" i="9"/>
  <c r="AD436" i="9"/>
  <c r="AD218" i="9"/>
  <c r="AD400" i="9"/>
  <c r="AD320" i="9"/>
  <c r="AD444" i="9"/>
  <c r="AD304" i="9"/>
  <c r="AD255" i="9"/>
  <c r="AD554" i="9"/>
  <c r="AD305" i="9"/>
  <c r="AD57" i="9"/>
  <c r="AE57" i="9" s="1"/>
  <c r="AF57" i="9" s="1"/>
  <c r="AD432" i="9"/>
  <c r="AD13" i="9"/>
  <c r="AD421" i="9"/>
  <c r="AD553" i="9"/>
  <c r="AD232" i="9"/>
  <c r="AD231" i="9"/>
  <c r="AD73" i="9"/>
  <c r="AE73" i="9" s="1"/>
  <c r="AF73" i="9" s="1"/>
  <c r="AD161" i="9"/>
  <c r="AD198" i="9"/>
  <c r="AD142" i="9"/>
  <c r="AD179" i="9"/>
  <c r="AD442" i="9"/>
  <c r="AD488" i="9"/>
  <c r="AD139" i="9"/>
  <c r="AD275" i="9"/>
  <c r="AD481" i="9"/>
  <c r="AD463" i="9"/>
  <c r="AD59" i="9"/>
  <c r="AD135" i="9"/>
  <c r="AE135" i="9" s="1"/>
  <c r="AF135" i="9" s="1"/>
  <c r="AD387" i="9"/>
  <c r="AD258" i="9"/>
  <c r="AD378" i="9"/>
  <c r="AD567" i="9"/>
  <c r="AD519" i="9"/>
  <c r="AD229" i="9"/>
  <c r="AD273" i="9"/>
  <c r="AD336" i="9"/>
  <c r="AD28" i="9"/>
  <c r="AD449" i="9"/>
  <c r="AD129" i="9"/>
  <c r="AD115" i="9"/>
  <c r="AD397" i="9"/>
  <c r="AD356" i="9"/>
  <c r="AD18" i="9"/>
  <c r="AD99" i="9"/>
  <c r="AD106" i="9"/>
  <c r="AD292" i="9"/>
  <c r="AD570" i="9"/>
  <c r="AD536" i="9"/>
  <c r="AD283" i="9"/>
  <c r="AD321" i="9"/>
  <c r="AD363" i="9"/>
  <c r="AD388" i="9"/>
  <c r="AD440" i="9"/>
  <c r="AE440" i="9" s="1"/>
  <c r="AF440" i="9" s="1"/>
  <c r="AD15" i="9"/>
  <c r="AD433" i="9"/>
  <c r="AD108" i="9"/>
  <c r="AD350" i="9"/>
  <c r="AD559" i="9"/>
  <c r="AD274" i="9"/>
  <c r="AD327" i="9"/>
  <c r="AD412" i="9"/>
  <c r="AD56" i="9"/>
  <c r="AD439" i="9"/>
  <c r="AD94" i="9"/>
  <c r="AD335" i="9"/>
  <c r="AD430" i="9"/>
  <c r="AD408" i="9"/>
  <c r="AD454" i="9"/>
  <c r="AD252" i="9"/>
  <c r="AD269" i="9"/>
  <c r="AD245" i="9"/>
  <c r="AD577" i="9"/>
  <c r="AD530" i="9"/>
  <c r="AD375" i="9"/>
  <c r="AD211" i="9"/>
  <c r="AD382" i="9"/>
  <c r="AD35" i="9"/>
  <c r="AD222" i="9"/>
  <c r="AD212" i="9"/>
  <c r="AD538" i="9"/>
  <c r="AD159" i="9"/>
  <c r="AD474" i="9"/>
  <c r="AD318" i="9"/>
  <c r="AD289" i="9"/>
  <c r="AD461" i="9"/>
  <c r="AD223" i="9"/>
  <c r="AD468" i="9"/>
  <c r="AD267" i="9"/>
  <c r="AD496" i="9"/>
  <c r="AD374" i="9"/>
  <c r="AD241" i="9"/>
  <c r="AD109" i="9"/>
  <c r="AD366" i="9"/>
  <c r="AD565" i="9"/>
  <c r="AD531" i="9"/>
  <c r="AD524" i="9"/>
  <c r="AD338" i="9"/>
  <c r="AD158" i="9"/>
  <c r="AD178" i="9"/>
  <c r="AD398" i="9"/>
  <c r="AD44" i="9"/>
  <c r="AE44" i="9" s="1"/>
  <c r="AF44" i="9" s="1"/>
  <c r="AD309" i="9"/>
  <c r="AD495" i="9"/>
  <c r="AD543" i="9"/>
  <c r="AD256" i="9"/>
  <c r="AD215" i="9"/>
  <c r="AD402" i="9"/>
  <c r="AD544" i="9"/>
  <c r="AD204" i="9"/>
  <c r="AD226" i="9"/>
  <c r="AD518" i="9"/>
  <c r="AD271" i="9"/>
  <c r="AD39" i="9"/>
  <c r="AD41" i="9"/>
  <c r="AD312" i="9"/>
  <c r="AD526" i="9"/>
  <c r="AD332" i="9"/>
  <c r="AD49" i="9"/>
  <c r="AD61" i="9"/>
  <c r="AD306" i="9"/>
  <c r="AD490" i="9"/>
  <c r="AD409" i="9"/>
  <c r="AD329" i="9"/>
  <c r="AD391" i="9"/>
  <c r="AD122" i="9"/>
  <c r="AD195" i="9"/>
  <c r="AD177" i="9"/>
  <c r="AD368" i="9"/>
  <c r="AD404" i="9"/>
  <c r="AD578" i="9"/>
  <c r="AD112" i="9"/>
  <c r="AD189" i="9"/>
  <c r="AD377" i="9"/>
  <c r="AD192" i="9"/>
  <c r="AD23" i="9"/>
  <c r="AD95" i="9"/>
  <c r="AD505" i="9"/>
  <c r="AD63" i="9"/>
  <c r="AD376" i="9"/>
  <c r="AD539" i="9"/>
  <c r="AD351" i="9"/>
  <c r="AD134" i="9"/>
  <c r="AD450" i="9"/>
  <c r="AD357" i="9"/>
  <c r="AD296" i="9"/>
  <c r="AD428" i="9"/>
  <c r="AD364" i="9"/>
  <c r="AD248" i="9"/>
  <c r="AD86" i="9"/>
  <c r="AD537" i="9"/>
  <c r="AD547" i="9"/>
  <c r="AD184" i="9"/>
  <c r="AD93" i="9"/>
  <c r="AD200" i="9"/>
  <c r="AD239" i="9"/>
  <c r="AD286" i="9"/>
  <c r="AD153" i="9"/>
  <c r="AD213" i="9"/>
  <c r="AD194" i="9"/>
  <c r="AD243" i="9"/>
  <c r="AD395" i="9"/>
  <c r="AD284" i="9"/>
  <c r="AD369" i="9"/>
  <c r="AD90" i="9"/>
  <c r="AD386" i="9"/>
  <c r="AD65" i="9"/>
  <c r="AD348" i="9"/>
  <c r="AD154" i="9"/>
  <c r="AD509" i="9"/>
  <c r="AD371" i="9"/>
  <c r="AD98" i="9"/>
  <c r="AD235" i="9"/>
  <c r="AD393" i="9"/>
  <c r="AD473" i="9"/>
  <c r="AD441" i="9"/>
  <c r="AD207" i="9"/>
  <c r="AD460" i="9"/>
  <c r="AD399" i="9"/>
  <c r="AD487" i="9"/>
  <c r="AD301" i="9"/>
  <c r="AD80" i="9"/>
  <c r="AD324" i="9"/>
  <c r="AD199" i="9"/>
  <c r="AD462" i="9"/>
  <c r="AD157" i="9"/>
  <c r="AD370" i="9"/>
  <c r="AD480" i="9"/>
  <c r="AD451" i="9"/>
  <c r="AD484" i="9"/>
  <c r="AD390" i="9"/>
  <c r="AD78" i="9"/>
  <c r="AD532" i="9"/>
  <c r="AD431" i="9"/>
  <c r="W57" i="9"/>
  <c r="X57" i="9" s="1"/>
  <c r="V138" i="9"/>
  <c r="V170" i="9"/>
  <c r="V392" i="9"/>
  <c r="V313" i="9"/>
  <c r="V575" i="9"/>
  <c r="V164" i="9"/>
  <c r="V143" i="9"/>
  <c r="AD456" i="9"/>
  <c r="AD285" i="9"/>
  <c r="AD426" i="9"/>
  <c r="AD101" i="9"/>
  <c r="AD264" i="9"/>
  <c r="AD346" i="9"/>
  <c r="AD196" i="9"/>
  <c r="AD506" i="9"/>
  <c r="AD160" i="9"/>
  <c r="AD48" i="9"/>
  <c r="AD167" i="9"/>
  <c r="AD145" i="9"/>
  <c r="AD434" i="9"/>
  <c r="AD551" i="9"/>
  <c r="AD326" i="9"/>
  <c r="AD486" i="9"/>
  <c r="AD120" i="9"/>
  <c r="AD228" i="9"/>
  <c r="AD523" i="9"/>
  <c r="AD107" i="9"/>
  <c r="AD423" i="9"/>
  <c r="AD512" i="9"/>
  <c r="AD360" i="9"/>
  <c r="AD124" i="9"/>
  <c r="AD520" i="9"/>
  <c r="AD489" i="9"/>
  <c r="AD185" i="9"/>
  <c r="AD453" i="9"/>
  <c r="AD295" i="9"/>
  <c r="AD403" i="9"/>
  <c r="AD515" i="9"/>
  <c r="AD427" i="9"/>
  <c r="AD17" i="9"/>
  <c r="AD262" i="9"/>
  <c r="AD406" i="9"/>
  <c r="AD310" i="9"/>
  <c r="AD340" i="9"/>
  <c r="AD508" i="9"/>
  <c r="AD359" i="9"/>
  <c r="AD77" i="9"/>
  <c r="AD342" i="9"/>
  <c r="AD58" i="9"/>
  <c r="AD31" i="9"/>
  <c r="AD209" i="9"/>
  <c r="AD89" i="9"/>
  <c r="AD75" i="9"/>
  <c r="AD479" i="9"/>
  <c r="AD410" i="9"/>
  <c r="AD569" i="9"/>
  <c r="AD68" i="9"/>
  <c r="AD242" i="9"/>
  <c r="AD511" i="9"/>
  <c r="AD165" i="9"/>
  <c r="AD91" i="9"/>
  <c r="AD183" i="9"/>
  <c r="AD254" i="9"/>
  <c r="AD266" i="9"/>
  <c r="AD389" i="9"/>
  <c r="AD383" i="9"/>
  <c r="AD175" i="9"/>
  <c r="AD104" i="9"/>
  <c r="AD166" i="9"/>
  <c r="AD323" i="9"/>
  <c r="AD24" i="9"/>
  <c r="AD251" i="9"/>
  <c r="AD38" i="9"/>
  <c r="AD87" i="9"/>
  <c r="AD76" i="9"/>
  <c r="AD25" i="9"/>
  <c r="AD580" i="9"/>
  <c r="AD415" i="9"/>
  <c r="AD435" i="9"/>
  <c r="AD147" i="9"/>
  <c r="AD180" i="9"/>
  <c r="AD527" i="9"/>
  <c r="AD71" i="9"/>
  <c r="AD558" i="9"/>
  <c r="AD422" i="9"/>
  <c r="AD493" i="9"/>
  <c r="AD225" i="9"/>
  <c r="AD47" i="9"/>
  <c r="AD316" i="9"/>
  <c r="AD150" i="9"/>
  <c r="AD417" i="9"/>
  <c r="AD74" i="9"/>
  <c r="AD173" i="9"/>
  <c r="AD105" i="9"/>
  <c r="AD475" i="9"/>
  <c r="AD85" i="9"/>
  <c r="AD244" i="9"/>
  <c r="AD354" i="9"/>
  <c r="AD227" i="9"/>
  <c r="AD549" i="9"/>
  <c r="AD317" i="9"/>
  <c r="AD355" i="9"/>
  <c r="AD88" i="9"/>
  <c r="AD352" i="9"/>
  <c r="AD311" i="9"/>
  <c r="AD125" i="9"/>
  <c r="AD574" i="9"/>
  <c r="AD501" i="9"/>
  <c r="AD190" i="9"/>
  <c r="AD281" i="9"/>
  <c r="AD51" i="9"/>
  <c r="AD472" i="9"/>
  <c r="AD300" i="9"/>
  <c r="AD405" i="9"/>
  <c r="AD552" i="9"/>
  <c r="AD152" i="9"/>
  <c r="AD118" i="9"/>
  <c r="AD121" i="9"/>
  <c r="AD33" i="9"/>
  <c r="AD233" i="9"/>
  <c r="AD53" i="9"/>
  <c r="AD32" i="9"/>
  <c r="AD191" i="9"/>
  <c r="AD477" i="9"/>
  <c r="AD246" i="9"/>
  <c r="AD328" i="9"/>
  <c r="AD534" i="9"/>
  <c r="AD290" i="9"/>
  <c r="AD156" i="9"/>
  <c r="AD498" i="9"/>
  <c r="AD174" i="9"/>
  <c r="AD443" i="9"/>
  <c r="AD349" i="9"/>
  <c r="AD507" i="9"/>
  <c r="AD268" i="9"/>
  <c r="AD503" i="9"/>
  <c r="AD379" i="9"/>
  <c r="AD514" i="9"/>
  <c r="AD46" i="9"/>
  <c r="AD482" i="9"/>
  <c r="AD259" i="9"/>
  <c r="AD272" i="9"/>
  <c r="AD521" i="9"/>
  <c r="AD535" i="9"/>
  <c r="AD187" i="9"/>
  <c r="AD560" i="9"/>
  <c r="AD445" i="9"/>
  <c r="AD224" i="9"/>
  <c r="AD322" i="9"/>
  <c r="AD123" i="9"/>
  <c r="AD491" i="9"/>
  <c r="AD381" i="9"/>
  <c r="AD494" i="9"/>
  <c r="AD438" i="9"/>
  <c r="AD30" i="9"/>
  <c r="AD483" i="9"/>
  <c r="AD529" i="9"/>
  <c r="AD144" i="9"/>
  <c r="AD72" i="9"/>
  <c r="AD325" i="9"/>
  <c r="AD291" i="9"/>
  <c r="AD163" i="9"/>
  <c r="AD186" i="9"/>
  <c r="AD540" i="9"/>
  <c r="AD62" i="9"/>
  <c r="AD201" i="9"/>
  <c r="AD117" i="9"/>
  <c r="AD169" i="9"/>
  <c r="AD55" i="9"/>
  <c r="AD110" i="9"/>
  <c r="AD54" i="9"/>
  <c r="AD425" i="9"/>
  <c r="AD469" i="9"/>
  <c r="AD562" i="9"/>
  <c r="AD220" i="9"/>
  <c r="AD293" i="9"/>
  <c r="AD20" i="9"/>
  <c r="AD385" i="9"/>
  <c r="AD555" i="9"/>
  <c r="AD100" i="9"/>
  <c r="AD303" i="9"/>
  <c r="AD510" i="9"/>
  <c r="AD401" i="9"/>
  <c r="AD384" i="9"/>
  <c r="AD343" i="9"/>
  <c r="AD37" i="9"/>
  <c r="V380" i="9"/>
  <c r="V361" i="9"/>
  <c r="V573" i="9"/>
  <c r="V572" i="9"/>
  <c r="V253" i="9"/>
  <c r="V419" i="9"/>
  <c r="V261" i="9"/>
  <c r="V448" i="9"/>
  <c r="V171" i="9"/>
  <c r="V294" i="9"/>
  <c r="V203" i="9"/>
  <c r="V485" i="9"/>
  <c r="V146" i="9"/>
  <c r="V260" i="9"/>
  <c r="V103" i="9"/>
  <c r="V162" i="9"/>
  <c r="V478" i="9"/>
  <c r="V202" i="9"/>
  <c r="V516" i="9"/>
  <c r="V113" i="9"/>
  <c r="V299" i="9"/>
  <c r="V500" i="9"/>
  <c r="V416" i="9"/>
  <c r="V541" i="9"/>
  <c r="V302" i="9"/>
  <c r="V12" i="9"/>
  <c r="V19" i="9"/>
  <c r="V214" i="9"/>
  <c r="V276" i="9"/>
  <c r="V155" i="9"/>
  <c r="V132" i="9"/>
  <c r="V467" i="9"/>
  <c r="V50" i="9"/>
  <c r="V550" i="9"/>
  <c r="V413" i="9"/>
  <c r="V43" i="9"/>
  <c r="V457" i="9"/>
  <c r="V353" i="9"/>
  <c r="V127" i="9"/>
  <c r="V22" i="9"/>
  <c r="V210" i="9"/>
  <c r="V208" i="9"/>
  <c r="V176" i="9"/>
  <c r="V362" i="9"/>
  <c r="V344" i="9"/>
  <c r="V182" i="9"/>
  <c r="V394" i="9"/>
  <c r="V525" i="9"/>
  <c r="V424" i="9"/>
  <c r="V476" i="9"/>
  <c r="V297" i="9"/>
  <c r="V136" i="9"/>
  <c r="V66" i="9"/>
  <c r="V234" i="9"/>
  <c r="V70" i="9"/>
  <c r="V27" i="9"/>
  <c r="V579" i="9"/>
  <c r="V84" i="9"/>
  <c r="V561" i="9"/>
  <c r="V265" i="9"/>
  <c r="V437" i="9"/>
  <c r="V270" i="9"/>
  <c r="V564" i="9"/>
  <c r="V64" i="9"/>
  <c r="V452" i="9"/>
  <c r="AD380" i="9"/>
  <c r="AD361" i="9"/>
  <c r="AD573" i="9"/>
  <c r="AD572" i="9"/>
  <c r="AD253" i="9"/>
  <c r="AD419" i="9"/>
  <c r="AD261" i="9"/>
  <c r="AD448" i="9"/>
  <c r="AD64" i="9"/>
  <c r="AD214" i="9"/>
  <c r="AD182" i="9"/>
  <c r="AD70" i="9"/>
  <c r="AD155" i="9"/>
  <c r="AD208" i="9"/>
  <c r="AD132" i="9"/>
  <c r="AD561" i="9"/>
  <c r="AD516" i="9"/>
  <c r="AD424" i="9"/>
  <c r="AD476" i="9"/>
  <c r="AD500" i="9"/>
  <c r="AD127" i="9"/>
  <c r="AD416" i="9"/>
  <c r="AD302" i="9"/>
  <c r="AD12" i="9"/>
  <c r="AD19" i="9"/>
  <c r="AD478" i="9"/>
  <c r="AD27" i="9"/>
  <c r="AD84" i="9"/>
  <c r="AD202" i="9"/>
  <c r="AD203" i="9"/>
  <c r="AD260" i="9"/>
  <c r="AD297" i="9"/>
  <c r="AD270" i="9"/>
  <c r="AD66" i="9"/>
  <c r="AD210" i="9"/>
  <c r="AD579" i="9"/>
  <c r="AD113" i="9"/>
  <c r="AD294" i="9"/>
  <c r="AD299" i="9"/>
  <c r="AD103" i="9"/>
  <c r="AD541" i="9"/>
  <c r="AD457" i="9"/>
  <c r="AD353" i="9"/>
  <c r="AD234" i="9"/>
  <c r="AD394" i="9"/>
  <c r="AD525" i="9"/>
  <c r="AD146" i="9"/>
  <c r="AD413" i="9"/>
  <c r="AD43" i="9"/>
  <c r="AD22" i="9"/>
  <c r="AD176" i="9"/>
  <c r="AD265" i="9"/>
  <c r="AD437" i="9"/>
  <c r="AD452" i="9"/>
  <c r="AD485" i="9"/>
  <c r="AD362" i="9"/>
  <c r="AD276" i="9"/>
  <c r="AD467" i="9"/>
  <c r="AD50" i="9"/>
  <c r="AD171" i="9"/>
  <c r="AD550" i="9"/>
  <c r="AD136" i="9"/>
  <c r="AD564" i="9"/>
  <c r="AD344" i="9"/>
  <c r="AD162" i="9"/>
  <c r="O73" i="9"/>
  <c r="P73" i="9" s="1"/>
  <c r="AM189" i="9"/>
  <c r="AN189" i="9" s="1"/>
  <c r="AM98" i="9"/>
  <c r="AN98" i="9" s="1"/>
  <c r="AM359" i="9"/>
  <c r="AN359" i="9" s="1"/>
  <c r="AM473" i="9"/>
  <c r="AN473" i="9" s="1"/>
  <c r="AM325" i="9"/>
  <c r="AN325" i="9" s="1"/>
  <c r="AM160" i="9"/>
  <c r="AN160" i="9" s="1"/>
  <c r="BC38" i="11"/>
  <c r="AM57" i="9"/>
  <c r="AN57" i="9" s="1"/>
  <c r="BC47" i="11"/>
  <c r="AV5" i="9" s="1"/>
  <c r="Q14" i="11"/>
  <c r="O474" i="9"/>
  <c r="P474" i="9" s="1"/>
  <c r="D13" i="11"/>
  <c r="L33" i="11" l="1"/>
  <c r="Q5" i="9" s="1"/>
  <c r="N19" i="11"/>
  <c r="O19" i="11" s="1"/>
  <c r="N21" i="11"/>
  <c r="O21" i="11" s="1"/>
  <c r="X21" i="11"/>
  <c r="Y21" i="11" s="1"/>
  <c r="X19" i="11"/>
  <c r="W21" i="11"/>
  <c r="W19" i="11"/>
  <c r="AF21" i="11"/>
  <c r="AG20" i="11"/>
  <c r="AH20" i="11" s="1"/>
  <c r="V31" i="11"/>
  <c r="J397" i="9"/>
  <c r="J418" i="9"/>
  <c r="I42" i="9"/>
  <c r="J571" i="9"/>
  <c r="J114" i="9"/>
  <c r="I188" i="9"/>
  <c r="I119" i="9"/>
  <c r="I345" i="9"/>
  <c r="J133" i="9"/>
  <c r="I219" i="9"/>
  <c r="J211" i="9"/>
  <c r="J538" i="9"/>
  <c r="I319" i="9"/>
  <c r="J63" i="9"/>
  <c r="I307" i="9"/>
  <c r="J188" i="9"/>
  <c r="J345" i="9"/>
  <c r="I282" i="9"/>
  <c r="I408" i="9"/>
  <c r="I154" i="9"/>
  <c r="I93" i="9"/>
  <c r="I484" i="9"/>
  <c r="I578" i="9"/>
  <c r="I463" i="9"/>
  <c r="J430" i="9"/>
  <c r="I313" i="9"/>
  <c r="I398" i="9"/>
  <c r="I194" i="9"/>
  <c r="J304" i="9"/>
  <c r="I104" i="9"/>
  <c r="I522" i="9"/>
  <c r="I16" i="9"/>
  <c r="I96" i="9"/>
  <c r="I528" i="9"/>
  <c r="I21" i="9"/>
  <c r="J193" i="9"/>
  <c r="I454" i="9"/>
  <c r="J252" i="9"/>
  <c r="I530" i="9"/>
  <c r="J95" i="9"/>
  <c r="I275" i="9"/>
  <c r="I35" i="9"/>
  <c r="I98" i="9"/>
  <c r="I135" i="9"/>
  <c r="I235" i="9"/>
  <c r="J567" i="9"/>
  <c r="I170" i="9"/>
  <c r="I28" i="9"/>
  <c r="J67" i="9"/>
  <c r="I392" i="9"/>
  <c r="J557" i="9"/>
  <c r="J462" i="9"/>
  <c r="J189" i="9"/>
  <c r="J83" i="9"/>
  <c r="J139" i="9"/>
  <c r="I532" i="9"/>
  <c r="I459" i="9"/>
  <c r="I466" i="9"/>
  <c r="J130" i="9"/>
  <c r="I414" i="9"/>
  <c r="I542" i="9"/>
  <c r="I208" i="9"/>
  <c r="I168" i="9"/>
  <c r="I396" i="9"/>
  <c r="I26" i="9"/>
  <c r="J408" i="9"/>
  <c r="J204" i="9"/>
  <c r="I226" i="9"/>
  <c r="I442" i="9"/>
  <c r="I271" i="9"/>
  <c r="I481" i="9"/>
  <c r="I258" i="9"/>
  <c r="I474" i="9"/>
  <c r="J374" i="9"/>
  <c r="I455" i="9"/>
  <c r="I464" i="9"/>
  <c r="J287" i="9"/>
  <c r="I199" i="9"/>
  <c r="I537" i="9"/>
  <c r="I94" i="9"/>
  <c r="J480" i="9"/>
  <c r="I278" i="9"/>
  <c r="J363" i="9"/>
  <c r="I15" i="9"/>
  <c r="I350" i="9"/>
  <c r="J559" i="9"/>
  <c r="I13" i="9"/>
  <c r="I386" i="9"/>
  <c r="J568" i="9"/>
  <c r="J34" i="9"/>
  <c r="I499" i="9"/>
  <c r="I468" i="9"/>
  <c r="I359" i="9"/>
  <c r="I514" i="9"/>
  <c r="I546" i="9"/>
  <c r="I367" i="9"/>
  <c r="J238" i="9"/>
  <c r="J131" i="9"/>
  <c r="I56" i="9"/>
  <c r="I112" i="9"/>
  <c r="I81" i="9"/>
  <c r="J313" i="9"/>
  <c r="J398" i="9"/>
  <c r="J194" i="9"/>
  <c r="I309" i="9"/>
  <c r="I395" i="9"/>
  <c r="J16" i="9"/>
  <c r="J528" i="9"/>
  <c r="I347" i="9"/>
  <c r="J21" i="9"/>
  <c r="I157" i="9"/>
  <c r="I549" i="9"/>
  <c r="J454" i="9"/>
  <c r="I245" i="9"/>
  <c r="I509" i="9"/>
  <c r="J275" i="9"/>
  <c r="J35" i="9"/>
  <c r="J98" i="9"/>
  <c r="J235" i="9"/>
  <c r="I61" i="9"/>
  <c r="I418" i="9"/>
  <c r="I438" i="9"/>
  <c r="I428" i="9"/>
  <c r="I335" i="9"/>
  <c r="I261" i="9"/>
  <c r="I518" i="9"/>
  <c r="I545" i="9"/>
  <c r="J532" i="9"/>
  <c r="J414" i="9"/>
  <c r="I334" i="9"/>
  <c r="J208" i="9"/>
  <c r="J168" i="9"/>
  <c r="J26" i="9"/>
  <c r="I161" i="9"/>
  <c r="J226" i="9"/>
  <c r="I179" i="9"/>
  <c r="J271" i="9"/>
  <c r="J481" i="9"/>
  <c r="I538" i="9"/>
  <c r="I97" i="9"/>
  <c r="I570" i="9"/>
  <c r="I308" i="9"/>
  <c r="I14" i="9"/>
  <c r="I533" i="9"/>
  <c r="J199" i="9"/>
  <c r="J537" i="9"/>
  <c r="J94" i="9"/>
  <c r="I429" i="9"/>
  <c r="I63" i="9"/>
  <c r="L9" i="13"/>
  <c r="I153" i="9"/>
  <c r="E13" i="11"/>
  <c r="I5" i="9" s="1"/>
  <c r="I526" i="9"/>
  <c r="Y27" i="11"/>
  <c r="V26" i="11"/>
  <c r="AI26" i="11"/>
  <c r="AF23" i="11"/>
  <c r="AG5" i="9" s="1"/>
  <c r="I358" i="9"/>
  <c r="AU23" i="11"/>
  <c r="BF20" i="11"/>
  <c r="AP325" i="9"/>
  <c r="AH440" i="9"/>
  <c r="AH135" i="9"/>
  <c r="AH73" i="9"/>
  <c r="Z469" i="9"/>
  <c r="Z359" i="9"/>
  <c r="Z57" i="9"/>
  <c r="R73" i="9"/>
  <c r="Q73" i="9"/>
  <c r="R474" i="9"/>
  <c r="Q474" i="9"/>
  <c r="BC19" i="11"/>
  <c r="AR20" i="11"/>
  <c r="AE141" i="9"/>
  <c r="AF141" i="9" s="1"/>
  <c r="AE81" i="9"/>
  <c r="AF81" i="9" s="1"/>
  <c r="AE469" i="9"/>
  <c r="AF469" i="9" s="1"/>
  <c r="AM73" i="9"/>
  <c r="AN73" i="9" s="1"/>
  <c r="AM114" i="9"/>
  <c r="AN114" i="9" s="1"/>
  <c r="AM440" i="9"/>
  <c r="AN440" i="9" s="1"/>
  <c r="AM44" i="9"/>
  <c r="AN44" i="9" s="1"/>
  <c r="AM83" i="9"/>
  <c r="AN83" i="9" s="1"/>
  <c r="BC42" i="11"/>
  <c r="BC41" i="11"/>
  <c r="BC40" i="11"/>
  <c r="BC39" i="11"/>
  <c r="BN38" i="11"/>
  <c r="AM81" i="9"/>
  <c r="AN81" i="9" s="1"/>
  <c r="O321" i="9"/>
  <c r="P321" i="9" s="1"/>
  <c r="O56" i="9"/>
  <c r="P56" i="9" s="1"/>
  <c r="O35" i="9"/>
  <c r="P35" i="9" s="1"/>
  <c r="O404" i="9"/>
  <c r="P404" i="9" s="1"/>
  <c r="O112" i="9"/>
  <c r="P112" i="9" s="1"/>
  <c r="O252" i="9"/>
  <c r="P252" i="9" s="1"/>
  <c r="O95" i="9"/>
  <c r="P95" i="9" s="1"/>
  <c r="O363" i="9"/>
  <c r="P363" i="9" s="1"/>
  <c r="O440" i="9"/>
  <c r="P440" i="9" s="1"/>
  <c r="O15" i="9"/>
  <c r="P15" i="9" s="1"/>
  <c r="O108" i="9"/>
  <c r="P108" i="9" s="1"/>
  <c r="O350" i="9"/>
  <c r="P350" i="9" s="1"/>
  <c r="O439" i="9"/>
  <c r="P439" i="9" s="1"/>
  <c r="O335" i="9"/>
  <c r="P335" i="9" s="1"/>
  <c r="O408" i="9"/>
  <c r="P408" i="9" s="1"/>
  <c r="O549" i="9"/>
  <c r="P549" i="9" s="1"/>
  <c r="O275" i="9"/>
  <c r="P275" i="9" s="1"/>
  <c r="O212" i="9"/>
  <c r="P212" i="9" s="1"/>
  <c r="O392" i="9"/>
  <c r="P392" i="9" s="1"/>
  <c r="O218" i="9"/>
  <c r="P218" i="9" s="1"/>
  <c r="O309" i="9"/>
  <c r="P309" i="9" s="1"/>
  <c r="O256" i="9"/>
  <c r="P256" i="9" s="1"/>
  <c r="O84" i="9"/>
  <c r="P84" i="9" s="1"/>
  <c r="O65" i="9"/>
  <c r="P65" i="9" s="1"/>
  <c r="O179" i="9"/>
  <c r="P179" i="9" s="1"/>
  <c r="O93" i="9"/>
  <c r="P93" i="9" s="1"/>
  <c r="O538" i="9"/>
  <c r="P538" i="9" s="1"/>
  <c r="O170" i="9"/>
  <c r="P170" i="9" s="1"/>
  <c r="O207" i="9"/>
  <c r="P207" i="9" s="1"/>
  <c r="O188" i="9"/>
  <c r="P188" i="9" s="1"/>
  <c r="O345" i="9"/>
  <c r="P345" i="9" s="1"/>
  <c r="O16" i="9"/>
  <c r="P16" i="9" s="1"/>
  <c r="O102" i="9"/>
  <c r="P102" i="9" s="1"/>
  <c r="O579" i="9"/>
  <c r="P579" i="9" s="1"/>
  <c r="O327" i="9"/>
  <c r="P327" i="9" s="1"/>
  <c r="O94" i="9"/>
  <c r="P94" i="9" s="1"/>
  <c r="O245" i="9"/>
  <c r="P245" i="9" s="1"/>
  <c r="O436" i="9"/>
  <c r="P436" i="9" s="1"/>
  <c r="O195" i="9"/>
  <c r="P195" i="9" s="1"/>
  <c r="O578" i="9"/>
  <c r="P578" i="9" s="1"/>
  <c r="O189" i="9"/>
  <c r="P189" i="9" s="1"/>
  <c r="O184" i="9"/>
  <c r="P184" i="9" s="1"/>
  <c r="O301" i="9"/>
  <c r="P301" i="9" s="1"/>
  <c r="O248" i="9"/>
  <c r="P248" i="9" s="1"/>
  <c r="O86" i="9"/>
  <c r="P86" i="9" s="1"/>
  <c r="O199" i="9"/>
  <c r="P199" i="9" s="1"/>
  <c r="O537" i="9"/>
  <c r="P537" i="9" s="1"/>
  <c r="O462" i="9"/>
  <c r="P462" i="9" s="1"/>
  <c r="O547" i="9"/>
  <c r="P547" i="9" s="1"/>
  <c r="O157" i="9"/>
  <c r="P157" i="9" s="1"/>
  <c r="O269" i="9"/>
  <c r="P269" i="9" s="1"/>
  <c r="O530" i="9"/>
  <c r="P530" i="9" s="1"/>
  <c r="O135" i="9"/>
  <c r="P135" i="9" s="1"/>
  <c r="O468" i="9"/>
  <c r="P468" i="9" s="1"/>
  <c r="O44" i="9"/>
  <c r="P44" i="9" s="1"/>
  <c r="O255" i="9"/>
  <c r="P255" i="9" s="1"/>
  <c r="O104" i="9"/>
  <c r="P104" i="9" s="1"/>
  <c r="O13" i="9"/>
  <c r="P13" i="9" s="1"/>
  <c r="O386" i="9"/>
  <c r="P386" i="9" s="1"/>
  <c r="O442" i="9"/>
  <c r="P442" i="9" s="1"/>
  <c r="O271" i="9"/>
  <c r="P271" i="9" s="1"/>
  <c r="O332" i="9"/>
  <c r="P332" i="9" s="1"/>
  <c r="O461" i="9"/>
  <c r="P461" i="9" s="1"/>
  <c r="O130" i="9"/>
  <c r="P130" i="9" s="1"/>
  <c r="O114" i="9"/>
  <c r="P114" i="9" s="1"/>
  <c r="O92" i="9"/>
  <c r="P92" i="9" s="1"/>
  <c r="O142" i="9"/>
  <c r="P142" i="9" s="1"/>
  <c r="O154" i="9"/>
  <c r="P154" i="9" s="1"/>
  <c r="O211" i="9"/>
  <c r="P211" i="9" s="1"/>
  <c r="O484" i="9"/>
  <c r="P484" i="9" s="1"/>
  <c r="O235" i="9"/>
  <c r="P235" i="9" s="1"/>
  <c r="O459" i="9"/>
  <c r="P459" i="9" s="1"/>
  <c r="O307" i="9"/>
  <c r="P307" i="9" s="1"/>
  <c r="O119" i="9"/>
  <c r="P119" i="9" s="1"/>
  <c r="O334" i="9"/>
  <c r="P334" i="9" s="1"/>
  <c r="O333" i="9"/>
  <c r="P333" i="9" s="1"/>
  <c r="O21" i="9"/>
  <c r="P21" i="9" s="1"/>
  <c r="O365" i="9"/>
  <c r="P365" i="9" s="1"/>
  <c r="O375" i="9"/>
  <c r="P375" i="9" s="1"/>
  <c r="O498" i="9"/>
  <c r="P498" i="9" s="1"/>
  <c r="O278" i="9"/>
  <c r="P278" i="9" s="1"/>
  <c r="O509" i="9"/>
  <c r="P509" i="9" s="1"/>
  <c r="O455" i="9"/>
  <c r="P455" i="9" s="1"/>
  <c r="O36" i="9"/>
  <c r="P36" i="9" s="1"/>
  <c r="O473" i="9"/>
  <c r="P473" i="9" s="1"/>
  <c r="O98" i="9"/>
  <c r="P98" i="9" s="1"/>
  <c r="O34" i="9"/>
  <c r="P34" i="9" s="1"/>
  <c r="O126" i="9"/>
  <c r="P126" i="9" s="1"/>
  <c r="O464" i="9"/>
  <c r="P464" i="9" s="1"/>
  <c r="O97" i="9"/>
  <c r="P97" i="9" s="1"/>
  <c r="O288" i="9"/>
  <c r="P288" i="9" s="1"/>
  <c r="O193" i="9"/>
  <c r="P193" i="9" s="1"/>
  <c r="O219" i="9"/>
  <c r="P219" i="9" s="1"/>
  <c r="O396" i="9"/>
  <c r="P396" i="9" s="1"/>
  <c r="O140" i="9"/>
  <c r="P140" i="9" s="1"/>
  <c r="O238" i="9"/>
  <c r="P238" i="9" s="1"/>
  <c r="O308" i="9"/>
  <c r="P308" i="9" s="1"/>
  <c r="O514" i="9"/>
  <c r="P514" i="9" s="1"/>
  <c r="O106" i="9"/>
  <c r="P106" i="9" s="1"/>
  <c r="O374" i="9"/>
  <c r="P374" i="9" s="1"/>
  <c r="O314" i="9"/>
  <c r="P314" i="9" s="1"/>
  <c r="O26" i="9"/>
  <c r="P26" i="9" s="1"/>
  <c r="O133" i="9"/>
  <c r="P133" i="9" s="1"/>
  <c r="O168" i="9"/>
  <c r="P168" i="9" s="1"/>
  <c r="O131" i="9"/>
  <c r="P131" i="9" s="1"/>
  <c r="O533" i="9"/>
  <c r="P533" i="9" s="1"/>
  <c r="O513" i="9"/>
  <c r="P513" i="9" s="1"/>
  <c r="O431" i="9"/>
  <c r="P431" i="9" s="1"/>
  <c r="O61" i="9"/>
  <c r="P61" i="9" s="1"/>
  <c r="O39" i="9"/>
  <c r="P39" i="9" s="1"/>
  <c r="O518" i="9"/>
  <c r="P518" i="9" s="1"/>
  <c r="O429" i="9"/>
  <c r="P429" i="9" s="1"/>
  <c r="O418" i="9"/>
  <c r="P418" i="9" s="1"/>
  <c r="O545" i="9"/>
  <c r="P545" i="9" s="1"/>
  <c r="O568" i="9"/>
  <c r="P568" i="9" s="1"/>
  <c r="O60" i="9"/>
  <c r="P60" i="9" s="1"/>
  <c r="O282" i="9"/>
  <c r="P282" i="9" s="1"/>
  <c r="O42" i="9"/>
  <c r="P42" i="9" s="1"/>
  <c r="O319" i="9"/>
  <c r="P319" i="9" s="1"/>
  <c r="O29" i="9"/>
  <c r="P29" i="9" s="1"/>
  <c r="O292" i="9"/>
  <c r="P292" i="9" s="1"/>
  <c r="O63" i="9"/>
  <c r="P63" i="9" s="1"/>
  <c r="O480" i="9"/>
  <c r="P480" i="9" s="1"/>
  <c r="O261" i="9"/>
  <c r="P261" i="9" s="1"/>
  <c r="O528" i="9"/>
  <c r="P528" i="9" s="1"/>
  <c r="O546" i="9"/>
  <c r="P546" i="9" s="1"/>
  <c r="O67" i="9"/>
  <c r="P67" i="9" s="1"/>
  <c r="O313" i="9"/>
  <c r="P313" i="9" s="1"/>
  <c r="O206" i="9"/>
  <c r="P206" i="9" s="1"/>
  <c r="O499" i="9"/>
  <c r="P499" i="9" s="1"/>
  <c r="O181" i="9"/>
  <c r="P181" i="9" s="1"/>
  <c r="O205" i="9"/>
  <c r="P205" i="9" s="1"/>
  <c r="O471" i="9"/>
  <c r="P471" i="9" s="1"/>
  <c r="O208" i="9"/>
  <c r="P208" i="9" s="1"/>
  <c r="O557" i="9"/>
  <c r="P557" i="9" s="1"/>
  <c r="O14" i="9"/>
  <c r="P14" i="9" s="1"/>
  <c r="O367" i="9"/>
  <c r="P367" i="9" s="1"/>
  <c r="O287" i="9"/>
  <c r="P287" i="9" s="1"/>
  <c r="O158" i="9"/>
  <c r="P158" i="9" s="1"/>
  <c r="O397" i="9"/>
  <c r="P397" i="9" s="1"/>
  <c r="O449" i="9"/>
  <c r="P449" i="9" s="1"/>
  <c r="O519" i="9"/>
  <c r="P519" i="9" s="1"/>
  <c r="O258" i="9"/>
  <c r="P258" i="9" s="1"/>
  <c r="O463" i="9"/>
  <c r="P463" i="9" s="1"/>
  <c r="O139" i="9"/>
  <c r="P139" i="9" s="1"/>
  <c r="O83" i="9"/>
  <c r="P83" i="9" s="1"/>
  <c r="O576" i="9"/>
  <c r="P576" i="9" s="1"/>
  <c r="O372" i="9"/>
  <c r="P372" i="9" s="1"/>
  <c r="O237" i="9"/>
  <c r="P237" i="9" s="1"/>
  <c r="O347" i="9"/>
  <c r="P347" i="9" s="1"/>
  <c r="O446" i="9"/>
  <c r="P446" i="9" s="1"/>
  <c r="O522" i="9"/>
  <c r="P522" i="9" s="1"/>
  <c r="O414" i="9"/>
  <c r="P414" i="9" s="1"/>
  <c r="O571" i="9"/>
  <c r="P571" i="9" s="1"/>
  <c r="O466" i="9"/>
  <c r="P466" i="9" s="1"/>
  <c r="O438" i="9"/>
  <c r="P438" i="9" s="1"/>
  <c r="O491" i="9"/>
  <c r="P491" i="9" s="1"/>
  <c r="O99" i="9"/>
  <c r="P99" i="9" s="1"/>
  <c r="O28" i="9"/>
  <c r="P28" i="9" s="1"/>
  <c r="O567" i="9"/>
  <c r="P567" i="9" s="1"/>
  <c r="O481" i="9"/>
  <c r="P481" i="9" s="1"/>
  <c r="O226" i="9"/>
  <c r="P226" i="9" s="1"/>
  <c r="O204" i="9"/>
  <c r="P204" i="9" s="1"/>
  <c r="O553" i="9"/>
  <c r="P553" i="9" s="1"/>
  <c r="O421" i="9"/>
  <c r="P421" i="9" s="1"/>
  <c r="O284" i="9"/>
  <c r="P284" i="9" s="1"/>
  <c r="O395" i="9"/>
  <c r="P395" i="9" s="1"/>
  <c r="O194" i="9"/>
  <c r="P194" i="9" s="1"/>
  <c r="O428" i="9"/>
  <c r="P428" i="9" s="1"/>
  <c r="O570" i="9"/>
  <c r="P570" i="9" s="1"/>
  <c r="O23" i="9"/>
  <c r="P23" i="9" s="1"/>
  <c r="O388" i="9"/>
  <c r="P388" i="9" s="1"/>
  <c r="O559" i="9"/>
  <c r="P559" i="9" s="1"/>
  <c r="O430" i="9"/>
  <c r="P430" i="9" s="1"/>
  <c r="O454" i="9"/>
  <c r="P454" i="9" s="1"/>
  <c r="O543" i="9"/>
  <c r="P543" i="9" s="1"/>
  <c r="O391" i="9"/>
  <c r="P391" i="9" s="1"/>
  <c r="O368" i="9"/>
  <c r="P368" i="9" s="1"/>
  <c r="O398" i="9"/>
  <c r="P398" i="9" s="1"/>
  <c r="O304" i="9"/>
  <c r="P304" i="9" s="1"/>
  <c r="O369" i="9"/>
  <c r="P369" i="9" s="1"/>
  <c r="O161" i="9"/>
  <c r="P161" i="9" s="1"/>
  <c r="O143" i="9"/>
  <c r="P143" i="9" s="1"/>
  <c r="O532" i="9"/>
  <c r="P532" i="9" s="1"/>
  <c r="O236" i="9"/>
  <c r="P236" i="9" s="1"/>
  <c r="O542" i="9"/>
  <c r="P542" i="9" s="1"/>
  <c r="O331" i="9"/>
  <c r="P331" i="9" s="1"/>
  <c r="O96" i="9"/>
  <c r="P96" i="9" s="1"/>
  <c r="O116" i="9"/>
  <c r="P116" i="9" s="1"/>
  <c r="BN47" i="11"/>
  <c r="BD5" i="9" s="1"/>
  <c r="W474" i="9"/>
  <c r="X474" i="9" s="1"/>
  <c r="G14" i="11"/>
  <c r="AC609" i="9"/>
  <c r="CO575" i="9"/>
  <c r="CG575" i="9"/>
  <c r="BY575" i="9"/>
  <c r="BQ575" i="9"/>
  <c r="BI575" i="9"/>
  <c r="BA575" i="9"/>
  <c r="AS575" i="9"/>
  <c r="AK575" i="9"/>
  <c r="AC575" i="9"/>
  <c r="U575" i="9"/>
  <c r="M575" i="9"/>
  <c r="E575" i="9"/>
  <c r="CO178" i="9"/>
  <c r="CG178" i="9"/>
  <c r="BY178" i="9"/>
  <c r="BQ178" i="9"/>
  <c r="BI178" i="9"/>
  <c r="BA178" i="9"/>
  <c r="AS178" i="9"/>
  <c r="AK178" i="9"/>
  <c r="AC178" i="9"/>
  <c r="U178" i="9"/>
  <c r="M178" i="9"/>
  <c r="E178" i="9"/>
  <c r="CO392" i="9"/>
  <c r="CG392" i="9"/>
  <c r="BY392" i="9"/>
  <c r="BQ392" i="9"/>
  <c r="BI392" i="9"/>
  <c r="BA392" i="9"/>
  <c r="AS392" i="9"/>
  <c r="AK392" i="9"/>
  <c r="AC392" i="9"/>
  <c r="U392" i="9"/>
  <c r="M392" i="9"/>
  <c r="E392" i="9"/>
  <c r="CO128" i="9"/>
  <c r="CG128" i="9"/>
  <c r="BY128" i="9"/>
  <c r="BQ128" i="9"/>
  <c r="BI128" i="9"/>
  <c r="BA128" i="9"/>
  <c r="AS128" i="9"/>
  <c r="AK128" i="9"/>
  <c r="AC128" i="9"/>
  <c r="U128" i="9"/>
  <c r="M128" i="9"/>
  <c r="E128" i="9"/>
  <c r="CO364" i="9"/>
  <c r="CG364" i="9"/>
  <c r="BY364" i="9"/>
  <c r="BQ364" i="9"/>
  <c r="BI364" i="9"/>
  <c r="BA364" i="9"/>
  <c r="AS364" i="9"/>
  <c r="AK364" i="9"/>
  <c r="AC364" i="9"/>
  <c r="U364" i="9"/>
  <c r="M364" i="9"/>
  <c r="E364" i="9"/>
  <c r="CO329" i="9"/>
  <c r="BQ329" i="9"/>
  <c r="BI329" i="9"/>
  <c r="BA329" i="9"/>
  <c r="AS329" i="9"/>
  <c r="AK329" i="9"/>
  <c r="AC329" i="9"/>
  <c r="U329" i="9"/>
  <c r="M329" i="9"/>
  <c r="E329" i="9"/>
  <c r="CO246" i="9"/>
  <c r="CG246" i="9"/>
  <c r="BY246" i="9"/>
  <c r="BQ246" i="9"/>
  <c r="BI246" i="9"/>
  <c r="BA246" i="9"/>
  <c r="AS246" i="9"/>
  <c r="AK246" i="9"/>
  <c r="AC246" i="9"/>
  <c r="U246" i="9"/>
  <c r="M246" i="9"/>
  <c r="E246" i="9"/>
  <c r="CO266" i="9"/>
  <c r="CG266" i="9"/>
  <c r="BY266" i="9"/>
  <c r="BQ266" i="9"/>
  <c r="BI266" i="9"/>
  <c r="BA266" i="9"/>
  <c r="AS266" i="9"/>
  <c r="AK266" i="9"/>
  <c r="AC266" i="9"/>
  <c r="U266" i="9"/>
  <c r="M266" i="9"/>
  <c r="E266" i="9"/>
  <c r="CO105" i="9"/>
  <c r="BQ105" i="9"/>
  <c r="BI105" i="9"/>
  <c r="BA105" i="9"/>
  <c r="AS105" i="9"/>
  <c r="AK105" i="9"/>
  <c r="AC105" i="9"/>
  <c r="U105" i="9"/>
  <c r="M105" i="9"/>
  <c r="E105" i="9"/>
  <c r="CO62" i="9"/>
  <c r="CG62" i="9"/>
  <c r="BY62" i="9"/>
  <c r="BQ62" i="9"/>
  <c r="BI62" i="9"/>
  <c r="BA62" i="9"/>
  <c r="AS62" i="9"/>
  <c r="AK62" i="9"/>
  <c r="AC62" i="9"/>
  <c r="U62" i="9"/>
  <c r="M62" i="9"/>
  <c r="E62" i="9"/>
  <c r="CO487" i="9"/>
  <c r="CG487" i="9"/>
  <c r="BY487" i="9"/>
  <c r="BQ487" i="9"/>
  <c r="BI487" i="9"/>
  <c r="BA487" i="9"/>
  <c r="AS487" i="9"/>
  <c r="AK487" i="9"/>
  <c r="AC487" i="9"/>
  <c r="U487" i="9"/>
  <c r="M487" i="9"/>
  <c r="E487" i="9"/>
  <c r="CO546" i="9"/>
  <c r="CG546" i="9"/>
  <c r="BY546" i="9"/>
  <c r="BQ546" i="9"/>
  <c r="BI546" i="9"/>
  <c r="BA546" i="9"/>
  <c r="AS546" i="9"/>
  <c r="AK546" i="9"/>
  <c r="AC546" i="9"/>
  <c r="U546" i="9"/>
  <c r="M546" i="9"/>
  <c r="E546" i="9"/>
  <c r="CO158" i="9"/>
  <c r="CG158" i="9"/>
  <c r="BY158" i="9"/>
  <c r="BQ158" i="9"/>
  <c r="BI158" i="9"/>
  <c r="BA158" i="9"/>
  <c r="AS158" i="9"/>
  <c r="AK158" i="9"/>
  <c r="AC158" i="9"/>
  <c r="U158" i="9"/>
  <c r="M158" i="9"/>
  <c r="E158" i="9"/>
  <c r="CO536" i="9"/>
  <c r="CG536" i="9"/>
  <c r="BQ536" i="9"/>
  <c r="BI536" i="9"/>
  <c r="BA536" i="9"/>
  <c r="AS536" i="9"/>
  <c r="AK536" i="9"/>
  <c r="AC536" i="9"/>
  <c r="U536" i="9"/>
  <c r="M536" i="9"/>
  <c r="E536" i="9"/>
  <c r="CO428" i="9"/>
  <c r="CG428" i="9"/>
  <c r="BY428" i="9"/>
  <c r="BQ428" i="9"/>
  <c r="BI428" i="9"/>
  <c r="BA428" i="9"/>
  <c r="AS428" i="9"/>
  <c r="AK428" i="9"/>
  <c r="AC428" i="9"/>
  <c r="U428" i="9"/>
  <c r="M428" i="9"/>
  <c r="E428" i="9"/>
  <c r="CO254" i="9"/>
  <c r="CG254" i="9"/>
  <c r="BY254" i="9"/>
  <c r="BQ254" i="9"/>
  <c r="BI254" i="9"/>
  <c r="BA254" i="9"/>
  <c r="AS254" i="9"/>
  <c r="AK254" i="9"/>
  <c r="AC254" i="9"/>
  <c r="U254" i="9"/>
  <c r="M254" i="9"/>
  <c r="E254" i="9"/>
  <c r="CO46" i="9"/>
  <c r="CG46" i="9"/>
  <c r="BY46" i="9"/>
  <c r="BQ46" i="9"/>
  <c r="BI46" i="9"/>
  <c r="BA46" i="9"/>
  <c r="AS46" i="9"/>
  <c r="AK46" i="9"/>
  <c r="AC46" i="9"/>
  <c r="U46" i="9"/>
  <c r="M46" i="9"/>
  <c r="E46" i="9"/>
  <c r="CO477" i="9"/>
  <c r="CG477" i="9"/>
  <c r="BY477" i="9"/>
  <c r="BQ477" i="9"/>
  <c r="BI477" i="9"/>
  <c r="BA477" i="9"/>
  <c r="AS477" i="9"/>
  <c r="AK477" i="9"/>
  <c r="AC477" i="9"/>
  <c r="U477" i="9"/>
  <c r="M477" i="9"/>
  <c r="E477" i="9"/>
  <c r="CO210" i="9"/>
  <c r="CG210" i="9"/>
  <c r="BY210" i="9"/>
  <c r="BQ210" i="9"/>
  <c r="BI210" i="9"/>
  <c r="BA210" i="9"/>
  <c r="AS210" i="9"/>
  <c r="AK210" i="9"/>
  <c r="AC210" i="9"/>
  <c r="U210" i="9"/>
  <c r="M210" i="9"/>
  <c r="E210" i="9"/>
  <c r="CO126" i="9"/>
  <c r="CG126" i="9"/>
  <c r="BY126" i="9"/>
  <c r="BQ126" i="9"/>
  <c r="BI126" i="9"/>
  <c r="BA126" i="9"/>
  <c r="AS126" i="9"/>
  <c r="AK126" i="9"/>
  <c r="AC126" i="9"/>
  <c r="U126" i="9"/>
  <c r="M126" i="9"/>
  <c r="E126" i="9"/>
  <c r="CO431" i="9"/>
  <c r="CG431" i="9"/>
  <c r="BY431" i="9"/>
  <c r="BQ431" i="9"/>
  <c r="BI431" i="9"/>
  <c r="BA431" i="9"/>
  <c r="AS431" i="9"/>
  <c r="AK431" i="9"/>
  <c r="AC431" i="9"/>
  <c r="U431" i="9"/>
  <c r="M431" i="9"/>
  <c r="E431" i="9"/>
  <c r="CO564" i="9"/>
  <c r="CG564" i="9"/>
  <c r="BY564" i="9"/>
  <c r="BQ564" i="9"/>
  <c r="BI564" i="9"/>
  <c r="BA564" i="9"/>
  <c r="AS564" i="9"/>
  <c r="AK564" i="9"/>
  <c r="AC564" i="9"/>
  <c r="U564" i="9"/>
  <c r="M564" i="9"/>
  <c r="E564" i="9"/>
  <c r="CO353" i="9"/>
  <c r="CG353" i="9"/>
  <c r="BY353" i="9"/>
  <c r="BQ353" i="9"/>
  <c r="BI353" i="9"/>
  <c r="BA353" i="9"/>
  <c r="AS353" i="9"/>
  <c r="AK353" i="9"/>
  <c r="AC353" i="9"/>
  <c r="U353" i="9"/>
  <c r="M353" i="9"/>
  <c r="E353" i="9"/>
  <c r="CO19" i="9"/>
  <c r="CG19" i="9"/>
  <c r="BY19" i="9"/>
  <c r="BQ19" i="9"/>
  <c r="BI19" i="9"/>
  <c r="CO66" i="9"/>
  <c r="CG66" i="9"/>
  <c r="BY66" i="9"/>
  <c r="BQ66" i="9"/>
  <c r="BI66" i="9"/>
  <c r="BA66" i="9"/>
  <c r="AS66" i="9"/>
  <c r="AK66" i="9"/>
  <c r="AC66" i="9"/>
  <c r="U66" i="9"/>
  <c r="M66" i="9"/>
  <c r="E66" i="9"/>
  <c r="CO296" i="9"/>
  <c r="CG296" i="9"/>
  <c r="BY296" i="9"/>
  <c r="BQ296" i="9"/>
  <c r="BI296" i="9"/>
  <c r="BA296" i="9"/>
  <c r="AS296" i="9"/>
  <c r="AK296" i="9"/>
  <c r="AC296" i="9"/>
  <c r="U296" i="9"/>
  <c r="M296" i="9"/>
  <c r="E296" i="9"/>
  <c r="CO22" i="9"/>
  <c r="CG22" i="9"/>
  <c r="BY22" i="9"/>
  <c r="BQ22" i="9"/>
  <c r="BI22" i="9"/>
  <c r="BA22" i="9"/>
  <c r="AS22" i="9"/>
  <c r="AK22" i="9"/>
  <c r="AC22" i="9"/>
  <c r="U22" i="9"/>
  <c r="M22" i="9"/>
  <c r="E22" i="9"/>
  <c r="CO263" i="9"/>
  <c r="CG263" i="9"/>
  <c r="BY263" i="9"/>
  <c r="BQ263" i="9"/>
  <c r="BI263" i="9"/>
  <c r="BA263" i="9"/>
  <c r="AS263" i="9"/>
  <c r="AK263" i="9"/>
  <c r="AC263" i="9"/>
  <c r="U263" i="9"/>
  <c r="M263" i="9"/>
  <c r="E263" i="9"/>
  <c r="CO338" i="9"/>
  <c r="CG338" i="9"/>
  <c r="BY338" i="9"/>
  <c r="BQ338" i="9"/>
  <c r="BI338" i="9"/>
  <c r="BA338" i="9"/>
  <c r="AS338" i="9"/>
  <c r="AK338" i="9"/>
  <c r="AC338" i="9"/>
  <c r="U338" i="9"/>
  <c r="M338" i="9"/>
  <c r="E338" i="9"/>
  <c r="CO270" i="9"/>
  <c r="CG270" i="9"/>
  <c r="BY270" i="9"/>
  <c r="BQ270" i="9"/>
  <c r="BI270" i="9"/>
  <c r="BA270" i="9"/>
  <c r="AS270" i="9"/>
  <c r="AK270" i="9"/>
  <c r="AC270" i="9"/>
  <c r="U270" i="9"/>
  <c r="M270" i="9"/>
  <c r="E270" i="9"/>
  <c r="CO153" i="9"/>
  <c r="BQ153" i="9"/>
  <c r="BI153" i="9"/>
  <c r="BA153" i="9"/>
  <c r="AS153" i="9"/>
  <c r="AK153" i="9"/>
  <c r="AC153" i="9"/>
  <c r="U153" i="9"/>
  <c r="M153" i="9"/>
  <c r="E153" i="9"/>
  <c r="CG12" i="9"/>
  <c r="BY12" i="9"/>
  <c r="BQ12" i="9"/>
  <c r="BI12" i="9"/>
  <c r="BA12" i="9"/>
  <c r="AS12" i="9"/>
  <c r="AK12" i="9"/>
  <c r="AC12" i="9"/>
  <c r="U12" i="9"/>
  <c r="M12" i="9"/>
  <c r="E12" i="9"/>
  <c r="CO136" i="9"/>
  <c r="CG136" i="9"/>
  <c r="BY136" i="9"/>
  <c r="BQ136" i="9"/>
  <c r="BI136" i="9"/>
  <c r="BA136" i="9"/>
  <c r="AS136" i="9"/>
  <c r="AK136" i="9"/>
  <c r="AC136" i="9"/>
  <c r="U136" i="9"/>
  <c r="M136" i="9"/>
  <c r="E136" i="9"/>
  <c r="CO524" i="9"/>
  <c r="CG524" i="9"/>
  <c r="BY524" i="9"/>
  <c r="BQ524" i="9"/>
  <c r="BI524" i="9"/>
  <c r="BA524" i="9"/>
  <c r="AS524" i="9"/>
  <c r="AK524" i="9"/>
  <c r="AC524" i="9"/>
  <c r="U524" i="9"/>
  <c r="M524" i="9"/>
  <c r="E524" i="9"/>
  <c r="CO570" i="9"/>
  <c r="CG570" i="9"/>
  <c r="BY570" i="9"/>
  <c r="BQ570" i="9"/>
  <c r="BI570" i="9"/>
  <c r="BA570" i="9"/>
  <c r="AS570" i="9"/>
  <c r="AK570" i="9"/>
  <c r="AC570" i="9"/>
  <c r="U570" i="9"/>
  <c r="M570" i="9"/>
  <c r="E570" i="9"/>
  <c r="CO302" i="9"/>
  <c r="BQ302" i="9"/>
  <c r="BI302" i="9"/>
  <c r="BA302" i="9"/>
  <c r="AS302" i="9"/>
  <c r="AK302" i="9"/>
  <c r="AC302" i="9"/>
  <c r="U302" i="9"/>
  <c r="M302" i="9"/>
  <c r="E302" i="9"/>
  <c r="CO452" i="9"/>
  <c r="CG452" i="9"/>
  <c r="BY452" i="9"/>
  <c r="BQ452" i="9"/>
  <c r="BI452" i="9"/>
  <c r="BA452" i="9"/>
  <c r="AS452" i="9"/>
  <c r="AK452" i="9"/>
  <c r="AC452" i="9"/>
  <c r="U452" i="9"/>
  <c r="M452" i="9"/>
  <c r="E452" i="9"/>
  <c r="CO409" i="9"/>
  <c r="CG409" i="9"/>
  <c r="BY409" i="9"/>
  <c r="BQ409" i="9"/>
  <c r="BI409" i="9"/>
  <c r="BA409" i="9"/>
  <c r="AS409" i="9"/>
  <c r="AK409" i="9"/>
  <c r="AC409" i="9"/>
  <c r="U409" i="9"/>
  <c r="M409" i="9"/>
  <c r="E409" i="9"/>
  <c r="CO531" i="9"/>
  <c r="CG531" i="9"/>
  <c r="BY531" i="9"/>
  <c r="BQ531" i="9"/>
  <c r="BI531" i="9"/>
  <c r="BA531" i="9"/>
  <c r="AS531" i="9"/>
  <c r="AK531" i="9"/>
  <c r="AC531" i="9"/>
  <c r="U531" i="9"/>
  <c r="M531" i="9"/>
  <c r="E531" i="9"/>
  <c r="CO548" i="9"/>
  <c r="CG548" i="9"/>
  <c r="BY548" i="9"/>
  <c r="BQ548" i="9"/>
  <c r="BI548" i="9"/>
  <c r="BA548" i="9"/>
  <c r="AS548" i="9"/>
  <c r="AK548" i="9"/>
  <c r="AC548" i="9"/>
  <c r="U548" i="9"/>
  <c r="M548" i="9"/>
  <c r="E548" i="9"/>
  <c r="CO292" i="9"/>
  <c r="CG292" i="9"/>
  <c r="BY292" i="9"/>
  <c r="BQ292" i="9"/>
  <c r="BI292" i="9"/>
  <c r="BA292" i="9"/>
  <c r="AS292" i="9"/>
  <c r="AK292" i="9"/>
  <c r="AC292" i="9"/>
  <c r="U292" i="9"/>
  <c r="M292" i="9"/>
  <c r="E292" i="9"/>
  <c r="CO532" i="9"/>
  <c r="CG532" i="9"/>
  <c r="BY532" i="9"/>
  <c r="BQ532" i="9"/>
  <c r="BI532" i="9"/>
  <c r="BA532" i="9"/>
  <c r="AS532" i="9"/>
  <c r="AK532" i="9"/>
  <c r="AC532" i="9"/>
  <c r="U532" i="9"/>
  <c r="M532" i="9"/>
  <c r="E532" i="9"/>
  <c r="CO399" i="9"/>
  <c r="CG399" i="9"/>
  <c r="BY399" i="9"/>
  <c r="BQ399" i="9"/>
  <c r="BI399" i="9"/>
  <c r="BA399" i="9"/>
  <c r="AS399" i="9"/>
  <c r="AK399" i="9"/>
  <c r="AC399" i="9"/>
  <c r="U399" i="9"/>
  <c r="M399" i="9"/>
  <c r="E399" i="9"/>
  <c r="CO407" i="9"/>
  <c r="CG407" i="9"/>
  <c r="BY407" i="9"/>
  <c r="BQ407" i="9"/>
  <c r="BI407" i="9"/>
  <c r="BA407" i="9"/>
  <c r="AS407" i="9"/>
  <c r="AK407" i="9"/>
  <c r="AC407" i="9"/>
  <c r="U407" i="9"/>
  <c r="M407" i="9"/>
  <c r="E407" i="9"/>
  <c r="CO191" i="9"/>
  <c r="CG191" i="9"/>
  <c r="BY191" i="9"/>
  <c r="BQ191" i="9"/>
  <c r="BI191" i="9"/>
  <c r="BA191" i="9"/>
  <c r="AS191" i="9"/>
  <c r="AK191" i="9"/>
  <c r="AC191" i="9"/>
  <c r="U191" i="9"/>
  <c r="M191" i="9"/>
  <c r="E191" i="9"/>
  <c r="CO173" i="9"/>
  <c r="CG173" i="9"/>
  <c r="BY173" i="9"/>
  <c r="BQ173" i="9"/>
  <c r="BI173" i="9"/>
  <c r="BA173" i="9"/>
  <c r="AS173" i="9"/>
  <c r="AK173" i="9"/>
  <c r="AC173" i="9"/>
  <c r="U173" i="9"/>
  <c r="M173" i="9"/>
  <c r="E173" i="9"/>
  <c r="CO30" i="9"/>
  <c r="CG30" i="9"/>
  <c r="BY30" i="9"/>
  <c r="BQ30" i="9"/>
  <c r="BI30" i="9"/>
  <c r="BA30" i="9"/>
  <c r="AS30" i="9"/>
  <c r="AK30" i="9"/>
  <c r="AC30" i="9"/>
  <c r="U30" i="9"/>
  <c r="M30" i="9"/>
  <c r="E30" i="9"/>
  <c r="CO183" i="9"/>
  <c r="CG183" i="9"/>
  <c r="BY183" i="9"/>
  <c r="BQ183" i="9"/>
  <c r="BI183" i="9"/>
  <c r="BA183" i="9"/>
  <c r="AS183" i="9"/>
  <c r="AK183" i="9"/>
  <c r="AC183" i="9"/>
  <c r="U183" i="9"/>
  <c r="M183" i="9"/>
  <c r="E183" i="9"/>
  <c r="CO514" i="9"/>
  <c r="CG514" i="9"/>
  <c r="BY514" i="9"/>
  <c r="BQ514" i="9"/>
  <c r="BI514" i="9"/>
  <c r="BA514" i="9"/>
  <c r="AS514" i="9"/>
  <c r="AK514" i="9"/>
  <c r="AC514" i="9"/>
  <c r="U514" i="9"/>
  <c r="M514" i="9"/>
  <c r="E514" i="9"/>
  <c r="CO32" i="9"/>
  <c r="CG32" i="9"/>
  <c r="BY32" i="9"/>
  <c r="BQ32" i="9"/>
  <c r="BI32" i="9"/>
  <c r="BA32" i="9"/>
  <c r="AS32" i="9"/>
  <c r="AK32" i="9"/>
  <c r="AC32" i="9"/>
  <c r="U32" i="9"/>
  <c r="M32" i="9"/>
  <c r="E32" i="9"/>
  <c r="CO74" i="9"/>
  <c r="BQ74" i="9"/>
  <c r="BI74" i="9"/>
  <c r="BA74" i="9"/>
  <c r="AS74" i="9"/>
  <c r="AK74" i="9"/>
  <c r="AC74" i="9"/>
  <c r="U74" i="9"/>
  <c r="M74" i="9"/>
  <c r="E74" i="9"/>
  <c r="CO91" i="9"/>
  <c r="CG91" i="9"/>
  <c r="BY91" i="9"/>
  <c r="BQ91" i="9"/>
  <c r="BI91" i="9"/>
  <c r="BA91" i="9"/>
  <c r="AS91" i="9"/>
  <c r="AK91" i="9"/>
  <c r="AC91" i="9"/>
  <c r="U91" i="9"/>
  <c r="M91" i="9"/>
  <c r="E91" i="9"/>
  <c r="CO540" i="9"/>
  <c r="CG540" i="9"/>
  <c r="BY540" i="9"/>
  <c r="BQ540" i="9"/>
  <c r="BI540" i="9"/>
  <c r="BA540" i="9"/>
  <c r="CO100" i="9"/>
  <c r="CG100" i="9"/>
  <c r="BY100" i="9"/>
  <c r="BQ100" i="9"/>
  <c r="CO53" i="9"/>
  <c r="CG53" i="9"/>
  <c r="BY53" i="9"/>
  <c r="BQ53" i="9"/>
  <c r="BI53" i="9"/>
  <c r="BA53" i="9"/>
  <c r="AS53" i="9"/>
  <c r="AK53" i="9"/>
  <c r="AC53" i="9"/>
  <c r="U53" i="9"/>
  <c r="M53" i="9"/>
  <c r="E53" i="9"/>
  <c r="CO165" i="9"/>
  <c r="CG165" i="9"/>
  <c r="BY165" i="9"/>
  <c r="BQ165" i="9"/>
  <c r="BI165" i="9"/>
  <c r="BA165" i="9"/>
  <c r="AS165" i="9"/>
  <c r="AK165" i="9"/>
  <c r="AC165" i="9"/>
  <c r="U165" i="9"/>
  <c r="M165" i="9"/>
  <c r="E165" i="9"/>
  <c r="CO417" i="9"/>
  <c r="CG417" i="9"/>
  <c r="BY417" i="9"/>
  <c r="BQ417" i="9"/>
  <c r="BI417" i="9"/>
  <c r="BA417" i="9"/>
  <c r="AS417" i="9"/>
  <c r="AK417" i="9"/>
  <c r="AC417" i="9"/>
  <c r="U417" i="9"/>
  <c r="M417" i="9"/>
  <c r="E417" i="9"/>
  <c r="CO438" i="9"/>
  <c r="BQ438" i="9"/>
  <c r="BI438" i="9"/>
  <c r="BA438" i="9"/>
  <c r="AS438" i="9"/>
  <c r="AK438" i="9"/>
  <c r="AC438" i="9"/>
  <c r="U438" i="9"/>
  <c r="M438" i="9"/>
  <c r="E438" i="9"/>
  <c r="CO379" i="9"/>
  <c r="CG379" i="9"/>
  <c r="BY379" i="9"/>
  <c r="BQ379" i="9"/>
  <c r="BI379" i="9"/>
  <c r="BA379" i="9"/>
  <c r="AS379" i="9"/>
  <c r="AK379" i="9"/>
  <c r="AC379" i="9"/>
  <c r="U379" i="9"/>
  <c r="M379" i="9"/>
  <c r="E379" i="9"/>
  <c r="CO511" i="9"/>
  <c r="CG511" i="9"/>
  <c r="BY511" i="9"/>
  <c r="BQ511" i="9"/>
  <c r="BI511" i="9"/>
  <c r="BA511" i="9"/>
  <c r="AS511" i="9"/>
  <c r="AK511" i="9"/>
  <c r="AC511" i="9"/>
  <c r="U511" i="9"/>
  <c r="M511" i="9"/>
  <c r="E511" i="9"/>
  <c r="CO233" i="9"/>
  <c r="CG233" i="9"/>
  <c r="BY233" i="9"/>
  <c r="BQ233" i="9"/>
  <c r="BI233" i="9"/>
  <c r="BA233" i="9"/>
  <c r="AS233" i="9"/>
  <c r="AK233" i="9"/>
  <c r="AC233" i="9"/>
  <c r="U233" i="9"/>
  <c r="M233" i="9"/>
  <c r="E233" i="9"/>
  <c r="CO150" i="9"/>
  <c r="CG150" i="9"/>
  <c r="BY150" i="9"/>
  <c r="BQ150" i="9"/>
  <c r="BI150" i="9"/>
  <c r="BA150" i="9"/>
  <c r="AS150" i="9"/>
  <c r="AK150" i="9"/>
  <c r="AC150" i="9"/>
  <c r="U150" i="9"/>
  <c r="M150" i="9"/>
  <c r="E150" i="9"/>
  <c r="CO37" i="9"/>
  <c r="BQ37" i="9"/>
  <c r="BI37" i="9"/>
  <c r="BA37" i="9"/>
  <c r="AS37" i="9"/>
  <c r="AK37" i="9"/>
  <c r="AC37" i="9"/>
  <c r="U37" i="9"/>
  <c r="M37" i="9"/>
  <c r="E37" i="9"/>
  <c r="CO242" i="9"/>
  <c r="CG242" i="9"/>
  <c r="BY242" i="9"/>
  <c r="BQ242" i="9"/>
  <c r="BI242" i="9"/>
  <c r="BA242" i="9"/>
  <c r="AS242" i="9"/>
  <c r="AK242" i="9"/>
  <c r="AC242" i="9"/>
  <c r="U242" i="9"/>
  <c r="M242" i="9"/>
  <c r="E242" i="9"/>
  <c r="CO555" i="9"/>
  <c r="CG555" i="9"/>
  <c r="BY555" i="9"/>
  <c r="BQ555" i="9"/>
  <c r="BI555" i="9"/>
  <c r="BA555" i="9"/>
  <c r="AS555" i="9"/>
  <c r="AK555" i="9"/>
  <c r="AC555" i="9"/>
  <c r="U555" i="9"/>
  <c r="M555" i="9"/>
  <c r="E555" i="9"/>
  <c r="CO33" i="9"/>
  <c r="CG33" i="9"/>
  <c r="BY33" i="9"/>
  <c r="BQ33" i="9"/>
  <c r="BI33" i="9"/>
  <c r="BA33" i="9"/>
  <c r="AS33" i="9"/>
  <c r="AK33" i="9"/>
  <c r="AC33" i="9"/>
  <c r="U33" i="9"/>
  <c r="M33" i="9"/>
  <c r="E33" i="9"/>
  <c r="CO316" i="9"/>
  <c r="CG316" i="9"/>
  <c r="BY316" i="9"/>
  <c r="BQ316" i="9"/>
  <c r="BI316" i="9"/>
  <c r="BA316" i="9"/>
  <c r="AS316" i="9"/>
  <c r="AK316" i="9"/>
  <c r="AC316" i="9"/>
  <c r="U316" i="9"/>
  <c r="M316" i="9"/>
  <c r="E316" i="9"/>
  <c r="CO68" i="9"/>
  <c r="CG68" i="9"/>
  <c r="BQ68" i="9"/>
  <c r="BI68" i="9"/>
  <c r="BA68" i="9"/>
  <c r="AS68" i="9"/>
  <c r="AK68" i="9"/>
  <c r="AC68" i="9"/>
  <c r="U68" i="9"/>
  <c r="M68" i="9"/>
  <c r="E68" i="9"/>
  <c r="CO494" i="9"/>
  <c r="CG494" i="9"/>
  <c r="BY494" i="9"/>
  <c r="BQ494" i="9"/>
  <c r="BI494" i="9"/>
  <c r="BA494" i="9"/>
  <c r="AS494" i="9"/>
  <c r="AK494" i="9"/>
  <c r="AC494" i="9"/>
  <c r="U494" i="9"/>
  <c r="M494" i="9"/>
  <c r="E494" i="9"/>
  <c r="BQ503" i="9"/>
  <c r="BI503" i="9"/>
  <c r="BA503" i="9"/>
  <c r="AS503" i="9"/>
  <c r="AK503" i="9"/>
  <c r="AC503" i="9"/>
  <c r="U503" i="9"/>
  <c r="M503" i="9"/>
  <c r="E503" i="9"/>
  <c r="CO121" i="9"/>
  <c r="CG121" i="9"/>
  <c r="BY121" i="9"/>
  <c r="BQ121" i="9"/>
  <c r="BI121" i="9"/>
  <c r="BA121" i="9"/>
  <c r="AS121" i="9"/>
  <c r="AK121" i="9"/>
  <c r="AC121" i="9"/>
  <c r="U121" i="9"/>
  <c r="M121" i="9"/>
  <c r="E121" i="9"/>
  <c r="CO569" i="9"/>
  <c r="CG569" i="9"/>
  <c r="BY569" i="9"/>
  <c r="BQ569" i="9"/>
  <c r="BI569" i="9"/>
  <c r="BA569" i="9"/>
  <c r="AS569" i="9"/>
  <c r="AK569" i="9"/>
  <c r="AC569" i="9"/>
  <c r="U569" i="9"/>
  <c r="M569" i="9"/>
  <c r="E569" i="9"/>
  <c r="CO47" i="9"/>
  <c r="CG47" i="9"/>
  <c r="BY47" i="9"/>
  <c r="BQ47" i="9"/>
  <c r="BI47" i="9"/>
  <c r="BA47" i="9"/>
  <c r="AS47" i="9"/>
  <c r="AK47" i="9"/>
  <c r="AC47" i="9"/>
  <c r="U47" i="9"/>
  <c r="M47" i="9"/>
  <c r="E47" i="9"/>
  <c r="CO186" i="9"/>
  <c r="CG186" i="9"/>
  <c r="BY186" i="9"/>
  <c r="BQ186" i="9"/>
  <c r="BI186" i="9"/>
  <c r="BA186" i="9"/>
  <c r="AS186" i="9"/>
  <c r="AK186" i="9"/>
  <c r="AC186" i="9"/>
  <c r="U186" i="9"/>
  <c r="M186" i="9"/>
  <c r="E186" i="9"/>
  <c r="CO385" i="9"/>
  <c r="CG385" i="9"/>
  <c r="BY385" i="9"/>
  <c r="BQ385" i="9"/>
  <c r="BI385" i="9"/>
  <c r="BA385" i="9"/>
  <c r="AS385" i="9"/>
  <c r="AK385" i="9"/>
  <c r="AC385" i="9"/>
  <c r="U385" i="9"/>
  <c r="M385" i="9"/>
  <c r="E385" i="9"/>
  <c r="CO410" i="9"/>
  <c r="CG410" i="9"/>
  <c r="BY410" i="9"/>
  <c r="BQ410" i="9"/>
  <c r="BI410" i="9"/>
  <c r="BA410" i="9"/>
  <c r="AS410" i="9"/>
  <c r="AK410" i="9"/>
  <c r="AC410" i="9"/>
  <c r="U410" i="9"/>
  <c r="M410" i="9"/>
  <c r="E410" i="9"/>
  <c r="CO118" i="9"/>
  <c r="CG118" i="9"/>
  <c r="BY118" i="9"/>
  <c r="BQ118" i="9"/>
  <c r="CO225" i="9"/>
  <c r="CG225" i="9"/>
  <c r="BY225" i="9"/>
  <c r="BQ225" i="9"/>
  <c r="BI225" i="9"/>
  <c r="BA225" i="9"/>
  <c r="AS225" i="9"/>
  <c r="AK225" i="9"/>
  <c r="AC225" i="9"/>
  <c r="U225" i="9"/>
  <c r="M225" i="9"/>
  <c r="E225" i="9"/>
  <c r="CO381" i="9"/>
  <c r="CG381" i="9"/>
  <c r="BY381" i="9"/>
  <c r="BQ381" i="9"/>
  <c r="BI381" i="9"/>
  <c r="BA381" i="9"/>
  <c r="AS381" i="9"/>
  <c r="AK381" i="9"/>
  <c r="AC381" i="9"/>
  <c r="U381" i="9"/>
  <c r="M381" i="9"/>
  <c r="E381" i="9"/>
  <c r="CO479" i="9"/>
  <c r="CG479" i="9"/>
  <c r="BY479" i="9"/>
  <c r="BQ479" i="9"/>
  <c r="BI479" i="9"/>
  <c r="BA479" i="9"/>
  <c r="AS479" i="9"/>
  <c r="AK479" i="9"/>
  <c r="AC479" i="9"/>
  <c r="U479" i="9"/>
  <c r="M479" i="9"/>
  <c r="E479" i="9"/>
  <c r="CO268" i="9"/>
  <c r="CG268" i="9"/>
  <c r="BQ268" i="9"/>
  <c r="BI268" i="9"/>
  <c r="BA268" i="9"/>
  <c r="AS268" i="9"/>
  <c r="AK268" i="9"/>
  <c r="AC268" i="9"/>
  <c r="U268" i="9"/>
  <c r="M268" i="9"/>
  <c r="E268" i="9"/>
  <c r="CO152" i="9"/>
  <c r="CG152" i="9"/>
  <c r="BY152" i="9"/>
  <c r="BQ152" i="9"/>
  <c r="BI152" i="9"/>
  <c r="BA152" i="9"/>
  <c r="AS152" i="9"/>
  <c r="AK152" i="9"/>
  <c r="AC152" i="9"/>
  <c r="U152" i="9"/>
  <c r="M152" i="9"/>
  <c r="E152" i="9"/>
  <c r="CO493" i="9"/>
  <c r="CG493" i="9"/>
  <c r="BY493" i="9"/>
  <c r="BQ493" i="9"/>
  <c r="BI493" i="9"/>
  <c r="BA493" i="9"/>
  <c r="AS493" i="9"/>
  <c r="AK493" i="9"/>
  <c r="AC493" i="9"/>
  <c r="U493" i="9"/>
  <c r="M493" i="9"/>
  <c r="E493" i="9"/>
  <c r="CO75" i="9"/>
  <c r="CG75" i="9"/>
  <c r="BY75" i="9"/>
  <c r="BQ75" i="9"/>
  <c r="BI75" i="9"/>
  <c r="BA75" i="9"/>
  <c r="AS75" i="9"/>
  <c r="AK75" i="9"/>
  <c r="AC75" i="9"/>
  <c r="U75" i="9"/>
  <c r="M75" i="9"/>
  <c r="E75" i="9"/>
  <c r="CO343" i="9"/>
  <c r="CG343" i="9"/>
  <c r="BQ343" i="9"/>
  <c r="BI343" i="9"/>
  <c r="BA343" i="9"/>
  <c r="AS343" i="9"/>
  <c r="AK343" i="9"/>
  <c r="AC343" i="9"/>
  <c r="U343" i="9"/>
  <c r="M343" i="9"/>
  <c r="E343" i="9"/>
  <c r="CO20" i="9"/>
  <c r="CG20" i="9"/>
  <c r="BY20" i="9"/>
  <c r="BQ20" i="9"/>
  <c r="BI20" i="9"/>
  <c r="BA20" i="9"/>
  <c r="AS20" i="9"/>
  <c r="AK20" i="9"/>
  <c r="AC20" i="9"/>
  <c r="U20" i="9"/>
  <c r="M20" i="9"/>
  <c r="E20" i="9"/>
  <c r="CO552" i="9"/>
  <c r="CG552" i="9"/>
  <c r="BY552" i="9"/>
  <c r="BQ552" i="9"/>
  <c r="BI552" i="9"/>
  <c r="BA552" i="9"/>
  <c r="AS552" i="9"/>
  <c r="AK552" i="9"/>
  <c r="AC552" i="9"/>
  <c r="U552" i="9"/>
  <c r="M552" i="9"/>
  <c r="E552" i="9"/>
  <c r="BQ89" i="9"/>
  <c r="BI89" i="9"/>
  <c r="BA89" i="9"/>
  <c r="AS89" i="9"/>
  <c r="AK89" i="9"/>
  <c r="AC89" i="9"/>
  <c r="U89" i="9"/>
  <c r="M89" i="9"/>
  <c r="E89" i="9"/>
  <c r="CO422" i="9"/>
  <c r="CG422" i="9"/>
  <c r="BY422" i="9"/>
  <c r="BQ422" i="9"/>
  <c r="BI422" i="9"/>
  <c r="BA422" i="9"/>
  <c r="AS422" i="9"/>
  <c r="AK422" i="9"/>
  <c r="AC422" i="9"/>
  <c r="U422" i="9"/>
  <c r="M422" i="9"/>
  <c r="E422" i="9"/>
  <c r="CO491" i="9"/>
  <c r="BQ491" i="9"/>
  <c r="BI491" i="9"/>
  <c r="BA491" i="9"/>
  <c r="AS491" i="9"/>
  <c r="AK491" i="9"/>
  <c r="AC491" i="9"/>
  <c r="U491" i="9"/>
  <c r="M491" i="9"/>
  <c r="E491" i="9"/>
  <c r="CO507" i="9"/>
  <c r="CG507" i="9"/>
  <c r="BY507" i="9"/>
  <c r="BQ507" i="9"/>
  <c r="BI507" i="9"/>
  <c r="BA507" i="9"/>
  <c r="AS507" i="9"/>
  <c r="AK507" i="9"/>
  <c r="AC507" i="9"/>
  <c r="U507" i="9"/>
  <c r="M507" i="9"/>
  <c r="E507" i="9"/>
  <c r="CO209" i="9"/>
  <c r="CG209" i="9"/>
  <c r="BQ209" i="9"/>
  <c r="BI209" i="9"/>
  <c r="BA209" i="9"/>
  <c r="AS209" i="9"/>
  <c r="AK209" i="9"/>
  <c r="AC209" i="9"/>
  <c r="U209" i="9"/>
  <c r="M209" i="9"/>
  <c r="E209" i="9"/>
  <c r="CO405" i="9"/>
  <c r="BQ405" i="9"/>
  <c r="BI405" i="9"/>
  <c r="BA405" i="9"/>
  <c r="AS405" i="9"/>
  <c r="AK405" i="9"/>
  <c r="AC405" i="9"/>
  <c r="U405" i="9"/>
  <c r="M405" i="9"/>
  <c r="E405" i="9"/>
  <c r="CO558" i="9"/>
  <c r="CG558" i="9"/>
  <c r="BY558" i="9"/>
  <c r="BQ558" i="9"/>
  <c r="BI558" i="9"/>
  <c r="BA558" i="9"/>
  <c r="AS558" i="9"/>
  <c r="AK558" i="9"/>
  <c r="AC558" i="9"/>
  <c r="U558" i="9"/>
  <c r="M558" i="9"/>
  <c r="E558" i="9"/>
  <c r="CO163" i="9"/>
  <c r="BQ163" i="9"/>
  <c r="BI163" i="9"/>
  <c r="BA163" i="9"/>
  <c r="AS163" i="9"/>
  <c r="AK163" i="9"/>
  <c r="AC163" i="9"/>
  <c r="U163" i="9"/>
  <c r="M163" i="9"/>
  <c r="E163" i="9"/>
  <c r="CO31" i="9"/>
  <c r="CG31" i="9"/>
  <c r="BY31" i="9"/>
  <c r="BQ31" i="9"/>
  <c r="BI31" i="9"/>
  <c r="BA31" i="9"/>
  <c r="AS31" i="9"/>
  <c r="AK31" i="9"/>
  <c r="AC31" i="9"/>
  <c r="U31" i="9"/>
  <c r="M31" i="9"/>
  <c r="E31" i="9"/>
  <c r="CO293" i="9"/>
  <c r="CG293" i="9"/>
  <c r="BY293" i="9"/>
  <c r="BQ293" i="9"/>
  <c r="BI293" i="9"/>
  <c r="BA293" i="9"/>
  <c r="AS293" i="9"/>
  <c r="AK293" i="9"/>
  <c r="AC293" i="9"/>
  <c r="U293" i="9"/>
  <c r="M293" i="9"/>
  <c r="E293" i="9"/>
  <c r="CO300" i="9"/>
  <c r="CG300" i="9"/>
  <c r="BY300" i="9"/>
  <c r="BQ300" i="9"/>
  <c r="BI300" i="9"/>
  <c r="BA300" i="9"/>
  <c r="AS300" i="9"/>
  <c r="AK300" i="9"/>
  <c r="AC300" i="9"/>
  <c r="U300" i="9"/>
  <c r="M300" i="9"/>
  <c r="E300" i="9"/>
  <c r="CO71" i="9"/>
  <c r="CG71" i="9"/>
  <c r="BY71" i="9"/>
  <c r="BQ71" i="9"/>
  <c r="BI71" i="9"/>
  <c r="BA71" i="9"/>
  <c r="AS71" i="9"/>
  <c r="AK71" i="9"/>
  <c r="AC71" i="9"/>
  <c r="U71" i="9"/>
  <c r="M71" i="9"/>
  <c r="E71" i="9"/>
  <c r="CO58" i="9"/>
  <c r="CG58" i="9"/>
  <c r="BQ58" i="9"/>
  <c r="BI58" i="9"/>
  <c r="BA58" i="9"/>
  <c r="AS58" i="9"/>
  <c r="AK58" i="9"/>
  <c r="AC58" i="9"/>
  <c r="U58" i="9"/>
  <c r="M58" i="9"/>
  <c r="E58" i="9"/>
  <c r="CO123" i="9"/>
  <c r="CG123" i="9"/>
  <c r="BY123" i="9"/>
  <c r="BQ123" i="9"/>
  <c r="BI123" i="9"/>
  <c r="BA123" i="9"/>
  <c r="AS123" i="9"/>
  <c r="AK123" i="9"/>
  <c r="AC123" i="9"/>
  <c r="U123" i="9"/>
  <c r="M123" i="9"/>
  <c r="E123" i="9"/>
  <c r="CO349" i="9"/>
  <c r="CG349" i="9"/>
  <c r="BY349" i="9"/>
  <c r="BQ349" i="9"/>
  <c r="BI349" i="9"/>
  <c r="BA349" i="9"/>
  <c r="AS349" i="9"/>
  <c r="AK349" i="9"/>
  <c r="AC349" i="9"/>
  <c r="U349" i="9"/>
  <c r="M349" i="9"/>
  <c r="E349" i="9"/>
  <c r="CO472" i="9"/>
  <c r="CG472" i="9"/>
  <c r="BY472" i="9"/>
  <c r="BQ472" i="9"/>
  <c r="BI472" i="9"/>
  <c r="BA472" i="9"/>
  <c r="AS472" i="9"/>
  <c r="AK472" i="9"/>
  <c r="AC472" i="9"/>
  <c r="U472" i="9"/>
  <c r="M472" i="9"/>
  <c r="E472" i="9"/>
  <c r="CO342" i="9"/>
  <c r="CG342" i="9"/>
  <c r="BY342" i="9"/>
  <c r="BQ342" i="9"/>
  <c r="BI342" i="9"/>
  <c r="BA342" i="9"/>
  <c r="AS342" i="9"/>
  <c r="AK342" i="9"/>
  <c r="AC342" i="9"/>
  <c r="U342" i="9"/>
  <c r="M342" i="9"/>
  <c r="E342" i="9"/>
  <c r="CO527" i="9"/>
  <c r="CG527" i="9"/>
  <c r="BY527" i="9"/>
  <c r="BQ527" i="9"/>
  <c r="BI527" i="9"/>
  <c r="BA527" i="9"/>
  <c r="AS527" i="9"/>
  <c r="AK527" i="9"/>
  <c r="AC527" i="9"/>
  <c r="U527" i="9"/>
  <c r="M527" i="9"/>
  <c r="E527" i="9"/>
  <c r="CO384" i="9"/>
  <c r="CG384" i="9"/>
  <c r="BY384" i="9"/>
  <c r="BQ384" i="9"/>
  <c r="BI384" i="9"/>
  <c r="BA384" i="9"/>
  <c r="AS384" i="9"/>
  <c r="AK384" i="9"/>
  <c r="AC384" i="9"/>
  <c r="U384" i="9"/>
  <c r="M384" i="9"/>
  <c r="E384" i="9"/>
  <c r="CO220" i="9"/>
  <c r="BQ220" i="9"/>
  <c r="BI220" i="9"/>
  <c r="BA220" i="9"/>
  <c r="AS220" i="9"/>
  <c r="AK220" i="9"/>
  <c r="AC220" i="9"/>
  <c r="U220" i="9"/>
  <c r="M220" i="9"/>
  <c r="E220" i="9"/>
  <c r="CO77" i="9"/>
  <c r="CG77" i="9"/>
  <c r="BY77" i="9"/>
  <c r="BQ77" i="9"/>
  <c r="BI77" i="9"/>
  <c r="BA77" i="9"/>
  <c r="AS77" i="9"/>
  <c r="AK77" i="9"/>
  <c r="AC77" i="9"/>
  <c r="U77" i="9"/>
  <c r="M77" i="9"/>
  <c r="E77" i="9"/>
  <c r="CO51" i="9"/>
  <c r="CG51" i="9"/>
  <c r="BY51" i="9"/>
  <c r="BQ51" i="9"/>
  <c r="BI51" i="9"/>
  <c r="BA51" i="9"/>
  <c r="AS51" i="9"/>
  <c r="AK51" i="9"/>
  <c r="AC51" i="9"/>
  <c r="U51" i="9"/>
  <c r="M51" i="9"/>
  <c r="E51" i="9"/>
  <c r="CO180" i="9"/>
  <c r="CG180" i="9"/>
  <c r="BY180" i="9"/>
  <c r="BQ180" i="9"/>
  <c r="BI180" i="9"/>
  <c r="BA180" i="9"/>
  <c r="AS180" i="9"/>
  <c r="AK180" i="9"/>
  <c r="AC180" i="9"/>
  <c r="U180" i="9"/>
  <c r="M180" i="9"/>
  <c r="E180" i="9"/>
  <c r="BQ322" i="9"/>
  <c r="BI322" i="9"/>
  <c r="BA322" i="9"/>
  <c r="AS322" i="9"/>
  <c r="AK322" i="9"/>
  <c r="AC322" i="9"/>
  <c r="U322" i="9"/>
  <c r="M322" i="9"/>
  <c r="E322" i="9"/>
  <c r="CO359" i="9"/>
  <c r="CG359" i="9"/>
  <c r="BY359" i="9"/>
  <c r="BQ359" i="9"/>
  <c r="BI359" i="9"/>
  <c r="BA359" i="9"/>
  <c r="AS359" i="9"/>
  <c r="CO443" i="9"/>
  <c r="CG443" i="9"/>
  <c r="BY443" i="9"/>
  <c r="BQ443" i="9"/>
  <c r="BI443" i="9"/>
  <c r="BA443" i="9"/>
  <c r="AS443" i="9"/>
  <c r="AK443" i="9"/>
  <c r="AC443" i="9"/>
  <c r="U443" i="9"/>
  <c r="M443" i="9"/>
  <c r="E443" i="9"/>
  <c r="CO281" i="9"/>
  <c r="CG281" i="9"/>
  <c r="BY281" i="9"/>
  <c r="BQ281" i="9"/>
  <c r="CO147" i="9"/>
  <c r="CG147" i="9"/>
  <c r="BY147" i="9"/>
  <c r="BQ147" i="9"/>
  <c r="BI147" i="9"/>
  <c r="BA147" i="9"/>
  <c r="AS147" i="9"/>
  <c r="AK147" i="9"/>
  <c r="AC147" i="9"/>
  <c r="U147" i="9"/>
  <c r="M147" i="9"/>
  <c r="E147" i="9"/>
  <c r="CO508" i="9"/>
  <c r="CG508" i="9"/>
  <c r="BY508" i="9"/>
  <c r="BQ508" i="9"/>
  <c r="BI508" i="9"/>
  <c r="BA508" i="9"/>
  <c r="AS508" i="9"/>
  <c r="AK508" i="9"/>
  <c r="AC508" i="9"/>
  <c r="U508" i="9"/>
  <c r="M508" i="9"/>
  <c r="E508" i="9"/>
  <c r="CO291" i="9"/>
  <c r="CG291" i="9"/>
  <c r="BY291" i="9"/>
  <c r="BQ291" i="9"/>
  <c r="BI291" i="9"/>
  <c r="BA291" i="9"/>
  <c r="AS291" i="9"/>
  <c r="AK291" i="9"/>
  <c r="AC291" i="9"/>
  <c r="U291" i="9"/>
  <c r="M291" i="9"/>
  <c r="E291" i="9"/>
  <c r="CO562" i="9"/>
  <c r="CG562" i="9"/>
  <c r="BY562" i="9"/>
  <c r="BQ562" i="9"/>
  <c r="BI562" i="9"/>
  <c r="BA562" i="9"/>
  <c r="AS562" i="9"/>
  <c r="AK562" i="9"/>
  <c r="AC562" i="9"/>
  <c r="U562" i="9"/>
  <c r="M562" i="9"/>
  <c r="E562" i="9"/>
  <c r="CO190" i="9"/>
  <c r="CG190" i="9"/>
  <c r="BQ190" i="9"/>
  <c r="BI190" i="9"/>
  <c r="BA190" i="9"/>
  <c r="AS190" i="9"/>
  <c r="AK190" i="9"/>
  <c r="AC190" i="9"/>
  <c r="U190" i="9"/>
  <c r="M190" i="9"/>
  <c r="E190" i="9"/>
  <c r="CO418" i="9"/>
  <c r="CG418" i="9"/>
  <c r="BY418" i="9"/>
  <c r="BQ418" i="9"/>
  <c r="BI418" i="9"/>
  <c r="BA418" i="9"/>
  <c r="AS418" i="9"/>
  <c r="AK418" i="9"/>
  <c r="AC418" i="9"/>
  <c r="U418" i="9"/>
  <c r="M418" i="9"/>
  <c r="E418" i="9"/>
  <c r="CO106" i="9"/>
  <c r="CG106" i="9"/>
  <c r="BQ106" i="9"/>
  <c r="BI106" i="9"/>
  <c r="BA106" i="9"/>
  <c r="AS106" i="9"/>
  <c r="AK106" i="9"/>
  <c r="AC106" i="9"/>
  <c r="U106" i="9"/>
  <c r="M106" i="9"/>
  <c r="E106" i="9"/>
  <c r="CO357" i="9"/>
  <c r="CG357" i="9"/>
  <c r="BY357" i="9"/>
  <c r="BQ357" i="9"/>
  <c r="BI357" i="9"/>
  <c r="BA357" i="9"/>
  <c r="AS357" i="9"/>
  <c r="AK357" i="9"/>
  <c r="AC357" i="9"/>
  <c r="U357" i="9"/>
  <c r="M357" i="9"/>
  <c r="E357" i="9"/>
  <c r="CO490" i="9"/>
  <c r="CG490" i="9"/>
  <c r="BY490" i="9"/>
  <c r="BQ490" i="9"/>
  <c r="BI490" i="9"/>
  <c r="BA490" i="9"/>
  <c r="AS490" i="9"/>
  <c r="AK490" i="9"/>
  <c r="AC490" i="9"/>
  <c r="U490" i="9"/>
  <c r="M490" i="9"/>
  <c r="E490" i="9"/>
  <c r="CO67" i="9"/>
  <c r="CG67" i="9"/>
  <c r="BY67" i="9"/>
  <c r="BI67" i="9"/>
  <c r="BA67" i="9"/>
  <c r="AS67" i="9"/>
  <c r="AK67" i="9"/>
  <c r="AC67" i="9"/>
  <c r="M67" i="9"/>
  <c r="E67" i="9"/>
  <c r="CO565" i="9"/>
  <c r="CG565" i="9"/>
  <c r="BY565" i="9"/>
  <c r="BQ565" i="9"/>
  <c r="BI565" i="9"/>
  <c r="BA565" i="9"/>
  <c r="AS565" i="9"/>
  <c r="AK565" i="9"/>
  <c r="AC565" i="9"/>
  <c r="U565" i="9"/>
  <c r="M565" i="9"/>
  <c r="E565" i="9"/>
  <c r="CO99" i="9"/>
  <c r="CG99" i="9"/>
  <c r="BY99" i="9"/>
  <c r="BQ99" i="9"/>
  <c r="BI99" i="9"/>
  <c r="BA99" i="9"/>
  <c r="AS99" i="9"/>
  <c r="AK99" i="9"/>
  <c r="AC99" i="9"/>
  <c r="U99" i="9"/>
  <c r="M99" i="9"/>
  <c r="E99" i="9"/>
  <c r="CO401" i="9"/>
  <c r="BQ401" i="9"/>
  <c r="BI401" i="9"/>
  <c r="BA401" i="9"/>
  <c r="AS401" i="9"/>
  <c r="AK401" i="9"/>
  <c r="AC401" i="9"/>
  <c r="U401" i="9"/>
  <c r="M401" i="9"/>
  <c r="E401" i="9"/>
  <c r="CO340" i="9"/>
  <c r="CG340" i="9"/>
  <c r="BQ340" i="9"/>
  <c r="BI340" i="9"/>
  <c r="BA340" i="9"/>
  <c r="AS340" i="9"/>
  <c r="AK340" i="9"/>
  <c r="AC340" i="9"/>
  <c r="U340" i="9"/>
  <c r="M340" i="9"/>
  <c r="E340" i="9"/>
  <c r="CO469" i="9"/>
  <c r="CG469" i="9"/>
  <c r="BY469" i="9"/>
  <c r="BQ469" i="9"/>
  <c r="BI469" i="9"/>
  <c r="BA469" i="9"/>
  <c r="AS469" i="9"/>
  <c r="AK469" i="9"/>
  <c r="AC469" i="9"/>
  <c r="U469" i="9"/>
  <c r="CO501" i="9"/>
  <c r="CG501" i="9"/>
  <c r="BQ501" i="9"/>
  <c r="BI501" i="9"/>
  <c r="BA501" i="9"/>
  <c r="AS501" i="9"/>
  <c r="AK501" i="9"/>
  <c r="AC501" i="9"/>
  <c r="U501" i="9"/>
  <c r="M501" i="9"/>
  <c r="E501" i="9"/>
  <c r="CO435" i="9"/>
  <c r="CG435" i="9"/>
  <c r="BY435" i="9"/>
  <c r="BQ435" i="9"/>
  <c r="BI435" i="9"/>
  <c r="BA435" i="9"/>
  <c r="AS435" i="9"/>
  <c r="AK435" i="9"/>
  <c r="AC435" i="9"/>
  <c r="U435" i="9"/>
  <c r="M435" i="9"/>
  <c r="E435" i="9"/>
  <c r="CO464" i="9"/>
  <c r="BQ464" i="9"/>
  <c r="BI464" i="9"/>
  <c r="BA464" i="9"/>
  <c r="AS464" i="9"/>
  <c r="AK464" i="9"/>
  <c r="AC464" i="9"/>
  <c r="U464" i="9"/>
  <c r="M464" i="9"/>
  <c r="E464" i="9"/>
  <c r="CO450" i="9"/>
  <c r="CG450" i="9"/>
  <c r="BY450" i="9"/>
  <c r="BQ450" i="9"/>
  <c r="BI450" i="9"/>
  <c r="BA450" i="9"/>
  <c r="AS450" i="9"/>
  <c r="AK450" i="9"/>
  <c r="AC450" i="9"/>
  <c r="U450" i="9"/>
  <c r="M450" i="9"/>
  <c r="E450" i="9"/>
  <c r="CO306" i="9"/>
  <c r="CG306" i="9"/>
  <c r="BY306" i="9"/>
  <c r="BQ306" i="9"/>
  <c r="BI306" i="9"/>
  <c r="BA306" i="9"/>
  <c r="AS306" i="9"/>
  <c r="AK306" i="9"/>
  <c r="AC306" i="9"/>
  <c r="U306" i="9"/>
  <c r="M306" i="9"/>
  <c r="E306" i="9"/>
  <c r="CO457" i="9"/>
  <c r="CG457" i="9"/>
  <c r="BY457" i="9"/>
  <c r="BQ457" i="9"/>
  <c r="BI457" i="9"/>
  <c r="BA457" i="9"/>
  <c r="AS457" i="9"/>
  <c r="AK457" i="9"/>
  <c r="AC457" i="9"/>
  <c r="U457" i="9"/>
  <c r="M457" i="9"/>
  <c r="E457" i="9"/>
  <c r="CO470" i="9"/>
  <c r="CG470" i="9"/>
  <c r="BY470" i="9"/>
  <c r="BQ470" i="9"/>
  <c r="BI470" i="9"/>
  <c r="BA470" i="9"/>
  <c r="AS470" i="9"/>
  <c r="AK470" i="9"/>
  <c r="AC470" i="9"/>
  <c r="U470" i="9"/>
  <c r="M470" i="9"/>
  <c r="E470" i="9"/>
  <c r="CO297" i="9"/>
  <c r="CG297" i="9"/>
  <c r="BY297" i="9"/>
  <c r="BQ297" i="9"/>
  <c r="BI297" i="9"/>
  <c r="BA297" i="9"/>
  <c r="AS297" i="9"/>
  <c r="AK297" i="9"/>
  <c r="AC297" i="9"/>
  <c r="U297" i="9"/>
  <c r="M297" i="9"/>
  <c r="E297" i="9"/>
  <c r="CO362" i="9"/>
  <c r="CG362" i="9"/>
  <c r="BY362" i="9"/>
  <c r="BQ362" i="9"/>
  <c r="BI362" i="9"/>
  <c r="BA362" i="9"/>
  <c r="AS362" i="9"/>
  <c r="AK362" i="9"/>
  <c r="AC362" i="9"/>
  <c r="U362" i="9"/>
  <c r="M362" i="9"/>
  <c r="E362" i="9"/>
  <c r="CO460" i="9"/>
  <c r="CG460" i="9"/>
  <c r="BY460" i="9"/>
  <c r="BQ460" i="9"/>
  <c r="BI460" i="9"/>
  <c r="BA460" i="9"/>
  <c r="AS460" i="9"/>
  <c r="AK460" i="9"/>
  <c r="AC460" i="9"/>
  <c r="U460" i="9"/>
  <c r="M460" i="9"/>
  <c r="E460" i="9"/>
  <c r="CO310" i="9"/>
  <c r="CG310" i="9"/>
  <c r="BY310" i="9"/>
  <c r="BQ310" i="9"/>
  <c r="BI310" i="9"/>
  <c r="BA310" i="9"/>
  <c r="AS310" i="9"/>
  <c r="AK310" i="9"/>
  <c r="AC310" i="9"/>
  <c r="U310" i="9"/>
  <c r="M310" i="9"/>
  <c r="E310" i="9"/>
  <c r="CO366" i="9"/>
  <c r="CG366" i="9"/>
  <c r="BY366" i="9"/>
  <c r="BQ366" i="9"/>
  <c r="BI366" i="9"/>
  <c r="BA366" i="9"/>
  <c r="AS366" i="9"/>
  <c r="AK366" i="9"/>
  <c r="AC366" i="9"/>
  <c r="U366" i="9"/>
  <c r="M366" i="9"/>
  <c r="E366" i="9"/>
  <c r="CO18" i="9"/>
  <c r="CG18" i="9"/>
  <c r="BY18" i="9"/>
  <c r="BQ18" i="9"/>
  <c r="BI18" i="9"/>
  <c r="BA18" i="9"/>
  <c r="AS18" i="9"/>
  <c r="AK18" i="9"/>
  <c r="AC18" i="9"/>
  <c r="U18" i="9"/>
  <c r="M18" i="9"/>
  <c r="E18" i="9"/>
  <c r="CO134" i="9"/>
  <c r="CG134" i="9"/>
  <c r="BY134" i="9"/>
  <c r="BQ134" i="9"/>
  <c r="BI134" i="9"/>
  <c r="BA134" i="9"/>
  <c r="AS134" i="9"/>
  <c r="AK134" i="9"/>
  <c r="AC134" i="9"/>
  <c r="U134" i="9"/>
  <c r="M134" i="9"/>
  <c r="E134" i="9"/>
  <c r="CO455" i="9"/>
  <c r="CG455" i="9"/>
  <c r="BY455" i="9"/>
  <c r="BQ455" i="9"/>
  <c r="BI455" i="9"/>
  <c r="BA455" i="9"/>
  <c r="AS455" i="9"/>
  <c r="AK455" i="9"/>
  <c r="AC455" i="9"/>
  <c r="U455" i="9"/>
  <c r="M455" i="9"/>
  <c r="E455" i="9"/>
  <c r="CO61" i="9"/>
  <c r="CG61" i="9"/>
  <c r="BY61" i="9"/>
  <c r="BQ61" i="9"/>
  <c r="BI61" i="9"/>
  <c r="BA61" i="9"/>
  <c r="AS61" i="9"/>
  <c r="AK61" i="9"/>
  <c r="AC61" i="9"/>
  <c r="U61" i="9"/>
  <c r="M61" i="9"/>
  <c r="E61" i="9"/>
  <c r="CO109" i="9"/>
  <c r="CG109" i="9"/>
  <c r="BY109" i="9"/>
  <c r="BQ109" i="9"/>
  <c r="BI109" i="9"/>
  <c r="BA109" i="9"/>
  <c r="AS109" i="9"/>
  <c r="AK109" i="9"/>
  <c r="AC109" i="9"/>
  <c r="U109" i="9"/>
  <c r="M109" i="9"/>
  <c r="E109" i="9"/>
  <c r="CO356" i="9"/>
  <c r="CG356" i="9"/>
  <c r="BY356" i="9"/>
  <c r="BQ356" i="9"/>
  <c r="BI356" i="9"/>
  <c r="BA356" i="9"/>
  <c r="AS356" i="9"/>
  <c r="AK356" i="9"/>
  <c r="AC356" i="9"/>
  <c r="U356" i="9"/>
  <c r="M356" i="9"/>
  <c r="E356" i="9"/>
  <c r="CO230" i="9"/>
  <c r="CG230" i="9"/>
  <c r="BY230" i="9"/>
  <c r="BQ230" i="9"/>
  <c r="BI230" i="9"/>
  <c r="BA230" i="9"/>
  <c r="AS230" i="9"/>
  <c r="AK230" i="9"/>
  <c r="AC230" i="9"/>
  <c r="U230" i="9"/>
  <c r="M230" i="9"/>
  <c r="E230" i="9"/>
  <c r="CO162" i="9"/>
  <c r="CG162" i="9"/>
  <c r="BY162" i="9"/>
  <c r="BQ162" i="9"/>
  <c r="BI162" i="9"/>
  <c r="BA162" i="9"/>
  <c r="AS162" i="9"/>
  <c r="AK162" i="9"/>
  <c r="AC162" i="9"/>
  <c r="U162" i="9"/>
  <c r="M162" i="9"/>
  <c r="E162" i="9"/>
  <c r="CO207" i="9"/>
  <c r="CG207" i="9"/>
  <c r="BY207" i="9"/>
  <c r="BQ207" i="9"/>
  <c r="BI207" i="9"/>
  <c r="BA207" i="9"/>
  <c r="AS207" i="9"/>
  <c r="AK207" i="9"/>
  <c r="AC207" i="9"/>
  <c r="U207" i="9"/>
  <c r="M207" i="9"/>
  <c r="E207" i="9"/>
  <c r="CO541" i="9"/>
  <c r="CG541" i="9"/>
  <c r="BY541" i="9"/>
  <c r="BQ541" i="9"/>
  <c r="BI541" i="9"/>
  <c r="BA541" i="9"/>
  <c r="AS541" i="9"/>
  <c r="AK541" i="9"/>
  <c r="AC541" i="9"/>
  <c r="U541" i="9"/>
  <c r="M541" i="9"/>
  <c r="E541" i="9"/>
  <c r="CO97" i="9"/>
  <c r="CG97" i="9"/>
  <c r="BY97" i="9"/>
  <c r="BQ97" i="9"/>
  <c r="BI97" i="9"/>
  <c r="BA97" i="9"/>
  <c r="AS97" i="9"/>
  <c r="AK97" i="9"/>
  <c r="AC97" i="9"/>
  <c r="U97" i="9"/>
  <c r="M97" i="9"/>
  <c r="E97" i="9"/>
  <c r="CO397" i="9"/>
  <c r="CG397" i="9"/>
  <c r="BY397" i="9"/>
  <c r="BQ397" i="9"/>
  <c r="BI397" i="9"/>
  <c r="BA397" i="9"/>
  <c r="AS397" i="9"/>
  <c r="AK397" i="9"/>
  <c r="AC397" i="9"/>
  <c r="U397" i="9"/>
  <c r="M397" i="9"/>
  <c r="CO437" i="9"/>
  <c r="CG437" i="9"/>
  <c r="BQ437" i="9"/>
  <c r="BI437" i="9"/>
  <c r="BA437" i="9"/>
  <c r="AS437" i="9"/>
  <c r="AK437" i="9"/>
  <c r="AC437" i="9"/>
  <c r="U437" i="9"/>
  <c r="M437" i="9"/>
  <c r="E437" i="9"/>
  <c r="CO43" i="9"/>
  <c r="CG43" i="9"/>
  <c r="BY43" i="9"/>
  <c r="BQ43" i="9"/>
  <c r="BI43" i="9"/>
  <c r="BA43" i="9"/>
  <c r="AS43" i="9"/>
  <c r="AK43" i="9"/>
  <c r="AC43" i="9"/>
  <c r="U43" i="9"/>
  <c r="M43" i="9"/>
  <c r="E43" i="9"/>
  <c r="CO420" i="9"/>
  <c r="BY420" i="9"/>
  <c r="BQ420" i="9"/>
  <c r="BI420" i="9"/>
  <c r="BA420" i="9"/>
  <c r="AS420" i="9"/>
  <c r="AK420" i="9"/>
  <c r="AC420" i="9"/>
  <c r="U420" i="9"/>
  <c r="M420" i="9"/>
  <c r="E420" i="9"/>
  <c r="CO103" i="9"/>
  <c r="CG103" i="9"/>
  <c r="BY103" i="9"/>
  <c r="BQ103" i="9"/>
  <c r="BI103" i="9"/>
  <c r="BA103" i="9"/>
  <c r="AS103" i="9"/>
  <c r="AK103" i="9"/>
  <c r="AC103" i="9"/>
  <c r="U103" i="9"/>
  <c r="M103" i="9"/>
  <c r="E103" i="9"/>
  <c r="CO415" i="9"/>
  <c r="CG415" i="9"/>
  <c r="BY415" i="9"/>
  <c r="BQ415" i="9"/>
  <c r="BI415" i="9"/>
  <c r="BA415" i="9"/>
  <c r="AS415" i="9"/>
  <c r="AK415" i="9"/>
  <c r="AC415" i="9"/>
  <c r="U415" i="9"/>
  <c r="M415" i="9"/>
  <c r="E415" i="9"/>
  <c r="CO325" i="9"/>
  <c r="CG325" i="9"/>
  <c r="BY325" i="9"/>
  <c r="BQ325" i="9"/>
  <c r="BI325" i="9"/>
  <c r="BA325" i="9"/>
  <c r="AS325" i="9"/>
  <c r="AK325" i="9"/>
  <c r="CO406" i="9"/>
  <c r="CG406" i="9"/>
  <c r="BY406" i="9"/>
  <c r="BQ406" i="9"/>
  <c r="BI406" i="9"/>
  <c r="BA406" i="9"/>
  <c r="AS406" i="9"/>
  <c r="AK406" i="9"/>
  <c r="AC406" i="9"/>
  <c r="U406" i="9"/>
  <c r="M406" i="9"/>
  <c r="E406" i="9"/>
  <c r="CO425" i="9"/>
  <c r="CG425" i="9"/>
  <c r="BY425" i="9"/>
  <c r="BQ425" i="9"/>
  <c r="BI425" i="9"/>
  <c r="BA425" i="9"/>
  <c r="AS425" i="9"/>
  <c r="AK425" i="9"/>
  <c r="AC425" i="9"/>
  <c r="U425" i="9"/>
  <c r="M425" i="9"/>
  <c r="E425" i="9"/>
  <c r="CO574" i="9"/>
  <c r="CG574" i="9"/>
  <c r="BY574" i="9"/>
  <c r="BQ574" i="9"/>
  <c r="BI574" i="9"/>
  <c r="BA574" i="9"/>
  <c r="AS574" i="9"/>
  <c r="AK574" i="9"/>
  <c r="AC574" i="9"/>
  <c r="U574" i="9"/>
  <c r="M574" i="9"/>
  <c r="E574" i="9"/>
  <c r="CO580" i="9"/>
  <c r="CG580" i="9"/>
  <c r="BY580" i="9"/>
  <c r="BQ580" i="9"/>
  <c r="BI580" i="9"/>
  <c r="BA580" i="9"/>
  <c r="AS580" i="9"/>
  <c r="AK580" i="9"/>
  <c r="AC580" i="9"/>
  <c r="U580" i="9"/>
  <c r="M580" i="9"/>
  <c r="E580" i="9"/>
  <c r="CO262" i="9"/>
  <c r="CG262" i="9"/>
  <c r="BY262" i="9"/>
  <c r="BQ262" i="9"/>
  <c r="BI262" i="9"/>
  <c r="BA262" i="9"/>
  <c r="AS262" i="9"/>
  <c r="AK262" i="9"/>
  <c r="AC262" i="9"/>
  <c r="U262" i="9"/>
  <c r="M262" i="9"/>
  <c r="E262" i="9"/>
  <c r="CO351" i="9"/>
  <c r="CG351" i="9"/>
  <c r="BY351" i="9"/>
  <c r="BQ351" i="9"/>
  <c r="BI351" i="9"/>
  <c r="BA351" i="9"/>
  <c r="AS351" i="9"/>
  <c r="AK351" i="9"/>
  <c r="AC351" i="9"/>
  <c r="U351" i="9"/>
  <c r="M351" i="9"/>
  <c r="E351" i="9"/>
  <c r="CO413" i="9"/>
  <c r="CG413" i="9"/>
  <c r="BY413" i="9"/>
  <c r="BQ413" i="9"/>
  <c r="BI413" i="9"/>
  <c r="BA413" i="9"/>
  <c r="AS413" i="9"/>
  <c r="AK413" i="9"/>
  <c r="AC413" i="9"/>
  <c r="U413" i="9"/>
  <c r="M413" i="9"/>
  <c r="E413" i="9"/>
  <c r="CO241" i="9"/>
  <c r="CG241" i="9"/>
  <c r="BY241" i="9"/>
  <c r="BQ241" i="9"/>
  <c r="BI241" i="9"/>
  <c r="BA241" i="9"/>
  <c r="AS241" i="9"/>
  <c r="AK241" i="9"/>
  <c r="AC241" i="9"/>
  <c r="U241" i="9"/>
  <c r="M241" i="9"/>
  <c r="E241" i="9"/>
  <c r="CO341" i="9"/>
  <c r="CG341" i="9"/>
  <c r="BY341" i="9"/>
  <c r="BQ341" i="9"/>
  <c r="BI341" i="9"/>
  <c r="BA341" i="9"/>
  <c r="AS341" i="9"/>
  <c r="AK341" i="9"/>
  <c r="AC341" i="9"/>
  <c r="U341" i="9"/>
  <c r="M341" i="9"/>
  <c r="E341" i="9"/>
  <c r="CO260" i="9"/>
  <c r="CG260" i="9"/>
  <c r="BY260" i="9"/>
  <c r="BQ260" i="9"/>
  <c r="BI260" i="9"/>
  <c r="BA260" i="9"/>
  <c r="AS260" i="9"/>
  <c r="AK260" i="9"/>
  <c r="AC260" i="9"/>
  <c r="U260" i="9"/>
  <c r="M260" i="9"/>
  <c r="E260" i="9"/>
  <c r="CO176" i="9"/>
  <c r="CG176" i="9"/>
  <c r="BY176" i="9"/>
  <c r="BQ176" i="9"/>
  <c r="BI176" i="9"/>
  <c r="BA176" i="9"/>
  <c r="AS176" i="9"/>
  <c r="AK176" i="9"/>
  <c r="AC176" i="9"/>
  <c r="U176" i="9"/>
  <c r="M176" i="9"/>
  <c r="E176" i="9"/>
  <c r="CO550" i="9"/>
  <c r="CG550" i="9"/>
  <c r="BY550" i="9"/>
  <c r="BQ550" i="9"/>
  <c r="BI550" i="9"/>
  <c r="BA550" i="9"/>
  <c r="AS550" i="9"/>
  <c r="AK550" i="9"/>
  <c r="AC550" i="9"/>
  <c r="U550" i="9"/>
  <c r="M550" i="9"/>
  <c r="E550" i="9"/>
  <c r="CO416" i="9"/>
  <c r="CG416" i="9"/>
  <c r="BQ416" i="9"/>
  <c r="BI416" i="9"/>
  <c r="BA416" i="9"/>
  <c r="AS416" i="9"/>
  <c r="AK416" i="9"/>
  <c r="AC416" i="9"/>
  <c r="U416" i="9"/>
  <c r="M416" i="9"/>
  <c r="E416" i="9"/>
  <c r="CG374" i="9"/>
  <c r="BQ374" i="9"/>
  <c r="BI374" i="9"/>
  <c r="BA374" i="9"/>
  <c r="AS374" i="9"/>
  <c r="AK374" i="9"/>
  <c r="AC374" i="9"/>
  <c r="U374" i="9"/>
  <c r="M374" i="9"/>
  <c r="E374" i="9"/>
  <c r="CO115" i="9"/>
  <c r="CG115" i="9"/>
  <c r="BY115" i="9"/>
  <c r="BQ115" i="9"/>
  <c r="BI115" i="9"/>
  <c r="BA115" i="9"/>
  <c r="AS115" i="9"/>
  <c r="AK115" i="9"/>
  <c r="AC115" i="9"/>
  <c r="U115" i="9"/>
  <c r="M115" i="9"/>
  <c r="E115" i="9"/>
  <c r="CO265" i="9"/>
  <c r="CG265" i="9"/>
  <c r="BY265" i="9"/>
  <c r="BQ265" i="9"/>
  <c r="BI265" i="9"/>
  <c r="BA265" i="9"/>
  <c r="AS265" i="9"/>
  <c r="AK265" i="9"/>
  <c r="AC265" i="9"/>
  <c r="U265" i="9"/>
  <c r="M265" i="9"/>
  <c r="E265" i="9"/>
  <c r="CO45" i="9"/>
  <c r="CG45" i="9"/>
  <c r="BY45" i="9"/>
  <c r="BQ45" i="9"/>
  <c r="BI45" i="9"/>
  <c r="BA45" i="9"/>
  <c r="AS45" i="9"/>
  <c r="AK45" i="9"/>
  <c r="AC45" i="9"/>
  <c r="U45" i="9"/>
  <c r="M45" i="9"/>
  <c r="E45" i="9"/>
  <c r="CO138" i="9"/>
  <c r="CG138" i="9"/>
  <c r="BY138" i="9"/>
  <c r="BQ138" i="9"/>
  <c r="BI138" i="9"/>
  <c r="BA138" i="9"/>
  <c r="AS138" i="9"/>
  <c r="AK138" i="9"/>
  <c r="AC138" i="9"/>
  <c r="U138" i="9"/>
  <c r="M138" i="9"/>
  <c r="E138" i="9"/>
  <c r="CO496" i="9"/>
  <c r="BQ496" i="9"/>
  <c r="BI496" i="9"/>
  <c r="BA496" i="9"/>
  <c r="AS496" i="9"/>
  <c r="AK496" i="9"/>
  <c r="AC496" i="9"/>
  <c r="U496" i="9"/>
  <c r="M496" i="9"/>
  <c r="E496" i="9"/>
  <c r="CO129" i="9"/>
  <c r="CG129" i="9"/>
  <c r="BY129" i="9"/>
  <c r="BQ129" i="9"/>
  <c r="BI129" i="9"/>
  <c r="BA129" i="9"/>
  <c r="AS129" i="9"/>
  <c r="AK129" i="9"/>
  <c r="AC129" i="9"/>
  <c r="U129" i="9"/>
  <c r="M129" i="9"/>
  <c r="E129" i="9"/>
  <c r="CO17" i="9"/>
  <c r="CG17" i="9"/>
  <c r="BY17" i="9"/>
  <c r="BQ17" i="9"/>
  <c r="BI17" i="9"/>
  <c r="BA17" i="9"/>
  <c r="AS17" i="9"/>
  <c r="AK17" i="9"/>
  <c r="AC17" i="9"/>
  <c r="U17" i="9"/>
  <c r="M17" i="9"/>
  <c r="E17" i="9"/>
  <c r="CO510" i="9"/>
  <c r="CG510" i="9"/>
  <c r="BY510" i="9"/>
  <c r="BQ510" i="9"/>
  <c r="BI510" i="9"/>
  <c r="BA510" i="9"/>
  <c r="AS510" i="9"/>
  <c r="AK510" i="9"/>
  <c r="AC510" i="9"/>
  <c r="U510" i="9"/>
  <c r="M510" i="9"/>
  <c r="E510" i="9"/>
  <c r="CO54" i="9"/>
  <c r="CG54" i="9"/>
  <c r="BY54" i="9"/>
  <c r="BQ54" i="9"/>
  <c r="BI54" i="9"/>
  <c r="BA54" i="9"/>
  <c r="AS54" i="9"/>
  <c r="AK54" i="9"/>
  <c r="AC54" i="9"/>
  <c r="U54" i="9"/>
  <c r="M54" i="9"/>
  <c r="E54" i="9"/>
  <c r="CO125" i="9"/>
  <c r="CG125" i="9"/>
  <c r="BY125" i="9"/>
  <c r="BQ125" i="9"/>
  <c r="BI125" i="9"/>
  <c r="BA125" i="9"/>
  <c r="AS125" i="9"/>
  <c r="AK125" i="9"/>
  <c r="AC125" i="9"/>
  <c r="U125" i="9"/>
  <c r="M125" i="9"/>
  <c r="E125" i="9"/>
  <c r="CO427" i="9"/>
  <c r="CG427" i="9"/>
  <c r="BY427" i="9"/>
  <c r="BQ427" i="9"/>
  <c r="BI427" i="9"/>
  <c r="BA427" i="9"/>
  <c r="AS427" i="9"/>
  <c r="AK427" i="9"/>
  <c r="AC427" i="9"/>
  <c r="U427" i="9"/>
  <c r="M427" i="9"/>
  <c r="E427" i="9"/>
  <c r="CO449" i="9"/>
  <c r="CG449" i="9"/>
  <c r="BY449" i="9"/>
  <c r="BQ449" i="9"/>
  <c r="BI449" i="9"/>
  <c r="BA449" i="9"/>
  <c r="AS449" i="9"/>
  <c r="AK449" i="9"/>
  <c r="AC449" i="9"/>
  <c r="U449" i="9"/>
  <c r="M449" i="9"/>
  <c r="E449" i="9"/>
  <c r="CO224" i="9"/>
  <c r="CG224" i="9"/>
  <c r="BY224" i="9"/>
  <c r="BQ224" i="9"/>
  <c r="BI224" i="9"/>
  <c r="BA224" i="9"/>
  <c r="AS224" i="9"/>
  <c r="AK224" i="9"/>
  <c r="AC224" i="9"/>
  <c r="U224" i="9"/>
  <c r="M224" i="9"/>
  <c r="E224" i="9"/>
  <c r="CO174" i="9"/>
  <c r="CG174" i="9"/>
  <c r="BY174" i="9"/>
  <c r="BQ174" i="9"/>
  <c r="BI174" i="9"/>
  <c r="BA174" i="9"/>
  <c r="AS174" i="9"/>
  <c r="AK174" i="9"/>
  <c r="AC174" i="9"/>
  <c r="U174" i="9"/>
  <c r="M174" i="9"/>
  <c r="E174" i="9"/>
  <c r="BQ149" i="9"/>
  <c r="BI149" i="9"/>
  <c r="BA149" i="9"/>
  <c r="AS149" i="9"/>
  <c r="AK149" i="9"/>
  <c r="AC149" i="9"/>
  <c r="U149" i="9"/>
  <c r="M149" i="9"/>
  <c r="E149" i="9"/>
  <c r="CO267" i="9"/>
  <c r="CG267" i="9"/>
  <c r="BQ267" i="9"/>
  <c r="BI267" i="9"/>
  <c r="BA267" i="9"/>
  <c r="AS267" i="9"/>
  <c r="AK267" i="9"/>
  <c r="AC267" i="9"/>
  <c r="U267" i="9"/>
  <c r="M267" i="9"/>
  <c r="E267" i="9"/>
  <c r="CO28" i="9"/>
  <c r="CG28" i="9"/>
  <c r="BY28" i="9"/>
  <c r="BQ28" i="9"/>
  <c r="BI28" i="9"/>
  <c r="BA28" i="9"/>
  <c r="AS28" i="9"/>
  <c r="AK28" i="9"/>
  <c r="AC28" i="9"/>
  <c r="U28" i="9"/>
  <c r="M28" i="9"/>
  <c r="E28" i="9"/>
  <c r="CO286" i="9"/>
  <c r="CG286" i="9"/>
  <c r="BY286" i="9"/>
  <c r="BQ286" i="9"/>
  <c r="BI286" i="9"/>
  <c r="BA286" i="9"/>
  <c r="AS286" i="9"/>
  <c r="AK286" i="9"/>
  <c r="AC286" i="9"/>
  <c r="U286" i="9"/>
  <c r="M286" i="9"/>
  <c r="E286" i="9"/>
  <c r="CG278" i="9"/>
  <c r="BQ278" i="9"/>
  <c r="BI278" i="9"/>
  <c r="BA278" i="9"/>
  <c r="AS278" i="9"/>
  <c r="AK278" i="9"/>
  <c r="AC278" i="9"/>
  <c r="U278" i="9"/>
  <c r="M278" i="9"/>
  <c r="E278" i="9"/>
  <c r="CO441" i="9"/>
  <c r="CG441" i="9"/>
  <c r="BY441" i="9"/>
  <c r="BQ441" i="9"/>
  <c r="BI441" i="9"/>
  <c r="BA441" i="9"/>
  <c r="AS441" i="9"/>
  <c r="AK441" i="9"/>
  <c r="AC441" i="9"/>
  <c r="U441" i="9"/>
  <c r="M441" i="9"/>
  <c r="E441" i="9"/>
  <c r="CO311" i="9"/>
  <c r="CG311" i="9"/>
  <c r="BY311" i="9"/>
  <c r="BQ311" i="9"/>
  <c r="BI311" i="9"/>
  <c r="BA311" i="9"/>
  <c r="AS311" i="9"/>
  <c r="AK311" i="9"/>
  <c r="AC311" i="9"/>
  <c r="U311" i="9"/>
  <c r="M311" i="9"/>
  <c r="E311" i="9"/>
  <c r="CO25" i="9"/>
  <c r="BQ25" i="9"/>
  <c r="BI25" i="9"/>
  <c r="BA25" i="9"/>
  <c r="AS25" i="9"/>
  <c r="AK25" i="9"/>
  <c r="AC25" i="9"/>
  <c r="U25" i="9"/>
  <c r="M25" i="9"/>
  <c r="E25" i="9"/>
  <c r="CO515" i="9"/>
  <c r="CG515" i="9"/>
  <c r="BY515" i="9"/>
  <c r="BQ515" i="9"/>
  <c r="BI515" i="9"/>
  <c r="BA515" i="9"/>
  <c r="AS515" i="9"/>
  <c r="AK515" i="9"/>
  <c r="AC515" i="9"/>
  <c r="U515" i="9"/>
  <c r="M515" i="9"/>
  <c r="E515" i="9"/>
  <c r="CO445" i="9"/>
  <c r="CG445" i="9"/>
  <c r="BY445" i="9"/>
  <c r="BQ445" i="9"/>
  <c r="BI445" i="9"/>
  <c r="BA445" i="9"/>
  <c r="AS445" i="9"/>
  <c r="AK445" i="9"/>
  <c r="AC445" i="9"/>
  <c r="U445" i="9"/>
  <c r="M445" i="9"/>
  <c r="E445" i="9"/>
  <c r="CO49" i="9"/>
  <c r="CG49" i="9"/>
  <c r="BY49" i="9"/>
  <c r="BQ49" i="9"/>
  <c r="BI49" i="9"/>
  <c r="BA49" i="9"/>
  <c r="AS49" i="9"/>
  <c r="AK49" i="9"/>
  <c r="AC49" i="9"/>
  <c r="U49" i="9"/>
  <c r="M49" i="9"/>
  <c r="E49" i="9"/>
  <c r="CO468" i="9"/>
  <c r="CG468" i="9"/>
  <c r="BY468" i="9"/>
  <c r="BQ468" i="9"/>
  <c r="BI468" i="9"/>
  <c r="BA468" i="9"/>
  <c r="AS468" i="9"/>
  <c r="AK468" i="9"/>
  <c r="AC468" i="9"/>
  <c r="U468" i="9"/>
  <c r="M468" i="9"/>
  <c r="E468" i="9"/>
  <c r="CO465" i="9"/>
  <c r="CG465" i="9"/>
  <c r="BY465" i="9"/>
  <c r="BQ465" i="9"/>
  <c r="BI465" i="9"/>
  <c r="BA465" i="9"/>
  <c r="AS465" i="9"/>
  <c r="AK465" i="9"/>
  <c r="AC465" i="9"/>
  <c r="U465" i="9"/>
  <c r="M465" i="9"/>
  <c r="E465" i="9"/>
  <c r="CO336" i="9"/>
  <c r="CG336" i="9"/>
  <c r="BQ336" i="9"/>
  <c r="BI336" i="9"/>
  <c r="BA336" i="9"/>
  <c r="AS336" i="9"/>
  <c r="AK336" i="9"/>
  <c r="AC336" i="9"/>
  <c r="U336" i="9"/>
  <c r="M336" i="9"/>
  <c r="E336" i="9"/>
  <c r="CO78" i="9"/>
  <c r="CG78" i="9"/>
  <c r="BY78" i="9"/>
  <c r="BQ78" i="9"/>
  <c r="BI78" i="9"/>
  <c r="BA78" i="9"/>
  <c r="AS78" i="9"/>
  <c r="AK78" i="9"/>
  <c r="AC78" i="9"/>
  <c r="U78" i="9"/>
  <c r="M78" i="9"/>
  <c r="E78" i="9"/>
  <c r="BI473" i="9"/>
  <c r="BA473" i="9"/>
  <c r="AS473" i="9"/>
  <c r="U473" i="9"/>
  <c r="E473" i="9"/>
  <c r="CO502" i="9"/>
  <c r="CG502" i="9"/>
  <c r="BY502" i="9"/>
  <c r="BQ502" i="9"/>
  <c r="BI502" i="9"/>
  <c r="BA502" i="9"/>
  <c r="AS502" i="9"/>
  <c r="AK502" i="9"/>
  <c r="AC502" i="9"/>
  <c r="U502" i="9"/>
  <c r="M502" i="9"/>
  <c r="E502" i="9"/>
  <c r="CO223" i="9"/>
  <c r="CG223" i="9"/>
  <c r="BY223" i="9"/>
  <c r="BQ223" i="9"/>
  <c r="BI223" i="9"/>
  <c r="BA223" i="9"/>
  <c r="AS223" i="9"/>
  <c r="AK223" i="9"/>
  <c r="AC223" i="9"/>
  <c r="U223" i="9"/>
  <c r="M223" i="9"/>
  <c r="E223" i="9"/>
  <c r="CO273" i="9"/>
  <c r="CG273" i="9"/>
  <c r="BQ273" i="9"/>
  <c r="BI273" i="9"/>
  <c r="BA273" i="9"/>
  <c r="AS273" i="9"/>
  <c r="AK273" i="9"/>
  <c r="AC273" i="9"/>
  <c r="U273" i="9"/>
  <c r="M273" i="9"/>
  <c r="E273" i="9"/>
  <c r="CO539" i="9"/>
  <c r="CG539" i="9"/>
  <c r="BQ539" i="9"/>
  <c r="BI539" i="9"/>
  <c r="BA539" i="9"/>
  <c r="AS539" i="9"/>
  <c r="AK539" i="9"/>
  <c r="AC539" i="9"/>
  <c r="U539" i="9"/>
  <c r="M539" i="9"/>
  <c r="E539" i="9"/>
  <c r="CO127" i="9"/>
  <c r="CG127" i="9"/>
  <c r="BY127" i="9"/>
  <c r="BQ127" i="9"/>
  <c r="BI127" i="9"/>
  <c r="BA127" i="9"/>
  <c r="AS127" i="9"/>
  <c r="AK127" i="9"/>
  <c r="AC127" i="9"/>
  <c r="U127" i="9"/>
  <c r="M127" i="9"/>
  <c r="E127" i="9"/>
  <c r="CO146" i="9"/>
  <c r="CG146" i="9"/>
  <c r="BY146" i="9"/>
  <c r="BQ146" i="9"/>
  <c r="BI146" i="9"/>
  <c r="BA146" i="9"/>
  <c r="AS146" i="9"/>
  <c r="AK146" i="9"/>
  <c r="AC146" i="9"/>
  <c r="U146" i="9"/>
  <c r="M146" i="9"/>
  <c r="E146" i="9"/>
  <c r="CO461" i="9"/>
  <c r="CG461" i="9"/>
  <c r="BY461" i="9"/>
  <c r="BQ461" i="9"/>
  <c r="BI461" i="9"/>
  <c r="BA461" i="9"/>
  <c r="AS461" i="9"/>
  <c r="AK461" i="9"/>
  <c r="AC461" i="9"/>
  <c r="U461" i="9"/>
  <c r="M461" i="9"/>
  <c r="E461" i="9"/>
  <c r="CO229" i="9"/>
  <c r="CG229" i="9"/>
  <c r="BY229" i="9"/>
  <c r="BQ229" i="9"/>
  <c r="BI229" i="9"/>
  <c r="BA229" i="9"/>
  <c r="AS229" i="9"/>
  <c r="AK229" i="9"/>
  <c r="AC229" i="9"/>
  <c r="U229" i="9"/>
  <c r="M229" i="9"/>
  <c r="E229" i="9"/>
  <c r="CO373" i="9"/>
  <c r="CG373" i="9"/>
  <c r="BY373" i="9"/>
  <c r="BQ373" i="9"/>
  <c r="BI373" i="9"/>
  <c r="BA373" i="9"/>
  <c r="AS373" i="9"/>
  <c r="AK373" i="9"/>
  <c r="AC373" i="9"/>
  <c r="U373" i="9"/>
  <c r="M373" i="9"/>
  <c r="E373" i="9"/>
  <c r="CO485" i="9"/>
  <c r="CG485" i="9"/>
  <c r="BQ485" i="9"/>
  <c r="BI485" i="9"/>
  <c r="BA485" i="9"/>
  <c r="AS485" i="9"/>
  <c r="AK485" i="9"/>
  <c r="AC485" i="9"/>
  <c r="U485" i="9"/>
  <c r="M485" i="9"/>
  <c r="E485" i="9"/>
  <c r="CO170" i="9"/>
  <c r="CG170" i="9"/>
  <c r="BY170" i="9"/>
  <c r="BQ170" i="9"/>
  <c r="BI170" i="9"/>
  <c r="BA170" i="9"/>
  <c r="AS170" i="9"/>
  <c r="AK170" i="9"/>
  <c r="AC170" i="9"/>
  <c r="U170" i="9"/>
  <c r="M170" i="9"/>
  <c r="E170" i="9"/>
  <c r="CO289" i="9"/>
  <c r="CG289" i="9"/>
  <c r="BY289" i="9"/>
  <c r="BQ289" i="9"/>
  <c r="BI289" i="9"/>
  <c r="AS289" i="9"/>
  <c r="AK289" i="9"/>
  <c r="AC289" i="9"/>
  <c r="U289" i="9"/>
  <c r="M289" i="9"/>
  <c r="E289" i="9"/>
  <c r="CO52" i="9"/>
  <c r="CG52" i="9"/>
  <c r="BY52" i="9"/>
  <c r="BQ52" i="9"/>
  <c r="BI52" i="9"/>
  <c r="BA52" i="9"/>
  <c r="AS52" i="9"/>
  <c r="AK52" i="9"/>
  <c r="AC52" i="9"/>
  <c r="U52" i="9"/>
  <c r="M52" i="9"/>
  <c r="E52" i="9"/>
  <c r="CO519" i="9"/>
  <c r="CG519" i="9"/>
  <c r="BY519" i="9"/>
  <c r="BQ519" i="9"/>
  <c r="BI519" i="9"/>
  <c r="BA519" i="9"/>
  <c r="AS519" i="9"/>
  <c r="AK519" i="9"/>
  <c r="AC519" i="9"/>
  <c r="U519" i="9"/>
  <c r="M519" i="9"/>
  <c r="CO143" i="9"/>
  <c r="CG143" i="9"/>
  <c r="BY143" i="9"/>
  <c r="BQ143" i="9"/>
  <c r="BI143" i="9"/>
  <c r="BA143" i="9"/>
  <c r="AS143" i="9"/>
  <c r="AK143" i="9"/>
  <c r="AC143" i="9"/>
  <c r="U143" i="9"/>
  <c r="M143" i="9"/>
  <c r="E143" i="9"/>
  <c r="CO498" i="9"/>
  <c r="BQ498" i="9"/>
  <c r="BI498" i="9"/>
  <c r="BA498" i="9"/>
  <c r="AS498" i="9"/>
  <c r="AK498" i="9"/>
  <c r="AC498" i="9"/>
  <c r="U498" i="9"/>
  <c r="M498" i="9"/>
  <c r="E498" i="9"/>
  <c r="CO403" i="9"/>
  <c r="CG403" i="9"/>
  <c r="BY403" i="9"/>
  <c r="BQ403" i="9"/>
  <c r="BI403" i="9"/>
  <c r="BA403" i="9"/>
  <c r="AS403" i="9"/>
  <c r="AK403" i="9"/>
  <c r="AC403" i="9"/>
  <c r="U403" i="9"/>
  <c r="M403" i="9"/>
  <c r="E403" i="9"/>
  <c r="CO352" i="9"/>
  <c r="CG352" i="9"/>
  <c r="BY352" i="9"/>
  <c r="BQ352" i="9"/>
  <c r="BI352" i="9"/>
  <c r="BA352" i="9"/>
  <c r="AS352" i="9"/>
  <c r="AK352" i="9"/>
  <c r="AC352" i="9"/>
  <c r="U352" i="9"/>
  <c r="M352" i="9"/>
  <c r="E352" i="9"/>
  <c r="CO76" i="9"/>
  <c r="CG76" i="9"/>
  <c r="BY76" i="9"/>
  <c r="BQ76" i="9"/>
  <c r="BI76" i="9"/>
  <c r="BA76" i="9"/>
  <c r="AS76" i="9"/>
  <c r="AK76" i="9"/>
  <c r="AC76" i="9"/>
  <c r="U76" i="9"/>
  <c r="M76" i="9"/>
  <c r="E76" i="9"/>
  <c r="CO303" i="9"/>
  <c r="CG303" i="9"/>
  <c r="BY303" i="9"/>
  <c r="BQ303" i="9"/>
  <c r="BI303" i="9"/>
  <c r="BA303" i="9"/>
  <c r="AS303" i="9"/>
  <c r="AK303" i="9"/>
  <c r="AC303" i="9"/>
  <c r="U303" i="9"/>
  <c r="M303" i="9"/>
  <c r="E303" i="9"/>
  <c r="CO295" i="9"/>
  <c r="CG295" i="9"/>
  <c r="BY295" i="9"/>
  <c r="BQ295" i="9"/>
  <c r="BI295" i="9"/>
  <c r="BA295" i="9"/>
  <c r="AS295" i="9"/>
  <c r="AK295" i="9"/>
  <c r="AC295" i="9"/>
  <c r="U295" i="9"/>
  <c r="M295" i="9"/>
  <c r="E295" i="9"/>
  <c r="CO110" i="9"/>
  <c r="CG110" i="9"/>
  <c r="BY110" i="9"/>
  <c r="BQ110" i="9"/>
  <c r="BI110" i="9"/>
  <c r="BA110" i="9"/>
  <c r="AS110" i="9"/>
  <c r="AK110" i="9"/>
  <c r="AC110" i="9"/>
  <c r="U110" i="9"/>
  <c r="M110" i="9"/>
  <c r="E110" i="9"/>
  <c r="CO88" i="9"/>
  <c r="CG88" i="9"/>
  <c r="BY88" i="9"/>
  <c r="BQ88" i="9"/>
  <c r="BI88" i="9"/>
  <c r="BA88" i="9"/>
  <c r="AS88" i="9"/>
  <c r="AK88" i="9"/>
  <c r="AC88" i="9"/>
  <c r="U88" i="9"/>
  <c r="M88" i="9"/>
  <c r="E88" i="9"/>
  <c r="CO87" i="9"/>
  <c r="CG87" i="9"/>
  <c r="BY87" i="9"/>
  <c r="BQ87" i="9"/>
  <c r="BI87" i="9"/>
  <c r="BA87" i="9"/>
  <c r="AS87" i="9"/>
  <c r="AK87" i="9"/>
  <c r="AC87" i="9"/>
  <c r="U87" i="9"/>
  <c r="M87" i="9"/>
  <c r="E87" i="9"/>
  <c r="CO453" i="9"/>
  <c r="CG453" i="9"/>
  <c r="BY453" i="9"/>
  <c r="BQ453" i="9"/>
  <c r="BI453" i="9"/>
  <c r="BA453" i="9"/>
  <c r="AS453" i="9"/>
  <c r="AK453" i="9"/>
  <c r="AC453" i="9"/>
  <c r="U453" i="9"/>
  <c r="M453" i="9"/>
  <c r="E453" i="9"/>
  <c r="CO560" i="9"/>
  <c r="CG560" i="9"/>
  <c r="BY560" i="9"/>
  <c r="BQ560" i="9"/>
  <c r="BI560" i="9"/>
  <c r="BA560" i="9"/>
  <c r="AS560" i="9"/>
  <c r="AK560" i="9"/>
  <c r="AC560" i="9"/>
  <c r="U560" i="9"/>
  <c r="M560" i="9"/>
  <c r="E560" i="9"/>
  <c r="CO332" i="9"/>
  <c r="CG332" i="9"/>
  <c r="BQ332" i="9"/>
  <c r="BI332" i="9"/>
  <c r="BA332" i="9"/>
  <c r="AS332" i="9"/>
  <c r="AK332" i="9"/>
  <c r="AC332" i="9"/>
  <c r="U332" i="9"/>
  <c r="M332" i="9"/>
  <c r="E332" i="9"/>
  <c r="CO318" i="9"/>
  <c r="CG318" i="9"/>
  <c r="BY318" i="9"/>
  <c r="BQ318" i="9"/>
  <c r="BI318" i="9"/>
  <c r="BA318" i="9"/>
  <c r="AS318" i="9"/>
  <c r="AK318" i="9"/>
  <c r="AC318" i="9"/>
  <c r="U318" i="9"/>
  <c r="M318" i="9"/>
  <c r="E318" i="9"/>
  <c r="CO313" i="9"/>
  <c r="CG313" i="9"/>
  <c r="BQ313" i="9"/>
  <c r="BI313" i="9"/>
  <c r="BA313" i="9"/>
  <c r="AS313" i="9"/>
  <c r="AK313" i="9"/>
  <c r="AC313" i="9"/>
  <c r="U313" i="9"/>
  <c r="M313" i="9"/>
  <c r="E313" i="9"/>
  <c r="CO203" i="9"/>
  <c r="CG203" i="9"/>
  <c r="BY203" i="9"/>
  <c r="BQ203" i="9"/>
  <c r="BI203" i="9"/>
  <c r="BA203" i="9"/>
  <c r="AS203" i="9"/>
  <c r="AK203" i="9"/>
  <c r="AC203" i="9"/>
  <c r="U203" i="9"/>
  <c r="M203" i="9"/>
  <c r="E203" i="9"/>
  <c r="CO239" i="9"/>
  <c r="CG239" i="9"/>
  <c r="BY239" i="9"/>
  <c r="BQ239" i="9"/>
  <c r="BI239" i="9"/>
  <c r="BA239" i="9"/>
  <c r="AS239" i="9"/>
  <c r="AK239" i="9"/>
  <c r="AC239" i="9"/>
  <c r="U239" i="9"/>
  <c r="M239" i="9"/>
  <c r="E239" i="9"/>
  <c r="CO393" i="9"/>
  <c r="CG393" i="9"/>
  <c r="BY393" i="9"/>
  <c r="BQ393" i="9"/>
  <c r="BI393" i="9"/>
  <c r="BA393" i="9"/>
  <c r="AS393" i="9"/>
  <c r="AK393" i="9"/>
  <c r="AC393" i="9"/>
  <c r="U393" i="9"/>
  <c r="M393" i="9"/>
  <c r="E393" i="9"/>
  <c r="CO500" i="9"/>
  <c r="CG500" i="9"/>
  <c r="BY500" i="9"/>
  <c r="BQ500" i="9"/>
  <c r="BI500" i="9"/>
  <c r="BA500" i="9"/>
  <c r="AS500" i="9"/>
  <c r="AK500" i="9"/>
  <c r="AC500" i="9"/>
  <c r="U500" i="9"/>
  <c r="M500" i="9"/>
  <c r="E500" i="9"/>
  <c r="CO474" i="9"/>
  <c r="CG474" i="9"/>
  <c r="BQ474" i="9"/>
  <c r="BI474" i="9"/>
  <c r="BA474" i="9"/>
  <c r="AS474" i="9"/>
  <c r="AK474" i="9"/>
  <c r="AC474" i="9"/>
  <c r="U474" i="9"/>
  <c r="M474" i="9"/>
  <c r="E474" i="9"/>
  <c r="CO567" i="9"/>
  <c r="BQ567" i="9"/>
  <c r="BI567" i="9"/>
  <c r="BA567" i="9"/>
  <c r="AS567" i="9"/>
  <c r="AK567" i="9"/>
  <c r="AC567" i="9"/>
  <c r="U567" i="9"/>
  <c r="M567" i="9"/>
  <c r="E567" i="9"/>
  <c r="CO164" i="9"/>
  <c r="CG164" i="9"/>
  <c r="BY164" i="9"/>
  <c r="BQ164" i="9"/>
  <c r="BI164" i="9"/>
  <c r="BA164" i="9"/>
  <c r="AS164" i="9"/>
  <c r="AK164" i="9"/>
  <c r="AC164" i="9"/>
  <c r="U164" i="9"/>
  <c r="M164" i="9"/>
  <c r="E164" i="9"/>
  <c r="CO82" i="9"/>
  <c r="CG82" i="9"/>
  <c r="BY82" i="9"/>
  <c r="BQ82" i="9"/>
  <c r="BI82" i="9"/>
  <c r="BA82" i="9"/>
  <c r="AS82" i="9"/>
  <c r="AK82" i="9"/>
  <c r="AC82" i="9"/>
  <c r="U82" i="9"/>
  <c r="M82" i="9"/>
  <c r="E82" i="9"/>
  <c r="CG526" i="9"/>
  <c r="BY526" i="9"/>
  <c r="BQ526" i="9"/>
  <c r="BI526" i="9"/>
  <c r="BA526" i="9"/>
  <c r="AS526" i="9"/>
  <c r="AK526" i="9"/>
  <c r="AC526" i="9"/>
  <c r="U526" i="9"/>
  <c r="M526" i="9"/>
  <c r="E526" i="9"/>
  <c r="CO159" i="9"/>
  <c r="CG159" i="9"/>
  <c r="BY159" i="9"/>
  <c r="BQ159" i="9"/>
  <c r="BI159" i="9"/>
  <c r="BA159" i="9"/>
  <c r="AS159" i="9"/>
  <c r="AK159" i="9"/>
  <c r="AC159" i="9"/>
  <c r="U159" i="9"/>
  <c r="M159" i="9"/>
  <c r="E159" i="9"/>
  <c r="CO378" i="9"/>
  <c r="BQ378" i="9"/>
  <c r="BI378" i="9"/>
  <c r="BA378" i="9"/>
  <c r="AS378" i="9"/>
  <c r="AK378" i="9"/>
  <c r="AC378" i="9"/>
  <c r="U378" i="9"/>
  <c r="M378" i="9"/>
  <c r="E378" i="9"/>
  <c r="CO298" i="9"/>
  <c r="CG298" i="9"/>
  <c r="BY298" i="9"/>
  <c r="BQ298" i="9"/>
  <c r="BI298" i="9"/>
  <c r="BA298" i="9"/>
  <c r="AS298" i="9"/>
  <c r="AK298" i="9"/>
  <c r="AC298" i="9"/>
  <c r="U298" i="9"/>
  <c r="M298" i="9"/>
  <c r="E298" i="9"/>
  <c r="CO390" i="9"/>
  <c r="BQ390" i="9"/>
  <c r="BI390" i="9"/>
  <c r="BA390" i="9"/>
  <c r="AS390" i="9"/>
  <c r="AK390" i="9"/>
  <c r="AC390" i="9"/>
  <c r="U390" i="9"/>
  <c r="M390" i="9"/>
  <c r="E390" i="9"/>
  <c r="CO235" i="9"/>
  <c r="CG235" i="9"/>
  <c r="BQ235" i="9"/>
  <c r="BI235" i="9"/>
  <c r="BA235" i="9"/>
  <c r="AS235" i="9"/>
  <c r="AK235" i="9"/>
  <c r="AC235" i="9"/>
  <c r="U235" i="9"/>
  <c r="M235" i="9"/>
  <c r="E235" i="9"/>
  <c r="CO299" i="9"/>
  <c r="CG299" i="9"/>
  <c r="BY299" i="9"/>
  <c r="BQ299" i="9"/>
  <c r="BI299" i="9"/>
  <c r="BA299" i="9"/>
  <c r="AS299" i="9"/>
  <c r="AK299" i="9"/>
  <c r="AC299" i="9"/>
  <c r="U299" i="9"/>
  <c r="M299" i="9"/>
  <c r="E299" i="9"/>
  <c r="CO545" i="9"/>
  <c r="BQ545" i="9"/>
  <c r="BI545" i="9"/>
  <c r="BA545" i="9"/>
  <c r="AS545" i="9"/>
  <c r="AK545" i="9"/>
  <c r="AC545" i="9"/>
  <c r="U545" i="9"/>
  <c r="M545" i="9"/>
  <c r="E545" i="9"/>
  <c r="CO258" i="9"/>
  <c r="CG258" i="9"/>
  <c r="BY258" i="9"/>
  <c r="BQ258" i="9"/>
  <c r="BI258" i="9"/>
  <c r="BA258" i="9"/>
  <c r="AS258" i="9"/>
  <c r="AK258" i="9"/>
  <c r="AC258" i="9"/>
  <c r="U258" i="9"/>
  <c r="M258" i="9"/>
  <c r="E258" i="9"/>
  <c r="CO376" i="9"/>
  <c r="CG376" i="9"/>
  <c r="BY376" i="9"/>
  <c r="BQ376" i="9"/>
  <c r="BI376" i="9"/>
  <c r="BA376" i="9"/>
  <c r="AS376" i="9"/>
  <c r="AK376" i="9"/>
  <c r="AC376" i="9"/>
  <c r="U376" i="9"/>
  <c r="M376" i="9"/>
  <c r="E376" i="9"/>
  <c r="CO312" i="9"/>
  <c r="CG312" i="9"/>
  <c r="BY312" i="9"/>
  <c r="BQ312" i="9"/>
  <c r="BI312" i="9"/>
  <c r="BA312" i="9"/>
  <c r="AS312" i="9"/>
  <c r="AK312" i="9"/>
  <c r="AC312" i="9"/>
  <c r="U312" i="9"/>
  <c r="M312" i="9"/>
  <c r="E312" i="9"/>
  <c r="CO137" i="9"/>
  <c r="CG137" i="9"/>
  <c r="BY137" i="9"/>
  <c r="BQ137" i="9"/>
  <c r="BI137" i="9"/>
  <c r="BA137" i="9"/>
  <c r="CO294" i="9"/>
  <c r="CG294" i="9"/>
  <c r="BY294" i="9"/>
  <c r="BQ294" i="9"/>
  <c r="BI294" i="9"/>
  <c r="BA294" i="9"/>
  <c r="AS294" i="9"/>
  <c r="AK294" i="9"/>
  <c r="AC294" i="9"/>
  <c r="U294" i="9"/>
  <c r="M294" i="9"/>
  <c r="E294" i="9"/>
  <c r="CO387" i="9"/>
  <c r="CG387" i="9"/>
  <c r="BY387" i="9"/>
  <c r="BQ387" i="9"/>
  <c r="BI387" i="9"/>
  <c r="BA387" i="9"/>
  <c r="AS387" i="9"/>
  <c r="AK387" i="9"/>
  <c r="AC387" i="9"/>
  <c r="U387" i="9"/>
  <c r="M387" i="9"/>
  <c r="E387" i="9"/>
  <c r="AS72" i="9"/>
  <c r="AK72" i="9"/>
  <c r="AC72" i="9"/>
  <c r="U72" i="9"/>
  <c r="M72" i="9"/>
  <c r="E72" i="9"/>
  <c r="AS185" i="9"/>
  <c r="AK185" i="9"/>
  <c r="AC185" i="9"/>
  <c r="U185" i="9"/>
  <c r="M185" i="9"/>
  <c r="E185" i="9"/>
  <c r="AS55" i="9"/>
  <c r="AK55" i="9"/>
  <c r="AC55" i="9"/>
  <c r="U55" i="9"/>
  <c r="M55" i="9"/>
  <c r="E55" i="9"/>
  <c r="AS538" i="9"/>
  <c r="AC538" i="9"/>
  <c r="U538" i="9"/>
  <c r="AC135" i="9"/>
  <c r="M135" i="9"/>
  <c r="E135" i="9"/>
  <c r="U206" i="9"/>
  <c r="M206" i="9"/>
  <c r="E206" i="9"/>
  <c r="AC63" i="9"/>
  <c r="U63" i="9"/>
  <c r="M63" i="9"/>
  <c r="E63" i="9"/>
  <c r="U41" i="9"/>
  <c r="M41" i="9"/>
  <c r="E41" i="9"/>
  <c r="AC212" i="9"/>
  <c r="U212" i="9"/>
  <c r="AS476" i="9"/>
  <c r="AK476" i="9"/>
  <c r="AC476" i="9"/>
  <c r="U476" i="9"/>
  <c r="M476" i="9"/>
  <c r="E476" i="9"/>
  <c r="AS59" i="9"/>
  <c r="AK59" i="9"/>
  <c r="AC59" i="9"/>
  <c r="U59" i="9"/>
  <c r="M59" i="9"/>
  <c r="E59" i="9"/>
  <c r="AK484" i="9"/>
  <c r="AC484" i="9"/>
  <c r="U484" i="9"/>
  <c r="E484" i="9"/>
  <c r="U98" i="9"/>
  <c r="E98" i="9"/>
  <c r="AS489" i="9"/>
  <c r="AK489" i="9"/>
  <c r="AC489" i="9"/>
  <c r="U489" i="9"/>
  <c r="M489" i="9"/>
  <c r="E489" i="9"/>
  <c r="AC355" i="9"/>
  <c r="U355" i="9"/>
  <c r="M355" i="9"/>
  <c r="E355" i="9"/>
  <c r="AS38" i="9"/>
  <c r="AK38" i="9"/>
  <c r="AC38" i="9"/>
  <c r="U38" i="9"/>
  <c r="M38" i="9"/>
  <c r="E38" i="9"/>
  <c r="AS187" i="9"/>
  <c r="AK187" i="9"/>
  <c r="AC187" i="9"/>
  <c r="U187" i="9"/>
  <c r="M187" i="9"/>
  <c r="E187" i="9"/>
  <c r="AS520" i="9"/>
  <c r="AK520" i="9"/>
  <c r="AC520" i="9"/>
  <c r="U520" i="9"/>
  <c r="M520" i="9"/>
  <c r="E520" i="9"/>
  <c r="AS39" i="9"/>
  <c r="U39" i="9"/>
  <c r="M39" i="9"/>
  <c r="E39" i="9"/>
  <c r="U222" i="9"/>
  <c r="M222" i="9"/>
  <c r="E222" i="9"/>
  <c r="AC251" i="9"/>
  <c r="U251" i="9"/>
  <c r="M251" i="9"/>
  <c r="E251" i="9"/>
  <c r="AS124" i="9"/>
  <c r="AK124" i="9"/>
  <c r="AC124" i="9"/>
  <c r="U124" i="9"/>
  <c r="M124" i="9"/>
  <c r="E124" i="9"/>
  <c r="AS200" i="9"/>
  <c r="AK200" i="9"/>
  <c r="AC200" i="9"/>
  <c r="U200" i="9"/>
  <c r="M200" i="9"/>
  <c r="E200" i="9"/>
  <c r="AS371" i="9"/>
  <c r="AK371" i="9"/>
  <c r="AC371" i="9"/>
  <c r="U371" i="9"/>
  <c r="M371" i="9"/>
  <c r="E371" i="9"/>
  <c r="AS35" i="9"/>
  <c r="AK35" i="9"/>
  <c r="AC35" i="9"/>
  <c r="U35" i="9"/>
  <c r="M35" i="9"/>
  <c r="E35" i="9"/>
  <c r="AS499" i="9"/>
  <c r="AK499" i="9"/>
  <c r="AC499" i="9"/>
  <c r="U499" i="9"/>
  <c r="M499" i="9"/>
  <c r="E499" i="9"/>
  <c r="AS463" i="9"/>
  <c r="AK463" i="9"/>
  <c r="AC463" i="9"/>
  <c r="U463" i="9"/>
  <c r="M463" i="9"/>
  <c r="E463" i="9"/>
  <c r="AC535" i="9"/>
  <c r="U535" i="9"/>
  <c r="M535" i="9"/>
  <c r="E535" i="9"/>
  <c r="AS156" i="9"/>
  <c r="AK156" i="9"/>
  <c r="AC156" i="9"/>
  <c r="U156" i="9"/>
  <c r="M156" i="9"/>
  <c r="E156" i="9"/>
  <c r="AS279" i="9"/>
  <c r="AK279" i="9"/>
  <c r="AC279" i="9"/>
  <c r="U279" i="9"/>
  <c r="M279" i="9"/>
  <c r="E279" i="9"/>
  <c r="AS382" i="9"/>
  <c r="AK382" i="9"/>
  <c r="AC382" i="9"/>
  <c r="U382" i="9"/>
  <c r="M382" i="9"/>
  <c r="E382" i="9"/>
  <c r="AS481" i="9"/>
  <c r="AK481" i="9"/>
  <c r="AC481" i="9"/>
  <c r="U481" i="9"/>
  <c r="M481" i="9"/>
  <c r="E481" i="9"/>
  <c r="AS451" i="9"/>
  <c r="AK451" i="9"/>
  <c r="AC451" i="9"/>
  <c r="U451" i="9"/>
  <c r="M451" i="9"/>
  <c r="E451" i="9"/>
  <c r="AS36" i="9"/>
  <c r="M36" i="9"/>
  <c r="E36" i="9"/>
  <c r="AS171" i="9"/>
  <c r="AK171" i="9"/>
  <c r="AC171" i="9"/>
  <c r="U171" i="9"/>
  <c r="M171" i="9"/>
  <c r="E171" i="9"/>
  <c r="AC211" i="9"/>
  <c r="U211" i="9"/>
  <c r="M211" i="9"/>
  <c r="E211" i="9"/>
  <c r="AS275" i="9"/>
  <c r="AK275" i="9"/>
  <c r="AC275" i="9"/>
  <c r="U275" i="9"/>
  <c r="M275" i="9"/>
  <c r="E275" i="9"/>
  <c r="AS249" i="9"/>
  <c r="AK249" i="9"/>
  <c r="AC249" i="9"/>
  <c r="U249" i="9"/>
  <c r="M249" i="9"/>
  <c r="E249" i="9"/>
  <c r="AS505" i="9"/>
  <c r="AK505" i="9"/>
  <c r="AC505" i="9"/>
  <c r="U505" i="9"/>
  <c r="M505" i="9"/>
  <c r="E505" i="9"/>
  <c r="AS271" i="9"/>
  <c r="AC271" i="9"/>
  <c r="U271" i="9"/>
  <c r="E271" i="9"/>
  <c r="AS113" i="9"/>
  <c r="AK113" i="9"/>
  <c r="AC113" i="9"/>
  <c r="U113" i="9"/>
  <c r="M113" i="9"/>
  <c r="E113" i="9"/>
  <c r="AC424" i="9"/>
  <c r="U424" i="9"/>
  <c r="M424" i="9"/>
  <c r="E424" i="9"/>
  <c r="BQ139" i="9"/>
  <c r="BI139" i="9"/>
  <c r="BA139" i="9"/>
  <c r="AS139" i="9"/>
  <c r="AK139" i="9"/>
  <c r="AC139" i="9"/>
  <c r="U139" i="9"/>
  <c r="M139" i="9"/>
  <c r="E139" i="9"/>
  <c r="BQ93" i="9"/>
  <c r="BI93" i="9"/>
  <c r="BA93" i="9"/>
  <c r="AS93" i="9"/>
  <c r="AK93" i="9"/>
  <c r="AC93" i="9"/>
  <c r="U93" i="9"/>
  <c r="M93" i="9"/>
  <c r="E93" i="9"/>
  <c r="BQ509" i="9"/>
  <c r="BI509" i="9"/>
  <c r="BA509" i="9"/>
  <c r="AS509" i="9"/>
  <c r="AK509" i="9"/>
  <c r="AC509" i="9"/>
  <c r="U509" i="9"/>
  <c r="M509" i="9"/>
  <c r="E509" i="9"/>
  <c r="BQ181" i="9"/>
  <c r="BI181" i="9"/>
  <c r="BA181" i="9"/>
  <c r="AS181" i="9"/>
  <c r="AK181" i="9"/>
  <c r="AC181" i="9"/>
  <c r="U181" i="9"/>
  <c r="M181" i="9"/>
  <c r="E181" i="9"/>
  <c r="BQ375" i="9"/>
  <c r="BI375" i="9"/>
  <c r="BA375" i="9"/>
  <c r="AS375" i="9"/>
  <c r="AK375" i="9"/>
  <c r="AC375" i="9"/>
  <c r="U375" i="9"/>
  <c r="M375" i="9"/>
  <c r="E375" i="9"/>
  <c r="BQ488" i="9"/>
  <c r="BI488" i="9"/>
  <c r="BA488" i="9"/>
  <c r="AS488" i="9"/>
  <c r="AK488" i="9"/>
  <c r="AC488" i="9"/>
  <c r="U488" i="9"/>
  <c r="M488" i="9"/>
  <c r="E488" i="9"/>
  <c r="BQ95" i="9"/>
  <c r="BI95" i="9"/>
  <c r="BA95" i="9"/>
  <c r="AS95" i="9"/>
  <c r="AK95" i="9"/>
  <c r="U95" i="9"/>
  <c r="M95" i="9"/>
  <c r="E95" i="9"/>
  <c r="BQ34" i="9"/>
  <c r="BI34" i="9"/>
  <c r="BA34" i="9"/>
  <c r="AS34" i="9"/>
  <c r="AK34" i="9"/>
  <c r="AC34" i="9"/>
  <c r="U34" i="9"/>
  <c r="M34" i="9"/>
  <c r="E34" i="9"/>
  <c r="BQ518" i="9"/>
  <c r="BI518" i="9"/>
  <c r="BA518" i="9"/>
  <c r="AS518" i="9"/>
  <c r="AK518" i="9"/>
  <c r="AC518" i="9"/>
  <c r="U518" i="9"/>
  <c r="M518" i="9"/>
  <c r="E518" i="9"/>
  <c r="BQ317" i="9"/>
  <c r="BI317" i="9"/>
  <c r="BA317" i="9"/>
  <c r="AS317" i="9"/>
  <c r="AK317" i="9"/>
  <c r="AC317" i="9"/>
  <c r="U317" i="9"/>
  <c r="M317" i="9"/>
  <c r="E317" i="9"/>
  <c r="BQ24" i="9"/>
  <c r="BI24" i="9"/>
  <c r="BA24" i="9"/>
  <c r="AS24" i="9"/>
  <c r="AK24" i="9"/>
  <c r="AC24" i="9"/>
  <c r="U24" i="9"/>
  <c r="M24" i="9"/>
  <c r="E24" i="9"/>
  <c r="BQ360" i="9"/>
  <c r="BI360" i="9"/>
  <c r="BA360" i="9"/>
  <c r="AS360" i="9"/>
  <c r="AK360" i="9"/>
  <c r="AC360" i="9"/>
  <c r="U360" i="9"/>
  <c r="M360" i="9"/>
  <c r="E360" i="9"/>
  <c r="BQ480" i="9"/>
  <c r="BI480" i="9"/>
  <c r="BA480" i="9"/>
  <c r="AS480" i="9"/>
  <c r="AK480" i="9"/>
  <c r="AC480" i="9"/>
  <c r="U480" i="9"/>
  <c r="M480" i="9"/>
  <c r="E480" i="9"/>
  <c r="BQ154" i="9"/>
  <c r="BI154" i="9"/>
  <c r="AS154" i="9"/>
  <c r="AK154" i="9"/>
  <c r="AC154" i="9"/>
  <c r="U154" i="9"/>
  <c r="M154" i="9"/>
  <c r="E154" i="9"/>
  <c r="BQ530" i="9"/>
  <c r="BI530" i="9"/>
  <c r="BA530" i="9"/>
  <c r="AS530" i="9"/>
  <c r="AK530" i="9"/>
  <c r="U530" i="9"/>
  <c r="M530" i="9"/>
  <c r="E530" i="9"/>
  <c r="BQ411" i="9"/>
  <c r="BI411" i="9"/>
  <c r="BA411" i="9"/>
  <c r="AS411" i="9"/>
  <c r="AK411" i="9"/>
  <c r="AC411" i="9"/>
  <c r="U411" i="9"/>
  <c r="M411" i="9"/>
  <c r="E411" i="9"/>
  <c r="BQ83" i="9"/>
  <c r="BI83" i="9"/>
  <c r="AS83" i="9"/>
  <c r="AK83" i="9"/>
  <c r="AC83" i="9"/>
  <c r="M83" i="9"/>
  <c r="E83" i="9"/>
  <c r="BQ442" i="9"/>
  <c r="BA442" i="9"/>
  <c r="AK442" i="9"/>
  <c r="AC442" i="9"/>
  <c r="U442" i="9"/>
  <c r="E442" i="9"/>
  <c r="BQ23" i="9"/>
  <c r="BI23" i="9"/>
  <c r="BA23" i="9"/>
  <c r="AS23" i="9"/>
  <c r="AK23" i="9"/>
  <c r="AC23" i="9"/>
  <c r="U23" i="9"/>
  <c r="M23" i="9"/>
  <c r="E23" i="9"/>
  <c r="BQ516" i="9"/>
  <c r="BI516" i="9"/>
  <c r="BA516" i="9"/>
  <c r="AS516" i="9"/>
  <c r="AK516" i="9"/>
  <c r="AC516" i="9"/>
  <c r="U516" i="9"/>
  <c r="M516" i="9"/>
  <c r="E516" i="9"/>
  <c r="BQ448" i="9"/>
  <c r="BI448" i="9"/>
  <c r="BA448" i="9"/>
  <c r="AS448" i="9"/>
  <c r="AK448" i="9"/>
  <c r="AC448" i="9"/>
  <c r="U448" i="9"/>
  <c r="M448" i="9"/>
  <c r="E448" i="9"/>
  <c r="BQ525" i="9"/>
  <c r="BI525" i="9"/>
  <c r="BA525" i="9"/>
  <c r="AS525" i="9"/>
  <c r="AK525" i="9"/>
  <c r="AC525" i="9"/>
  <c r="U525" i="9"/>
  <c r="M525" i="9"/>
  <c r="E525" i="9"/>
  <c r="BQ577" i="9"/>
  <c r="BI577" i="9"/>
  <c r="BA577" i="9"/>
  <c r="AS577" i="9"/>
  <c r="AK577" i="9"/>
  <c r="AC577" i="9"/>
  <c r="U577" i="9"/>
  <c r="M577" i="9"/>
  <c r="E577" i="9"/>
  <c r="BQ504" i="9"/>
  <c r="BI504" i="9"/>
  <c r="BA504" i="9"/>
  <c r="AS504" i="9"/>
  <c r="AK504" i="9"/>
  <c r="AC504" i="9"/>
  <c r="U504" i="9"/>
  <c r="M504" i="9"/>
  <c r="E504" i="9"/>
  <c r="BQ429" i="9"/>
  <c r="BI429" i="9"/>
  <c r="BA429" i="9"/>
  <c r="AS429" i="9"/>
  <c r="AK429" i="9"/>
  <c r="AC429" i="9"/>
  <c r="U429" i="9"/>
  <c r="M429" i="9"/>
  <c r="E429" i="9"/>
  <c r="BQ179" i="9"/>
  <c r="BI179" i="9"/>
  <c r="BA179" i="9"/>
  <c r="AS179" i="9"/>
  <c r="AK179" i="9"/>
  <c r="AC179" i="9"/>
  <c r="U179" i="9"/>
  <c r="M179" i="9"/>
  <c r="E179" i="9"/>
  <c r="BQ184" i="9"/>
  <c r="BI184" i="9"/>
  <c r="BA184" i="9"/>
  <c r="AS184" i="9"/>
  <c r="AK184" i="9"/>
  <c r="AC184" i="9"/>
  <c r="U184" i="9"/>
  <c r="M184" i="9"/>
  <c r="E184" i="9"/>
  <c r="BQ561" i="9"/>
  <c r="BI561" i="9"/>
  <c r="BA561" i="9"/>
  <c r="AS561" i="9"/>
  <c r="AK561" i="9"/>
  <c r="AC561" i="9"/>
  <c r="U561" i="9"/>
  <c r="M561" i="9"/>
  <c r="E561" i="9"/>
  <c r="BQ261" i="9"/>
  <c r="BA261" i="9"/>
  <c r="AS261" i="9"/>
  <c r="AK261" i="9"/>
  <c r="AC261" i="9"/>
  <c r="U261" i="9"/>
  <c r="M261" i="9"/>
  <c r="E261" i="9"/>
  <c r="BQ50" i="9"/>
  <c r="BI50" i="9"/>
  <c r="BA50" i="9"/>
  <c r="AS50" i="9"/>
  <c r="AK50" i="9"/>
  <c r="AC50" i="9"/>
  <c r="U50" i="9"/>
  <c r="M50" i="9"/>
  <c r="E50" i="9"/>
  <c r="BQ245" i="9"/>
  <c r="BI245" i="9"/>
  <c r="BA245" i="9"/>
  <c r="AS245" i="9"/>
  <c r="AK245" i="9"/>
  <c r="AC245" i="9"/>
  <c r="U245" i="9"/>
  <c r="M245" i="9"/>
  <c r="E245" i="9"/>
  <c r="BQ257" i="9"/>
  <c r="BI257" i="9"/>
  <c r="AS257" i="9"/>
  <c r="AK257" i="9"/>
  <c r="AC257" i="9"/>
  <c r="U257" i="9"/>
  <c r="M257" i="9"/>
  <c r="E257" i="9"/>
  <c r="BQ576" i="9"/>
  <c r="BI576" i="9"/>
  <c r="BA576" i="9"/>
  <c r="AS576" i="9"/>
  <c r="AK576" i="9"/>
  <c r="AC576" i="9"/>
  <c r="M576" i="9"/>
  <c r="E576" i="9"/>
  <c r="BQ142" i="9"/>
  <c r="BI142" i="9"/>
  <c r="BA142" i="9"/>
  <c r="AS142" i="9"/>
  <c r="AK142" i="9"/>
  <c r="AC142" i="9"/>
  <c r="U142" i="9"/>
  <c r="M142" i="9"/>
  <c r="E142" i="9"/>
  <c r="BQ192" i="9"/>
  <c r="BI192" i="9"/>
  <c r="BA192" i="9"/>
  <c r="AS192" i="9"/>
  <c r="AK192" i="9"/>
  <c r="AC192" i="9"/>
  <c r="U192" i="9"/>
  <c r="M192" i="9"/>
  <c r="E192" i="9"/>
  <c r="BQ568" i="9"/>
  <c r="BI568" i="9"/>
  <c r="BA568" i="9"/>
  <c r="AS568" i="9"/>
  <c r="AK568" i="9"/>
  <c r="AC568" i="9"/>
  <c r="U568" i="9"/>
  <c r="M568" i="9"/>
  <c r="E568" i="9"/>
  <c r="BQ111" i="9"/>
  <c r="BI111" i="9"/>
  <c r="BA111" i="9"/>
  <c r="AS111" i="9"/>
  <c r="AK111" i="9"/>
  <c r="AC111" i="9"/>
  <c r="U111" i="9"/>
  <c r="M111" i="9"/>
  <c r="E111" i="9"/>
  <c r="BQ226" i="9"/>
  <c r="BI226" i="9"/>
  <c r="BA226" i="9"/>
  <c r="AS226" i="9"/>
  <c r="AK226" i="9"/>
  <c r="AC226" i="9"/>
  <c r="U226" i="9"/>
  <c r="M226" i="9"/>
  <c r="E226" i="9"/>
  <c r="BQ269" i="9"/>
  <c r="BI269" i="9"/>
  <c r="BA269" i="9"/>
  <c r="AS269" i="9"/>
  <c r="AK269" i="9"/>
  <c r="AC269" i="9"/>
  <c r="U269" i="9"/>
  <c r="M269" i="9"/>
  <c r="E269" i="9"/>
  <c r="BQ205" i="9"/>
  <c r="BI205" i="9"/>
  <c r="AS205" i="9"/>
  <c r="U205" i="9"/>
  <c r="E205" i="9"/>
  <c r="BQ81" i="9"/>
  <c r="BI81" i="9"/>
  <c r="BA81" i="9"/>
  <c r="AS81" i="9"/>
  <c r="AK81" i="9"/>
  <c r="AC81" i="9"/>
  <c r="U81" i="9"/>
  <c r="E81" i="9"/>
  <c r="BQ202" i="9"/>
  <c r="BI202" i="9"/>
  <c r="BA202" i="9"/>
  <c r="AS202" i="9"/>
  <c r="AK202" i="9"/>
  <c r="AC202" i="9"/>
  <c r="U202" i="9"/>
  <c r="M202" i="9"/>
  <c r="E202" i="9"/>
  <c r="BQ370" i="9"/>
  <c r="BI370" i="9"/>
  <c r="BA370" i="9"/>
  <c r="AS370" i="9"/>
  <c r="AK370" i="9"/>
  <c r="AC370" i="9"/>
  <c r="U370" i="9"/>
  <c r="M370" i="9"/>
  <c r="E370" i="9"/>
  <c r="BQ288" i="9"/>
  <c r="BI288" i="9"/>
  <c r="BA288" i="9"/>
  <c r="AS288" i="9"/>
  <c r="AK288" i="9"/>
  <c r="AC288" i="9"/>
  <c r="U288" i="9"/>
  <c r="M288" i="9"/>
  <c r="E288" i="9"/>
  <c r="BQ69" i="9"/>
  <c r="BI69" i="9"/>
  <c r="BA69" i="9"/>
  <c r="AS69" i="9"/>
  <c r="AK69" i="9"/>
  <c r="AC69" i="9"/>
  <c r="U69" i="9"/>
  <c r="M69" i="9"/>
  <c r="E69" i="9"/>
  <c r="BQ467" i="9"/>
  <c r="BI467" i="9"/>
  <c r="BA467" i="9"/>
  <c r="AS467" i="9"/>
  <c r="AK467" i="9"/>
  <c r="AC467" i="9"/>
  <c r="U467" i="9"/>
  <c r="M467" i="9"/>
  <c r="E467" i="9"/>
  <c r="BQ252" i="9"/>
  <c r="BI252" i="9"/>
  <c r="BA252" i="9"/>
  <c r="AS252" i="9"/>
  <c r="AK252" i="9"/>
  <c r="AC252" i="9"/>
  <c r="U252" i="9"/>
  <c r="M252" i="9"/>
  <c r="E252" i="9"/>
  <c r="BQ314" i="9"/>
  <c r="BI314" i="9"/>
  <c r="BA314" i="9"/>
  <c r="AS314" i="9"/>
  <c r="AC314" i="9"/>
  <c r="U314" i="9"/>
  <c r="M314" i="9"/>
  <c r="E314" i="9"/>
  <c r="BQ372" i="9"/>
  <c r="BI372" i="9"/>
  <c r="BA372" i="9"/>
  <c r="AS372" i="9"/>
  <c r="AK372" i="9"/>
  <c r="AC372" i="9"/>
  <c r="U372" i="9"/>
  <c r="M372" i="9"/>
  <c r="E372" i="9"/>
  <c r="BQ198" i="9"/>
  <c r="BI198" i="9"/>
  <c r="BA198" i="9"/>
  <c r="AS198" i="9"/>
  <c r="AK198" i="9"/>
  <c r="AC198" i="9"/>
  <c r="U198" i="9"/>
  <c r="M198" i="9"/>
  <c r="E198" i="9"/>
  <c r="BQ377" i="9"/>
  <c r="BI377" i="9"/>
  <c r="BA377" i="9"/>
  <c r="AS377" i="9"/>
  <c r="AK377" i="9"/>
  <c r="AC377" i="9"/>
  <c r="U377" i="9"/>
  <c r="M377" i="9"/>
  <c r="E377" i="9"/>
  <c r="BQ60" i="9"/>
  <c r="BI60" i="9"/>
  <c r="BA60" i="9"/>
  <c r="AS60" i="9"/>
  <c r="AK60" i="9"/>
  <c r="AC60" i="9"/>
  <c r="U60" i="9"/>
  <c r="M60" i="9"/>
  <c r="E60" i="9"/>
  <c r="BQ116" i="9"/>
  <c r="BI116" i="9"/>
  <c r="BA116" i="9"/>
  <c r="AS116" i="9"/>
  <c r="AK116" i="9"/>
  <c r="AC116" i="9"/>
  <c r="U116" i="9"/>
  <c r="M116" i="9"/>
  <c r="E116" i="9"/>
  <c r="BQ204" i="9"/>
  <c r="BA204" i="9"/>
  <c r="AS204" i="9"/>
  <c r="AK204" i="9"/>
  <c r="AC204" i="9"/>
  <c r="M204" i="9"/>
  <c r="E204" i="9"/>
  <c r="BQ454" i="9"/>
  <c r="BI454" i="9"/>
  <c r="BA454" i="9"/>
  <c r="AS454" i="9"/>
  <c r="AK454" i="9"/>
  <c r="AC454" i="9"/>
  <c r="U454" i="9"/>
  <c r="M454" i="9"/>
  <c r="E454" i="9"/>
  <c r="BQ471" i="9"/>
  <c r="BI471" i="9"/>
  <c r="AS471" i="9"/>
  <c r="AK471" i="9"/>
  <c r="U471" i="9"/>
  <c r="E471" i="9"/>
  <c r="BQ365" i="9"/>
  <c r="BI365" i="9"/>
  <c r="BA365" i="9"/>
  <c r="AS365" i="9"/>
  <c r="AK365" i="9"/>
  <c r="AC365" i="9"/>
  <c r="U365" i="9"/>
  <c r="M365" i="9"/>
  <c r="E365" i="9"/>
  <c r="BQ323" i="9"/>
  <c r="BI323" i="9"/>
  <c r="BA323" i="9"/>
  <c r="AS323" i="9"/>
  <c r="AK323" i="9"/>
  <c r="AC323" i="9"/>
  <c r="U323" i="9"/>
  <c r="M323" i="9"/>
  <c r="E323" i="9"/>
  <c r="BQ144" i="9"/>
  <c r="BI144" i="9"/>
  <c r="BA144" i="9"/>
  <c r="AS144" i="9"/>
  <c r="AK144" i="9"/>
  <c r="AC144" i="9"/>
  <c r="U144" i="9"/>
  <c r="M144" i="9"/>
  <c r="E144" i="9"/>
  <c r="BQ512" i="9"/>
  <c r="BI512" i="9"/>
  <c r="BA512" i="9"/>
  <c r="AS512" i="9"/>
  <c r="AK512" i="9"/>
  <c r="AC512" i="9"/>
  <c r="U512" i="9"/>
  <c r="M512" i="9"/>
  <c r="E512" i="9"/>
  <c r="BQ506" i="9"/>
  <c r="BI506" i="9"/>
  <c r="BA506" i="9"/>
  <c r="AS506" i="9"/>
  <c r="AK506" i="9"/>
  <c r="AC506" i="9"/>
  <c r="U506" i="9"/>
  <c r="M506" i="9"/>
  <c r="E506" i="9"/>
  <c r="BQ169" i="9"/>
  <c r="BI169" i="9"/>
  <c r="BA169" i="9"/>
  <c r="AS169" i="9"/>
  <c r="AK169" i="9"/>
  <c r="AC169" i="9"/>
  <c r="U169" i="9"/>
  <c r="M169" i="9"/>
  <c r="E169" i="9"/>
  <c r="BQ549" i="9"/>
  <c r="BI549" i="9"/>
  <c r="BA549" i="9"/>
  <c r="AS549" i="9"/>
  <c r="AK549" i="9"/>
  <c r="AC549" i="9"/>
  <c r="U549" i="9"/>
  <c r="M549" i="9"/>
  <c r="E549" i="9"/>
  <c r="BQ423" i="9"/>
  <c r="BI423" i="9"/>
  <c r="BA423" i="9"/>
  <c r="AS423" i="9"/>
  <c r="AK423" i="9"/>
  <c r="AC423" i="9"/>
  <c r="U423" i="9"/>
  <c r="M423" i="9"/>
  <c r="E423" i="9"/>
  <c r="BQ196" i="9"/>
  <c r="BI196" i="9"/>
  <c r="BA196" i="9"/>
  <c r="AS196" i="9"/>
  <c r="AK196" i="9"/>
  <c r="AC196" i="9"/>
  <c r="U196" i="9"/>
  <c r="M196" i="9"/>
  <c r="E196" i="9"/>
  <c r="BQ166" i="9"/>
  <c r="BI166" i="9"/>
  <c r="BA166" i="9"/>
  <c r="AS166" i="9"/>
  <c r="AK166" i="9"/>
  <c r="AC166" i="9"/>
  <c r="U166" i="9"/>
  <c r="M166" i="9"/>
  <c r="E166" i="9"/>
  <c r="BQ521" i="9"/>
  <c r="BI521" i="9"/>
  <c r="BA521" i="9"/>
  <c r="AS521" i="9"/>
  <c r="AK521" i="9"/>
  <c r="AC521" i="9"/>
  <c r="U521" i="9"/>
  <c r="M521" i="9"/>
  <c r="E521" i="9"/>
  <c r="BQ107" i="9"/>
  <c r="BI107" i="9"/>
  <c r="BA107" i="9"/>
  <c r="AS107" i="9"/>
  <c r="AK107" i="9"/>
  <c r="AC107" i="9"/>
  <c r="U107" i="9"/>
  <c r="M107" i="9"/>
  <c r="E107" i="9"/>
  <c r="BQ346" i="9"/>
  <c r="BI346" i="9"/>
  <c r="BA346" i="9"/>
  <c r="AS346" i="9"/>
  <c r="AK346" i="9"/>
  <c r="AC346" i="9"/>
  <c r="U346" i="9"/>
  <c r="M346" i="9"/>
  <c r="E346" i="9"/>
  <c r="BQ290" i="9"/>
  <c r="BI290" i="9"/>
  <c r="BA290" i="9"/>
  <c r="AS290" i="9"/>
  <c r="AK290" i="9"/>
  <c r="AC290" i="9"/>
  <c r="U290" i="9"/>
  <c r="M290" i="9"/>
  <c r="E290" i="9"/>
  <c r="BQ227" i="9"/>
  <c r="BI227" i="9"/>
  <c r="BA227" i="9"/>
  <c r="AS227" i="9"/>
  <c r="AK227" i="9"/>
  <c r="AC227" i="9"/>
  <c r="U227" i="9"/>
  <c r="M227" i="9"/>
  <c r="E227" i="9"/>
  <c r="BQ523" i="9"/>
  <c r="BI523" i="9"/>
  <c r="BA523" i="9"/>
  <c r="AS523" i="9"/>
  <c r="AK523" i="9"/>
  <c r="AC523" i="9"/>
  <c r="U523" i="9"/>
  <c r="M523" i="9"/>
  <c r="E523" i="9"/>
  <c r="BQ264" i="9"/>
  <c r="BI264" i="9"/>
  <c r="BA264" i="9"/>
  <c r="AS264" i="9"/>
  <c r="AK264" i="9"/>
  <c r="AC264" i="9"/>
  <c r="U264" i="9"/>
  <c r="M264" i="9"/>
  <c r="E264" i="9"/>
  <c r="BQ161" i="9"/>
  <c r="BI161" i="9"/>
  <c r="BA161" i="9"/>
  <c r="AS161" i="9"/>
  <c r="AK161" i="9"/>
  <c r="AC161" i="9"/>
  <c r="U161" i="9"/>
  <c r="M161" i="9"/>
  <c r="E161" i="9"/>
  <c r="BI157" i="9"/>
  <c r="BA157" i="9"/>
  <c r="AS157" i="9"/>
  <c r="AK157" i="9"/>
  <c r="AC157" i="9"/>
  <c r="U157" i="9"/>
  <c r="E157" i="9"/>
  <c r="BQ141" i="9"/>
  <c r="BI141" i="9"/>
  <c r="AS141" i="9"/>
  <c r="U141" i="9"/>
  <c r="BQ280" i="9"/>
  <c r="BI280" i="9"/>
  <c r="BA280" i="9"/>
  <c r="AS280" i="9"/>
  <c r="AK280" i="9"/>
  <c r="AC280" i="9"/>
  <c r="U280" i="9"/>
  <c r="M280" i="9"/>
  <c r="E280" i="9"/>
  <c r="BQ348" i="9"/>
  <c r="BI348" i="9"/>
  <c r="BA348" i="9"/>
  <c r="AS348" i="9"/>
  <c r="AK348" i="9"/>
  <c r="AC348" i="9"/>
  <c r="U348" i="9"/>
  <c r="M348" i="9"/>
  <c r="E348" i="9"/>
  <c r="BQ408" i="9"/>
  <c r="BI408" i="9"/>
  <c r="BA408" i="9"/>
  <c r="AS408" i="9"/>
  <c r="AK408" i="9"/>
  <c r="AC408" i="9"/>
  <c r="M408" i="9"/>
  <c r="BQ193" i="9"/>
  <c r="BI193" i="9"/>
  <c r="BA193" i="9"/>
  <c r="AS193" i="9"/>
  <c r="AK193" i="9"/>
  <c r="AC193" i="9"/>
  <c r="U193" i="9"/>
  <c r="M193" i="9"/>
  <c r="E193" i="9"/>
  <c r="BQ237" i="9"/>
  <c r="BI237" i="9"/>
  <c r="BA237" i="9"/>
  <c r="AS237" i="9"/>
  <c r="AK237" i="9"/>
  <c r="AC237" i="9"/>
  <c r="U237" i="9"/>
  <c r="M237" i="9"/>
  <c r="E237" i="9"/>
  <c r="BQ73" i="9"/>
  <c r="BI73" i="9"/>
  <c r="AS73" i="9"/>
  <c r="AK73" i="9"/>
  <c r="AC73" i="9"/>
  <c r="M73" i="9"/>
  <c r="BI189" i="9"/>
  <c r="BA189" i="9"/>
  <c r="AS189" i="9"/>
  <c r="AK189" i="9"/>
  <c r="U189" i="9"/>
  <c r="M189" i="9"/>
  <c r="E189" i="9"/>
  <c r="BQ217" i="9"/>
  <c r="BI217" i="9"/>
  <c r="BA217" i="9"/>
  <c r="AS217" i="9"/>
  <c r="AK217" i="9"/>
  <c r="AC217" i="9"/>
  <c r="U217" i="9"/>
  <c r="M217" i="9"/>
  <c r="E217" i="9"/>
  <c r="BQ566" i="9"/>
  <c r="BI566" i="9"/>
  <c r="BA566" i="9"/>
  <c r="AS566" i="9"/>
  <c r="AK566" i="9"/>
  <c r="AC566" i="9"/>
  <c r="U566" i="9"/>
  <c r="M566" i="9"/>
  <c r="E566" i="9"/>
  <c r="BQ544" i="9"/>
  <c r="BI544" i="9"/>
  <c r="BA544" i="9"/>
  <c r="AS544" i="9"/>
  <c r="AK544" i="9"/>
  <c r="AC544" i="9"/>
  <c r="U544" i="9"/>
  <c r="M544" i="9"/>
  <c r="E544" i="9"/>
  <c r="BQ430" i="9"/>
  <c r="BI430" i="9"/>
  <c r="BA430" i="9"/>
  <c r="AS430" i="9"/>
  <c r="AK430" i="9"/>
  <c r="AC430" i="9"/>
  <c r="U430" i="9"/>
  <c r="M430" i="9"/>
  <c r="E430" i="9"/>
  <c r="BQ132" i="9"/>
  <c r="BI132" i="9"/>
  <c r="BA132" i="9"/>
  <c r="AS132" i="9"/>
  <c r="AK132" i="9"/>
  <c r="AC132" i="9"/>
  <c r="U132" i="9"/>
  <c r="M132" i="9"/>
  <c r="E132" i="9"/>
  <c r="BQ21" i="9"/>
  <c r="BI21" i="9"/>
  <c r="AS21" i="9"/>
  <c r="AK21" i="9"/>
  <c r="AC21" i="9"/>
  <c r="U21" i="9"/>
  <c r="BQ231" i="9"/>
  <c r="BI231" i="9"/>
  <c r="BA231" i="9"/>
  <c r="AS231" i="9"/>
  <c r="AK231" i="9"/>
  <c r="AC231" i="9"/>
  <c r="U231" i="9"/>
  <c r="M231" i="9"/>
  <c r="E231" i="9"/>
  <c r="BQ547" i="9"/>
  <c r="BI547" i="9"/>
  <c r="BA547" i="9"/>
  <c r="AS547" i="9"/>
  <c r="AK547" i="9"/>
  <c r="AC547" i="9"/>
  <c r="U547" i="9"/>
  <c r="M547" i="9"/>
  <c r="E547" i="9"/>
  <c r="BQ148" i="9"/>
  <c r="BI148" i="9"/>
  <c r="BA148" i="9"/>
  <c r="AS148" i="9"/>
  <c r="AK148" i="9"/>
  <c r="AC148" i="9"/>
  <c r="U148" i="9"/>
  <c r="M148" i="9"/>
  <c r="E148" i="9"/>
  <c r="BQ337" i="9"/>
  <c r="BI337" i="9"/>
  <c r="BA337" i="9"/>
  <c r="AS337" i="9"/>
  <c r="AK337" i="9"/>
  <c r="U337" i="9"/>
  <c r="M337" i="9"/>
  <c r="E337" i="9"/>
  <c r="BQ65" i="9"/>
  <c r="BI65" i="9"/>
  <c r="BA65" i="9"/>
  <c r="AS65" i="9"/>
  <c r="AK65" i="9"/>
  <c r="AC65" i="9"/>
  <c r="U65" i="9"/>
  <c r="M65" i="9"/>
  <c r="E65" i="9"/>
  <c r="BQ335" i="9"/>
  <c r="BI335" i="9"/>
  <c r="AS335" i="9"/>
  <c r="AK335" i="9"/>
  <c r="AC335" i="9"/>
  <c r="U335" i="9"/>
  <c r="M335" i="9"/>
  <c r="E335" i="9"/>
  <c r="BQ219" i="9"/>
  <c r="BI219" i="9"/>
  <c r="BA219" i="9"/>
  <c r="AS219" i="9"/>
  <c r="AK219" i="9"/>
  <c r="AC219" i="9"/>
  <c r="U219" i="9"/>
  <c r="M219" i="9"/>
  <c r="E219" i="9"/>
  <c r="BQ347" i="9"/>
  <c r="BI347" i="9"/>
  <c r="AS347" i="9"/>
  <c r="AK347" i="9"/>
  <c r="AC347" i="9"/>
  <c r="M347" i="9"/>
  <c r="E347" i="9"/>
  <c r="BQ232" i="9"/>
  <c r="BI232" i="9"/>
  <c r="BA232" i="9"/>
  <c r="AS232" i="9"/>
  <c r="AK232" i="9"/>
  <c r="AC232" i="9"/>
  <c r="U232" i="9"/>
  <c r="M232" i="9"/>
  <c r="E232" i="9"/>
  <c r="BQ112" i="9"/>
  <c r="BI112" i="9"/>
  <c r="BA112" i="9"/>
  <c r="AS112" i="9"/>
  <c r="AK112" i="9"/>
  <c r="AC112" i="9"/>
  <c r="U112" i="9"/>
  <c r="M112" i="9"/>
  <c r="E112" i="9"/>
  <c r="BQ26" i="9"/>
  <c r="BI26" i="9"/>
  <c r="BA26" i="9"/>
  <c r="AS26" i="9"/>
  <c r="AK26" i="9"/>
  <c r="AC26" i="9"/>
  <c r="U26" i="9"/>
  <c r="M26" i="9"/>
  <c r="E26" i="9"/>
  <c r="BQ497" i="9"/>
  <c r="BI497" i="9"/>
  <c r="BA497" i="9"/>
  <c r="AS497" i="9"/>
  <c r="AK497" i="9"/>
  <c r="AC497" i="9"/>
  <c r="U497" i="9"/>
  <c r="M497" i="9"/>
  <c r="E497" i="9"/>
  <c r="BQ402" i="9"/>
  <c r="BI402" i="9"/>
  <c r="BA402" i="9"/>
  <c r="AS402" i="9"/>
  <c r="AK402" i="9"/>
  <c r="AC402" i="9"/>
  <c r="U402" i="9"/>
  <c r="M402" i="9"/>
  <c r="E402" i="9"/>
  <c r="BQ94" i="9"/>
  <c r="BA94" i="9"/>
  <c r="AK94" i="9"/>
  <c r="AC94" i="9"/>
  <c r="E94" i="9"/>
  <c r="BQ216" i="9"/>
  <c r="BI216" i="9"/>
  <c r="BA216" i="9"/>
  <c r="AS216" i="9"/>
  <c r="AK216" i="9"/>
  <c r="AC216" i="9"/>
  <c r="U216" i="9"/>
  <c r="M216" i="9"/>
  <c r="E216" i="9"/>
  <c r="BQ102" i="9"/>
  <c r="AS102" i="9"/>
  <c r="E102" i="9"/>
  <c r="BQ553" i="9"/>
  <c r="BI553" i="9"/>
  <c r="BA553" i="9"/>
  <c r="E553" i="9"/>
  <c r="BI462" i="9"/>
  <c r="BA462" i="9"/>
  <c r="AS462" i="9"/>
  <c r="AC462" i="9"/>
  <c r="U462" i="9"/>
  <c r="M462" i="9"/>
  <c r="E462" i="9"/>
  <c r="BQ40" i="9"/>
  <c r="BI40" i="9"/>
  <c r="BA40" i="9"/>
  <c r="AS40" i="9"/>
  <c r="AK40" i="9"/>
  <c r="AC40" i="9"/>
  <c r="U40" i="9"/>
  <c r="M40" i="9"/>
  <c r="E40" i="9"/>
  <c r="BQ528" i="9"/>
  <c r="BI528" i="9"/>
  <c r="BA528" i="9"/>
  <c r="AS528" i="9"/>
  <c r="AK528" i="9"/>
  <c r="AC528" i="9"/>
  <c r="U528" i="9"/>
  <c r="M528" i="9"/>
  <c r="E528" i="9"/>
  <c r="BA386" i="9"/>
  <c r="AS386" i="9"/>
  <c r="AK386" i="9"/>
  <c r="U386" i="9"/>
  <c r="M386" i="9"/>
  <c r="E386" i="9"/>
  <c r="BQ439" i="9"/>
  <c r="BI439" i="9"/>
  <c r="BA439" i="9"/>
  <c r="AS439" i="9"/>
  <c r="AK439" i="9"/>
  <c r="AC439" i="9"/>
  <c r="U439" i="9"/>
  <c r="M439" i="9"/>
  <c r="E439" i="9"/>
  <c r="BQ396" i="9"/>
  <c r="BI396" i="9"/>
  <c r="BA396" i="9"/>
  <c r="AS396" i="9"/>
  <c r="AK396" i="9"/>
  <c r="AC396" i="9"/>
  <c r="U396" i="9"/>
  <c r="M396" i="9"/>
  <c r="E396" i="9"/>
  <c r="BQ446" i="9"/>
  <c r="BI446" i="9"/>
  <c r="BA446" i="9"/>
  <c r="AS446" i="9"/>
  <c r="AK446" i="9"/>
  <c r="AC446" i="9"/>
  <c r="U446" i="9"/>
  <c r="M446" i="9"/>
  <c r="E446" i="9"/>
  <c r="AC84" i="9"/>
  <c r="U84" i="9"/>
  <c r="M84" i="9"/>
  <c r="E84" i="9"/>
  <c r="BQ578" i="9"/>
  <c r="BI578" i="9"/>
  <c r="BA578" i="9"/>
  <c r="AK578" i="9"/>
  <c r="U578" i="9"/>
  <c r="E578" i="9"/>
  <c r="BQ133" i="9"/>
  <c r="BI133" i="9"/>
  <c r="BA133" i="9"/>
  <c r="AS133" i="9"/>
  <c r="AK133" i="9"/>
  <c r="AC133" i="9"/>
  <c r="U133" i="9"/>
  <c r="M133" i="9"/>
  <c r="E133" i="9"/>
  <c r="BQ96" i="9"/>
  <c r="BI96" i="9"/>
  <c r="BA96" i="9"/>
  <c r="AS96" i="9"/>
  <c r="AK96" i="9"/>
  <c r="AC96" i="9"/>
  <c r="U96" i="9"/>
  <c r="M96" i="9"/>
  <c r="E96" i="9"/>
  <c r="BQ215" i="9"/>
  <c r="BI215" i="9"/>
  <c r="BA215" i="9"/>
  <c r="AS215" i="9"/>
  <c r="AK215" i="9"/>
  <c r="AC215" i="9"/>
  <c r="U215" i="9"/>
  <c r="M215" i="9"/>
  <c r="E215" i="9"/>
  <c r="BQ56" i="9"/>
  <c r="BA56" i="9"/>
  <c r="AS56" i="9"/>
  <c r="AK56" i="9"/>
  <c r="AC56" i="9"/>
  <c r="U56" i="9"/>
  <c r="M56" i="9"/>
  <c r="E56" i="9"/>
  <c r="BQ240" i="9"/>
  <c r="BI240" i="9"/>
  <c r="BA240" i="9"/>
  <c r="AS240" i="9"/>
  <c r="AK240" i="9"/>
  <c r="AC240" i="9"/>
  <c r="U240" i="9"/>
  <c r="M240" i="9"/>
  <c r="E240" i="9"/>
  <c r="BQ333" i="9"/>
  <c r="BI333" i="9"/>
  <c r="BA333" i="9"/>
  <c r="AS333" i="9"/>
  <c r="AK333" i="9"/>
  <c r="AC333" i="9"/>
  <c r="U333" i="9"/>
  <c r="M333" i="9"/>
  <c r="E333" i="9"/>
  <c r="BQ421" i="9"/>
  <c r="BI421" i="9"/>
  <c r="BA421" i="9"/>
  <c r="AS421" i="9"/>
  <c r="AK421" i="9"/>
  <c r="AC421" i="9"/>
  <c r="U421" i="9"/>
  <c r="M421" i="9"/>
  <c r="E421" i="9"/>
  <c r="BQ537" i="9"/>
  <c r="BI537" i="9"/>
  <c r="BA537" i="9"/>
  <c r="AS537" i="9"/>
  <c r="AK537" i="9"/>
  <c r="AC537" i="9"/>
  <c r="U537" i="9"/>
  <c r="M537" i="9"/>
  <c r="E537" i="9"/>
  <c r="BQ228" i="9"/>
  <c r="BI228" i="9"/>
  <c r="BA228" i="9"/>
  <c r="AS228" i="9"/>
  <c r="AK228" i="9"/>
  <c r="AC228" i="9"/>
  <c r="U228" i="9"/>
  <c r="M228" i="9"/>
  <c r="E228" i="9"/>
  <c r="BQ277" i="9"/>
  <c r="BI277" i="9"/>
  <c r="BA277" i="9"/>
  <c r="AS277" i="9"/>
  <c r="AK277" i="9"/>
  <c r="AC277" i="9"/>
  <c r="U277" i="9"/>
  <c r="M277" i="9"/>
  <c r="E277" i="9"/>
  <c r="BQ90" i="9"/>
  <c r="BI90" i="9"/>
  <c r="BA90" i="9"/>
  <c r="AS90" i="9"/>
  <c r="AK90" i="9"/>
  <c r="AC90" i="9"/>
  <c r="U90" i="9"/>
  <c r="M90" i="9"/>
  <c r="E90" i="9"/>
  <c r="BQ412" i="9"/>
  <c r="BI412" i="9"/>
  <c r="BA412" i="9"/>
  <c r="AS412" i="9"/>
  <c r="AK412" i="9"/>
  <c r="AC412" i="9"/>
  <c r="U412" i="9"/>
  <c r="M412" i="9"/>
  <c r="E412" i="9"/>
  <c r="BQ140" i="9"/>
  <c r="BI140" i="9"/>
  <c r="BA140" i="9"/>
  <c r="AS140" i="9"/>
  <c r="AK140" i="9"/>
  <c r="AC140" i="9"/>
  <c r="U140" i="9"/>
  <c r="M140" i="9"/>
  <c r="E140" i="9"/>
  <c r="BQ250" i="9"/>
  <c r="BI250" i="9"/>
  <c r="BA250" i="9"/>
  <c r="AS250" i="9"/>
  <c r="AK250" i="9"/>
  <c r="AC250" i="9"/>
  <c r="U250" i="9"/>
  <c r="M250" i="9"/>
  <c r="E250" i="9"/>
  <c r="BQ13" i="9"/>
  <c r="BI13" i="9"/>
  <c r="BA13" i="9"/>
  <c r="AS13" i="9"/>
  <c r="AK13" i="9"/>
  <c r="AC13" i="9"/>
  <c r="U13" i="9"/>
  <c r="M13" i="9"/>
  <c r="E13" i="9"/>
  <c r="BQ404" i="9"/>
  <c r="BI404" i="9"/>
  <c r="BA404" i="9"/>
  <c r="AS404" i="9"/>
  <c r="AK404" i="9"/>
  <c r="AC404" i="9"/>
  <c r="U404" i="9"/>
  <c r="M404" i="9"/>
  <c r="E404" i="9"/>
  <c r="BQ168" i="9"/>
  <c r="BI168" i="9"/>
  <c r="BA168" i="9"/>
  <c r="AS168" i="9"/>
  <c r="AK168" i="9"/>
  <c r="AC168" i="9"/>
  <c r="U168" i="9"/>
  <c r="M168" i="9"/>
  <c r="E168" i="9"/>
  <c r="BQ92" i="9"/>
  <c r="BI92" i="9"/>
  <c r="BA92" i="9"/>
  <c r="AS92" i="9"/>
  <c r="AK92" i="9"/>
  <c r="AC92" i="9"/>
  <c r="U92" i="9"/>
  <c r="M92" i="9"/>
  <c r="E92" i="9"/>
  <c r="BQ256" i="9"/>
  <c r="BI256" i="9"/>
  <c r="BA256" i="9"/>
  <c r="AS256" i="9"/>
  <c r="AK256" i="9"/>
  <c r="AC256" i="9"/>
  <c r="U256" i="9"/>
  <c r="M256" i="9"/>
  <c r="E256" i="9"/>
  <c r="BQ327" i="9"/>
  <c r="BI327" i="9"/>
  <c r="BA327" i="9"/>
  <c r="AS327" i="9"/>
  <c r="AK327" i="9"/>
  <c r="AC327" i="9"/>
  <c r="U327" i="9"/>
  <c r="M327" i="9"/>
  <c r="E327" i="9"/>
  <c r="BQ282" i="9"/>
  <c r="BI282" i="9"/>
  <c r="BA282" i="9"/>
  <c r="AS282" i="9"/>
  <c r="AK282" i="9"/>
  <c r="AC282" i="9"/>
  <c r="U282" i="9"/>
  <c r="M282" i="9"/>
  <c r="E282" i="9"/>
  <c r="BQ16" i="9"/>
  <c r="BI16" i="9"/>
  <c r="AS16" i="9"/>
  <c r="AC16" i="9"/>
  <c r="U16" i="9"/>
  <c r="E16" i="9"/>
  <c r="BI432" i="9"/>
  <c r="BA432" i="9"/>
  <c r="AK432" i="9"/>
  <c r="AC432" i="9"/>
  <c r="U432" i="9"/>
  <c r="M432" i="9"/>
  <c r="E432" i="9"/>
  <c r="BQ199" i="9"/>
  <c r="BI199" i="9"/>
  <c r="BA199" i="9"/>
  <c r="AS199" i="9"/>
  <c r="AK199" i="9"/>
  <c r="AC199" i="9"/>
  <c r="U199" i="9"/>
  <c r="M199" i="9"/>
  <c r="E199" i="9"/>
  <c r="BQ208" i="9"/>
  <c r="BI208" i="9"/>
  <c r="BA208" i="9"/>
  <c r="AS208" i="9"/>
  <c r="AK208" i="9"/>
  <c r="AC208" i="9"/>
  <c r="U208" i="9"/>
  <c r="M208" i="9"/>
  <c r="E208" i="9"/>
  <c r="BQ331" i="9"/>
  <c r="BI331" i="9"/>
  <c r="BA331" i="9"/>
  <c r="AS331" i="9"/>
  <c r="AK331" i="9"/>
  <c r="AC331" i="9"/>
  <c r="U331" i="9"/>
  <c r="M331" i="9"/>
  <c r="E331" i="9"/>
  <c r="BQ369" i="9"/>
  <c r="BI369" i="9"/>
  <c r="BA369" i="9"/>
  <c r="AS369" i="9"/>
  <c r="AK369" i="9"/>
  <c r="AC369" i="9"/>
  <c r="U369" i="9"/>
  <c r="M369" i="9"/>
  <c r="E369" i="9"/>
  <c r="BQ274" i="9"/>
  <c r="BI274" i="9"/>
  <c r="BA274" i="9"/>
  <c r="AS274" i="9"/>
  <c r="AK274" i="9"/>
  <c r="AC274" i="9"/>
  <c r="U274" i="9"/>
  <c r="M274" i="9"/>
  <c r="E274" i="9"/>
  <c r="BQ330" i="9"/>
  <c r="BI330" i="9"/>
  <c r="BA330" i="9"/>
  <c r="AS330" i="9"/>
  <c r="AK330" i="9"/>
  <c r="AC330" i="9"/>
  <c r="U330" i="9"/>
  <c r="M330" i="9"/>
  <c r="E330" i="9"/>
  <c r="BQ522" i="9"/>
  <c r="BI522" i="9"/>
  <c r="BA522" i="9"/>
  <c r="AS522" i="9"/>
  <c r="AK522" i="9"/>
  <c r="AC522" i="9"/>
  <c r="U522" i="9"/>
  <c r="M522" i="9"/>
  <c r="E522" i="9"/>
  <c r="BI57" i="9"/>
  <c r="BA57" i="9"/>
  <c r="U57" i="9"/>
  <c r="BQ368" i="9"/>
  <c r="BA368" i="9"/>
  <c r="AS368" i="9"/>
  <c r="AC368" i="9"/>
  <c r="U368" i="9"/>
  <c r="M368" i="9"/>
  <c r="E368" i="9"/>
  <c r="BQ131" i="9"/>
  <c r="BI131" i="9"/>
  <c r="BA131" i="9"/>
  <c r="AK131" i="9"/>
  <c r="AC131" i="9"/>
  <c r="E131" i="9"/>
  <c r="BQ334" i="9"/>
  <c r="BI334" i="9"/>
  <c r="BA334" i="9"/>
  <c r="AS334" i="9"/>
  <c r="AK334" i="9"/>
  <c r="AC334" i="9"/>
  <c r="U334" i="9"/>
  <c r="M334" i="9"/>
  <c r="E334" i="9"/>
  <c r="BQ543" i="9"/>
  <c r="BI543" i="9"/>
  <c r="BA543" i="9"/>
  <c r="AS543" i="9"/>
  <c r="AK543" i="9"/>
  <c r="AC543" i="9"/>
  <c r="U543" i="9"/>
  <c r="M543" i="9"/>
  <c r="E543" i="9"/>
  <c r="BQ559" i="9"/>
  <c r="BI559" i="9"/>
  <c r="BA559" i="9"/>
  <c r="AK559" i="9"/>
  <c r="M559" i="9"/>
  <c r="BQ120" i="9"/>
  <c r="BI120" i="9"/>
  <c r="BA120" i="9"/>
  <c r="AS120" i="9"/>
  <c r="AK120" i="9"/>
  <c r="AC120" i="9"/>
  <c r="U120" i="9"/>
  <c r="M120" i="9"/>
  <c r="E120" i="9"/>
  <c r="BQ101" i="9"/>
  <c r="BI101" i="9"/>
  <c r="BA101" i="9"/>
  <c r="AS101" i="9"/>
  <c r="AK101" i="9"/>
  <c r="AC101" i="9"/>
  <c r="U101" i="9"/>
  <c r="M101" i="9"/>
  <c r="E101" i="9"/>
  <c r="BQ104" i="9"/>
  <c r="BI104" i="9"/>
  <c r="BA104" i="9"/>
  <c r="AS104" i="9"/>
  <c r="AK104" i="9"/>
  <c r="AC104" i="9"/>
  <c r="U104" i="9"/>
  <c r="M104" i="9"/>
  <c r="E104" i="9"/>
  <c r="BQ529" i="9"/>
  <c r="BI529" i="9"/>
  <c r="BA529" i="9"/>
  <c r="AS529" i="9"/>
  <c r="AK529" i="9"/>
  <c r="AC529" i="9"/>
  <c r="U529" i="9"/>
  <c r="M529" i="9"/>
  <c r="E529" i="9"/>
  <c r="BQ486" i="9"/>
  <c r="BI486" i="9"/>
  <c r="BA486" i="9"/>
  <c r="AS486" i="9"/>
  <c r="AK486" i="9"/>
  <c r="AC486" i="9"/>
  <c r="U486" i="9"/>
  <c r="M486" i="9"/>
  <c r="E486" i="9"/>
  <c r="BQ345" i="9"/>
  <c r="AS345" i="9"/>
  <c r="AK345" i="9"/>
  <c r="U345" i="9"/>
  <c r="M345" i="9"/>
  <c r="E345" i="9"/>
  <c r="BQ284" i="9"/>
  <c r="BA284" i="9"/>
  <c r="AS284" i="9"/>
  <c r="AC284" i="9"/>
  <c r="E284" i="9"/>
  <c r="BQ350" i="9"/>
  <c r="BI350" i="9"/>
  <c r="BA350" i="9"/>
  <c r="AS350" i="9"/>
  <c r="AK350" i="9"/>
  <c r="AC350" i="9"/>
  <c r="U350" i="9"/>
  <c r="M350" i="9"/>
  <c r="E350" i="9"/>
  <c r="BQ326" i="9"/>
  <c r="BI326" i="9"/>
  <c r="BA326" i="9"/>
  <c r="AS326" i="9"/>
  <c r="AK326" i="9"/>
  <c r="AC326" i="9"/>
  <c r="U326" i="9"/>
  <c r="M326" i="9"/>
  <c r="E326" i="9"/>
  <c r="BQ556" i="9"/>
  <c r="BI556" i="9"/>
  <c r="BA556" i="9"/>
  <c r="AS556" i="9"/>
  <c r="AK556" i="9"/>
  <c r="AC556" i="9"/>
  <c r="U556" i="9"/>
  <c r="M556" i="9"/>
  <c r="E556" i="9"/>
  <c r="BQ305" i="9"/>
  <c r="BI305" i="9"/>
  <c r="BA305" i="9"/>
  <c r="AS305" i="9"/>
  <c r="AK305" i="9"/>
  <c r="AC305" i="9"/>
  <c r="U305" i="9"/>
  <c r="M305" i="9"/>
  <c r="E305" i="9"/>
  <c r="BQ177" i="9"/>
  <c r="BI177" i="9"/>
  <c r="BA177" i="9"/>
  <c r="AS177" i="9"/>
  <c r="AK177" i="9"/>
  <c r="AC177" i="9"/>
  <c r="U177" i="9"/>
  <c r="M177" i="9"/>
  <c r="E177" i="9"/>
  <c r="BQ533" i="9"/>
  <c r="BI533" i="9"/>
  <c r="BA533" i="9"/>
  <c r="AS533" i="9"/>
  <c r="AK533" i="9"/>
  <c r="AC533" i="9"/>
  <c r="U533" i="9"/>
  <c r="M533" i="9"/>
  <c r="E533" i="9"/>
  <c r="BQ563" i="9"/>
  <c r="BI563" i="9"/>
  <c r="BA563" i="9"/>
  <c r="AS563" i="9"/>
  <c r="AK563" i="9"/>
  <c r="AC563" i="9"/>
  <c r="U563" i="9"/>
  <c r="M563" i="9"/>
  <c r="E563" i="9"/>
  <c r="BQ495" i="9"/>
  <c r="BI495" i="9"/>
  <c r="BA495" i="9"/>
  <c r="AS495" i="9"/>
  <c r="AK495" i="9"/>
  <c r="AC495" i="9"/>
  <c r="U495" i="9"/>
  <c r="M495" i="9"/>
  <c r="E495" i="9"/>
  <c r="BI354" i="9"/>
  <c r="BA354" i="9"/>
  <c r="AS354" i="9"/>
  <c r="AK354" i="9"/>
  <c r="AC354" i="9"/>
  <c r="U354" i="9"/>
  <c r="M354" i="9"/>
  <c r="E354" i="9"/>
  <c r="BQ42" i="9"/>
  <c r="BI42" i="9"/>
  <c r="BA42" i="9"/>
  <c r="AS42" i="9"/>
  <c r="AK42" i="9"/>
  <c r="AC42" i="9"/>
  <c r="U42" i="9"/>
  <c r="M42" i="9"/>
  <c r="E42" i="9"/>
  <c r="BQ119" i="9"/>
  <c r="BI119" i="9"/>
  <c r="BA119" i="9"/>
  <c r="AS119" i="9"/>
  <c r="AK119" i="9"/>
  <c r="AC119" i="9"/>
  <c r="U119" i="9"/>
  <c r="M119" i="9"/>
  <c r="E119" i="9"/>
  <c r="BQ554" i="9"/>
  <c r="BI554" i="9"/>
  <c r="BA554" i="9"/>
  <c r="AS554" i="9"/>
  <c r="AK554" i="9"/>
  <c r="AC554" i="9"/>
  <c r="U554" i="9"/>
  <c r="M554" i="9"/>
  <c r="E554" i="9"/>
  <c r="BQ324" i="9"/>
  <c r="BI324" i="9"/>
  <c r="BA324" i="9"/>
  <c r="AS324" i="9"/>
  <c r="AK324" i="9"/>
  <c r="AC324" i="9"/>
  <c r="U324" i="9"/>
  <c r="M324" i="9"/>
  <c r="E324" i="9"/>
  <c r="BQ339" i="9"/>
  <c r="BI339" i="9"/>
  <c r="BA339" i="9"/>
  <c r="AS339" i="9"/>
  <c r="AK339" i="9"/>
  <c r="AC339" i="9"/>
  <c r="U339" i="9"/>
  <c r="M339" i="9"/>
  <c r="E339" i="9"/>
  <c r="BQ447" i="9"/>
  <c r="BI447" i="9"/>
  <c r="BA447" i="9"/>
  <c r="AS447" i="9"/>
  <c r="AK447" i="9"/>
  <c r="AC447" i="9"/>
  <c r="U447" i="9"/>
  <c r="M447" i="9"/>
  <c r="E447" i="9"/>
  <c r="BQ395" i="9"/>
  <c r="BI395" i="9"/>
  <c r="BA395" i="9"/>
  <c r="AS395" i="9"/>
  <c r="AK395" i="9"/>
  <c r="AC395" i="9"/>
  <c r="U395" i="9"/>
  <c r="M395" i="9"/>
  <c r="E395" i="9"/>
  <c r="BQ108" i="9"/>
  <c r="BI108" i="9"/>
  <c r="BA108" i="9"/>
  <c r="AS108" i="9"/>
  <c r="AK108" i="9"/>
  <c r="AC108" i="9"/>
  <c r="U108" i="9"/>
  <c r="M108" i="9"/>
  <c r="E108" i="9"/>
  <c r="BQ247" i="9"/>
  <c r="BI247" i="9"/>
  <c r="BA247" i="9"/>
  <c r="AS247" i="9"/>
  <c r="AK247" i="9"/>
  <c r="AC247" i="9"/>
  <c r="U247" i="9"/>
  <c r="M247" i="9"/>
  <c r="E247" i="9"/>
  <c r="BQ492" i="9"/>
  <c r="BI492" i="9"/>
  <c r="BA492" i="9"/>
  <c r="AS492" i="9"/>
  <c r="AK492" i="9"/>
  <c r="AC492" i="9"/>
  <c r="U492" i="9"/>
  <c r="M492" i="9"/>
  <c r="E492" i="9"/>
  <c r="BQ255" i="9"/>
  <c r="BI255" i="9"/>
  <c r="BA255" i="9"/>
  <c r="AS255" i="9"/>
  <c r="AK255" i="9"/>
  <c r="AC255" i="9"/>
  <c r="U255" i="9"/>
  <c r="M255" i="9"/>
  <c r="E255" i="9"/>
  <c r="BQ195" i="9"/>
  <c r="BI195" i="9"/>
  <c r="BA195" i="9"/>
  <c r="AS195" i="9"/>
  <c r="AK195" i="9"/>
  <c r="AC195" i="9"/>
  <c r="U195" i="9"/>
  <c r="M195" i="9"/>
  <c r="E195" i="9"/>
  <c r="BQ79" i="9"/>
  <c r="BI79" i="9"/>
  <c r="BA79" i="9"/>
  <c r="AS79" i="9"/>
  <c r="AK79" i="9"/>
  <c r="AC79" i="9"/>
  <c r="U79" i="9"/>
  <c r="M79" i="9"/>
  <c r="E79" i="9"/>
  <c r="BQ188" i="9"/>
  <c r="AS188" i="9"/>
  <c r="U188" i="9"/>
  <c r="BQ309" i="9"/>
  <c r="BI309" i="9"/>
  <c r="BA309" i="9"/>
  <c r="AS309" i="9"/>
  <c r="AC309" i="9"/>
  <c r="E309" i="9"/>
  <c r="BQ433" i="9"/>
  <c r="BI433" i="9"/>
  <c r="AS433" i="9"/>
  <c r="AK433" i="9"/>
  <c r="AC433" i="9"/>
  <c r="U433" i="9"/>
  <c r="M433" i="9"/>
  <c r="E433" i="9"/>
  <c r="BQ458" i="9"/>
  <c r="BI458" i="9"/>
  <c r="BA458" i="9"/>
  <c r="AS458" i="9"/>
  <c r="AK458" i="9"/>
  <c r="AC458" i="9"/>
  <c r="U458" i="9"/>
  <c r="M458" i="9"/>
  <c r="E458" i="9"/>
  <c r="BQ542" i="9"/>
  <c r="BI542" i="9"/>
  <c r="BA542" i="9"/>
  <c r="AS542" i="9"/>
  <c r="AK542" i="9"/>
  <c r="AC542" i="9"/>
  <c r="U542" i="9"/>
  <c r="M542" i="9"/>
  <c r="E542" i="9"/>
  <c r="BQ304" i="9"/>
  <c r="BI304" i="9"/>
  <c r="BA304" i="9"/>
  <c r="AS304" i="9"/>
  <c r="AK304" i="9"/>
  <c r="AC304" i="9"/>
  <c r="U304" i="9"/>
  <c r="M304" i="9"/>
  <c r="E304" i="9"/>
  <c r="BQ86" i="9"/>
  <c r="BI86" i="9"/>
  <c r="BA86" i="9"/>
  <c r="AK86" i="9"/>
  <c r="AC86" i="9"/>
  <c r="U86" i="9"/>
  <c r="M86" i="9"/>
  <c r="E86" i="9"/>
  <c r="BQ557" i="9"/>
  <c r="BI557" i="9"/>
  <c r="BA557" i="9"/>
  <c r="AS557" i="9"/>
  <c r="AK557" i="9"/>
  <c r="AC557" i="9"/>
  <c r="U557" i="9"/>
  <c r="M557" i="9"/>
  <c r="E557" i="9"/>
  <c r="BQ307" i="9"/>
  <c r="BA307" i="9"/>
  <c r="AS307" i="9"/>
  <c r="AK307" i="9"/>
  <c r="AC307" i="9"/>
  <c r="U307" i="9"/>
  <c r="M307" i="9"/>
  <c r="E307" i="9"/>
  <c r="BQ243" i="9"/>
  <c r="BI243" i="9"/>
  <c r="BA243" i="9"/>
  <c r="AS243" i="9"/>
  <c r="AK243" i="9"/>
  <c r="AC243" i="9"/>
  <c r="U243" i="9"/>
  <c r="M243" i="9"/>
  <c r="E243" i="9"/>
  <c r="BQ15" i="9"/>
  <c r="BI15" i="9"/>
  <c r="BA15" i="9"/>
  <c r="AS15" i="9"/>
  <c r="AK15" i="9"/>
  <c r="AC15" i="9"/>
  <c r="U15" i="9"/>
  <c r="M15" i="9"/>
  <c r="E15" i="9"/>
  <c r="BQ238" i="9"/>
  <c r="BI238" i="9"/>
  <c r="BA238" i="9"/>
  <c r="AS238" i="9"/>
  <c r="AK238" i="9"/>
  <c r="AC238" i="9"/>
  <c r="U238" i="9"/>
  <c r="M238" i="9"/>
  <c r="E238" i="9"/>
  <c r="BQ414" i="9"/>
  <c r="BI414" i="9"/>
  <c r="BA414" i="9"/>
  <c r="AS414" i="9"/>
  <c r="AK414" i="9"/>
  <c r="AC414" i="9"/>
  <c r="U414" i="9"/>
  <c r="M414" i="9"/>
  <c r="E414" i="9"/>
  <c r="BQ175" i="9"/>
  <c r="BI175" i="9"/>
  <c r="BA175" i="9"/>
  <c r="AS175" i="9"/>
  <c r="AK175" i="9"/>
  <c r="AC175" i="9"/>
  <c r="U175" i="9"/>
  <c r="M175" i="9"/>
  <c r="E175" i="9"/>
  <c r="BQ272" i="9"/>
  <c r="BI272" i="9"/>
  <c r="BA272" i="9"/>
  <c r="AS272" i="9"/>
  <c r="AK272" i="9"/>
  <c r="AC272" i="9"/>
  <c r="U272" i="9"/>
  <c r="M272" i="9"/>
  <c r="E272" i="9"/>
  <c r="BQ551" i="9"/>
  <c r="BI551" i="9"/>
  <c r="BA551" i="9"/>
  <c r="AS551" i="9"/>
  <c r="AK551" i="9"/>
  <c r="AC551" i="9"/>
  <c r="M551" i="9"/>
  <c r="BQ114" i="9"/>
  <c r="BI114" i="9"/>
  <c r="BA114" i="9"/>
  <c r="AS114" i="9"/>
  <c r="AK114" i="9"/>
  <c r="AC114" i="9"/>
  <c r="M114" i="9"/>
  <c r="E114" i="9"/>
  <c r="BI44" i="9"/>
  <c r="AS44" i="9"/>
  <c r="AC44" i="9"/>
  <c r="M44" i="9"/>
  <c r="BQ579" i="9"/>
  <c r="BI579" i="9"/>
  <c r="BA579" i="9"/>
  <c r="AS579" i="9"/>
  <c r="AK579" i="9"/>
  <c r="AC579" i="9"/>
  <c r="U579" i="9"/>
  <c r="M579" i="9"/>
  <c r="E579" i="9"/>
  <c r="BQ155" i="9"/>
  <c r="BI155" i="9"/>
  <c r="BA155" i="9"/>
  <c r="AS155" i="9"/>
  <c r="AK155" i="9"/>
  <c r="AC155" i="9"/>
  <c r="U155" i="9"/>
  <c r="M155" i="9"/>
  <c r="E155" i="9"/>
  <c r="BQ419" i="9"/>
  <c r="BI419" i="9"/>
  <c r="BA419" i="9"/>
  <c r="AS419" i="9"/>
  <c r="AK419" i="9"/>
  <c r="AC419" i="9"/>
  <c r="U419" i="9"/>
  <c r="M419" i="9"/>
  <c r="E419" i="9"/>
  <c r="BQ444" i="9"/>
  <c r="BI444" i="9"/>
  <c r="BA444" i="9"/>
  <c r="AS444" i="9"/>
  <c r="AK444" i="9"/>
  <c r="AC444" i="9"/>
  <c r="U444" i="9"/>
  <c r="M444" i="9"/>
  <c r="E444" i="9"/>
  <c r="BQ80" i="9"/>
  <c r="BI80" i="9"/>
  <c r="BA80" i="9"/>
  <c r="AS80" i="9"/>
  <c r="AK80" i="9"/>
  <c r="AC80" i="9"/>
  <c r="U80" i="9"/>
  <c r="M80" i="9"/>
  <c r="E80" i="9"/>
  <c r="BQ14" i="9"/>
  <c r="BI14" i="9"/>
  <c r="BA14" i="9"/>
  <c r="AS14" i="9"/>
  <c r="AK14" i="9"/>
  <c r="AC14" i="9"/>
  <c r="U14" i="9"/>
  <c r="M14" i="9"/>
  <c r="E14" i="9"/>
  <c r="BQ197" i="9"/>
  <c r="BI197" i="9"/>
  <c r="BA197" i="9"/>
  <c r="AS197" i="9"/>
  <c r="AK197" i="9"/>
  <c r="AC197" i="9"/>
  <c r="U197" i="9"/>
  <c r="M197" i="9"/>
  <c r="E197" i="9"/>
  <c r="BI194" i="9"/>
  <c r="AS194" i="9"/>
  <c r="AC194" i="9"/>
  <c r="M194" i="9"/>
  <c r="E194" i="9"/>
  <c r="BQ440" i="9"/>
  <c r="M440" i="9"/>
  <c r="E440" i="9"/>
  <c r="BQ358" i="9"/>
  <c r="BI358" i="9"/>
  <c r="BA358" i="9"/>
  <c r="AS358" i="9"/>
  <c r="AK358" i="9"/>
  <c r="AC358" i="9"/>
  <c r="U358" i="9"/>
  <c r="M358" i="9"/>
  <c r="E358" i="9"/>
  <c r="BQ571" i="9"/>
  <c r="AS571" i="9"/>
  <c r="AK571" i="9"/>
  <c r="AC571" i="9"/>
  <c r="U571" i="9"/>
  <c r="M571" i="9"/>
  <c r="E571" i="9"/>
  <c r="BQ320" i="9"/>
  <c r="BI320" i="9"/>
  <c r="BA320" i="9"/>
  <c r="AS320" i="9"/>
  <c r="AK320" i="9"/>
  <c r="AC320" i="9"/>
  <c r="U320" i="9"/>
  <c r="M320" i="9"/>
  <c r="E320" i="9"/>
  <c r="BQ122" i="9"/>
  <c r="BI122" i="9"/>
  <c r="BA122" i="9"/>
  <c r="AS122" i="9"/>
  <c r="AK122" i="9"/>
  <c r="AC122" i="9"/>
  <c r="U122" i="9"/>
  <c r="M122" i="9"/>
  <c r="E122" i="9"/>
  <c r="BQ151" i="9"/>
  <c r="BI151" i="9"/>
  <c r="BA151" i="9"/>
  <c r="AS151" i="9"/>
  <c r="AK151" i="9"/>
  <c r="AC151" i="9"/>
  <c r="U151" i="9"/>
  <c r="M151" i="9"/>
  <c r="E151" i="9"/>
  <c r="BQ172" i="9"/>
  <c r="BI172" i="9"/>
  <c r="BA172" i="9"/>
  <c r="AS172" i="9"/>
  <c r="AK172" i="9"/>
  <c r="AC172" i="9"/>
  <c r="U172" i="9"/>
  <c r="M172" i="9"/>
  <c r="E172" i="9"/>
  <c r="BQ394" i="9"/>
  <c r="BI394" i="9"/>
  <c r="BA394" i="9"/>
  <c r="AS394" i="9"/>
  <c r="AK394" i="9"/>
  <c r="AC394" i="9"/>
  <c r="U394" i="9"/>
  <c r="M394" i="9"/>
  <c r="E394" i="9"/>
  <c r="BQ388" i="9"/>
  <c r="BI388" i="9"/>
  <c r="BA388" i="9"/>
  <c r="AS388" i="9"/>
  <c r="AK388" i="9"/>
  <c r="AC388" i="9"/>
  <c r="U388" i="9"/>
  <c r="M388" i="9"/>
  <c r="E388" i="9"/>
  <c r="BQ319" i="9"/>
  <c r="BI319" i="9"/>
  <c r="BA319" i="9"/>
  <c r="AS319" i="9"/>
  <c r="AK319" i="9"/>
  <c r="AC319" i="9"/>
  <c r="U319" i="9"/>
  <c r="M319" i="9"/>
  <c r="E319" i="9"/>
  <c r="BQ130" i="9"/>
  <c r="BI130" i="9"/>
  <c r="BA130" i="9"/>
  <c r="AS130" i="9"/>
  <c r="AK130" i="9"/>
  <c r="AC130" i="9"/>
  <c r="U130" i="9"/>
  <c r="M130" i="9"/>
  <c r="E130" i="9"/>
  <c r="BQ400" i="9"/>
  <c r="BI400" i="9"/>
  <c r="AS400" i="9"/>
  <c r="AK400" i="9"/>
  <c r="AC400" i="9"/>
  <c r="U400" i="9"/>
  <c r="M400" i="9"/>
  <c r="E400" i="9"/>
  <c r="BQ248" i="9"/>
  <c r="BI248" i="9"/>
  <c r="BA248" i="9"/>
  <c r="AS248" i="9"/>
  <c r="AK248" i="9"/>
  <c r="AC248" i="9"/>
  <c r="M248" i="9"/>
  <c r="E248" i="9"/>
  <c r="BQ367" i="9"/>
  <c r="BI367" i="9"/>
  <c r="BA367" i="9"/>
  <c r="AS367" i="9"/>
  <c r="AK367" i="9"/>
  <c r="AC367" i="9"/>
  <c r="U367" i="9"/>
  <c r="M367" i="9"/>
  <c r="E367" i="9"/>
  <c r="AS517" i="9"/>
  <c r="AK517" i="9"/>
  <c r="AC517" i="9"/>
  <c r="U517" i="9"/>
  <c r="M517" i="9"/>
  <c r="E517" i="9"/>
  <c r="BQ213" i="9"/>
  <c r="BI213" i="9"/>
  <c r="BA213" i="9"/>
  <c r="AS213" i="9"/>
  <c r="AK213" i="9"/>
  <c r="AC213" i="9"/>
  <c r="U213" i="9"/>
  <c r="M213" i="9"/>
  <c r="E213" i="9"/>
  <c r="BQ363" i="9"/>
  <c r="BI363" i="9"/>
  <c r="BA363" i="9"/>
  <c r="AS363" i="9"/>
  <c r="AK363" i="9"/>
  <c r="AC363" i="9"/>
  <c r="U363" i="9"/>
  <c r="M363" i="9"/>
  <c r="E363" i="9"/>
  <c r="BQ308" i="9"/>
  <c r="BI308" i="9"/>
  <c r="BA308" i="9"/>
  <c r="AS308" i="9"/>
  <c r="AK308" i="9"/>
  <c r="AC308" i="9"/>
  <c r="U308" i="9"/>
  <c r="M308" i="9"/>
  <c r="BQ466" i="9"/>
  <c r="BI466" i="9"/>
  <c r="BA466" i="9"/>
  <c r="AS466" i="9"/>
  <c r="AK466" i="9"/>
  <c r="AC466" i="9"/>
  <c r="U466" i="9"/>
  <c r="M466" i="9"/>
  <c r="E466" i="9"/>
  <c r="BQ218" i="9"/>
  <c r="BI218" i="9"/>
  <c r="AS218" i="9"/>
  <c r="AK218" i="9"/>
  <c r="U218" i="9"/>
  <c r="E218" i="9"/>
  <c r="BQ391" i="9"/>
  <c r="BI391" i="9"/>
  <c r="BA391" i="9"/>
  <c r="AS391" i="9"/>
  <c r="AK391" i="9"/>
  <c r="AC391" i="9"/>
  <c r="U391" i="9"/>
  <c r="E391" i="9"/>
  <c r="BQ513" i="9"/>
  <c r="BA513" i="9"/>
  <c r="AS513" i="9"/>
  <c r="AK513" i="9"/>
  <c r="AC513" i="9"/>
  <c r="U513" i="9"/>
  <c r="M513" i="9"/>
  <c r="BQ236" i="9"/>
  <c r="BI236" i="9"/>
  <c r="BA236" i="9"/>
  <c r="AC236" i="9"/>
  <c r="U236" i="9"/>
  <c r="E236" i="9"/>
  <c r="BI398" i="9"/>
  <c r="BA398" i="9"/>
  <c r="AS398" i="9"/>
  <c r="AK398" i="9"/>
  <c r="U398" i="9"/>
  <c r="M398" i="9"/>
  <c r="BQ321" i="9"/>
  <c r="BI321" i="9"/>
  <c r="BA321" i="9"/>
  <c r="AS321" i="9"/>
  <c r="AK321" i="9"/>
  <c r="AC321" i="9"/>
  <c r="U321" i="9"/>
  <c r="M321" i="9"/>
  <c r="E321" i="9"/>
  <c r="BQ29" i="9"/>
  <c r="BI29" i="9"/>
  <c r="BA29" i="9"/>
  <c r="AS29" i="9"/>
  <c r="AK29" i="9"/>
  <c r="AC29" i="9"/>
  <c r="U29" i="9"/>
  <c r="M29" i="9"/>
  <c r="E29" i="9"/>
  <c r="BQ459" i="9"/>
  <c r="BA459" i="9"/>
  <c r="AS459" i="9"/>
  <c r="AK459" i="9"/>
  <c r="U459" i="9"/>
  <c r="M459" i="9"/>
  <c r="E459" i="9"/>
  <c r="BQ436" i="9"/>
  <c r="BI436" i="9"/>
  <c r="BA436" i="9"/>
  <c r="AS436" i="9"/>
  <c r="AK436" i="9"/>
  <c r="AC436" i="9"/>
  <c r="U436" i="9"/>
  <c r="M436" i="9"/>
  <c r="E436" i="9"/>
  <c r="BQ301" i="9"/>
  <c r="BI301" i="9"/>
  <c r="BA301" i="9"/>
  <c r="AS301" i="9"/>
  <c r="AK301" i="9"/>
  <c r="AC301" i="9"/>
  <c r="U301" i="9"/>
  <c r="M301" i="9"/>
  <c r="E301" i="9"/>
  <c r="BQ287" i="9"/>
  <c r="BI287" i="9"/>
  <c r="AS287" i="9"/>
  <c r="U287" i="9"/>
  <c r="E287" i="9"/>
  <c r="CO315" i="9"/>
  <c r="CG315" i="9"/>
  <c r="BY315" i="9"/>
  <c r="BQ315" i="9"/>
  <c r="BI315" i="9"/>
  <c r="BA315" i="9"/>
  <c r="AS315" i="9"/>
  <c r="AK315" i="9"/>
  <c r="AC315" i="9"/>
  <c r="U315" i="9"/>
  <c r="M315" i="9"/>
  <c r="E315" i="9"/>
  <c r="CO117" i="9"/>
  <c r="CG117" i="9"/>
  <c r="BY117" i="9"/>
  <c r="BQ117" i="9"/>
  <c r="BI117" i="9"/>
  <c r="BA117" i="9"/>
  <c r="CO244" i="9"/>
  <c r="CG244" i="9"/>
  <c r="BY244" i="9"/>
  <c r="BQ244" i="9"/>
  <c r="BI244" i="9"/>
  <c r="BA244" i="9"/>
  <c r="CO434" i="9"/>
  <c r="CG434" i="9"/>
  <c r="BY434" i="9"/>
  <c r="BQ434" i="9"/>
  <c r="BI434" i="9"/>
  <c r="BA434" i="9"/>
  <c r="CO253" i="9"/>
  <c r="CG253" i="9"/>
  <c r="BY253" i="9"/>
  <c r="BQ253" i="9"/>
  <c r="BI253" i="9"/>
  <c r="BA253" i="9"/>
  <c r="AS253" i="9"/>
  <c r="AK253" i="9"/>
  <c r="AC253" i="9"/>
  <c r="U253" i="9"/>
  <c r="M253" i="9"/>
  <c r="E253" i="9"/>
  <c r="CO27" i="9"/>
  <c r="CG27" i="9"/>
  <c r="BY27" i="9"/>
  <c r="BQ27" i="9"/>
  <c r="BI27" i="9"/>
  <c r="BA27" i="9"/>
  <c r="CO259" i="9"/>
  <c r="CG259" i="9"/>
  <c r="BY259" i="9"/>
  <c r="BQ259" i="9"/>
  <c r="BI259" i="9"/>
  <c r="BA259" i="9"/>
  <c r="CO145" i="9"/>
  <c r="CG145" i="9"/>
  <c r="BY145" i="9"/>
  <c r="BQ145" i="9"/>
  <c r="BI145" i="9"/>
  <c r="BA145" i="9"/>
  <c r="AS145" i="9"/>
  <c r="AK145" i="9"/>
  <c r="AC145" i="9"/>
  <c r="U145" i="9"/>
  <c r="M145" i="9"/>
  <c r="E145" i="9"/>
  <c r="CO426" i="9"/>
  <c r="CG426" i="9"/>
  <c r="BY426" i="9"/>
  <c r="BQ426" i="9"/>
  <c r="BI426" i="9"/>
  <c r="BA426" i="9"/>
  <c r="CO534" i="9"/>
  <c r="CG534" i="9"/>
  <c r="BY534" i="9"/>
  <c r="BQ534" i="9"/>
  <c r="BI534" i="9"/>
  <c r="BA534" i="9"/>
  <c r="CO85" i="9"/>
  <c r="CG85" i="9"/>
  <c r="BY85" i="9"/>
  <c r="BQ85" i="9"/>
  <c r="BI85" i="9"/>
  <c r="BA85" i="9"/>
  <c r="CO167" i="9"/>
  <c r="CG167" i="9"/>
  <c r="BY167" i="9"/>
  <c r="BQ167" i="9"/>
  <c r="BI167" i="9"/>
  <c r="BA167" i="9"/>
  <c r="CO285" i="9"/>
  <c r="CG285" i="9"/>
  <c r="BY285" i="9"/>
  <c r="BQ285" i="9"/>
  <c r="BI285" i="9"/>
  <c r="BA285" i="9"/>
  <c r="CO478" i="9"/>
  <c r="CG478" i="9"/>
  <c r="BY478" i="9"/>
  <c r="BQ478" i="9"/>
  <c r="BI478" i="9"/>
  <c r="BA478" i="9"/>
  <c r="CO483" i="9"/>
  <c r="CG483" i="9"/>
  <c r="BY483" i="9"/>
  <c r="BQ483" i="9"/>
  <c r="BI483" i="9"/>
  <c r="BA483" i="9"/>
  <c r="CO70" i="9"/>
  <c r="CG70" i="9"/>
  <c r="BY70" i="9"/>
  <c r="BQ70" i="9"/>
  <c r="BI70" i="9"/>
  <c r="BA70" i="9"/>
  <c r="AS70" i="9"/>
  <c r="AK70" i="9"/>
  <c r="AC70" i="9"/>
  <c r="U70" i="9"/>
  <c r="M70" i="9"/>
  <c r="E70" i="9"/>
  <c r="CO572" i="9"/>
  <c r="CG572" i="9"/>
  <c r="BY572" i="9"/>
  <c r="BQ572" i="9"/>
  <c r="BI572" i="9"/>
  <c r="BA572" i="9"/>
  <c r="CO276" i="9"/>
  <c r="CG276" i="9"/>
  <c r="BY276" i="9"/>
  <c r="BQ276" i="9"/>
  <c r="BI276" i="9"/>
  <c r="BA276" i="9"/>
  <c r="AS276" i="9"/>
  <c r="AK276" i="9"/>
  <c r="AC276" i="9"/>
  <c r="U276" i="9"/>
  <c r="M276" i="9"/>
  <c r="E276" i="9"/>
  <c r="CO475" i="9"/>
  <c r="CG475" i="9"/>
  <c r="BY475" i="9"/>
  <c r="BQ475" i="9"/>
  <c r="BI475" i="9"/>
  <c r="BA475" i="9"/>
  <c r="CO182" i="9"/>
  <c r="CG182" i="9"/>
  <c r="BY182" i="9"/>
  <c r="BQ182" i="9"/>
  <c r="BI182" i="9"/>
  <c r="BA182" i="9"/>
  <c r="AS182" i="9"/>
  <c r="AK182" i="9"/>
  <c r="AC182" i="9"/>
  <c r="U182" i="9"/>
  <c r="M182" i="9"/>
  <c r="E182" i="9"/>
  <c r="CO456" i="9"/>
  <c r="CG456" i="9"/>
  <c r="BY456" i="9"/>
  <c r="BQ456" i="9"/>
  <c r="BI456" i="9"/>
  <c r="BA456" i="9"/>
  <c r="AS456" i="9"/>
  <c r="AK456" i="9"/>
  <c r="AC456" i="9"/>
  <c r="U456" i="9"/>
  <c r="M456" i="9"/>
  <c r="E456" i="9"/>
  <c r="CO383" i="9"/>
  <c r="CG383" i="9"/>
  <c r="BY383" i="9"/>
  <c r="BQ383" i="9"/>
  <c r="BI383" i="9"/>
  <c r="BA383" i="9"/>
  <c r="CO482" i="9"/>
  <c r="CG482" i="9"/>
  <c r="BY482" i="9"/>
  <c r="BQ482" i="9"/>
  <c r="BI482" i="9"/>
  <c r="BA482" i="9"/>
  <c r="CO48" i="9"/>
  <c r="CG48" i="9"/>
  <c r="BY48" i="9"/>
  <c r="BQ48" i="9"/>
  <c r="BI48" i="9"/>
  <c r="BA48" i="9"/>
  <c r="CO573" i="9"/>
  <c r="CG573" i="9"/>
  <c r="BY573" i="9"/>
  <c r="BQ573" i="9"/>
  <c r="BI573" i="9"/>
  <c r="BA573" i="9"/>
  <c r="CO328" i="9"/>
  <c r="CG328" i="9"/>
  <c r="BY328" i="9"/>
  <c r="BQ328" i="9"/>
  <c r="BI328" i="9"/>
  <c r="BA328" i="9"/>
  <c r="CO234" i="9"/>
  <c r="CG234" i="9"/>
  <c r="BY234" i="9"/>
  <c r="BQ234" i="9"/>
  <c r="BI234" i="9"/>
  <c r="BA234" i="9"/>
  <c r="CO214" i="9"/>
  <c r="CG214" i="9"/>
  <c r="BY214" i="9"/>
  <c r="BQ214" i="9"/>
  <c r="BI214" i="9"/>
  <c r="BA214" i="9"/>
  <c r="CO361" i="9"/>
  <c r="CG361" i="9"/>
  <c r="BY361" i="9"/>
  <c r="BQ361" i="9"/>
  <c r="BI361" i="9"/>
  <c r="BA361" i="9"/>
  <c r="AS361" i="9"/>
  <c r="AK361" i="9"/>
  <c r="AC361" i="9"/>
  <c r="U361" i="9"/>
  <c r="M361" i="9"/>
  <c r="E361" i="9"/>
  <c r="CO221" i="9"/>
  <c r="CG221" i="9"/>
  <c r="BY221" i="9"/>
  <c r="BQ221" i="9"/>
  <c r="BI221" i="9"/>
  <c r="BA221" i="9"/>
  <c r="CO344" i="9"/>
  <c r="CG344" i="9"/>
  <c r="BY344" i="9"/>
  <c r="BQ344" i="9"/>
  <c r="BI344" i="9"/>
  <c r="BA344" i="9"/>
  <c r="CO160" i="9"/>
  <c r="CG160" i="9"/>
  <c r="BY160" i="9"/>
  <c r="BQ160" i="9"/>
  <c r="BI160" i="9"/>
  <c r="BA160" i="9"/>
  <c r="AK160" i="9"/>
  <c r="CO380" i="9"/>
  <c r="CG380" i="9"/>
  <c r="BY380" i="9"/>
  <c r="BQ380" i="9"/>
  <c r="BI380" i="9"/>
  <c r="BA380" i="9"/>
  <c r="CO201" i="9"/>
  <c r="CG201" i="9"/>
  <c r="BY201" i="9"/>
  <c r="BQ201" i="9"/>
  <c r="BI201" i="9"/>
  <c r="BA201" i="9"/>
  <c r="AS201" i="9"/>
  <c r="AK201" i="9"/>
  <c r="AC201" i="9"/>
  <c r="U201" i="9"/>
  <c r="M201" i="9"/>
  <c r="E201" i="9"/>
  <c r="CO283" i="9"/>
  <c r="CG283" i="9"/>
  <c r="BY283" i="9"/>
  <c r="BQ283" i="9"/>
  <c r="BI283" i="9"/>
  <c r="BA283" i="9"/>
  <c r="AS283" i="9"/>
  <c r="AK283" i="9"/>
  <c r="AC283" i="9"/>
  <c r="U283" i="9"/>
  <c r="M283" i="9"/>
  <c r="E283" i="9"/>
  <c r="CO64" i="9"/>
  <c r="CG64" i="9"/>
  <c r="BY64" i="9"/>
  <c r="BQ64" i="9"/>
  <c r="BI64" i="9"/>
  <c r="BA64" i="9"/>
  <c r="AS64" i="9"/>
  <c r="AK64" i="9"/>
  <c r="AC64" i="9"/>
  <c r="U64" i="9"/>
  <c r="M64" i="9"/>
  <c r="E64" i="9"/>
  <c r="CO389" i="9"/>
  <c r="CG389" i="9"/>
  <c r="BY389" i="9"/>
  <c r="BQ389" i="9"/>
  <c r="BI389" i="9"/>
  <c r="BA389" i="9"/>
  <c r="AS389" i="9"/>
  <c r="AK389" i="9"/>
  <c r="AC389" i="9"/>
  <c r="U389" i="9"/>
  <c r="M389" i="9"/>
  <c r="E389" i="9"/>
  <c r="Y57" i="9" l="1"/>
  <c r="Y359" i="9"/>
  <c r="Y81" i="9"/>
  <c r="Y141" i="9"/>
  <c r="Y469" i="9"/>
  <c r="Z81" i="9"/>
  <c r="Z141" i="9"/>
  <c r="Y19" i="11"/>
  <c r="AH21" i="11"/>
  <c r="AH19" i="11"/>
  <c r="AR21" i="11"/>
  <c r="AS20" i="11"/>
  <c r="AT20" i="11" s="1"/>
  <c r="AG19" i="11"/>
  <c r="AI19" i="11" s="1"/>
  <c r="AG21" i="11"/>
  <c r="AF31" i="11"/>
  <c r="E5" i="13"/>
  <c r="G5" i="13" s="1"/>
  <c r="I242" i="9"/>
  <c r="I17" i="9"/>
  <c r="I18" i="9"/>
  <c r="I497" i="9"/>
  <c r="I492" i="9"/>
  <c r="I277" i="9"/>
  <c r="I274" i="9"/>
  <c r="I203" i="9"/>
  <c r="I152" i="9"/>
  <c r="I413" i="9"/>
  <c r="I504" i="9"/>
  <c r="I163" i="9"/>
  <c r="I165" i="9"/>
  <c r="I79" i="9"/>
  <c r="I129" i="9"/>
  <c r="I390" i="9"/>
  <c r="I175" i="9"/>
  <c r="I121" i="9"/>
  <c r="I569" i="9"/>
  <c r="I155" i="9"/>
  <c r="I174" i="9"/>
  <c r="I453" i="9"/>
  <c r="I387" i="9"/>
  <c r="I151" i="9"/>
  <c r="I444" i="9"/>
  <c r="I415" i="9"/>
  <c r="I74" i="9"/>
  <c r="I172" i="9"/>
  <c r="I311" i="9"/>
  <c r="I339" i="9"/>
  <c r="I107" i="9"/>
  <c r="I173" i="9"/>
  <c r="I47" i="9"/>
  <c r="I556" i="9"/>
  <c r="I103" i="9"/>
  <c r="I458" i="9"/>
  <c r="I411" i="9"/>
  <c r="I233" i="9"/>
  <c r="I517" i="9"/>
  <c r="I78" i="9"/>
  <c r="I361" i="9"/>
  <c r="I280" i="9"/>
  <c r="I527" i="9"/>
  <c r="I505" i="9"/>
  <c r="I420" i="9"/>
  <c r="I467" i="9"/>
  <c r="I343" i="9"/>
  <c r="I493" i="9"/>
  <c r="I187" i="9"/>
  <c r="I406" i="9"/>
  <c r="I385" i="9"/>
  <c r="I303" i="9"/>
  <c r="I529" i="9"/>
  <c r="I196" i="9"/>
  <c r="I470" i="9"/>
  <c r="I166" i="9"/>
  <c r="I357" i="9"/>
  <c r="I150" i="9"/>
  <c r="I24" i="9"/>
  <c r="I123" i="9"/>
  <c r="I31" i="9"/>
  <c r="I489" i="9"/>
  <c r="I145" i="9"/>
  <c r="I270" i="9"/>
  <c r="I435" i="9"/>
  <c r="I348" i="9"/>
  <c r="I351" i="9"/>
  <c r="I169" i="9"/>
  <c r="I51" i="9"/>
  <c r="I507" i="9"/>
  <c r="I451" i="9"/>
  <c r="I149" i="9"/>
  <c r="I75" i="9"/>
  <c r="I318" i="9"/>
  <c r="I177" i="9"/>
  <c r="I541" i="9"/>
  <c r="I120" i="9"/>
  <c r="I425" i="9"/>
  <c r="I217" i="9"/>
  <c r="I45" i="9"/>
  <c r="I503" i="9"/>
  <c r="I192" i="9"/>
  <c r="I356" i="9"/>
  <c r="I342" i="9"/>
  <c r="I124" i="9"/>
  <c r="I364" i="9"/>
  <c r="I353" i="9"/>
  <c r="I30" i="9"/>
  <c r="I433" i="9"/>
  <c r="I402" i="9"/>
  <c r="I512" i="9"/>
  <c r="I249" i="9"/>
  <c r="I312" i="9"/>
  <c r="I229" i="9"/>
  <c r="I550" i="9"/>
  <c r="I362" i="9"/>
  <c r="I89" i="9"/>
  <c r="I338" i="9"/>
  <c r="I264" i="9"/>
  <c r="I465" i="9"/>
  <c r="I283" i="9"/>
  <c r="I243" i="9"/>
  <c r="I337" i="9"/>
  <c r="I377" i="9"/>
  <c r="I156" i="9"/>
  <c r="I239" i="9"/>
  <c r="I224" i="9"/>
  <c r="I297" i="9"/>
  <c r="I91" i="9"/>
  <c r="I210" i="9"/>
  <c r="I486" i="9"/>
  <c r="I403" i="9"/>
  <c r="I293" i="9"/>
  <c r="I201" i="9"/>
  <c r="I197" i="9"/>
  <c r="I40" i="9"/>
  <c r="I323" i="9"/>
  <c r="I535" i="9"/>
  <c r="I110" i="9"/>
  <c r="I138" i="9"/>
  <c r="I180" i="9"/>
  <c r="I225" i="9"/>
  <c r="I399" i="9"/>
  <c r="I178" i="9"/>
  <c r="I111" i="9"/>
  <c r="I562" i="9"/>
  <c r="I409" i="9"/>
  <c r="I53" i="9"/>
  <c r="I552" i="9"/>
  <c r="I190" i="9"/>
  <c r="I272" i="9"/>
  <c r="I432" i="9"/>
  <c r="I423" i="9"/>
  <c r="I424" i="9"/>
  <c r="I299" i="9"/>
  <c r="I289" i="9"/>
  <c r="I265" i="9"/>
  <c r="I306" i="9"/>
  <c r="I58" i="9"/>
  <c r="I316" i="9"/>
  <c r="I254" i="9"/>
  <c r="I326" i="9"/>
  <c r="I55" i="9"/>
  <c r="I460" i="9"/>
  <c r="I400" i="9"/>
  <c r="I554" i="9"/>
  <c r="I577" i="9"/>
  <c r="I72" i="9"/>
  <c r="I54" i="9"/>
  <c r="I162" i="9"/>
  <c r="I220" i="9"/>
  <c r="I186" i="9"/>
  <c r="I12" i="9"/>
  <c r="I382" i="9"/>
  <c r="I427" i="9"/>
  <c r="I68" i="9"/>
  <c r="I276" i="9"/>
  <c r="I101" i="9"/>
  <c r="I132" i="9"/>
  <c r="I50" i="9"/>
  <c r="I38" i="9"/>
  <c r="I560" i="9"/>
  <c r="I445" i="9"/>
  <c r="I230" i="9"/>
  <c r="I384" i="9"/>
  <c r="I555" i="9"/>
  <c r="I329" i="9"/>
  <c r="I355" i="9"/>
  <c r="I246" i="9"/>
  <c r="I531" i="9"/>
  <c r="I354" i="9"/>
  <c r="I544" i="9"/>
  <c r="I561" i="9"/>
  <c r="I279" i="9"/>
  <c r="I378" i="9"/>
  <c r="I25" i="9"/>
  <c r="I580" i="9"/>
  <c r="I501" i="9"/>
  <c r="I479" i="9"/>
  <c r="I128" i="9"/>
  <c r="I200" i="9"/>
  <c r="I416" i="9"/>
  <c r="I253" i="9"/>
  <c r="I495" i="9"/>
  <c r="I566" i="9"/>
  <c r="I370" i="9"/>
  <c r="I251" i="9"/>
  <c r="I88" i="9"/>
  <c r="I496" i="9"/>
  <c r="I340" i="9"/>
  <c r="I407" i="9"/>
  <c r="I487" i="9"/>
  <c r="I412" i="9"/>
  <c r="I515" i="9"/>
  <c r="I410" i="9"/>
  <c r="I315" i="9"/>
  <c r="I447" i="9"/>
  <c r="I148" i="9"/>
  <c r="I198" i="9"/>
  <c r="I222" i="9"/>
  <c r="I146" i="9"/>
  <c r="I260" i="9"/>
  <c r="I349" i="9"/>
  <c r="I494" i="9"/>
  <c r="I22" i="9"/>
  <c r="I247" i="9"/>
  <c r="I82" i="9"/>
  <c r="I405" i="9"/>
  <c r="I105" i="9"/>
  <c r="I64" i="9"/>
  <c r="I322" i="9"/>
  <c r="I381" i="9"/>
  <c r="I134" i="9"/>
  <c r="I456" i="9"/>
  <c r="I324" i="9"/>
  <c r="I232" i="9"/>
  <c r="I257" i="9"/>
  <c r="I520" i="9"/>
  <c r="I164" i="9"/>
  <c r="I539" i="9"/>
  <c r="I241" i="9"/>
  <c r="I565" i="9"/>
  <c r="I209" i="9"/>
  <c r="I379" i="9"/>
  <c r="I266" i="9"/>
  <c r="I506" i="9"/>
  <c r="I373" i="9"/>
  <c r="I443" i="9"/>
  <c r="I320" i="9"/>
  <c r="I305" i="9"/>
  <c r="I113" i="9"/>
  <c r="I76" i="9"/>
  <c r="I115" i="9"/>
  <c r="I366" i="9"/>
  <c r="I71" i="9"/>
  <c r="I33" i="9"/>
  <c r="I70" i="9"/>
  <c r="I59" i="9"/>
  <c r="I262" i="9"/>
  <c r="I32" i="9"/>
  <c r="I419" i="9"/>
  <c r="I330" i="9"/>
  <c r="I290" i="9"/>
  <c r="I525" i="9"/>
  <c r="I41" i="9"/>
  <c r="I352" i="9"/>
  <c r="I510" i="9"/>
  <c r="I310" i="9"/>
  <c r="I300" i="9"/>
  <c r="I417" i="9"/>
  <c r="I551" i="9"/>
  <c r="I294" i="9"/>
  <c r="I43" i="9"/>
  <c r="I268" i="9"/>
  <c r="I502" i="9"/>
  <c r="I536" i="9"/>
  <c r="I147" i="9"/>
  <c r="I223" i="9"/>
  <c r="I371" i="9"/>
  <c r="I216" i="9"/>
  <c r="I46" i="9"/>
  <c r="I127" i="9"/>
  <c r="I548" i="9"/>
  <c r="I508" i="9"/>
  <c r="I49" i="9"/>
  <c r="I227" i="9"/>
  <c r="I182" i="9"/>
  <c r="I171" i="9"/>
  <c r="I66" i="9"/>
  <c r="I77" i="9"/>
  <c r="I125" i="9"/>
  <c r="I185" i="9"/>
  <c r="I523" i="9"/>
  <c r="I80" i="9"/>
  <c r="I472" i="9"/>
  <c r="I341" i="9"/>
  <c r="I62" i="9"/>
  <c r="I20" i="9"/>
  <c r="I441" i="9"/>
  <c r="I317" i="9"/>
  <c r="I228" i="9"/>
  <c r="I296" i="9"/>
  <c r="I69" i="9"/>
  <c r="I263" i="9"/>
  <c r="I574" i="9"/>
  <c r="I159" i="9"/>
  <c r="I144" i="9"/>
  <c r="I394" i="9"/>
  <c r="I295" i="9"/>
  <c r="I452" i="9"/>
  <c r="I109" i="9"/>
  <c r="I87" i="9"/>
  <c r="I360" i="9"/>
  <c r="I215" i="9"/>
  <c r="I267" i="9"/>
  <c r="I564" i="9"/>
  <c r="I490" i="9"/>
  <c r="I485" i="9"/>
  <c r="I488" i="9"/>
  <c r="I240" i="9"/>
  <c r="I524" i="9"/>
  <c r="I500" i="9"/>
  <c r="I183" i="9"/>
  <c r="I450" i="9"/>
  <c r="I273" i="9"/>
  <c r="I250" i="9"/>
  <c r="I422" i="9"/>
  <c r="I448" i="9"/>
  <c r="I136" i="9"/>
  <c r="I291" i="9"/>
  <c r="I286" i="9"/>
  <c r="I476" i="9"/>
  <c r="I231" i="9"/>
  <c r="I122" i="9"/>
  <c r="I401" i="9"/>
  <c r="I37" i="9"/>
  <c r="I575" i="9"/>
  <c r="I52" i="9"/>
  <c r="I477" i="9"/>
  <c r="I558" i="9"/>
  <c r="I336" i="9"/>
  <c r="I202" i="9"/>
  <c r="I563" i="9"/>
  <c r="I511" i="9"/>
  <c r="I346" i="9"/>
  <c r="I302" i="9"/>
  <c r="I176" i="9"/>
  <c r="I376" i="9"/>
  <c r="I521" i="9"/>
  <c r="I213" i="9"/>
  <c r="I298" i="9"/>
  <c r="I191" i="9"/>
  <c r="I437" i="9"/>
  <c r="I393" i="9"/>
  <c r="I516" i="9"/>
  <c r="I90" i="9"/>
  <c r="I457" i="9"/>
  <c r="I389" i="9"/>
  <c r="L10" i="13"/>
  <c r="BQ20" i="11"/>
  <c r="BF23" i="11"/>
  <c r="AU26" i="11"/>
  <c r="AU24" i="11"/>
  <c r="AR23" i="11"/>
  <c r="AO5" i="9" s="1"/>
  <c r="AF26" i="11"/>
  <c r="AH469" i="9"/>
  <c r="AG81" i="9"/>
  <c r="Z474" i="9"/>
  <c r="Y474" i="9"/>
  <c r="R96" i="9"/>
  <c r="Q96" i="9"/>
  <c r="R532" i="9"/>
  <c r="Q532" i="9"/>
  <c r="R304" i="9"/>
  <c r="Q304" i="9"/>
  <c r="R543" i="9"/>
  <c r="Q543" i="9"/>
  <c r="R388" i="9"/>
  <c r="Q388" i="9"/>
  <c r="R194" i="9"/>
  <c r="Q194" i="9"/>
  <c r="R553" i="9"/>
  <c r="Q553" i="9"/>
  <c r="R567" i="9"/>
  <c r="Q567" i="9"/>
  <c r="R438" i="9"/>
  <c r="Q438" i="9"/>
  <c r="R522" i="9"/>
  <c r="Q522" i="9"/>
  <c r="R372" i="9"/>
  <c r="Q372" i="9"/>
  <c r="R463" i="9"/>
  <c r="Q463" i="9"/>
  <c r="R397" i="9"/>
  <c r="Q397" i="9"/>
  <c r="R14" i="9"/>
  <c r="Q14" i="9"/>
  <c r="R205" i="9"/>
  <c r="Q205" i="9"/>
  <c r="R313" i="9"/>
  <c r="Q313" i="9"/>
  <c r="R261" i="9"/>
  <c r="Q261" i="9"/>
  <c r="R29" i="9"/>
  <c r="Q29" i="9"/>
  <c r="R60" i="9"/>
  <c r="Q60" i="9"/>
  <c r="R429" i="9"/>
  <c r="Q429" i="9"/>
  <c r="R431" i="9"/>
  <c r="Q431" i="9"/>
  <c r="R168" i="9"/>
  <c r="Q168" i="9"/>
  <c r="R374" i="9"/>
  <c r="Q374" i="9"/>
  <c r="R238" i="9"/>
  <c r="Q238" i="9"/>
  <c r="R193" i="9"/>
  <c r="Q193" i="9"/>
  <c r="R126" i="9"/>
  <c r="Q126" i="9"/>
  <c r="R36" i="9"/>
  <c r="Q36" i="9"/>
  <c r="R498" i="9"/>
  <c r="Q498" i="9"/>
  <c r="R333" i="9"/>
  <c r="Q333" i="9"/>
  <c r="R459" i="9"/>
  <c r="Q459" i="9"/>
  <c r="R154" i="9"/>
  <c r="Q154" i="9"/>
  <c r="R130" i="9"/>
  <c r="Q130" i="9"/>
  <c r="R442" i="9"/>
  <c r="Q442" i="9"/>
  <c r="R255" i="9"/>
  <c r="Q255" i="9"/>
  <c r="R530" i="9"/>
  <c r="Q530" i="9"/>
  <c r="R462" i="9"/>
  <c r="Q462" i="9"/>
  <c r="R248" i="9"/>
  <c r="Q248" i="9"/>
  <c r="R578" i="9"/>
  <c r="Q578" i="9"/>
  <c r="R94" i="9"/>
  <c r="Q94" i="9"/>
  <c r="R16" i="9"/>
  <c r="Q16" i="9"/>
  <c r="R170" i="9"/>
  <c r="Q170" i="9"/>
  <c r="R65" i="9"/>
  <c r="Q65" i="9"/>
  <c r="R218" i="9"/>
  <c r="Q218" i="9"/>
  <c r="R549" i="9"/>
  <c r="Q549" i="9"/>
  <c r="R350" i="9"/>
  <c r="Q350" i="9"/>
  <c r="R363" i="9"/>
  <c r="Q363" i="9"/>
  <c r="R404" i="9"/>
  <c r="Q404" i="9"/>
  <c r="R331" i="9"/>
  <c r="Q331" i="9"/>
  <c r="R143" i="9"/>
  <c r="Q143" i="9"/>
  <c r="R398" i="9"/>
  <c r="Q398" i="9"/>
  <c r="R454" i="9"/>
  <c r="Q454" i="9"/>
  <c r="R23" i="9"/>
  <c r="Q23" i="9"/>
  <c r="R395" i="9"/>
  <c r="Q395" i="9"/>
  <c r="R204" i="9"/>
  <c r="Q204" i="9"/>
  <c r="R28" i="9"/>
  <c r="Q28" i="9"/>
  <c r="R466" i="9"/>
  <c r="Q466" i="9"/>
  <c r="R446" i="9"/>
  <c r="Q446" i="9"/>
  <c r="R576" i="9"/>
  <c r="Q576" i="9"/>
  <c r="R258" i="9"/>
  <c r="Q258" i="9"/>
  <c r="Q158" i="9"/>
  <c r="R158" i="9"/>
  <c r="R557" i="9"/>
  <c r="Q557" i="9"/>
  <c r="R181" i="9"/>
  <c r="Q181" i="9"/>
  <c r="R67" i="9"/>
  <c r="Q67" i="9"/>
  <c r="R480" i="9"/>
  <c r="Q480" i="9"/>
  <c r="R319" i="9"/>
  <c r="Q319" i="9"/>
  <c r="R568" i="9"/>
  <c r="Q568" i="9"/>
  <c r="R518" i="9"/>
  <c r="Q518" i="9"/>
  <c r="R513" i="9"/>
  <c r="Q513" i="9"/>
  <c r="R133" i="9"/>
  <c r="Q133" i="9"/>
  <c r="R106" i="9"/>
  <c r="Q106" i="9"/>
  <c r="R140" i="9"/>
  <c r="Q140" i="9"/>
  <c r="R288" i="9"/>
  <c r="Q288" i="9"/>
  <c r="R34" i="9"/>
  <c r="Q34" i="9"/>
  <c r="R455" i="9"/>
  <c r="Q455" i="9"/>
  <c r="R375" i="9"/>
  <c r="Q375" i="9"/>
  <c r="R334" i="9"/>
  <c r="Q334" i="9"/>
  <c r="R235" i="9"/>
  <c r="Q235" i="9"/>
  <c r="R142" i="9"/>
  <c r="Q142" i="9"/>
  <c r="R461" i="9"/>
  <c r="Q461" i="9"/>
  <c r="R386" i="9"/>
  <c r="Q386" i="9"/>
  <c r="R44" i="9"/>
  <c r="Q44" i="9"/>
  <c r="R269" i="9"/>
  <c r="Q269" i="9"/>
  <c r="R537" i="9"/>
  <c r="Q537" i="9"/>
  <c r="R301" i="9"/>
  <c r="Q301" i="9"/>
  <c r="R195" i="9"/>
  <c r="Q195" i="9"/>
  <c r="R327" i="9"/>
  <c r="Q327" i="9"/>
  <c r="R345" i="9"/>
  <c r="Q345" i="9"/>
  <c r="R538" i="9"/>
  <c r="Q538" i="9"/>
  <c r="R84" i="9"/>
  <c r="Q84" i="9"/>
  <c r="R392" i="9"/>
  <c r="Q392" i="9"/>
  <c r="R408" i="9"/>
  <c r="Q408" i="9"/>
  <c r="R108" i="9"/>
  <c r="Q108" i="9"/>
  <c r="R95" i="9"/>
  <c r="Q95" i="9"/>
  <c r="R35" i="9"/>
  <c r="Q35" i="9"/>
  <c r="R542" i="9"/>
  <c r="Q542" i="9"/>
  <c r="R161" i="9"/>
  <c r="Q161" i="9"/>
  <c r="R368" i="9"/>
  <c r="Q368" i="9"/>
  <c r="R430" i="9"/>
  <c r="Q430" i="9"/>
  <c r="R570" i="9"/>
  <c r="Q570" i="9"/>
  <c r="R284" i="9"/>
  <c r="Q284" i="9"/>
  <c r="R226" i="9"/>
  <c r="Q226" i="9"/>
  <c r="R99" i="9"/>
  <c r="Q99" i="9"/>
  <c r="R571" i="9"/>
  <c r="Q571" i="9"/>
  <c r="R347" i="9"/>
  <c r="Q347" i="9"/>
  <c r="R83" i="9"/>
  <c r="Q83" i="9"/>
  <c r="R519" i="9"/>
  <c r="Q519" i="9"/>
  <c r="R287" i="9"/>
  <c r="Q287" i="9"/>
  <c r="R208" i="9"/>
  <c r="Q208" i="9"/>
  <c r="R499" i="9"/>
  <c r="Q499" i="9"/>
  <c r="R546" i="9"/>
  <c r="Q546" i="9"/>
  <c r="R63" i="9"/>
  <c r="Q63" i="9"/>
  <c r="R42" i="9"/>
  <c r="Q42" i="9"/>
  <c r="R545" i="9"/>
  <c r="Q545" i="9"/>
  <c r="R39" i="9"/>
  <c r="Q39" i="9"/>
  <c r="R533" i="9"/>
  <c r="Q533" i="9"/>
  <c r="R26" i="9"/>
  <c r="Q26" i="9"/>
  <c r="R514" i="9"/>
  <c r="Q514" i="9"/>
  <c r="R396" i="9"/>
  <c r="Q396" i="9"/>
  <c r="R97" i="9"/>
  <c r="Q97" i="9"/>
  <c r="R98" i="9"/>
  <c r="Q98" i="9"/>
  <c r="R509" i="9"/>
  <c r="Q509" i="9"/>
  <c r="R365" i="9"/>
  <c r="Q365" i="9"/>
  <c r="R119" i="9"/>
  <c r="Q119" i="9"/>
  <c r="R484" i="9"/>
  <c r="Q484" i="9"/>
  <c r="R92" i="9"/>
  <c r="Q92" i="9"/>
  <c r="R332" i="9"/>
  <c r="Q332" i="9"/>
  <c r="R13" i="9"/>
  <c r="Q13" i="9"/>
  <c r="R468" i="9"/>
  <c r="Q468" i="9"/>
  <c r="R157" i="9"/>
  <c r="Q157" i="9"/>
  <c r="R199" i="9"/>
  <c r="Q199" i="9"/>
  <c r="R184" i="9"/>
  <c r="Q184" i="9"/>
  <c r="R436" i="9"/>
  <c r="Q436" i="9"/>
  <c r="R579" i="9"/>
  <c r="Q579" i="9"/>
  <c r="R188" i="9"/>
  <c r="Q188" i="9"/>
  <c r="R93" i="9"/>
  <c r="Q93" i="9"/>
  <c r="R256" i="9"/>
  <c r="Q256" i="9"/>
  <c r="R212" i="9"/>
  <c r="Q212" i="9"/>
  <c r="R335" i="9"/>
  <c r="Q335" i="9"/>
  <c r="R15" i="9"/>
  <c r="Q15" i="9"/>
  <c r="R252" i="9"/>
  <c r="Q252" i="9"/>
  <c r="R56" i="9"/>
  <c r="Q56" i="9"/>
  <c r="R116" i="9"/>
  <c r="Q116" i="9"/>
  <c r="R236" i="9"/>
  <c r="Q236" i="9"/>
  <c r="R369" i="9"/>
  <c r="Q369" i="9"/>
  <c r="R391" i="9"/>
  <c r="Q391" i="9"/>
  <c r="R559" i="9"/>
  <c r="Q559" i="9"/>
  <c r="R428" i="9"/>
  <c r="Q428" i="9"/>
  <c r="R421" i="9"/>
  <c r="Q421" i="9"/>
  <c r="R481" i="9"/>
  <c r="Q481" i="9"/>
  <c r="R491" i="9"/>
  <c r="Q491" i="9"/>
  <c r="R414" i="9"/>
  <c r="Q414" i="9"/>
  <c r="R237" i="9"/>
  <c r="Q237" i="9"/>
  <c r="R139" i="9"/>
  <c r="Q139" i="9"/>
  <c r="R449" i="9"/>
  <c r="Q449" i="9"/>
  <c r="R367" i="9"/>
  <c r="Q367" i="9"/>
  <c r="R471" i="9"/>
  <c r="Q471" i="9"/>
  <c r="R206" i="9"/>
  <c r="Q206" i="9"/>
  <c r="R528" i="9"/>
  <c r="Q528" i="9"/>
  <c r="R292" i="9"/>
  <c r="Q292" i="9"/>
  <c r="R282" i="9"/>
  <c r="Q282" i="9"/>
  <c r="R418" i="9"/>
  <c r="Q418" i="9"/>
  <c r="R61" i="9"/>
  <c r="Q61" i="9"/>
  <c r="Q131" i="9"/>
  <c r="R131" i="9"/>
  <c r="R314" i="9"/>
  <c r="Q314" i="9"/>
  <c r="R308" i="9"/>
  <c r="Q308" i="9"/>
  <c r="R219" i="9"/>
  <c r="Q219" i="9"/>
  <c r="R464" i="9"/>
  <c r="Q464" i="9"/>
  <c r="R473" i="9"/>
  <c r="Q473" i="9"/>
  <c r="R278" i="9"/>
  <c r="Q278" i="9"/>
  <c r="R21" i="9"/>
  <c r="Q21" i="9"/>
  <c r="R307" i="9"/>
  <c r="Q307" i="9"/>
  <c r="R211" i="9"/>
  <c r="Q211" i="9"/>
  <c r="R114" i="9"/>
  <c r="Q114" i="9"/>
  <c r="R271" i="9"/>
  <c r="Q271" i="9"/>
  <c r="R104" i="9"/>
  <c r="Q104" i="9"/>
  <c r="R135" i="9"/>
  <c r="Q135" i="9"/>
  <c r="R547" i="9"/>
  <c r="Q547" i="9"/>
  <c r="R86" i="9"/>
  <c r="Q86" i="9"/>
  <c r="R189" i="9"/>
  <c r="Q189" i="9"/>
  <c r="R245" i="9"/>
  <c r="Q245" i="9"/>
  <c r="R102" i="9"/>
  <c r="Q102" i="9"/>
  <c r="R207" i="9"/>
  <c r="Q207" i="9"/>
  <c r="R179" i="9"/>
  <c r="Q179" i="9"/>
  <c r="R309" i="9"/>
  <c r="Q309" i="9"/>
  <c r="R275" i="9"/>
  <c r="Q275" i="9"/>
  <c r="R439" i="9"/>
  <c r="Q439" i="9"/>
  <c r="R440" i="9"/>
  <c r="Q440" i="9"/>
  <c r="R112" i="9"/>
  <c r="Q112" i="9"/>
  <c r="R321" i="9"/>
  <c r="Q321" i="9"/>
  <c r="BC20" i="11"/>
  <c r="BN19" i="11"/>
  <c r="AT283" i="9"/>
  <c r="AT301" i="9"/>
  <c r="AU301" i="9" s="1"/>
  <c r="AV301" i="9" s="1"/>
  <c r="AT321" i="9"/>
  <c r="AU321" i="9" s="1"/>
  <c r="AV321" i="9" s="1"/>
  <c r="AT391" i="9"/>
  <c r="AU391" i="9" s="1"/>
  <c r="AV391" i="9" s="1"/>
  <c r="AT363" i="9"/>
  <c r="AU363" i="9" s="1"/>
  <c r="AV363" i="9" s="1"/>
  <c r="AT248" i="9"/>
  <c r="AU248" i="9" s="1"/>
  <c r="AV248" i="9" s="1"/>
  <c r="AT388" i="9"/>
  <c r="AU388" i="9" s="1"/>
  <c r="AV388" i="9" s="1"/>
  <c r="AT122" i="9"/>
  <c r="AT440" i="9"/>
  <c r="AU440" i="9" s="1"/>
  <c r="AV440" i="9" s="1"/>
  <c r="AT80" i="9"/>
  <c r="AT15" i="9"/>
  <c r="AU15" i="9" s="1"/>
  <c r="AV15" i="9" s="1"/>
  <c r="AT86" i="9"/>
  <c r="AU86" i="9" s="1"/>
  <c r="AV86" i="9" s="1"/>
  <c r="AT433" i="9"/>
  <c r="AT195" i="9"/>
  <c r="AT108" i="9"/>
  <c r="AU108" i="9" s="1"/>
  <c r="AV108" i="9" s="1"/>
  <c r="AT324" i="9"/>
  <c r="AT177" i="9"/>
  <c r="AT350" i="9"/>
  <c r="AU350" i="9" s="1"/>
  <c r="AV350" i="9" s="1"/>
  <c r="AT559" i="9"/>
  <c r="AU559" i="9" s="1"/>
  <c r="AV559" i="9" s="1"/>
  <c r="AT368" i="9"/>
  <c r="AU368" i="9" s="1"/>
  <c r="AV368" i="9" s="1"/>
  <c r="AT274" i="9"/>
  <c r="AT199" i="9"/>
  <c r="AU199" i="9" s="1"/>
  <c r="AV199" i="9" s="1"/>
  <c r="AT327" i="9"/>
  <c r="AU327" i="9" s="1"/>
  <c r="AV327" i="9" s="1"/>
  <c r="AT404" i="9"/>
  <c r="AU404" i="9" s="1"/>
  <c r="AV404" i="9" s="1"/>
  <c r="AT412" i="9"/>
  <c r="AT537" i="9"/>
  <c r="AU537" i="9" s="1"/>
  <c r="AV537" i="9" s="1"/>
  <c r="AT56" i="9"/>
  <c r="AU56" i="9" s="1"/>
  <c r="AV56" i="9" s="1"/>
  <c r="AT578" i="9"/>
  <c r="AU578" i="9" s="1"/>
  <c r="AV578" i="9" s="1"/>
  <c r="AT439" i="9"/>
  <c r="AU439" i="9" s="1"/>
  <c r="AV439" i="9" s="1"/>
  <c r="AT462" i="9"/>
  <c r="AU462" i="9" s="1"/>
  <c r="AV462" i="9" s="1"/>
  <c r="AT94" i="9"/>
  <c r="AU94" i="9" s="1"/>
  <c r="AV94" i="9" s="1"/>
  <c r="AT112" i="9"/>
  <c r="AU112" i="9" s="1"/>
  <c r="AV112" i="9" s="1"/>
  <c r="AT335" i="9"/>
  <c r="AU335" i="9" s="1"/>
  <c r="AV335" i="9" s="1"/>
  <c r="AT547" i="9"/>
  <c r="AU547" i="9" s="1"/>
  <c r="AV547" i="9" s="1"/>
  <c r="AT430" i="9"/>
  <c r="AU430" i="9" s="1"/>
  <c r="AV430" i="9" s="1"/>
  <c r="AT189" i="9"/>
  <c r="AU189" i="9" s="1"/>
  <c r="AV189" i="9" s="1"/>
  <c r="AT408" i="9"/>
  <c r="AU408" i="9" s="1"/>
  <c r="AV408" i="9" s="1"/>
  <c r="AT157" i="9"/>
  <c r="AU157" i="9" s="1"/>
  <c r="AV157" i="9" s="1"/>
  <c r="AT454" i="9"/>
  <c r="AU454" i="9" s="1"/>
  <c r="AV454" i="9" s="1"/>
  <c r="AT377" i="9"/>
  <c r="AT252" i="9"/>
  <c r="AU252" i="9" s="1"/>
  <c r="AV252" i="9" s="1"/>
  <c r="AT370" i="9"/>
  <c r="AT269" i="9"/>
  <c r="AU269" i="9" s="1"/>
  <c r="AV269" i="9" s="1"/>
  <c r="AT192" i="9"/>
  <c r="AT245" i="9"/>
  <c r="AU245" i="9" s="1"/>
  <c r="AV245" i="9" s="1"/>
  <c r="AT184" i="9"/>
  <c r="AU184" i="9" s="1"/>
  <c r="AV184" i="9" s="1"/>
  <c r="AT577" i="9"/>
  <c r="AT23" i="9"/>
  <c r="AU23" i="9" s="1"/>
  <c r="AV23" i="9" s="1"/>
  <c r="AT530" i="9"/>
  <c r="AU530" i="9" s="1"/>
  <c r="AV530" i="9" s="1"/>
  <c r="AT95" i="9"/>
  <c r="AU95" i="9" s="1"/>
  <c r="AV95" i="9" s="1"/>
  <c r="AT509" i="9"/>
  <c r="AU509" i="9" s="1"/>
  <c r="AV509" i="9" s="1"/>
  <c r="AT275" i="9"/>
  <c r="AU275" i="9" s="1"/>
  <c r="AV275" i="9" s="1"/>
  <c r="AT451" i="9"/>
  <c r="AT35" i="9"/>
  <c r="AU35" i="9" s="1"/>
  <c r="AV35" i="9" s="1"/>
  <c r="AT98" i="9"/>
  <c r="AT212" i="9"/>
  <c r="AT135" i="9"/>
  <c r="AT312" i="9"/>
  <c r="AT378" i="9"/>
  <c r="AT393" i="9"/>
  <c r="AT318" i="9"/>
  <c r="AT289" i="9"/>
  <c r="AT229" i="9"/>
  <c r="AT539" i="9"/>
  <c r="AT473" i="9"/>
  <c r="AU473" i="9" s="1"/>
  <c r="AV473" i="9" s="1"/>
  <c r="AT468" i="9"/>
  <c r="AU468" i="9" s="1"/>
  <c r="AV468" i="9" s="1"/>
  <c r="AT286" i="9"/>
  <c r="AT129" i="9"/>
  <c r="AT241" i="9"/>
  <c r="AT356" i="9"/>
  <c r="AT134" i="9"/>
  <c r="AT460" i="9"/>
  <c r="AT490" i="9"/>
  <c r="AT399" i="9"/>
  <c r="AT531" i="9"/>
  <c r="AT570" i="9"/>
  <c r="AU570" i="9" s="1"/>
  <c r="AV570" i="9" s="1"/>
  <c r="AT153" i="9"/>
  <c r="AT428" i="9"/>
  <c r="AU428" i="9" s="1"/>
  <c r="AV428" i="9" s="1"/>
  <c r="AT487" i="9"/>
  <c r="AT221" i="9"/>
  <c r="AT436" i="9"/>
  <c r="AT398" i="9"/>
  <c r="AU398" i="9" s="1"/>
  <c r="AV398" i="9" s="1"/>
  <c r="AT218" i="9"/>
  <c r="AU218" i="9" s="1"/>
  <c r="AV218" i="9" s="1"/>
  <c r="AT213" i="9"/>
  <c r="AT400" i="9"/>
  <c r="AT320" i="9"/>
  <c r="AT194" i="9"/>
  <c r="AU194" i="9" s="1"/>
  <c r="AV194" i="9" s="1"/>
  <c r="AT444" i="9"/>
  <c r="AT44" i="9"/>
  <c r="AU44" i="9" s="1"/>
  <c r="AV44" i="9" s="1"/>
  <c r="AT243" i="9"/>
  <c r="AT304" i="9"/>
  <c r="AU304" i="9" s="1"/>
  <c r="AV304" i="9" s="1"/>
  <c r="AT309" i="9"/>
  <c r="AU309" i="9" s="1"/>
  <c r="AV309" i="9" s="1"/>
  <c r="AT255" i="9"/>
  <c r="AU255" i="9" s="1"/>
  <c r="AV255" i="9" s="1"/>
  <c r="AT395" i="9"/>
  <c r="AU395" i="9" s="1"/>
  <c r="AV395" i="9" s="1"/>
  <c r="AT554" i="9"/>
  <c r="AT495" i="9"/>
  <c r="AT305" i="9"/>
  <c r="AT284" i="9"/>
  <c r="AU284" i="9" s="1"/>
  <c r="AV284" i="9" s="1"/>
  <c r="AT543" i="9"/>
  <c r="AU543" i="9" s="1"/>
  <c r="AV543" i="9" s="1"/>
  <c r="AT57" i="9"/>
  <c r="AU57" i="9" s="1"/>
  <c r="AV57" i="9" s="1"/>
  <c r="AT369" i="9"/>
  <c r="AU369" i="9" s="1"/>
  <c r="AV369" i="9" s="1"/>
  <c r="AT432" i="9"/>
  <c r="AT256" i="9"/>
  <c r="AU256" i="9" s="1"/>
  <c r="AV256" i="9" s="1"/>
  <c r="AT13" i="9"/>
  <c r="AU13" i="9" s="1"/>
  <c r="AV13" i="9" s="1"/>
  <c r="AT90" i="9"/>
  <c r="AT421" i="9"/>
  <c r="AU421" i="9" s="1"/>
  <c r="AV421" i="9" s="1"/>
  <c r="AT215" i="9"/>
  <c r="AT386" i="9"/>
  <c r="AU386" i="9" s="1"/>
  <c r="AV386" i="9" s="1"/>
  <c r="AT553" i="9"/>
  <c r="AU553" i="9" s="1"/>
  <c r="AV553" i="9" s="1"/>
  <c r="AT402" i="9"/>
  <c r="AT232" i="9"/>
  <c r="AT65" i="9"/>
  <c r="AU65" i="9" s="1"/>
  <c r="AV65" i="9" s="1"/>
  <c r="AT231" i="9"/>
  <c r="AT544" i="9"/>
  <c r="AT73" i="9"/>
  <c r="AU73" i="9" s="1"/>
  <c r="AV73" i="9" s="1"/>
  <c r="AT348" i="9"/>
  <c r="AT161" i="9"/>
  <c r="AU161" i="9" s="1"/>
  <c r="AV161" i="9" s="1"/>
  <c r="AT204" i="9"/>
  <c r="AU204" i="9" s="1"/>
  <c r="AV204" i="9" s="1"/>
  <c r="AT198" i="9"/>
  <c r="AT226" i="9"/>
  <c r="AU226" i="9" s="1"/>
  <c r="AV226" i="9" s="1"/>
  <c r="AT142" i="9"/>
  <c r="AU142" i="9" s="1"/>
  <c r="AV142" i="9" s="1"/>
  <c r="AT179" i="9"/>
  <c r="AU179" i="9" s="1"/>
  <c r="AV179" i="9" s="1"/>
  <c r="AT442" i="9"/>
  <c r="AU442" i="9" s="1"/>
  <c r="AV442" i="9" s="1"/>
  <c r="AT154" i="9"/>
  <c r="AU154" i="9" s="1"/>
  <c r="AV154" i="9" s="1"/>
  <c r="AT488" i="9"/>
  <c r="AT93" i="9"/>
  <c r="AU93" i="9" s="1"/>
  <c r="AV93" i="9" s="1"/>
  <c r="AT271" i="9"/>
  <c r="AU271" i="9" s="1"/>
  <c r="AV271" i="9" s="1"/>
  <c r="AT211" i="9"/>
  <c r="AT481" i="9"/>
  <c r="AU481" i="9" s="1"/>
  <c r="AV481" i="9" s="1"/>
  <c r="AT371" i="9"/>
  <c r="AT222" i="9"/>
  <c r="AT484" i="9"/>
  <c r="AT41" i="9"/>
  <c r="AT538" i="9"/>
  <c r="AU538" i="9" s="1"/>
  <c r="AV538" i="9" s="1"/>
  <c r="AT387" i="9"/>
  <c r="AT376" i="9"/>
  <c r="AT235" i="9"/>
  <c r="AU235" i="9" s="1"/>
  <c r="AV235" i="9" s="1"/>
  <c r="AT159" i="9"/>
  <c r="AT567" i="9"/>
  <c r="AU567" i="9" s="1"/>
  <c r="AV567" i="9" s="1"/>
  <c r="AT239" i="9"/>
  <c r="AT332" i="9"/>
  <c r="AU332" i="9" s="1"/>
  <c r="AV332" i="9" s="1"/>
  <c r="AT461" i="9"/>
  <c r="AU461" i="9" s="1"/>
  <c r="AV461" i="9" s="1"/>
  <c r="AT273" i="9"/>
  <c r="AT78" i="9"/>
  <c r="AT49" i="9"/>
  <c r="AT28" i="9"/>
  <c r="AT496" i="9"/>
  <c r="AT115" i="9"/>
  <c r="AT207" i="9"/>
  <c r="AU207" i="9" s="1"/>
  <c r="AV207" i="9" s="1"/>
  <c r="AT109" i="9"/>
  <c r="AT18" i="9"/>
  <c r="AT306" i="9"/>
  <c r="AT99" i="9"/>
  <c r="AU99" i="9" s="1"/>
  <c r="AV99" i="9" s="1"/>
  <c r="AT357" i="9"/>
  <c r="AT532" i="9"/>
  <c r="AU532" i="9" s="1"/>
  <c r="AV532" i="9" s="1"/>
  <c r="AT409" i="9"/>
  <c r="AT524" i="9"/>
  <c r="AT296" i="9"/>
  <c r="AT536" i="9"/>
  <c r="AT329" i="9"/>
  <c r="AT178" i="9"/>
  <c r="AT315" i="9"/>
  <c r="AT459" i="9"/>
  <c r="AU459" i="9" s="1"/>
  <c r="AV459" i="9" s="1"/>
  <c r="AT236" i="9"/>
  <c r="AT466" i="9"/>
  <c r="AU466" i="9" s="1"/>
  <c r="AV466" i="9" s="1"/>
  <c r="AT517" i="9"/>
  <c r="AT130" i="9"/>
  <c r="AU130" i="9" s="1"/>
  <c r="AV130" i="9" s="1"/>
  <c r="AT172" i="9"/>
  <c r="AT571" i="9"/>
  <c r="AU571" i="9" s="1"/>
  <c r="AV571" i="9" s="1"/>
  <c r="AT197" i="9"/>
  <c r="AT114" i="9"/>
  <c r="AU114" i="9" s="1"/>
  <c r="AV114" i="9" s="1"/>
  <c r="AT414" i="9"/>
  <c r="AU414" i="9" s="1"/>
  <c r="AV414" i="9" s="1"/>
  <c r="AT307" i="9"/>
  <c r="AU307" i="9" s="1"/>
  <c r="AV307" i="9" s="1"/>
  <c r="AT542" i="9"/>
  <c r="AU542" i="9" s="1"/>
  <c r="AV542" i="9" s="1"/>
  <c r="AT188" i="9"/>
  <c r="AU188" i="9" s="1"/>
  <c r="AV188" i="9" s="1"/>
  <c r="AT492" i="9"/>
  <c r="AT447" i="9"/>
  <c r="AT119" i="9"/>
  <c r="AU119" i="9" s="1"/>
  <c r="AV119" i="9" s="1"/>
  <c r="AT563" i="9"/>
  <c r="AT556" i="9"/>
  <c r="AT345" i="9"/>
  <c r="AU345" i="9" s="1"/>
  <c r="AV345" i="9" s="1"/>
  <c r="AT334" i="9"/>
  <c r="AU334" i="9" s="1"/>
  <c r="AV334" i="9" s="1"/>
  <c r="AT522" i="9"/>
  <c r="AU522" i="9" s="1"/>
  <c r="AV522" i="9" s="1"/>
  <c r="AT331" i="9"/>
  <c r="AU331" i="9" s="1"/>
  <c r="AV331" i="9" s="1"/>
  <c r="AT16" i="9"/>
  <c r="AU16" i="9" s="1"/>
  <c r="AV16" i="9" s="1"/>
  <c r="AT92" i="9"/>
  <c r="AU92" i="9" s="1"/>
  <c r="AV92" i="9" s="1"/>
  <c r="AT250" i="9"/>
  <c r="AT277" i="9"/>
  <c r="AT333" i="9"/>
  <c r="AU333" i="9" s="1"/>
  <c r="AV333" i="9" s="1"/>
  <c r="AT96" i="9"/>
  <c r="AU96" i="9" s="1"/>
  <c r="AV96" i="9" s="1"/>
  <c r="AT446" i="9"/>
  <c r="AU446" i="9" s="1"/>
  <c r="AV446" i="9" s="1"/>
  <c r="AT528" i="9"/>
  <c r="AU528" i="9" s="1"/>
  <c r="AV528" i="9" s="1"/>
  <c r="AT102" i="9"/>
  <c r="AU102" i="9" s="1"/>
  <c r="AV102" i="9" s="1"/>
  <c r="AT497" i="9"/>
  <c r="AT347" i="9"/>
  <c r="AU347" i="9" s="1"/>
  <c r="AV347" i="9" s="1"/>
  <c r="AT337" i="9"/>
  <c r="AT21" i="9"/>
  <c r="AU21" i="9" s="1"/>
  <c r="AV21" i="9" s="1"/>
  <c r="AT566" i="9"/>
  <c r="AT237" i="9"/>
  <c r="AU237" i="9" s="1"/>
  <c r="AV237" i="9" s="1"/>
  <c r="AT280" i="9"/>
  <c r="AT365" i="9"/>
  <c r="AU365" i="9" s="1"/>
  <c r="AV365" i="9" s="1"/>
  <c r="AT116" i="9"/>
  <c r="AU116" i="9" s="1"/>
  <c r="AV116" i="9" s="1"/>
  <c r="AT372" i="9"/>
  <c r="AU372" i="9" s="1"/>
  <c r="AV372" i="9" s="1"/>
  <c r="AT69" i="9"/>
  <c r="AT81" i="9"/>
  <c r="AU81" i="9" s="1"/>
  <c r="AV81" i="9" s="1"/>
  <c r="AT111" i="9"/>
  <c r="AT576" i="9"/>
  <c r="AU576" i="9" s="1"/>
  <c r="AV576" i="9" s="1"/>
  <c r="AT429" i="9"/>
  <c r="AU429" i="9" s="1"/>
  <c r="AV429" i="9" s="1"/>
  <c r="AT83" i="9"/>
  <c r="AU83" i="9" s="1"/>
  <c r="AV83" i="9" s="1"/>
  <c r="AT480" i="9"/>
  <c r="AU480" i="9" s="1"/>
  <c r="AV480" i="9" s="1"/>
  <c r="AT518" i="9"/>
  <c r="AU518" i="9" s="1"/>
  <c r="AV518" i="9" s="1"/>
  <c r="AT375" i="9"/>
  <c r="AU375" i="9" s="1"/>
  <c r="AV375" i="9" s="1"/>
  <c r="AT139" i="9"/>
  <c r="AU139" i="9" s="1"/>
  <c r="AV139" i="9" s="1"/>
  <c r="AT505" i="9"/>
  <c r="AT382" i="9"/>
  <c r="AT463" i="9"/>
  <c r="AU463" i="9" s="1"/>
  <c r="AV463" i="9" s="1"/>
  <c r="AT200" i="9"/>
  <c r="AT39" i="9"/>
  <c r="AU39" i="9" s="1"/>
  <c r="AV39" i="9" s="1"/>
  <c r="AT59" i="9"/>
  <c r="AT63" i="9"/>
  <c r="AT258" i="9"/>
  <c r="AU258" i="9" s="1"/>
  <c r="AV258" i="9" s="1"/>
  <c r="AT390" i="9"/>
  <c r="AT526" i="9"/>
  <c r="AT474" i="9"/>
  <c r="AU474" i="9" s="1"/>
  <c r="AV474" i="9" s="1"/>
  <c r="AT519" i="9"/>
  <c r="AU519" i="9" s="1"/>
  <c r="AV519" i="9" s="1"/>
  <c r="AT223" i="9"/>
  <c r="AT336" i="9"/>
  <c r="AT441" i="9"/>
  <c r="AT267" i="9"/>
  <c r="AT449" i="9"/>
  <c r="AU449" i="9" s="1"/>
  <c r="AV449" i="9" s="1"/>
  <c r="AT374" i="9"/>
  <c r="AU374" i="9" s="1"/>
  <c r="AV374" i="9" s="1"/>
  <c r="AT351" i="9"/>
  <c r="AT397" i="9"/>
  <c r="AU397" i="9" s="1"/>
  <c r="AV397" i="9" s="1"/>
  <c r="AT61" i="9"/>
  <c r="AU61" i="9" s="1"/>
  <c r="AV61" i="9" s="1"/>
  <c r="AT366" i="9"/>
  <c r="AT450" i="9"/>
  <c r="AT565" i="9"/>
  <c r="AT106" i="9"/>
  <c r="AU106" i="9" s="1"/>
  <c r="AV106" i="9" s="1"/>
  <c r="AT292" i="9"/>
  <c r="AU292" i="9" s="1"/>
  <c r="AV292" i="9" s="1"/>
  <c r="AT338" i="9"/>
  <c r="AT431" i="9"/>
  <c r="AT158" i="9"/>
  <c r="AU158" i="9" s="1"/>
  <c r="AV158" i="9" s="1"/>
  <c r="AT364" i="9"/>
  <c r="AT287" i="9"/>
  <c r="AU287" i="9" s="1"/>
  <c r="AV287" i="9" s="1"/>
  <c r="AT29" i="9"/>
  <c r="AU29" i="9" s="1"/>
  <c r="AV29" i="9" s="1"/>
  <c r="AT513" i="9"/>
  <c r="AU513" i="9" s="1"/>
  <c r="AV513" i="9" s="1"/>
  <c r="AT308" i="9"/>
  <c r="AU308" i="9" s="1"/>
  <c r="AV308" i="9" s="1"/>
  <c r="AT367" i="9"/>
  <c r="AU367" i="9" s="1"/>
  <c r="AV367" i="9" s="1"/>
  <c r="AT319" i="9"/>
  <c r="AU319" i="9" s="1"/>
  <c r="AV319" i="9" s="1"/>
  <c r="AT151" i="9"/>
  <c r="AT358" i="9"/>
  <c r="AT14" i="9"/>
  <c r="AU14" i="9" s="1"/>
  <c r="AV14" i="9" s="1"/>
  <c r="AT238" i="9"/>
  <c r="AU238" i="9" s="1"/>
  <c r="AV238" i="9" s="1"/>
  <c r="AT557" i="9"/>
  <c r="AU557" i="9" s="1"/>
  <c r="AV557" i="9" s="1"/>
  <c r="AT458" i="9"/>
  <c r="AT79" i="9"/>
  <c r="AT247" i="9"/>
  <c r="AT339" i="9"/>
  <c r="AT42" i="9"/>
  <c r="AU42" i="9" s="1"/>
  <c r="AV42" i="9" s="1"/>
  <c r="AT533" i="9"/>
  <c r="AU533" i="9" s="1"/>
  <c r="AV533" i="9" s="1"/>
  <c r="AT131" i="9"/>
  <c r="AU131" i="9" s="1"/>
  <c r="AV131" i="9" s="1"/>
  <c r="AT330" i="9"/>
  <c r="AT282" i="9"/>
  <c r="AU282" i="9" s="1"/>
  <c r="AV282" i="9" s="1"/>
  <c r="AT168" i="9"/>
  <c r="AU168" i="9" s="1"/>
  <c r="AV168" i="9" s="1"/>
  <c r="AT140" i="9"/>
  <c r="AU140" i="9" s="1"/>
  <c r="AV140" i="9" s="1"/>
  <c r="AT240" i="9"/>
  <c r="AT133" i="9"/>
  <c r="AU133" i="9" s="1"/>
  <c r="AV133" i="9" s="1"/>
  <c r="AT396" i="9"/>
  <c r="AU396" i="9" s="1"/>
  <c r="AV396" i="9" s="1"/>
  <c r="AT40" i="9"/>
  <c r="AT216" i="9"/>
  <c r="AT26" i="9"/>
  <c r="AU26" i="9" s="1"/>
  <c r="AV26" i="9" s="1"/>
  <c r="AT219" i="9"/>
  <c r="AU219" i="9" s="1"/>
  <c r="AV219" i="9" s="1"/>
  <c r="AT148" i="9"/>
  <c r="AT217" i="9"/>
  <c r="AT193" i="9"/>
  <c r="AU193" i="9" s="1"/>
  <c r="AV193" i="9" s="1"/>
  <c r="AT141" i="9"/>
  <c r="AU141" i="9" s="1"/>
  <c r="AV141" i="9" s="1"/>
  <c r="AT471" i="9"/>
  <c r="AU471" i="9" s="1"/>
  <c r="AV471" i="9" s="1"/>
  <c r="AT60" i="9"/>
  <c r="AU60" i="9" s="1"/>
  <c r="AV60" i="9" s="1"/>
  <c r="AT314" i="9"/>
  <c r="AU314" i="9" s="1"/>
  <c r="AV314" i="9" s="1"/>
  <c r="AT288" i="9"/>
  <c r="AU288" i="9" s="1"/>
  <c r="AV288" i="9" s="1"/>
  <c r="AT205" i="9"/>
  <c r="AU205" i="9" s="1"/>
  <c r="AV205" i="9" s="1"/>
  <c r="AT568" i="9"/>
  <c r="AU568" i="9" s="1"/>
  <c r="AV568" i="9" s="1"/>
  <c r="AT257" i="9"/>
  <c r="AT504" i="9"/>
  <c r="AT411" i="9"/>
  <c r="AT34" i="9"/>
  <c r="AU34" i="9" s="1"/>
  <c r="AV34" i="9" s="1"/>
  <c r="AT181" i="9"/>
  <c r="AT249" i="9"/>
  <c r="AT36" i="9"/>
  <c r="AU36" i="9" s="1"/>
  <c r="AV36" i="9" s="1"/>
  <c r="AT279" i="9"/>
  <c r="AT499" i="9"/>
  <c r="AU499" i="9" s="1"/>
  <c r="AV499" i="9" s="1"/>
  <c r="AT206" i="9"/>
  <c r="AT137" i="9"/>
  <c r="AT545" i="9"/>
  <c r="AU545" i="9" s="1"/>
  <c r="AV545" i="9" s="1"/>
  <c r="AT298" i="9"/>
  <c r="AT82" i="9"/>
  <c r="AT52" i="9"/>
  <c r="AT373" i="9"/>
  <c r="AT502" i="9"/>
  <c r="AT465" i="9"/>
  <c r="AT278" i="9"/>
  <c r="AU278" i="9" s="1"/>
  <c r="AV278" i="9" s="1"/>
  <c r="AT149" i="9"/>
  <c r="AT45" i="9"/>
  <c r="AT341" i="9"/>
  <c r="AT420" i="9"/>
  <c r="AT97" i="9"/>
  <c r="AU97" i="9" s="1"/>
  <c r="AV97" i="9" s="1"/>
  <c r="AT230" i="9"/>
  <c r="AT455" i="9"/>
  <c r="AU455" i="9" s="1"/>
  <c r="AV455" i="9" s="1"/>
  <c r="AT470" i="9"/>
  <c r="AT464" i="9"/>
  <c r="AU464" i="9" s="1"/>
  <c r="AV464" i="9" s="1"/>
  <c r="AT67" i="9"/>
  <c r="AU67" i="9" s="1"/>
  <c r="AV67" i="9" s="1"/>
  <c r="AT418" i="9"/>
  <c r="AU418" i="9" s="1"/>
  <c r="AV418" i="9" s="1"/>
  <c r="AT407" i="9"/>
  <c r="AT548" i="9"/>
  <c r="AT263" i="9"/>
  <c r="AT126" i="9"/>
  <c r="AU126" i="9" s="1"/>
  <c r="AV126" i="9" s="1"/>
  <c r="AT546" i="9"/>
  <c r="AU546" i="9" s="1"/>
  <c r="AV546" i="9" s="1"/>
  <c r="AT128" i="9"/>
  <c r="AT164" i="9"/>
  <c r="AT392" i="9"/>
  <c r="AU392" i="9" s="1"/>
  <c r="AV392" i="9" s="1"/>
  <c r="AT143" i="9"/>
  <c r="AT170" i="9"/>
  <c r="AU170" i="9" s="1"/>
  <c r="AV170" i="9" s="1"/>
  <c r="AT138" i="9"/>
  <c r="AT575" i="9"/>
  <c r="AT313" i="9"/>
  <c r="AU313" i="9" s="1"/>
  <c r="AV313" i="9" s="1"/>
  <c r="AT482" i="9"/>
  <c r="AT475" i="9"/>
  <c r="AT483" i="9"/>
  <c r="AT85" i="9"/>
  <c r="AT259" i="9"/>
  <c r="AT244" i="9"/>
  <c r="AT272" i="9"/>
  <c r="AT354" i="9"/>
  <c r="AT529" i="9"/>
  <c r="AT227" i="9"/>
  <c r="AT521" i="9"/>
  <c r="AT549" i="9"/>
  <c r="AU549" i="9" s="1"/>
  <c r="AV549" i="9" s="1"/>
  <c r="AT144" i="9"/>
  <c r="AT24" i="9"/>
  <c r="AT156" i="9"/>
  <c r="AT251" i="9"/>
  <c r="AT187" i="9"/>
  <c r="AT72" i="9"/>
  <c r="AT87" i="9"/>
  <c r="AT303" i="9"/>
  <c r="AT498" i="9"/>
  <c r="AU498" i="9" s="1"/>
  <c r="AV498" i="9" s="1"/>
  <c r="AT25" i="9"/>
  <c r="AT174" i="9"/>
  <c r="AT125" i="9"/>
  <c r="AT580" i="9"/>
  <c r="AT325" i="9"/>
  <c r="AU325" i="9" s="1"/>
  <c r="AV325" i="9" s="1"/>
  <c r="AT435" i="9"/>
  <c r="AT401" i="9"/>
  <c r="AT190" i="9"/>
  <c r="AT147" i="9"/>
  <c r="AT322" i="9"/>
  <c r="AT220" i="9"/>
  <c r="AT472" i="9"/>
  <c r="AT71" i="9"/>
  <c r="AT163" i="9"/>
  <c r="AT507" i="9"/>
  <c r="AT552" i="9"/>
  <c r="AT493" i="9"/>
  <c r="AT381" i="9"/>
  <c r="AT385" i="9"/>
  <c r="AT121" i="9"/>
  <c r="AT316" i="9"/>
  <c r="AT37" i="9"/>
  <c r="AT379" i="9"/>
  <c r="AT53" i="9"/>
  <c r="AT74" i="9"/>
  <c r="AT30" i="9"/>
  <c r="AT246" i="9"/>
  <c r="AT201" i="9"/>
  <c r="AT328" i="9"/>
  <c r="AT383" i="9"/>
  <c r="AT534" i="9"/>
  <c r="AT117" i="9"/>
  <c r="AT175" i="9"/>
  <c r="AT104" i="9"/>
  <c r="AU104" i="9" s="1"/>
  <c r="AV104" i="9" s="1"/>
  <c r="AT290" i="9"/>
  <c r="AT166" i="9"/>
  <c r="AT169" i="9"/>
  <c r="AT323" i="9"/>
  <c r="AT317" i="9"/>
  <c r="AT535" i="9"/>
  <c r="AT38" i="9"/>
  <c r="AT88" i="9"/>
  <c r="AT76" i="9"/>
  <c r="AT311" i="9"/>
  <c r="AT224" i="9"/>
  <c r="AT54" i="9"/>
  <c r="AT574" i="9"/>
  <c r="AT415" i="9"/>
  <c r="AT501" i="9"/>
  <c r="AT562" i="9"/>
  <c r="AT281" i="9"/>
  <c r="AT180" i="9"/>
  <c r="AT384" i="9"/>
  <c r="AT349" i="9"/>
  <c r="AT300" i="9"/>
  <c r="AT558" i="9"/>
  <c r="AT491" i="9"/>
  <c r="AU491" i="9" s="1"/>
  <c r="AV491" i="9" s="1"/>
  <c r="AT20" i="9"/>
  <c r="AT152" i="9"/>
  <c r="AT225" i="9"/>
  <c r="AT186" i="9"/>
  <c r="AT503" i="9"/>
  <c r="AT33" i="9"/>
  <c r="AT150" i="9"/>
  <c r="AT438" i="9"/>
  <c r="AU438" i="9" s="1"/>
  <c r="AV438" i="9" s="1"/>
  <c r="AT100" i="9"/>
  <c r="AT32" i="9"/>
  <c r="AT173" i="9"/>
  <c r="AT477" i="9"/>
  <c r="AT62" i="9"/>
  <c r="AT456" i="9"/>
  <c r="AT285" i="9"/>
  <c r="AT426" i="9"/>
  <c r="AT101" i="9"/>
  <c r="AT264" i="9"/>
  <c r="AT346" i="9"/>
  <c r="AT196" i="9"/>
  <c r="AT506" i="9"/>
  <c r="AT355" i="9"/>
  <c r="AT55" i="9"/>
  <c r="AT560" i="9"/>
  <c r="AT110" i="9"/>
  <c r="AT352" i="9"/>
  <c r="AT445" i="9"/>
  <c r="AT510" i="9"/>
  <c r="AT425" i="9"/>
  <c r="AT469" i="9"/>
  <c r="AU469" i="9" s="1"/>
  <c r="AV469" i="9" s="1"/>
  <c r="AT291" i="9"/>
  <c r="AT443" i="9"/>
  <c r="AT51" i="9"/>
  <c r="AT527" i="9"/>
  <c r="AT123" i="9"/>
  <c r="AT293" i="9"/>
  <c r="AT405" i="9"/>
  <c r="AT422" i="9"/>
  <c r="AT343" i="9"/>
  <c r="AT268" i="9"/>
  <c r="AT118" i="9"/>
  <c r="AT47" i="9"/>
  <c r="AT494" i="9"/>
  <c r="AT555" i="9"/>
  <c r="AT233" i="9"/>
  <c r="AT417" i="9"/>
  <c r="AT540" i="9"/>
  <c r="AT514" i="9"/>
  <c r="AU514" i="9" s="1"/>
  <c r="AV514" i="9" s="1"/>
  <c r="AT191" i="9"/>
  <c r="AT46" i="9"/>
  <c r="AT105" i="9"/>
  <c r="AT160" i="9"/>
  <c r="AT48" i="9"/>
  <c r="AT167" i="9"/>
  <c r="AT145" i="9"/>
  <c r="AT434" i="9"/>
  <c r="AT551" i="9"/>
  <c r="AT326" i="9"/>
  <c r="AT486" i="9"/>
  <c r="AT120" i="9"/>
  <c r="AT228" i="9"/>
  <c r="AT523" i="9"/>
  <c r="AT107" i="9"/>
  <c r="AT423" i="9"/>
  <c r="AT512" i="9"/>
  <c r="AT360" i="9"/>
  <c r="AT124" i="9"/>
  <c r="AT520" i="9"/>
  <c r="AT489" i="9"/>
  <c r="AT185" i="9"/>
  <c r="AT453" i="9"/>
  <c r="AT295" i="9"/>
  <c r="AT403" i="9"/>
  <c r="AT515" i="9"/>
  <c r="AT427" i="9"/>
  <c r="AT17" i="9"/>
  <c r="AT262" i="9"/>
  <c r="AT406" i="9"/>
  <c r="AT310" i="9"/>
  <c r="AT340" i="9"/>
  <c r="AT508" i="9"/>
  <c r="AT359" i="9"/>
  <c r="AU359" i="9" s="1"/>
  <c r="AV359" i="9" s="1"/>
  <c r="AT77" i="9"/>
  <c r="AT342" i="9"/>
  <c r="AT58" i="9"/>
  <c r="AT31" i="9"/>
  <c r="AT209" i="9"/>
  <c r="AT89" i="9"/>
  <c r="AT75" i="9"/>
  <c r="AT479" i="9"/>
  <c r="AT410" i="9"/>
  <c r="AT569" i="9"/>
  <c r="AT68" i="9"/>
  <c r="AT242" i="9"/>
  <c r="AT511" i="9"/>
  <c r="AT165" i="9"/>
  <c r="AT91" i="9"/>
  <c r="AT183" i="9"/>
  <c r="AT254" i="9"/>
  <c r="AT266" i="9"/>
  <c r="AT389" i="9"/>
  <c r="AT344" i="9"/>
  <c r="AT234" i="9"/>
  <c r="AT579" i="9"/>
  <c r="AU579" i="9" s="1"/>
  <c r="AV579" i="9" s="1"/>
  <c r="AT113" i="9"/>
  <c r="AT299" i="9"/>
  <c r="AT265" i="9"/>
  <c r="AT550" i="9"/>
  <c r="AT43" i="9"/>
  <c r="AT541" i="9"/>
  <c r="AT457" i="9"/>
  <c r="AT22" i="9"/>
  <c r="AT353" i="9"/>
  <c r="AT210" i="9"/>
  <c r="AT276" i="9"/>
  <c r="AT478" i="9"/>
  <c r="AT27" i="9"/>
  <c r="AT394" i="9"/>
  <c r="AT84" i="9"/>
  <c r="AT467" i="9"/>
  <c r="AT202" i="9"/>
  <c r="AT50" i="9"/>
  <c r="AT525" i="9"/>
  <c r="AT176" i="9"/>
  <c r="AT413" i="9"/>
  <c r="AT437" i="9"/>
  <c r="AT362" i="9"/>
  <c r="AT270" i="9"/>
  <c r="AT564" i="9"/>
  <c r="AT380" i="9"/>
  <c r="AT361" i="9"/>
  <c r="AT573" i="9"/>
  <c r="AT572" i="9"/>
  <c r="AT253" i="9"/>
  <c r="AT419" i="9"/>
  <c r="AT261" i="9"/>
  <c r="AU261" i="9" s="1"/>
  <c r="AV261" i="9" s="1"/>
  <c r="AT448" i="9"/>
  <c r="AT171" i="9"/>
  <c r="AT294" i="9"/>
  <c r="AT203" i="9"/>
  <c r="AT485" i="9"/>
  <c r="AT146" i="9"/>
  <c r="AT260" i="9"/>
  <c r="AT103" i="9"/>
  <c r="AT162" i="9"/>
  <c r="AT297" i="9"/>
  <c r="AT452" i="9"/>
  <c r="AT136" i="9"/>
  <c r="AT66" i="9"/>
  <c r="AT64" i="9"/>
  <c r="AT214" i="9"/>
  <c r="AT182" i="9"/>
  <c r="AT70" i="9"/>
  <c r="AT155" i="9"/>
  <c r="AT208" i="9"/>
  <c r="AU208" i="9" s="1"/>
  <c r="AV208" i="9" s="1"/>
  <c r="AT132" i="9"/>
  <c r="AT561" i="9"/>
  <c r="AT516" i="9"/>
  <c r="AT424" i="9"/>
  <c r="AT476" i="9"/>
  <c r="AT500" i="9"/>
  <c r="AT127" i="9"/>
  <c r="AT416" i="9"/>
  <c r="AT302" i="9"/>
  <c r="AT12" i="9"/>
  <c r="AT19" i="9"/>
  <c r="AE474" i="9"/>
  <c r="AF474" i="9" s="1"/>
  <c r="AM141" i="9"/>
  <c r="AN141" i="9" s="1"/>
  <c r="W161" i="9"/>
  <c r="X161" i="9" s="1"/>
  <c r="W368" i="9"/>
  <c r="X368" i="9" s="1"/>
  <c r="W430" i="9"/>
  <c r="X430" i="9" s="1"/>
  <c r="W284" i="9"/>
  <c r="X284" i="9" s="1"/>
  <c r="W226" i="9"/>
  <c r="X226" i="9" s="1"/>
  <c r="W99" i="9"/>
  <c r="X99" i="9" s="1"/>
  <c r="W347" i="9"/>
  <c r="X347" i="9" s="1"/>
  <c r="W519" i="9"/>
  <c r="X519" i="9" s="1"/>
  <c r="W287" i="9"/>
  <c r="X287" i="9" s="1"/>
  <c r="W208" i="9"/>
  <c r="X208" i="9" s="1"/>
  <c r="W499" i="9"/>
  <c r="X499" i="9" s="1"/>
  <c r="W42" i="9"/>
  <c r="X42" i="9" s="1"/>
  <c r="W39" i="9"/>
  <c r="X39" i="9" s="1"/>
  <c r="W533" i="9"/>
  <c r="X533" i="9" s="1"/>
  <c r="W26" i="9"/>
  <c r="X26" i="9" s="1"/>
  <c r="W396" i="9"/>
  <c r="X396" i="9" s="1"/>
  <c r="W98" i="9"/>
  <c r="X98" i="9" s="1"/>
  <c r="W509" i="9"/>
  <c r="X509" i="9" s="1"/>
  <c r="W365" i="9"/>
  <c r="X365" i="9" s="1"/>
  <c r="W119" i="9"/>
  <c r="X119" i="9" s="1"/>
  <c r="W484" i="9"/>
  <c r="X484" i="9" s="1"/>
  <c r="W92" i="9"/>
  <c r="X92" i="9" s="1"/>
  <c r="W332" i="9"/>
  <c r="X332" i="9" s="1"/>
  <c r="W13" i="9"/>
  <c r="X13" i="9" s="1"/>
  <c r="W157" i="9"/>
  <c r="X157" i="9" s="1"/>
  <c r="W199" i="9"/>
  <c r="X199" i="9" s="1"/>
  <c r="W436" i="9"/>
  <c r="X436" i="9" s="1"/>
  <c r="W579" i="9"/>
  <c r="X579" i="9" s="1"/>
  <c r="W188" i="9"/>
  <c r="X188" i="9" s="1"/>
  <c r="W93" i="9"/>
  <c r="X93" i="9" s="1"/>
  <c r="W256" i="9"/>
  <c r="X256" i="9" s="1"/>
  <c r="W212" i="9"/>
  <c r="X212" i="9" s="1"/>
  <c r="W335" i="9"/>
  <c r="X335" i="9" s="1"/>
  <c r="W15" i="9"/>
  <c r="X15" i="9" s="1"/>
  <c r="W252" i="9"/>
  <c r="X252" i="9" s="1"/>
  <c r="W56" i="9"/>
  <c r="X56" i="9" s="1"/>
  <c r="W116" i="9"/>
  <c r="X116" i="9" s="1"/>
  <c r="W236" i="9"/>
  <c r="X236" i="9" s="1"/>
  <c r="W369" i="9"/>
  <c r="X369" i="9" s="1"/>
  <c r="W391" i="9"/>
  <c r="X391" i="9" s="1"/>
  <c r="W559" i="9"/>
  <c r="X559" i="9" s="1"/>
  <c r="W421" i="9"/>
  <c r="X421" i="9" s="1"/>
  <c r="W481" i="9"/>
  <c r="X481" i="9" s="1"/>
  <c r="W414" i="9"/>
  <c r="X414" i="9" s="1"/>
  <c r="W237" i="9"/>
  <c r="X237" i="9" s="1"/>
  <c r="W139" i="9"/>
  <c r="X139" i="9" s="1"/>
  <c r="W367" i="9"/>
  <c r="X367" i="9" s="1"/>
  <c r="W471" i="9"/>
  <c r="X471" i="9" s="1"/>
  <c r="W206" i="9"/>
  <c r="X206" i="9" s="1"/>
  <c r="W528" i="9"/>
  <c r="X528" i="9" s="1"/>
  <c r="W282" i="9"/>
  <c r="X282" i="9" s="1"/>
  <c r="W418" i="9"/>
  <c r="X418" i="9" s="1"/>
  <c r="W131" i="9"/>
  <c r="X131" i="9" s="1"/>
  <c r="W314" i="9"/>
  <c r="X314" i="9" s="1"/>
  <c r="W308" i="9"/>
  <c r="X308" i="9" s="1"/>
  <c r="W219" i="9"/>
  <c r="X219" i="9" s="1"/>
  <c r="W473" i="9"/>
  <c r="X473" i="9" s="1"/>
  <c r="W21" i="9"/>
  <c r="X21" i="9" s="1"/>
  <c r="W307" i="9"/>
  <c r="X307" i="9" s="1"/>
  <c r="W211" i="9"/>
  <c r="X211" i="9" s="1"/>
  <c r="W271" i="9"/>
  <c r="X271" i="9" s="1"/>
  <c r="W104" i="9"/>
  <c r="X104" i="9" s="1"/>
  <c r="W86" i="9"/>
  <c r="X86" i="9" s="1"/>
  <c r="W189" i="9"/>
  <c r="X189" i="9" s="1"/>
  <c r="W245" i="9"/>
  <c r="X245" i="9" s="1"/>
  <c r="W102" i="9"/>
  <c r="X102" i="9" s="1"/>
  <c r="W179" i="9"/>
  <c r="X179" i="9" s="1"/>
  <c r="W309" i="9"/>
  <c r="X309" i="9" s="1"/>
  <c r="W275" i="9"/>
  <c r="X275" i="9" s="1"/>
  <c r="W439" i="9"/>
  <c r="X439" i="9" s="1"/>
  <c r="W112" i="9"/>
  <c r="X112" i="9" s="1"/>
  <c r="W321" i="9"/>
  <c r="X321" i="9" s="1"/>
  <c r="W96" i="9"/>
  <c r="X96" i="9" s="1"/>
  <c r="W532" i="9"/>
  <c r="X532" i="9" s="1"/>
  <c r="W304" i="9"/>
  <c r="X304" i="9" s="1"/>
  <c r="W543" i="9"/>
  <c r="X543" i="9" s="1"/>
  <c r="W388" i="9"/>
  <c r="X388" i="9" s="1"/>
  <c r="W194" i="9"/>
  <c r="X194" i="9" s="1"/>
  <c r="W438" i="9"/>
  <c r="X438" i="9" s="1"/>
  <c r="W522" i="9"/>
  <c r="X522" i="9" s="1"/>
  <c r="W372" i="9"/>
  <c r="X372" i="9" s="1"/>
  <c r="W463" i="9"/>
  <c r="X463" i="9" s="1"/>
  <c r="W397" i="9"/>
  <c r="X397" i="9" s="1"/>
  <c r="W14" i="9"/>
  <c r="X14" i="9" s="1"/>
  <c r="W205" i="9"/>
  <c r="X205" i="9" s="1"/>
  <c r="W261" i="9"/>
  <c r="X261" i="9" s="1"/>
  <c r="W60" i="9"/>
  <c r="X60" i="9" s="1"/>
  <c r="W429" i="9"/>
  <c r="X429" i="9" s="1"/>
  <c r="W168" i="9"/>
  <c r="X168" i="9" s="1"/>
  <c r="W374" i="9"/>
  <c r="X374" i="9" s="1"/>
  <c r="W238" i="9"/>
  <c r="X238" i="9" s="1"/>
  <c r="W193" i="9"/>
  <c r="X193" i="9" s="1"/>
  <c r="W126" i="9"/>
  <c r="X126" i="9" s="1"/>
  <c r="W36" i="9"/>
  <c r="X36" i="9" s="1"/>
  <c r="W498" i="9"/>
  <c r="X498" i="9" s="1"/>
  <c r="W333" i="9"/>
  <c r="X333" i="9" s="1"/>
  <c r="W459" i="9"/>
  <c r="X459" i="9" s="1"/>
  <c r="W154" i="9"/>
  <c r="X154" i="9" s="1"/>
  <c r="W130" i="9"/>
  <c r="X130" i="9" s="1"/>
  <c r="W442" i="9"/>
  <c r="X442" i="9" s="1"/>
  <c r="W462" i="9"/>
  <c r="X462" i="9" s="1"/>
  <c r="W578" i="9"/>
  <c r="X578" i="9" s="1"/>
  <c r="W94" i="9"/>
  <c r="X94" i="9" s="1"/>
  <c r="W16" i="9"/>
  <c r="X16" i="9" s="1"/>
  <c r="W218" i="9"/>
  <c r="X218" i="9" s="1"/>
  <c r="W363" i="9"/>
  <c r="X363" i="9" s="1"/>
  <c r="W404" i="9"/>
  <c r="X404" i="9" s="1"/>
  <c r="W331" i="9"/>
  <c r="X331" i="9" s="1"/>
  <c r="W398" i="9"/>
  <c r="X398" i="9" s="1"/>
  <c r="W454" i="9"/>
  <c r="X454" i="9" s="1"/>
  <c r="W23" i="9"/>
  <c r="X23" i="9" s="1"/>
  <c r="W395" i="9"/>
  <c r="X395" i="9" s="1"/>
  <c r="W204" i="9"/>
  <c r="X204" i="9" s="1"/>
  <c r="W446" i="9"/>
  <c r="X446" i="9" s="1"/>
  <c r="W258" i="9"/>
  <c r="X258" i="9" s="1"/>
  <c r="W67" i="9"/>
  <c r="X67" i="9" s="1"/>
  <c r="W480" i="9"/>
  <c r="X480" i="9" s="1"/>
  <c r="W319" i="9"/>
  <c r="X319" i="9" s="1"/>
  <c r="W518" i="9"/>
  <c r="X518" i="9" s="1"/>
  <c r="W513" i="9"/>
  <c r="X513" i="9" s="1"/>
  <c r="W133" i="9"/>
  <c r="X133" i="9" s="1"/>
  <c r="W106" i="9"/>
  <c r="X106" i="9" s="1"/>
  <c r="W34" i="9"/>
  <c r="X34" i="9" s="1"/>
  <c r="W375" i="9"/>
  <c r="X375" i="9" s="1"/>
  <c r="W334" i="9"/>
  <c r="X334" i="9" s="1"/>
  <c r="W235" i="9"/>
  <c r="X235" i="9" s="1"/>
  <c r="W386" i="9"/>
  <c r="X386" i="9" s="1"/>
  <c r="W269" i="9"/>
  <c r="X269" i="9" s="1"/>
  <c r="W537" i="9"/>
  <c r="X537" i="9" s="1"/>
  <c r="W327" i="9"/>
  <c r="X327" i="9" s="1"/>
  <c r="W345" i="9"/>
  <c r="X345" i="9" s="1"/>
  <c r="W538" i="9"/>
  <c r="X538" i="9" s="1"/>
  <c r="W392" i="9"/>
  <c r="X392" i="9" s="1"/>
  <c r="W408" i="9"/>
  <c r="X408" i="9" s="1"/>
  <c r="W108" i="9"/>
  <c r="X108" i="9" s="1"/>
  <c r="W95" i="9"/>
  <c r="X95" i="9" s="1"/>
  <c r="W466" i="9"/>
  <c r="X466" i="9" s="1"/>
  <c r="W557" i="9"/>
  <c r="X557" i="9" s="1"/>
  <c r="W568" i="9"/>
  <c r="X568" i="9" s="1"/>
  <c r="W547" i="9"/>
  <c r="X547" i="9" s="1"/>
  <c r="W207" i="9"/>
  <c r="X207" i="9" s="1"/>
  <c r="AE179" i="9"/>
  <c r="AF179" i="9" s="1"/>
  <c r="W545" i="9"/>
  <c r="X545" i="9" s="1"/>
  <c r="W170" i="9"/>
  <c r="X170" i="9" s="1"/>
  <c r="W65" i="9"/>
  <c r="X65" i="9" s="1"/>
  <c r="W350" i="9"/>
  <c r="X350" i="9" s="1"/>
  <c r="W514" i="9"/>
  <c r="X514" i="9" s="1"/>
  <c r="W35" i="9"/>
  <c r="X35" i="9" s="1"/>
  <c r="W553" i="9"/>
  <c r="X553" i="9" s="1"/>
  <c r="W567" i="9"/>
  <c r="X567" i="9" s="1"/>
  <c r="W464" i="9"/>
  <c r="X464" i="9" s="1"/>
  <c r="W184" i="9"/>
  <c r="X184" i="9" s="1"/>
  <c r="AU436" i="9"/>
  <c r="AV436" i="9" s="1"/>
  <c r="BN42" i="11"/>
  <c r="BN41" i="11"/>
  <c r="BN40" i="11"/>
  <c r="BN39" i="11"/>
  <c r="BY47" i="11"/>
  <c r="BL5" i="9" s="1"/>
  <c r="BY38" i="11"/>
  <c r="O22" i="9"/>
  <c r="P22" i="9" s="1"/>
  <c r="O507" i="9"/>
  <c r="P507" i="9" s="1"/>
  <c r="O43" i="9"/>
  <c r="P43" i="9" s="1"/>
  <c r="O156" i="9"/>
  <c r="P156" i="9" s="1"/>
  <c r="O242" i="9"/>
  <c r="P242" i="9" s="1"/>
  <c r="O340" i="9"/>
  <c r="P340" i="9" s="1"/>
  <c r="O185" i="9"/>
  <c r="P185" i="9" s="1"/>
  <c r="O399" i="9"/>
  <c r="P399" i="9" s="1"/>
  <c r="O220" i="9"/>
  <c r="P220" i="9" s="1"/>
  <c r="O550" i="9"/>
  <c r="P550" i="9" s="1"/>
  <c r="O393" i="9"/>
  <c r="P393" i="9" s="1"/>
  <c r="O254" i="9"/>
  <c r="P254" i="9" s="1"/>
  <c r="O479" i="9"/>
  <c r="P479" i="9" s="1"/>
  <c r="O127" i="9"/>
  <c r="P127" i="9" s="1"/>
  <c r="O520" i="9"/>
  <c r="P520" i="9" s="1"/>
  <c r="O379" i="9"/>
  <c r="P379" i="9" s="1"/>
  <c r="O490" i="9"/>
  <c r="P490" i="9" s="1"/>
  <c r="O174" i="9"/>
  <c r="P174" i="9" s="1"/>
  <c r="O312" i="9"/>
  <c r="P312" i="9" s="1"/>
  <c r="O12" i="9"/>
  <c r="P12" i="9" s="1"/>
  <c r="O31" i="9"/>
  <c r="P31" i="9" s="1"/>
  <c r="O406" i="9"/>
  <c r="P406" i="9" s="1"/>
  <c r="O295" i="9"/>
  <c r="P295" i="9" s="1"/>
  <c r="O487" i="9"/>
  <c r="P487" i="9" s="1"/>
  <c r="O385" i="9"/>
  <c r="P385" i="9" s="1"/>
  <c r="O460" i="9"/>
  <c r="P460" i="9" s="1"/>
  <c r="O183" i="9"/>
  <c r="P183" i="9" s="1"/>
  <c r="O45" i="9"/>
  <c r="P45" i="9" s="1"/>
  <c r="O82" i="9"/>
  <c r="P82" i="9" s="1"/>
  <c r="O389" i="9"/>
  <c r="P389" i="9" s="1"/>
  <c r="O407" i="9"/>
  <c r="P407" i="9" s="1"/>
  <c r="O68" i="9"/>
  <c r="P68" i="9" s="1"/>
  <c r="O89" i="9"/>
  <c r="P89" i="9" s="1"/>
  <c r="O77" i="9"/>
  <c r="P77" i="9" s="1"/>
  <c r="O416" i="9"/>
  <c r="P416" i="9" s="1"/>
  <c r="O515" i="9"/>
  <c r="P515" i="9" s="1"/>
  <c r="O52" i="9"/>
  <c r="P52" i="9" s="1"/>
  <c r="O500" i="9"/>
  <c r="P500" i="9" s="1"/>
  <c r="O476" i="9"/>
  <c r="P476" i="9" s="1"/>
  <c r="O279" i="9"/>
  <c r="P279" i="9" s="1"/>
  <c r="O360" i="9"/>
  <c r="P360" i="9" s="1"/>
  <c r="O561" i="9"/>
  <c r="P561" i="9" s="1"/>
  <c r="O512" i="9"/>
  <c r="P512" i="9" s="1"/>
  <c r="O330" i="9"/>
  <c r="P330" i="9" s="1"/>
  <c r="O326" i="9"/>
  <c r="P326" i="9" s="1"/>
  <c r="O247" i="9"/>
  <c r="P247" i="9" s="1"/>
  <c r="O358" i="9"/>
  <c r="P358" i="9" s="1"/>
  <c r="O145" i="9"/>
  <c r="P145" i="9" s="1"/>
  <c r="O575" i="9"/>
  <c r="P575" i="9" s="1"/>
  <c r="O46" i="9"/>
  <c r="P46" i="9" s="1"/>
  <c r="O136" i="9"/>
  <c r="P136" i="9" s="1"/>
  <c r="O494" i="9"/>
  <c r="P494" i="9" s="1"/>
  <c r="O422" i="9"/>
  <c r="P422" i="9" s="1"/>
  <c r="O527" i="9"/>
  <c r="P527" i="9" s="1"/>
  <c r="O366" i="9"/>
  <c r="P366" i="9" s="1"/>
  <c r="O103" i="9"/>
  <c r="P103" i="9" s="1"/>
  <c r="O267" i="9"/>
  <c r="P267" i="9" s="1"/>
  <c r="O223" i="9"/>
  <c r="P223" i="9" s="1"/>
  <c r="O352" i="9"/>
  <c r="P352" i="9" s="1"/>
  <c r="O128" i="9"/>
  <c r="P128" i="9" s="1"/>
  <c r="O263" i="9"/>
  <c r="P263" i="9" s="1"/>
  <c r="O91" i="9"/>
  <c r="P91" i="9" s="1"/>
  <c r="O569" i="9"/>
  <c r="P569" i="9" s="1"/>
  <c r="O209" i="9"/>
  <c r="P209" i="9" s="1"/>
  <c r="O508" i="9"/>
  <c r="P508" i="9" s="1"/>
  <c r="O470" i="9"/>
  <c r="P470" i="9" s="1"/>
  <c r="O420" i="9"/>
  <c r="P420" i="9" s="1"/>
  <c r="O17" i="9"/>
  <c r="P17" i="9" s="1"/>
  <c r="O465" i="9"/>
  <c r="P465" i="9" s="1"/>
  <c r="O403" i="9"/>
  <c r="P403" i="9" s="1"/>
  <c r="O298" i="9"/>
  <c r="P298" i="9" s="1"/>
  <c r="O489" i="9"/>
  <c r="P489" i="9" s="1"/>
  <c r="O249" i="9"/>
  <c r="P249" i="9" s="1"/>
  <c r="O411" i="9"/>
  <c r="P411" i="9" s="1"/>
  <c r="O257" i="9"/>
  <c r="P257" i="9" s="1"/>
  <c r="O423" i="9"/>
  <c r="P423" i="9" s="1"/>
  <c r="O217" i="9"/>
  <c r="P217" i="9" s="1"/>
  <c r="O79" i="9"/>
  <c r="P79" i="9" s="1"/>
  <c r="O551" i="9"/>
  <c r="P551" i="9" s="1"/>
  <c r="O151" i="9"/>
  <c r="P151" i="9" s="1"/>
  <c r="O70" i="9"/>
  <c r="P70" i="9" s="1"/>
  <c r="O364" i="9"/>
  <c r="P364" i="9" s="1"/>
  <c r="O452" i="9"/>
  <c r="P452" i="9" s="1"/>
  <c r="O417" i="9"/>
  <c r="P417" i="9" s="1"/>
  <c r="O47" i="9"/>
  <c r="P47" i="9" s="1"/>
  <c r="O405" i="9"/>
  <c r="P405" i="9" s="1"/>
  <c r="O51" i="9"/>
  <c r="P51" i="9" s="1"/>
  <c r="O565" i="9"/>
  <c r="P565" i="9" s="1"/>
  <c r="O425" i="9"/>
  <c r="P425" i="9" s="1"/>
  <c r="O138" i="9"/>
  <c r="P138" i="9" s="1"/>
  <c r="O441" i="9"/>
  <c r="P441" i="9" s="1"/>
  <c r="O146" i="9"/>
  <c r="P146" i="9" s="1"/>
  <c r="O110" i="9"/>
  <c r="P110" i="9" s="1"/>
  <c r="O526" i="9"/>
  <c r="P526" i="9" s="1"/>
  <c r="O55" i="9"/>
  <c r="P55" i="9" s="1"/>
  <c r="O171" i="9"/>
  <c r="P171" i="9" s="1"/>
  <c r="O266" i="9"/>
  <c r="P266" i="9" s="1"/>
  <c r="O302" i="9"/>
  <c r="P302" i="9" s="1"/>
  <c r="O165" i="9"/>
  <c r="P165" i="9" s="1"/>
  <c r="O410" i="9"/>
  <c r="P410" i="9" s="1"/>
  <c r="O58" i="9"/>
  <c r="P58" i="9" s="1"/>
  <c r="O310" i="9"/>
  <c r="P310" i="9" s="1"/>
  <c r="O262" i="9"/>
  <c r="P262" i="9" s="1"/>
  <c r="O427" i="9"/>
  <c r="P427" i="9" s="1"/>
  <c r="O502" i="9"/>
  <c r="P502" i="9" s="1"/>
  <c r="O453" i="9"/>
  <c r="P453" i="9" s="1"/>
  <c r="O124" i="9"/>
  <c r="P124" i="9" s="1"/>
  <c r="O424" i="9"/>
  <c r="P424" i="9" s="1"/>
  <c r="O516" i="9"/>
  <c r="P516" i="9" s="1"/>
  <c r="O107" i="9"/>
  <c r="P107" i="9" s="1"/>
  <c r="O132" i="9"/>
  <c r="P132" i="9" s="1"/>
  <c r="O216" i="9"/>
  <c r="P216" i="9" s="1"/>
  <c r="O240" i="9"/>
  <c r="P240" i="9" s="1"/>
  <c r="O120" i="9"/>
  <c r="P120" i="9" s="1"/>
  <c r="O458" i="9"/>
  <c r="P458" i="9" s="1"/>
  <c r="O155" i="9"/>
  <c r="P155" i="9" s="1"/>
  <c r="O182" i="9"/>
  <c r="P182" i="9" s="1"/>
  <c r="O105" i="9"/>
  <c r="P105" i="9" s="1"/>
  <c r="O66" i="9"/>
  <c r="P66" i="9" s="1"/>
  <c r="O233" i="9"/>
  <c r="P233" i="9" s="1"/>
  <c r="O268" i="9"/>
  <c r="P268" i="9" s="1"/>
  <c r="O293" i="9"/>
  <c r="P293" i="9" s="1"/>
  <c r="O443" i="9"/>
  <c r="P443" i="9" s="1"/>
  <c r="O450" i="9"/>
  <c r="P450" i="9" s="1"/>
  <c r="O162" i="9"/>
  <c r="P162" i="9" s="1"/>
  <c r="O351" i="9"/>
  <c r="P351" i="9" s="1"/>
  <c r="O510" i="9"/>
  <c r="P510" i="9" s="1"/>
  <c r="O445" i="9"/>
  <c r="P445" i="9" s="1"/>
  <c r="O485" i="9"/>
  <c r="P485" i="9" s="1"/>
  <c r="O560" i="9"/>
  <c r="P560" i="9" s="1"/>
  <c r="O390" i="9"/>
  <c r="P390" i="9" s="1"/>
  <c r="O200" i="9"/>
  <c r="P200" i="9" s="1"/>
  <c r="O505" i="9"/>
  <c r="P505" i="9" s="1"/>
  <c r="O69" i="9"/>
  <c r="P69" i="9" s="1"/>
  <c r="O506" i="9"/>
  <c r="P506" i="9" s="1"/>
  <c r="O280" i="9"/>
  <c r="P280" i="9" s="1"/>
  <c r="O337" i="9"/>
  <c r="P337" i="9" s="1"/>
  <c r="O277" i="9"/>
  <c r="P277" i="9" s="1"/>
  <c r="O548" i="9"/>
  <c r="P548" i="9" s="1"/>
  <c r="O511" i="9"/>
  <c r="P511" i="9" s="1"/>
  <c r="O75" i="9"/>
  <c r="P75" i="9" s="1"/>
  <c r="O342" i="9"/>
  <c r="P342" i="9" s="1"/>
  <c r="O230" i="9"/>
  <c r="P230" i="9" s="1"/>
  <c r="O341" i="9"/>
  <c r="P341" i="9" s="1"/>
  <c r="O149" i="9"/>
  <c r="P149" i="9" s="1"/>
  <c r="O373" i="9"/>
  <c r="P373" i="9" s="1"/>
  <c r="O504" i="9"/>
  <c r="P504" i="9" s="1"/>
  <c r="O523" i="9"/>
  <c r="P523" i="9" s="1"/>
  <c r="O148" i="9"/>
  <c r="P148" i="9" s="1"/>
  <c r="O40" i="9"/>
  <c r="P40" i="9" s="1"/>
  <c r="O228" i="9"/>
  <c r="P228" i="9" s="1"/>
  <c r="O486" i="9"/>
  <c r="P486" i="9" s="1"/>
  <c r="O339" i="9"/>
  <c r="P339" i="9" s="1"/>
  <c r="O64" i="9"/>
  <c r="P64" i="9" s="1"/>
  <c r="O338" i="9"/>
  <c r="P338" i="9" s="1"/>
  <c r="O191" i="9"/>
  <c r="P191" i="9" s="1"/>
  <c r="O555" i="9"/>
  <c r="P555" i="9" s="1"/>
  <c r="O343" i="9"/>
  <c r="P343" i="9" s="1"/>
  <c r="O123" i="9"/>
  <c r="P123" i="9" s="1"/>
  <c r="O291" i="9"/>
  <c r="P291" i="9" s="1"/>
  <c r="O297" i="9"/>
  <c r="P297" i="9" s="1"/>
  <c r="O260" i="9"/>
  <c r="P260" i="9" s="1"/>
  <c r="O336" i="9"/>
  <c r="P336" i="9" s="1"/>
  <c r="O203" i="9"/>
  <c r="P203" i="9" s="1"/>
  <c r="O59" i="9"/>
  <c r="P59" i="9" s="1"/>
  <c r="O196" i="9"/>
  <c r="P196" i="9" s="1"/>
  <c r="O250" i="9"/>
  <c r="P250" i="9" s="1"/>
  <c r="O556" i="9"/>
  <c r="P556" i="9" s="1"/>
  <c r="O492" i="9"/>
  <c r="P492" i="9" s="1"/>
  <c r="O253" i="9"/>
  <c r="P253" i="9" s="1"/>
  <c r="O329" i="9"/>
  <c r="P329" i="9" s="1"/>
  <c r="O564" i="9"/>
  <c r="P564" i="9" s="1"/>
  <c r="O409" i="9"/>
  <c r="P409" i="9" s="1"/>
  <c r="O186" i="9"/>
  <c r="P186" i="9" s="1"/>
  <c r="O384" i="9"/>
  <c r="P384" i="9" s="1"/>
  <c r="O18" i="9"/>
  <c r="P18" i="9" s="1"/>
  <c r="O415" i="9"/>
  <c r="P415" i="9" s="1"/>
  <c r="O115" i="9"/>
  <c r="P115" i="9" s="1"/>
  <c r="O273" i="9"/>
  <c r="P273" i="9" s="1"/>
  <c r="O76" i="9"/>
  <c r="P76" i="9" s="1"/>
  <c r="O387" i="9"/>
  <c r="P387" i="9" s="1"/>
  <c r="O38" i="9"/>
  <c r="P38" i="9" s="1"/>
  <c r="O488" i="9"/>
  <c r="P488" i="9" s="1"/>
  <c r="O525" i="9"/>
  <c r="P525" i="9" s="1"/>
  <c r="O290" i="9"/>
  <c r="P290" i="9" s="1"/>
  <c r="O231" i="9"/>
  <c r="P231" i="9" s="1"/>
  <c r="O432" i="9"/>
  <c r="P432" i="9" s="1"/>
  <c r="O243" i="9"/>
  <c r="P243" i="9" s="1"/>
  <c r="O213" i="9"/>
  <c r="P213" i="9" s="1"/>
  <c r="O276" i="9"/>
  <c r="P276" i="9" s="1"/>
  <c r="O53" i="9"/>
  <c r="P53" i="9" s="1"/>
  <c r="O381" i="9"/>
  <c r="P381" i="9" s="1"/>
  <c r="O71" i="9"/>
  <c r="P71" i="9" s="1"/>
  <c r="O190" i="9"/>
  <c r="P190" i="9" s="1"/>
  <c r="O134" i="9"/>
  <c r="P134" i="9" s="1"/>
  <c r="O241" i="9"/>
  <c r="P241" i="9" s="1"/>
  <c r="O286" i="9"/>
  <c r="P286" i="9" s="1"/>
  <c r="O229" i="9"/>
  <c r="P229" i="9" s="1"/>
  <c r="O318" i="9"/>
  <c r="P318" i="9" s="1"/>
  <c r="O72" i="9"/>
  <c r="P72" i="9" s="1"/>
  <c r="O251" i="9"/>
  <c r="P251" i="9" s="1"/>
  <c r="O113" i="9"/>
  <c r="P113" i="9" s="1"/>
  <c r="O192" i="9"/>
  <c r="P192" i="9" s="1"/>
  <c r="O377" i="9"/>
  <c r="P377" i="9" s="1"/>
  <c r="O382" i="9"/>
  <c r="P382" i="9" s="1"/>
  <c r="O566" i="9"/>
  <c r="P566" i="9" s="1"/>
  <c r="O563" i="9"/>
  <c r="P563" i="9" s="1"/>
  <c r="O197" i="9"/>
  <c r="P197" i="9" s="1"/>
  <c r="O361" i="9"/>
  <c r="P361" i="9" s="1"/>
  <c r="O477" i="9"/>
  <c r="P477" i="9" s="1"/>
  <c r="O33" i="9"/>
  <c r="P33" i="9" s="1"/>
  <c r="O20" i="9"/>
  <c r="P20" i="9" s="1"/>
  <c r="O180" i="9"/>
  <c r="P180" i="9" s="1"/>
  <c r="O306" i="9"/>
  <c r="P306" i="9" s="1"/>
  <c r="O437" i="9"/>
  <c r="P437" i="9" s="1"/>
  <c r="O496" i="9"/>
  <c r="P496" i="9" s="1"/>
  <c r="O49" i="9"/>
  <c r="P49" i="9" s="1"/>
  <c r="O159" i="9"/>
  <c r="P159" i="9" s="1"/>
  <c r="O41" i="9"/>
  <c r="P41" i="9" s="1"/>
  <c r="O535" i="9"/>
  <c r="P535" i="9" s="1"/>
  <c r="O317" i="9"/>
  <c r="P317" i="9" s="1"/>
  <c r="O50" i="9"/>
  <c r="P50" i="9" s="1"/>
  <c r="O198" i="9"/>
  <c r="P198" i="9" s="1"/>
  <c r="O232" i="9"/>
  <c r="P232" i="9" s="1"/>
  <c r="O215" i="9"/>
  <c r="P215" i="9" s="1"/>
  <c r="O495" i="9"/>
  <c r="P495" i="9" s="1"/>
  <c r="O531" i="9"/>
  <c r="P531" i="9" s="1"/>
  <c r="O163" i="9"/>
  <c r="P163" i="9" s="1"/>
  <c r="O125" i="9"/>
  <c r="P125" i="9" s="1"/>
  <c r="O187" i="9"/>
  <c r="P187" i="9" s="1"/>
  <c r="O521" i="9"/>
  <c r="P521" i="9" s="1"/>
  <c r="O210" i="9"/>
  <c r="P210" i="9" s="1"/>
  <c r="O472" i="9"/>
  <c r="P472" i="9" s="1"/>
  <c r="O303" i="9"/>
  <c r="P303" i="9" s="1"/>
  <c r="O172" i="9"/>
  <c r="P172" i="9" s="1"/>
  <c r="O178" i="9"/>
  <c r="P178" i="9" s="1"/>
  <c r="O296" i="9"/>
  <c r="P296" i="9" s="1"/>
  <c r="O173" i="9"/>
  <c r="P173" i="9" s="1"/>
  <c r="O503" i="9"/>
  <c r="P503" i="9" s="1"/>
  <c r="O558" i="9"/>
  <c r="P558" i="9" s="1"/>
  <c r="O562" i="9"/>
  <c r="P562" i="9" s="1"/>
  <c r="O362" i="9"/>
  <c r="P362" i="9" s="1"/>
  <c r="O574" i="9"/>
  <c r="P574" i="9" s="1"/>
  <c r="O54" i="9"/>
  <c r="P54" i="9" s="1"/>
  <c r="O78" i="9"/>
  <c r="P78" i="9" s="1"/>
  <c r="O88" i="9"/>
  <c r="P88" i="9" s="1"/>
  <c r="O323" i="9"/>
  <c r="P323" i="9" s="1"/>
  <c r="O348" i="9"/>
  <c r="P348" i="9" s="1"/>
  <c r="O402" i="9"/>
  <c r="P402" i="9" s="1"/>
  <c r="O554" i="9"/>
  <c r="P554" i="9" s="1"/>
  <c r="O394" i="9"/>
  <c r="P394" i="9" s="1"/>
  <c r="O435" i="9"/>
  <c r="P435" i="9" s="1"/>
  <c r="O24" i="9"/>
  <c r="P24" i="9" s="1"/>
  <c r="O354" i="9"/>
  <c r="P354" i="9" s="1"/>
  <c r="O294" i="9"/>
  <c r="P294" i="9" s="1"/>
  <c r="O448" i="9"/>
  <c r="P448" i="9" s="1"/>
  <c r="O346" i="9"/>
  <c r="P346" i="9" s="1"/>
  <c r="O497" i="9"/>
  <c r="P497" i="9" s="1"/>
  <c r="O101" i="9"/>
  <c r="P101" i="9" s="1"/>
  <c r="O447" i="9"/>
  <c r="P447" i="9" s="1"/>
  <c r="O315" i="9"/>
  <c r="P315" i="9" s="1"/>
  <c r="O62" i="9"/>
  <c r="P62" i="9" s="1"/>
  <c r="O270" i="9"/>
  <c r="P270" i="9" s="1"/>
  <c r="O32" i="9"/>
  <c r="P32" i="9" s="1"/>
  <c r="O225" i="9"/>
  <c r="P225" i="9" s="1"/>
  <c r="O300" i="9"/>
  <c r="P300" i="9" s="1"/>
  <c r="O357" i="9"/>
  <c r="P357" i="9" s="1"/>
  <c r="O109" i="9"/>
  <c r="P109" i="9" s="1"/>
  <c r="O413" i="9"/>
  <c r="P413" i="9" s="1"/>
  <c r="O224" i="9"/>
  <c r="P224" i="9" s="1"/>
  <c r="O376" i="9"/>
  <c r="P376" i="9" s="1"/>
  <c r="O222" i="9"/>
  <c r="P222" i="9" s="1"/>
  <c r="O202" i="9"/>
  <c r="P202" i="9" s="1"/>
  <c r="O169" i="9"/>
  <c r="P169" i="9" s="1"/>
  <c r="O544" i="9"/>
  <c r="P544" i="9" s="1"/>
  <c r="O400" i="9"/>
  <c r="P400" i="9" s="1"/>
  <c r="O201" i="9"/>
  <c r="P201" i="9" s="1"/>
  <c r="O353" i="9"/>
  <c r="P353" i="9" s="1"/>
  <c r="O74" i="9"/>
  <c r="P74" i="9" s="1"/>
  <c r="O493" i="9"/>
  <c r="P493" i="9" s="1"/>
  <c r="O322" i="9"/>
  <c r="P322" i="9" s="1"/>
  <c r="O457" i="9"/>
  <c r="P457" i="9" s="1"/>
  <c r="O265" i="9"/>
  <c r="P265" i="9" s="1"/>
  <c r="O87" i="9"/>
  <c r="P87" i="9" s="1"/>
  <c r="O451" i="9"/>
  <c r="P451" i="9" s="1"/>
  <c r="O144" i="9"/>
  <c r="P144" i="9" s="1"/>
  <c r="O529" i="9"/>
  <c r="P529" i="9" s="1"/>
  <c r="O324" i="9"/>
  <c r="P324" i="9" s="1"/>
  <c r="O80" i="9"/>
  <c r="P80" i="9" s="1"/>
  <c r="O246" i="9"/>
  <c r="P246" i="9" s="1"/>
  <c r="O401" i="9"/>
  <c r="P401" i="9" s="1"/>
  <c r="O378" i="9"/>
  <c r="P378" i="9" s="1"/>
  <c r="O122" i="9"/>
  <c r="P122" i="9" s="1"/>
  <c r="O90" i="9"/>
  <c r="P90" i="9" s="1"/>
  <c r="O30" i="9"/>
  <c r="P30" i="9" s="1"/>
  <c r="O580" i="9"/>
  <c r="P580" i="9" s="1"/>
  <c r="O299" i="9"/>
  <c r="P299" i="9" s="1"/>
  <c r="O355" i="9"/>
  <c r="P355" i="9" s="1"/>
  <c r="O111" i="9"/>
  <c r="P111" i="9" s="1"/>
  <c r="O264" i="9"/>
  <c r="P264" i="9" s="1"/>
  <c r="O419" i="9"/>
  <c r="P419" i="9" s="1"/>
  <c r="O517" i="9"/>
  <c r="P517" i="9" s="1"/>
  <c r="O456" i="9"/>
  <c r="P456" i="9" s="1"/>
  <c r="O536" i="9"/>
  <c r="P536" i="9" s="1"/>
  <c r="O524" i="9"/>
  <c r="P524" i="9" s="1"/>
  <c r="O150" i="9"/>
  <c r="P150" i="9" s="1"/>
  <c r="O152" i="9"/>
  <c r="P152" i="9" s="1"/>
  <c r="O349" i="9"/>
  <c r="P349" i="9" s="1"/>
  <c r="O501" i="9"/>
  <c r="P501" i="9" s="1"/>
  <c r="O176" i="9"/>
  <c r="P176" i="9" s="1"/>
  <c r="O311" i="9"/>
  <c r="P311" i="9" s="1"/>
  <c r="O239" i="9"/>
  <c r="P239" i="9" s="1"/>
  <c r="O371" i="9"/>
  <c r="P371" i="9" s="1"/>
  <c r="O467" i="9"/>
  <c r="P467" i="9" s="1"/>
  <c r="O166" i="9"/>
  <c r="P166" i="9" s="1"/>
  <c r="O305" i="9"/>
  <c r="P305" i="9" s="1"/>
  <c r="O444" i="9"/>
  <c r="P444" i="9" s="1"/>
  <c r="O153" i="9"/>
  <c r="P153" i="9" s="1"/>
  <c r="O37" i="9"/>
  <c r="P37" i="9" s="1"/>
  <c r="O552" i="9"/>
  <c r="P552" i="9" s="1"/>
  <c r="O147" i="9"/>
  <c r="P147" i="9" s="1"/>
  <c r="O356" i="9"/>
  <c r="P356" i="9" s="1"/>
  <c r="O129" i="9"/>
  <c r="P129" i="9" s="1"/>
  <c r="O539" i="9"/>
  <c r="P539" i="9" s="1"/>
  <c r="O164" i="9"/>
  <c r="P164" i="9" s="1"/>
  <c r="O577" i="9"/>
  <c r="P577" i="9" s="1"/>
  <c r="O370" i="9"/>
  <c r="P370" i="9" s="1"/>
  <c r="O412" i="9"/>
  <c r="P412" i="9" s="1"/>
  <c r="O274" i="9"/>
  <c r="P274" i="9" s="1"/>
  <c r="O283" i="9"/>
  <c r="P283" i="9" s="1"/>
  <c r="O320" i="9"/>
  <c r="P320" i="9" s="1"/>
  <c r="O316" i="9"/>
  <c r="P316" i="9" s="1"/>
  <c r="O541" i="9"/>
  <c r="P541" i="9" s="1"/>
  <c r="O289" i="9"/>
  <c r="P289" i="9" s="1"/>
  <c r="O177" i="9"/>
  <c r="P177" i="9" s="1"/>
  <c r="O272" i="9"/>
  <c r="P272" i="9" s="1"/>
  <c r="O175" i="9"/>
  <c r="P175" i="9" s="1"/>
  <c r="O121" i="9"/>
  <c r="P121" i="9" s="1"/>
  <c r="O25" i="9"/>
  <c r="P25" i="9" s="1"/>
  <c r="O227" i="9"/>
  <c r="P227" i="9" s="1"/>
  <c r="O433" i="9"/>
  <c r="P433" i="9" s="1"/>
  <c r="AH44" i="9" l="1"/>
  <c r="AH57" i="9"/>
  <c r="AH83" i="9"/>
  <c r="AG440" i="9"/>
  <c r="AG73" i="9"/>
  <c r="AG44" i="9"/>
  <c r="AG57" i="9"/>
  <c r="AG135" i="9"/>
  <c r="AG83" i="9"/>
  <c r="AG114" i="9"/>
  <c r="AH114" i="9"/>
  <c r="AT21" i="11"/>
  <c r="AT19" i="11"/>
  <c r="BC21" i="11"/>
  <c r="BD20" i="11"/>
  <c r="AH81" i="9"/>
  <c r="AG141" i="9"/>
  <c r="AH141" i="9"/>
  <c r="AS19" i="11"/>
  <c r="AS21" i="11"/>
  <c r="AR31" i="11" s="1"/>
  <c r="AI21" i="11"/>
  <c r="B4" i="11"/>
  <c r="L11" i="13"/>
  <c r="AR26" i="11"/>
  <c r="AU27" i="11"/>
  <c r="AG469" i="9"/>
  <c r="CB20" i="11"/>
  <c r="CM20" i="11" s="1"/>
  <c r="BQ23" i="11"/>
  <c r="BF26" i="11"/>
  <c r="BF24" i="11"/>
  <c r="BC23" i="11"/>
  <c r="AW5" i="9" s="1"/>
  <c r="AX261" i="9"/>
  <c r="AX104" i="9"/>
  <c r="AX464" i="9"/>
  <c r="AX97" i="9"/>
  <c r="AX34" i="9"/>
  <c r="AX568" i="9"/>
  <c r="AX60" i="9"/>
  <c r="AX557" i="9"/>
  <c r="AX158" i="9"/>
  <c r="AX106" i="9"/>
  <c r="AX61" i="9"/>
  <c r="AX449" i="9"/>
  <c r="AX480" i="9"/>
  <c r="AX116" i="9"/>
  <c r="AX96" i="9"/>
  <c r="AX119" i="9"/>
  <c r="AX542" i="9"/>
  <c r="AX461" i="9"/>
  <c r="AX179" i="9"/>
  <c r="AX204" i="9"/>
  <c r="AX421" i="9"/>
  <c r="AX395" i="9"/>
  <c r="AX428" i="9"/>
  <c r="AX468" i="9"/>
  <c r="AX95" i="9"/>
  <c r="AX184" i="9"/>
  <c r="AX157" i="9"/>
  <c r="AX547" i="9"/>
  <c r="AX462" i="9"/>
  <c r="AX350" i="9"/>
  <c r="AX248" i="9"/>
  <c r="AX301" i="9"/>
  <c r="AX543" i="9"/>
  <c r="AX208" i="9"/>
  <c r="AX514" i="9"/>
  <c r="AX438" i="9"/>
  <c r="AX491" i="9"/>
  <c r="AX325" i="9"/>
  <c r="AX170" i="9"/>
  <c r="AX546" i="9"/>
  <c r="AX278" i="9"/>
  <c r="AX140" i="9"/>
  <c r="AX238" i="9"/>
  <c r="AX319" i="9"/>
  <c r="AX29" i="9"/>
  <c r="AX397" i="9"/>
  <c r="AX519" i="9"/>
  <c r="AX258" i="9"/>
  <c r="AX139" i="9"/>
  <c r="AX81" i="9"/>
  <c r="AX365" i="9"/>
  <c r="AX21" i="9"/>
  <c r="AX102" i="9"/>
  <c r="AX345" i="9"/>
  <c r="AX571" i="9"/>
  <c r="AX466" i="9"/>
  <c r="AX99" i="9"/>
  <c r="AX207" i="9"/>
  <c r="AX332" i="9"/>
  <c r="AX481" i="9"/>
  <c r="AX142" i="9"/>
  <c r="AX255" i="9"/>
  <c r="AX473" i="9"/>
  <c r="AX530" i="9"/>
  <c r="AX408" i="9"/>
  <c r="AX335" i="9"/>
  <c r="AX439" i="9"/>
  <c r="AX498" i="9"/>
  <c r="AX126" i="9"/>
  <c r="AX418" i="9"/>
  <c r="AX455" i="9"/>
  <c r="AX288" i="9"/>
  <c r="AX219" i="9"/>
  <c r="AX396" i="9"/>
  <c r="AX168" i="9"/>
  <c r="AX533" i="9"/>
  <c r="AX287" i="9"/>
  <c r="AX474" i="9"/>
  <c r="AX375" i="9"/>
  <c r="AX429" i="9"/>
  <c r="AX331" i="9"/>
  <c r="AX414" i="9"/>
  <c r="AX226" i="9"/>
  <c r="AX65" i="9"/>
  <c r="AX13" i="9"/>
  <c r="AX309" i="9"/>
  <c r="AX570" i="9"/>
  <c r="AX23" i="9"/>
  <c r="AX112" i="9"/>
  <c r="AX404" i="9"/>
  <c r="AX368" i="9"/>
  <c r="AX245" i="9"/>
  <c r="AX359" i="9"/>
  <c r="AX469" i="9"/>
  <c r="AX549" i="9"/>
  <c r="AX392" i="9"/>
  <c r="AX193" i="9"/>
  <c r="AX26" i="9"/>
  <c r="AX133" i="9"/>
  <c r="AX282" i="9"/>
  <c r="AX42" i="9"/>
  <c r="AX308" i="9"/>
  <c r="AX292" i="9"/>
  <c r="AX576" i="9"/>
  <c r="AX372" i="9"/>
  <c r="AX347" i="9"/>
  <c r="AX522" i="9"/>
  <c r="AX130" i="9"/>
  <c r="AX459" i="9"/>
  <c r="AX532" i="9"/>
  <c r="AX567" i="9"/>
  <c r="AX442" i="9"/>
  <c r="AX73" i="9"/>
  <c r="AX256" i="9"/>
  <c r="AX509" i="9"/>
  <c r="AX269" i="9"/>
  <c r="AX454" i="9"/>
  <c r="AX56" i="9"/>
  <c r="AX108" i="9"/>
  <c r="AX15" i="9"/>
  <c r="AX388" i="9"/>
  <c r="AX321" i="9"/>
  <c r="AH179" i="9"/>
  <c r="AG179" i="9"/>
  <c r="AG474" i="9"/>
  <c r="AH474" i="9"/>
  <c r="Z567" i="9"/>
  <c r="Y567" i="9"/>
  <c r="Z350" i="9"/>
  <c r="Y350" i="9"/>
  <c r="Y557" i="9"/>
  <c r="Z557" i="9"/>
  <c r="Z408" i="9"/>
  <c r="Y408" i="9"/>
  <c r="Z327" i="9"/>
  <c r="Y327" i="9"/>
  <c r="Y235" i="9"/>
  <c r="Z235" i="9"/>
  <c r="Z106" i="9"/>
  <c r="Y106" i="9"/>
  <c r="Y319" i="9"/>
  <c r="Z319" i="9"/>
  <c r="Z446" i="9"/>
  <c r="Y446" i="9"/>
  <c r="Y454" i="9"/>
  <c r="Z454" i="9"/>
  <c r="Z363" i="9"/>
  <c r="Y363" i="9"/>
  <c r="Z578" i="9"/>
  <c r="Y578" i="9"/>
  <c r="Z154" i="9"/>
  <c r="Y154" i="9"/>
  <c r="Z36" i="9"/>
  <c r="Y36" i="9"/>
  <c r="Z374" i="9"/>
  <c r="Y374" i="9"/>
  <c r="Z261" i="9"/>
  <c r="Y261" i="9"/>
  <c r="Z463" i="9"/>
  <c r="Y463" i="9"/>
  <c r="Z194" i="9"/>
  <c r="Y194" i="9"/>
  <c r="Z532" i="9"/>
  <c r="Y532" i="9"/>
  <c r="Y439" i="9"/>
  <c r="Z439" i="9"/>
  <c r="Z102" i="9"/>
  <c r="Y102" i="9"/>
  <c r="Z104" i="9"/>
  <c r="Y104" i="9"/>
  <c r="Z21" i="9"/>
  <c r="Y21" i="9"/>
  <c r="Z314" i="9"/>
  <c r="Y314" i="9"/>
  <c r="Z528" i="9"/>
  <c r="Y528" i="9"/>
  <c r="Z139" i="9"/>
  <c r="Y139" i="9"/>
  <c r="Z421" i="9"/>
  <c r="Y421" i="9"/>
  <c r="Z236" i="9"/>
  <c r="Y236" i="9"/>
  <c r="Z15" i="9"/>
  <c r="Y15" i="9"/>
  <c r="Z93" i="9"/>
  <c r="Y93" i="9"/>
  <c r="Z199" i="9"/>
  <c r="Y199" i="9"/>
  <c r="Z92" i="9"/>
  <c r="Y92" i="9"/>
  <c r="Z509" i="9"/>
  <c r="Y509" i="9"/>
  <c r="Y533" i="9"/>
  <c r="Z533" i="9"/>
  <c r="Y208" i="9"/>
  <c r="Z208" i="9"/>
  <c r="Z99" i="9"/>
  <c r="Y99" i="9"/>
  <c r="Y368" i="9"/>
  <c r="Z368" i="9"/>
  <c r="Z65" i="9"/>
  <c r="Y65" i="9"/>
  <c r="Z466" i="9"/>
  <c r="Y466" i="9"/>
  <c r="Z537" i="9"/>
  <c r="Y537" i="9"/>
  <c r="Y133" i="9"/>
  <c r="Z133" i="9"/>
  <c r="Z204" i="9"/>
  <c r="Y204" i="9"/>
  <c r="Z218" i="9"/>
  <c r="Y218" i="9"/>
  <c r="Z126" i="9"/>
  <c r="Y126" i="9"/>
  <c r="Z205" i="9"/>
  <c r="Y205" i="9"/>
  <c r="Z388" i="9"/>
  <c r="Y388" i="9"/>
  <c r="Z275" i="9"/>
  <c r="Y275" i="9"/>
  <c r="Y473" i="9"/>
  <c r="Z473" i="9"/>
  <c r="Z206" i="9"/>
  <c r="Y206" i="9"/>
  <c r="Z559" i="9"/>
  <c r="Y559" i="9"/>
  <c r="Z335" i="9"/>
  <c r="Y335" i="9"/>
  <c r="Z157" i="9"/>
  <c r="Y157" i="9"/>
  <c r="Z98" i="9"/>
  <c r="Y98" i="9"/>
  <c r="Z39" i="9"/>
  <c r="Y39" i="9"/>
  <c r="Y287" i="9"/>
  <c r="Z287" i="9"/>
  <c r="Z161" i="9"/>
  <c r="Y161" i="9"/>
  <c r="Y553" i="9"/>
  <c r="Z553" i="9"/>
  <c r="Z207" i="9"/>
  <c r="Y207" i="9"/>
  <c r="Z392" i="9"/>
  <c r="Y392" i="9"/>
  <c r="Z334" i="9"/>
  <c r="Y334" i="9"/>
  <c r="Z480" i="9"/>
  <c r="Y480" i="9"/>
  <c r="Z398" i="9"/>
  <c r="Y398" i="9"/>
  <c r="Z462" i="9"/>
  <c r="Y462" i="9"/>
  <c r="Z459" i="9"/>
  <c r="Y459" i="9"/>
  <c r="Y168" i="9"/>
  <c r="Z168" i="9"/>
  <c r="Z372" i="9"/>
  <c r="Y372" i="9"/>
  <c r="Z96" i="9"/>
  <c r="Y96" i="9"/>
  <c r="Z245" i="9"/>
  <c r="Y245" i="9"/>
  <c r="Z271" i="9"/>
  <c r="Y271" i="9"/>
  <c r="Y131" i="9"/>
  <c r="Z131" i="9"/>
  <c r="Z237" i="9"/>
  <c r="Y237" i="9"/>
  <c r="Z116" i="9"/>
  <c r="Y116" i="9"/>
  <c r="Z188" i="9"/>
  <c r="Y188" i="9"/>
  <c r="Z484" i="9"/>
  <c r="Y484" i="9"/>
  <c r="Z226" i="9"/>
  <c r="Y226" i="9"/>
  <c r="Z184" i="9"/>
  <c r="Y184" i="9"/>
  <c r="Y35" i="9"/>
  <c r="Z35" i="9"/>
  <c r="Z170" i="9"/>
  <c r="Y170" i="9"/>
  <c r="Z547" i="9"/>
  <c r="Y547" i="9"/>
  <c r="Y95" i="9"/>
  <c r="Z95" i="9"/>
  <c r="Y538" i="9"/>
  <c r="Z538" i="9"/>
  <c r="Z269" i="9"/>
  <c r="Y269" i="9"/>
  <c r="Z375" i="9"/>
  <c r="Y375" i="9"/>
  <c r="Y513" i="9"/>
  <c r="Z513" i="9"/>
  <c r="Z67" i="9"/>
  <c r="Y67" i="9"/>
  <c r="Z395" i="9"/>
  <c r="Y395" i="9"/>
  <c r="Z331" i="9"/>
  <c r="Y331" i="9"/>
  <c r="Z16" i="9"/>
  <c r="Y16" i="9"/>
  <c r="Z442" i="9"/>
  <c r="Y442" i="9"/>
  <c r="Z333" i="9"/>
  <c r="Y333" i="9"/>
  <c r="Z193" i="9"/>
  <c r="Y193" i="9"/>
  <c r="Z429" i="9"/>
  <c r="Y429" i="9"/>
  <c r="Y14" i="9"/>
  <c r="Z14" i="9"/>
  <c r="Z522" i="9"/>
  <c r="Y522" i="9"/>
  <c r="Z543" i="9"/>
  <c r="Y543" i="9"/>
  <c r="Y321" i="9"/>
  <c r="Z321" i="9"/>
  <c r="Z309" i="9"/>
  <c r="Y309" i="9"/>
  <c r="Z189" i="9"/>
  <c r="Y189" i="9"/>
  <c r="Z211" i="9"/>
  <c r="Y211" i="9"/>
  <c r="Z219" i="9"/>
  <c r="Y219" i="9"/>
  <c r="Z418" i="9"/>
  <c r="Y418" i="9"/>
  <c r="Z471" i="9"/>
  <c r="Y471" i="9"/>
  <c r="Z414" i="9"/>
  <c r="Y414" i="9"/>
  <c r="Z391" i="9"/>
  <c r="Y391" i="9"/>
  <c r="Y56" i="9"/>
  <c r="Z56" i="9"/>
  <c r="Z212" i="9"/>
  <c r="Y212" i="9"/>
  <c r="Z579" i="9"/>
  <c r="Y579" i="9"/>
  <c r="Z13" i="9"/>
  <c r="Y13" i="9"/>
  <c r="Z119" i="9"/>
  <c r="Y119" i="9"/>
  <c r="Z396" i="9"/>
  <c r="Y396" i="9"/>
  <c r="Y42" i="9"/>
  <c r="Z42" i="9"/>
  <c r="Z519" i="9"/>
  <c r="Y519" i="9"/>
  <c r="Z284" i="9"/>
  <c r="Y284" i="9"/>
  <c r="Z464" i="9"/>
  <c r="Y464" i="9"/>
  <c r="Y514" i="9"/>
  <c r="Z514" i="9"/>
  <c r="Z545" i="9"/>
  <c r="Y545" i="9"/>
  <c r="Z568" i="9"/>
  <c r="Y568" i="9"/>
  <c r="Z108" i="9"/>
  <c r="Y108" i="9"/>
  <c r="Z345" i="9"/>
  <c r="Y345" i="9"/>
  <c r="Z386" i="9"/>
  <c r="Y386" i="9"/>
  <c r="Z34" i="9"/>
  <c r="Y34" i="9"/>
  <c r="Z518" i="9"/>
  <c r="Y518" i="9"/>
  <c r="Z258" i="9"/>
  <c r="Y258" i="9"/>
  <c r="Y23" i="9"/>
  <c r="Z23" i="9"/>
  <c r="Z404" i="9"/>
  <c r="Y404" i="9"/>
  <c r="Z94" i="9"/>
  <c r="Y94" i="9"/>
  <c r="Z130" i="9"/>
  <c r="Y130" i="9"/>
  <c r="Y498" i="9"/>
  <c r="Z498" i="9"/>
  <c r="Z238" i="9"/>
  <c r="Y238" i="9"/>
  <c r="Z60" i="9"/>
  <c r="Y60" i="9"/>
  <c r="Z397" i="9"/>
  <c r="Y397" i="9"/>
  <c r="Z438" i="9"/>
  <c r="Y438" i="9"/>
  <c r="Z304" i="9"/>
  <c r="Y304" i="9"/>
  <c r="Z112" i="9"/>
  <c r="Y112" i="9"/>
  <c r="Z179" i="9"/>
  <c r="Y179" i="9"/>
  <c r="Z86" i="9"/>
  <c r="Y86" i="9"/>
  <c r="Z307" i="9"/>
  <c r="Y307" i="9"/>
  <c r="Z308" i="9"/>
  <c r="Y308" i="9"/>
  <c r="Y282" i="9"/>
  <c r="Z282" i="9"/>
  <c r="Y367" i="9"/>
  <c r="Z367" i="9"/>
  <c r="Z481" i="9"/>
  <c r="Y481" i="9"/>
  <c r="Z369" i="9"/>
  <c r="Y369" i="9"/>
  <c r="Y252" i="9"/>
  <c r="Z252" i="9"/>
  <c r="Z256" i="9"/>
  <c r="Y256" i="9"/>
  <c r="Z436" i="9"/>
  <c r="Y436" i="9"/>
  <c r="Y332" i="9"/>
  <c r="Z332" i="9"/>
  <c r="Z365" i="9"/>
  <c r="Y365" i="9"/>
  <c r="Y26" i="9"/>
  <c r="Z26" i="9"/>
  <c r="Z499" i="9"/>
  <c r="Y499" i="9"/>
  <c r="Z347" i="9"/>
  <c r="Y347" i="9"/>
  <c r="Z430" i="9"/>
  <c r="Y430" i="9"/>
  <c r="R541" i="9"/>
  <c r="Q541" i="9"/>
  <c r="R444" i="9"/>
  <c r="Q444" i="9"/>
  <c r="R419" i="9"/>
  <c r="Q419" i="9"/>
  <c r="R299" i="9"/>
  <c r="Q299" i="9"/>
  <c r="R122" i="9"/>
  <c r="Q122" i="9"/>
  <c r="R80" i="9"/>
  <c r="Q80" i="9"/>
  <c r="R451" i="9"/>
  <c r="Q451" i="9"/>
  <c r="R322" i="9"/>
  <c r="Q322" i="9"/>
  <c r="R201" i="9"/>
  <c r="Q201" i="9"/>
  <c r="R202" i="9"/>
  <c r="Q202" i="9"/>
  <c r="R413" i="9"/>
  <c r="Q413" i="9"/>
  <c r="R225" i="9"/>
  <c r="Q225" i="9"/>
  <c r="R315" i="9"/>
  <c r="Q315" i="9"/>
  <c r="R346" i="9"/>
  <c r="Q346" i="9"/>
  <c r="R24" i="9"/>
  <c r="Q24" i="9"/>
  <c r="R402" i="9"/>
  <c r="Q402" i="9"/>
  <c r="R78" i="9"/>
  <c r="Q78" i="9"/>
  <c r="R562" i="9"/>
  <c r="Q562" i="9"/>
  <c r="R296" i="9"/>
  <c r="Q296" i="9"/>
  <c r="R472" i="9"/>
  <c r="Q472" i="9"/>
  <c r="R125" i="9"/>
  <c r="Q125" i="9"/>
  <c r="R215" i="9"/>
  <c r="Q215" i="9"/>
  <c r="R317" i="9"/>
  <c r="Q317" i="9"/>
  <c r="R49" i="9"/>
  <c r="Q49" i="9"/>
  <c r="R180" i="9"/>
  <c r="Q180" i="9"/>
  <c r="R361" i="9"/>
  <c r="Q361" i="9"/>
  <c r="R382" i="9"/>
  <c r="Q382" i="9"/>
  <c r="R251" i="9"/>
  <c r="Q251" i="9"/>
  <c r="R286" i="9"/>
  <c r="Q286" i="9"/>
  <c r="R71" i="9"/>
  <c r="Q71" i="9"/>
  <c r="R213" i="9"/>
  <c r="Q213" i="9"/>
  <c r="R290" i="9"/>
  <c r="Q290" i="9"/>
  <c r="R387" i="9"/>
  <c r="Q387" i="9"/>
  <c r="R415" i="9"/>
  <c r="Q415" i="9"/>
  <c r="R409" i="9"/>
  <c r="Q409" i="9"/>
  <c r="R492" i="9"/>
  <c r="Q492" i="9"/>
  <c r="R59" i="9"/>
  <c r="Q59" i="9"/>
  <c r="R297" i="9"/>
  <c r="Q297" i="9"/>
  <c r="R555" i="9"/>
  <c r="Q555" i="9"/>
  <c r="R339" i="9"/>
  <c r="Q339" i="9"/>
  <c r="R148" i="9"/>
  <c r="Q148" i="9"/>
  <c r="R149" i="9"/>
  <c r="Q149" i="9"/>
  <c r="R75" i="9"/>
  <c r="Q75" i="9"/>
  <c r="R337" i="9"/>
  <c r="Q337" i="9"/>
  <c r="R505" i="9"/>
  <c r="Q505" i="9"/>
  <c r="R485" i="9"/>
  <c r="Q485" i="9"/>
  <c r="R162" i="9"/>
  <c r="Q162" i="9"/>
  <c r="R268" i="9"/>
  <c r="Q268" i="9"/>
  <c r="R182" i="9"/>
  <c r="Q182" i="9"/>
  <c r="R240" i="9"/>
  <c r="Q240" i="9"/>
  <c r="Q516" i="9"/>
  <c r="R516" i="9"/>
  <c r="R502" i="9"/>
  <c r="Q502" i="9"/>
  <c r="R58" i="9"/>
  <c r="Q58" i="9"/>
  <c r="R266" i="9"/>
  <c r="Q266" i="9"/>
  <c r="R110" i="9"/>
  <c r="Q110" i="9"/>
  <c r="R425" i="9"/>
  <c r="Q425" i="9"/>
  <c r="R47" i="9"/>
  <c r="Q47" i="9"/>
  <c r="R70" i="9"/>
  <c r="Q70" i="9"/>
  <c r="Q217" i="9"/>
  <c r="R217" i="9"/>
  <c r="R249" i="9"/>
  <c r="Q249" i="9"/>
  <c r="R465" i="9"/>
  <c r="Q465" i="9"/>
  <c r="R508" i="9"/>
  <c r="Q508" i="9"/>
  <c r="R263" i="9"/>
  <c r="Q263" i="9"/>
  <c r="Q267" i="9"/>
  <c r="R267" i="9"/>
  <c r="R422" i="9"/>
  <c r="Q422" i="9"/>
  <c r="R575" i="9"/>
  <c r="Q575" i="9"/>
  <c r="R326" i="9"/>
  <c r="Q326" i="9"/>
  <c r="R360" i="9"/>
  <c r="Q360" i="9"/>
  <c r="R52" i="9"/>
  <c r="Q52" i="9"/>
  <c r="R89" i="9"/>
  <c r="Q89" i="9"/>
  <c r="R82" i="9"/>
  <c r="Q82" i="9"/>
  <c r="R385" i="9"/>
  <c r="Q385" i="9"/>
  <c r="R31" i="9"/>
  <c r="Q31" i="9"/>
  <c r="R490" i="9"/>
  <c r="Q490" i="9"/>
  <c r="R479" i="9"/>
  <c r="Q479" i="9"/>
  <c r="R220" i="9"/>
  <c r="Q220" i="9"/>
  <c r="R242" i="9"/>
  <c r="Q242" i="9"/>
  <c r="R22" i="9"/>
  <c r="Q22" i="9"/>
  <c r="R175" i="9"/>
  <c r="Q175" i="9"/>
  <c r="R147" i="9"/>
  <c r="Q147" i="9"/>
  <c r="R524" i="9"/>
  <c r="Q524" i="9"/>
  <c r="R316" i="9"/>
  <c r="Q316" i="9"/>
  <c r="R412" i="9"/>
  <c r="Q412" i="9"/>
  <c r="R539" i="9"/>
  <c r="Q539" i="9"/>
  <c r="R552" i="9"/>
  <c r="Q552" i="9"/>
  <c r="R305" i="9"/>
  <c r="Q305" i="9"/>
  <c r="R239" i="9"/>
  <c r="Q239" i="9"/>
  <c r="R349" i="9"/>
  <c r="Q349" i="9"/>
  <c r="R536" i="9"/>
  <c r="Q536" i="9"/>
  <c r="R264" i="9"/>
  <c r="Q264" i="9"/>
  <c r="R580" i="9"/>
  <c r="Q580" i="9"/>
  <c r="R378" i="9"/>
  <c r="Q378" i="9"/>
  <c r="R324" i="9"/>
  <c r="Q324" i="9"/>
  <c r="R87" i="9"/>
  <c r="Q87" i="9"/>
  <c r="R493" i="9"/>
  <c r="Q493" i="9"/>
  <c r="R400" i="9"/>
  <c r="Q400" i="9"/>
  <c r="R222" i="9"/>
  <c r="Q222" i="9"/>
  <c r="R109" i="9"/>
  <c r="Q109" i="9"/>
  <c r="R32" i="9"/>
  <c r="Q32" i="9"/>
  <c r="R447" i="9"/>
  <c r="Q447" i="9"/>
  <c r="R448" i="9"/>
  <c r="Q448" i="9"/>
  <c r="R435" i="9"/>
  <c r="Q435" i="9"/>
  <c r="R348" i="9"/>
  <c r="Q348" i="9"/>
  <c r="R54" i="9"/>
  <c r="Q54" i="9"/>
  <c r="R558" i="9"/>
  <c r="Q558" i="9"/>
  <c r="R178" i="9"/>
  <c r="Q178" i="9"/>
  <c r="R210" i="9"/>
  <c r="Q210" i="9"/>
  <c r="R163" i="9"/>
  <c r="Q163" i="9"/>
  <c r="R232" i="9"/>
  <c r="Q232" i="9"/>
  <c r="R535" i="9"/>
  <c r="Q535" i="9"/>
  <c r="R496" i="9"/>
  <c r="Q496" i="9"/>
  <c r="R20" i="9"/>
  <c r="Q20" i="9"/>
  <c r="R197" i="9"/>
  <c r="Q197" i="9"/>
  <c r="R377" i="9"/>
  <c r="Q377" i="9"/>
  <c r="R72" i="9"/>
  <c r="Q72" i="9"/>
  <c r="R241" i="9"/>
  <c r="Q241" i="9"/>
  <c r="R381" i="9"/>
  <c r="Q381" i="9"/>
  <c r="R243" i="9"/>
  <c r="Q243" i="9"/>
  <c r="R525" i="9"/>
  <c r="Q525" i="9"/>
  <c r="R76" i="9"/>
  <c r="Q76" i="9"/>
  <c r="R18" i="9"/>
  <c r="Q18" i="9"/>
  <c r="R564" i="9"/>
  <c r="Q564" i="9"/>
  <c r="R556" i="9"/>
  <c r="Q556" i="9"/>
  <c r="R203" i="9"/>
  <c r="Q203" i="9"/>
  <c r="R291" i="9"/>
  <c r="Q291" i="9"/>
  <c r="R191" i="9"/>
  <c r="Q191" i="9"/>
  <c r="R486" i="9"/>
  <c r="Q486" i="9"/>
  <c r="R523" i="9"/>
  <c r="Q523" i="9"/>
  <c r="R341" i="9"/>
  <c r="Q341" i="9"/>
  <c r="R511" i="9"/>
  <c r="Q511" i="9"/>
  <c r="R280" i="9"/>
  <c r="Q280" i="9"/>
  <c r="R200" i="9"/>
  <c r="Q200" i="9"/>
  <c r="R445" i="9"/>
  <c r="Q445" i="9"/>
  <c r="R450" i="9"/>
  <c r="Q450" i="9"/>
  <c r="Q233" i="9"/>
  <c r="R233" i="9"/>
  <c r="R155" i="9"/>
  <c r="Q155" i="9"/>
  <c r="R216" i="9"/>
  <c r="Q216" i="9"/>
  <c r="R424" i="9"/>
  <c r="Q424" i="9"/>
  <c r="R427" i="9"/>
  <c r="Q427" i="9"/>
  <c r="R410" i="9"/>
  <c r="Q410" i="9"/>
  <c r="R171" i="9"/>
  <c r="Q171" i="9"/>
  <c r="R146" i="9"/>
  <c r="Q146" i="9"/>
  <c r="Q565" i="9"/>
  <c r="R565" i="9"/>
  <c r="R417" i="9"/>
  <c r="Q417" i="9"/>
  <c r="Q151" i="9"/>
  <c r="R151" i="9"/>
  <c r="R423" i="9"/>
  <c r="Q423" i="9"/>
  <c r="R489" i="9"/>
  <c r="Q489" i="9"/>
  <c r="R17" i="9"/>
  <c r="Q17" i="9"/>
  <c r="R209" i="9"/>
  <c r="Q209" i="9"/>
  <c r="R128" i="9"/>
  <c r="Q128" i="9"/>
  <c r="R103" i="9"/>
  <c r="Q103" i="9"/>
  <c r="R494" i="9"/>
  <c r="Q494" i="9"/>
  <c r="R145" i="9"/>
  <c r="Q145" i="9"/>
  <c r="R330" i="9"/>
  <c r="Q330" i="9"/>
  <c r="R279" i="9"/>
  <c r="Q279" i="9"/>
  <c r="R515" i="9"/>
  <c r="Q515" i="9"/>
  <c r="R68" i="9"/>
  <c r="Q68" i="9"/>
  <c r="R45" i="9"/>
  <c r="Q45" i="9"/>
  <c r="R487" i="9"/>
  <c r="Q487" i="9"/>
  <c r="R12" i="9"/>
  <c r="Q12" i="9"/>
  <c r="R379" i="9"/>
  <c r="Q379" i="9"/>
  <c r="R254" i="9"/>
  <c r="Q254" i="9"/>
  <c r="R399" i="9"/>
  <c r="Q399" i="9"/>
  <c r="R156" i="9"/>
  <c r="Q156" i="9"/>
  <c r="R433" i="9"/>
  <c r="Q433" i="9"/>
  <c r="R164" i="9"/>
  <c r="Q164" i="9"/>
  <c r="R501" i="9"/>
  <c r="Q501" i="9"/>
  <c r="R272" i="9"/>
  <c r="Q272" i="9"/>
  <c r="R177" i="9"/>
  <c r="Q177" i="9"/>
  <c r="R320" i="9"/>
  <c r="Q320" i="9"/>
  <c r="R129" i="9"/>
  <c r="Q129" i="9"/>
  <c r="R37" i="9"/>
  <c r="Q37" i="9"/>
  <c r="R166" i="9"/>
  <c r="Q166" i="9"/>
  <c r="R311" i="9"/>
  <c r="Q311" i="9"/>
  <c r="R152" i="9"/>
  <c r="Q152" i="9"/>
  <c r="R456" i="9"/>
  <c r="Q456" i="9"/>
  <c r="R111" i="9"/>
  <c r="Q111" i="9"/>
  <c r="R30" i="9"/>
  <c r="Q30" i="9"/>
  <c r="R401" i="9"/>
  <c r="Q401" i="9"/>
  <c r="R529" i="9"/>
  <c r="Q529" i="9"/>
  <c r="R265" i="9"/>
  <c r="Q265" i="9"/>
  <c r="R74" i="9"/>
  <c r="Q74" i="9"/>
  <c r="R544" i="9"/>
  <c r="Q544" i="9"/>
  <c r="R376" i="9"/>
  <c r="Q376" i="9"/>
  <c r="R357" i="9"/>
  <c r="Q357" i="9"/>
  <c r="R270" i="9"/>
  <c r="Q270" i="9"/>
  <c r="R101" i="9"/>
  <c r="Q101" i="9"/>
  <c r="R294" i="9"/>
  <c r="Q294" i="9"/>
  <c r="R394" i="9"/>
  <c r="Q394" i="9"/>
  <c r="R323" i="9"/>
  <c r="Q323" i="9"/>
  <c r="R574" i="9"/>
  <c r="Q574" i="9"/>
  <c r="R503" i="9"/>
  <c r="Q503" i="9"/>
  <c r="R172" i="9"/>
  <c r="Q172" i="9"/>
  <c r="R521" i="9"/>
  <c r="Q521" i="9"/>
  <c r="R531" i="9"/>
  <c r="Q531" i="9"/>
  <c r="R198" i="9"/>
  <c r="Q198" i="9"/>
  <c r="R41" i="9"/>
  <c r="Q41" i="9"/>
  <c r="R437" i="9"/>
  <c r="Q437" i="9"/>
  <c r="R33" i="9"/>
  <c r="Q33" i="9"/>
  <c r="R563" i="9"/>
  <c r="Q563" i="9"/>
  <c r="R192" i="9"/>
  <c r="Q192" i="9"/>
  <c r="R318" i="9"/>
  <c r="Q318" i="9"/>
  <c r="R134" i="9"/>
  <c r="Q134" i="9"/>
  <c r="R53" i="9"/>
  <c r="Q53" i="9"/>
  <c r="R432" i="9"/>
  <c r="Q432" i="9"/>
  <c r="R488" i="9"/>
  <c r="Q488" i="9"/>
  <c r="R273" i="9"/>
  <c r="Q273" i="9"/>
  <c r="R384" i="9"/>
  <c r="Q384" i="9"/>
  <c r="R329" i="9"/>
  <c r="Q329" i="9"/>
  <c r="R250" i="9"/>
  <c r="Q250" i="9"/>
  <c r="R336" i="9"/>
  <c r="Q336" i="9"/>
  <c r="R123" i="9"/>
  <c r="Q123" i="9"/>
  <c r="R338" i="9"/>
  <c r="Q338" i="9"/>
  <c r="R228" i="9"/>
  <c r="Q228" i="9"/>
  <c r="R504" i="9"/>
  <c r="Q504" i="9"/>
  <c r="R230" i="9"/>
  <c r="Q230" i="9"/>
  <c r="R548" i="9"/>
  <c r="Q548" i="9"/>
  <c r="R506" i="9"/>
  <c r="Q506" i="9"/>
  <c r="R390" i="9"/>
  <c r="Q390" i="9"/>
  <c r="R510" i="9"/>
  <c r="Q510" i="9"/>
  <c r="R443" i="9"/>
  <c r="Q443" i="9"/>
  <c r="R66" i="9"/>
  <c r="Q66" i="9"/>
  <c r="R458" i="9"/>
  <c r="Q458" i="9"/>
  <c r="R132" i="9"/>
  <c r="Q132" i="9"/>
  <c r="R124" i="9"/>
  <c r="Q124" i="9"/>
  <c r="R262" i="9"/>
  <c r="Q262" i="9"/>
  <c r="R165" i="9"/>
  <c r="Q165" i="9"/>
  <c r="R55" i="9"/>
  <c r="Q55" i="9"/>
  <c r="R441" i="9"/>
  <c r="Q441" i="9"/>
  <c r="R51" i="9"/>
  <c r="Q51" i="9"/>
  <c r="R452" i="9"/>
  <c r="Q452" i="9"/>
  <c r="R551" i="9"/>
  <c r="Q551" i="9"/>
  <c r="R257" i="9"/>
  <c r="Q257" i="9"/>
  <c r="R298" i="9"/>
  <c r="Q298" i="9"/>
  <c r="R420" i="9"/>
  <c r="Q420" i="9"/>
  <c r="R569" i="9"/>
  <c r="Q569" i="9"/>
  <c r="R352" i="9"/>
  <c r="Q352" i="9"/>
  <c r="Q366" i="9"/>
  <c r="R366" i="9"/>
  <c r="R136" i="9"/>
  <c r="Q136" i="9"/>
  <c r="R358" i="9"/>
  <c r="Q358" i="9"/>
  <c r="R512" i="9"/>
  <c r="Q512" i="9"/>
  <c r="R476" i="9"/>
  <c r="Q476" i="9"/>
  <c r="R416" i="9"/>
  <c r="Q416" i="9"/>
  <c r="R407" i="9"/>
  <c r="Q407" i="9"/>
  <c r="R183" i="9"/>
  <c r="Q183" i="9"/>
  <c r="R295" i="9"/>
  <c r="Q295" i="9"/>
  <c r="R312" i="9"/>
  <c r="Q312" i="9"/>
  <c r="R520" i="9"/>
  <c r="Q520" i="9"/>
  <c r="R393" i="9"/>
  <c r="Q393" i="9"/>
  <c r="R185" i="9"/>
  <c r="Q185" i="9"/>
  <c r="R43" i="9"/>
  <c r="Q43" i="9"/>
  <c r="R274" i="9"/>
  <c r="Q274" i="9"/>
  <c r="R371" i="9"/>
  <c r="Q371" i="9"/>
  <c r="R227" i="9"/>
  <c r="Q227" i="9"/>
  <c r="R25" i="9"/>
  <c r="Q25" i="9"/>
  <c r="R370" i="9"/>
  <c r="Q370" i="9"/>
  <c r="R121" i="9"/>
  <c r="Q121" i="9"/>
  <c r="R289" i="9"/>
  <c r="Q289" i="9"/>
  <c r="R283" i="9"/>
  <c r="Q283" i="9"/>
  <c r="R577" i="9"/>
  <c r="Q577" i="9"/>
  <c r="R356" i="9"/>
  <c r="Q356" i="9"/>
  <c r="R153" i="9"/>
  <c r="Q153" i="9"/>
  <c r="R467" i="9"/>
  <c r="Q467" i="9"/>
  <c r="R176" i="9"/>
  <c r="Q176" i="9"/>
  <c r="R150" i="9"/>
  <c r="Q150" i="9"/>
  <c r="R517" i="9"/>
  <c r="Q517" i="9"/>
  <c r="R355" i="9"/>
  <c r="Q355" i="9"/>
  <c r="R90" i="9"/>
  <c r="Q90" i="9"/>
  <c r="R246" i="9"/>
  <c r="Q246" i="9"/>
  <c r="R144" i="9"/>
  <c r="Q144" i="9"/>
  <c r="R457" i="9"/>
  <c r="Q457" i="9"/>
  <c r="R353" i="9"/>
  <c r="Q353" i="9"/>
  <c r="R169" i="9"/>
  <c r="Q169" i="9"/>
  <c r="R224" i="9"/>
  <c r="Q224" i="9"/>
  <c r="R300" i="9"/>
  <c r="Q300" i="9"/>
  <c r="R62" i="9"/>
  <c r="Q62" i="9"/>
  <c r="R497" i="9"/>
  <c r="Q497" i="9"/>
  <c r="R354" i="9"/>
  <c r="Q354" i="9"/>
  <c r="R554" i="9"/>
  <c r="Q554" i="9"/>
  <c r="R88" i="9"/>
  <c r="Q88" i="9"/>
  <c r="R362" i="9"/>
  <c r="Q362" i="9"/>
  <c r="R173" i="9"/>
  <c r="Q173" i="9"/>
  <c r="R303" i="9"/>
  <c r="Q303" i="9"/>
  <c r="R187" i="9"/>
  <c r="Q187" i="9"/>
  <c r="R495" i="9"/>
  <c r="Q495" i="9"/>
  <c r="R50" i="9"/>
  <c r="Q50" i="9"/>
  <c r="R159" i="9"/>
  <c r="Q159" i="9"/>
  <c r="R306" i="9"/>
  <c r="Q306" i="9"/>
  <c r="R477" i="9"/>
  <c r="Q477" i="9"/>
  <c r="R566" i="9"/>
  <c r="Q566" i="9"/>
  <c r="R113" i="9"/>
  <c r="Q113" i="9"/>
  <c r="R229" i="9"/>
  <c r="Q229" i="9"/>
  <c r="R190" i="9"/>
  <c r="Q190" i="9"/>
  <c r="R276" i="9"/>
  <c r="Q276" i="9"/>
  <c r="R231" i="9"/>
  <c r="Q231" i="9"/>
  <c r="R38" i="9"/>
  <c r="Q38" i="9"/>
  <c r="R115" i="9"/>
  <c r="Q115" i="9"/>
  <c r="R186" i="9"/>
  <c r="Q186" i="9"/>
  <c r="R253" i="9"/>
  <c r="Q253" i="9"/>
  <c r="R196" i="9"/>
  <c r="Q196" i="9"/>
  <c r="R260" i="9"/>
  <c r="Q260" i="9"/>
  <c r="R343" i="9"/>
  <c r="Q343" i="9"/>
  <c r="R64" i="9"/>
  <c r="Q64" i="9"/>
  <c r="R40" i="9"/>
  <c r="Q40" i="9"/>
  <c r="R373" i="9"/>
  <c r="Q373" i="9"/>
  <c r="R342" i="9"/>
  <c r="Q342" i="9"/>
  <c r="R277" i="9"/>
  <c r="Q277" i="9"/>
  <c r="R69" i="9"/>
  <c r="Q69" i="9"/>
  <c r="R560" i="9"/>
  <c r="Q560" i="9"/>
  <c r="R351" i="9"/>
  <c r="Q351" i="9"/>
  <c r="R293" i="9"/>
  <c r="Q293" i="9"/>
  <c r="R105" i="9"/>
  <c r="Q105" i="9"/>
  <c r="R120" i="9"/>
  <c r="Q120" i="9"/>
  <c r="R107" i="9"/>
  <c r="Q107" i="9"/>
  <c r="R453" i="9"/>
  <c r="Q453" i="9"/>
  <c r="R310" i="9"/>
  <c r="Q310" i="9"/>
  <c r="R302" i="9"/>
  <c r="Q302" i="9"/>
  <c r="R526" i="9"/>
  <c r="Q526" i="9"/>
  <c r="R138" i="9"/>
  <c r="Q138" i="9"/>
  <c r="R405" i="9"/>
  <c r="Q405" i="9"/>
  <c r="R364" i="9"/>
  <c r="Q364" i="9"/>
  <c r="R79" i="9"/>
  <c r="Q79" i="9"/>
  <c r="R411" i="9"/>
  <c r="Q411" i="9"/>
  <c r="R403" i="9"/>
  <c r="Q403" i="9"/>
  <c r="R470" i="9"/>
  <c r="Q470" i="9"/>
  <c r="R91" i="9"/>
  <c r="Q91" i="9"/>
  <c r="Q223" i="9"/>
  <c r="R223" i="9"/>
  <c r="R527" i="9"/>
  <c r="Q527" i="9"/>
  <c r="R46" i="9"/>
  <c r="Q46" i="9"/>
  <c r="R247" i="9"/>
  <c r="Q247" i="9"/>
  <c r="R561" i="9"/>
  <c r="Q561" i="9"/>
  <c r="R500" i="9"/>
  <c r="Q500" i="9"/>
  <c r="R77" i="9"/>
  <c r="Q77" i="9"/>
  <c r="R389" i="9"/>
  <c r="Q389" i="9"/>
  <c r="R460" i="9"/>
  <c r="Q460" i="9"/>
  <c r="R406" i="9"/>
  <c r="Q406" i="9"/>
  <c r="R174" i="9"/>
  <c r="Q174" i="9"/>
  <c r="R127" i="9"/>
  <c r="Q127" i="9"/>
  <c r="R550" i="9"/>
  <c r="Q550" i="9"/>
  <c r="R340" i="9"/>
  <c r="Q340" i="9"/>
  <c r="R507" i="9"/>
  <c r="Q507" i="9"/>
  <c r="BY19" i="11"/>
  <c r="BN20" i="11"/>
  <c r="BB201" i="9"/>
  <c r="BB328" i="9"/>
  <c r="BC328" i="9" s="1"/>
  <c r="BD328" i="9" s="1"/>
  <c r="BB383" i="9"/>
  <c r="BC383" i="9" s="1"/>
  <c r="BD383" i="9" s="1"/>
  <c r="BB534" i="9"/>
  <c r="BC534" i="9" s="1"/>
  <c r="BD534" i="9" s="1"/>
  <c r="BB117" i="9"/>
  <c r="BC117" i="9" s="1"/>
  <c r="BD117" i="9" s="1"/>
  <c r="BB175" i="9"/>
  <c r="BB104" i="9"/>
  <c r="BC104" i="9" s="1"/>
  <c r="BD104" i="9" s="1"/>
  <c r="BB290" i="9"/>
  <c r="BB166" i="9"/>
  <c r="BB169" i="9"/>
  <c r="BB323" i="9"/>
  <c r="BB317" i="9"/>
  <c r="BB535" i="9"/>
  <c r="BB38" i="9"/>
  <c r="BB88" i="9"/>
  <c r="BB76" i="9"/>
  <c r="BB311" i="9"/>
  <c r="BB224" i="9"/>
  <c r="BB54" i="9"/>
  <c r="BB574" i="9"/>
  <c r="BB415" i="9"/>
  <c r="BB501" i="9"/>
  <c r="BB562" i="9"/>
  <c r="BB281" i="9"/>
  <c r="BB180" i="9"/>
  <c r="BB384" i="9"/>
  <c r="BC384" i="9" s="1"/>
  <c r="BD384" i="9" s="1"/>
  <c r="BB349" i="9"/>
  <c r="BB300" i="9"/>
  <c r="BB558" i="9"/>
  <c r="BB491" i="9"/>
  <c r="BB20" i="9"/>
  <c r="BB152" i="9"/>
  <c r="BC152" i="9" s="1"/>
  <c r="BD152" i="9" s="1"/>
  <c r="BB225" i="9"/>
  <c r="BB186" i="9"/>
  <c r="BB503" i="9"/>
  <c r="BB33" i="9"/>
  <c r="BB150" i="9"/>
  <c r="BC150" i="9" s="1"/>
  <c r="BD150" i="9" s="1"/>
  <c r="BB438" i="9"/>
  <c r="BC438" i="9" s="1"/>
  <c r="BD438" i="9" s="1"/>
  <c r="BB100" i="9"/>
  <c r="BB32" i="9"/>
  <c r="BB173" i="9"/>
  <c r="BB477" i="9"/>
  <c r="BC477" i="9" s="1"/>
  <c r="BD477" i="9" s="1"/>
  <c r="BB456" i="9"/>
  <c r="BB285" i="9"/>
  <c r="BC285" i="9" s="1"/>
  <c r="BD285" i="9" s="1"/>
  <c r="BB426" i="9"/>
  <c r="BC426" i="9" s="1"/>
  <c r="BD426" i="9" s="1"/>
  <c r="BB101" i="9"/>
  <c r="BB264" i="9"/>
  <c r="BB346" i="9"/>
  <c r="BB196" i="9"/>
  <c r="BB506" i="9"/>
  <c r="BB355" i="9"/>
  <c r="BB55" i="9"/>
  <c r="BB560" i="9"/>
  <c r="BB110" i="9"/>
  <c r="BB352" i="9"/>
  <c r="BB445" i="9"/>
  <c r="BC445" i="9" s="1"/>
  <c r="BD445" i="9" s="1"/>
  <c r="BB510" i="9"/>
  <c r="BB425" i="9"/>
  <c r="BB469" i="9"/>
  <c r="BC469" i="9" s="1"/>
  <c r="BD469" i="9" s="1"/>
  <c r="BB291" i="9"/>
  <c r="BB443" i="9"/>
  <c r="BB51" i="9"/>
  <c r="BB527" i="9"/>
  <c r="BB123" i="9"/>
  <c r="BB293" i="9"/>
  <c r="BB405" i="9"/>
  <c r="BB422" i="9"/>
  <c r="BB343" i="9"/>
  <c r="BB268" i="9"/>
  <c r="BB118" i="9"/>
  <c r="BC118" i="9" s="1"/>
  <c r="BD118" i="9" s="1"/>
  <c r="BB47" i="9"/>
  <c r="BB494" i="9"/>
  <c r="BB555" i="9"/>
  <c r="BB233" i="9"/>
  <c r="BB417" i="9"/>
  <c r="BB540" i="9"/>
  <c r="BC540" i="9" s="1"/>
  <c r="BD540" i="9" s="1"/>
  <c r="BB514" i="9"/>
  <c r="BC514" i="9" s="1"/>
  <c r="BD514" i="9" s="1"/>
  <c r="BB191" i="9"/>
  <c r="BB46" i="9"/>
  <c r="BB160" i="9"/>
  <c r="BC160" i="9" s="1"/>
  <c r="BD160" i="9" s="1"/>
  <c r="BB48" i="9"/>
  <c r="BC48" i="9" s="1"/>
  <c r="BD48" i="9" s="1"/>
  <c r="BB167" i="9"/>
  <c r="BC167" i="9" s="1"/>
  <c r="BD167" i="9" s="1"/>
  <c r="BB145" i="9"/>
  <c r="BB434" i="9"/>
  <c r="BC434" i="9" s="1"/>
  <c r="BD434" i="9" s="1"/>
  <c r="BB551" i="9"/>
  <c r="BB326" i="9"/>
  <c r="BB486" i="9"/>
  <c r="BB120" i="9"/>
  <c r="BB228" i="9"/>
  <c r="BB523" i="9"/>
  <c r="BB107" i="9"/>
  <c r="BB423" i="9"/>
  <c r="BB512" i="9"/>
  <c r="BB360" i="9"/>
  <c r="BB124" i="9"/>
  <c r="BB520" i="9"/>
  <c r="BB489" i="9"/>
  <c r="BB185" i="9"/>
  <c r="BB453" i="9"/>
  <c r="BB295" i="9"/>
  <c r="BB403" i="9"/>
  <c r="BB515" i="9"/>
  <c r="BB427" i="9"/>
  <c r="BB17" i="9"/>
  <c r="BB262" i="9"/>
  <c r="BB406" i="9"/>
  <c r="BB310" i="9"/>
  <c r="BB340" i="9"/>
  <c r="BB508" i="9"/>
  <c r="BB359" i="9"/>
  <c r="BC359" i="9" s="1"/>
  <c r="BD359" i="9" s="1"/>
  <c r="BB77" i="9"/>
  <c r="BC77" i="9" s="1"/>
  <c r="BD77" i="9" s="1"/>
  <c r="BB342" i="9"/>
  <c r="BB58" i="9"/>
  <c r="BB31" i="9"/>
  <c r="BB209" i="9"/>
  <c r="BB89" i="9"/>
  <c r="BB75" i="9"/>
  <c r="BB479" i="9"/>
  <c r="BB410" i="9"/>
  <c r="BB569" i="9"/>
  <c r="BB68" i="9"/>
  <c r="BB242" i="9"/>
  <c r="BB511" i="9"/>
  <c r="BB165" i="9"/>
  <c r="BB91" i="9"/>
  <c r="BB183" i="9"/>
  <c r="BB254" i="9"/>
  <c r="BB85" i="9"/>
  <c r="BC85" i="9" s="1"/>
  <c r="BD85" i="9" s="1"/>
  <c r="BB354" i="9"/>
  <c r="BB227" i="9"/>
  <c r="BB187" i="9"/>
  <c r="BB72" i="9"/>
  <c r="BB303" i="9"/>
  <c r="BC303" i="9" s="1"/>
  <c r="BD303" i="9" s="1"/>
  <c r="BB325" i="9"/>
  <c r="BC325" i="9" s="1"/>
  <c r="BD325" i="9" s="1"/>
  <c r="BB401" i="9"/>
  <c r="BB322" i="9"/>
  <c r="BB163" i="9"/>
  <c r="BB381" i="9"/>
  <c r="BB37" i="9"/>
  <c r="BB30" i="9"/>
  <c r="BB62" i="9"/>
  <c r="BB482" i="9"/>
  <c r="BB259" i="9"/>
  <c r="BC259" i="9" s="1"/>
  <c r="BD259" i="9" s="1"/>
  <c r="BB272" i="9"/>
  <c r="BB521" i="9"/>
  <c r="BB156" i="9"/>
  <c r="BB498" i="9"/>
  <c r="BB174" i="9"/>
  <c r="BB220" i="9"/>
  <c r="BB507" i="9"/>
  <c r="BB385" i="9"/>
  <c r="BB379" i="9"/>
  <c r="BB105" i="9"/>
  <c r="BB475" i="9"/>
  <c r="BB244" i="9"/>
  <c r="BC244" i="9" s="1"/>
  <c r="BD244" i="9" s="1"/>
  <c r="BB549" i="9"/>
  <c r="BB125" i="9"/>
  <c r="BB190" i="9"/>
  <c r="BB472" i="9"/>
  <c r="BC472" i="9" s="1"/>
  <c r="BD472" i="9" s="1"/>
  <c r="BB552" i="9"/>
  <c r="BB121" i="9"/>
  <c r="BB53" i="9"/>
  <c r="BB266" i="9"/>
  <c r="BC266" i="9" s="1"/>
  <c r="BD266" i="9" s="1"/>
  <c r="BB389" i="9"/>
  <c r="BB483" i="9"/>
  <c r="BC483" i="9" s="1"/>
  <c r="BD483" i="9" s="1"/>
  <c r="BB529" i="9"/>
  <c r="BB144" i="9"/>
  <c r="BB24" i="9"/>
  <c r="BB251" i="9"/>
  <c r="BB87" i="9"/>
  <c r="BB25" i="9"/>
  <c r="BC25" i="9" s="1"/>
  <c r="BD25" i="9" s="1"/>
  <c r="BB580" i="9"/>
  <c r="BB435" i="9"/>
  <c r="BB147" i="9"/>
  <c r="BB71" i="9"/>
  <c r="BB493" i="9"/>
  <c r="BB316" i="9"/>
  <c r="BB74" i="9"/>
  <c r="BB246" i="9"/>
  <c r="BB276" i="9"/>
  <c r="BB478" i="9"/>
  <c r="BC478" i="9" s="1"/>
  <c r="BD478" i="9" s="1"/>
  <c r="BB27" i="9"/>
  <c r="BC27" i="9" s="1"/>
  <c r="BD27" i="9" s="1"/>
  <c r="BB394" i="9"/>
  <c r="BB84" i="9"/>
  <c r="BB467" i="9"/>
  <c r="BB202" i="9"/>
  <c r="BB50" i="9"/>
  <c r="BB525" i="9"/>
  <c r="BB176" i="9"/>
  <c r="BB413" i="9"/>
  <c r="BB437" i="9"/>
  <c r="BB362" i="9"/>
  <c r="BB270" i="9"/>
  <c r="BB564" i="9"/>
  <c r="BB380" i="9"/>
  <c r="BC380" i="9" s="1"/>
  <c r="BD380" i="9" s="1"/>
  <c r="BB361" i="9"/>
  <c r="BB573" i="9"/>
  <c r="BC573" i="9" s="1"/>
  <c r="BD573" i="9" s="1"/>
  <c r="BB572" i="9"/>
  <c r="BC572" i="9" s="1"/>
  <c r="BD572" i="9" s="1"/>
  <c r="BB253" i="9"/>
  <c r="BB419" i="9"/>
  <c r="BB261" i="9"/>
  <c r="BC261" i="9" s="1"/>
  <c r="BD261" i="9" s="1"/>
  <c r="BB448" i="9"/>
  <c r="BB171" i="9"/>
  <c r="BB294" i="9"/>
  <c r="BB203" i="9"/>
  <c r="BB485" i="9"/>
  <c r="BB146" i="9"/>
  <c r="BB260" i="9"/>
  <c r="BB103" i="9"/>
  <c r="BB162" i="9"/>
  <c r="BB297" i="9"/>
  <c r="BB452" i="9"/>
  <c r="BB136" i="9"/>
  <c r="BB66" i="9"/>
  <c r="BB64" i="9"/>
  <c r="BB214" i="9"/>
  <c r="BC214" i="9" s="1"/>
  <c r="BD214" i="9" s="1"/>
  <c r="BB182" i="9"/>
  <c r="BB70" i="9"/>
  <c r="BB155" i="9"/>
  <c r="BB208" i="9"/>
  <c r="BC208" i="9" s="1"/>
  <c r="BD208" i="9" s="1"/>
  <c r="BB132" i="9"/>
  <c r="BB561" i="9"/>
  <c r="BB516" i="9"/>
  <c r="BB424" i="9"/>
  <c r="BB476" i="9"/>
  <c r="BB500" i="9"/>
  <c r="BB127" i="9"/>
  <c r="BB416" i="9"/>
  <c r="BB302" i="9"/>
  <c r="BB12" i="9"/>
  <c r="BB19" i="9"/>
  <c r="BB234" i="9"/>
  <c r="BC234" i="9" s="1"/>
  <c r="BD234" i="9" s="1"/>
  <c r="BB579" i="9"/>
  <c r="BC579" i="9" s="1"/>
  <c r="BD579" i="9" s="1"/>
  <c r="BB265" i="9"/>
  <c r="BB550" i="9"/>
  <c r="BB43" i="9"/>
  <c r="BB22" i="9"/>
  <c r="BB113" i="9"/>
  <c r="BB299" i="9"/>
  <c r="BB541" i="9"/>
  <c r="BB457" i="9"/>
  <c r="BB353" i="9"/>
  <c r="BB344" i="9"/>
  <c r="BC344" i="9" s="1"/>
  <c r="BD344" i="9" s="1"/>
  <c r="BB210" i="9"/>
  <c r="BB143" i="9"/>
  <c r="BB170" i="9"/>
  <c r="BB138" i="9"/>
  <c r="BB313" i="9"/>
  <c r="BC313" i="9" s="1"/>
  <c r="BD313" i="9" s="1"/>
  <c r="BB164" i="9"/>
  <c r="BB575" i="9"/>
  <c r="BB392" i="9"/>
  <c r="BC392" i="9" s="1"/>
  <c r="BD392" i="9" s="1"/>
  <c r="BB221" i="9"/>
  <c r="BC221" i="9" s="1"/>
  <c r="BD221" i="9" s="1"/>
  <c r="BB436" i="9"/>
  <c r="BC436" i="9" s="1"/>
  <c r="BD436" i="9" s="1"/>
  <c r="BB398" i="9"/>
  <c r="BC398" i="9" s="1"/>
  <c r="BD398" i="9" s="1"/>
  <c r="BB218" i="9"/>
  <c r="BC218" i="9" s="1"/>
  <c r="BD218" i="9" s="1"/>
  <c r="BB213" i="9"/>
  <c r="BB400" i="9"/>
  <c r="BB320" i="9"/>
  <c r="BB194" i="9"/>
  <c r="BC194" i="9" s="1"/>
  <c r="BD194" i="9" s="1"/>
  <c r="BB444" i="9"/>
  <c r="BC444" i="9" s="1"/>
  <c r="BD444" i="9" s="1"/>
  <c r="BB44" i="9"/>
  <c r="BC44" i="9" s="1"/>
  <c r="BD44" i="9" s="1"/>
  <c r="BB243" i="9"/>
  <c r="BB304" i="9"/>
  <c r="BC304" i="9" s="1"/>
  <c r="BD304" i="9" s="1"/>
  <c r="BB309" i="9"/>
  <c r="BC309" i="9" s="1"/>
  <c r="BD309" i="9" s="1"/>
  <c r="BB255" i="9"/>
  <c r="BC255" i="9" s="1"/>
  <c r="BD255" i="9" s="1"/>
  <c r="BB395" i="9"/>
  <c r="BC395" i="9" s="1"/>
  <c r="BD395" i="9" s="1"/>
  <c r="BB554" i="9"/>
  <c r="BB495" i="9"/>
  <c r="BB305" i="9"/>
  <c r="BB284" i="9"/>
  <c r="BC284" i="9" s="1"/>
  <c r="BD284" i="9" s="1"/>
  <c r="BB543" i="9"/>
  <c r="BC543" i="9" s="1"/>
  <c r="BD543" i="9" s="1"/>
  <c r="BB57" i="9"/>
  <c r="BC57" i="9" s="1"/>
  <c r="BD57" i="9" s="1"/>
  <c r="BB369" i="9"/>
  <c r="BC369" i="9" s="1"/>
  <c r="BD369" i="9" s="1"/>
  <c r="BB432" i="9"/>
  <c r="BC432" i="9" s="1"/>
  <c r="BD432" i="9" s="1"/>
  <c r="BB256" i="9"/>
  <c r="BC256" i="9" s="1"/>
  <c r="BD256" i="9" s="1"/>
  <c r="BB13" i="9"/>
  <c r="BC13" i="9" s="1"/>
  <c r="BD13" i="9" s="1"/>
  <c r="BB90" i="9"/>
  <c r="BB421" i="9"/>
  <c r="BC421" i="9" s="1"/>
  <c r="BD421" i="9" s="1"/>
  <c r="BB215" i="9"/>
  <c r="BB386" i="9"/>
  <c r="BC386" i="9" s="1"/>
  <c r="BD386" i="9" s="1"/>
  <c r="BB553" i="9"/>
  <c r="BC553" i="9" s="1"/>
  <c r="BD553" i="9" s="1"/>
  <c r="BB402" i="9"/>
  <c r="BB232" i="9"/>
  <c r="BB65" i="9"/>
  <c r="BC65" i="9" s="1"/>
  <c r="BD65" i="9" s="1"/>
  <c r="BB231" i="9"/>
  <c r="BB544" i="9"/>
  <c r="BB73" i="9"/>
  <c r="BC73" i="9" s="1"/>
  <c r="BD73" i="9" s="1"/>
  <c r="BB348" i="9"/>
  <c r="BB161" i="9"/>
  <c r="BC161" i="9" s="1"/>
  <c r="BD161" i="9" s="1"/>
  <c r="BB204" i="9"/>
  <c r="BC204" i="9" s="1"/>
  <c r="BD204" i="9" s="1"/>
  <c r="BB198" i="9"/>
  <c r="BB226" i="9"/>
  <c r="BC226" i="9" s="1"/>
  <c r="BD226" i="9" s="1"/>
  <c r="BB142" i="9"/>
  <c r="BB179" i="9"/>
  <c r="BC179" i="9" s="1"/>
  <c r="BD179" i="9" s="1"/>
  <c r="BB442" i="9"/>
  <c r="BB154" i="9"/>
  <c r="BB488" i="9"/>
  <c r="BB93" i="9"/>
  <c r="BC93" i="9" s="1"/>
  <c r="BD93" i="9" s="1"/>
  <c r="BB271" i="9"/>
  <c r="BB211" i="9"/>
  <c r="BB481" i="9"/>
  <c r="BB371" i="9"/>
  <c r="BB222" i="9"/>
  <c r="BB484" i="9"/>
  <c r="BB41" i="9"/>
  <c r="BB538" i="9"/>
  <c r="BB387" i="9"/>
  <c r="BB376" i="9"/>
  <c r="BB235" i="9"/>
  <c r="BC235" i="9" s="1"/>
  <c r="BD235" i="9" s="1"/>
  <c r="BB159" i="9"/>
  <c r="BB567" i="9"/>
  <c r="BC567" i="9" s="1"/>
  <c r="BD567" i="9" s="1"/>
  <c r="BB239" i="9"/>
  <c r="BC239" i="9" s="1"/>
  <c r="BD239" i="9" s="1"/>
  <c r="BB332" i="9"/>
  <c r="BB461" i="9"/>
  <c r="BC461" i="9" s="1"/>
  <c r="BD461" i="9" s="1"/>
  <c r="BB273" i="9"/>
  <c r="BB78" i="9"/>
  <c r="BB49" i="9"/>
  <c r="BB28" i="9"/>
  <c r="BB496" i="9"/>
  <c r="BB115" i="9"/>
  <c r="BB207" i="9"/>
  <c r="BB109" i="9"/>
  <c r="BB18" i="9"/>
  <c r="BB306" i="9"/>
  <c r="BB99" i="9"/>
  <c r="BC99" i="9" s="1"/>
  <c r="BD99" i="9" s="1"/>
  <c r="BB357" i="9"/>
  <c r="BC357" i="9" s="1"/>
  <c r="BD357" i="9" s="1"/>
  <c r="BB532" i="9"/>
  <c r="BB409" i="9"/>
  <c r="BB524" i="9"/>
  <c r="BB296" i="9"/>
  <c r="BB536" i="9"/>
  <c r="BB315" i="9"/>
  <c r="BB459" i="9"/>
  <c r="BC459" i="9" s="1"/>
  <c r="BD459" i="9" s="1"/>
  <c r="BB236" i="9"/>
  <c r="BC236" i="9" s="1"/>
  <c r="BD236" i="9" s="1"/>
  <c r="BB466" i="9"/>
  <c r="BC466" i="9" s="1"/>
  <c r="BD466" i="9" s="1"/>
  <c r="BB517" i="9"/>
  <c r="BB130" i="9"/>
  <c r="BB172" i="9"/>
  <c r="BB571" i="9"/>
  <c r="BC571" i="9" s="1"/>
  <c r="BD571" i="9" s="1"/>
  <c r="BB197" i="9"/>
  <c r="BC197" i="9" s="1"/>
  <c r="BD197" i="9" s="1"/>
  <c r="BB114" i="9"/>
  <c r="BC114" i="9" s="1"/>
  <c r="BD114" i="9" s="1"/>
  <c r="BB414" i="9"/>
  <c r="BC414" i="9" s="1"/>
  <c r="BD414" i="9" s="1"/>
  <c r="BB307" i="9"/>
  <c r="BC307" i="9" s="1"/>
  <c r="BD307" i="9" s="1"/>
  <c r="BB542" i="9"/>
  <c r="BC542" i="9" s="1"/>
  <c r="BD542" i="9" s="1"/>
  <c r="BB188" i="9"/>
  <c r="BC188" i="9" s="1"/>
  <c r="BD188" i="9" s="1"/>
  <c r="BB492" i="9"/>
  <c r="BC492" i="9" s="1"/>
  <c r="BD492" i="9" s="1"/>
  <c r="BB447" i="9"/>
  <c r="BB119" i="9"/>
  <c r="BC119" i="9" s="1"/>
  <c r="BD119" i="9" s="1"/>
  <c r="BB563" i="9"/>
  <c r="BB556" i="9"/>
  <c r="BB345" i="9"/>
  <c r="BB334" i="9"/>
  <c r="BC334" i="9" s="1"/>
  <c r="BD334" i="9" s="1"/>
  <c r="BB522" i="9"/>
  <c r="BB331" i="9"/>
  <c r="BC331" i="9" s="1"/>
  <c r="BD331" i="9" s="1"/>
  <c r="BB16" i="9"/>
  <c r="BC16" i="9" s="1"/>
  <c r="BD16" i="9" s="1"/>
  <c r="BB92" i="9"/>
  <c r="BC92" i="9" s="1"/>
  <c r="BD92" i="9" s="1"/>
  <c r="BB250" i="9"/>
  <c r="BB277" i="9"/>
  <c r="BC277" i="9" s="1"/>
  <c r="BD277" i="9" s="1"/>
  <c r="BB333" i="9"/>
  <c r="BC333" i="9" s="1"/>
  <c r="BD333" i="9" s="1"/>
  <c r="BB96" i="9"/>
  <c r="BC96" i="9" s="1"/>
  <c r="BD96" i="9" s="1"/>
  <c r="BB446" i="9"/>
  <c r="BC446" i="9" s="1"/>
  <c r="BD446" i="9" s="1"/>
  <c r="BB528" i="9"/>
  <c r="BC528" i="9" s="1"/>
  <c r="BD528" i="9" s="1"/>
  <c r="BB102" i="9"/>
  <c r="BC102" i="9" s="1"/>
  <c r="BD102" i="9" s="1"/>
  <c r="BB497" i="9"/>
  <c r="BB347" i="9"/>
  <c r="BC347" i="9" s="1"/>
  <c r="BD347" i="9" s="1"/>
  <c r="BB337" i="9"/>
  <c r="BB21" i="9"/>
  <c r="BC21" i="9" s="1"/>
  <c r="BD21" i="9" s="1"/>
  <c r="BB566" i="9"/>
  <c r="BB237" i="9"/>
  <c r="BC237" i="9" s="1"/>
  <c r="BD237" i="9" s="1"/>
  <c r="BB280" i="9"/>
  <c r="BB365" i="9"/>
  <c r="BC365" i="9" s="1"/>
  <c r="BD365" i="9" s="1"/>
  <c r="BB116" i="9"/>
  <c r="BC116" i="9" s="1"/>
  <c r="BD116" i="9" s="1"/>
  <c r="BB372" i="9"/>
  <c r="BC372" i="9" s="1"/>
  <c r="BD372" i="9" s="1"/>
  <c r="BB69" i="9"/>
  <c r="BB81" i="9"/>
  <c r="BC81" i="9" s="1"/>
  <c r="BD81" i="9" s="1"/>
  <c r="BB111" i="9"/>
  <c r="BB576" i="9"/>
  <c r="BC576" i="9" s="1"/>
  <c r="BD576" i="9" s="1"/>
  <c r="BB429" i="9"/>
  <c r="BC429" i="9" s="1"/>
  <c r="BD429" i="9" s="1"/>
  <c r="BB83" i="9"/>
  <c r="BB480" i="9"/>
  <c r="BC480" i="9" s="1"/>
  <c r="BD480" i="9" s="1"/>
  <c r="BB518" i="9"/>
  <c r="BC518" i="9" s="1"/>
  <c r="BD518" i="9" s="1"/>
  <c r="BB375" i="9"/>
  <c r="BC375" i="9" s="1"/>
  <c r="BD375" i="9" s="1"/>
  <c r="BB139" i="9"/>
  <c r="BC139" i="9" s="1"/>
  <c r="BD139" i="9" s="1"/>
  <c r="BB505" i="9"/>
  <c r="BB382" i="9"/>
  <c r="BB463" i="9"/>
  <c r="BB200" i="9"/>
  <c r="BB39" i="9"/>
  <c r="BB59" i="9"/>
  <c r="BB63" i="9"/>
  <c r="BB258" i="9"/>
  <c r="BC258" i="9" s="1"/>
  <c r="BD258" i="9" s="1"/>
  <c r="BB390" i="9"/>
  <c r="BB526" i="9"/>
  <c r="BB474" i="9"/>
  <c r="BC474" i="9" s="1"/>
  <c r="BD474" i="9" s="1"/>
  <c r="BB519" i="9"/>
  <c r="BC519" i="9" s="1"/>
  <c r="BD519" i="9" s="1"/>
  <c r="BB223" i="9"/>
  <c r="BB336" i="9"/>
  <c r="BC336" i="9" s="1"/>
  <c r="BD336" i="9" s="1"/>
  <c r="BB441" i="9"/>
  <c r="BB267" i="9"/>
  <c r="BB449" i="9"/>
  <c r="BC449" i="9" s="1"/>
  <c r="BD449" i="9" s="1"/>
  <c r="BB374" i="9"/>
  <c r="BC374" i="9" s="1"/>
  <c r="BD374" i="9" s="1"/>
  <c r="BB351" i="9"/>
  <c r="BB397" i="9"/>
  <c r="BC397" i="9" s="1"/>
  <c r="BD397" i="9" s="1"/>
  <c r="BB61" i="9"/>
  <c r="BB366" i="9"/>
  <c r="BC366" i="9" s="1"/>
  <c r="BD366" i="9" s="1"/>
  <c r="BB450" i="9"/>
  <c r="BB565" i="9"/>
  <c r="BB106" i="9"/>
  <c r="BB292" i="9"/>
  <c r="BB338" i="9"/>
  <c r="BB431" i="9"/>
  <c r="BB287" i="9"/>
  <c r="BC287" i="9" s="1"/>
  <c r="BD287" i="9" s="1"/>
  <c r="BB29" i="9"/>
  <c r="BB513" i="9"/>
  <c r="BC513" i="9" s="1"/>
  <c r="BD513" i="9" s="1"/>
  <c r="BB308" i="9"/>
  <c r="BC308" i="9" s="1"/>
  <c r="BD308" i="9" s="1"/>
  <c r="BB367" i="9"/>
  <c r="BC367" i="9" s="1"/>
  <c r="BD367" i="9" s="1"/>
  <c r="BB319" i="9"/>
  <c r="BC319" i="9" s="1"/>
  <c r="BD319" i="9" s="1"/>
  <c r="BB151" i="9"/>
  <c r="BB358" i="9"/>
  <c r="BC358" i="9" s="1"/>
  <c r="BD358" i="9" s="1"/>
  <c r="BB14" i="9"/>
  <c r="BC14" i="9" s="1"/>
  <c r="BD14" i="9" s="1"/>
  <c r="BB238" i="9"/>
  <c r="BC238" i="9" s="1"/>
  <c r="BD238" i="9" s="1"/>
  <c r="BB557" i="9"/>
  <c r="BC557" i="9" s="1"/>
  <c r="BD557" i="9" s="1"/>
  <c r="BB458" i="9"/>
  <c r="BB79" i="9"/>
  <c r="BB247" i="9"/>
  <c r="BB339" i="9"/>
  <c r="BB42" i="9"/>
  <c r="BC42" i="9" s="1"/>
  <c r="BD42" i="9" s="1"/>
  <c r="BB533" i="9"/>
  <c r="BB131" i="9"/>
  <c r="BC131" i="9" s="1"/>
  <c r="BD131" i="9" s="1"/>
  <c r="BB330" i="9"/>
  <c r="BB282" i="9"/>
  <c r="BC282" i="9" s="1"/>
  <c r="BD282" i="9" s="1"/>
  <c r="BB168" i="9"/>
  <c r="BC168" i="9" s="1"/>
  <c r="BD168" i="9" s="1"/>
  <c r="BB140" i="9"/>
  <c r="BB240" i="9"/>
  <c r="BC240" i="9" s="1"/>
  <c r="BD240" i="9" s="1"/>
  <c r="BB133" i="9"/>
  <c r="BC133" i="9" s="1"/>
  <c r="BD133" i="9" s="1"/>
  <c r="BB396" i="9"/>
  <c r="BC396" i="9" s="1"/>
  <c r="BD396" i="9" s="1"/>
  <c r="BB40" i="9"/>
  <c r="BB216" i="9"/>
  <c r="BB26" i="9"/>
  <c r="BC26" i="9" s="1"/>
  <c r="BD26" i="9" s="1"/>
  <c r="BB219" i="9"/>
  <c r="BC219" i="9" s="1"/>
  <c r="BD219" i="9" s="1"/>
  <c r="BB148" i="9"/>
  <c r="BB217" i="9"/>
  <c r="BB193" i="9"/>
  <c r="BC193" i="9" s="1"/>
  <c r="BD193" i="9" s="1"/>
  <c r="BB141" i="9"/>
  <c r="BC141" i="9" s="1"/>
  <c r="BD141" i="9" s="1"/>
  <c r="BB471" i="9"/>
  <c r="BC471" i="9" s="1"/>
  <c r="BD471" i="9" s="1"/>
  <c r="BB60" i="9"/>
  <c r="BC60" i="9" s="1"/>
  <c r="BD60" i="9" s="1"/>
  <c r="BB314" i="9"/>
  <c r="BC314" i="9" s="1"/>
  <c r="BD314" i="9" s="1"/>
  <c r="BB288" i="9"/>
  <c r="BB205" i="9"/>
  <c r="BC205" i="9" s="1"/>
  <c r="BD205" i="9" s="1"/>
  <c r="BB568" i="9"/>
  <c r="BB257" i="9"/>
  <c r="BB504" i="9"/>
  <c r="BB411" i="9"/>
  <c r="BC411" i="9" s="1"/>
  <c r="BD411" i="9" s="1"/>
  <c r="BB34" i="9"/>
  <c r="BC34" i="9" s="1"/>
  <c r="BD34" i="9" s="1"/>
  <c r="BB181" i="9"/>
  <c r="BB249" i="9"/>
  <c r="BB36" i="9"/>
  <c r="BB279" i="9"/>
  <c r="BB499" i="9"/>
  <c r="BB206" i="9"/>
  <c r="BB137" i="9"/>
  <c r="BC137" i="9" s="1"/>
  <c r="BD137" i="9" s="1"/>
  <c r="BB545" i="9"/>
  <c r="BC545" i="9" s="1"/>
  <c r="BD545" i="9" s="1"/>
  <c r="BB298" i="9"/>
  <c r="BB82" i="9"/>
  <c r="BB52" i="9"/>
  <c r="BB373" i="9"/>
  <c r="BB502" i="9"/>
  <c r="BB465" i="9"/>
  <c r="BB278" i="9"/>
  <c r="BC278" i="9" s="1"/>
  <c r="BD278" i="9" s="1"/>
  <c r="BB149" i="9"/>
  <c r="BB45" i="9"/>
  <c r="BB341" i="9"/>
  <c r="BB420" i="9"/>
  <c r="BB97" i="9"/>
  <c r="BB230" i="9"/>
  <c r="BB455" i="9"/>
  <c r="BC455" i="9" s="1"/>
  <c r="BD455" i="9" s="1"/>
  <c r="BB470" i="9"/>
  <c r="BB464" i="9"/>
  <c r="BC464" i="9" s="1"/>
  <c r="BD464" i="9" s="1"/>
  <c r="BB67" i="9"/>
  <c r="BC67" i="9" s="1"/>
  <c r="BD67" i="9" s="1"/>
  <c r="BB418" i="9"/>
  <c r="BC418" i="9" s="1"/>
  <c r="BD418" i="9" s="1"/>
  <c r="BB407" i="9"/>
  <c r="BB548" i="9"/>
  <c r="BB263" i="9"/>
  <c r="BB126" i="9"/>
  <c r="BC126" i="9" s="1"/>
  <c r="BD126" i="9" s="1"/>
  <c r="BB321" i="9"/>
  <c r="BB388" i="9"/>
  <c r="BC388" i="9" s="1"/>
  <c r="BD388" i="9" s="1"/>
  <c r="BB433" i="9"/>
  <c r="BB559" i="9"/>
  <c r="BC559" i="9" s="1"/>
  <c r="BD559" i="9" s="1"/>
  <c r="BB327" i="9"/>
  <c r="BC327" i="9" s="1"/>
  <c r="BD327" i="9" s="1"/>
  <c r="BB56" i="9"/>
  <c r="BC56" i="9" s="1"/>
  <c r="BD56" i="9" s="1"/>
  <c r="BB94" i="9"/>
  <c r="BC94" i="9" s="1"/>
  <c r="BD94" i="9" s="1"/>
  <c r="BB430" i="9"/>
  <c r="BC430" i="9" s="1"/>
  <c r="BD430" i="9" s="1"/>
  <c r="BB454" i="9"/>
  <c r="BC454" i="9" s="1"/>
  <c r="BD454" i="9" s="1"/>
  <c r="BB269" i="9"/>
  <c r="BC269" i="9" s="1"/>
  <c r="BD269" i="9" s="1"/>
  <c r="BB577" i="9"/>
  <c r="BB95" i="9"/>
  <c r="BC95" i="9" s="1"/>
  <c r="BD95" i="9" s="1"/>
  <c r="BB451" i="9"/>
  <c r="BB539" i="9"/>
  <c r="BB286" i="9"/>
  <c r="BB134" i="9"/>
  <c r="BB153" i="9"/>
  <c r="BB428" i="9"/>
  <c r="BB329" i="9"/>
  <c r="BB178" i="9"/>
  <c r="BB391" i="9"/>
  <c r="BC391" i="9" s="1"/>
  <c r="BD391" i="9" s="1"/>
  <c r="BB122" i="9"/>
  <c r="BB195" i="9"/>
  <c r="BB177" i="9"/>
  <c r="BB368" i="9"/>
  <c r="BC368" i="9" s="1"/>
  <c r="BD368" i="9" s="1"/>
  <c r="BB404" i="9"/>
  <c r="BC404" i="9" s="1"/>
  <c r="BD404" i="9" s="1"/>
  <c r="BB578" i="9"/>
  <c r="BC578" i="9" s="1"/>
  <c r="BD578" i="9" s="1"/>
  <c r="BB112" i="9"/>
  <c r="BC112" i="9" s="1"/>
  <c r="BD112" i="9" s="1"/>
  <c r="BB189" i="9"/>
  <c r="BC189" i="9" s="1"/>
  <c r="BD189" i="9" s="1"/>
  <c r="BB377" i="9"/>
  <c r="BB192" i="9"/>
  <c r="BB23" i="9"/>
  <c r="BB509" i="9"/>
  <c r="BC509" i="9" s="1"/>
  <c r="BD509" i="9" s="1"/>
  <c r="BB98" i="9"/>
  <c r="BB312" i="9"/>
  <c r="BB393" i="9"/>
  <c r="BB473" i="9"/>
  <c r="BC473" i="9" s="1"/>
  <c r="BD473" i="9" s="1"/>
  <c r="BB460" i="9"/>
  <c r="BB490" i="9"/>
  <c r="BB399" i="9"/>
  <c r="BB158" i="9"/>
  <c r="BB364" i="9"/>
  <c r="BB283" i="9"/>
  <c r="BC283" i="9" s="1"/>
  <c r="BD283" i="9" s="1"/>
  <c r="BB363" i="9"/>
  <c r="BC363" i="9" s="1"/>
  <c r="BD363" i="9" s="1"/>
  <c r="BB440" i="9"/>
  <c r="BB15" i="9"/>
  <c r="BC15" i="9" s="1"/>
  <c r="BD15" i="9" s="1"/>
  <c r="BB108" i="9"/>
  <c r="BC108" i="9" s="1"/>
  <c r="BD108" i="9" s="1"/>
  <c r="BB350" i="9"/>
  <c r="BC350" i="9" s="1"/>
  <c r="BD350" i="9" s="1"/>
  <c r="BB274" i="9"/>
  <c r="BB412" i="9"/>
  <c r="BB439" i="9"/>
  <c r="BB335" i="9"/>
  <c r="BB408" i="9"/>
  <c r="BC408" i="9" s="1"/>
  <c r="BD408" i="9" s="1"/>
  <c r="BB252" i="9"/>
  <c r="BC252" i="9" s="1"/>
  <c r="BD252" i="9" s="1"/>
  <c r="BB245" i="9"/>
  <c r="BC245" i="9" s="1"/>
  <c r="BD245" i="9" s="1"/>
  <c r="BB530" i="9"/>
  <c r="BC530" i="9" s="1"/>
  <c r="BD530" i="9" s="1"/>
  <c r="BB35" i="9"/>
  <c r="BB212" i="9"/>
  <c r="BB318" i="9"/>
  <c r="BB289" i="9"/>
  <c r="BB468" i="9"/>
  <c r="BB241" i="9"/>
  <c r="BB531" i="9"/>
  <c r="BB546" i="9"/>
  <c r="BC546" i="9" s="1"/>
  <c r="BD546" i="9" s="1"/>
  <c r="BB128" i="9"/>
  <c r="BB301" i="9"/>
  <c r="BB248" i="9"/>
  <c r="BC248" i="9" s="1"/>
  <c r="BD248" i="9" s="1"/>
  <c r="BB80" i="9"/>
  <c r="BB86" i="9"/>
  <c r="BC86" i="9" s="1"/>
  <c r="BD86" i="9" s="1"/>
  <c r="BB324" i="9"/>
  <c r="BB199" i="9"/>
  <c r="BC199" i="9" s="1"/>
  <c r="BD199" i="9" s="1"/>
  <c r="BB537" i="9"/>
  <c r="BC537" i="9" s="1"/>
  <c r="BD537" i="9" s="1"/>
  <c r="BB462" i="9"/>
  <c r="BC462" i="9" s="1"/>
  <c r="BD462" i="9" s="1"/>
  <c r="BB547" i="9"/>
  <c r="BC547" i="9" s="1"/>
  <c r="BD547" i="9" s="1"/>
  <c r="BB157" i="9"/>
  <c r="BC157" i="9" s="1"/>
  <c r="BD157" i="9" s="1"/>
  <c r="BB370" i="9"/>
  <c r="BB184" i="9"/>
  <c r="BC184" i="9" s="1"/>
  <c r="BD184" i="9" s="1"/>
  <c r="BB275" i="9"/>
  <c r="BB135" i="9"/>
  <c r="BB378" i="9"/>
  <c r="BB229" i="9"/>
  <c r="BB129" i="9"/>
  <c r="BB356" i="9"/>
  <c r="BB570" i="9"/>
  <c r="BB487" i="9"/>
  <c r="AE184" i="9"/>
  <c r="AF184" i="9" s="1"/>
  <c r="AE95" i="9"/>
  <c r="AF95" i="9" s="1"/>
  <c r="AE408" i="9"/>
  <c r="AF408" i="9" s="1"/>
  <c r="AE538" i="9"/>
  <c r="AF538" i="9" s="1"/>
  <c r="AE327" i="9"/>
  <c r="AF327" i="9" s="1"/>
  <c r="AE269" i="9"/>
  <c r="AF269" i="9" s="1"/>
  <c r="AE235" i="9"/>
  <c r="AF235" i="9" s="1"/>
  <c r="AE375" i="9"/>
  <c r="AF375" i="9" s="1"/>
  <c r="AE106" i="9"/>
  <c r="AF106" i="9" s="1"/>
  <c r="AE513" i="9"/>
  <c r="AF513" i="9" s="1"/>
  <c r="AE319" i="9"/>
  <c r="AF319" i="9" s="1"/>
  <c r="AE67" i="9"/>
  <c r="AF67" i="9" s="1"/>
  <c r="AE446" i="9"/>
  <c r="AF446" i="9" s="1"/>
  <c r="AE395" i="9"/>
  <c r="AF395" i="9" s="1"/>
  <c r="AE454" i="9"/>
  <c r="AF454" i="9" s="1"/>
  <c r="AE331" i="9"/>
  <c r="AF331" i="9" s="1"/>
  <c r="AE363" i="9"/>
  <c r="AF363" i="9" s="1"/>
  <c r="AE16" i="9"/>
  <c r="AF16" i="9" s="1"/>
  <c r="AE578" i="9"/>
  <c r="AF578" i="9" s="1"/>
  <c r="AE442" i="9"/>
  <c r="AF442" i="9" s="1"/>
  <c r="AE154" i="9"/>
  <c r="AF154" i="9" s="1"/>
  <c r="AE333" i="9"/>
  <c r="AF333" i="9" s="1"/>
  <c r="AE36" i="9"/>
  <c r="AF36" i="9" s="1"/>
  <c r="AE193" i="9"/>
  <c r="AF193" i="9" s="1"/>
  <c r="AE374" i="9"/>
  <c r="AF374" i="9" s="1"/>
  <c r="AE429" i="9"/>
  <c r="AF429" i="9" s="1"/>
  <c r="AE261" i="9"/>
  <c r="AF261" i="9" s="1"/>
  <c r="AE14" i="9"/>
  <c r="AF14" i="9" s="1"/>
  <c r="AE463" i="9"/>
  <c r="AF463" i="9" s="1"/>
  <c r="AE194" i="9"/>
  <c r="AF194" i="9" s="1"/>
  <c r="AE543" i="9"/>
  <c r="AF543" i="9" s="1"/>
  <c r="AE532" i="9"/>
  <c r="AF532" i="9" s="1"/>
  <c r="AE321" i="9"/>
  <c r="AF321" i="9" s="1"/>
  <c r="AE439" i="9"/>
  <c r="AF439" i="9" s="1"/>
  <c r="AE102" i="9"/>
  <c r="AF102" i="9" s="1"/>
  <c r="AE211" i="9"/>
  <c r="AF211" i="9" s="1"/>
  <c r="AE21" i="9"/>
  <c r="AF21" i="9" s="1"/>
  <c r="AE219" i="9"/>
  <c r="AF219" i="9" s="1"/>
  <c r="AE314" i="9"/>
  <c r="AF314" i="9" s="1"/>
  <c r="AE528" i="9"/>
  <c r="AF528" i="9" s="1"/>
  <c r="AE471" i="9"/>
  <c r="AF471" i="9" s="1"/>
  <c r="AE139" i="9"/>
  <c r="AF139" i="9" s="1"/>
  <c r="AE414" i="9"/>
  <c r="AF414" i="9" s="1"/>
  <c r="AE421" i="9"/>
  <c r="AF421" i="9" s="1"/>
  <c r="AE391" i="9"/>
  <c r="AF391" i="9" s="1"/>
  <c r="AE236" i="9"/>
  <c r="AF236" i="9" s="1"/>
  <c r="AE56" i="9"/>
  <c r="AF56" i="9" s="1"/>
  <c r="AE15" i="9"/>
  <c r="AF15" i="9" s="1"/>
  <c r="AE212" i="9"/>
  <c r="AF212" i="9" s="1"/>
  <c r="AE93" i="9"/>
  <c r="AF93" i="9" s="1"/>
  <c r="AE579" i="9"/>
  <c r="AF579" i="9" s="1"/>
  <c r="AE199" i="9"/>
  <c r="AF199" i="9" s="1"/>
  <c r="AE13" i="9"/>
  <c r="AF13" i="9" s="1"/>
  <c r="AE92" i="9"/>
  <c r="AF92" i="9" s="1"/>
  <c r="AE119" i="9"/>
  <c r="AF119" i="9" s="1"/>
  <c r="AE509" i="9"/>
  <c r="AF509" i="9" s="1"/>
  <c r="AE396" i="9"/>
  <c r="AF396" i="9" s="1"/>
  <c r="AE533" i="9"/>
  <c r="AF533" i="9" s="1"/>
  <c r="AE42" i="9"/>
  <c r="AF42" i="9" s="1"/>
  <c r="AE208" i="9"/>
  <c r="AF208" i="9" s="1"/>
  <c r="AE519" i="9"/>
  <c r="AF519" i="9" s="1"/>
  <c r="AE99" i="9"/>
  <c r="AF99" i="9" s="1"/>
  <c r="AE284" i="9"/>
  <c r="AF284" i="9" s="1"/>
  <c r="AE368" i="9"/>
  <c r="AF368" i="9" s="1"/>
  <c r="AE350" i="9"/>
  <c r="AF350" i="9" s="1"/>
  <c r="AM179" i="9"/>
  <c r="AN179" i="9" s="1"/>
  <c r="AE207" i="9"/>
  <c r="AF207" i="9" s="1"/>
  <c r="AE466" i="9"/>
  <c r="AF466" i="9" s="1"/>
  <c r="AE108" i="9"/>
  <c r="AF108" i="9" s="1"/>
  <c r="AE392" i="9"/>
  <c r="AF392" i="9" s="1"/>
  <c r="AE345" i="9"/>
  <c r="AF345" i="9" s="1"/>
  <c r="AE537" i="9"/>
  <c r="AF537" i="9" s="1"/>
  <c r="AE386" i="9"/>
  <c r="AF386" i="9" s="1"/>
  <c r="AE334" i="9"/>
  <c r="AF334" i="9" s="1"/>
  <c r="AE34" i="9"/>
  <c r="AF34" i="9" s="1"/>
  <c r="AE133" i="9"/>
  <c r="AF133" i="9" s="1"/>
  <c r="AE518" i="9"/>
  <c r="AF518" i="9" s="1"/>
  <c r="AE480" i="9"/>
  <c r="AF480" i="9" s="1"/>
  <c r="AE204" i="9"/>
  <c r="AF204" i="9" s="1"/>
  <c r="AE398" i="9"/>
  <c r="AF398" i="9" s="1"/>
  <c r="AE404" i="9"/>
  <c r="AF404" i="9" s="1"/>
  <c r="AE218" i="9"/>
  <c r="AF218" i="9" s="1"/>
  <c r="AE94" i="9"/>
  <c r="AF94" i="9" s="1"/>
  <c r="AE462" i="9"/>
  <c r="AF462" i="9" s="1"/>
  <c r="AE130" i="9"/>
  <c r="AF130" i="9" s="1"/>
  <c r="AE459" i="9"/>
  <c r="AF459" i="9" s="1"/>
  <c r="AE238" i="9"/>
  <c r="AF238" i="9" s="1"/>
  <c r="AE168" i="9"/>
  <c r="AF168" i="9" s="1"/>
  <c r="AE205" i="9"/>
  <c r="AF205" i="9" s="1"/>
  <c r="AE397" i="9"/>
  <c r="AF397" i="9" s="1"/>
  <c r="AE372" i="9"/>
  <c r="AF372" i="9" s="1"/>
  <c r="AE388" i="9"/>
  <c r="AF388" i="9" s="1"/>
  <c r="AE304" i="9"/>
  <c r="AF304" i="9" s="1"/>
  <c r="AE96" i="9"/>
  <c r="AF96" i="9" s="1"/>
  <c r="AE112" i="9"/>
  <c r="AF112" i="9" s="1"/>
  <c r="AE275" i="9"/>
  <c r="AF275" i="9" s="1"/>
  <c r="AE245" i="9"/>
  <c r="AF245" i="9" s="1"/>
  <c r="AE86" i="9"/>
  <c r="AF86" i="9" s="1"/>
  <c r="AE271" i="9"/>
  <c r="AF271" i="9" s="1"/>
  <c r="AE307" i="9"/>
  <c r="AF307" i="9" s="1"/>
  <c r="AE308" i="9"/>
  <c r="AF308" i="9" s="1"/>
  <c r="AE131" i="9"/>
  <c r="AF131" i="9" s="1"/>
  <c r="AE367" i="9"/>
  <c r="AF367" i="9" s="1"/>
  <c r="AE237" i="9"/>
  <c r="AF237" i="9" s="1"/>
  <c r="AE481" i="9"/>
  <c r="AF481" i="9" s="1"/>
  <c r="AE559" i="9"/>
  <c r="AF559" i="9" s="1"/>
  <c r="AE369" i="9"/>
  <c r="AF369" i="9" s="1"/>
  <c r="AE116" i="9"/>
  <c r="AF116" i="9" s="1"/>
  <c r="AE252" i="9"/>
  <c r="AF252" i="9" s="1"/>
  <c r="AE335" i="9"/>
  <c r="AF335" i="9" s="1"/>
  <c r="AE436" i="9"/>
  <c r="AF436" i="9" s="1"/>
  <c r="AE157" i="9"/>
  <c r="AF157" i="9" s="1"/>
  <c r="AE484" i="9"/>
  <c r="AF484" i="9" s="1"/>
  <c r="AE365" i="9"/>
  <c r="AF365" i="9" s="1"/>
  <c r="AE26" i="9"/>
  <c r="AF26" i="9" s="1"/>
  <c r="AE39" i="9"/>
  <c r="AF39" i="9" s="1"/>
  <c r="AE499" i="9"/>
  <c r="AF499" i="9" s="1"/>
  <c r="AE287" i="9"/>
  <c r="AF287" i="9" s="1"/>
  <c r="AE226" i="9"/>
  <c r="AF226" i="9" s="1"/>
  <c r="AE430" i="9"/>
  <c r="AF430" i="9" s="1"/>
  <c r="AE161" i="9"/>
  <c r="AF161" i="9" s="1"/>
  <c r="W316" i="9"/>
  <c r="X316" i="9" s="1"/>
  <c r="W305" i="9"/>
  <c r="X305" i="9" s="1"/>
  <c r="W324" i="9"/>
  <c r="X324" i="9" s="1"/>
  <c r="W222" i="9"/>
  <c r="X222" i="9" s="1"/>
  <c r="W448" i="9"/>
  <c r="X448" i="9" s="1"/>
  <c r="W54" i="9"/>
  <c r="X54" i="9" s="1"/>
  <c r="W289" i="9"/>
  <c r="X289" i="9" s="1"/>
  <c r="W283" i="9"/>
  <c r="X283" i="9" s="1"/>
  <c r="W356" i="9"/>
  <c r="X356" i="9" s="1"/>
  <c r="W467" i="9"/>
  <c r="X467" i="9" s="1"/>
  <c r="W150" i="9"/>
  <c r="X150" i="9" s="1"/>
  <c r="W517" i="9"/>
  <c r="X517" i="9" s="1"/>
  <c r="W90" i="9"/>
  <c r="X90" i="9" s="1"/>
  <c r="W144" i="9"/>
  <c r="X144" i="9" s="1"/>
  <c r="W353" i="9"/>
  <c r="X353" i="9" s="1"/>
  <c r="W169" i="9"/>
  <c r="X169" i="9" s="1"/>
  <c r="W497" i="9"/>
  <c r="X497" i="9" s="1"/>
  <c r="W354" i="9"/>
  <c r="X354" i="9" s="1"/>
  <c r="W173" i="9"/>
  <c r="X173" i="9" s="1"/>
  <c r="W187" i="9"/>
  <c r="X187" i="9" s="1"/>
  <c r="W301" i="9"/>
  <c r="X301" i="9" s="1"/>
  <c r="W159" i="9"/>
  <c r="X159" i="9" s="1"/>
  <c r="W477" i="9"/>
  <c r="X477" i="9" s="1"/>
  <c r="W428" i="9"/>
  <c r="X428" i="9" s="1"/>
  <c r="W276" i="9"/>
  <c r="X276" i="9" s="1"/>
  <c r="W186" i="9"/>
  <c r="X186" i="9" s="1"/>
  <c r="W196" i="9"/>
  <c r="X196" i="9" s="1"/>
  <c r="W373" i="9"/>
  <c r="X373" i="9" s="1"/>
  <c r="W107" i="9"/>
  <c r="X107" i="9" s="1"/>
  <c r="W526" i="9"/>
  <c r="X526" i="9" s="1"/>
  <c r="W411" i="9"/>
  <c r="X411" i="9" s="1"/>
  <c r="W77" i="9"/>
  <c r="X77" i="9" s="1"/>
  <c r="W433" i="9"/>
  <c r="X433" i="9" s="1"/>
  <c r="W175" i="9"/>
  <c r="X175" i="9" s="1"/>
  <c r="W541" i="9"/>
  <c r="X541" i="9" s="1"/>
  <c r="W164" i="9"/>
  <c r="X164" i="9" s="1"/>
  <c r="W147" i="9"/>
  <c r="X147" i="9" s="1"/>
  <c r="W444" i="9"/>
  <c r="X444" i="9" s="1"/>
  <c r="W461" i="9"/>
  <c r="X461" i="9" s="1"/>
  <c r="W501" i="9"/>
  <c r="X501" i="9" s="1"/>
  <c r="W419" i="9"/>
  <c r="X419" i="9" s="1"/>
  <c r="W299" i="9"/>
  <c r="X299" i="9" s="1"/>
  <c r="W80" i="9"/>
  <c r="X80" i="9" s="1"/>
  <c r="W451" i="9"/>
  <c r="X451" i="9" s="1"/>
  <c r="W225" i="9"/>
  <c r="X225" i="9" s="1"/>
  <c r="W315" i="9"/>
  <c r="X315" i="9" s="1"/>
  <c r="W402" i="9"/>
  <c r="X402" i="9" s="1"/>
  <c r="W78" i="9"/>
  <c r="X78" i="9" s="1"/>
  <c r="W472" i="9"/>
  <c r="X472" i="9" s="1"/>
  <c r="W215" i="9"/>
  <c r="X215" i="9" s="1"/>
  <c r="W317" i="9"/>
  <c r="X317" i="9" s="1"/>
  <c r="W71" i="9"/>
  <c r="X71" i="9" s="1"/>
  <c r="W387" i="9"/>
  <c r="X387" i="9" s="1"/>
  <c r="W492" i="9"/>
  <c r="X492" i="9" s="1"/>
  <c r="W148" i="9"/>
  <c r="X148" i="9" s="1"/>
  <c r="W149" i="9"/>
  <c r="X149" i="9" s="1"/>
  <c r="W505" i="9"/>
  <c r="X505" i="9" s="1"/>
  <c r="W268" i="9"/>
  <c r="X268" i="9" s="1"/>
  <c r="W240" i="9"/>
  <c r="X240" i="9" s="1"/>
  <c r="W266" i="9"/>
  <c r="X266" i="9" s="1"/>
  <c r="W47" i="9"/>
  <c r="X47" i="9" s="1"/>
  <c r="W465" i="9"/>
  <c r="X465" i="9" s="1"/>
  <c r="W422" i="9"/>
  <c r="X422" i="9" s="1"/>
  <c r="W220" i="9"/>
  <c r="X220" i="9" s="1"/>
  <c r="W227" i="9"/>
  <c r="X227" i="9" s="1"/>
  <c r="W264" i="9"/>
  <c r="X264" i="9" s="1"/>
  <c r="W493" i="9"/>
  <c r="X493" i="9" s="1"/>
  <c r="W447" i="9"/>
  <c r="X447" i="9" s="1"/>
  <c r="W163" i="9"/>
  <c r="X163" i="9" s="1"/>
  <c r="W496" i="9"/>
  <c r="X496" i="9" s="1"/>
  <c r="W72" i="9"/>
  <c r="X72" i="9" s="1"/>
  <c r="W525" i="9"/>
  <c r="X525" i="9" s="1"/>
  <c r="W291" i="9"/>
  <c r="X291" i="9" s="1"/>
  <c r="W280" i="9"/>
  <c r="X280" i="9" s="1"/>
  <c r="W216" i="9"/>
  <c r="X216" i="9" s="1"/>
  <c r="W146" i="9"/>
  <c r="X146" i="9" s="1"/>
  <c r="W515" i="9"/>
  <c r="X515" i="9" s="1"/>
  <c r="W487" i="9"/>
  <c r="X487" i="9" s="1"/>
  <c r="W539" i="9"/>
  <c r="X539" i="9" s="1"/>
  <c r="W349" i="9"/>
  <c r="X349" i="9" s="1"/>
  <c r="W378" i="9"/>
  <c r="X378" i="9" s="1"/>
  <c r="W400" i="9"/>
  <c r="X400" i="9" s="1"/>
  <c r="W32" i="9"/>
  <c r="X32" i="9" s="1"/>
  <c r="W178" i="9"/>
  <c r="X178" i="9" s="1"/>
  <c r="W377" i="9"/>
  <c r="X377" i="9" s="1"/>
  <c r="W76" i="9"/>
  <c r="X76" i="9" s="1"/>
  <c r="W200" i="9"/>
  <c r="X200" i="9" s="1"/>
  <c r="W155" i="9"/>
  <c r="X155" i="9" s="1"/>
  <c r="W424" i="9"/>
  <c r="X424" i="9" s="1"/>
  <c r="W427" i="9"/>
  <c r="X427" i="9" s="1"/>
  <c r="W84" i="9"/>
  <c r="X84" i="9" s="1"/>
  <c r="W151" i="9"/>
  <c r="X151" i="9" s="1"/>
  <c r="W489" i="9"/>
  <c r="X489" i="9" s="1"/>
  <c r="W12" i="9"/>
  <c r="X12" i="9" s="1"/>
  <c r="W25" i="9"/>
  <c r="X25" i="9" s="1"/>
  <c r="W177" i="9"/>
  <c r="X177" i="9" s="1"/>
  <c r="W320" i="9"/>
  <c r="X320" i="9" s="1"/>
  <c r="W370" i="9"/>
  <c r="X370" i="9" s="1"/>
  <c r="W129" i="9"/>
  <c r="X129" i="9" s="1"/>
  <c r="W37" i="9"/>
  <c r="X37" i="9" s="1"/>
  <c r="W166" i="9"/>
  <c r="X166" i="9" s="1"/>
  <c r="W311" i="9"/>
  <c r="X311" i="9" s="1"/>
  <c r="W152" i="9"/>
  <c r="X152" i="9" s="1"/>
  <c r="W111" i="9"/>
  <c r="X111" i="9" s="1"/>
  <c r="W30" i="9"/>
  <c r="X30" i="9" s="1"/>
  <c r="W401" i="9"/>
  <c r="X401" i="9" s="1"/>
  <c r="W529" i="9"/>
  <c r="X529" i="9" s="1"/>
  <c r="W265" i="9"/>
  <c r="X265" i="9" s="1"/>
  <c r="W74" i="9"/>
  <c r="X74" i="9" s="1"/>
  <c r="W544" i="9"/>
  <c r="X544" i="9" s="1"/>
  <c r="W376" i="9"/>
  <c r="X376" i="9" s="1"/>
  <c r="W357" i="9"/>
  <c r="X357" i="9" s="1"/>
  <c r="W270" i="9"/>
  <c r="X270" i="9" s="1"/>
  <c r="W101" i="9"/>
  <c r="X101" i="9" s="1"/>
  <c r="W394" i="9"/>
  <c r="X394" i="9" s="1"/>
  <c r="W503" i="9"/>
  <c r="X503" i="9" s="1"/>
  <c r="W172" i="9"/>
  <c r="X172" i="9" s="1"/>
  <c r="W521" i="9"/>
  <c r="X521" i="9" s="1"/>
  <c r="W531" i="9"/>
  <c r="X531" i="9" s="1"/>
  <c r="W41" i="9"/>
  <c r="X41" i="9" s="1"/>
  <c r="W437" i="9"/>
  <c r="X437" i="9" s="1"/>
  <c r="W33" i="9"/>
  <c r="X33" i="9" s="1"/>
  <c r="W192" i="9"/>
  <c r="X192" i="9" s="1"/>
  <c r="W318" i="9"/>
  <c r="X318" i="9" s="1"/>
  <c r="W134" i="9"/>
  <c r="X134" i="9" s="1"/>
  <c r="W53" i="9"/>
  <c r="X53" i="9" s="1"/>
  <c r="W432" i="9"/>
  <c r="X432" i="9" s="1"/>
  <c r="W488" i="9"/>
  <c r="X488" i="9" s="1"/>
  <c r="W273" i="9"/>
  <c r="X273" i="9" s="1"/>
  <c r="W384" i="9"/>
  <c r="X384" i="9" s="1"/>
  <c r="W250" i="9"/>
  <c r="X250" i="9" s="1"/>
  <c r="W336" i="9"/>
  <c r="X336" i="9" s="1"/>
  <c r="W228" i="9"/>
  <c r="X228" i="9" s="1"/>
  <c r="W504" i="9"/>
  <c r="X504" i="9" s="1"/>
  <c r="W230" i="9"/>
  <c r="X230" i="9" s="1"/>
  <c r="W390" i="9"/>
  <c r="X390" i="9" s="1"/>
  <c r="W443" i="9"/>
  <c r="X443" i="9" s="1"/>
  <c r="W441" i="9"/>
  <c r="X441" i="9" s="1"/>
  <c r="W420" i="9"/>
  <c r="X420" i="9" s="1"/>
  <c r="W546" i="9"/>
  <c r="X546" i="9" s="1"/>
  <c r="W366" i="9"/>
  <c r="X366" i="9" s="1"/>
  <c r="W358" i="9"/>
  <c r="X358" i="9" s="1"/>
  <c r="W295" i="9"/>
  <c r="X295" i="9" s="1"/>
  <c r="W272" i="9"/>
  <c r="X272" i="9" s="1"/>
  <c r="W412" i="9"/>
  <c r="X412" i="9" s="1"/>
  <c r="W239" i="9"/>
  <c r="X239" i="9" s="1"/>
  <c r="W580" i="9"/>
  <c r="X580" i="9" s="1"/>
  <c r="W87" i="9"/>
  <c r="X87" i="9" s="1"/>
  <c r="W109" i="9"/>
  <c r="X109" i="9" s="1"/>
  <c r="W435" i="9"/>
  <c r="X435" i="9" s="1"/>
  <c r="W121" i="9"/>
  <c r="X121" i="9" s="1"/>
  <c r="W153" i="9"/>
  <c r="X153" i="9" s="1"/>
  <c r="W176" i="9"/>
  <c r="X176" i="9" s="1"/>
  <c r="W62" i="9"/>
  <c r="X62" i="9" s="1"/>
  <c r="W303" i="9"/>
  <c r="X303" i="9" s="1"/>
  <c r="W495" i="9"/>
  <c r="X495" i="9" s="1"/>
  <c r="W190" i="9"/>
  <c r="X190" i="9" s="1"/>
  <c r="W231" i="9"/>
  <c r="X231" i="9" s="1"/>
  <c r="W115" i="9"/>
  <c r="X115" i="9" s="1"/>
  <c r="W69" i="9"/>
  <c r="X69" i="9" s="1"/>
  <c r="W293" i="9"/>
  <c r="X293" i="9" s="1"/>
  <c r="W120" i="9"/>
  <c r="X120" i="9" s="1"/>
  <c r="W138" i="9"/>
  <c r="X138" i="9" s="1"/>
  <c r="W364" i="9"/>
  <c r="X364" i="9" s="1"/>
  <c r="W527" i="9"/>
  <c r="X527" i="9" s="1"/>
  <c r="AE347" i="9"/>
  <c r="AF347" i="9" s="1"/>
  <c r="W323" i="9"/>
  <c r="X323" i="9" s="1"/>
  <c r="W338" i="9"/>
  <c r="X338" i="9" s="1"/>
  <c r="W548" i="9"/>
  <c r="X548" i="9" s="1"/>
  <c r="W506" i="9"/>
  <c r="X506" i="9" s="1"/>
  <c r="W66" i="9"/>
  <c r="X66" i="9" s="1"/>
  <c r="W458" i="9"/>
  <c r="X458" i="9" s="1"/>
  <c r="W132" i="9"/>
  <c r="X132" i="9" s="1"/>
  <c r="W124" i="9"/>
  <c r="X124" i="9" s="1"/>
  <c r="W165" i="9"/>
  <c r="X165" i="9" s="1"/>
  <c r="W452" i="9"/>
  <c r="X452" i="9" s="1"/>
  <c r="W298" i="9"/>
  <c r="X298" i="9" s="1"/>
  <c r="W136" i="9"/>
  <c r="X136" i="9" s="1"/>
  <c r="W512" i="9"/>
  <c r="X512" i="9" s="1"/>
  <c r="W476" i="9"/>
  <c r="X476" i="9" s="1"/>
  <c r="W416" i="9"/>
  <c r="X416" i="9" s="1"/>
  <c r="W38" i="9"/>
  <c r="X38" i="9" s="1"/>
  <c r="W343" i="9"/>
  <c r="X343" i="9" s="1"/>
  <c r="W288" i="9"/>
  <c r="X288" i="9" s="1"/>
  <c r="W405" i="9"/>
  <c r="X405" i="9" s="1"/>
  <c r="W91" i="9"/>
  <c r="X91" i="9" s="1"/>
  <c r="W46" i="9"/>
  <c r="X46" i="9" s="1"/>
  <c r="W247" i="9"/>
  <c r="X247" i="9" s="1"/>
  <c r="W561" i="9"/>
  <c r="X561" i="9" s="1"/>
  <c r="W127" i="9"/>
  <c r="X127" i="9" s="1"/>
  <c r="W340" i="9"/>
  <c r="X340" i="9" s="1"/>
  <c r="W507" i="9"/>
  <c r="X507" i="9" s="1"/>
  <c r="AE175" i="9"/>
  <c r="AF175" i="9" s="1"/>
  <c r="W122" i="9"/>
  <c r="X122" i="9" s="1"/>
  <c r="W530" i="9"/>
  <c r="X530" i="9" s="1"/>
  <c r="W24" i="9"/>
  <c r="X24" i="9" s="1"/>
  <c r="W361" i="9"/>
  <c r="X361" i="9" s="1"/>
  <c r="W251" i="9"/>
  <c r="X251" i="9" s="1"/>
  <c r="W297" i="9"/>
  <c r="X297" i="9" s="1"/>
  <c r="W339" i="9"/>
  <c r="X339" i="9" s="1"/>
  <c r="W75" i="9"/>
  <c r="X75" i="9" s="1"/>
  <c r="W162" i="9"/>
  <c r="X162" i="9" s="1"/>
  <c r="W516" i="9"/>
  <c r="X516" i="9" s="1"/>
  <c r="W110" i="9"/>
  <c r="X110" i="9" s="1"/>
  <c r="W70" i="9"/>
  <c r="X70" i="9" s="1"/>
  <c r="W217" i="9"/>
  <c r="X217" i="9" s="1"/>
  <c r="W508" i="9"/>
  <c r="X508" i="9" s="1"/>
  <c r="AE422" i="9"/>
  <c r="AF422" i="9" s="1"/>
  <c r="W360" i="9"/>
  <c r="X360" i="9" s="1"/>
  <c r="W89" i="9"/>
  <c r="X89" i="9" s="1"/>
  <c r="W385" i="9"/>
  <c r="X385" i="9" s="1"/>
  <c r="AM378" i="9"/>
  <c r="AN378" i="9" s="1"/>
  <c r="AE448" i="9"/>
  <c r="AF448" i="9" s="1"/>
  <c r="W232" i="9"/>
  <c r="X232" i="9" s="1"/>
  <c r="W535" i="9"/>
  <c r="X535" i="9" s="1"/>
  <c r="W20" i="9"/>
  <c r="X20" i="9" s="1"/>
  <c r="W197" i="9"/>
  <c r="X197" i="9" s="1"/>
  <c r="W203" i="9"/>
  <c r="X203" i="9" s="1"/>
  <c r="W191" i="9"/>
  <c r="X191" i="9" s="1"/>
  <c r="W523" i="9"/>
  <c r="X523" i="9" s="1"/>
  <c r="W341" i="9"/>
  <c r="X341" i="9" s="1"/>
  <c r="W445" i="9"/>
  <c r="X445" i="9" s="1"/>
  <c r="W417" i="9"/>
  <c r="X417" i="9" s="1"/>
  <c r="W209" i="9"/>
  <c r="X209" i="9" s="1"/>
  <c r="W128" i="9"/>
  <c r="X128" i="9" s="1"/>
  <c r="W103" i="9"/>
  <c r="X103" i="9" s="1"/>
  <c r="W279" i="9"/>
  <c r="X279" i="9" s="1"/>
  <c r="W254" i="9"/>
  <c r="X254" i="9" s="1"/>
  <c r="W371" i="9"/>
  <c r="X371" i="9" s="1"/>
  <c r="W201" i="9"/>
  <c r="X201" i="9" s="1"/>
  <c r="AE315" i="9"/>
  <c r="AF315" i="9" s="1"/>
  <c r="W346" i="9"/>
  <c r="X346" i="9" s="1"/>
  <c r="W180" i="9"/>
  <c r="X180" i="9" s="1"/>
  <c r="W415" i="9"/>
  <c r="X415" i="9" s="1"/>
  <c r="W59" i="9"/>
  <c r="X59" i="9" s="1"/>
  <c r="W485" i="9"/>
  <c r="X485" i="9" s="1"/>
  <c r="AE438" i="9"/>
  <c r="AF438" i="9" s="1"/>
  <c r="W158" i="9"/>
  <c r="X158" i="9" s="1"/>
  <c r="W536" i="9"/>
  <c r="X536" i="9" s="1"/>
  <c r="W381" i="9"/>
  <c r="X381" i="9" s="1"/>
  <c r="W243" i="9"/>
  <c r="X243" i="9" s="1"/>
  <c r="W18" i="9"/>
  <c r="X18" i="9" s="1"/>
  <c r="W564" i="9"/>
  <c r="X564" i="9" s="1"/>
  <c r="W511" i="9"/>
  <c r="X511" i="9" s="1"/>
  <c r="W450" i="9"/>
  <c r="X450" i="9" s="1"/>
  <c r="W171" i="9"/>
  <c r="X171" i="9" s="1"/>
  <c r="W423" i="9"/>
  <c r="X423" i="9" s="1"/>
  <c r="W494" i="9"/>
  <c r="X494" i="9" s="1"/>
  <c r="W145" i="9"/>
  <c r="X145" i="9" s="1"/>
  <c r="W330" i="9"/>
  <c r="X330" i="9" s="1"/>
  <c r="W68" i="9"/>
  <c r="X68" i="9" s="1"/>
  <c r="W45" i="9"/>
  <c r="X45" i="9" s="1"/>
  <c r="W379" i="9"/>
  <c r="X379" i="9" s="1"/>
  <c r="W156" i="9"/>
  <c r="X156" i="9" s="1"/>
  <c r="AE230" i="9"/>
  <c r="AF230" i="9" s="1"/>
  <c r="W51" i="9"/>
  <c r="X51" i="9" s="1"/>
  <c r="W185" i="9"/>
  <c r="X185" i="9" s="1"/>
  <c r="W570" i="9"/>
  <c r="X570" i="9" s="1"/>
  <c r="W28" i="9"/>
  <c r="X28" i="9" s="1"/>
  <c r="W552" i="9"/>
  <c r="X552" i="9" s="1"/>
  <c r="AE324" i="9"/>
  <c r="AF324" i="9" s="1"/>
  <c r="W348" i="9"/>
  <c r="X348" i="9" s="1"/>
  <c r="W233" i="9"/>
  <c r="X233" i="9" s="1"/>
  <c r="W399" i="9"/>
  <c r="X399" i="9" s="1"/>
  <c r="W29" i="9"/>
  <c r="X29" i="9" s="1"/>
  <c r="AE553" i="9"/>
  <c r="AF553" i="9" s="1"/>
  <c r="W142" i="9"/>
  <c r="X142" i="9" s="1"/>
  <c r="W431" i="9"/>
  <c r="X431" i="9" s="1"/>
  <c r="W456" i="9"/>
  <c r="X456" i="9" s="1"/>
  <c r="W294" i="9"/>
  <c r="X294" i="9" s="1"/>
  <c r="W574" i="9"/>
  <c r="X574" i="9" s="1"/>
  <c r="W198" i="9"/>
  <c r="X198" i="9" s="1"/>
  <c r="W563" i="9"/>
  <c r="X563" i="9" s="1"/>
  <c r="W329" i="9"/>
  <c r="X329" i="9" s="1"/>
  <c r="W123" i="9"/>
  <c r="X123" i="9" s="1"/>
  <c r="AE228" i="9"/>
  <c r="AF228" i="9" s="1"/>
  <c r="W510" i="9"/>
  <c r="X510" i="9" s="1"/>
  <c r="W262" i="9"/>
  <c r="X262" i="9" s="1"/>
  <c r="W55" i="9"/>
  <c r="X55" i="9" s="1"/>
  <c r="W551" i="9"/>
  <c r="X551" i="9" s="1"/>
  <c r="W257" i="9"/>
  <c r="X257" i="9" s="1"/>
  <c r="W569" i="9"/>
  <c r="X569" i="9" s="1"/>
  <c r="W352" i="9"/>
  <c r="X352" i="9" s="1"/>
  <c r="W407" i="9"/>
  <c r="X407" i="9" s="1"/>
  <c r="W183" i="9"/>
  <c r="X183" i="9" s="1"/>
  <c r="W312" i="9"/>
  <c r="X312" i="9" s="1"/>
  <c r="W520" i="9"/>
  <c r="X520" i="9" s="1"/>
  <c r="W393" i="9"/>
  <c r="X393" i="9" s="1"/>
  <c r="W43" i="9"/>
  <c r="X43" i="9" s="1"/>
  <c r="AM252" i="9"/>
  <c r="AN252" i="9" s="1"/>
  <c r="W455" i="9"/>
  <c r="X455" i="9" s="1"/>
  <c r="W449" i="9"/>
  <c r="X449" i="9" s="1"/>
  <c r="W255" i="9"/>
  <c r="X255" i="9" s="1"/>
  <c r="AE545" i="9"/>
  <c r="AF545" i="9" s="1"/>
  <c r="W542" i="9"/>
  <c r="X542" i="9" s="1"/>
  <c r="W181" i="9"/>
  <c r="X181" i="9" s="1"/>
  <c r="W558" i="9"/>
  <c r="X558" i="9" s="1"/>
  <c r="W241" i="9"/>
  <c r="X241" i="9" s="1"/>
  <c r="W577" i="9"/>
  <c r="X577" i="9" s="1"/>
  <c r="AE356" i="9"/>
  <c r="AF356" i="9" s="1"/>
  <c r="W355" i="9"/>
  <c r="X355" i="9" s="1"/>
  <c r="AE90" i="9"/>
  <c r="AF90" i="9" s="1"/>
  <c r="W246" i="9"/>
  <c r="X246" i="9" s="1"/>
  <c r="W457" i="9"/>
  <c r="X457" i="9" s="1"/>
  <c r="W224" i="9"/>
  <c r="X224" i="9" s="1"/>
  <c r="W300" i="9"/>
  <c r="X300" i="9" s="1"/>
  <c r="W554" i="9"/>
  <c r="X554" i="9" s="1"/>
  <c r="W88" i="9"/>
  <c r="X88" i="9" s="1"/>
  <c r="W362" i="9"/>
  <c r="X362" i="9" s="1"/>
  <c r="W50" i="9"/>
  <c r="X50" i="9" s="1"/>
  <c r="W306" i="9"/>
  <c r="X306" i="9" s="1"/>
  <c r="AE477" i="9"/>
  <c r="AF477" i="9" s="1"/>
  <c r="W566" i="9"/>
  <c r="X566" i="9" s="1"/>
  <c r="W113" i="9"/>
  <c r="X113" i="9" s="1"/>
  <c r="W229" i="9"/>
  <c r="X229" i="9" s="1"/>
  <c r="W253" i="9"/>
  <c r="X253" i="9" s="1"/>
  <c r="W260" i="9"/>
  <c r="X260" i="9" s="1"/>
  <c r="W64" i="9"/>
  <c r="X64" i="9" s="1"/>
  <c r="W40" i="9"/>
  <c r="X40" i="9" s="1"/>
  <c r="W342" i="9"/>
  <c r="X342" i="9" s="1"/>
  <c r="W277" i="9"/>
  <c r="X277" i="9" s="1"/>
  <c r="W560" i="9"/>
  <c r="X560" i="9" s="1"/>
  <c r="W351" i="9"/>
  <c r="X351" i="9" s="1"/>
  <c r="AU293" i="9"/>
  <c r="AV293" i="9" s="1"/>
  <c r="W105" i="9"/>
  <c r="X105" i="9" s="1"/>
  <c r="W453" i="9"/>
  <c r="X453" i="9" s="1"/>
  <c r="W310" i="9"/>
  <c r="X310" i="9" s="1"/>
  <c r="W302" i="9"/>
  <c r="X302" i="9" s="1"/>
  <c r="W79" i="9"/>
  <c r="X79" i="9" s="1"/>
  <c r="W403" i="9"/>
  <c r="X403" i="9" s="1"/>
  <c r="W470" i="9"/>
  <c r="X470" i="9" s="1"/>
  <c r="W223" i="9"/>
  <c r="X223" i="9" s="1"/>
  <c r="AE46" i="9"/>
  <c r="AF46" i="9" s="1"/>
  <c r="W500" i="9"/>
  <c r="X500" i="9" s="1"/>
  <c r="W389" i="9"/>
  <c r="X389" i="9" s="1"/>
  <c r="W460" i="9"/>
  <c r="X460" i="9" s="1"/>
  <c r="W406" i="9"/>
  <c r="X406" i="9" s="1"/>
  <c r="W174" i="9"/>
  <c r="X174" i="9" s="1"/>
  <c r="W550" i="9"/>
  <c r="X550" i="9" s="1"/>
  <c r="AE256" i="9"/>
  <c r="AF256" i="9" s="1"/>
  <c r="W313" i="9"/>
  <c r="X313" i="9" s="1"/>
  <c r="AE567" i="9"/>
  <c r="AF567" i="9" s="1"/>
  <c r="W97" i="9"/>
  <c r="X97" i="9" s="1"/>
  <c r="AE282" i="9"/>
  <c r="AF282" i="9" s="1"/>
  <c r="W491" i="9"/>
  <c r="X491" i="9" s="1"/>
  <c r="W549" i="9"/>
  <c r="X549" i="9" s="1"/>
  <c r="AE170" i="9"/>
  <c r="AF170" i="9" s="1"/>
  <c r="W140" i="9"/>
  <c r="X140" i="9" s="1"/>
  <c r="W63" i="9"/>
  <c r="X63" i="9" s="1"/>
  <c r="W571" i="9"/>
  <c r="X571" i="9" s="1"/>
  <c r="AE309" i="9"/>
  <c r="AF309" i="9" s="1"/>
  <c r="AE547" i="9"/>
  <c r="AF547" i="9" s="1"/>
  <c r="W278" i="9"/>
  <c r="X278" i="9" s="1"/>
  <c r="W143" i="9"/>
  <c r="X143" i="9" s="1"/>
  <c r="W210" i="9"/>
  <c r="X210" i="9" s="1"/>
  <c r="W468" i="9"/>
  <c r="X468" i="9" s="1"/>
  <c r="W556" i="9"/>
  <c r="X556" i="9" s="1"/>
  <c r="W486" i="9"/>
  <c r="X486" i="9" s="1"/>
  <c r="W195" i="9"/>
  <c r="X195" i="9" s="1"/>
  <c r="W410" i="9"/>
  <c r="X410" i="9" s="1"/>
  <c r="W565" i="9"/>
  <c r="X565" i="9" s="1"/>
  <c r="W17" i="9"/>
  <c r="X17" i="9" s="1"/>
  <c r="AE12" i="9"/>
  <c r="AF12" i="9" s="1"/>
  <c r="AE156" i="9"/>
  <c r="AF156" i="9" s="1"/>
  <c r="AE35" i="9"/>
  <c r="AF35" i="9" s="1"/>
  <c r="AE514" i="9"/>
  <c r="AF514" i="9" s="1"/>
  <c r="AE570" i="9"/>
  <c r="AF570" i="9" s="1"/>
  <c r="W274" i="9"/>
  <c r="X274" i="9" s="1"/>
  <c r="W524" i="9"/>
  <c r="X524" i="9" s="1"/>
  <c r="W322" i="9"/>
  <c r="X322" i="9" s="1"/>
  <c r="W202" i="9"/>
  <c r="X202" i="9" s="1"/>
  <c r="W413" i="9"/>
  <c r="X413" i="9" s="1"/>
  <c r="W562" i="9"/>
  <c r="X562" i="9" s="1"/>
  <c r="W296" i="9"/>
  <c r="X296" i="9" s="1"/>
  <c r="W125" i="9"/>
  <c r="X125" i="9" s="1"/>
  <c r="W49" i="9"/>
  <c r="X49" i="9" s="1"/>
  <c r="W382" i="9"/>
  <c r="X382" i="9" s="1"/>
  <c r="W286" i="9"/>
  <c r="X286" i="9" s="1"/>
  <c r="W213" i="9"/>
  <c r="X213" i="9" s="1"/>
  <c r="W290" i="9"/>
  <c r="X290" i="9" s="1"/>
  <c r="AE387" i="9"/>
  <c r="AF387" i="9" s="1"/>
  <c r="W409" i="9"/>
  <c r="X409" i="9" s="1"/>
  <c r="W555" i="9"/>
  <c r="X555" i="9" s="1"/>
  <c r="W337" i="9"/>
  <c r="X337" i="9" s="1"/>
  <c r="AE505" i="9"/>
  <c r="AF505" i="9" s="1"/>
  <c r="AE485" i="9"/>
  <c r="AF485" i="9" s="1"/>
  <c r="W182" i="9"/>
  <c r="X182" i="9" s="1"/>
  <c r="W502" i="9"/>
  <c r="X502" i="9" s="1"/>
  <c r="W58" i="9"/>
  <c r="X58" i="9" s="1"/>
  <c r="W425" i="9"/>
  <c r="X425" i="9" s="1"/>
  <c r="W249" i="9"/>
  <c r="X249" i="9" s="1"/>
  <c r="W263" i="9"/>
  <c r="X263" i="9" s="1"/>
  <c r="W267" i="9"/>
  <c r="X267" i="9" s="1"/>
  <c r="W575" i="9"/>
  <c r="X575" i="9" s="1"/>
  <c r="W326" i="9"/>
  <c r="X326" i="9" s="1"/>
  <c r="W52" i="9"/>
  <c r="X52" i="9" s="1"/>
  <c r="W82" i="9"/>
  <c r="X82" i="9" s="1"/>
  <c r="W31" i="9"/>
  <c r="X31" i="9" s="1"/>
  <c r="W490" i="9"/>
  <c r="X490" i="9" s="1"/>
  <c r="W479" i="9"/>
  <c r="X479" i="9" s="1"/>
  <c r="W242" i="9"/>
  <c r="X242" i="9" s="1"/>
  <c r="W22" i="9"/>
  <c r="X22" i="9" s="1"/>
  <c r="W61" i="9"/>
  <c r="X61" i="9" s="1"/>
  <c r="AE522" i="9"/>
  <c r="AF522" i="9" s="1"/>
  <c r="W292" i="9"/>
  <c r="X292" i="9" s="1"/>
  <c r="W248" i="9"/>
  <c r="X248" i="9" s="1"/>
  <c r="AE498" i="9"/>
  <c r="AF498" i="9" s="1"/>
  <c r="AE568" i="9"/>
  <c r="AF568" i="9" s="1"/>
  <c r="AE557" i="9"/>
  <c r="AF557" i="9" s="1"/>
  <c r="W576" i="9"/>
  <c r="X576" i="9" s="1"/>
  <c r="BC491" i="9"/>
  <c r="BD491" i="9" s="1"/>
  <c r="BC482" i="9"/>
  <c r="BD482" i="9" s="1"/>
  <c r="BC475" i="9"/>
  <c r="BD475" i="9" s="1"/>
  <c r="BY41" i="11"/>
  <c r="BY39" i="11"/>
  <c r="BY40" i="11"/>
  <c r="BY42" i="11"/>
  <c r="AE389" i="9"/>
  <c r="AF389" i="9" s="1"/>
  <c r="CJ38" i="11"/>
  <c r="CJ47" i="11"/>
  <c r="BT5" i="9" s="1"/>
  <c r="B5" i="13"/>
  <c r="C5" i="13" s="1"/>
  <c r="AU19" i="11" l="1"/>
  <c r="AP98" i="9"/>
  <c r="AP160" i="9"/>
  <c r="AO359" i="9"/>
  <c r="AO83" i="9"/>
  <c r="AO44" i="9"/>
  <c r="AO440" i="9"/>
  <c r="AP57" i="9"/>
  <c r="AP440" i="9"/>
  <c r="AO98" i="9"/>
  <c r="AO473" i="9"/>
  <c r="AO57" i="9"/>
  <c r="AP114" i="9"/>
  <c r="AP73" i="9"/>
  <c r="AP81" i="9"/>
  <c r="AO160" i="9"/>
  <c r="AP83" i="9"/>
  <c r="AP359" i="9"/>
  <c r="AO189" i="9"/>
  <c r="AP473" i="9"/>
  <c r="AO114" i="9"/>
  <c r="AO73" i="9"/>
  <c r="AO81" i="9"/>
  <c r="AP189" i="9"/>
  <c r="AP44" i="9"/>
  <c r="AO141" i="9"/>
  <c r="AP141" i="9"/>
  <c r="BN21" i="11"/>
  <c r="BP20" i="11"/>
  <c r="BO20" i="11"/>
  <c r="AU21" i="11"/>
  <c r="BD19" i="11"/>
  <c r="BD21" i="11"/>
  <c r="BC31" i="11" s="1"/>
  <c r="BE20" i="11"/>
  <c r="L13" i="13"/>
  <c r="CM23" i="11"/>
  <c r="L12" i="13"/>
  <c r="L4" i="11"/>
  <c r="B6" i="13" s="1"/>
  <c r="C6" i="13" s="1"/>
  <c r="BC26" i="11"/>
  <c r="BF27" i="11"/>
  <c r="CB23" i="11"/>
  <c r="AW293" i="9"/>
  <c r="BQ26" i="11"/>
  <c r="BQ24" i="11"/>
  <c r="BN23" i="11"/>
  <c r="BE5" i="9" s="1"/>
  <c r="BF573" i="9"/>
  <c r="BF184" i="9"/>
  <c r="BF86" i="9"/>
  <c r="BF408" i="9"/>
  <c r="BF473" i="9"/>
  <c r="BF368" i="9"/>
  <c r="BF391" i="9"/>
  <c r="BF278" i="9"/>
  <c r="BF411" i="9"/>
  <c r="BF131" i="9"/>
  <c r="BF319" i="9"/>
  <c r="BF366" i="9"/>
  <c r="BF336" i="9"/>
  <c r="BF576" i="9"/>
  <c r="BF372" i="9"/>
  <c r="BF347" i="9"/>
  <c r="BF446" i="9"/>
  <c r="BF459" i="9"/>
  <c r="BF99" i="9"/>
  <c r="BF553" i="9"/>
  <c r="BF369" i="9"/>
  <c r="BF255" i="9"/>
  <c r="BF392" i="9"/>
  <c r="BF572" i="9"/>
  <c r="BF27" i="9"/>
  <c r="BF25" i="9"/>
  <c r="BF266" i="9"/>
  <c r="BF472" i="9"/>
  <c r="BF244" i="9"/>
  <c r="BF259" i="9"/>
  <c r="BF77" i="9"/>
  <c r="BF469" i="9"/>
  <c r="BF104" i="9"/>
  <c r="BF383" i="9"/>
  <c r="BF168" i="9"/>
  <c r="BF359" i="9"/>
  <c r="BF482" i="9"/>
  <c r="BF546" i="9"/>
  <c r="BF530" i="9"/>
  <c r="BF350" i="9"/>
  <c r="BF363" i="9"/>
  <c r="BF112" i="9"/>
  <c r="BF95" i="9"/>
  <c r="BF559" i="9"/>
  <c r="BF126" i="9"/>
  <c r="BF418" i="9"/>
  <c r="BF455" i="9"/>
  <c r="BF396" i="9"/>
  <c r="BF14" i="9"/>
  <c r="BF449" i="9"/>
  <c r="BF480" i="9"/>
  <c r="BF116" i="9"/>
  <c r="BF96" i="9"/>
  <c r="BF334" i="9"/>
  <c r="BF542" i="9"/>
  <c r="BF197" i="9"/>
  <c r="BF239" i="9"/>
  <c r="BF226" i="9"/>
  <c r="BF65" i="9"/>
  <c r="BF386" i="9"/>
  <c r="BF13" i="9"/>
  <c r="BF309" i="9"/>
  <c r="BF444" i="9"/>
  <c r="BF221" i="9"/>
  <c r="BF579" i="9"/>
  <c r="BF261" i="9"/>
  <c r="BF478" i="9"/>
  <c r="BF325" i="9"/>
  <c r="BF167" i="9"/>
  <c r="BF438" i="9"/>
  <c r="BF384" i="9"/>
  <c r="BF328" i="9"/>
  <c r="BF157" i="9"/>
  <c r="BF199" i="9"/>
  <c r="BF248" i="9"/>
  <c r="BF283" i="9"/>
  <c r="BF67" i="9"/>
  <c r="BF26" i="9"/>
  <c r="BF133" i="9"/>
  <c r="BF282" i="9"/>
  <c r="BF358" i="9"/>
  <c r="BF308" i="9"/>
  <c r="BF519" i="9"/>
  <c r="BF258" i="9"/>
  <c r="BF102" i="9"/>
  <c r="BF307" i="9"/>
  <c r="BF466" i="9"/>
  <c r="BF256" i="9"/>
  <c r="BF234" i="9"/>
  <c r="BF214" i="9"/>
  <c r="BF483" i="9"/>
  <c r="BF303" i="9"/>
  <c r="BF48" i="9"/>
  <c r="BF514" i="9"/>
  <c r="BF426" i="9"/>
  <c r="BF150" i="9"/>
  <c r="BF117" i="9"/>
  <c r="BF477" i="9"/>
  <c r="BF475" i="9"/>
  <c r="BF491" i="9"/>
  <c r="BF252" i="9"/>
  <c r="BF15" i="9"/>
  <c r="BF404" i="9"/>
  <c r="BF388" i="9"/>
  <c r="BF464" i="9"/>
  <c r="BF34" i="9"/>
  <c r="BF60" i="9"/>
  <c r="BF240" i="9"/>
  <c r="BF557" i="9"/>
  <c r="BF474" i="9"/>
  <c r="BF429" i="9"/>
  <c r="BF528" i="9"/>
  <c r="BF277" i="9"/>
  <c r="BF492" i="9"/>
  <c r="BF236" i="9"/>
  <c r="BF357" i="9"/>
  <c r="BF461" i="9"/>
  <c r="BF179" i="9"/>
  <c r="BF204" i="9"/>
  <c r="BF421" i="9"/>
  <c r="BF395" i="9"/>
  <c r="BF398" i="9"/>
  <c r="BF313" i="9"/>
  <c r="BF344" i="9"/>
  <c r="BF380" i="9"/>
  <c r="BF85" i="9"/>
  <c r="BF434" i="9"/>
  <c r="BF540" i="9"/>
  <c r="BF445" i="9"/>
  <c r="BF285" i="9"/>
  <c r="BF152" i="9"/>
  <c r="BF534" i="9"/>
  <c r="AX293" i="9"/>
  <c r="AP378" i="9"/>
  <c r="AO378" i="9"/>
  <c r="AP179" i="9"/>
  <c r="AO179" i="9"/>
  <c r="AP252" i="9"/>
  <c r="AO252" i="9"/>
  <c r="AH570" i="9"/>
  <c r="AG570" i="9"/>
  <c r="AH230" i="9"/>
  <c r="AG230" i="9"/>
  <c r="AH315" i="9"/>
  <c r="AG315" i="9"/>
  <c r="AH157" i="9"/>
  <c r="AG157" i="9"/>
  <c r="AH307" i="9"/>
  <c r="AG307" i="9"/>
  <c r="AH168" i="9"/>
  <c r="AG168" i="9"/>
  <c r="AH133" i="9"/>
  <c r="AG133" i="9"/>
  <c r="AG368" i="9"/>
  <c r="AH368" i="9"/>
  <c r="AH199" i="9"/>
  <c r="AG199" i="9"/>
  <c r="AH15" i="9"/>
  <c r="AG15" i="9"/>
  <c r="AH532" i="9"/>
  <c r="AG532" i="9"/>
  <c r="AH193" i="9"/>
  <c r="AG193" i="9"/>
  <c r="AH375" i="9"/>
  <c r="AG375" i="9"/>
  <c r="AH514" i="9"/>
  <c r="AG514" i="9"/>
  <c r="AH347" i="9"/>
  <c r="AG347" i="9"/>
  <c r="AH226" i="9"/>
  <c r="AG226" i="9"/>
  <c r="AH26" i="9"/>
  <c r="AG26" i="9"/>
  <c r="AH436" i="9"/>
  <c r="AG436" i="9"/>
  <c r="AH369" i="9"/>
  <c r="AG369" i="9"/>
  <c r="AH367" i="9"/>
  <c r="AG367" i="9"/>
  <c r="AH271" i="9"/>
  <c r="AG271" i="9"/>
  <c r="AG112" i="9"/>
  <c r="AH112" i="9"/>
  <c r="AH372" i="9"/>
  <c r="AG372" i="9"/>
  <c r="AH238" i="9"/>
  <c r="AG238" i="9"/>
  <c r="AH94" i="9"/>
  <c r="AG94" i="9"/>
  <c r="AH204" i="9"/>
  <c r="AG204" i="9"/>
  <c r="AH34" i="9"/>
  <c r="AG34" i="9"/>
  <c r="AH345" i="9"/>
  <c r="AG345" i="9"/>
  <c r="AH207" i="9"/>
  <c r="AG207" i="9"/>
  <c r="AH284" i="9"/>
  <c r="AG284" i="9"/>
  <c r="AH42" i="9"/>
  <c r="AG42" i="9"/>
  <c r="AH119" i="9"/>
  <c r="AG119" i="9"/>
  <c r="AH579" i="9"/>
  <c r="AG579" i="9"/>
  <c r="AH56" i="9"/>
  <c r="AG56" i="9"/>
  <c r="AH414" i="9"/>
  <c r="AG414" i="9"/>
  <c r="AH314" i="9"/>
  <c r="AG314" i="9"/>
  <c r="AH102" i="9"/>
  <c r="AG102" i="9"/>
  <c r="AH543" i="9"/>
  <c r="AG543" i="9"/>
  <c r="AH261" i="9"/>
  <c r="AG261" i="9"/>
  <c r="AH36" i="9"/>
  <c r="AG36" i="9"/>
  <c r="AH578" i="9"/>
  <c r="AG578" i="9"/>
  <c r="AH454" i="9"/>
  <c r="AG454" i="9"/>
  <c r="AH319" i="9"/>
  <c r="AG319" i="9"/>
  <c r="AH235" i="9"/>
  <c r="AG235" i="9"/>
  <c r="AH408" i="9"/>
  <c r="AG408" i="9"/>
  <c r="AH12" i="9"/>
  <c r="AG12" i="9"/>
  <c r="AH309" i="9"/>
  <c r="AG309" i="9"/>
  <c r="AH39" i="9"/>
  <c r="AG39" i="9"/>
  <c r="AH237" i="9"/>
  <c r="AG237" i="9"/>
  <c r="AH275" i="9"/>
  <c r="AG275" i="9"/>
  <c r="AH398" i="9"/>
  <c r="AG398" i="9"/>
  <c r="AH466" i="9"/>
  <c r="AG466" i="9"/>
  <c r="AH509" i="9"/>
  <c r="AG509" i="9"/>
  <c r="AH528" i="9"/>
  <c r="AG528" i="9"/>
  <c r="AH14" i="9"/>
  <c r="AG14" i="9"/>
  <c r="AH331" i="9"/>
  <c r="AG331" i="9"/>
  <c r="AH538" i="9"/>
  <c r="AG538" i="9"/>
  <c r="AH485" i="9"/>
  <c r="AG485" i="9"/>
  <c r="AH567" i="9"/>
  <c r="AG567" i="9"/>
  <c r="AH90" i="9"/>
  <c r="AG90" i="9"/>
  <c r="AH545" i="9"/>
  <c r="AG545" i="9"/>
  <c r="AH553" i="9"/>
  <c r="AG553" i="9"/>
  <c r="AH557" i="9"/>
  <c r="AG557" i="9"/>
  <c r="AH505" i="9"/>
  <c r="AG505" i="9"/>
  <c r="AH387" i="9"/>
  <c r="AG387" i="9"/>
  <c r="AH35" i="9"/>
  <c r="AG35" i="9"/>
  <c r="AH46" i="9"/>
  <c r="AG46" i="9"/>
  <c r="AH324" i="9"/>
  <c r="AG324" i="9"/>
  <c r="AH438" i="9"/>
  <c r="AG438" i="9"/>
  <c r="AH448" i="9"/>
  <c r="AG448" i="9"/>
  <c r="AH175" i="9"/>
  <c r="AG175" i="9"/>
  <c r="AH287" i="9"/>
  <c r="AG287" i="9"/>
  <c r="AH365" i="9"/>
  <c r="AG365" i="9"/>
  <c r="AH335" i="9"/>
  <c r="AG335" i="9"/>
  <c r="AH559" i="9"/>
  <c r="AG559" i="9"/>
  <c r="AH131" i="9"/>
  <c r="AG131" i="9"/>
  <c r="AH86" i="9"/>
  <c r="AG86" i="9"/>
  <c r="AH96" i="9"/>
  <c r="AG96" i="9"/>
  <c r="AH397" i="9"/>
  <c r="AG397" i="9"/>
  <c r="AH459" i="9"/>
  <c r="AG459" i="9"/>
  <c r="AH218" i="9"/>
  <c r="AG218" i="9"/>
  <c r="AH480" i="9"/>
  <c r="AG480" i="9"/>
  <c r="AH334" i="9"/>
  <c r="AG334" i="9"/>
  <c r="AH392" i="9"/>
  <c r="AG392" i="9"/>
  <c r="AH99" i="9"/>
  <c r="AG99" i="9"/>
  <c r="AH533" i="9"/>
  <c r="AG533" i="9"/>
  <c r="AH92" i="9"/>
  <c r="AG92" i="9"/>
  <c r="AH93" i="9"/>
  <c r="AG93" i="9"/>
  <c r="AH236" i="9"/>
  <c r="AG236" i="9"/>
  <c r="AH139" i="9"/>
  <c r="AG139" i="9"/>
  <c r="AH219" i="9"/>
  <c r="AG219" i="9"/>
  <c r="AH439" i="9"/>
  <c r="AG439" i="9"/>
  <c r="AH194" i="9"/>
  <c r="AG194" i="9"/>
  <c r="AH429" i="9"/>
  <c r="AG429" i="9"/>
  <c r="AH333" i="9"/>
  <c r="AG333" i="9"/>
  <c r="AH16" i="9"/>
  <c r="AG16" i="9"/>
  <c r="AH395" i="9"/>
  <c r="AG395" i="9"/>
  <c r="AH513" i="9"/>
  <c r="AG513" i="9"/>
  <c r="AH269" i="9"/>
  <c r="AG269" i="9"/>
  <c r="AH95" i="9"/>
  <c r="AG95" i="9"/>
  <c r="AH498" i="9"/>
  <c r="AG498" i="9"/>
  <c r="AH170" i="9"/>
  <c r="AG170" i="9"/>
  <c r="AH430" i="9"/>
  <c r="AG430" i="9"/>
  <c r="AH116" i="9"/>
  <c r="AG116" i="9"/>
  <c r="AH388" i="9"/>
  <c r="AG388" i="9"/>
  <c r="AH462" i="9"/>
  <c r="AG462" i="9"/>
  <c r="AH537" i="9"/>
  <c r="AG537" i="9"/>
  <c r="AH208" i="9"/>
  <c r="AG208" i="9"/>
  <c r="AH421" i="9"/>
  <c r="AG421" i="9"/>
  <c r="AH211" i="9"/>
  <c r="AG211" i="9"/>
  <c r="AH442" i="9"/>
  <c r="AG442" i="9"/>
  <c r="AH67" i="9"/>
  <c r="AG67" i="9"/>
  <c r="AG389" i="9"/>
  <c r="AH389" i="9"/>
  <c r="AH568" i="9"/>
  <c r="AG568" i="9"/>
  <c r="AH522" i="9"/>
  <c r="AG522" i="9"/>
  <c r="AH156" i="9"/>
  <c r="AG156" i="9"/>
  <c r="AH547" i="9"/>
  <c r="AG547" i="9"/>
  <c r="AH282" i="9"/>
  <c r="AG282" i="9"/>
  <c r="AH256" i="9"/>
  <c r="AG256" i="9"/>
  <c r="AH477" i="9"/>
  <c r="AG477" i="9"/>
  <c r="AH356" i="9"/>
  <c r="AG356" i="9"/>
  <c r="AH228" i="9"/>
  <c r="AG228" i="9"/>
  <c r="AH422" i="9"/>
  <c r="AG422" i="9"/>
  <c r="AH161" i="9"/>
  <c r="AG161" i="9"/>
  <c r="AH499" i="9"/>
  <c r="AG499" i="9"/>
  <c r="AH484" i="9"/>
  <c r="AG484" i="9"/>
  <c r="AH252" i="9"/>
  <c r="AG252" i="9"/>
  <c r="AH481" i="9"/>
  <c r="AG481" i="9"/>
  <c r="AH308" i="9"/>
  <c r="AG308" i="9"/>
  <c r="AH245" i="9"/>
  <c r="AG245" i="9"/>
  <c r="AH304" i="9"/>
  <c r="AG304" i="9"/>
  <c r="AH205" i="9"/>
  <c r="AG205" i="9"/>
  <c r="AH130" i="9"/>
  <c r="AG130" i="9"/>
  <c r="AH404" i="9"/>
  <c r="AG404" i="9"/>
  <c r="AH518" i="9"/>
  <c r="AG518" i="9"/>
  <c r="AH386" i="9"/>
  <c r="AG386" i="9"/>
  <c r="AH108" i="9"/>
  <c r="AG108" i="9"/>
  <c r="AH350" i="9"/>
  <c r="AG350" i="9"/>
  <c r="AH519" i="9"/>
  <c r="AG519" i="9"/>
  <c r="AH396" i="9"/>
  <c r="AG396" i="9"/>
  <c r="AH13" i="9"/>
  <c r="AG13" i="9"/>
  <c r="AH212" i="9"/>
  <c r="AG212" i="9"/>
  <c r="AG391" i="9"/>
  <c r="AH391" i="9"/>
  <c r="AH471" i="9"/>
  <c r="AG471" i="9"/>
  <c r="AH21" i="9"/>
  <c r="AG21" i="9"/>
  <c r="AH321" i="9"/>
  <c r="AG321" i="9"/>
  <c r="AH463" i="9"/>
  <c r="AG463" i="9"/>
  <c r="AG374" i="9"/>
  <c r="AH374" i="9"/>
  <c r="AH154" i="9"/>
  <c r="AG154" i="9"/>
  <c r="AH363" i="9"/>
  <c r="AG363" i="9"/>
  <c r="AH446" i="9"/>
  <c r="AG446" i="9"/>
  <c r="AH106" i="9"/>
  <c r="AG106" i="9"/>
  <c r="AH327" i="9"/>
  <c r="AG327" i="9"/>
  <c r="AH184" i="9"/>
  <c r="AG184" i="9"/>
  <c r="Z31" i="9"/>
  <c r="Y31" i="9"/>
  <c r="Z322" i="9"/>
  <c r="Y322" i="9"/>
  <c r="Y549" i="9"/>
  <c r="Z549" i="9"/>
  <c r="Z403" i="9"/>
  <c r="Y403" i="9"/>
  <c r="Z64" i="9"/>
  <c r="Y64" i="9"/>
  <c r="Y312" i="9"/>
  <c r="Z312" i="9"/>
  <c r="Z262" i="9"/>
  <c r="Y262" i="9"/>
  <c r="Y348" i="9"/>
  <c r="Z348" i="9"/>
  <c r="Z330" i="9"/>
  <c r="Y330" i="9"/>
  <c r="Z415" i="9"/>
  <c r="Y415" i="9"/>
  <c r="Z445" i="9"/>
  <c r="Y445" i="9"/>
  <c r="Z232" i="9"/>
  <c r="Y232" i="9"/>
  <c r="Z162" i="9"/>
  <c r="Y162" i="9"/>
  <c r="Z127" i="9"/>
  <c r="Y127" i="9"/>
  <c r="Z38" i="9"/>
  <c r="Y38" i="9"/>
  <c r="Z124" i="9"/>
  <c r="Y124" i="9"/>
  <c r="Y231" i="9"/>
  <c r="Z231" i="9"/>
  <c r="Z435" i="9"/>
  <c r="Y435" i="9"/>
  <c r="Z358" i="9"/>
  <c r="Y358" i="9"/>
  <c r="Z384" i="9"/>
  <c r="Y384" i="9"/>
  <c r="Z33" i="9"/>
  <c r="Y33" i="9"/>
  <c r="Z101" i="9"/>
  <c r="Y101" i="9"/>
  <c r="Z401" i="9"/>
  <c r="Y401" i="9"/>
  <c r="Z370" i="9"/>
  <c r="Y370" i="9"/>
  <c r="Z76" i="9"/>
  <c r="Y76" i="9"/>
  <c r="Y487" i="9"/>
  <c r="Z487" i="9"/>
  <c r="Y496" i="9"/>
  <c r="Z496" i="9"/>
  <c r="Z264" i="9"/>
  <c r="Y264" i="9"/>
  <c r="Y268" i="9"/>
  <c r="Z268" i="9"/>
  <c r="Z215" i="9"/>
  <c r="Y215" i="9"/>
  <c r="Z444" i="9"/>
  <c r="Y444" i="9"/>
  <c r="Z526" i="9"/>
  <c r="Y526" i="9"/>
  <c r="Z159" i="9"/>
  <c r="Y159" i="9"/>
  <c r="Z144" i="9"/>
  <c r="Y144" i="9"/>
  <c r="Z305" i="9"/>
  <c r="Y305" i="9"/>
  <c r="Z576" i="9"/>
  <c r="Y576" i="9"/>
  <c r="Y22" i="9"/>
  <c r="Z22" i="9"/>
  <c r="Z425" i="9"/>
  <c r="Y425" i="9"/>
  <c r="Z296" i="9"/>
  <c r="Y296" i="9"/>
  <c r="Y486" i="9"/>
  <c r="Z486" i="9"/>
  <c r="Z453" i="9"/>
  <c r="Y453" i="9"/>
  <c r="Z113" i="9"/>
  <c r="Y113" i="9"/>
  <c r="Y241" i="9"/>
  <c r="Z241" i="9"/>
  <c r="Y329" i="9"/>
  <c r="Z329" i="9"/>
  <c r="Z156" i="9"/>
  <c r="Y156" i="9"/>
  <c r="Z18" i="9"/>
  <c r="Y18" i="9"/>
  <c r="Z201" i="9"/>
  <c r="Y201" i="9"/>
  <c r="Z203" i="9"/>
  <c r="Y203" i="9"/>
  <c r="Z89" i="9"/>
  <c r="Y89" i="9"/>
  <c r="Z251" i="9"/>
  <c r="Y251" i="9"/>
  <c r="Y122" i="9"/>
  <c r="Z122" i="9"/>
  <c r="Z91" i="9"/>
  <c r="Y91" i="9"/>
  <c r="Z136" i="9"/>
  <c r="Y136" i="9"/>
  <c r="Z506" i="9"/>
  <c r="Y506" i="9"/>
  <c r="Y120" i="9"/>
  <c r="Z120" i="9"/>
  <c r="Z62" i="9"/>
  <c r="Y62" i="9"/>
  <c r="Z239" i="9"/>
  <c r="Y239" i="9"/>
  <c r="Z441" i="9"/>
  <c r="Y441" i="9"/>
  <c r="Z504" i="9"/>
  <c r="Y504" i="9"/>
  <c r="Z53" i="9"/>
  <c r="Y53" i="9"/>
  <c r="Z521" i="9"/>
  <c r="Y521" i="9"/>
  <c r="Z544" i="9"/>
  <c r="Y544" i="9"/>
  <c r="Z311" i="9"/>
  <c r="Y311" i="9"/>
  <c r="Z12" i="9"/>
  <c r="Y12" i="9"/>
  <c r="Z427" i="9"/>
  <c r="Y427" i="9"/>
  <c r="Z400" i="9"/>
  <c r="Y400" i="9"/>
  <c r="Z280" i="9"/>
  <c r="Y280" i="9"/>
  <c r="Z465" i="9"/>
  <c r="Y465" i="9"/>
  <c r="Z492" i="9"/>
  <c r="Y492" i="9"/>
  <c r="Z315" i="9"/>
  <c r="Y315" i="9"/>
  <c r="Z299" i="9"/>
  <c r="Y299" i="9"/>
  <c r="Z175" i="9"/>
  <c r="Y175" i="9"/>
  <c r="Z186" i="9"/>
  <c r="Y186" i="9"/>
  <c r="Y354" i="9"/>
  <c r="Z354" i="9"/>
  <c r="Z467" i="9"/>
  <c r="Y467" i="9"/>
  <c r="Z54" i="9"/>
  <c r="Y54" i="9"/>
  <c r="Z292" i="9"/>
  <c r="Y292" i="9"/>
  <c r="Z242" i="9"/>
  <c r="Y242" i="9"/>
  <c r="Z82" i="9"/>
  <c r="Y82" i="9"/>
  <c r="Z267" i="9"/>
  <c r="Y267" i="9"/>
  <c r="Z58" i="9"/>
  <c r="Y58" i="9"/>
  <c r="Z382" i="9"/>
  <c r="Y382" i="9"/>
  <c r="Z562" i="9"/>
  <c r="Y562" i="9"/>
  <c r="Z524" i="9"/>
  <c r="Y524" i="9"/>
  <c r="Z565" i="9"/>
  <c r="Y565" i="9"/>
  <c r="Z556" i="9"/>
  <c r="Y556" i="9"/>
  <c r="Z278" i="9"/>
  <c r="Y278" i="9"/>
  <c r="Z63" i="9"/>
  <c r="Y63" i="9"/>
  <c r="Z491" i="9"/>
  <c r="Y491" i="9"/>
  <c r="Z313" i="9"/>
  <c r="Y313" i="9"/>
  <c r="Z406" i="9"/>
  <c r="Y406" i="9"/>
  <c r="Y79" i="9"/>
  <c r="Z79" i="9"/>
  <c r="Z105" i="9"/>
  <c r="Y105" i="9"/>
  <c r="Z277" i="9"/>
  <c r="Y277" i="9"/>
  <c r="Z260" i="9"/>
  <c r="Y260" i="9"/>
  <c r="Z566" i="9"/>
  <c r="Y566" i="9"/>
  <c r="Z362" i="9"/>
  <c r="Y362" i="9"/>
  <c r="Z224" i="9"/>
  <c r="Y224" i="9"/>
  <c r="Z355" i="9"/>
  <c r="Y355" i="9"/>
  <c r="Z558" i="9"/>
  <c r="Y558" i="9"/>
  <c r="Z255" i="9"/>
  <c r="Y255" i="9"/>
  <c r="Y43" i="9"/>
  <c r="Z43" i="9"/>
  <c r="Z183" i="9"/>
  <c r="Y183" i="9"/>
  <c r="Z257" i="9"/>
  <c r="Y257" i="9"/>
  <c r="Z510" i="9"/>
  <c r="Y510" i="9"/>
  <c r="Z563" i="9"/>
  <c r="Y563" i="9"/>
  <c r="Z456" i="9"/>
  <c r="Y456" i="9"/>
  <c r="Y29" i="9"/>
  <c r="Z29" i="9"/>
  <c r="Z185" i="9"/>
  <c r="Y185" i="9"/>
  <c r="Y379" i="9"/>
  <c r="Z379" i="9"/>
  <c r="Y145" i="9"/>
  <c r="Z145" i="9"/>
  <c r="Z450" i="9"/>
  <c r="Y450" i="9"/>
  <c r="Y243" i="9"/>
  <c r="Z243" i="9"/>
  <c r="Z180" i="9"/>
  <c r="Y180" i="9"/>
  <c r="Z371" i="9"/>
  <c r="Y371" i="9"/>
  <c r="Z128" i="9"/>
  <c r="Y128" i="9"/>
  <c r="Z341" i="9"/>
  <c r="Y341" i="9"/>
  <c r="Z197" i="9"/>
  <c r="Y197" i="9"/>
  <c r="Z360" i="9"/>
  <c r="Y360" i="9"/>
  <c r="Y70" i="9"/>
  <c r="Z70" i="9"/>
  <c r="Z75" i="9"/>
  <c r="Y75" i="9"/>
  <c r="Z361" i="9"/>
  <c r="Y361" i="9"/>
  <c r="Z561" i="9"/>
  <c r="Y561" i="9"/>
  <c r="Z405" i="9"/>
  <c r="Y405" i="9"/>
  <c r="Z416" i="9"/>
  <c r="Y416" i="9"/>
  <c r="Z298" i="9"/>
  <c r="Y298" i="9"/>
  <c r="Y132" i="9"/>
  <c r="Z132" i="9"/>
  <c r="Z548" i="9"/>
  <c r="Y548" i="9"/>
  <c r="Z527" i="9"/>
  <c r="Y527" i="9"/>
  <c r="Z293" i="9"/>
  <c r="Y293" i="9"/>
  <c r="Z190" i="9"/>
  <c r="Y190" i="9"/>
  <c r="Z176" i="9"/>
  <c r="Y176" i="9"/>
  <c r="Y109" i="9"/>
  <c r="Z109" i="9"/>
  <c r="Z412" i="9"/>
  <c r="Y412" i="9"/>
  <c r="Z366" i="9"/>
  <c r="Y366" i="9"/>
  <c r="Y443" i="9"/>
  <c r="Z443" i="9"/>
  <c r="Y228" i="9"/>
  <c r="Z228" i="9"/>
  <c r="Z273" i="9"/>
  <c r="Y273" i="9"/>
  <c r="Z134" i="9"/>
  <c r="Y134" i="9"/>
  <c r="Z437" i="9"/>
  <c r="Y437" i="9"/>
  <c r="Z172" i="9"/>
  <c r="Y172" i="9"/>
  <c r="Z270" i="9"/>
  <c r="Y270" i="9"/>
  <c r="Z74" i="9"/>
  <c r="Y74" i="9"/>
  <c r="Z30" i="9"/>
  <c r="Y30" i="9"/>
  <c r="Z166" i="9"/>
  <c r="Y166" i="9"/>
  <c r="Y320" i="9"/>
  <c r="Z320" i="9"/>
  <c r="Z489" i="9"/>
  <c r="Y489" i="9"/>
  <c r="Z424" i="9"/>
  <c r="Y424" i="9"/>
  <c r="Z377" i="9"/>
  <c r="Y377" i="9"/>
  <c r="Z378" i="9"/>
  <c r="Y378" i="9"/>
  <c r="Z515" i="9"/>
  <c r="Y515" i="9"/>
  <c r="Z291" i="9"/>
  <c r="Y291" i="9"/>
  <c r="Z163" i="9"/>
  <c r="Y163" i="9"/>
  <c r="Z227" i="9"/>
  <c r="Y227" i="9"/>
  <c r="Z47" i="9"/>
  <c r="Y47" i="9"/>
  <c r="Z505" i="9"/>
  <c r="Y505" i="9"/>
  <c r="Z387" i="9"/>
  <c r="Y387" i="9"/>
  <c r="Y472" i="9"/>
  <c r="Z472" i="9"/>
  <c r="Z225" i="9"/>
  <c r="Y225" i="9"/>
  <c r="Z419" i="9"/>
  <c r="Y419" i="9"/>
  <c r="Z147" i="9"/>
  <c r="Y147" i="9"/>
  <c r="Z433" i="9"/>
  <c r="Y433" i="9"/>
  <c r="Z107" i="9"/>
  <c r="Y107" i="9"/>
  <c r="Z276" i="9"/>
  <c r="Y276" i="9"/>
  <c r="Z301" i="9"/>
  <c r="Y301" i="9"/>
  <c r="Z497" i="9"/>
  <c r="Y497" i="9"/>
  <c r="Z90" i="9"/>
  <c r="Y90" i="9"/>
  <c r="Z356" i="9"/>
  <c r="Y356" i="9"/>
  <c r="Z448" i="9"/>
  <c r="Y448" i="9"/>
  <c r="Z316" i="9"/>
  <c r="Y316" i="9"/>
  <c r="Z286" i="9"/>
  <c r="Y286" i="9"/>
  <c r="Z17" i="9"/>
  <c r="Y17" i="9"/>
  <c r="Z571" i="9"/>
  <c r="Y571" i="9"/>
  <c r="Z500" i="9"/>
  <c r="Y500" i="9"/>
  <c r="Z300" i="9"/>
  <c r="Y300" i="9"/>
  <c r="Z52" i="9"/>
  <c r="Y52" i="9"/>
  <c r="Z502" i="9"/>
  <c r="Y502" i="9"/>
  <c r="Z337" i="9"/>
  <c r="Y337" i="9"/>
  <c r="Y49" i="9"/>
  <c r="Z49" i="9"/>
  <c r="Z410" i="9"/>
  <c r="Y410" i="9"/>
  <c r="Z223" i="9"/>
  <c r="Y223" i="9"/>
  <c r="Z253" i="9"/>
  <c r="Y253" i="9"/>
  <c r="Z449" i="9"/>
  <c r="Y449" i="9"/>
  <c r="Z407" i="9"/>
  <c r="Y407" i="9"/>
  <c r="Z431" i="9"/>
  <c r="Y431" i="9"/>
  <c r="Z552" i="9"/>
  <c r="Y552" i="9"/>
  <c r="Z45" i="9"/>
  <c r="Y45" i="9"/>
  <c r="Z494" i="9"/>
  <c r="Y494" i="9"/>
  <c r="Z381" i="9"/>
  <c r="Y381" i="9"/>
  <c r="Z346" i="9"/>
  <c r="Y346" i="9"/>
  <c r="Z209" i="9"/>
  <c r="Y209" i="9"/>
  <c r="Z110" i="9"/>
  <c r="Y110" i="9"/>
  <c r="Z24" i="9"/>
  <c r="Y24" i="9"/>
  <c r="Z247" i="9"/>
  <c r="Y247" i="9"/>
  <c r="Z476" i="9"/>
  <c r="Y476" i="9"/>
  <c r="Y458" i="9"/>
  <c r="Z458" i="9"/>
  <c r="Z364" i="9"/>
  <c r="Y364" i="9"/>
  <c r="Z153" i="9"/>
  <c r="Y153" i="9"/>
  <c r="Z272" i="9"/>
  <c r="Y272" i="9"/>
  <c r="Z390" i="9"/>
  <c r="Y390" i="9"/>
  <c r="Z41" i="9"/>
  <c r="Y41" i="9"/>
  <c r="Z525" i="9"/>
  <c r="Y525" i="9"/>
  <c r="Z266" i="9"/>
  <c r="Y266" i="9"/>
  <c r="Z149" i="9"/>
  <c r="Y149" i="9"/>
  <c r="Z71" i="9"/>
  <c r="Y71" i="9"/>
  <c r="Z78" i="9"/>
  <c r="Y78" i="9"/>
  <c r="Z501" i="9"/>
  <c r="Y501" i="9"/>
  <c r="Z164" i="9"/>
  <c r="Y164" i="9"/>
  <c r="Z77" i="9"/>
  <c r="Y77" i="9"/>
  <c r="Z373" i="9"/>
  <c r="Y373" i="9"/>
  <c r="Z428" i="9"/>
  <c r="Y428" i="9"/>
  <c r="Z187" i="9"/>
  <c r="Y187" i="9"/>
  <c r="Y169" i="9"/>
  <c r="Z169" i="9"/>
  <c r="Z517" i="9"/>
  <c r="Y517" i="9"/>
  <c r="Z283" i="9"/>
  <c r="Y283" i="9"/>
  <c r="Y222" i="9"/>
  <c r="Z222" i="9"/>
  <c r="Z248" i="9"/>
  <c r="Y248" i="9"/>
  <c r="Z575" i="9"/>
  <c r="Y575" i="9"/>
  <c r="Y409" i="9"/>
  <c r="Z409" i="9"/>
  <c r="Z143" i="9"/>
  <c r="Y143" i="9"/>
  <c r="Y174" i="9"/>
  <c r="Z174" i="9"/>
  <c r="Z560" i="9"/>
  <c r="Y560" i="9"/>
  <c r="Z50" i="9"/>
  <c r="Y50" i="9"/>
  <c r="Z569" i="9"/>
  <c r="Y569" i="9"/>
  <c r="Z294" i="9"/>
  <c r="Y294" i="9"/>
  <c r="Z570" i="9"/>
  <c r="Y570" i="9"/>
  <c r="Z171" i="9"/>
  <c r="Y171" i="9"/>
  <c r="Z158" i="9"/>
  <c r="Y158" i="9"/>
  <c r="Z103" i="9"/>
  <c r="Y103" i="9"/>
  <c r="Y217" i="9"/>
  <c r="Z217" i="9"/>
  <c r="Z479" i="9"/>
  <c r="Y479" i="9"/>
  <c r="Z263" i="9"/>
  <c r="Y263" i="9"/>
  <c r="Z290" i="9"/>
  <c r="Y290" i="9"/>
  <c r="Y413" i="9"/>
  <c r="Z413" i="9"/>
  <c r="Z274" i="9"/>
  <c r="Y274" i="9"/>
  <c r="Y468" i="9"/>
  <c r="Z468" i="9"/>
  <c r="Z140" i="9"/>
  <c r="Y140" i="9"/>
  <c r="Y460" i="9"/>
  <c r="Z460" i="9"/>
  <c r="Z302" i="9"/>
  <c r="Y302" i="9"/>
  <c r="Z342" i="9"/>
  <c r="Y342" i="9"/>
  <c r="Z88" i="9"/>
  <c r="Y88" i="9"/>
  <c r="Y457" i="9"/>
  <c r="Z457" i="9"/>
  <c r="Z181" i="9"/>
  <c r="Y181" i="9"/>
  <c r="Z393" i="9"/>
  <c r="Y393" i="9"/>
  <c r="Y551" i="9"/>
  <c r="Z551" i="9"/>
  <c r="Y198" i="9"/>
  <c r="Z198" i="9"/>
  <c r="Y399" i="9"/>
  <c r="Z399" i="9"/>
  <c r="Z51" i="9"/>
  <c r="Y51" i="9"/>
  <c r="Z511" i="9"/>
  <c r="Y511" i="9"/>
  <c r="Z485" i="9"/>
  <c r="Y485" i="9"/>
  <c r="Z254" i="9"/>
  <c r="Y254" i="9"/>
  <c r="Z523" i="9"/>
  <c r="Y523" i="9"/>
  <c r="Z20" i="9"/>
  <c r="Y20" i="9"/>
  <c r="Y339" i="9"/>
  <c r="Z339" i="9"/>
  <c r="Y507" i="9"/>
  <c r="Z507" i="9"/>
  <c r="Z288" i="9"/>
  <c r="Y288" i="9"/>
  <c r="Z452" i="9"/>
  <c r="Y452" i="9"/>
  <c r="Z338" i="9"/>
  <c r="Y338" i="9"/>
  <c r="Z69" i="9"/>
  <c r="Y69" i="9"/>
  <c r="Z495" i="9"/>
  <c r="Y495" i="9"/>
  <c r="Z87" i="9"/>
  <c r="Y87" i="9"/>
  <c r="Z546" i="9"/>
  <c r="Y546" i="9"/>
  <c r="Z336" i="9"/>
  <c r="Y336" i="9"/>
  <c r="Z488" i="9"/>
  <c r="Y488" i="9"/>
  <c r="Y318" i="9"/>
  <c r="Z318" i="9"/>
  <c r="Y503" i="9"/>
  <c r="Z503" i="9"/>
  <c r="Z357" i="9"/>
  <c r="Y357" i="9"/>
  <c r="Z265" i="9"/>
  <c r="Y265" i="9"/>
  <c r="Z111" i="9"/>
  <c r="Y111" i="9"/>
  <c r="Z37" i="9"/>
  <c r="Y37" i="9"/>
  <c r="Z177" i="9"/>
  <c r="Y177" i="9"/>
  <c r="Y151" i="9"/>
  <c r="Z151" i="9"/>
  <c r="Y155" i="9"/>
  <c r="Z155" i="9"/>
  <c r="Z178" i="9"/>
  <c r="Y178" i="9"/>
  <c r="Y349" i="9"/>
  <c r="Z349" i="9"/>
  <c r="Y146" i="9"/>
  <c r="Z146" i="9"/>
  <c r="Z447" i="9"/>
  <c r="Y447" i="9"/>
  <c r="Y220" i="9"/>
  <c r="Z220" i="9"/>
  <c r="Y451" i="9"/>
  <c r="Z451" i="9"/>
  <c r="Y61" i="9"/>
  <c r="Z61" i="9"/>
  <c r="Y490" i="9"/>
  <c r="Z490" i="9"/>
  <c r="Z326" i="9"/>
  <c r="Y326" i="9"/>
  <c r="Z249" i="9"/>
  <c r="Y249" i="9"/>
  <c r="Z182" i="9"/>
  <c r="Y182" i="9"/>
  <c r="Z555" i="9"/>
  <c r="Y555" i="9"/>
  <c r="Z213" i="9"/>
  <c r="Y213" i="9"/>
  <c r="Z125" i="9"/>
  <c r="Y125" i="9"/>
  <c r="Z202" i="9"/>
  <c r="Y202" i="9"/>
  <c r="Z195" i="9"/>
  <c r="Y195" i="9"/>
  <c r="Z210" i="9"/>
  <c r="Y210" i="9"/>
  <c r="Z97" i="9"/>
  <c r="Y97" i="9"/>
  <c r="Y550" i="9"/>
  <c r="Z550" i="9"/>
  <c r="Y389" i="9"/>
  <c r="Z389" i="9"/>
  <c r="Z470" i="9"/>
  <c r="Y470" i="9"/>
  <c r="Z310" i="9"/>
  <c r="Y310" i="9"/>
  <c r="Z351" i="9"/>
  <c r="Y351" i="9"/>
  <c r="Y40" i="9"/>
  <c r="Z40" i="9"/>
  <c r="Z229" i="9"/>
  <c r="Y229" i="9"/>
  <c r="Y306" i="9"/>
  <c r="Z306" i="9"/>
  <c r="Z554" i="9"/>
  <c r="Y554" i="9"/>
  <c r="Z246" i="9"/>
  <c r="Y246" i="9"/>
  <c r="Z577" i="9"/>
  <c r="Y577" i="9"/>
  <c r="Z542" i="9"/>
  <c r="Y542" i="9"/>
  <c r="Z455" i="9"/>
  <c r="Y455" i="9"/>
  <c r="Y520" i="9"/>
  <c r="Z520" i="9"/>
  <c r="Z352" i="9"/>
  <c r="Y352" i="9"/>
  <c r="Z55" i="9"/>
  <c r="Y55" i="9"/>
  <c r="Z123" i="9"/>
  <c r="Y123" i="9"/>
  <c r="Z574" i="9"/>
  <c r="Y574" i="9"/>
  <c r="Y142" i="9"/>
  <c r="Z142" i="9"/>
  <c r="Z233" i="9"/>
  <c r="Y233" i="9"/>
  <c r="Z28" i="9"/>
  <c r="Y28" i="9"/>
  <c r="Z68" i="9"/>
  <c r="Y68" i="9"/>
  <c r="Z423" i="9"/>
  <c r="Y423" i="9"/>
  <c r="Z564" i="9"/>
  <c r="Y564" i="9"/>
  <c r="Z536" i="9"/>
  <c r="Y536" i="9"/>
  <c r="Z59" i="9"/>
  <c r="Y59" i="9"/>
  <c r="Z279" i="9"/>
  <c r="Y279" i="9"/>
  <c r="Z417" i="9"/>
  <c r="Y417" i="9"/>
  <c r="Z191" i="9"/>
  <c r="Y191" i="9"/>
  <c r="Z535" i="9"/>
  <c r="Y535" i="9"/>
  <c r="Y385" i="9"/>
  <c r="Z385" i="9"/>
  <c r="Z508" i="9"/>
  <c r="Y508" i="9"/>
  <c r="Z516" i="9"/>
  <c r="Y516" i="9"/>
  <c r="Z297" i="9"/>
  <c r="Y297" i="9"/>
  <c r="Z530" i="9"/>
  <c r="Y530" i="9"/>
  <c r="Z340" i="9"/>
  <c r="Y340" i="9"/>
  <c r="Y46" i="9"/>
  <c r="Z46" i="9"/>
  <c r="Z343" i="9"/>
  <c r="Y343" i="9"/>
  <c r="Z512" i="9"/>
  <c r="Y512" i="9"/>
  <c r="Z165" i="9"/>
  <c r="Y165" i="9"/>
  <c r="Z66" i="9"/>
  <c r="Y66" i="9"/>
  <c r="Z323" i="9"/>
  <c r="Y323" i="9"/>
  <c r="Y138" i="9"/>
  <c r="Z138" i="9"/>
  <c r="Z115" i="9"/>
  <c r="Y115" i="9"/>
  <c r="Z303" i="9"/>
  <c r="Y303" i="9"/>
  <c r="Y121" i="9"/>
  <c r="Z121" i="9"/>
  <c r="Z580" i="9"/>
  <c r="Y580" i="9"/>
  <c r="Z295" i="9"/>
  <c r="Y295" i="9"/>
  <c r="Z420" i="9"/>
  <c r="Y420" i="9"/>
  <c r="Z230" i="9"/>
  <c r="Y230" i="9"/>
  <c r="Z250" i="9"/>
  <c r="Y250" i="9"/>
  <c r="Z432" i="9"/>
  <c r="Y432" i="9"/>
  <c r="Y192" i="9"/>
  <c r="Z192" i="9"/>
  <c r="Y531" i="9"/>
  <c r="Z531" i="9"/>
  <c r="Z394" i="9"/>
  <c r="Y394" i="9"/>
  <c r="Z376" i="9"/>
  <c r="Y376" i="9"/>
  <c r="Z529" i="9"/>
  <c r="Y529" i="9"/>
  <c r="Y152" i="9"/>
  <c r="Z152" i="9"/>
  <c r="Z129" i="9"/>
  <c r="Y129" i="9"/>
  <c r="Z25" i="9"/>
  <c r="Y25" i="9"/>
  <c r="Z84" i="9"/>
  <c r="Y84" i="9"/>
  <c r="Z200" i="9"/>
  <c r="Y200" i="9"/>
  <c r="Y32" i="9"/>
  <c r="Z32" i="9"/>
  <c r="Z539" i="9"/>
  <c r="Y539" i="9"/>
  <c r="Y216" i="9"/>
  <c r="Z216" i="9"/>
  <c r="Z72" i="9"/>
  <c r="Y72" i="9"/>
  <c r="Z493" i="9"/>
  <c r="Y493" i="9"/>
  <c r="Z422" i="9"/>
  <c r="Y422" i="9"/>
  <c r="Y240" i="9"/>
  <c r="Z240" i="9"/>
  <c r="Y148" i="9"/>
  <c r="Z148" i="9"/>
  <c r="Z317" i="9"/>
  <c r="Y317" i="9"/>
  <c r="Z402" i="9"/>
  <c r="Y402" i="9"/>
  <c r="Z80" i="9"/>
  <c r="Y80" i="9"/>
  <c r="Y461" i="9"/>
  <c r="Z461" i="9"/>
  <c r="Z541" i="9"/>
  <c r="Y541" i="9"/>
  <c r="Z411" i="9"/>
  <c r="Y411" i="9"/>
  <c r="Z196" i="9"/>
  <c r="Y196" i="9"/>
  <c r="Y477" i="9"/>
  <c r="Z477" i="9"/>
  <c r="Z173" i="9"/>
  <c r="Y173" i="9"/>
  <c r="Z353" i="9"/>
  <c r="Y353" i="9"/>
  <c r="Z150" i="9"/>
  <c r="Y150" i="9"/>
  <c r="Z289" i="9"/>
  <c r="Y289" i="9"/>
  <c r="Z324" i="9"/>
  <c r="Y324" i="9"/>
  <c r="E6" i="13"/>
  <c r="G6" i="13" s="1"/>
  <c r="CJ19" i="11"/>
  <c r="BY20" i="11"/>
  <c r="BJ138" i="9"/>
  <c r="BK138" i="9" s="1"/>
  <c r="BL138" i="9" s="1"/>
  <c r="BJ575" i="9"/>
  <c r="BJ313" i="9"/>
  <c r="BK313" i="9" s="1"/>
  <c r="BL313" i="9" s="1"/>
  <c r="BJ164" i="9"/>
  <c r="BJ392" i="9"/>
  <c r="BK392" i="9" s="1"/>
  <c r="BL392" i="9" s="1"/>
  <c r="BJ170" i="9"/>
  <c r="BJ143" i="9"/>
  <c r="BJ160" i="9"/>
  <c r="BK160" i="9" s="1"/>
  <c r="BL160" i="9" s="1"/>
  <c r="BJ48" i="9"/>
  <c r="BK48" i="9" s="1"/>
  <c r="BL48" i="9" s="1"/>
  <c r="BJ167" i="9"/>
  <c r="BJ145" i="9"/>
  <c r="BK145" i="9" s="1"/>
  <c r="BL145" i="9" s="1"/>
  <c r="BJ434" i="9"/>
  <c r="BJ551" i="9"/>
  <c r="BJ482" i="9"/>
  <c r="BJ475" i="9"/>
  <c r="BJ483" i="9"/>
  <c r="BK483" i="9" s="1"/>
  <c r="BL483" i="9" s="1"/>
  <c r="BJ85" i="9"/>
  <c r="BJ259" i="9"/>
  <c r="BJ244" i="9"/>
  <c r="BJ272" i="9"/>
  <c r="BJ201" i="9"/>
  <c r="BJ328" i="9"/>
  <c r="BJ383" i="9"/>
  <c r="BJ534" i="9"/>
  <c r="BK534" i="9" s="1"/>
  <c r="BL534" i="9" s="1"/>
  <c r="BJ117" i="9"/>
  <c r="BJ175" i="9"/>
  <c r="BJ101" i="9"/>
  <c r="BJ264" i="9"/>
  <c r="BK264" i="9" s="1"/>
  <c r="BL264" i="9" s="1"/>
  <c r="BJ346" i="9"/>
  <c r="BJ196" i="9"/>
  <c r="BJ506" i="9"/>
  <c r="BJ355" i="9"/>
  <c r="BJ55" i="9"/>
  <c r="BJ560" i="9"/>
  <c r="BJ110" i="9"/>
  <c r="BJ352" i="9"/>
  <c r="BJ445" i="9"/>
  <c r="BK445" i="9" s="1"/>
  <c r="BL445" i="9" s="1"/>
  <c r="BJ510" i="9"/>
  <c r="BJ425" i="9"/>
  <c r="BJ469" i="9"/>
  <c r="BJ291" i="9"/>
  <c r="BJ443" i="9"/>
  <c r="BJ51" i="9"/>
  <c r="BK51" i="9" s="1"/>
  <c r="BL51" i="9" s="1"/>
  <c r="BJ527" i="9"/>
  <c r="BJ123" i="9"/>
  <c r="BJ293" i="9"/>
  <c r="BJ405" i="9"/>
  <c r="BJ422" i="9"/>
  <c r="BK422" i="9" s="1"/>
  <c r="BL422" i="9" s="1"/>
  <c r="BJ343" i="9"/>
  <c r="BJ268" i="9"/>
  <c r="BJ118" i="9"/>
  <c r="BK118" i="9" s="1"/>
  <c r="BL118" i="9" s="1"/>
  <c r="BJ47" i="9"/>
  <c r="BJ494" i="9"/>
  <c r="BJ555" i="9"/>
  <c r="BJ233" i="9"/>
  <c r="BJ417" i="9"/>
  <c r="BJ540" i="9"/>
  <c r="BK540" i="9" s="1"/>
  <c r="BL540" i="9" s="1"/>
  <c r="BJ514" i="9"/>
  <c r="BK514" i="9" s="1"/>
  <c r="BL514" i="9" s="1"/>
  <c r="BJ191" i="9"/>
  <c r="BJ46" i="9"/>
  <c r="BJ105" i="9"/>
  <c r="BJ285" i="9"/>
  <c r="BK285" i="9" s="1"/>
  <c r="BL285" i="9" s="1"/>
  <c r="BJ326" i="9"/>
  <c r="BJ486" i="9"/>
  <c r="BK486" i="9" s="1"/>
  <c r="BL486" i="9" s="1"/>
  <c r="BJ120" i="9"/>
  <c r="BK120" i="9" s="1"/>
  <c r="BL120" i="9" s="1"/>
  <c r="BJ228" i="9"/>
  <c r="BJ523" i="9"/>
  <c r="BK523" i="9" s="1"/>
  <c r="BL523" i="9" s="1"/>
  <c r="BJ107" i="9"/>
  <c r="BJ423" i="9"/>
  <c r="BK423" i="9" s="1"/>
  <c r="BL423" i="9" s="1"/>
  <c r="BJ512" i="9"/>
  <c r="BJ360" i="9"/>
  <c r="BJ124" i="9"/>
  <c r="BJ520" i="9"/>
  <c r="BJ489" i="9"/>
  <c r="BJ185" i="9"/>
  <c r="BJ453" i="9"/>
  <c r="BJ295" i="9"/>
  <c r="BK295" i="9" s="1"/>
  <c r="BL295" i="9" s="1"/>
  <c r="BJ403" i="9"/>
  <c r="BJ515" i="9"/>
  <c r="BK515" i="9" s="1"/>
  <c r="BL515" i="9" s="1"/>
  <c r="BJ427" i="9"/>
  <c r="BJ17" i="9"/>
  <c r="BJ262" i="9"/>
  <c r="BJ406" i="9"/>
  <c r="BK406" i="9" s="1"/>
  <c r="BL406" i="9" s="1"/>
  <c r="BJ310" i="9"/>
  <c r="BJ340" i="9"/>
  <c r="BJ508" i="9"/>
  <c r="BJ359" i="9"/>
  <c r="BJ77" i="9"/>
  <c r="BK77" i="9" s="1"/>
  <c r="BL77" i="9" s="1"/>
  <c r="BJ342" i="9"/>
  <c r="BJ58" i="9"/>
  <c r="BJ31" i="9"/>
  <c r="BJ209" i="9"/>
  <c r="BJ89" i="9"/>
  <c r="BJ75" i="9"/>
  <c r="BJ479" i="9"/>
  <c r="BJ410" i="9"/>
  <c r="BJ569" i="9"/>
  <c r="BK569" i="9" s="1"/>
  <c r="BL569" i="9" s="1"/>
  <c r="BJ68" i="9"/>
  <c r="BK68" i="9" s="1"/>
  <c r="BL68" i="9" s="1"/>
  <c r="BJ242" i="9"/>
  <c r="BJ511" i="9"/>
  <c r="BJ165" i="9"/>
  <c r="BJ91" i="9"/>
  <c r="BJ183" i="9"/>
  <c r="BJ254" i="9"/>
  <c r="BJ266" i="9"/>
  <c r="BK266" i="9" s="1"/>
  <c r="BL266" i="9" s="1"/>
  <c r="BJ389" i="9"/>
  <c r="BJ426" i="9"/>
  <c r="BJ354" i="9"/>
  <c r="BJ529" i="9"/>
  <c r="BJ227" i="9"/>
  <c r="BJ521" i="9"/>
  <c r="BK521" i="9" s="1"/>
  <c r="BL521" i="9" s="1"/>
  <c r="BJ549" i="9"/>
  <c r="BJ144" i="9"/>
  <c r="BK144" i="9" s="1"/>
  <c r="BL144" i="9" s="1"/>
  <c r="BJ24" i="9"/>
  <c r="BK24" i="9" s="1"/>
  <c r="BL24" i="9" s="1"/>
  <c r="BJ156" i="9"/>
  <c r="BJ251" i="9"/>
  <c r="BJ187" i="9"/>
  <c r="BJ72" i="9"/>
  <c r="BJ87" i="9"/>
  <c r="BJ303" i="9"/>
  <c r="BK303" i="9" s="1"/>
  <c r="BL303" i="9" s="1"/>
  <c r="BJ498" i="9"/>
  <c r="BJ25" i="9"/>
  <c r="BK25" i="9" s="1"/>
  <c r="BL25" i="9" s="1"/>
  <c r="BJ174" i="9"/>
  <c r="BJ125" i="9"/>
  <c r="BJ580" i="9"/>
  <c r="BJ325" i="9"/>
  <c r="BJ435" i="9"/>
  <c r="BJ401" i="9"/>
  <c r="BJ190" i="9"/>
  <c r="BK190" i="9" s="1"/>
  <c r="BL190" i="9" s="1"/>
  <c r="BJ147" i="9"/>
  <c r="BK147" i="9" s="1"/>
  <c r="BL147" i="9" s="1"/>
  <c r="BJ322" i="9"/>
  <c r="BK322" i="9" s="1"/>
  <c r="BL322" i="9" s="1"/>
  <c r="BJ220" i="9"/>
  <c r="BJ472" i="9"/>
  <c r="BK472" i="9" s="1"/>
  <c r="BL472" i="9" s="1"/>
  <c r="BJ71" i="9"/>
  <c r="BK71" i="9" s="1"/>
  <c r="BL71" i="9" s="1"/>
  <c r="BJ163" i="9"/>
  <c r="BJ507" i="9"/>
  <c r="BJ552" i="9"/>
  <c r="BK552" i="9" s="1"/>
  <c r="BL552" i="9" s="1"/>
  <c r="BJ493" i="9"/>
  <c r="BJ381" i="9"/>
  <c r="BJ385" i="9"/>
  <c r="BJ121" i="9"/>
  <c r="BJ316" i="9"/>
  <c r="BJ37" i="9"/>
  <c r="BJ379" i="9"/>
  <c r="BJ53" i="9"/>
  <c r="BJ74" i="9"/>
  <c r="BJ30" i="9"/>
  <c r="BJ246" i="9"/>
  <c r="BJ169" i="9"/>
  <c r="BJ54" i="9"/>
  <c r="BJ562" i="9"/>
  <c r="BJ349" i="9"/>
  <c r="BJ20" i="9"/>
  <c r="BK20" i="9" s="1"/>
  <c r="BL20" i="9" s="1"/>
  <c r="BJ503" i="9"/>
  <c r="BJ100" i="9"/>
  <c r="BK100" i="9" s="1"/>
  <c r="BL100" i="9" s="1"/>
  <c r="BJ104" i="9"/>
  <c r="BK104" i="9" s="1"/>
  <c r="BL104" i="9" s="1"/>
  <c r="BJ323" i="9"/>
  <c r="BK323" i="9" s="1"/>
  <c r="BL323" i="9" s="1"/>
  <c r="BJ317" i="9"/>
  <c r="BK317" i="9" s="1"/>
  <c r="BL317" i="9" s="1"/>
  <c r="BJ88" i="9"/>
  <c r="BJ311" i="9"/>
  <c r="BK311" i="9" s="1"/>
  <c r="BL311" i="9" s="1"/>
  <c r="BJ574" i="9"/>
  <c r="BJ501" i="9"/>
  <c r="BJ281" i="9"/>
  <c r="BK281" i="9" s="1"/>
  <c r="BL281" i="9" s="1"/>
  <c r="BJ300" i="9"/>
  <c r="BJ152" i="9"/>
  <c r="BK152" i="9" s="1"/>
  <c r="BL152" i="9" s="1"/>
  <c r="BJ33" i="9"/>
  <c r="BJ32" i="9"/>
  <c r="BJ477" i="9"/>
  <c r="BJ290" i="9"/>
  <c r="BJ38" i="9"/>
  <c r="BJ76" i="9"/>
  <c r="BJ415" i="9"/>
  <c r="BJ180" i="9"/>
  <c r="BK180" i="9" s="1"/>
  <c r="BL180" i="9" s="1"/>
  <c r="BJ558" i="9"/>
  <c r="BJ225" i="9"/>
  <c r="BJ150" i="9"/>
  <c r="BK150" i="9" s="1"/>
  <c r="BL150" i="9" s="1"/>
  <c r="BJ173" i="9"/>
  <c r="BJ456" i="9"/>
  <c r="BJ166" i="9"/>
  <c r="BJ535" i="9"/>
  <c r="BJ224" i="9"/>
  <c r="BK224" i="9" s="1"/>
  <c r="BL224" i="9" s="1"/>
  <c r="BJ384" i="9"/>
  <c r="BK384" i="9" s="1"/>
  <c r="BL384" i="9" s="1"/>
  <c r="BJ491" i="9"/>
  <c r="BJ186" i="9"/>
  <c r="BK186" i="9" s="1"/>
  <c r="BL186" i="9" s="1"/>
  <c r="BJ438" i="9"/>
  <c r="BJ62" i="9"/>
  <c r="BJ64" i="9"/>
  <c r="BJ214" i="9"/>
  <c r="BK214" i="9" s="1"/>
  <c r="BL214" i="9" s="1"/>
  <c r="BJ182" i="9"/>
  <c r="BJ70" i="9"/>
  <c r="BJ155" i="9"/>
  <c r="BJ344" i="9"/>
  <c r="BJ234" i="9"/>
  <c r="BK234" i="9" s="1"/>
  <c r="BL234" i="9" s="1"/>
  <c r="BJ579" i="9"/>
  <c r="BJ276" i="9"/>
  <c r="BJ478" i="9"/>
  <c r="BK478" i="9" s="1"/>
  <c r="BL478" i="9" s="1"/>
  <c r="BJ27" i="9"/>
  <c r="BK27" i="9" s="1"/>
  <c r="BL27" i="9" s="1"/>
  <c r="BJ394" i="9"/>
  <c r="BK394" i="9" s="1"/>
  <c r="BL394" i="9" s="1"/>
  <c r="BJ380" i="9"/>
  <c r="BK380" i="9" s="1"/>
  <c r="BL380" i="9" s="1"/>
  <c r="BJ572" i="9"/>
  <c r="BJ261" i="9"/>
  <c r="BK261" i="9" s="1"/>
  <c r="BL261" i="9" s="1"/>
  <c r="BJ448" i="9"/>
  <c r="BK448" i="9" s="1"/>
  <c r="BL448" i="9" s="1"/>
  <c r="BJ171" i="9"/>
  <c r="BJ294" i="9"/>
  <c r="BK294" i="9" s="1"/>
  <c r="BL294" i="9" s="1"/>
  <c r="BJ203" i="9"/>
  <c r="BK203" i="9" s="1"/>
  <c r="BL203" i="9" s="1"/>
  <c r="BJ485" i="9"/>
  <c r="BK485" i="9" s="1"/>
  <c r="BL485" i="9" s="1"/>
  <c r="BJ146" i="9"/>
  <c r="BK146" i="9" s="1"/>
  <c r="BL146" i="9" s="1"/>
  <c r="BJ260" i="9"/>
  <c r="BJ103" i="9"/>
  <c r="BK103" i="9" s="1"/>
  <c r="BL103" i="9" s="1"/>
  <c r="BJ162" i="9"/>
  <c r="BJ297" i="9"/>
  <c r="BJ452" i="9"/>
  <c r="BJ136" i="9"/>
  <c r="BJ66" i="9"/>
  <c r="BJ361" i="9"/>
  <c r="BJ419" i="9"/>
  <c r="BJ208" i="9"/>
  <c r="BK208" i="9" s="1"/>
  <c r="BL208" i="9" s="1"/>
  <c r="BJ132" i="9"/>
  <c r="BJ561" i="9"/>
  <c r="BJ516" i="9"/>
  <c r="BJ424" i="9"/>
  <c r="BJ476" i="9"/>
  <c r="BJ500" i="9"/>
  <c r="BJ127" i="9"/>
  <c r="BJ416" i="9"/>
  <c r="BJ302" i="9"/>
  <c r="BK302" i="9" s="1"/>
  <c r="BL302" i="9" s="1"/>
  <c r="BJ12" i="9"/>
  <c r="BJ19" i="9"/>
  <c r="BK19" i="9" s="1"/>
  <c r="BL19" i="9" s="1"/>
  <c r="BJ573" i="9"/>
  <c r="BK573" i="9" s="1"/>
  <c r="BL573" i="9" s="1"/>
  <c r="BJ113" i="9"/>
  <c r="BJ299" i="9"/>
  <c r="BJ265" i="9"/>
  <c r="BJ550" i="9"/>
  <c r="BJ43" i="9"/>
  <c r="BJ541" i="9"/>
  <c r="BJ457" i="9"/>
  <c r="BJ22" i="9"/>
  <c r="BK22" i="9" s="1"/>
  <c r="BL22" i="9" s="1"/>
  <c r="BJ353" i="9"/>
  <c r="BJ210" i="9"/>
  <c r="BJ253" i="9"/>
  <c r="BJ467" i="9"/>
  <c r="BJ50" i="9"/>
  <c r="BJ413" i="9"/>
  <c r="BJ564" i="9"/>
  <c r="BJ202" i="9"/>
  <c r="BK202" i="9" s="1"/>
  <c r="BL202" i="9" s="1"/>
  <c r="BJ525" i="9"/>
  <c r="BJ270" i="9"/>
  <c r="BJ84" i="9"/>
  <c r="BJ176" i="9"/>
  <c r="BJ437" i="9"/>
  <c r="BJ362" i="9"/>
  <c r="BJ287" i="9"/>
  <c r="BK287" i="9" s="1"/>
  <c r="BL287" i="9" s="1"/>
  <c r="BJ29" i="9"/>
  <c r="BJ513" i="9"/>
  <c r="BK513" i="9" s="1"/>
  <c r="BL513" i="9" s="1"/>
  <c r="BJ308" i="9"/>
  <c r="BK308" i="9" s="1"/>
  <c r="BL308" i="9" s="1"/>
  <c r="BJ367" i="9"/>
  <c r="BK367" i="9" s="1"/>
  <c r="BL367" i="9" s="1"/>
  <c r="BJ319" i="9"/>
  <c r="BJ151" i="9"/>
  <c r="BK151" i="9" s="1"/>
  <c r="BL151" i="9" s="1"/>
  <c r="BJ358" i="9"/>
  <c r="BK358" i="9" s="1"/>
  <c r="BL358" i="9" s="1"/>
  <c r="BJ14" i="9"/>
  <c r="BK14" i="9" s="1"/>
  <c r="BL14" i="9" s="1"/>
  <c r="BJ238" i="9"/>
  <c r="BK238" i="9" s="1"/>
  <c r="BL238" i="9" s="1"/>
  <c r="BJ557" i="9"/>
  <c r="BK557" i="9" s="1"/>
  <c r="BL557" i="9" s="1"/>
  <c r="BJ458" i="9"/>
  <c r="BJ79" i="9"/>
  <c r="BJ247" i="9"/>
  <c r="BJ283" i="9"/>
  <c r="BK283" i="9" s="1"/>
  <c r="BL283" i="9" s="1"/>
  <c r="BJ301" i="9"/>
  <c r="BJ321" i="9"/>
  <c r="BJ391" i="9"/>
  <c r="BK391" i="9" s="1"/>
  <c r="BL391" i="9" s="1"/>
  <c r="BJ363" i="9"/>
  <c r="BK363" i="9" s="1"/>
  <c r="BL363" i="9" s="1"/>
  <c r="BJ248" i="9"/>
  <c r="BJ388" i="9"/>
  <c r="BJ122" i="9"/>
  <c r="BJ440" i="9"/>
  <c r="BJ80" i="9"/>
  <c r="BJ15" i="9"/>
  <c r="BJ86" i="9"/>
  <c r="BK86" i="9" s="1"/>
  <c r="BL86" i="9" s="1"/>
  <c r="BJ433" i="9"/>
  <c r="BJ195" i="9"/>
  <c r="BJ108" i="9"/>
  <c r="BK108" i="9" s="1"/>
  <c r="BL108" i="9" s="1"/>
  <c r="BJ221" i="9"/>
  <c r="BK221" i="9" s="1"/>
  <c r="BL221" i="9" s="1"/>
  <c r="BJ436" i="9"/>
  <c r="BK436" i="9" s="1"/>
  <c r="BL436" i="9" s="1"/>
  <c r="BJ398" i="9"/>
  <c r="BK398" i="9" s="1"/>
  <c r="BL398" i="9" s="1"/>
  <c r="BJ218" i="9"/>
  <c r="BK218" i="9" s="1"/>
  <c r="BL218" i="9" s="1"/>
  <c r="BJ213" i="9"/>
  <c r="BJ400" i="9"/>
  <c r="BK400" i="9" s="1"/>
  <c r="BL400" i="9" s="1"/>
  <c r="BJ320" i="9"/>
  <c r="BJ194" i="9"/>
  <c r="BK194" i="9" s="1"/>
  <c r="BL194" i="9" s="1"/>
  <c r="BJ444" i="9"/>
  <c r="BK444" i="9" s="1"/>
  <c r="BL444" i="9" s="1"/>
  <c r="BJ44" i="9"/>
  <c r="BK44" i="9" s="1"/>
  <c r="BL44" i="9" s="1"/>
  <c r="BJ243" i="9"/>
  <c r="BJ304" i="9"/>
  <c r="BK304" i="9" s="1"/>
  <c r="BL304" i="9" s="1"/>
  <c r="BJ309" i="9"/>
  <c r="BK309" i="9" s="1"/>
  <c r="BL309" i="9" s="1"/>
  <c r="BJ255" i="9"/>
  <c r="BJ395" i="9"/>
  <c r="BK395" i="9" s="1"/>
  <c r="BL395" i="9" s="1"/>
  <c r="BJ315" i="9"/>
  <c r="BJ517" i="9"/>
  <c r="BJ197" i="9"/>
  <c r="BK197" i="9" s="1"/>
  <c r="BL197" i="9" s="1"/>
  <c r="BJ307" i="9"/>
  <c r="BJ447" i="9"/>
  <c r="BK447" i="9" s="1"/>
  <c r="BL447" i="9" s="1"/>
  <c r="BJ119" i="9"/>
  <c r="BK119" i="9" s="1"/>
  <c r="BL119" i="9" s="1"/>
  <c r="BJ563" i="9"/>
  <c r="BK563" i="9" s="1"/>
  <c r="BL563" i="9" s="1"/>
  <c r="BJ556" i="9"/>
  <c r="BK556" i="9" s="1"/>
  <c r="BL556" i="9" s="1"/>
  <c r="BJ345" i="9"/>
  <c r="BJ334" i="9"/>
  <c r="BK334" i="9" s="1"/>
  <c r="BL334" i="9" s="1"/>
  <c r="BJ522" i="9"/>
  <c r="BJ331" i="9"/>
  <c r="BK331" i="9" s="1"/>
  <c r="BL331" i="9" s="1"/>
  <c r="BJ16" i="9"/>
  <c r="BK16" i="9" s="1"/>
  <c r="BL16" i="9" s="1"/>
  <c r="BJ92" i="9"/>
  <c r="BK92" i="9" s="1"/>
  <c r="BL92" i="9" s="1"/>
  <c r="BJ250" i="9"/>
  <c r="BJ277" i="9"/>
  <c r="BK277" i="9" s="1"/>
  <c r="BL277" i="9" s="1"/>
  <c r="BJ333" i="9"/>
  <c r="BK333" i="9" s="1"/>
  <c r="BL333" i="9" s="1"/>
  <c r="BJ96" i="9"/>
  <c r="BK96" i="9" s="1"/>
  <c r="BL96" i="9" s="1"/>
  <c r="BJ446" i="9"/>
  <c r="BK446" i="9" s="1"/>
  <c r="BL446" i="9" s="1"/>
  <c r="BJ528" i="9"/>
  <c r="BK528" i="9" s="1"/>
  <c r="BL528" i="9" s="1"/>
  <c r="BJ102" i="9"/>
  <c r="BK102" i="9" s="1"/>
  <c r="BL102" i="9" s="1"/>
  <c r="BJ497" i="9"/>
  <c r="BJ347" i="9"/>
  <c r="BK347" i="9" s="1"/>
  <c r="BL347" i="9" s="1"/>
  <c r="BJ337" i="9"/>
  <c r="BJ21" i="9"/>
  <c r="BK21" i="9" s="1"/>
  <c r="BL21" i="9" s="1"/>
  <c r="BJ566" i="9"/>
  <c r="BJ237" i="9"/>
  <c r="BK237" i="9" s="1"/>
  <c r="BL237" i="9" s="1"/>
  <c r="BJ280" i="9"/>
  <c r="BJ365" i="9"/>
  <c r="BK365" i="9" s="1"/>
  <c r="BL365" i="9" s="1"/>
  <c r="BJ116" i="9"/>
  <c r="BK116" i="9" s="1"/>
  <c r="BL116" i="9" s="1"/>
  <c r="BJ372" i="9"/>
  <c r="BK372" i="9" s="1"/>
  <c r="BL372" i="9" s="1"/>
  <c r="BJ69" i="9"/>
  <c r="BJ81" i="9"/>
  <c r="BK81" i="9" s="1"/>
  <c r="BL81" i="9" s="1"/>
  <c r="BJ111" i="9"/>
  <c r="BK111" i="9" s="1"/>
  <c r="BL111" i="9" s="1"/>
  <c r="BJ576" i="9"/>
  <c r="BJ429" i="9"/>
  <c r="BK429" i="9" s="1"/>
  <c r="BL429" i="9" s="1"/>
  <c r="BJ83" i="9"/>
  <c r="BK83" i="9" s="1"/>
  <c r="BL83" i="9" s="1"/>
  <c r="BJ480" i="9"/>
  <c r="BK480" i="9" s="1"/>
  <c r="BL480" i="9" s="1"/>
  <c r="BJ518" i="9"/>
  <c r="BK518" i="9" s="1"/>
  <c r="BL518" i="9" s="1"/>
  <c r="BJ375" i="9"/>
  <c r="BK375" i="9" s="1"/>
  <c r="BL375" i="9" s="1"/>
  <c r="BJ139" i="9"/>
  <c r="BK139" i="9" s="1"/>
  <c r="BL139" i="9" s="1"/>
  <c r="BJ505" i="9"/>
  <c r="BJ382" i="9"/>
  <c r="BJ463" i="9"/>
  <c r="BJ200" i="9"/>
  <c r="BJ39" i="9"/>
  <c r="BJ59" i="9"/>
  <c r="BJ63" i="9"/>
  <c r="BJ258" i="9"/>
  <c r="BJ390" i="9"/>
  <c r="BJ526" i="9"/>
  <c r="BK526" i="9" s="1"/>
  <c r="BL526" i="9" s="1"/>
  <c r="BJ474" i="9"/>
  <c r="BK474" i="9" s="1"/>
  <c r="BL474" i="9" s="1"/>
  <c r="BJ519" i="9"/>
  <c r="BK519" i="9" s="1"/>
  <c r="BL519" i="9" s="1"/>
  <c r="BJ223" i="9"/>
  <c r="BJ336" i="9"/>
  <c r="BK336" i="9" s="1"/>
  <c r="BL336" i="9" s="1"/>
  <c r="BJ441" i="9"/>
  <c r="BJ267" i="9"/>
  <c r="BJ449" i="9"/>
  <c r="BK449" i="9" s="1"/>
  <c r="BL449" i="9" s="1"/>
  <c r="BJ374" i="9"/>
  <c r="BK374" i="9" s="1"/>
  <c r="BL374" i="9" s="1"/>
  <c r="BJ351" i="9"/>
  <c r="BJ397" i="9"/>
  <c r="BK397" i="9" s="1"/>
  <c r="BL397" i="9" s="1"/>
  <c r="BJ61" i="9"/>
  <c r="BJ366" i="9"/>
  <c r="BK366" i="9" s="1"/>
  <c r="BL366" i="9" s="1"/>
  <c r="BJ450" i="9"/>
  <c r="BJ565" i="9"/>
  <c r="BJ106" i="9"/>
  <c r="BJ292" i="9"/>
  <c r="BJ338" i="9"/>
  <c r="BK338" i="9" s="1"/>
  <c r="BL338" i="9" s="1"/>
  <c r="BJ431" i="9"/>
  <c r="BJ158" i="9"/>
  <c r="BJ364" i="9"/>
  <c r="BJ459" i="9"/>
  <c r="BK459" i="9" s="1"/>
  <c r="BL459" i="9" s="1"/>
  <c r="BJ130" i="9"/>
  <c r="BJ542" i="9"/>
  <c r="BK542" i="9" s="1"/>
  <c r="BL542" i="9" s="1"/>
  <c r="BJ339" i="9"/>
  <c r="BJ42" i="9"/>
  <c r="BK42" i="9" s="1"/>
  <c r="BL42" i="9" s="1"/>
  <c r="BJ533" i="9"/>
  <c r="BJ131" i="9"/>
  <c r="BK131" i="9" s="1"/>
  <c r="BL131" i="9" s="1"/>
  <c r="BJ330" i="9"/>
  <c r="BJ282" i="9"/>
  <c r="BJ168" i="9"/>
  <c r="BK168" i="9" s="1"/>
  <c r="BL168" i="9" s="1"/>
  <c r="BJ140" i="9"/>
  <c r="BJ240" i="9"/>
  <c r="BJ133" i="9"/>
  <c r="BJ396" i="9"/>
  <c r="BK396" i="9" s="1"/>
  <c r="BL396" i="9" s="1"/>
  <c r="BJ40" i="9"/>
  <c r="BJ216" i="9"/>
  <c r="BJ26" i="9"/>
  <c r="BK26" i="9" s="1"/>
  <c r="BL26" i="9" s="1"/>
  <c r="BJ219" i="9"/>
  <c r="BK219" i="9" s="1"/>
  <c r="BL219" i="9" s="1"/>
  <c r="BJ148" i="9"/>
  <c r="BJ217" i="9"/>
  <c r="BJ193" i="9"/>
  <c r="BK193" i="9" s="1"/>
  <c r="BL193" i="9" s="1"/>
  <c r="BJ141" i="9"/>
  <c r="BK141" i="9" s="1"/>
  <c r="BL141" i="9" s="1"/>
  <c r="BJ471" i="9"/>
  <c r="BK471" i="9" s="1"/>
  <c r="BL471" i="9" s="1"/>
  <c r="BJ60" i="9"/>
  <c r="BJ314" i="9"/>
  <c r="BK314" i="9" s="1"/>
  <c r="BL314" i="9" s="1"/>
  <c r="BJ288" i="9"/>
  <c r="BJ205" i="9"/>
  <c r="BK205" i="9" s="1"/>
  <c r="BL205" i="9" s="1"/>
  <c r="BJ568" i="9"/>
  <c r="BJ257" i="9"/>
  <c r="BJ504" i="9"/>
  <c r="BJ411" i="9"/>
  <c r="BK411" i="9" s="1"/>
  <c r="BL411" i="9" s="1"/>
  <c r="BJ34" i="9"/>
  <c r="BK34" i="9" s="1"/>
  <c r="BL34" i="9" s="1"/>
  <c r="BJ181" i="9"/>
  <c r="BJ249" i="9"/>
  <c r="BJ36" i="9"/>
  <c r="BJ279" i="9"/>
  <c r="BJ499" i="9"/>
  <c r="BJ206" i="9"/>
  <c r="BJ137" i="9"/>
  <c r="BK137" i="9" s="1"/>
  <c r="BL137" i="9" s="1"/>
  <c r="BJ545" i="9"/>
  <c r="BK545" i="9" s="1"/>
  <c r="BL545" i="9" s="1"/>
  <c r="BJ298" i="9"/>
  <c r="BJ82" i="9"/>
  <c r="BJ52" i="9"/>
  <c r="BJ373" i="9"/>
  <c r="BJ502" i="9"/>
  <c r="BJ465" i="9"/>
  <c r="BJ278" i="9"/>
  <c r="BK278" i="9" s="1"/>
  <c r="BL278" i="9" s="1"/>
  <c r="BJ149" i="9"/>
  <c r="BJ45" i="9"/>
  <c r="BJ341" i="9"/>
  <c r="BJ420" i="9"/>
  <c r="BJ97" i="9"/>
  <c r="BJ230" i="9"/>
  <c r="BJ455" i="9"/>
  <c r="BJ470" i="9"/>
  <c r="BJ464" i="9"/>
  <c r="BK464" i="9" s="1"/>
  <c r="BL464" i="9" s="1"/>
  <c r="BJ67" i="9"/>
  <c r="BK67" i="9" s="1"/>
  <c r="BL67" i="9" s="1"/>
  <c r="BJ418" i="9"/>
  <c r="BK418" i="9" s="1"/>
  <c r="BL418" i="9" s="1"/>
  <c r="BJ407" i="9"/>
  <c r="BJ548" i="9"/>
  <c r="BJ263" i="9"/>
  <c r="BJ126" i="9"/>
  <c r="BK126" i="9" s="1"/>
  <c r="BL126" i="9" s="1"/>
  <c r="BJ546" i="9"/>
  <c r="BK546" i="9" s="1"/>
  <c r="BL546" i="9" s="1"/>
  <c r="BJ128" i="9"/>
  <c r="BJ236" i="9"/>
  <c r="BK236" i="9" s="1"/>
  <c r="BL236" i="9" s="1"/>
  <c r="BJ172" i="9"/>
  <c r="BJ114" i="9"/>
  <c r="BK114" i="9" s="1"/>
  <c r="BL114" i="9" s="1"/>
  <c r="BJ188" i="9"/>
  <c r="BK188" i="9" s="1"/>
  <c r="BL188" i="9" s="1"/>
  <c r="BJ324" i="9"/>
  <c r="BK324" i="9" s="1"/>
  <c r="BL324" i="9" s="1"/>
  <c r="BJ177" i="9"/>
  <c r="BJ350" i="9"/>
  <c r="BK350" i="9" s="1"/>
  <c r="BL350" i="9" s="1"/>
  <c r="BJ559" i="9"/>
  <c r="BK559" i="9" s="1"/>
  <c r="BL559" i="9" s="1"/>
  <c r="BJ368" i="9"/>
  <c r="BK368" i="9" s="1"/>
  <c r="BL368" i="9" s="1"/>
  <c r="BJ274" i="9"/>
  <c r="BJ199" i="9"/>
  <c r="BK199" i="9" s="1"/>
  <c r="BL199" i="9" s="1"/>
  <c r="BJ327" i="9"/>
  <c r="BK327" i="9" s="1"/>
  <c r="BL327" i="9" s="1"/>
  <c r="BJ404" i="9"/>
  <c r="BK404" i="9" s="1"/>
  <c r="BL404" i="9" s="1"/>
  <c r="BJ412" i="9"/>
  <c r="BJ537" i="9"/>
  <c r="BK537" i="9" s="1"/>
  <c r="BL537" i="9" s="1"/>
  <c r="BJ56" i="9"/>
  <c r="BJ578" i="9"/>
  <c r="BK578" i="9" s="1"/>
  <c r="BL578" i="9" s="1"/>
  <c r="BJ439" i="9"/>
  <c r="BJ462" i="9"/>
  <c r="BK462" i="9" s="1"/>
  <c r="BL462" i="9" s="1"/>
  <c r="BJ94" i="9"/>
  <c r="BK94" i="9" s="1"/>
  <c r="BL94" i="9" s="1"/>
  <c r="BJ112" i="9"/>
  <c r="BK112" i="9" s="1"/>
  <c r="BL112" i="9" s="1"/>
  <c r="BJ335" i="9"/>
  <c r="BK335" i="9" s="1"/>
  <c r="BL335" i="9" s="1"/>
  <c r="BJ547" i="9"/>
  <c r="BK547" i="9" s="1"/>
  <c r="BL547" i="9" s="1"/>
  <c r="BJ430" i="9"/>
  <c r="BK430" i="9" s="1"/>
  <c r="BL430" i="9" s="1"/>
  <c r="BJ189" i="9"/>
  <c r="BK189" i="9" s="1"/>
  <c r="BL189" i="9" s="1"/>
  <c r="BJ408" i="9"/>
  <c r="BK408" i="9" s="1"/>
  <c r="BL408" i="9" s="1"/>
  <c r="BJ157" i="9"/>
  <c r="BK157" i="9" s="1"/>
  <c r="BL157" i="9" s="1"/>
  <c r="BJ454" i="9"/>
  <c r="BK454" i="9" s="1"/>
  <c r="BL454" i="9" s="1"/>
  <c r="BJ377" i="9"/>
  <c r="BJ252" i="9"/>
  <c r="BK252" i="9" s="1"/>
  <c r="BL252" i="9" s="1"/>
  <c r="BJ370" i="9"/>
  <c r="BJ269" i="9"/>
  <c r="BK269" i="9" s="1"/>
  <c r="BL269" i="9" s="1"/>
  <c r="BJ192" i="9"/>
  <c r="BJ245" i="9"/>
  <c r="BK245" i="9" s="1"/>
  <c r="BL245" i="9" s="1"/>
  <c r="BJ184" i="9"/>
  <c r="BK184" i="9" s="1"/>
  <c r="BL184" i="9" s="1"/>
  <c r="BJ577" i="9"/>
  <c r="BJ23" i="9"/>
  <c r="BJ530" i="9"/>
  <c r="BJ95" i="9"/>
  <c r="BK95" i="9" s="1"/>
  <c r="BL95" i="9" s="1"/>
  <c r="BJ509" i="9"/>
  <c r="BK509" i="9" s="1"/>
  <c r="BL509" i="9" s="1"/>
  <c r="BJ275" i="9"/>
  <c r="BJ451" i="9"/>
  <c r="BJ35" i="9"/>
  <c r="BJ98" i="9"/>
  <c r="BJ212" i="9"/>
  <c r="BJ135" i="9"/>
  <c r="BJ312" i="9"/>
  <c r="BJ378" i="9"/>
  <c r="BJ393" i="9"/>
  <c r="BJ318" i="9"/>
  <c r="BJ289" i="9"/>
  <c r="BK289" i="9" s="1"/>
  <c r="BL289" i="9" s="1"/>
  <c r="BJ229" i="9"/>
  <c r="BJ539" i="9"/>
  <c r="BK539" i="9" s="1"/>
  <c r="BL539" i="9" s="1"/>
  <c r="BJ473" i="9"/>
  <c r="BK473" i="9" s="1"/>
  <c r="BL473" i="9" s="1"/>
  <c r="BJ468" i="9"/>
  <c r="BJ286" i="9"/>
  <c r="BJ129" i="9"/>
  <c r="BJ241" i="9"/>
  <c r="BJ356" i="9"/>
  <c r="BJ134" i="9"/>
  <c r="BJ460" i="9"/>
  <c r="BK460" i="9" s="1"/>
  <c r="BL460" i="9" s="1"/>
  <c r="BJ490" i="9"/>
  <c r="BJ399" i="9"/>
  <c r="BJ531" i="9"/>
  <c r="BJ570" i="9"/>
  <c r="BJ153" i="9"/>
  <c r="BJ428" i="9"/>
  <c r="BK428" i="9" s="1"/>
  <c r="BL428" i="9" s="1"/>
  <c r="BJ487" i="9"/>
  <c r="BJ492" i="9"/>
  <c r="BK492" i="9" s="1"/>
  <c r="BL492" i="9" s="1"/>
  <c r="BJ284" i="9"/>
  <c r="BK284" i="9" s="1"/>
  <c r="BL284" i="9" s="1"/>
  <c r="BJ369" i="9"/>
  <c r="BK369" i="9" s="1"/>
  <c r="BL369" i="9" s="1"/>
  <c r="BJ90" i="9"/>
  <c r="BJ386" i="9"/>
  <c r="BK386" i="9" s="1"/>
  <c r="BL386" i="9" s="1"/>
  <c r="BJ65" i="9"/>
  <c r="BJ348" i="9"/>
  <c r="BJ154" i="9"/>
  <c r="BK154" i="9" s="1"/>
  <c r="BL154" i="9" s="1"/>
  <c r="BJ271" i="9"/>
  <c r="BJ371" i="9"/>
  <c r="BJ41" i="9"/>
  <c r="BJ235" i="9"/>
  <c r="BK235" i="9" s="1"/>
  <c r="BL235" i="9" s="1"/>
  <c r="BJ332" i="9"/>
  <c r="BJ49" i="9"/>
  <c r="BJ207" i="9"/>
  <c r="BJ306" i="9"/>
  <c r="BJ409" i="9"/>
  <c r="BJ329" i="9"/>
  <c r="BJ466" i="9"/>
  <c r="BJ554" i="9"/>
  <c r="BJ432" i="9"/>
  <c r="BK432" i="9" s="1"/>
  <c r="BL432" i="9" s="1"/>
  <c r="BJ421" i="9"/>
  <c r="BK421" i="9" s="1"/>
  <c r="BL421" i="9" s="1"/>
  <c r="BJ553" i="9"/>
  <c r="BK553" i="9" s="1"/>
  <c r="BL553" i="9" s="1"/>
  <c r="BJ231" i="9"/>
  <c r="BJ161" i="9"/>
  <c r="BK161" i="9" s="1"/>
  <c r="BL161" i="9" s="1"/>
  <c r="BJ179" i="9"/>
  <c r="BK179" i="9" s="1"/>
  <c r="BL179" i="9" s="1"/>
  <c r="BJ211" i="9"/>
  <c r="BJ222" i="9"/>
  <c r="BJ538" i="9"/>
  <c r="BJ159" i="9"/>
  <c r="BJ461" i="9"/>
  <c r="BK461" i="9" s="1"/>
  <c r="BL461" i="9" s="1"/>
  <c r="BJ496" i="9"/>
  <c r="BJ109" i="9"/>
  <c r="BJ524" i="9"/>
  <c r="BJ178" i="9"/>
  <c r="BK178" i="9" s="1"/>
  <c r="BL178" i="9" s="1"/>
  <c r="BJ571" i="9"/>
  <c r="BK571" i="9" s="1"/>
  <c r="BL571" i="9" s="1"/>
  <c r="BJ495" i="9"/>
  <c r="BK495" i="9" s="1"/>
  <c r="BL495" i="9" s="1"/>
  <c r="BJ543" i="9"/>
  <c r="BK543" i="9" s="1"/>
  <c r="BL543" i="9" s="1"/>
  <c r="BJ256" i="9"/>
  <c r="BJ215" i="9"/>
  <c r="BJ402" i="9"/>
  <c r="BJ544" i="9"/>
  <c r="BJ204" i="9"/>
  <c r="BJ226" i="9"/>
  <c r="BJ488" i="9"/>
  <c r="BJ481" i="9"/>
  <c r="BJ387" i="9"/>
  <c r="BJ567" i="9"/>
  <c r="BK567" i="9" s="1"/>
  <c r="BL567" i="9" s="1"/>
  <c r="BJ273" i="9"/>
  <c r="BJ28" i="9"/>
  <c r="BJ115" i="9"/>
  <c r="BJ18" i="9"/>
  <c r="BJ99" i="9"/>
  <c r="BK99" i="9" s="1"/>
  <c r="BL99" i="9" s="1"/>
  <c r="BJ536" i="9"/>
  <c r="BJ414" i="9"/>
  <c r="BK414" i="9" s="1"/>
  <c r="BL414" i="9" s="1"/>
  <c r="BJ305" i="9"/>
  <c r="BJ57" i="9"/>
  <c r="BK57" i="9" s="1"/>
  <c r="BL57" i="9" s="1"/>
  <c r="BJ13" i="9"/>
  <c r="BK13" i="9" s="1"/>
  <c r="BL13" i="9" s="1"/>
  <c r="BJ232" i="9"/>
  <c r="BJ73" i="9"/>
  <c r="BK73" i="9" s="1"/>
  <c r="BL73" i="9" s="1"/>
  <c r="BJ198" i="9"/>
  <c r="BK198" i="9" s="1"/>
  <c r="BL198" i="9" s="1"/>
  <c r="BJ142" i="9"/>
  <c r="BJ442" i="9"/>
  <c r="BJ93" i="9"/>
  <c r="BK93" i="9" s="1"/>
  <c r="BL93" i="9" s="1"/>
  <c r="BJ484" i="9"/>
  <c r="BJ376" i="9"/>
  <c r="BJ239" i="9"/>
  <c r="BK239" i="9" s="1"/>
  <c r="BL239" i="9" s="1"/>
  <c r="BJ78" i="9"/>
  <c r="BK78" i="9" s="1"/>
  <c r="BL78" i="9" s="1"/>
  <c r="BJ357" i="9"/>
  <c r="BK357" i="9" s="1"/>
  <c r="BL357" i="9" s="1"/>
  <c r="BJ532" i="9"/>
  <c r="BJ296" i="9"/>
  <c r="BK296" i="9" s="1"/>
  <c r="BL296" i="9" s="1"/>
  <c r="AM498" i="9"/>
  <c r="AN498" i="9" s="1"/>
  <c r="AE61" i="9"/>
  <c r="AF61" i="9" s="1"/>
  <c r="AE242" i="9"/>
  <c r="AF242" i="9" s="1"/>
  <c r="AE267" i="9"/>
  <c r="AF267" i="9" s="1"/>
  <c r="AE58" i="9"/>
  <c r="AF58" i="9" s="1"/>
  <c r="AE524" i="9"/>
  <c r="AF524" i="9" s="1"/>
  <c r="AE278" i="9"/>
  <c r="AF278" i="9" s="1"/>
  <c r="AE63" i="9"/>
  <c r="AF63" i="9" s="1"/>
  <c r="AE491" i="9"/>
  <c r="AF491" i="9" s="1"/>
  <c r="AE313" i="9"/>
  <c r="AF313" i="9" s="1"/>
  <c r="AE406" i="9"/>
  <c r="AF406" i="9" s="1"/>
  <c r="AM46" i="9"/>
  <c r="AN46" i="9" s="1"/>
  <c r="AE79" i="9"/>
  <c r="AF79" i="9" s="1"/>
  <c r="AE105" i="9"/>
  <c r="AF105" i="9" s="1"/>
  <c r="AE277" i="9"/>
  <c r="AF277" i="9" s="1"/>
  <c r="AE428" i="9"/>
  <c r="AF428" i="9" s="1"/>
  <c r="AE362" i="9"/>
  <c r="AF362" i="9" s="1"/>
  <c r="AE224" i="9"/>
  <c r="AF224" i="9" s="1"/>
  <c r="AE355" i="9"/>
  <c r="AF355" i="9" s="1"/>
  <c r="AE312" i="9"/>
  <c r="AF312" i="9" s="1"/>
  <c r="AE262" i="9"/>
  <c r="AF262" i="9" s="1"/>
  <c r="AE294" i="9"/>
  <c r="AF294" i="9" s="1"/>
  <c r="AE28" i="9"/>
  <c r="AF28" i="9" s="1"/>
  <c r="AE379" i="9"/>
  <c r="AF379" i="9" s="1"/>
  <c r="AE450" i="9"/>
  <c r="AF450" i="9" s="1"/>
  <c r="AE243" i="9"/>
  <c r="AF243" i="9" s="1"/>
  <c r="AE180" i="9"/>
  <c r="AF180" i="9" s="1"/>
  <c r="AE371" i="9"/>
  <c r="AF371" i="9" s="1"/>
  <c r="AE128" i="9"/>
  <c r="AF128" i="9" s="1"/>
  <c r="AE197" i="9"/>
  <c r="AF197" i="9" s="1"/>
  <c r="AM448" i="9"/>
  <c r="AN448" i="9" s="1"/>
  <c r="AE360" i="9"/>
  <c r="AF360" i="9" s="1"/>
  <c r="AE70" i="9"/>
  <c r="AF70" i="9" s="1"/>
  <c r="AE75" i="9"/>
  <c r="AF75" i="9" s="1"/>
  <c r="AE405" i="9"/>
  <c r="AF405" i="9" s="1"/>
  <c r="AE248" i="9"/>
  <c r="AF248" i="9" s="1"/>
  <c r="AE479" i="9"/>
  <c r="AF479" i="9" s="1"/>
  <c r="AE52" i="9"/>
  <c r="AF52" i="9" s="1"/>
  <c r="AE525" i="9"/>
  <c r="AF525" i="9" s="1"/>
  <c r="AE502" i="9"/>
  <c r="AF502" i="9" s="1"/>
  <c r="AE337" i="9"/>
  <c r="AF337" i="9" s="1"/>
  <c r="AE290" i="9"/>
  <c r="AF290" i="9" s="1"/>
  <c r="AE49" i="9"/>
  <c r="AF49" i="9" s="1"/>
  <c r="AE413" i="9"/>
  <c r="AF413" i="9" s="1"/>
  <c r="AE274" i="9"/>
  <c r="AF274" i="9" s="1"/>
  <c r="AM282" i="9"/>
  <c r="AN282" i="9" s="1"/>
  <c r="AM256" i="9"/>
  <c r="AN256" i="9" s="1"/>
  <c r="AE460" i="9"/>
  <c r="AF460" i="9" s="1"/>
  <c r="AE223" i="9"/>
  <c r="AF223" i="9" s="1"/>
  <c r="AE302" i="9"/>
  <c r="AF302" i="9" s="1"/>
  <c r="AE253" i="9"/>
  <c r="AF253" i="9" s="1"/>
  <c r="AM477" i="9"/>
  <c r="AN477" i="9" s="1"/>
  <c r="AE457" i="9"/>
  <c r="AF457" i="9" s="1"/>
  <c r="AM356" i="9"/>
  <c r="AN356" i="9" s="1"/>
  <c r="AE255" i="9"/>
  <c r="AF255" i="9" s="1"/>
  <c r="AE563" i="9"/>
  <c r="AF563" i="9" s="1"/>
  <c r="AE456" i="9"/>
  <c r="AF456" i="9" s="1"/>
  <c r="AE29" i="9"/>
  <c r="AF29" i="9" s="1"/>
  <c r="AE348" i="9"/>
  <c r="AF348" i="9" s="1"/>
  <c r="AE45" i="9"/>
  <c r="AF45" i="9" s="1"/>
  <c r="AE494" i="9"/>
  <c r="AF494" i="9" s="1"/>
  <c r="AE511" i="9"/>
  <c r="AF511" i="9" s="1"/>
  <c r="AE209" i="9"/>
  <c r="AF209" i="9" s="1"/>
  <c r="AM422" i="9"/>
  <c r="AN422" i="9" s="1"/>
  <c r="AE110" i="9"/>
  <c r="AF110" i="9" s="1"/>
  <c r="AE339" i="9"/>
  <c r="AF339" i="9" s="1"/>
  <c r="AE247" i="9"/>
  <c r="AF247" i="9" s="1"/>
  <c r="AE476" i="9"/>
  <c r="AF476" i="9" s="1"/>
  <c r="AE452" i="9"/>
  <c r="AF452" i="9" s="1"/>
  <c r="AE458" i="9"/>
  <c r="AF458" i="9" s="1"/>
  <c r="AE527" i="9"/>
  <c r="AF527" i="9" s="1"/>
  <c r="AE138" i="9"/>
  <c r="AF138" i="9" s="1"/>
  <c r="AE293" i="9"/>
  <c r="AF293" i="9" s="1"/>
  <c r="AE190" i="9"/>
  <c r="AF190" i="9" s="1"/>
  <c r="AE303" i="9"/>
  <c r="AF303" i="9" s="1"/>
  <c r="AE176" i="9"/>
  <c r="AF176" i="9" s="1"/>
  <c r="AE109" i="9"/>
  <c r="AF109" i="9" s="1"/>
  <c r="AE580" i="9"/>
  <c r="AF580" i="9" s="1"/>
  <c r="AE295" i="9"/>
  <c r="AF295" i="9" s="1"/>
  <c r="AE366" i="9"/>
  <c r="AF366" i="9" s="1"/>
  <c r="AE420" i="9"/>
  <c r="AF420" i="9" s="1"/>
  <c r="AE250" i="9"/>
  <c r="AF250" i="9" s="1"/>
  <c r="AE432" i="9"/>
  <c r="AF432" i="9" s="1"/>
  <c r="AE134" i="9"/>
  <c r="AF134" i="9" s="1"/>
  <c r="AE437" i="9"/>
  <c r="AF437" i="9" s="1"/>
  <c r="AE172" i="9"/>
  <c r="AF172" i="9" s="1"/>
  <c r="AE394" i="9"/>
  <c r="AF394" i="9" s="1"/>
  <c r="AE376" i="9"/>
  <c r="AF376" i="9" s="1"/>
  <c r="AE529" i="9"/>
  <c r="AF529" i="9" s="1"/>
  <c r="AE152" i="9"/>
  <c r="AF152" i="9" s="1"/>
  <c r="AE166" i="9"/>
  <c r="AF166" i="9" s="1"/>
  <c r="AE320" i="9"/>
  <c r="AF320" i="9" s="1"/>
  <c r="AE25" i="9"/>
  <c r="AF25" i="9" s="1"/>
  <c r="AE84" i="9"/>
  <c r="AF84" i="9" s="1"/>
  <c r="AE424" i="9"/>
  <c r="AF424" i="9" s="1"/>
  <c r="AE200" i="9"/>
  <c r="AF200" i="9" s="1"/>
  <c r="AE378" i="9"/>
  <c r="AF378" i="9" s="1"/>
  <c r="AE539" i="9"/>
  <c r="AF539" i="9" s="1"/>
  <c r="AE515" i="9"/>
  <c r="AF515" i="9" s="1"/>
  <c r="AE493" i="9"/>
  <c r="AF493" i="9" s="1"/>
  <c r="AE227" i="9"/>
  <c r="AF227" i="9" s="1"/>
  <c r="AE240" i="9"/>
  <c r="AF240" i="9" s="1"/>
  <c r="AE148" i="9"/>
  <c r="AF148" i="9" s="1"/>
  <c r="AE317" i="9"/>
  <c r="AF317" i="9" s="1"/>
  <c r="AE472" i="9"/>
  <c r="AF472" i="9" s="1"/>
  <c r="AE80" i="9"/>
  <c r="AF80" i="9" s="1"/>
  <c r="AE418" i="9"/>
  <c r="AF418" i="9" s="1"/>
  <c r="AE147" i="9"/>
  <c r="AF147" i="9" s="1"/>
  <c r="AE433" i="9"/>
  <c r="AF433" i="9" s="1"/>
  <c r="AE411" i="9"/>
  <c r="AF411" i="9" s="1"/>
  <c r="AE196" i="9"/>
  <c r="AF196" i="9" s="1"/>
  <c r="AE301" i="9"/>
  <c r="AF301" i="9" s="1"/>
  <c r="AE497" i="9"/>
  <c r="AF497" i="9" s="1"/>
  <c r="AE353" i="9"/>
  <c r="AF353" i="9" s="1"/>
  <c r="AE150" i="9"/>
  <c r="AF150" i="9" s="1"/>
  <c r="AE289" i="9"/>
  <c r="AF289" i="9" s="1"/>
  <c r="AM430" i="9"/>
  <c r="AN430" i="9" s="1"/>
  <c r="AM287" i="9"/>
  <c r="AN287" i="9" s="1"/>
  <c r="AM39" i="9"/>
  <c r="AN39" i="9" s="1"/>
  <c r="AM365" i="9"/>
  <c r="AN365" i="9" s="1"/>
  <c r="AM157" i="9"/>
  <c r="AN157" i="9" s="1"/>
  <c r="AM335" i="9"/>
  <c r="AN335" i="9" s="1"/>
  <c r="AM116" i="9"/>
  <c r="AN116" i="9" s="1"/>
  <c r="AM559" i="9"/>
  <c r="AN559" i="9" s="1"/>
  <c r="AM237" i="9"/>
  <c r="AN237" i="9" s="1"/>
  <c r="AM131" i="9"/>
  <c r="AN131" i="9" s="1"/>
  <c r="AM307" i="9"/>
  <c r="AN307" i="9" s="1"/>
  <c r="AM86" i="9"/>
  <c r="AN86" i="9" s="1"/>
  <c r="AM275" i="9"/>
  <c r="AN275" i="9" s="1"/>
  <c r="AM96" i="9"/>
  <c r="AN96" i="9" s="1"/>
  <c r="AM397" i="9"/>
  <c r="AN397" i="9" s="1"/>
  <c r="AM168" i="9"/>
  <c r="AN168" i="9" s="1"/>
  <c r="AM459" i="9"/>
  <c r="AN459" i="9" s="1"/>
  <c r="AM462" i="9"/>
  <c r="AN462" i="9" s="1"/>
  <c r="AM218" i="9"/>
  <c r="AN218" i="9" s="1"/>
  <c r="AM398" i="9"/>
  <c r="AN398" i="9" s="1"/>
  <c r="AM480" i="9"/>
  <c r="AN480" i="9" s="1"/>
  <c r="AM133" i="9"/>
  <c r="AN133" i="9" s="1"/>
  <c r="AM334" i="9"/>
  <c r="AN334" i="9" s="1"/>
  <c r="AM537" i="9"/>
  <c r="AN537" i="9" s="1"/>
  <c r="AM392" i="9"/>
  <c r="AN392" i="9" s="1"/>
  <c r="AM466" i="9"/>
  <c r="AN466" i="9" s="1"/>
  <c r="AM368" i="9"/>
  <c r="AN368" i="9" s="1"/>
  <c r="AM99" i="9"/>
  <c r="AN99" i="9" s="1"/>
  <c r="AM208" i="9"/>
  <c r="AN208" i="9" s="1"/>
  <c r="AM533" i="9"/>
  <c r="AN533" i="9" s="1"/>
  <c r="AM509" i="9"/>
  <c r="AN509" i="9" s="1"/>
  <c r="AM92" i="9"/>
  <c r="AN92" i="9" s="1"/>
  <c r="AM199" i="9"/>
  <c r="AN199" i="9" s="1"/>
  <c r="AM93" i="9"/>
  <c r="AN93" i="9" s="1"/>
  <c r="AM15" i="9"/>
  <c r="AN15" i="9" s="1"/>
  <c r="AM236" i="9"/>
  <c r="AN236" i="9" s="1"/>
  <c r="AM139" i="9"/>
  <c r="AN139" i="9" s="1"/>
  <c r="AM528" i="9"/>
  <c r="AN528" i="9" s="1"/>
  <c r="AM219" i="9"/>
  <c r="AN219" i="9" s="1"/>
  <c r="AM439" i="9"/>
  <c r="AN439" i="9" s="1"/>
  <c r="AM532" i="9"/>
  <c r="AN532" i="9" s="1"/>
  <c r="AM194" i="9"/>
  <c r="AN194" i="9" s="1"/>
  <c r="AM14" i="9"/>
  <c r="AN14" i="9" s="1"/>
  <c r="AM429" i="9"/>
  <c r="AN429" i="9" s="1"/>
  <c r="AM193" i="9"/>
  <c r="AN193" i="9" s="1"/>
  <c r="AM333" i="9"/>
  <c r="AN333" i="9" s="1"/>
  <c r="AM442" i="9"/>
  <c r="AN442" i="9" s="1"/>
  <c r="AM16" i="9"/>
  <c r="AN16" i="9" s="1"/>
  <c r="AM331" i="9"/>
  <c r="AN331" i="9" s="1"/>
  <c r="AM395" i="9"/>
  <c r="AN395" i="9" s="1"/>
  <c r="AM67" i="9"/>
  <c r="AN67" i="9" s="1"/>
  <c r="AM513" i="9"/>
  <c r="AN513" i="9" s="1"/>
  <c r="AM375" i="9"/>
  <c r="AN375" i="9" s="1"/>
  <c r="AM269" i="9"/>
  <c r="AN269" i="9" s="1"/>
  <c r="AM538" i="9"/>
  <c r="AN538" i="9" s="1"/>
  <c r="AM95" i="9"/>
  <c r="AN95" i="9" s="1"/>
  <c r="AE490" i="9"/>
  <c r="AF490" i="9" s="1"/>
  <c r="AE72" i="9"/>
  <c r="AF72" i="9" s="1"/>
  <c r="AE213" i="9"/>
  <c r="AF213" i="9" s="1"/>
  <c r="AE202" i="9"/>
  <c r="AF202" i="9" s="1"/>
  <c r="AE97" i="9"/>
  <c r="AF97" i="9" s="1"/>
  <c r="AE470" i="9"/>
  <c r="AF470" i="9" s="1"/>
  <c r="AE310" i="9"/>
  <c r="AF310" i="9" s="1"/>
  <c r="AE40" i="9"/>
  <c r="AF40" i="9" s="1"/>
  <c r="AE229" i="9"/>
  <c r="AF229" i="9" s="1"/>
  <c r="AE306" i="9"/>
  <c r="AF306" i="9" s="1"/>
  <c r="AE246" i="9"/>
  <c r="AF246" i="9" s="1"/>
  <c r="AE577" i="9"/>
  <c r="AF577" i="9" s="1"/>
  <c r="AE181" i="9"/>
  <c r="AF181" i="9" s="1"/>
  <c r="AE449" i="9"/>
  <c r="AF449" i="9" s="1"/>
  <c r="AE407" i="9"/>
  <c r="AF407" i="9" s="1"/>
  <c r="AE551" i="9"/>
  <c r="AF551" i="9" s="1"/>
  <c r="AE198" i="9"/>
  <c r="AF198" i="9" s="1"/>
  <c r="AM324" i="9"/>
  <c r="AN324" i="9" s="1"/>
  <c r="AE423" i="9"/>
  <c r="AF423" i="9" s="1"/>
  <c r="AE564" i="9"/>
  <c r="AF564" i="9" s="1"/>
  <c r="AE536" i="9"/>
  <c r="AF536" i="9" s="1"/>
  <c r="AE59" i="9"/>
  <c r="AF59" i="9" s="1"/>
  <c r="AE279" i="9"/>
  <c r="AF279" i="9" s="1"/>
  <c r="AE535" i="9"/>
  <c r="AF535" i="9" s="1"/>
  <c r="AE385" i="9"/>
  <c r="AF385" i="9" s="1"/>
  <c r="AE508" i="9"/>
  <c r="AF508" i="9" s="1"/>
  <c r="AE516" i="9"/>
  <c r="AF516" i="9" s="1"/>
  <c r="AE530" i="9"/>
  <c r="AF530" i="9" s="1"/>
  <c r="AE343" i="9"/>
  <c r="AF343" i="9" s="1"/>
  <c r="AE512" i="9"/>
  <c r="AF512" i="9" s="1"/>
  <c r="AE165" i="9"/>
  <c r="AF165" i="9" s="1"/>
  <c r="AE323" i="9"/>
  <c r="AF323" i="9" s="1"/>
  <c r="AE22" i="9"/>
  <c r="AF22" i="9" s="1"/>
  <c r="AE276" i="9"/>
  <c r="AF276" i="9" s="1"/>
  <c r="AE425" i="9"/>
  <c r="AF425" i="9" s="1"/>
  <c r="AM485" i="9"/>
  <c r="AN485" i="9" s="1"/>
  <c r="AE409" i="9"/>
  <c r="AF409" i="9" s="1"/>
  <c r="AE286" i="9"/>
  <c r="AF286" i="9" s="1"/>
  <c r="AE486" i="9"/>
  <c r="AF486" i="9" s="1"/>
  <c r="AE143" i="9"/>
  <c r="AF143" i="9" s="1"/>
  <c r="AE174" i="9"/>
  <c r="AF174" i="9" s="1"/>
  <c r="AE500" i="9"/>
  <c r="AF500" i="9" s="1"/>
  <c r="AE453" i="9"/>
  <c r="AF453" i="9" s="1"/>
  <c r="AE517" i="9"/>
  <c r="AF517" i="9" s="1"/>
  <c r="AE542" i="9"/>
  <c r="AF542" i="9" s="1"/>
  <c r="AE455" i="9"/>
  <c r="AF455" i="9" s="1"/>
  <c r="AE520" i="9"/>
  <c r="AF520" i="9" s="1"/>
  <c r="AE352" i="9"/>
  <c r="AF352" i="9" s="1"/>
  <c r="AE55" i="9"/>
  <c r="AF55" i="9" s="1"/>
  <c r="AE123" i="9"/>
  <c r="AF123" i="9" s="1"/>
  <c r="AE142" i="9"/>
  <c r="AF142" i="9" s="1"/>
  <c r="AE399" i="9"/>
  <c r="AF399" i="9" s="1"/>
  <c r="AE51" i="9"/>
  <c r="AF51" i="9" s="1"/>
  <c r="AE330" i="9"/>
  <c r="AF330" i="9" s="1"/>
  <c r="AE158" i="9"/>
  <c r="AF158" i="9" s="1"/>
  <c r="AE201" i="9"/>
  <c r="AF201" i="9" s="1"/>
  <c r="AE103" i="9"/>
  <c r="AF103" i="9" s="1"/>
  <c r="AE445" i="9"/>
  <c r="AF445" i="9" s="1"/>
  <c r="AE232" i="9"/>
  <c r="AF232" i="9" s="1"/>
  <c r="AE89" i="9"/>
  <c r="AF89" i="9" s="1"/>
  <c r="AE162" i="9"/>
  <c r="AF162" i="9" s="1"/>
  <c r="AE122" i="9"/>
  <c r="AF122" i="9" s="1"/>
  <c r="AE127" i="9"/>
  <c r="AF127" i="9" s="1"/>
  <c r="AE38" i="9"/>
  <c r="AF38" i="9" s="1"/>
  <c r="AE136" i="9"/>
  <c r="AF136" i="9" s="1"/>
  <c r="AE124" i="9"/>
  <c r="AF124" i="9" s="1"/>
  <c r="AM347" i="9"/>
  <c r="AN347" i="9" s="1"/>
  <c r="AE120" i="9"/>
  <c r="AF120" i="9" s="1"/>
  <c r="AE69" i="9"/>
  <c r="AF69" i="9" s="1"/>
  <c r="AE495" i="9"/>
  <c r="AF495" i="9" s="1"/>
  <c r="AE87" i="9"/>
  <c r="AF87" i="9" s="1"/>
  <c r="AE239" i="9"/>
  <c r="AF239" i="9" s="1"/>
  <c r="AE358" i="9"/>
  <c r="AF358" i="9" s="1"/>
  <c r="AE546" i="9"/>
  <c r="AF546" i="9" s="1"/>
  <c r="AE441" i="9"/>
  <c r="AF441" i="9" s="1"/>
  <c r="AE390" i="9"/>
  <c r="AF390" i="9" s="1"/>
  <c r="AE504" i="9"/>
  <c r="AF504" i="9" s="1"/>
  <c r="AE336" i="9"/>
  <c r="AF336" i="9" s="1"/>
  <c r="AE384" i="9"/>
  <c r="AF384" i="9" s="1"/>
  <c r="AE488" i="9"/>
  <c r="AF488" i="9" s="1"/>
  <c r="AE318" i="9"/>
  <c r="AF318" i="9" s="1"/>
  <c r="AE33" i="9"/>
  <c r="AF33" i="9" s="1"/>
  <c r="AE521" i="9"/>
  <c r="AF521" i="9" s="1"/>
  <c r="AE357" i="9"/>
  <c r="AF357" i="9" s="1"/>
  <c r="AE111" i="9"/>
  <c r="AF111" i="9" s="1"/>
  <c r="AE311" i="9"/>
  <c r="AF311" i="9" s="1"/>
  <c r="AE370" i="9"/>
  <c r="AF370" i="9" s="1"/>
  <c r="AE177" i="9"/>
  <c r="AF177" i="9" s="1"/>
  <c r="AE151" i="9"/>
  <c r="AF151" i="9" s="1"/>
  <c r="AE155" i="9"/>
  <c r="AF155" i="9" s="1"/>
  <c r="AE178" i="9"/>
  <c r="AF178" i="9" s="1"/>
  <c r="AE400" i="9"/>
  <c r="AF400" i="9" s="1"/>
  <c r="AE146" i="9"/>
  <c r="AF146" i="9" s="1"/>
  <c r="AE280" i="9"/>
  <c r="AF280" i="9" s="1"/>
  <c r="AE496" i="9"/>
  <c r="AF496" i="9" s="1"/>
  <c r="AE447" i="9"/>
  <c r="AF447" i="9" s="1"/>
  <c r="AE264" i="9"/>
  <c r="AF264" i="9" s="1"/>
  <c r="AE220" i="9"/>
  <c r="AF220" i="9" s="1"/>
  <c r="AE266" i="9"/>
  <c r="AF266" i="9" s="1"/>
  <c r="AE149" i="9"/>
  <c r="AF149" i="9" s="1"/>
  <c r="AE492" i="9"/>
  <c r="AF492" i="9" s="1"/>
  <c r="AE215" i="9"/>
  <c r="AF215" i="9" s="1"/>
  <c r="AE299" i="9"/>
  <c r="AF299" i="9" s="1"/>
  <c r="AE501" i="9"/>
  <c r="AF501" i="9" s="1"/>
  <c r="AE444" i="9"/>
  <c r="AF444" i="9" s="1"/>
  <c r="AE164" i="9"/>
  <c r="AF164" i="9" s="1"/>
  <c r="AE77" i="9"/>
  <c r="AF77" i="9" s="1"/>
  <c r="AE354" i="9"/>
  <c r="AF354" i="9" s="1"/>
  <c r="AE169" i="9"/>
  <c r="AF169" i="9" s="1"/>
  <c r="AE283" i="9"/>
  <c r="AF283" i="9" s="1"/>
  <c r="AE222" i="9"/>
  <c r="AF222" i="9" s="1"/>
  <c r="AM161" i="9"/>
  <c r="AN161" i="9" s="1"/>
  <c r="AM226" i="9"/>
  <c r="AN226" i="9" s="1"/>
  <c r="AM499" i="9"/>
  <c r="AN499" i="9" s="1"/>
  <c r="AM26" i="9"/>
  <c r="AN26" i="9" s="1"/>
  <c r="AM484" i="9"/>
  <c r="AN484" i="9" s="1"/>
  <c r="AM436" i="9"/>
  <c r="AN436" i="9" s="1"/>
  <c r="AM481" i="9"/>
  <c r="AN481" i="9" s="1"/>
  <c r="AM367" i="9"/>
  <c r="AN367" i="9" s="1"/>
  <c r="AM271" i="9"/>
  <c r="AN271" i="9" s="1"/>
  <c r="AM245" i="9"/>
  <c r="AN245" i="9" s="1"/>
  <c r="AM112" i="9"/>
  <c r="AN112" i="9" s="1"/>
  <c r="AM304" i="9"/>
  <c r="AN304" i="9" s="1"/>
  <c r="AM372" i="9"/>
  <c r="AN372" i="9" s="1"/>
  <c r="AM205" i="9"/>
  <c r="AN205" i="9" s="1"/>
  <c r="AM238" i="9"/>
  <c r="AN238" i="9" s="1"/>
  <c r="AM94" i="9"/>
  <c r="AN94" i="9" s="1"/>
  <c r="AM404" i="9"/>
  <c r="AN404" i="9" s="1"/>
  <c r="AM204" i="9"/>
  <c r="AN204" i="9" s="1"/>
  <c r="AM518" i="9"/>
  <c r="AN518" i="9" s="1"/>
  <c r="AM34" i="9"/>
  <c r="AN34" i="9" s="1"/>
  <c r="AM386" i="9"/>
  <c r="AN386" i="9" s="1"/>
  <c r="AM345" i="9"/>
  <c r="AN345" i="9" s="1"/>
  <c r="AM108" i="9"/>
  <c r="AN108" i="9" s="1"/>
  <c r="AM207" i="9"/>
  <c r="AN207" i="9" s="1"/>
  <c r="AM284" i="9"/>
  <c r="AN284" i="9" s="1"/>
  <c r="AM519" i="9"/>
  <c r="AN519" i="9" s="1"/>
  <c r="AM42" i="9"/>
  <c r="AN42" i="9" s="1"/>
  <c r="AM396" i="9"/>
  <c r="AN396" i="9" s="1"/>
  <c r="AM119" i="9"/>
  <c r="AN119" i="9" s="1"/>
  <c r="AM13" i="9"/>
  <c r="AN13" i="9" s="1"/>
  <c r="AM579" i="9"/>
  <c r="AN579" i="9" s="1"/>
  <c r="AM56" i="9"/>
  <c r="AN56" i="9" s="1"/>
  <c r="AM391" i="9"/>
  <c r="AN391" i="9" s="1"/>
  <c r="AM414" i="9"/>
  <c r="AN414" i="9" s="1"/>
  <c r="AM471" i="9"/>
  <c r="AN471" i="9" s="1"/>
  <c r="AM21" i="9"/>
  <c r="AN21" i="9" s="1"/>
  <c r="AM102" i="9"/>
  <c r="AN102" i="9" s="1"/>
  <c r="AM321" i="9"/>
  <c r="AN321" i="9" s="1"/>
  <c r="AM543" i="9"/>
  <c r="AN543" i="9" s="1"/>
  <c r="AM463" i="9"/>
  <c r="AN463" i="9" s="1"/>
  <c r="AM374" i="9"/>
  <c r="AN374" i="9" s="1"/>
  <c r="AM36" i="9"/>
  <c r="AN36" i="9" s="1"/>
  <c r="AM154" i="9"/>
  <c r="AN154" i="9" s="1"/>
  <c r="AM578" i="9"/>
  <c r="AN578" i="9" s="1"/>
  <c r="AM363" i="9"/>
  <c r="AN363" i="9" s="1"/>
  <c r="AM454" i="9"/>
  <c r="AN454" i="9" s="1"/>
  <c r="AM446" i="9"/>
  <c r="AN446" i="9" s="1"/>
  <c r="AM106" i="9"/>
  <c r="AN106" i="9" s="1"/>
  <c r="AM235" i="9"/>
  <c r="AN235" i="9" s="1"/>
  <c r="AM327" i="9"/>
  <c r="AN327" i="9" s="1"/>
  <c r="AM408" i="9"/>
  <c r="AN408" i="9" s="1"/>
  <c r="AU280" i="9"/>
  <c r="AV280" i="9" s="1"/>
  <c r="AE76" i="9"/>
  <c r="AF76" i="9" s="1"/>
  <c r="AE364" i="9"/>
  <c r="AF364" i="9" s="1"/>
  <c r="AE231" i="9"/>
  <c r="AF231" i="9" s="1"/>
  <c r="AE153" i="9"/>
  <c r="AF153" i="9" s="1"/>
  <c r="AE53" i="9"/>
  <c r="AF53" i="9" s="1"/>
  <c r="AE401" i="9"/>
  <c r="AF401" i="9" s="1"/>
  <c r="AE37" i="9"/>
  <c r="AF37" i="9" s="1"/>
  <c r="AE71" i="9"/>
  <c r="AF71" i="9" s="1"/>
  <c r="AE144" i="9"/>
  <c r="AF144" i="9" s="1"/>
  <c r="AE467" i="9"/>
  <c r="AF467" i="9" s="1"/>
  <c r="AE292" i="9"/>
  <c r="AF292" i="9" s="1"/>
  <c r="AE82" i="9"/>
  <c r="AF82" i="9" s="1"/>
  <c r="AU267" i="9"/>
  <c r="AV267" i="9" s="1"/>
  <c r="AU58" i="9"/>
  <c r="AV58" i="9" s="1"/>
  <c r="AM274" i="9"/>
  <c r="AN274" i="9" s="1"/>
  <c r="AE17" i="9"/>
  <c r="AF17" i="9" s="1"/>
  <c r="AE140" i="9"/>
  <c r="AF140" i="9" s="1"/>
  <c r="AE403" i="9"/>
  <c r="AF403" i="9" s="1"/>
  <c r="AE351" i="9"/>
  <c r="AF351" i="9" s="1"/>
  <c r="AE342" i="9"/>
  <c r="AF342" i="9" s="1"/>
  <c r="AE43" i="9"/>
  <c r="AF43" i="9" s="1"/>
  <c r="AE183" i="9"/>
  <c r="AF183" i="9" s="1"/>
  <c r="AE510" i="9"/>
  <c r="AF510" i="9" s="1"/>
  <c r="AM511" i="9"/>
  <c r="AN511" i="9" s="1"/>
  <c r="AE346" i="9"/>
  <c r="AF346" i="9" s="1"/>
  <c r="AE297" i="9"/>
  <c r="AF297" i="9" s="1"/>
  <c r="AU52" i="9"/>
  <c r="AV52" i="9" s="1"/>
  <c r="AM450" i="9"/>
  <c r="AN450" i="9" s="1"/>
  <c r="AE273" i="9"/>
  <c r="AF273" i="9" s="1"/>
  <c r="AE129" i="9"/>
  <c r="AF129" i="9" s="1"/>
  <c r="AE377" i="9"/>
  <c r="AF377" i="9" s="1"/>
  <c r="AE291" i="9"/>
  <c r="AF291" i="9" s="1"/>
  <c r="AM227" i="9"/>
  <c r="AN227" i="9" s="1"/>
  <c r="AE225" i="9"/>
  <c r="AF225" i="9" s="1"/>
  <c r="AE541" i="9"/>
  <c r="AF541" i="9" s="1"/>
  <c r="AE316" i="9"/>
  <c r="AF316" i="9" s="1"/>
  <c r="AE249" i="9"/>
  <c r="AF249" i="9" s="1"/>
  <c r="AE182" i="9"/>
  <c r="AF182" i="9" s="1"/>
  <c r="AE382" i="9"/>
  <c r="AF382" i="9" s="1"/>
  <c r="AE322" i="9"/>
  <c r="AF322" i="9" s="1"/>
  <c r="AE410" i="9"/>
  <c r="AF410" i="9" s="1"/>
  <c r="AE468" i="9"/>
  <c r="AF468" i="9" s="1"/>
  <c r="AE62" i="9"/>
  <c r="AF62" i="9" s="1"/>
  <c r="AE300" i="9"/>
  <c r="AF300" i="9" s="1"/>
  <c r="AM198" i="9"/>
  <c r="AN198" i="9" s="1"/>
  <c r="AE65" i="9"/>
  <c r="AF65" i="9" s="1"/>
  <c r="AE548" i="9"/>
  <c r="AF548" i="9" s="1"/>
  <c r="AE18" i="9"/>
  <c r="AF18" i="9" s="1"/>
  <c r="AE419" i="9"/>
  <c r="AF419" i="9" s="1"/>
  <c r="AE104" i="9"/>
  <c r="AF104" i="9" s="1"/>
  <c r="AM172" i="9"/>
  <c r="AN172" i="9" s="1"/>
  <c r="AE210" i="9"/>
  <c r="AF210" i="9" s="1"/>
  <c r="AE233" i="9"/>
  <c r="AF233" i="9" s="1"/>
  <c r="AE60" i="9"/>
  <c r="AF60" i="9" s="1"/>
  <c r="AE381" i="9"/>
  <c r="AF381" i="9" s="1"/>
  <c r="AE163" i="9"/>
  <c r="AF163" i="9" s="1"/>
  <c r="AM493" i="9"/>
  <c r="AN493" i="9" s="1"/>
  <c r="AE305" i="9"/>
  <c r="AF305" i="9" s="1"/>
  <c r="AE268" i="9"/>
  <c r="AF268" i="9" s="1"/>
  <c r="AE24" i="9"/>
  <c r="AF24" i="9" s="1"/>
  <c r="AM164" i="9"/>
  <c r="AN164" i="9" s="1"/>
  <c r="AE507" i="9"/>
  <c r="AF507" i="9" s="1"/>
  <c r="AU247" i="9"/>
  <c r="AV247" i="9" s="1"/>
  <c r="AM124" i="9"/>
  <c r="AN124" i="9" s="1"/>
  <c r="AE443" i="9"/>
  <c r="AF443" i="9" s="1"/>
  <c r="AM33" i="9"/>
  <c r="AN33" i="9" s="1"/>
  <c r="AE74" i="9"/>
  <c r="AF74" i="9" s="1"/>
  <c r="AM311" i="9"/>
  <c r="AN311" i="9" s="1"/>
  <c r="AU242" i="9"/>
  <c r="AV242" i="9" s="1"/>
  <c r="AM410" i="9"/>
  <c r="AN410" i="9" s="1"/>
  <c r="BC229" i="9"/>
  <c r="BD229" i="9" s="1"/>
  <c r="AE431" i="9"/>
  <c r="AF431" i="9" s="1"/>
  <c r="AM379" i="9"/>
  <c r="AN379" i="9" s="1"/>
  <c r="AM536" i="9"/>
  <c r="AN536" i="9" s="1"/>
  <c r="AE489" i="9"/>
  <c r="AF489" i="9" s="1"/>
  <c r="AE341" i="9"/>
  <c r="AF341" i="9" s="1"/>
  <c r="AE203" i="9"/>
  <c r="AF203" i="9" s="1"/>
  <c r="AE54" i="9"/>
  <c r="AF54" i="9" s="1"/>
  <c r="AE412" i="9"/>
  <c r="AF412" i="9" s="1"/>
  <c r="AE47" i="9"/>
  <c r="AF47" i="9" s="1"/>
  <c r="AE340" i="9"/>
  <c r="AF340" i="9" s="1"/>
  <c r="AU343" i="9"/>
  <c r="AV343" i="9" s="1"/>
  <c r="AE132" i="9"/>
  <c r="AF132" i="9" s="1"/>
  <c r="AM250" i="9"/>
  <c r="AN250" i="9" s="1"/>
  <c r="AE265" i="9"/>
  <c r="AF265" i="9" s="1"/>
  <c r="AM382" i="9"/>
  <c r="AN382" i="9" s="1"/>
  <c r="AE296" i="9"/>
  <c r="AF296" i="9" s="1"/>
  <c r="AE349" i="9"/>
  <c r="AF349" i="9" s="1"/>
  <c r="BC568" i="9"/>
  <c r="BD568" i="9" s="1"/>
  <c r="AE113" i="9"/>
  <c r="AF113" i="9" s="1"/>
  <c r="AM261" i="9"/>
  <c r="AN261" i="9" s="1"/>
  <c r="AE257" i="9"/>
  <c r="AF257" i="9" s="1"/>
  <c r="AE270" i="9"/>
  <c r="AF270" i="9" s="1"/>
  <c r="AE254" i="9"/>
  <c r="AF254" i="9" s="1"/>
  <c r="AM128" i="9"/>
  <c r="AN128" i="9" s="1"/>
  <c r="AU89" i="9"/>
  <c r="AV89" i="9" s="1"/>
  <c r="AE465" i="9"/>
  <c r="AF465" i="9" s="1"/>
  <c r="AM110" i="9"/>
  <c r="AN110" i="9" s="1"/>
  <c r="AE526" i="9"/>
  <c r="AF526" i="9" s="1"/>
  <c r="AE186" i="9"/>
  <c r="AF186" i="9" s="1"/>
  <c r="AE187" i="9"/>
  <c r="AF187" i="9" s="1"/>
  <c r="AM169" i="9"/>
  <c r="AN169" i="9" s="1"/>
  <c r="AM136" i="9"/>
  <c r="AN136" i="9" s="1"/>
  <c r="AE506" i="9"/>
  <c r="AF506" i="9" s="1"/>
  <c r="AE503" i="9"/>
  <c r="AF503" i="9" s="1"/>
  <c r="AM520" i="9"/>
  <c r="AN520" i="9" s="1"/>
  <c r="AU504" i="9"/>
  <c r="AV504" i="9" s="1"/>
  <c r="AE115" i="9"/>
  <c r="AF115" i="9" s="1"/>
  <c r="AE417" i="9"/>
  <c r="AF417" i="9" s="1"/>
  <c r="AE415" i="9"/>
  <c r="AF415" i="9" s="1"/>
  <c r="AE216" i="9"/>
  <c r="AF216" i="9" s="1"/>
  <c r="AE191" i="9"/>
  <c r="AF191" i="9" s="1"/>
  <c r="AM232" i="9"/>
  <c r="AN232" i="9" s="1"/>
  <c r="AE217" i="9"/>
  <c r="AF217" i="9" s="1"/>
  <c r="AM516" i="9"/>
  <c r="AN516" i="9" s="1"/>
  <c r="AE361" i="9"/>
  <c r="AF361" i="9" s="1"/>
  <c r="AE451" i="9"/>
  <c r="AF451" i="9" s="1"/>
  <c r="AE461" i="9"/>
  <c r="AF461" i="9" s="1"/>
  <c r="AE561" i="9"/>
  <c r="AF561" i="9" s="1"/>
  <c r="AE107" i="9"/>
  <c r="AF107" i="9" s="1"/>
  <c r="AU38" i="9"/>
  <c r="AV38" i="9" s="1"/>
  <c r="AE173" i="9"/>
  <c r="AF173" i="9" s="1"/>
  <c r="AM420" i="9"/>
  <c r="AN420" i="9" s="1"/>
  <c r="AM165" i="9"/>
  <c r="AN165" i="9" s="1"/>
  <c r="AE66" i="9"/>
  <c r="AF66" i="9" s="1"/>
  <c r="AM134" i="9"/>
  <c r="AN134" i="9" s="1"/>
  <c r="AE91" i="9"/>
  <c r="AF91" i="9" s="1"/>
  <c r="AM215" i="9"/>
  <c r="AN215" i="9" s="1"/>
  <c r="AM407" i="9"/>
  <c r="AN407" i="9" s="1"/>
  <c r="AM339" i="9"/>
  <c r="AN339" i="9" s="1"/>
  <c r="AE251" i="9"/>
  <c r="AF251" i="9" s="1"/>
  <c r="AM433" i="9"/>
  <c r="AN433" i="9" s="1"/>
  <c r="AE523" i="9"/>
  <c r="AF523" i="9" s="1"/>
  <c r="AM557" i="9"/>
  <c r="AN557" i="9" s="1"/>
  <c r="AE31" i="9"/>
  <c r="AF31" i="9" s="1"/>
  <c r="AE126" i="9"/>
  <c r="AF126" i="9" s="1"/>
  <c r="AE326" i="9"/>
  <c r="AF326" i="9" s="1"/>
  <c r="AE23" i="9"/>
  <c r="AF23" i="9" s="1"/>
  <c r="AU274" i="9"/>
  <c r="AV274" i="9" s="1"/>
  <c r="AM35" i="9"/>
  <c r="AN35" i="9" s="1"/>
  <c r="AE487" i="9"/>
  <c r="AF487" i="9" s="1"/>
  <c r="AE195" i="9"/>
  <c r="AF195" i="9" s="1"/>
  <c r="AM547" i="9"/>
  <c r="AN547" i="9" s="1"/>
  <c r="AM140" i="9"/>
  <c r="AN140" i="9" s="1"/>
  <c r="AM469" i="9"/>
  <c r="AN469" i="9" s="1"/>
  <c r="AE64" i="9"/>
  <c r="AF64" i="9" s="1"/>
  <c r="AE566" i="9"/>
  <c r="AF566" i="9" s="1"/>
  <c r="AE50" i="9"/>
  <c r="AF50" i="9" s="1"/>
  <c r="AE121" i="9"/>
  <c r="AF121" i="9" s="1"/>
  <c r="AE241" i="9"/>
  <c r="AF241" i="9" s="1"/>
  <c r="AE332" i="9"/>
  <c r="AF332" i="9" s="1"/>
  <c r="AE32" i="9"/>
  <c r="AF32" i="9" s="1"/>
  <c r="AM545" i="9"/>
  <c r="AN545" i="9" s="1"/>
  <c r="AE416" i="9"/>
  <c r="AF416" i="9" s="1"/>
  <c r="AE298" i="9"/>
  <c r="AF298" i="9" s="1"/>
  <c r="AM123" i="9"/>
  <c r="AN123" i="9" s="1"/>
  <c r="AE192" i="9"/>
  <c r="AF192" i="9" s="1"/>
  <c r="AE30" i="9"/>
  <c r="AF30" i="9" s="1"/>
  <c r="AM431" i="9"/>
  <c r="AN431" i="9" s="1"/>
  <c r="AM553" i="9"/>
  <c r="AN553" i="9" s="1"/>
  <c r="AM248" i="9"/>
  <c r="AN248" i="9" s="1"/>
  <c r="AM474" i="9"/>
  <c r="AN474" i="9" s="1"/>
  <c r="AE263" i="9"/>
  <c r="AF263" i="9" s="1"/>
  <c r="AE562" i="9"/>
  <c r="AF562" i="9" s="1"/>
  <c r="AE565" i="9"/>
  <c r="AF565" i="9" s="1"/>
  <c r="AM79" i="9"/>
  <c r="AN79" i="9" s="1"/>
  <c r="AE560" i="9"/>
  <c r="AF560" i="9" s="1"/>
  <c r="AE373" i="9"/>
  <c r="AF373" i="9" s="1"/>
  <c r="AE260" i="9"/>
  <c r="AF260" i="9" s="1"/>
  <c r="AE258" i="9"/>
  <c r="AF258" i="9" s="1"/>
  <c r="AM187" i="9"/>
  <c r="AN187" i="9" s="1"/>
  <c r="AE88" i="9"/>
  <c r="AF88" i="9" s="1"/>
  <c r="BC280" i="9"/>
  <c r="BD280" i="9" s="1"/>
  <c r="AE20" i="9"/>
  <c r="AF20" i="9" s="1"/>
  <c r="AM255" i="9"/>
  <c r="AN255" i="9" s="1"/>
  <c r="AU257" i="9"/>
  <c r="AV257" i="9" s="1"/>
  <c r="AU390" i="9"/>
  <c r="AV390" i="9" s="1"/>
  <c r="AE329" i="9"/>
  <c r="AF329" i="9" s="1"/>
  <c r="AM488" i="9"/>
  <c r="AN488" i="9" s="1"/>
  <c r="AE574" i="9"/>
  <c r="AF574" i="9" s="1"/>
  <c r="AU270" i="9"/>
  <c r="AV270" i="9" s="1"/>
  <c r="AM177" i="9"/>
  <c r="AN177" i="9" s="1"/>
  <c r="AM65" i="9"/>
  <c r="AN65" i="9" s="1"/>
  <c r="AE171" i="9"/>
  <c r="AF171" i="9" s="1"/>
  <c r="AE435" i="9"/>
  <c r="AF435" i="9" s="1"/>
  <c r="AM568" i="9"/>
  <c r="AN568" i="9" s="1"/>
  <c r="AM522" i="9"/>
  <c r="AN522" i="9" s="1"/>
  <c r="AM388" i="9"/>
  <c r="AN388" i="9" s="1"/>
  <c r="AE575" i="9"/>
  <c r="AF575" i="9" s="1"/>
  <c r="AE555" i="9"/>
  <c r="AF555" i="9" s="1"/>
  <c r="AE125" i="9"/>
  <c r="AF125" i="9" s="1"/>
  <c r="AE78" i="9"/>
  <c r="AF78" i="9" s="1"/>
  <c r="AM524" i="9"/>
  <c r="AN524" i="9" s="1"/>
  <c r="AM210" i="9"/>
  <c r="AN210" i="9" s="1"/>
  <c r="AM278" i="9"/>
  <c r="AN278" i="9" s="1"/>
  <c r="AE571" i="9"/>
  <c r="AF571" i="9" s="1"/>
  <c r="AM170" i="9"/>
  <c r="AN170" i="9" s="1"/>
  <c r="AM567" i="9"/>
  <c r="AN567" i="9" s="1"/>
  <c r="AE550" i="9"/>
  <c r="AF550" i="9" s="1"/>
  <c r="BC293" i="9"/>
  <c r="BD293" i="9" s="1"/>
  <c r="AM449" i="9"/>
  <c r="AN449" i="9" s="1"/>
  <c r="AM369" i="9"/>
  <c r="AN369" i="9" s="1"/>
  <c r="AE464" i="9"/>
  <c r="AF464" i="9" s="1"/>
  <c r="BC292" i="9"/>
  <c r="BD292" i="9" s="1"/>
  <c r="AE185" i="9"/>
  <c r="AF185" i="9" s="1"/>
  <c r="AE338" i="9"/>
  <c r="AF338" i="9" s="1"/>
  <c r="AU376" i="9"/>
  <c r="AV376" i="9" s="1"/>
  <c r="AM28" i="9"/>
  <c r="AN28" i="9" s="1"/>
  <c r="AM546" i="9"/>
  <c r="AN546" i="9" s="1"/>
  <c r="AE68" i="9"/>
  <c r="AF68" i="9" s="1"/>
  <c r="AE552" i="9"/>
  <c r="AF552" i="9" s="1"/>
  <c r="AM286" i="9"/>
  <c r="AN286" i="9" s="1"/>
  <c r="AE402" i="9"/>
  <c r="AF402" i="9" s="1"/>
  <c r="AM570" i="9"/>
  <c r="AN570" i="9" s="1"/>
  <c r="AE427" i="9"/>
  <c r="AF427" i="9" s="1"/>
  <c r="AE556" i="9"/>
  <c r="AF556" i="9" s="1"/>
  <c r="AE549" i="9"/>
  <c r="AF549" i="9" s="1"/>
  <c r="AM351" i="9"/>
  <c r="AN351" i="9" s="1"/>
  <c r="AE159" i="9"/>
  <c r="AF159" i="9" s="1"/>
  <c r="AE554" i="9"/>
  <c r="AF554" i="9" s="1"/>
  <c r="AM525" i="9"/>
  <c r="AN525" i="9" s="1"/>
  <c r="AE558" i="9"/>
  <c r="AF558" i="9" s="1"/>
  <c r="AE393" i="9"/>
  <c r="AF393" i="9" s="1"/>
  <c r="AE569" i="9"/>
  <c r="AF569" i="9" s="1"/>
  <c r="AM510" i="9"/>
  <c r="AN510" i="9" s="1"/>
  <c r="AM318" i="9"/>
  <c r="AN318" i="9" s="1"/>
  <c r="AE531" i="9"/>
  <c r="AF531" i="9" s="1"/>
  <c r="AE101" i="9"/>
  <c r="AF101" i="9" s="1"/>
  <c r="AE544" i="9"/>
  <c r="AF544" i="9" s="1"/>
  <c r="AE288" i="9"/>
  <c r="AF288" i="9" s="1"/>
  <c r="AE145" i="9"/>
  <c r="AF145" i="9" s="1"/>
  <c r="AE272" i="9"/>
  <c r="AF272" i="9" s="1"/>
  <c r="AM389" i="9"/>
  <c r="AN389" i="9" s="1"/>
  <c r="CU41" i="11"/>
  <c r="DE41" i="11" s="1"/>
  <c r="CJ41" i="11"/>
  <c r="CJ42" i="11"/>
  <c r="CJ40" i="11"/>
  <c r="CJ39" i="11"/>
  <c r="AX579" i="9" l="1"/>
  <c r="AW34" i="9"/>
  <c r="AX513" i="9"/>
  <c r="AW96" i="9"/>
  <c r="AW334" i="9"/>
  <c r="AW93" i="9"/>
  <c r="AW157" i="9"/>
  <c r="AX537" i="9"/>
  <c r="AX436" i="9"/>
  <c r="AW36" i="9"/>
  <c r="AX131" i="9"/>
  <c r="AW397" i="9"/>
  <c r="AX333" i="9"/>
  <c r="AW571" i="9"/>
  <c r="AW481" i="9"/>
  <c r="AW473" i="9"/>
  <c r="AW440" i="9"/>
  <c r="AW205" i="9"/>
  <c r="AW219" i="9"/>
  <c r="AW367" i="9"/>
  <c r="AW154" i="9"/>
  <c r="AW386" i="9"/>
  <c r="AW57" i="9"/>
  <c r="AW275" i="9"/>
  <c r="AW112" i="9"/>
  <c r="AW86" i="9"/>
  <c r="AW252" i="9"/>
  <c r="AW553" i="9"/>
  <c r="AW469" i="9"/>
  <c r="AW67" i="9"/>
  <c r="AX314" i="9"/>
  <c r="AW374" i="9"/>
  <c r="AW114" i="9"/>
  <c r="AW271" i="9"/>
  <c r="AX194" i="9"/>
  <c r="AX559" i="9"/>
  <c r="AX363" i="9"/>
  <c r="AW579" i="9"/>
  <c r="AX545" i="9"/>
  <c r="AW513" i="9"/>
  <c r="AX92" i="9"/>
  <c r="AW538" i="9"/>
  <c r="AW179" i="9"/>
  <c r="AW421" i="9"/>
  <c r="AW395" i="9"/>
  <c r="AW95" i="9"/>
  <c r="AW537" i="9"/>
  <c r="AW543" i="9"/>
  <c r="AW436" i="9"/>
  <c r="AX471" i="9"/>
  <c r="AW131" i="9"/>
  <c r="AW319" i="9"/>
  <c r="AW139" i="9"/>
  <c r="AW81" i="9"/>
  <c r="AW21" i="9"/>
  <c r="AW333" i="9"/>
  <c r="AX307" i="9"/>
  <c r="AX235" i="9"/>
  <c r="AX44" i="9"/>
  <c r="AW530" i="9"/>
  <c r="AW335" i="9"/>
  <c r="AX161" i="9"/>
  <c r="AX141" i="9"/>
  <c r="AX14" i="9"/>
  <c r="AX463" i="9"/>
  <c r="AW404" i="9"/>
  <c r="AW391" i="9"/>
  <c r="AX67" i="9"/>
  <c r="AW314" i="9"/>
  <c r="AW26" i="9"/>
  <c r="AW282" i="9"/>
  <c r="AW308" i="9"/>
  <c r="AX518" i="9"/>
  <c r="AW372" i="9"/>
  <c r="AW347" i="9"/>
  <c r="AX188" i="9"/>
  <c r="AW567" i="9"/>
  <c r="AW256" i="9"/>
  <c r="AW194" i="9"/>
  <c r="AW509" i="9"/>
  <c r="AW454" i="9"/>
  <c r="AW56" i="9"/>
  <c r="AW559" i="9"/>
  <c r="AW15" i="9"/>
  <c r="AW363" i="9"/>
  <c r="AW545" i="9"/>
  <c r="AX39" i="9"/>
  <c r="AW116" i="9"/>
  <c r="AW92" i="9"/>
  <c r="AX538" i="9"/>
  <c r="AX284" i="9"/>
  <c r="AX398" i="9"/>
  <c r="AW35" i="9"/>
  <c r="AW547" i="9"/>
  <c r="AX199" i="9"/>
  <c r="AW248" i="9"/>
  <c r="AX94" i="9"/>
  <c r="AW471" i="9"/>
  <c r="AW519" i="9"/>
  <c r="AX83" i="9"/>
  <c r="AX16" i="9"/>
  <c r="AW307" i="9"/>
  <c r="AW235" i="9"/>
  <c r="AX369" i="9"/>
  <c r="AW44" i="9"/>
  <c r="AW161" i="9"/>
  <c r="AX313" i="9"/>
  <c r="AW141" i="9"/>
  <c r="AW14" i="9"/>
  <c r="AW287" i="9"/>
  <c r="AW463" i="9"/>
  <c r="AX528" i="9"/>
  <c r="AW414" i="9"/>
  <c r="AW13" i="9"/>
  <c r="AX189" i="9"/>
  <c r="AW578" i="9"/>
  <c r="AX391" i="9"/>
  <c r="AW245" i="9"/>
  <c r="AW359" i="9"/>
  <c r="AX499" i="9"/>
  <c r="AW518" i="9"/>
  <c r="AX237" i="9"/>
  <c r="AX446" i="9"/>
  <c r="AW188" i="9"/>
  <c r="AX304" i="9"/>
  <c r="AX218" i="9"/>
  <c r="AX430" i="9"/>
  <c r="AX327" i="9"/>
  <c r="AW39" i="9"/>
  <c r="AX334" i="9"/>
  <c r="AW542" i="9"/>
  <c r="AX93" i="9"/>
  <c r="AW284" i="9"/>
  <c r="AW398" i="9"/>
  <c r="AX35" i="9"/>
  <c r="AW199" i="9"/>
  <c r="AW94" i="9"/>
  <c r="AW208" i="9"/>
  <c r="AX36" i="9"/>
  <c r="AW238" i="9"/>
  <c r="AW83" i="9"/>
  <c r="AW365" i="9"/>
  <c r="AW102" i="9"/>
  <c r="AW16" i="9"/>
  <c r="AW369" i="9"/>
  <c r="AX440" i="9"/>
  <c r="AW313" i="9"/>
  <c r="AW455" i="9"/>
  <c r="AW168" i="9"/>
  <c r="AW528" i="9"/>
  <c r="AX57" i="9"/>
  <c r="AW133" i="9"/>
  <c r="AW459" i="9"/>
  <c r="AW304" i="9"/>
  <c r="AW269" i="9"/>
  <c r="AW327" i="9"/>
  <c r="AX367" i="9"/>
  <c r="AW375" i="9"/>
  <c r="AW189" i="9"/>
  <c r="AX553" i="9"/>
  <c r="AW193" i="9"/>
  <c r="AW237" i="9"/>
  <c r="AX114" i="9"/>
  <c r="AW218" i="9"/>
  <c r="AX386" i="9"/>
  <c r="AX86" i="9"/>
  <c r="AW392" i="9"/>
  <c r="AX374" i="9"/>
  <c r="AW73" i="9"/>
  <c r="AW430" i="9"/>
  <c r="AW108" i="9"/>
  <c r="AX205" i="9"/>
  <c r="AW474" i="9"/>
  <c r="AX154" i="9"/>
  <c r="AX275" i="9"/>
  <c r="AX578" i="9"/>
  <c r="AX252" i="9"/>
  <c r="AW499" i="9"/>
  <c r="AW42" i="9"/>
  <c r="AW446" i="9"/>
  <c r="AX271" i="9"/>
  <c r="BY21" i="11"/>
  <c r="BZ20" i="11"/>
  <c r="CA20" i="11"/>
  <c r="BP21" i="11"/>
  <c r="BP19" i="11"/>
  <c r="BF21" i="11"/>
  <c r="BE19" i="11"/>
  <c r="BF19" i="11" s="1"/>
  <c r="BE21" i="11"/>
  <c r="BO19" i="11"/>
  <c r="BQ19" i="11" s="1"/>
  <c r="BO21" i="11"/>
  <c r="CM26" i="11"/>
  <c r="CJ23" i="11"/>
  <c r="V4" i="11"/>
  <c r="B7" i="13" s="1"/>
  <c r="C7" i="13" s="1"/>
  <c r="BE292" i="9"/>
  <c r="AW568" i="9"/>
  <c r="AW557" i="9"/>
  <c r="AW158" i="9"/>
  <c r="AW61" i="9"/>
  <c r="AW119" i="9"/>
  <c r="AW204" i="9"/>
  <c r="AW462" i="9"/>
  <c r="AW514" i="9"/>
  <c r="AW491" i="9"/>
  <c r="AW170" i="9"/>
  <c r="AW278" i="9"/>
  <c r="AW258" i="9"/>
  <c r="AW466" i="9"/>
  <c r="AW207" i="9"/>
  <c r="AW255" i="9"/>
  <c r="AW408" i="9"/>
  <c r="AW439" i="9"/>
  <c r="AW126" i="9"/>
  <c r="AW396" i="9"/>
  <c r="AW533" i="9"/>
  <c r="AW226" i="9"/>
  <c r="AW570" i="9"/>
  <c r="AW292" i="9"/>
  <c r="AW522" i="9"/>
  <c r="AW442" i="9"/>
  <c r="AW321" i="9"/>
  <c r="AW368" i="9"/>
  <c r="AW261" i="9"/>
  <c r="AW104" i="9"/>
  <c r="AW97" i="9"/>
  <c r="AW60" i="9"/>
  <c r="AW106" i="9"/>
  <c r="AW449" i="9"/>
  <c r="AW480" i="9"/>
  <c r="AW184" i="9"/>
  <c r="AW350" i="9"/>
  <c r="AW301" i="9"/>
  <c r="AW438" i="9"/>
  <c r="AW325" i="9"/>
  <c r="AW546" i="9"/>
  <c r="AW29" i="9"/>
  <c r="AW345" i="9"/>
  <c r="AW99" i="9"/>
  <c r="AW332" i="9"/>
  <c r="AW418" i="9"/>
  <c r="AW288" i="9"/>
  <c r="AW429" i="9"/>
  <c r="AW331" i="9"/>
  <c r="AW65" i="9"/>
  <c r="AW309" i="9"/>
  <c r="AW576" i="9"/>
  <c r="AW130" i="9"/>
  <c r="AW532" i="9"/>
  <c r="AW388" i="9"/>
  <c r="CB26" i="11"/>
  <c r="BY23" i="11"/>
  <c r="CB153" i="9"/>
  <c r="CB322" i="9"/>
  <c r="CB473" i="9"/>
  <c r="CB538" i="9"/>
  <c r="CB222" i="9"/>
  <c r="CB211" i="9"/>
  <c r="CB317" i="9"/>
  <c r="CB179" i="9"/>
  <c r="CB202" i="9"/>
  <c r="CB323" i="9"/>
  <c r="CB161" i="9"/>
  <c r="CB231" i="9"/>
  <c r="CB553" i="9"/>
  <c r="CB421" i="9"/>
  <c r="CB432" i="9"/>
  <c r="CB104" i="9"/>
  <c r="CB554" i="9"/>
  <c r="CB304" i="9"/>
  <c r="CB444" i="9"/>
  <c r="CB89" i="9"/>
  <c r="CB374" i="9"/>
  <c r="CB378" i="9"/>
  <c r="CB98" i="9"/>
  <c r="CB156" i="9"/>
  <c r="CB509" i="9"/>
  <c r="CB23" i="9"/>
  <c r="CB192" i="9"/>
  <c r="CB377" i="9"/>
  <c r="CB521" i="9"/>
  <c r="CB189" i="9"/>
  <c r="CB112" i="9"/>
  <c r="CB578" i="9"/>
  <c r="CB404" i="9"/>
  <c r="CB368" i="9"/>
  <c r="CB503" i="9"/>
  <c r="CB464" i="9"/>
  <c r="CB313" i="9"/>
  <c r="CB476" i="9"/>
  <c r="CB499" i="9"/>
  <c r="CB424" i="9"/>
  <c r="CB411" i="9"/>
  <c r="CB257" i="9"/>
  <c r="CB314" i="9"/>
  <c r="CB423" i="9"/>
  <c r="CB193" i="9"/>
  <c r="CB219" i="9"/>
  <c r="CB396" i="9"/>
  <c r="CB140" i="9"/>
  <c r="CB330" i="9"/>
  <c r="CB438" i="9"/>
  <c r="CB401" i="9"/>
  <c r="CB485" i="9"/>
  <c r="CB63" i="9"/>
  <c r="CB200" i="9"/>
  <c r="CB505" i="9"/>
  <c r="CB480" i="9"/>
  <c r="CB261" i="9"/>
  <c r="CB69" i="9"/>
  <c r="CB506" i="9"/>
  <c r="CB280" i="9"/>
  <c r="CB337" i="9"/>
  <c r="CB528" i="9"/>
  <c r="CB277" i="9"/>
  <c r="CB331" i="9"/>
  <c r="CB320" i="9"/>
  <c r="CB218" i="9"/>
  <c r="CB177" i="9"/>
  <c r="CB195" i="9"/>
  <c r="CB272" i="9"/>
  <c r="CB37" i="9"/>
  <c r="CB340" i="9"/>
  <c r="CB498" i="9"/>
  <c r="CB41" i="9"/>
  <c r="CB371" i="9"/>
  <c r="CB271" i="9"/>
  <c r="CB154" i="9"/>
  <c r="CB50" i="9"/>
  <c r="CB467" i="9"/>
  <c r="CB169" i="9"/>
  <c r="CB348" i="9"/>
  <c r="CB65" i="9"/>
  <c r="CB386" i="9"/>
  <c r="CB90" i="9"/>
  <c r="CB369" i="9"/>
  <c r="CB284" i="9"/>
  <c r="CB395" i="9"/>
  <c r="CB243" i="9"/>
  <c r="CB329" i="9"/>
  <c r="CB163" i="9"/>
  <c r="CB278" i="9"/>
  <c r="CB72" i="9"/>
  <c r="CB187" i="9"/>
  <c r="CB451" i="9"/>
  <c r="CB95" i="9"/>
  <c r="CB577" i="9"/>
  <c r="CB269" i="9"/>
  <c r="CB454" i="9"/>
  <c r="CB227" i="9"/>
  <c r="CB430" i="9"/>
  <c r="CB94" i="9"/>
  <c r="CB56" i="9"/>
  <c r="CB327" i="9"/>
  <c r="CB559" i="9"/>
  <c r="CB491" i="9"/>
  <c r="CB496" i="9"/>
  <c r="CB390" i="9"/>
  <c r="CB489" i="9"/>
  <c r="CB279" i="9"/>
  <c r="CB181" i="9"/>
  <c r="CB516" i="9"/>
  <c r="CB568" i="9"/>
  <c r="CB60" i="9"/>
  <c r="CB107" i="9"/>
  <c r="CB217" i="9"/>
  <c r="CB26" i="9"/>
  <c r="CB133" i="9"/>
  <c r="CB168" i="9"/>
  <c r="CB131" i="9"/>
  <c r="CB268" i="9"/>
  <c r="CB437" i="9"/>
  <c r="CB474" i="9"/>
  <c r="CB59" i="9"/>
  <c r="CB463" i="9"/>
  <c r="CB139" i="9"/>
  <c r="CB83" i="9"/>
  <c r="CB576" i="9"/>
  <c r="CB343" i="9"/>
  <c r="CB416" i="9"/>
  <c r="CB567" i="9"/>
  <c r="CB484" i="9"/>
  <c r="CB535" i="9"/>
  <c r="CB93" i="9"/>
  <c r="CB442" i="9"/>
  <c r="CB142" i="9"/>
  <c r="CB198" i="9"/>
  <c r="CB166" i="9"/>
  <c r="CB73" i="9"/>
  <c r="CB232" i="9"/>
  <c r="CB84" i="9"/>
  <c r="CB13" i="9"/>
  <c r="CB57" i="9"/>
  <c r="CB305" i="9"/>
  <c r="CB255" i="9"/>
  <c r="CB175" i="9"/>
  <c r="CB302" i="9"/>
  <c r="CB190" i="9"/>
  <c r="CB273" i="9"/>
  <c r="CB135" i="9"/>
  <c r="CB251" i="9"/>
  <c r="CB275" i="9"/>
  <c r="CB24" i="9"/>
  <c r="CB184" i="9"/>
  <c r="CB370" i="9"/>
  <c r="CB144" i="9"/>
  <c r="CB157" i="9"/>
  <c r="CB547" i="9"/>
  <c r="CB462" i="9"/>
  <c r="CB537" i="9"/>
  <c r="CB199" i="9"/>
  <c r="CB105" i="9"/>
  <c r="CB58" i="9"/>
  <c r="CB25" i="9"/>
  <c r="CB185" i="9"/>
  <c r="CB520" i="9"/>
  <c r="CB36" i="9"/>
  <c r="CB34" i="9"/>
  <c r="CB504" i="9"/>
  <c r="CB205" i="9"/>
  <c r="CB471" i="9"/>
  <c r="CB523" i="9"/>
  <c r="CB132" i="9"/>
  <c r="CB216" i="9"/>
  <c r="CB240" i="9"/>
  <c r="CB282" i="9"/>
  <c r="CB120" i="9"/>
  <c r="CB209" i="9"/>
  <c r="CB149" i="9"/>
  <c r="CB235" i="9"/>
  <c r="CB355" i="9"/>
  <c r="CB382" i="9"/>
  <c r="CB375" i="9"/>
  <c r="CB448" i="9"/>
  <c r="CB111" i="9"/>
  <c r="CB116" i="9"/>
  <c r="CB346" i="9"/>
  <c r="CB566" i="9"/>
  <c r="CB497" i="9"/>
  <c r="CB96" i="9"/>
  <c r="CB92" i="9"/>
  <c r="CB334" i="9"/>
  <c r="CB400" i="9"/>
  <c r="CB436" i="9"/>
  <c r="CB529" i="9"/>
  <c r="CB324" i="9"/>
  <c r="CB86" i="9"/>
  <c r="CB80" i="9"/>
  <c r="CB248" i="9"/>
  <c r="CB301" i="9"/>
  <c r="CB405" i="9"/>
  <c r="CB267" i="9"/>
  <c r="CB545" i="9"/>
  <c r="CB38" i="9"/>
  <c r="CB481" i="9"/>
  <c r="CB488" i="9"/>
  <c r="CB525" i="9"/>
  <c r="CB226" i="9"/>
  <c r="CB204" i="9"/>
  <c r="CB290" i="9"/>
  <c r="CB544" i="9"/>
  <c r="CB402" i="9"/>
  <c r="CB215" i="9"/>
  <c r="CB256" i="9"/>
  <c r="CB543" i="9"/>
  <c r="CB495" i="9"/>
  <c r="CB309" i="9"/>
  <c r="CB44" i="9"/>
  <c r="CB68" i="9"/>
  <c r="CB501" i="9"/>
  <c r="CB332" i="9"/>
  <c r="CB530" i="9"/>
  <c r="CB408" i="9"/>
  <c r="CB274" i="9"/>
  <c r="CB206" i="9"/>
  <c r="CB561" i="9"/>
  <c r="CB148" i="9"/>
  <c r="CB536" i="9"/>
  <c r="CB39" i="9"/>
  <c r="CB81" i="9"/>
  <c r="CB264" i="9"/>
  <c r="CB102" i="9"/>
  <c r="CB16" i="9"/>
  <c r="CB213" i="9"/>
  <c r="CB108" i="9"/>
  <c r="CB440" i="9"/>
  <c r="CB391" i="9"/>
  <c r="CB326" i="9"/>
  <c r="CB247" i="9"/>
  <c r="CB238" i="9"/>
  <c r="CB358" i="9"/>
  <c r="CB308" i="9"/>
  <c r="CB345" i="9"/>
  <c r="CB447" i="9"/>
  <c r="CB307" i="9"/>
  <c r="CB197" i="9"/>
  <c r="CB517" i="9"/>
  <c r="CB212" i="9"/>
  <c r="CB245" i="9"/>
  <c r="CB335" i="9"/>
  <c r="CB74" i="9"/>
  <c r="CB124" i="9"/>
  <c r="CB288" i="9"/>
  <c r="CB40" i="9"/>
  <c r="CB220" i="9"/>
  <c r="CB171" i="9"/>
  <c r="CB372" i="9"/>
  <c r="CB237" i="9"/>
  <c r="CB446" i="9"/>
  <c r="CB522" i="9"/>
  <c r="CB398" i="9"/>
  <c r="CB433" i="9"/>
  <c r="CB122" i="9"/>
  <c r="CB321" i="9"/>
  <c r="CB533" i="9"/>
  <c r="CB79" i="9"/>
  <c r="CB551" i="9"/>
  <c r="CB151" i="9"/>
  <c r="CB513" i="9"/>
  <c r="CB556" i="9"/>
  <c r="CB492" i="9"/>
  <c r="CB414" i="9"/>
  <c r="CB571" i="9"/>
  <c r="CB466" i="9"/>
  <c r="CB35" i="9"/>
  <c r="CB252" i="9"/>
  <c r="CB439" i="9"/>
  <c r="CB106" i="9"/>
  <c r="CB249" i="9"/>
  <c r="CB512" i="9"/>
  <c r="CB228" i="9"/>
  <c r="CB336" i="9"/>
  <c r="CB518" i="9"/>
  <c r="CB365" i="9"/>
  <c r="CB21" i="9"/>
  <c r="CB333" i="9"/>
  <c r="CB194" i="9"/>
  <c r="CB350" i="9"/>
  <c r="CB15" i="9"/>
  <c r="CB388" i="9"/>
  <c r="CB42" i="9"/>
  <c r="CB458" i="9"/>
  <c r="CB155" i="9"/>
  <c r="CB319" i="9"/>
  <c r="CB29" i="9"/>
  <c r="CB563" i="9"/>
  <c r="CB188" i="9"/>
  <c r="CB114" i="9"/>
  <c r="CB172" i="9"/>
  <c r="CB236" i="9"/>
  <c r="CB113" i="9"/>
  <c r="CB549" i="9"/>
  <c r="CB412" i="9"/>
  <c r="CB539" i="9"/>
  <c r="CB360" i="9"/>
  <c r="CB141" i="9"/>
  <c r="CB208" i="9"/>
  <c r="CB55" i="9"/>
  <c r="CB429" i="9"/>
  <c r="CB196" i="9"/>
  <c r="CB347" i="9"/>
  <c r="CB250" i="9"/>
  <c r="CB394" i="9"/>
  <c r="CB354" i="9"/>
  <c r="CB579" i="9"/>
  <c r="CB363" i="9"/>
  <c r="CB486" i="9"/>
  <c r="CB339" i="9"/>
  <c r="CB557" i="9"/>
  <c r="CB14" i="9"/>
  <c r="CB367" i="9"/>
  <c r="CB287" i="9"/>
  <c r="CB101" i="9"/>
  <c r="CB119" i="9"/>
  <c r="CB542" i="9"/>
  <c r="CB419" i="9"/>
  <c r="CB130" i="9"/>
  <c r="CB459" i="9"/>
  <c r="DH22" i="11"/>
  <c r="CX25" i="11"/>
  <c r="BQ27" i="11"/>
  <c r="BN26" i="11"/>
  <c r="AO325" i="9"/>
  <c r="AW343" i="9"/>
  <c r="BN543" i="9"/>
  <c r="BN421" i="9"/>
  <c r="BN252" i="9"/>
  <c r="BN126" i="9"/>
  <c r="BN397" i="9"/>
  <c r="BN81" i="9"/>
  <c r="BN102" i="9"/>
  <c r="BN218" i="9"/>
  <c r="BN14" i="9"/>
  <c r="BN448" i="9"/>
  <c r="BN322" i="9"/>
  <c r="BN406" i="9"/>
  <c r="BN118" i="9"/>
  <c r="BN145" i="9"/>
  <c r="BN224" i="9"/>
  <c r="BN313" i="9"/>
  <c r="BN357" i="9"/>
  <c r="BN198" i="9"/>
  <c r="BN99" i="9"/>
  <c r="BN495" i="9"/>
  <c r="BN432" i="9"/>
  <c r="BN386" i="9"/>
  <c r="BN492" i="9"/>
  <c r="BN460" i="9"/>
  <c r="BN539" i="9"/>
  <c r="BN324" i="9"/>
  <c r="BN67" i="9"/>
  <c r="BN42" i="9"/>
  <c r="BN338" i="9"/>
  <c r="BN429" i="9"/>
  <c r="BN528" i="9"/>
  <c r="BN277" i="9"/>
  <c r="BN556" i="9"/>
  <c r="BN395" i="9"/>
  <c r="BN398" i="9"/>
  <c r="BN358" i="9"/>
  <c r="BN308" i="9"/>
  <c r="BN202" i="9"/>
  <c r="BN22" i="9"/>
  <c r="BN573" i="9"/>
  <c r="BN208" i="9"/>
  <c r="BN103" i="9"/>
  <c r="BN203" i="9"/>
  <c r="BN27" i="9"/>
  <c r="BN234" i="9"/>
  <c r="BN384" i="9"/>
  <c r="BN317" i="9"/>
  <c r="BN71" i="9"/>
  <c r="BN147" i="9"/>
  <c r="BN25" i="9"/>
  <c r="BN24" i="9"/>
  <c r="BN68" i="9"/>
  <c r="BN285" i="9"/>
  <c r="BN514" i="9"/>
  <c r="BN138" i="9"/>
  <c r="BN13" i="9"/>
  <c r="BN245" i="9"/>
  <c r="BN335" i="9"/>
  <c r="BN396" i="9"/>
  <c r="BN108" i="9"/>
  <c r="BN367" i="9"/>
  <c r="BN394" i="9"/>
  <c r="BN523" i="9"/>
  <c r="BN51" i="9"/>
  <c r="BN186" i="9"/>
  <c r="BN295" i="9"/>
  <c r="BN445" i="9"/>
  <c r="BN78" i="9"/>
  <c r="BN73" i="9"/>
  <c r="BN567" i="9"/>
  <c r="BN571" i="9"/>
  <c r="BN235" i="9"/>
  <c r="BN154" i="9"/>
  <c r="BN509" i="9"/>
  <c r="BN269" i="9"/>
  <c r="BN559" i="9"/>
  <c r="BN464" i="9"/>
  <c r="BN545" i="9"/>
  <c r="BN34" i="9"/>
  <c r="BN366" i="9"/>
  <c r="BN374" i="9"/>
  <c r="BN336" i="9"/>
  <c r="BN526" i="9"/>
  <c r="BN518" i="9"/>
  <c r="BN237" i="9"/>
  <c r="BN347" i="9"/>
  <c r="BN446" i="9"/>
  <c r="BN563" i="9"/>
  <c r="BN197" i="9"/>
  <c r="BN400" i="9"/>
  <c r="BN436" i="9"/>
  <c r="BN283" i="9"/>
  <c r="BN557" i="9"/>
  <c r="BN151" i="9"/>
  <c r="BN294" i="9"/>
  <c r="BN478" i="9"/>
  <c r="BN214" i="9"/>
  <c r="BN152" i="9"/>
  <c r="BN323" i="9"/>
  <c r="BN20" i="9"/>
  <c r="BN552" i="9"/>
  <c r="BN472" i="9"/>
  <c r="BN190" i="9"/>
  <c r="BN144" i="9"/>
  <c r="BN266" i="9"/>
  <c r="BN569" i="9"/>
  <c r="BN423" i="9"/>
  <c r="BN120" i="9"/>
  <c r="BN540" i="9"/>
  <c r="BN48" i="9"/>
  <c r="BN146" i="9"/>
  <c r="BN179" i="9"/>
  <c r="BN473" i="9"/>
  <c r="BN408" i="9"/>
  <c r="BN418" i="9"/>
  <c r="BN168" i="9"/>
  <c r="BN333" i="9"/>
  <c r="BN302" i="9"/>
  <c r="BN485" i="9"/>
  <c r="BN100" i="9"/>
  <c r="BN521" i="9"/>
  <c r="BN515" i="9"/>
  <c r="BN180" i="9"/>
  <c r="BN296" i="9"/>
  <c r="BN239" i="9"/>
  <c r="BN414" i="9"/>
  <c r="BN178" i="9"/>
  <c r="BN461" i="9"/>
  <c r="BN553" i="9"/>
  <c r="BN369" i="9"/>
  <c r="BN428" i="9"/>
  <c r="BN289" i="9"/>
  <c r="BN184" i="9"/>
  <c r="BN462" i="9"/>
  <c r="BN537" i="9"/>
  <c r="BN199" i="9"/>
  <c r="BN350" i="9"/>
  <c r="BN114" i="9"/>
  <c r="BN546" i="9"/>
  <c r="BN278" i="9"/>
  <c r="BN131" i="9"/>
  <c r="BN542" i="9"/>
  <c r="BN449" i="9"/>
  <c r="BN480" i="9"/>
  <c r="BN111" i="9"/>
  <c r="BN116" i="9"/>
  <c r="BN96" i="9"/>
  <c r="BN119" i="9"/>
  <c r="BN309" i="9"/>
  <c r="BN444" i="9"/>
  <c r="BN221" i="9"/>
  <c r="BN86" i="9"/>
  <c r="BN380" i="9"/>
  <c r="BN150" i="9"/>
  <c r="BN311" i="9"/>
  <c r="BN104" i="9"/>
  <c r="BN303" i="9"/>
  <c r="BN77" i="9"/>
  <c r="BN486" i="9"/>
  <c r="BN422" i="9"/>
  <c r="BN264" i="9"/>
  <c r="BN534" i="9"/>
  <c r="BN483" i="9"/>
  <c r="BN160" i="9"/>
  <c r="BF280" i="9"/>
  <c r="BF229" i="9"/>
  <c r="BF292" i="9"/>
  <c r="BF293" i="9"/>
  <c r="AX257" i="9"/>
  <c r="AX343" i="9"/>
  <c r="AW58" i="9"/>
  <c r="AX58" i="9"/>
  <c r="AX376" i="9"/>
  <c r="AX274" i="9"/>
  <c r="AW274" i="9"/>
  <c r="AX38" i="9"/>
  <c r="AX242" i="9"/>
  <c r="AW242" i="9"/>
  <c r="AX267" i="9"/>
  <c r="AW267" i="9"/>
  <c r="AX89" i="9"/>
  <c r="AW89" i="9"/>
  <c r="AX270" i="9"/>
  <c r="AX390" i="9"/>
  <c r="AW390" i="9"/>
  <c r="AX504" i="9"/>
  <c r="AW504" i="9"/>
  <c r="AX247" i="9"/>
  <c r="AW247" i="9"/>
  <c r="AX52" i="9"/>
  <c r="AW52" i="9"/>
  <c r="AX280" i="9"/>
  <c r="AW280" i="9"/>
  <c r="AP488" i="9"/>
  <c r="AO488" i="9"/>
  <c r="AP547" i="9"/>
  <c r="AO547" i="9"/>
  <c r="AP165" i="9"/>
  <c r="AO165" i="9"/>
  <c r="AP311" i="9"/>
  <c r="AO311" i="9"/>
  <c r="AP450" i="9"/>
  <c r="AO450" i="9"/>
  <c r="AP102" i="9"/>
  <c r="AO102" i="9"/>
  <c r="AP284" i="9"/>
  <c r="AO284" i="9"/>
  <c r="AP271" i="9"/>
  <c r="AO271" i="9"/>
  <c r="AP485" i="9"/>
  <c r="AO485" i="9"/>
  <c r="AP429" i="9"/>
  <c r="AO429" i="9"/>
  <c r="AP99" i="9"/>
  <c r="AO99" i="9"/>
  <c r="AP398" i="9"/>
  <c r="AO398" i="9"/>
  <c r="AP559" i="9"/>
  <c r="AO559" i="9"/>
  <c r="AP422" i="9"/>
  <c r="AO422" i="9"/>
  <c r="AO567" i="9"/>
  <c r="AP567" i="9"/>
  <c r="AO568" i="9"/>
  <c r="AP568" i="9"/>
  <c r="AP557" i="9"/>
  <c r="AO557" i="9"/>
  <c r="AP407" i="9"/>
  <c r="AO407" i="9"/>
  <c r="AO420" i="9"/>
  <c r="AP420" i="9"/>
  <c r="AO516" i="9"/>
  <c r="AP516" i="9"/>
  <c r="AP136" i="9"/>
  <c r="AO136" i="9"/>
  <c r="AP128" i="9"/>
  <c r="AO128" i="9"/>
  <c r="AP261" i="9"/>
  <c r="AO261" i="9"/>
  <c r="AP172" i="9"/>
  <c r="AO172" i="9"/>
  <c r="AP274" i="9"/>
  <c r="AO274" i="9"/>
  <c r="AP106" i="9"/>
  <c r="AO106" i="9"/>
  <c r="AP578" i="9"/>
  <c r="AO578" i="9"/>
  <c r="AP463" i="9"/>
  <c r="AO463" i="9"/>
  <c r="AP21" i="9"/>
  <c r="AO21" i="9"/>
  <c r="AP56" i="9"/>
  <c r="AO56" i="9"/>
  <c r="AP396" i="9"/>
  <c r="AO396" i="9"/>
  <c r="AP207" i="9"/>
  <c r="AO207" i="9"/>
  <c r="AO34" i="9"/>
  <c r="AP34" i="9"/>
  <c r="AP94" i="9"/>
  <c r="AO94" i="9"/>
  <c r="AP304" i="9"/>
  <c r="AO304" i="9"/>
  <c r="AP367" i="9"/>
  <c r="AO367" i="9"/>
  <c r="AP26" i="9"/>
  <c r="AO26" i="9"/>
  <c r="AP347" i="9"/>
  <c r="AO347" i="9"/>
  <c r="AP538" i="9"/>
  <c r="AO538" i="9"/>
  <c r="AO67" i="9"/>
  <c r="AP67" i="9"/>
  <c r="AP442" i="9"/>
  <c r="AO442" i="9"/>
  <c r="AP14" i="9"/>
  <c r="AO14" i="9"/>
  <c r="AP219" i="9"/>
  <c r="AO219" i="9"/>
  <c r="AP15" i="9"/>
  <c r="AO15" i="9"/>
  <c r="AP509" i="9"/>
  <c r="AO509" i="9"/>
  <c r="AP368" i="9"/>
  <c r="AO368" i="9"/>
  <c r="AP334" i="9"/>
  <c r="AO334" i="9"/>
  <c r="AO218" i="9"/>
  <c r="AP218" i="9"/>
  <c r="AP397" i="9"/>
  <c r="AO397" i="9"/>
  <c r="AP307" i="9"/>
  <c r="AO307" i="9"/>
  <c r="AP116" i="9"/>
  <c r="AO116" i="9"/>
  <c r="AP39" i="9"/>
  <c r="AO39" i="9"/>
  <c r="AP256" i="9"/>
  <c r="AO256" i="9"/>
  <c r="AP498" i="9"/>
  <c r="AO498" i="9"/>
  <c r="AP522" i="9"/>
  <c r="AO522" i="9"/>
  <c r="AP255" i="9"/>
  <c r="AO255" i="9"/>
  <c r="AP339" i="9"/>
  <c r="AO339" i="9"/>
  <c r="AP250" i="9"/>
  <c r="AO250" i="9"/>
  <c r="AO124" i="9"/>
  <c r="AP124" i="9"/>
  <c r="AP363" i="9"/>
  <c r="AO363" i="9"/>
  <c r="AP391" i="9"/>
  <c r="AO391" i="9"/>
  <c r="AP386" i="9"/>
  <c r="AO386" i="9"/>
  <c r="AP484" i="9"/>
  <c r="AO484" i="9"/>
  <c r="AP513" i="9"/>
  <c r="AO513" i="9"/>
  <c r="AP439" i="9"/>
  <c r="AO439" i="9"/>
  <c r="AP92" i="9"/>
  <c r="AO92" i="9"/>
  <c r="AP168" i="9"/>
  <c r="AO168" i="9"/>
  <c r="AP365" i="9"/>
  <c r="AO365" i="9"/>
  <c r="AP369" i="9"/>
  <c r="AO369" i="9"/>
  <c r="AP474" i="9"/>
  <c r="AO474" i="9"/>
  <c r="AP546" i="9"/>
  <c r="AO546" i="9"/>
  <c r="AP449" i="9"/>
  <c r="AO449" i="9"/>
  <c r="AP170" i="9"/>
  <c r="AO170" i="9"/>
  <c r="AP524" i="9"/>
  <c r="AO524" i="9"/>
  <c r="AP248" i="9"/>
  <c r="AO248" i="9"/>
  <c r="AO545" i="9"/>
  <c r="AP545" i="9"/>
  <c r="AP469" i="9"/>
  <c r="AO469" i="9"/>
  <c r="AP433" i="9"/>
  <c r="AO433" i="9"/>
  <c r="AP215" i="9"/>
  <c r="AO215" i="9"/>
  <c r="AP134" i="9"/>
  <c r="AO134" i="9"/>
  <c r="AO520" i="9"/>
  <c r="AP520" i="9"/>
  <c r="AP169" i="9"/>
  <c r="AO169" i="9"/>
  <c r="AP110" i="9"/>
  <c r="AO110" i="9"/>
  <c r="AP382" i="9"/>
  <c r="AO382" i="9"/>
  <c r="AP536" i="9"/>
  <c r="AO536" i="9"/>
  <c r="AP410" i="9"/>
  <c r="AO410" i="9"/>
  <c r="AP33" i="9"/>
  <c r="AO33" i="9"/>
  <c r="AP408" i="9"/>
  <c r="AO408" i="9"/>
  <c r="AP446" i="9"/>
  <c r="AO446" i="9"/>
  <c r="AP154" i="9"/>
  <c r="AO154" i="9"/>
  <c r="AP543" i="9"/>
  <c r="AO543" i="9"/>
  <c r="AP471" i="9"/>
  <c r="AO471" i="9"/>
  <c r="AP579" i="9"/>
  <c r="AO579" i="9"/>
  <c r="AP42" i="9"/>
  <c r="AO42" i="9"/>
  <c r="AP108" i="9"/>
  <c r="AO108" i="9"/>
  <c r="AP518" i="9"/>
  <c r="AO518" i="9"/>
  <c r="AP238" i="9"/>
  <c r="AO238" i="9"/>
  <c r="AP112" i="9"/>
  <c r="AO112" i="9"/>
  <c r="AP481" i="9"/>
  <c r="AO481" i="9"/>
  <c r="AP499" i="9"/>
  <c r="AO499" i="9"/>
  <c r="AP269" i="9"/>
  <c r="AO269" i="9"/>
  <c r="AP395" i="9"/>
  <c r="AO395" i="9"/>
  <c r="AP333" i="9"/>
  <c r="AO333" i="9"/>
  <c r="AP194" i="9"/>
  <c r="AO194" i="9"/>
  <c r="AP528" i="9"/>
  <c r="AO528" i="9"/>
  <c r="AP93" i="9"/>
  <c r="AO93" i="9"/>
  <c r="AP533" i="9"/>
  <c r="AO533" i="9"/>
  <c r="AP466" i="9"/>
  <c r="AO466" i="9"/>
  <c r="AP133" i="9"/>
  <c r="AO133" i="9"/>
  <c r="AP462" i="9"/>
  <c r="AO462" i="9"/>
  <c r="AP96" i="9"/>
  <c r="AO96" i="9"/>
  <c r="AP131" i="9"/>
  <c r="AO131" i="9"/>
  <c r="AP335" i="9"/>
  <c r="AO335" i="9"/>
  <c r="AP287" i="9"/>
  <c r="AO287" i="9"/>
  <c r="AP356" i="9"/>
  <c r="AO356" i="9"/>
  <c r="AP282" i="9"/>
  <c r="AO282" i="9"/>
  <c r="AP448" i="9"/>
  <c r="AO448" i="9"/>
  <c r="AP46" i="9"/>
  <c r="AO46" i="9"/>
  <c r="AP286" i="9"/>
  <c r="AO286" i="9"/>
  <c r="AP278" i="9"/>
  <c r="AO278" i="9"/>
  <c r="AP65" i="9"/>
  <c r="AO65" i="9"/>
  <c r="AP187" i="9"/>
  <c r="AO187" i="9"/>
  <c r="AO431" i="9"/>
  <c r="AP431" i="9"/>
  <c r="AO511" i="9"/>
  <c r="AP511" i="9"/>
  <c r="AP235" i="9"/>
  <c r="AO235" i="9"/>
  <c r="AO374" i="9"/>
  <c r="AP374" i="9"/>
  <c r="AP119" i="9"/>
  <c r="AO119" i="9"/>
  <c r="AP404" i="9"/>
  <c r="AO404" i="9"/>
  <c r="AP372" i="9"/>
  <c r="AO372" i="9"/>
  <c r="AP161" i="9"/>
  <c r="AO161" i="9"/>
  <c r="AP95" i="9"/>
  <c r="AO95" i="9"/>
  <c r="AP16" i="9"/>
  <c r="AO16" i="9"/>
  <c r="AP236" i="9"/>
  <c r="AO236" i="9"/>
  <c r="AP537" i="9"/>
  <c r="AO537" i="9"/>
  <c r="AP86" i="9"/>
  <c r="AO86" i="9"/>
  <c r="AP477" i="9"/>
  <c r="AO477" i="9"/>
  <c r="AP210" i="9"/>
  <c r="AO210" i="9"/>
  <c r="AP177" i="9"/>
  <c r="AO177" i="9"/>
  <c r="AP79" i="9"/>
  <c r="AO79" i="9"/>
  <c r="AP318" i="9"/>
  <c r="AO318" i="9"/>
  <c r="AP351" i="9"/>
  <c r="AO351" i="9"/>
  <c r="AP570" i="9"/>
  <c r="AO570" i="9"/>
  <c r="AP389" i="9"/>
  <c r="AO389" i="9"/>
  <c r="AP510" i="9"/>
  <c r="AO510" i="9"/>
  <c r="AP525" i="9"/>
  <c r="AO525" i="9"/>
  <c r="AP28" i="9"/>
  <c r="AO28" i="9"/>
  <c r="AP388" i="9"/>
  <c r="AO388" i="9"/>
  <c r="AO553" i="9"/>
  <c r="AP553" i="9"/>
  <c r="AP123" i="9"/>
  <c r="AO123" i="9"/>
  <c r="AP140" i="9"/>
  <c r="AO140" i="9"/>
  <c r="AP35" i="9"/>
  <c r="AO35" i="9"/>
  <c r="AP232" i="9"/>
  <c r="AO232" i="9"/>
  <c r="AP379" i="9"/>
  <c r="AO379" i="9"/>
  <c r="AP164" i="9"/>
  <c r="AO164" i="9"/>
  <c r="AP493" i="9"/>
  <c r="AO493" i="9"/>
  <c r="AP198" i="9"/>
  <c r="AO198" i="9"/>
  <c r="AP227" i="9"/>
  <c r="AO227" i="9"/>
  <c r="AP327" i="9"/>
  <c r="AO327" i="9"/>
  <c r="AP454" i="9"/>
  <c r="AO454" i="9"/>
  <c r="AO36" i="9"/>
  <c r="AP36" i="9"/>
  <c r="AP321" i="9"/>
  <c r="AO321" i="9"/>
  <c r="AP414" i="9"/>
  <c r="AO414" i="9"/>
  <c r="AP13" i="9"/>
  <c r="AO13" i="9"/>
  <c r="AP519" i="9"/>
  <c r="AO519" i="9"/>
  <c r="AP345" i="9"/>
  <c r="AO345" i="9"/>
  <c r="AP204" i="9"/>
  <c r="AO204" i="9"/>
  <c r="AP205" i="9"/>
  <c r="AO205" i="9"/>
  <c r="AP245" i="9"/>
  <c r="AO245" i="9"/>
  <c r="AO436" i="9"/>
  <c r="AP436" i="9"/>
  <c r="AP226" i="9"/>
  <c r="AO226" i="9"/>
  <c r="AP324" i="9"/>
  <c r="AO324" i="9"/>
  <c r="AP375" i="9"/>
  <c r="AO375" i="9"/>
  <c r="AP331" i="9"/>
  <c r="AO331" i="9"/>
  <c r="AP193" i="9"/>
  <c r="AO193" i="9"/>
  <c r="AP532" i="9"/>
  <c r="AO532" i="9"/>
  <c r="AP139" i="9"/>
  <c r="AO139" i="9"/>
  <c r="AP199" i="9"/>
  <c r="AO199" i="9"/>
  <c r="AP208" i="9"/>
  <c r="AO208" i="9"/>
  <c r="AP392" i="9"/>
  <c r="AO392" i="9"/>
  <c r="AP480" i="9"/>
  <c r="AO480" i="9"/>
  <c r="AP459" i="9"/>
  <c r="AO459" i="9"/>
  <c r="AP275" i="9"/>
  <c r="AO275" i="9"/>
  <c r="AP237" i="9"/>
  <c r="AO237" i="9"/>
  <c r="AP157" i="9"/>
  <c r="AO157" i="9"/>
  <c r="AP430" i="9"/>
  <c r="AO430" i="9"/>
  <c r="AH562" i="9"/>
  <c r="AG562" i="9"/>
  <c r="AH32" i="9"/>
  <c r="AG32" i="9"/>
  <c r="AH126" i="9"/>
  <c r="AG126" i="9"/>
  <c r="AH217" i="9"/>
  <c r="AG217" i="9"/>
  <c r="AH113" i="9"/>
  <c r="AG113" i="9"/>
  <c r="AH54" i="9"/>
  <c r="AG54" i="9"/>
  <c r="AH60" i="9"/>
  <c r="AG60" i="9"/>
  <c r="AH468" i="9"/>
  <c r="AG468" i="9"/>
  <c r="AH129" i="9"/>
  <c r="AG129" i="9"/>
  <c r="AH403" i="9"/>
  <c r="AG403" i="9"/>
  <c r="AH401" i="9"/>
  <c r="AG401" i="9"/>
  <c r="AH283" i="9"/>
  <c r="AG283" i="9"/>
  <c r="AH220" i="9"/>
  <c r="AG220" i="9"/>
  <c r="AH311" i="9"/>
  <c r="AG311" i="9"/>
  <c r="AH546" i="9"/>
  <c r="AG546" i="9"/>
  <c r="AG122" i="9"/>
  <c r="AH122" i="9"/>
  <c r="AH123" i="9"/>
  <c r="AG123" i="9"/>
  <c r="AH286" i="9"/>
  <c r="AG286" i="9"/>
  <c r="AH407" i="9"/>
  <c r="AG407" i="9"/>
  <c r="AH202" i="9"/>
  <c r="AG202" i="9"/>
  <c r="AH80" i="9"/>
  <c r="AG80" i="9"/>
  <c r="AH84" i="9"/>
  <c r="AG84" i="9"/>
  <c r="AH250" i="9"/>
  <c r="AG250" i="9"/>
  <c r="AH458" i="9"/>
  <c r="AG458" i="9"/>
  <c r="AH29" i="9"/>
  <c r="AG29" i="9"/>
  <c r="AG405" i="9"/>
  <c r="AH405" i="9"/>
  <c r="AH28" i="9"/>
  <c r="AG28" i="9"/>
  <c r="AH267" i="9"/>
  <c r="AG267" i="9"/>
  <c r="AH272" i="9"/>
  <c r="AG272" i="9"/>
  <c r="AH101" i="9"/>
  <c r="AG101" i="9"/>
  <c r="AH569" i="9"/>
  <c r="AG569" i="9"/>
  <c r="AH554" i="9"/>
  <c r="AG554" i="9"/>
  <c r="AH556" i="9"/>
  <c r="AG556" i="9"/>
  <c r="AH552" i="9"/>
  <c r="AG552" i="9"/>
  <c r="AH464" i="9"/>
  <c r="AG464" i="9"/>
  <c r="AH550" i="9"/>
  <c r="AG550" i="9"/>
  <c r="AH125" i="9"/>
  <c r="AG125" i="9"/>
  <c r="AH560" i="9"/>
  <c r="AG560" i="9"/>
  <c r="AH263" i="9"/>
  <c r="AG263" i="9"/>
  <c r="AH298" i="9"/>
  <c r="AG298" i="9"/>
  <c r="AH332" i="9"/>
  <c r="AG332" i="9"/>
  <c r="AH566" i="9"/>
  <c r="AG566" i="9"/>
  <c r="AH31" i="9"/>
  <c r="AG31" i="9"/>
  <c r="AH251" i="9"/>
  <c r="AG251" i="9"/>
  <c r="AH91" i="9"/>
  <c r="AG91" i="9"/>
  <c r="AH66" i="9"/>
  <c r="AG66" i="9"/>
  <c r="AH451" i="9"/>
  <c r="AG451" i="9"/>
  <c r="AH417" i="9"/>
  <c r="AG417" i="9"/>
  <c r="AH503" i="9"/>
  <c r="AG503" i="9"/>
  <c r="AH187" i="9"/>
  <c r="AG187" i="9"/>
  <c r="AH465" i="9"/>
  <c r="AG465" i="9"/>
  <c r="AH270" i="9"/>
  <c r="AG270" i="9"/>
  <c r="AH265" i="9"/>
  <c r="AG265" i="9"/>
  <c r="AH340" i="9"/>
  <c r="AG340" i="9"/>
  <c r="AH203" i="9"/>
  <c r="AG203" i="9"/>
  <c r="AH443" i="9"/>
  <c r="AG443" i="9"/>
  <c r="AG233" i="9"/>
  <c r="AH233" i="9"/>
  <c r="AH419" i="9"/>
  <c r="AG419" i="9"/>
  <c r="AH410" i="9"/>
  <c r="AG410" i="9"/>
  <c r="AH249" i="9"/>
  <c r="AG249" i="9"/>
  <c r="AH273" i="9"/>
  <c r="AG273" i="9"/>
  <c r="AH346" i="9"/>
  <c r="AG346" i="9"/>
  <c r="AH43" i="9"/>
  <c r="AG43" i="9"/>
  <c r="AH140" i="9"/>
  <c r="AG140" i="9"/>
  <c r="AH144" i="9"/>
  <c r="AG144" i="9"/>
  <c r="AH53" i="9"/>
  <c r="AG53" i="9"/>
  <c r="AH364" i="9"/>
  <c r="AG364" i="9"/>
  <c r="AH169" i="9"/>
  <c r="AG169" i="9"/>
  <c r="AH444" i="9"/>
  <c r="AG444" i="9"/>
  <c r="AH492" i="9"/>
  <c r="AG492" i="9"/>
  <c r="AH264" i="9"/>
  <c r="AG264" i="9"/>
  <c r="AH146" i="9"/>
  <c r="AG146" i="9"/>
  <c r="AH151" i="9"/>
  <c r="AG151" i="9"/>
  <c r="AH111" i="9"/>
  <c r="AG111" i="9"/>
  <c r="AH318" i="9"/>
  <c r="AG318" i="9"/>
  <c r="AH504" i="9"/>
  <c r="AG504" i="9"/>
  <c r="AH358" i="9"/>
  <c r="AG358" i="9"/>
  <c r="AH69" i="9"/>
  <c r="AG69" i="9"/>
  <c r="AH136" i="9"/>
  <c r="AG136" i="9"/>
  <c r="AH162" i="9"/>
  <c r="AG162" i="9"/>
  <c r="AG103" i="9"/>
  <c r="AH103" i="9"/>
  <c r="AH51" i="9"/>
  <c r="AG51" i="9"/>
  <c r="AH55" i="9"/>
  <c r="AG55" i="9"/>
  <c r="AH542" i="9"/>
  <c r="AG542" i="9"/>
  <c r="AH174" i="9"/>
  <c r="AG174" i="9"/>
  <c r="AH409" i="9"/>
  <c r="AG409" i="9"/>
  <c r="AH22" i="9"/>
  <c r="AG22" i="9"/>
  <c r="AH343" i="9"/>
  <c r="AG343" i="9"/>
  <c r="AH385" i="9"/>
  <c r="AG385" i="9"/>
  <c r="AH536" i="9"/>
  <c r="AG536" i="9"/>
  <c r="AH246" i="9"/>
  <c r="AG246" i="9"/>
  <c r="AH310" i="9"/>
  <c r="AG310" i="9"/>
  <c r="AH213" i="9"/>
  <c r="AG213" i="9"/>
  <c r="AH497" i="9"/>
  <c r="AG497" i="9"/>
  <c r="AH433" i="9"/>
  <c r="AG433" i="9"/>
  <c r="AH472" i="9"/>
  <c r="AG472" i="9"/>
  <c r="AH227" i="9"/>
  <c r="AG227" i="9"/>
  <c r="AH378" i="9"/>
  <c r="AG378" i="9"/>
  <c r="AH25" i="9"/>
  <c r="AG25" i="9"/>
  <c r="AH529" i="9"/>
  <c r="AG529" i="9"/>
  <c r="AH437" i="9"/>
  <c r="AG437" i="9"/>
  <c r="AH420" i="9"/>
  <c r="AG420" i="9"/>
  <c r="AH109" i="9"/>
  <c r="AG109" i="9"/>
  <c r="AH293" i="9"/>
  <c r="AG293" i="9"/>
  <c r="AH452" i="9"/>
  <c r="AG452" i="9"/>
  <c r="AH110" i="9"/>
  <c r="AG110" i="9"/>
  <c r="AH494" i="9"/>
  <c r="AG494" i="9"/>
  <c r="AH456" i="9"/>
  <c r="AG456" i="9"/>
  <c r="AH457" i="9"/>
  <c r="AG457" i="9"/>
  <c r="AH223" i="9"/>
  <c r="AG223" i="9"/>
  <c r="AH274" i="9"/>
  <c r="AG274" i="9"/>
  <c r="AH337" i="9"/>
  <c r="AG337" i="9"/>
  <c r="AH479" i="9"/>
  <c r="AG479" i="9"/>
  <c r="AH75" i="9"/>
  <c r="AG75" i="9"/>
  <c r="AH197" i="9"/>
  <c r="AG197" i="9"/>
  <c r="AH243" i="9"/>
  <c r="AG243" i="9"/>
  <c r="AH294" i="9"/>
  <c r="AG294" i="9"/>
  <c r="AH355" i="9"/>
  <c r="AG355" i="9"/>
  <c r="AH277" i="9"/>
  <c r="AG277" i="9"/>
  <c r="AH406" i="9"/>
  <c r="AG406" i="9"/>
  <c r="AH278" i="9"/>
  <c r="AG278" i="9"/>
  <c r="AH242" i="9"/>
  <c r="AG242" i="9"/>
  <c r="AH402" i="9"/>
  <c r="AG402" i="9"/>
  <c r="AH571" i="9"/>
  <c r="AG571" i="9"/>
  <c r="AH171" i="9"/>
  <c r="AG171" i="9"/>
  <c r="AH88" i="9"/>
  <c r="AG88" i="9"/>
  <c r="AH461" i="9"/>
  <c r="AG461" i="9"/>
  <c r="AH507" i="9"/>
  <c r="AG507" i="9"/>
  <c r="AH104" i="9"/>
  <c r="AG104" i="9"/>
  <c r="AH182" i="9"/>
  <c r="AG182" i="9"/>
  <c r="AH297" i="9"/>
  <c r="AG297" i="9"/>
  <c r="AH231" i="9"/>
  <c r="AG231" i="9"/>
  <c r="AH164" i="9"/>
  <c r="AG164" i="9"/>
  <c r="AH280" i="9"/>
  <c r="AG280" i="9"/>
  <c r="AH33" i="9"/>
  <c r="AG33" i="9"/>
  <c r="AH495" i="9"/>
  <c r="AG495" i="9"/>
  <c r="AH445" i="9"/>
  <c r="AG445" i="9"/>
  <c r="AH455" i="9"/>
  <c r="AG455" i="9"/>
  <c r="AH276" i="9"/>
  <c r="AG276" i="9"/>
  <c r="AH512" i="9"/>
  <c r="AG512" i="9"/>
  <c r="AH59" i="9"/>
  <c r="AG59" i="9"/>
  <c r="AH577" i="9"/>
  <c r="AG577" i="9"/>
  <c r="AH353" i="9"/>
  <c r="AG353" i="9"/>
  <c r="AH240" i="9"/>
  <c r="AG240" i="9"/>
  <c r="AH152" i="9"/>
  <c r="AG152" i="9"/>
  <c r="AH190" i="9"/>
  <c r="AG190" i="9"/>
  <c r="AH511" i="9"/>
  <c r="AG511" i="9"/>
  <c r="AH302" i="9"/>
  <c r="AG302" i="9"/>
  <c r="AH52" i="9"/>
  <c r="AG52" i="9"/>
  <c r="AH180" i="9"/>
  <c r="AG180" i="9"/>
  <c r="AH145" i="9"/>
  <c r="AG145" i="9"/>
  <c r="AH531" i="9"/>
  <c r="AG531" i="9"/>
  <c r="AH393" i="9"/>
  <c r="AG393" i="9"/>
  <c r="AH159" i="9"/>
  <c r="AG159" i="9"/>
  <c r="AH427" i="9"/>
  <c r="AG427" i="9"/>
  <c r="AH68" i="9"/>
  <c r="AG68" i="9"/>
  <c r="AG338" i="9"/>
  <c r="AH338" i="9"/>
  <c r="AH555" i="9"/>
  <c r="AG555" i="9"/>
  <c r="AH329" i="9"/>
  <c r="AG329" i="9"/>
  <c r="AH20" i="9"/>
  <c r="AG20" i="9"/>
  <c r="AH258" i="9"/>
  <c r="AG258" i="9"/>
  <c r="AH30" i="9"/>
  <c r="AG30" i="9"/>
  <c r="AH416" i="9"/>
  <c r="AG416" i="9"/>
  <c r="AH241" i="9"/>
  <c r="AG241" i="9"/>
  <c r="AH64" i="9"/>
  <c r="AG64" i="9"/>
  <c r="AH195" i="9"/>
  <c r="AG195" i="9"/>
  <c r="AG23" i="9"/>
  <c r="AH23" i="9"/>
  <c r="AH107" i="9"/>
  <c r="AG107" i="9"/>
  <c r="AH361" i="9"/>
  <c r="AG361" i="9"/>
  <c r="AH191" i="9"/>
  <c r="AG191" i="9"/>
  <c r="AH115" i="9"/>
  <c r="AG115" i="9"/>
  <c r="AH506" i="9"/>
  <c r="AG506" i="9"/>
  <c r="AH186" i="9"/>
  <c r="AG186" i="9"/>
  <c r="AH257" i="9"/>
  <c r="AG257" i="9"/>
  <c r="AH349" i="9"/>
  <c r="AG349" i="9"/>
  <c r="AH47" i="9"/>
  <c r="AG47" i="9"/>
  <c r="AH341" i="9"/>
  <c r="AG341" i="9"/>
  <c r="AH431" i="9"/>
  <c r="AG431" i="9"/>
  <c r="AH24" i="9"/>
  <c r="AG24" i="9"/>
  <c r="AH163" i="9"/>
  <c r="AG163" i="9"/>
  <c r="AH210" i="9"/>
  <c r="AG210" i="9"/>
  <c r="AH18" i="9"/>
  <c r="AG18" i="9"/>
  <c r="AH300" i="9"/>
  <c r="AG300" i="9"/>
  <c r="AH322" i="9"/>
  <c r="AG322" i="9"/>
  <c r="AH316" i="9"/>
  <c r="AG316" i="9"/>
  <c r="AH291" i="9"/>
  <c r="AG291" i="9"/>
  <c r="AH342" i="9"/>
  <c r="AG342" i="9"/>
  <c r="AH17" i="9"/>
  <c r="AG17" i="9"/>
  <c r="AH82" i="9"/>
  <c r="AG82" i="9"/>
  <c r="AH71" i="9"/>
  <c r="AG71" i="9"/>
  <c r="AH76" i="9"/>
  <c r="AG76" i="9"/>
  <c r="AH354" i="9"/>
  <c r="AG354" i="9"/>
  <c r="AH501" i="9"/>
  <c r="AG501" i="9"/>
  <c r="AH149" i="9"/>
  <c r="AG149" i="9"/>
  <c r="AH447" i="9"/>
  <c r="AG447" i="9"/>
  <c r="AH400" i="9"/>
  <c r="AG400" i="9"/>
  <c r="AG177" i="9"/>
  <c r="AH177" i="9"/>
  <c r="AH357" i="9"/>
  <c r="AG357" i="9"/>
  <c r="AH488" i="9"/>
  <c r="AG488" i="9"/>
  <c r="AH390" i="9"/>
  <c r="AG390" i="9"/>
  <c r="AH239" i="9"/>
  <c r="AG239" i="9"/>
  <c r="AH120" i="9"/>
  <c r="AG120" i="9"/>
  <c r="AH38" i="9"/>
  <c r="AG38" i="9"/>
  <c r="AH89" i="9"/>
  <c r="AG89" i="9"/>
  <c r="AH201" i="9"/>
  <c r="AG201" i="9"/>
  <c r="AH399" i="9"/>
  <c r="AG399" i="9"/>
  <c r="AH352" i="9"/>
  <c r="AG352" i="9"/>
  <c r="AH517" i="9"/>
  <c r="AG517" i="9"/>
  <c r="AG143" i="9"/>
  <c r="AH143" i="9"/>
  <c r="AH323" i="9"/>
  <c r="AG323" i="9"/>
  <c r="AH530" i="9"/>
  <c r="AG530" i="9"/>
  <c r="AH535" i="9"/>
  <c r="AG535" i="9"/>
  <c r="AH564" i="9"/>
  <c r="AG564" i="9"/>
  <c r="AH198" i="9"/>
  <c r="AG198" i="9"/>
  <c r="AH449" i="9"/>
  <c r="AG449" i="9"/>
  <c r="AH306" i="9"/>
  <c r="AG306" i="9"/>
  <c r="AH470" i="9"/>
  <c r="AG470" i="9"/>
  <c r="AH72" i="9"/>
  <c r="AG72" i="9"/>
  <c r="AH289" i="9"/>
  <c r="AG289" i="9"/>
  <c r="AH301" i="9"/>
  <c r="AG301" i="9"/>
  <c r="AH147" i="9"/>
  <c r="AG147" i="9"/>
  <c r="AH317" i="9"/>
  <c r="AG317" i="9"/>
  <c r="AH493" i="9"/>
  <c r="AG493" i="9"/>
  <c r="AH200" i="9"/>
  <c r="AG200" i="9"/>
  <c r="AH320" i="9"/>
  <c r="AG320" i="9"/>
  <c r="AH376" i="9"/>
  <c r="AG376" i="9"/>
  <c r="AH134" i="9"/>
  <c r="AG134" i="9"/>
  <c r="AH366" i="9"/>
  <c r="AG366" i="9"/>
  <c r="AH176" i="9"/>
  <c r="AG176" i="9"/>
  <c r="AH138" i="9"/>
  <c r="AG138" i="9"/>
  <c r="AH476" i="9"/>
  <c r="AG476" i="9"/>
  <c r="AH45" i="9"/>
  <c r="AG45" i="9"/>
  <c r="AH563" i="9"/>
  <c r="AG563" i="9"/>
  <c r="AH460" i="9"/>
  <c r="AG460" i="9"/>
  <c r="AH413" i="9"/>
  <c r="AG413" i="9"/>
  <c r="AH502" i="9"/>
  <c r="AG502" i="9"/>
  <c r="AH248" i="9"/>
  <c r="AG248" i="9"/>
  <c r="AH70" i="9"/>
  <c r="AG70" i="9"/>
  <c r="AH128" i="9"/>
  <c r="AG128" i="9"/>
  <c r="AH450" i="9"/>
  <c r="AG450" i="9"/>
  <c r="AH262" i="9"/>
  <c r="AG262" i="9"/>
  <c r="AG224" i="9"/>
  <c r="AH224" i="9"/>
  <c r="AH105" i="9"/>
  <c r="AG105" i="9"/>
  <c r="AH313" i="9"/>
  <c r="AG313" i="9"/>
  <c r="AH524" i="9"/>
  <c r="AG524" i="9"/>
  <c r="AH61" i="9"/>
  <c r="AG61" i="9"/>
  <c r="AH544" i="9"/>
  <c r="AG544" i="9"/>
  <c r="AH549" i="9"/>
  <c r="AG549" i="9"/>
  <c r="AG78" i="9"/>
  <c r="AH78" i="9"/>
  <c r="AH574" i="9"/>
  <c r="AG574" i="9"/>
  <c r="AH373" i="9"/>
  <c r="AG373" i="9"/>
  <c r="AH50" i="9"/>
  <c r="AG50" i="9"/>
  <c r="AH173" i="9"/>
  <c r="AG173" i="9"/>
  <c r="AH415" i="9"/>
  <c r="AG415" i="9"/>
  <c r="AH254" i="9"/>
  <c r="AG254" i="9"/>
  <c r="AH305" i="9"/>
  <c r="AG305" i="9"/>
  <c r="AH65" i="9"/>
  <c r="AG65" i="9"/>
  <c r="AH225" i="9"/>
  <c r="AG225" i="9"/>
  <c r="AH183" i="9"/>
  <c r="AG183" i="9"/>
  <c r="AH467" i="9"/>
  <c r="AG467" i="9"/>
  <c r="AH215" i="9"/>
  <c r="AG215" i="9"/>
  <c r="AH155" i="9"/>
  <c r="AG155" i="9"/>
  <c r="AH336" i="9"/>
  <c r="AG336" i="9"/>
  <c r="AH124" i="9"/>
  <c r="AG124" i="9"/>
  <c r="AH330" i="9"/>
  <c r="AG330" i="9"/>
  <c r="AH500" i="9"/>
  <c r="AG500" i="9"/>
  <c r="AH508" i="9"/>
  <c r="AG508" i="9"/>
  <c r="AH40" i="9"/>
  <c r="AG40" i="9"/>
  <c r="AH411" i="9"/>
  <c r="AG411" i="9"/>
  <c r="AH539" i="9"/>
  <c r="AG539" i="9"/>
  <c r="AH172" i="9"/>
  <c r="AG172" i="9"/>
  <c r="AH580" i="9"/>
  <c r="AG580" i="9"/>
  <c r="AH339" i="9"/>
  <c r="AG339" i="9"/>
  <c r="AH290" i="9"/>
  <c r="AG290" i="9"/>
  <c r="AH428" i="9"/>
  <c r="AG428" i="9"/>
  <c r="AH63" i="9"/>
  <c r="AG63" i="9"/>
  <c r="AH288" i="9"/>
  <c r="AG288" i="9"/>
  <c r="AH558" i="9"/>
  <c r="AG558" i="9"/>
  <c r="AH185" i="9"/>
  <c r="AG185" i="9"/>
  <c r="AH575" i="9"/>
  <c r="AG575" i="9"/>
  <c r="AH435" i="9"/>
  <c r="AG435" i="9"/>
  <c r="AH260" i="9"/>
  <c r="AG260" i="9"/>
  <c r="AG565" i="9"/>
  <c r="AH565" i="9"/>
  <c r="AH192" i="9"/>
  <c r="AG192" i="9"/>
  <c r="AH121" i="9"/>
  <c r="AG121" i="9"/>
  <c r="AH487" i="9"/>
  <c r="AG487" i="9"/>
  <c r="AH326" i="9"/>
  <c r="AG326" i="9"/>
  <c r="AH523" i="9"/>
  <c r="AG523" i="9"/>
  <c r="AH561" i="9"/>
  <c r="AG561" i="9"/>
  <c r="AH216" i="9"/>
  <c r="AG216" i="9"/>
  <c r="AH526" i="9"/>
  <c r="AG526" i="9"/>
  <c r="AH296" i="9"/>
  <c r="AG296" i="9"/>
  <c r="AH132" i="9"/>
  <c r="AG132" i="9"/>
  <c r="AH412" i="9"/>
  <c r="AG412" i="9"/>
  <c r="AH489" i="9"/>
  <c r="AG489" i="9"/>
  <c r="AH74" i="9"/>
  <c r="AG74" i="9"/>
  <c r="AH268" i="9"/>
  <c r="AG268" i="9"/>
  <c r="AH381" i="9"/>
  <c r="AG381" i="9"/>
  <c r="AH548" i="9"/>
  <c r="AG548" i="9"/>
  <c r="AH62" i="9"/>
  <c r="AG62" i="9"/>
  <c r="AH382" i="9"/>
  <c r="AG382" i="9"/>
  <c r="AH541" i="9"/>
  <c r="AG541" i="9"/>
  <c r="AH377" i="9"/>
  <c r="AG377" i="9"/>
  <c r="AH510" i="9"/>
  <c r="AG510" i="9"/>
  <c r="AG351" i="9"/>
  <c r="AH351" i="9"/>
  <c r="AH292" i="9"/>
  <c r="AG292" i="9"/>
  <c r="AH37" i="9"/>
  <c r="AG37" i="9"/>
  <c r="AH153" i="9"/>
  <c r="AG153" i="9"/>
  <c r="AH222" i="9"/>
  <c r="AG222" i="9"/>
  <c r="AH77" i="9"/>
  <c r="AG77" i="9"/>
  <c r="AH299" i="9"/>
  <c r="AG299" i="9"/>
  <c r="AH266" i="9"/>
  <c r="AG266" i="9"/>
  <c r="AH496" i="9"/>
  <c r="AG496" i="9"/>
  <c r="AH178" i="9"/>
  <c r="AG178" i="9"/>
  <c r="AH370" i="9"/>
  <c r="AG370" i="9"/>
  <c r="AH521" i="9"/>
  <c r="AG521" i="9"/>
  <c r="AH384" i="9"/>
  <c r="AG384" i="9"/>
  <c r="AH441" i="9"/>
  <c r="AG441" i="9"/>
  <c r="AH87" i="9"/>
  <c r="AG87" i="9"/>
  <c r="AH127" i="9"/>
  <c r="AG127" i="9"/>
  <c r="AH232" i="9"/>
  <c r="AG232" i="9"/>
  <c r="AH158" i="9"/>
  <c r="AG158" i="9"/>
  <c r="AH142" i="9"/>
  <c r="AG142" i="9"/>
  <c r="AH520" i="9"/>
  <c r="AG520" i="9"/>
  <c r="AH453" i="9"/>
  <c r="AG453" i="9"/>
  <c r="AH486" i="9"/>
  <c r="AG486" i="9"/>
  <c r="AH425" i="9"/>
  <c r="AG425" i="9"/>
  <c r="AH165" i="9"/>
  <c r="AG165" i="9"/>
  <c r="AH516" i="9"/>
  <c r="AG516" i="9"/>
  <c r="AH279" i="9"/>
  <c r="AG279" i="9"/>
  <c r="AH423" i="9"/>
  <c r="AG423" i="9"/>
  <c r="AH551" i="9"/>
  <c r="AG551" i="9"/>
  <c r="AH181" i="9"/>
  <c r="AG181" i="9"/>
  <c r="AH229" i="9"/>
  <c r="AG229" i="9"/>
  <c r="AH97" i="9"/>
  <c r="AG97" i="9"/>
  <c r="AH490" i="9"/>
  <c r="AG490" i="9"/>
  <c r="AH150" i="9"/>
  <c r="AG150" i="9"/>
  <c r="AH196" i="9"/>
  <c r="AG196" i="9"/>
  <c r="AH418" i="9"/>
  <c r="AG418" i="9"/>
  <c r="AH148" i="9"/>
  <c r="AG148" i="9"/>
  <c r="AH515" i="9"/>
  <c r="AG515" i="9"/>
  <c r="AH424" i="9"/>
  <c r="AG424" i="9"/>
  <c r="AH166" i="9"/>
  <c r="AG166" i="9"/>
  <c r="AH394" i="9"/>
  <c r="AG394" i="9"/>
  <c r="AH432" i="9"/>
  <c r="AG432" i="9"/>
  <c r="AH295" i="9"/>
  <c r="AG295" i="9"/>
  <c r="AH303" i="9"/>
  <c r="AG303" i="9"/>
  <c r="AH527" i="9"/>
  <c r="AG527" i="9"/>
  <c r="AH247" i="9"/>
  <c r="AG247" i="9"/>
  <c r="AH209" i="9"/>
  <c r="AG209" i="9"/>
  <c r="AH348" i="9"/>
  <c r="AG348" i="9"/>
  <c r="AH255" i="9"/>
  <c r="AG255" i="9"/>
  <c r="AH253" i="9"/>
  <c r="AG253" i="9"/>
  <c r="AH49" i="9"/>
  <c r="AG49" i="9"/>
  <c r="AH525" i="9"/>
  <c r="AG525" i="9"/>
  <c r="AH360" i="9"/>
  <c r="AG360" i="9"/>
  <c r="AH371" i="9"/>
  <c r="AG371" i="9"/>
  <c r="AH379" i="9"/>
  <c r="AG379" i="9"/>
  <c r="AH312" i="9"/>
  <c r="AG312" i="9"/>
  <c r="AH362" i="9"/>
  <c r="AG362" i="9"/>
  <c r="AH79" i="9"/>
  <c r="AG79" i="9"/>
  <c r="AH491" i="9"/>
  <c r="AG491" i="9"/>
  <c r="AH58" i="9"/>
  <c r="AG58" i="9"/>
  <c r="E7" i="13"/>
  <c r="G7" i="13" s="1"/>
  <c r="CJ20" i="11"/>
  <c r="CU21" i="11"/>
  <c r="BR482" i="9"/>
  <c r="BS482" i="9" s="1"/>
  <c r="BT482" i="9" s="1"/>
  <c r="BR475" i="9"/>
  <c r="BS475" i="9" s="1"/>
  <c r="BT475" i="9" s="1"/>
  <c r="BR483" i="9"/>
  <c r="BR85" i="9"/>
  <c r="BS85" i="9" s="1"/>
  <c r="BT85" i="9" s="1"/>
  <c r="BR259" i="9"/>
  <c r="BS259" i="9" s="1"/>
  <c r="BT259" i="9" s="1"/>
  <c r="BR244" i="9"/>
  <c r="BS244" i="9" s="1"/>
  <c r="BT244" i="9" s="1"/>
  <c r="BR272" i="9"/>
  <c r="BS272" i="9" s="1"/>
  <c r="BT272" i="9" s="1"/>
  <c r="BR354" i="9"/>
  <c r="BR529" i="9"/>
  <c r="BS529" i="9" s="1"/>
  <c r="BT529" i="9" s="1"/>
  <c r="BR227" i="9"/>
  <c r="BS227" i="9" s="1"/>
  <c r="BT227" i="9" s="1"/>
  <c r="BR521" i="9"/>
  <c r="BS521" i="9" s="1"/>
  <c r="BT521" i="9" s="1"/>
  <c r="BR549" i="9"/>
  <c r="BS549" i="9" s="1"/>
  <c r="BT549" i="9" s="1"/>
  <c r="BR144" i="9"/>
  <c r="BS144" i="9" s="1"/>
  <c r="BT144" i="9" s="1"/>
  <c r="BR24" i="9"/>
  <c r="BS24" i="9" s="1"/>
  <c r="BT24" i="9" s="1"/>
  <c r="BR156" i="9"/>
  <c r="BR251" i="9"/>
  <c r="BR187" i="9"/>
  <c r="BR72" i="9"/>
  <c r="BR87" i="9"/>
  <c r="BS87" i="9" s="1"/>
  <c r="BT87" i="9" s="1"/>
  <c r="BR303" i="9"/>
  <c r="BS303" i="9" s="1"/>
  <c r="BT303" i="9" s="1"/>
  <c r="BR498" i="9"/>
  <c r="BS498" i="9" s="1"/>
  <c r="BT498" i="9" s="1"/>
  <c r="BR25" i="9"/>
  <c r="BS25" i="9" s="1"/>
  <c r="BT25" i="9" s="1"/>
  <c r="BR174" i="9"/>
  <c r="BS174" i="9" s="1"/>
  <c r="BT174" i="9" s="1"/>
  <c r="BR125" i="9"/>
  <c r="BS125" i="9" s="1"/>
  <c r="BT125" i="9" s="1"/>
  <c r="BR580" i="9"/>
  <c r="BS580" i="9" s="1"/>
  <c r="BT580" i="9" s="1"/>
  <c r="BR325" i="9"/>
  <c r="BS325" i="9" s="1"/>
  <c r="BT325" i="9" s="1"/>
  <c r="BR435" i="9"/>
  <c r="BS435" i="9" s="1"/>
  <c r="BT435" i="9" s="1"/>
  <c r="BR401" i="9"/>
  <c r="BS401" i="9" s="1"/>
  <c r="BT401" i="9" s="1"/>
  <c r="BR190" i="9"/>
  <c r="BS190" i="9" s="1"/>
  <c r="BT190" i="9" s="1"/>
  <c r="BR147" i="9"/>
  <c r="BS147" i="9" s="1"/>
  <c r="BT147" i="9" s="1"/>
  <c r="BR322" i="9"/>
  <c r="BS322" i="9" s="1"/>
  <c r="BT322" i="9" s="1"/>
  <c r="BR220" i="9"/>
  <c r="BS220" i="9" s="1"/>
  <c r="BT220" i="9" s="1"/>
  <c r="BR472" i="9"/>
  <c r="BS472" i="9" s="1"/>
  <c r="BT472" i="9" s="1"/>
  <c r="BR71" i="9"/>
  <c r="BS71" i="9" s="1"/>
  <c r="BT71" i="9" s="1"/>
  <c r="BR163" i="9"/>
  <c r="BS163" i="9" s="1"/>
  <c r="BT163" i="9" s="1"/>
  <c r="BR507" i="9"/>
  <c r="BS507" i="9" s="1"/>
  <c r="BT507" i="9" s="1"/>
  <c r="BR552" i="9"/>
  <c r="BS552" i="9" s="1"/>
  <c r="BT552" i="9" s="1"/>
  <c r="BR493" i="9"/>
  <c r="BS493" i="9" s="1"/>
  <c r="BT493" i="9" s="1"/>
  <c r="BR381" i="9"/>
  <c r="BS381" i="9" s="1"/>
  <c r="BT381" i="9" s="1"/>
  <c r="BR385" i="9"/>
  <c r="BS385" i="9" s="1"/>
  <c r="BT385" i="9" s="1"/>
  <c r="BR121" i="9"/>
  <c r="BS121" i="9" s="1"/>
  <c r="BT121" i="9" s="1"/>
  <c r="BR316" i="9"/>
  <c r="BS316" i="9" s="1"/>
  <c r="BT316" i="9" s="1"/>
  <c r="BR37" i="9"/>
  <c r="BS37" i="9" s="1"/>
  <c r="BT37" i="9" s="1"/>
  <c r="BR379" i="9"/>
  <c r="BS379" i="9" s="1"/>
  <c r="BT379" i="9" s="1"/>
  <c r="BR53" i="9"/>
  <c r="BS53" i="9" s="1"/>
  <c r="BT53" i="9" s="1"/>
  <c r="BR74" i="9"/>
  <c r="BS74" i="9" s="1"/>
  <c r="BT74" i="9" s="1"/>
  <c r="BR30" i="9"/>
  <c r="BS30" i="9" s="1"/>
  <c r="BT30" i="9" s="1"/>
  <c r="BR246" i="9"/>
  <c r="BS246" i="9" s="1"/>
  <c r="BT246" i="9" s="1"/>
  <c r="BR201" i="9"/>
  <c r="BS201" i="9" s="1"/>
  <c r="BT201" i="9" s="1"/>
  <c r="BR328" i="9"/>
  <c r="BS328" i="9" s="1"/>
  <c r="BT328" i="9" s="1"/>
  <c r="BR383" i="9"/>
  <c r="BS383" i="9" s="1"/>
  <c r="BT383" i="9" s="1"/>
  <c r="BR534" i="9"/>
  <c r="BS534" i="9" s="1"/>
  <c r="BT534" i="9" s="1"/>
  <c r="BR117" i="9"/>
  <c r="BS117" i="9" s="1"/>
  <c r="BT117" i="9" s="1"/>
  <c r="BR175" i="9"/>
  <c r="BS175" i="9" s="1"/>
  <c r="BT175" i="9" s="1"/>
  <c r="BR104" i="9"/>
  <c r="BS104" i="9" s="1"/>
  <c r="BT104" i="9" s="1"/>
  <c r="BR290" i="9"/>
  <c r="BS290" i="9" s="1"/>
  <c r="BT290" i="9" s="1"/>
  <c r="BR166" i="9"/>
  <c r="BS166" i="9" s="1"/>
  <c r="BT166" i="9" s="1"/>
  <c r="BR169" i="9"/>
  <c r="BS169" i="9" s="1"/>
  <c r="BT169" i="9" s="1"/>
  <c r="BR323" i="9"/>
  <c r="BS323" i="9" s="1"/>
  <c r="BT323" i="9" s="1"/>
  <c r="BR317" i="9"/>
  <c r="BS317" i="9" s="1"/>
  <c r="BT317" i="9" s="1"/>
  <c r="BR535" i="9"/>
  <c r="BR38" i="9"/>
  <c r="BR88" i="9"/>
  <c r="BS88" i="9" s="1"/>
  <c r="BT88" i="9" s="1"/>
  <c r="BR76" i="9"/>
  <c r="BS76" i="9" s="1"/>
  <c r="BT76" i="9" s="1"/>
  <c r="BR311" i="9"/>
  <c r="BS311" i="9" s="1"/>
  <c r="BT311" i="9" s="1"/>
  <c r="BR224" i="9"/>
  <c r="BS224" i="9" s="1"/>
  <c r="BT224" i="9" s="1"/>
  <c r="BR54" i="9"/>
  <c r="BS54" i="9" s="1"/>
  <c r="BT54" i="9" s="1"/>
  <c r="BR574" i="9"/>
  <c r="BS574" i="9" s="1"/>
  <c r="BT574" i="9" s="1"/>
  <c r="BR415" i="9"/>
  <c r="BS415" i="9" s="1"/>
  <c r="BT415" i="9" s="1"/>
  <c r="BR501" i="9"/>
  <c r="BS501" i="9" s="1"/>
  <c r="BT501" i="9" s="1"/>
  <c r="BR562" i="9"/>
  <c r="BS562" i="9" s="1"/>
  <c r="BT562" i="9" s="1"/>
  <c r="BR281" i="9"/>
  <c r="BS281" i="9" s="1"/>
  <c r="BT281" i="9" s="1"/>
  <c r="BR180" i="9"/>
  <c r="BS180" i="9" s="1"/>
  <c r="BT180" i="9" s="1"/>
  <c r="BR384" i="9"/>
  <c r="BS384" i="9" s="1"/>
  <c r="BT384" i="9" s="1"/>
  <c r="BR349" i="9"/>
  <c r="BS349" i="9" s="1"/>
  <c r="BT349" i="9" s="1"/>
  <c r="BR300" i="9"/>
  <c r="BS300" i="9" s="1"/>
  <c r="BT300" i="9" s="1"/>
  <c r="BR558" i="9"/>
  <c r="BS558" i="9" s="1"/>
  <c r="BT558" i="9" s="1"/>
  <c r="BR491" i="9"/>
  <c r="BS491" i="9" s="1"/>
  <c r="BT491" i="9" s="1"/>
  <c r="BR20" i="9"/>
  <c r="BS20" i="9" s="1"/>
  <c r="BT20" i="9" s="1"/>
  <c r="BR152" i="9"/>
  <c r="BS152" i="9" s="1"/>
  <c r="BT152" i="9" s="1"/>
  <c r="BR225" i="9"/>
  <c r="BS225" i="9" s="1"/>
  <c r="BT225" i="9" s="1"/>
  <c r="BR186" i="9"/>
  <c r="BS186" i="9" s="1"/>
  <c r="BT186" i="9" s="1"/>
  <c r="BR503" i="9"/>
  <c r="BS503" i="9" s="1"/>
  <c r="BT503" i="9" s="1"/>
  <c r="BR33" i="9"/>
  <c r="BS33" i="9" s="1"/>
  <c r="BT33" i="9" s="1"/>
  <c r="BR150" i="9"/>
  <c r="BS150" i="9" s="1"/>
  <c r="BT150" i="9" s="1"/>
  <c r="BR438" i="9"/>
  <c r="BS438" i="9" s="1"/>
  <c r="BT438" i="9" s="1"/>
  <c r="BR100" i="9"/>
  <c r="BS100" i="9" s="1"/>
  <c r="BT100" i="9" s="1"/>
  <c r="BR32" i="9"/>
  <c r="BS32" i="9" s="1"/>
  <c r="BT32" i="9" s="1"/>
  <c r="BR173" i="9"/>
  <c r="BS173" i="9" s="1"/>
  <c r="BT173" i="9" s="1"/>
  <c r="BR477" i="9"/>
  <c r="BS477" i="9" s="1"/>
  <c r="BT477" i="9" s="1"/>
  <c r="BR62" i="9"/>
  <c r="BS62" i="9" s="1"/>
  <c r="BT62" i="9" s="1"/>
  <c r="BR456" i="9"/>
  <c r="BS456" i="9" s="1"/>
  <c r="BT456" i="9" s="1"/>
  <c r="BR285" i="9"/>
  <c r="BS285" i="9" s="1"/>
  <c r="BT285" i="9" s="1"/>
  <c r="BR426" i="9"/>
  <c r="BS426" i="9" s="1"/>
  <c r="BT426" i="9" s="1"/>
  <c r="BR101" i="9"/>
  <c r="BS101" i="9" s="1"/>
  <c r="BT101" i="9" s="1"/>
  <c r="BR264" i="9"/>
  <c r="BS264" i="9" s="1"/>
  <c r="BT264" i="9" s="1"/>
  <c r="BR346" i="9"/>
  <c r="BS346" i="9" s="1"/>
  <c r="BT346" i="9" s="1"/>
  <c r="BR196" i="9"/>
  <c r="BS196" i="9" s="1"/>
  <c r="BT196" i="9" s="1"/>
  <c r="BR506" i="9"/>
  <c r="BS506" i="9" s="1"/>
  <c r="BT506" i="9" s="1"/>
  <c r="BR355" i="9"/>
  <c r="BR55" i="9"/>
  <c r="BR560" i="9"/>
  <c r="BS560" i="9" s="1"/>
  <c r="BT560" i="9" s="1"/>
  <c r="BR110" i="9"/>
  <c r="BS110" i="9" s="1"/>
  <c r="BT110" i="9" s="1"/>
  <c r="BR352" i="9"/>
  <c r="BS352" i="9" s="1"/>
  <c r="BT352" i="9" s="1"/>
  <c r="BR445" i="9"/>
  <c r="BS445" i="9" s="1"/>
  <c r="BT445" i="9" s="1"/>
  <c r="BR510" i="9"/>
  <c r="BS510" i="9" s="1"/>
  <c r="BT510" i="9" s="1"/>
  <c r="BR425" i="9"/>
  <c r="BS425" i="9" s="1"/>
  <c r="BT425" i="9" s="1"/>
  <c r="BR469" i="9"/>
  <c r="BS469" i="9" s="1"/>
  <c r="BT469" i="9" s="1"/>
  <c r="BR291" i="9"/>
  <c r="BS291" i="9" s="1"/>
  <c r="BT291" i="9" s="1"/>
  <c r="BR443" i="9"/>
  <c r="BS443" i="9" s="1"/>
  <c r="BT443" i="9" s="1"/>
  <c r="BR51" i="9"/>
  <c r="BS51" i="9" s="1"/>
  <c r="BT51" i="9" s="1"/>
  <c r="BR527" i="9"/>
  <c r="BS527" i="9" s="1"/>
  <c r="BT527" i="9" s="1"/>
  <c r="BR123" i="9"/>
  <c r="BS123" i="9" s="1"/>
  <c r="BT123" i="9" s="1"/>
  <c r="BR293" i="9"/>
  <c r="BS293" i="9" s="1"/>
  <c r="BT293" i="9" s="1"/>
  <c r="BR405" i="9"/>
  <c r="BS405" i="9" s="1"/>
  <c r="BT405" i="9" s="1"/>
  <c r="BR422" i="9"/>
  <c r="BS422" i="9" s="1"/>
  <c r="BT422" i="9" s="1"/>
  <c r="BR343" i="9"/>
  <c r="BS343" i="9" s="1"/>
  <c r="BT343" i="9" s="1"/>
  <c r="BR268" i="9"/>
  <c r="BS268" i="9" s="1"/>
  <c r="BT268" i="9" s="1"/>
  <c r="BR118" i="9"/>
  <c r="BS118" i="9" s="1"/>
  <c r="BT118" i="9" s="1"/>
  <c r="BR47" i="9"/>
  <c r="BS47" i="9" s="1"/>
  <c r="BT47" i="9" s="1"/>
  <c r="BR494" i="9"/>
  <c r="BS494" i="9" s="1"/>
  <c r="BT494" i="9" s="1"/>
  <c r="BR555" i="9"/>
  <c r="BS555" i="9" s="1"/>
  <c r="BT555" i="9" s="1"/>
  <c r="BR233" i="9"/>
  <c r="BS233" i="9" s="1"/>
  <c r="BT233" i="9" s="1"/>
  <c r="BR417" i="9"/>
  <c r="BS417" i="9" s="1"/>
  <c r="BT417" i="9" s="1"/>
  <c r="BR540" i="9"/>
  <c r="BS540" i="9" s="1"/>
  <c r="BT540" i="9" s="1"/>
  <c r="BR514" i="9"/>
  <c r="BS514" i="9" s="1"/>
  <c r="BT514" i="9" s="1"/>
  <c r="BR191" i="9"/>
  <c r="BS191" i="9" s="1"/>
  <c r="BT191" i="9" s="1"/>
  <c r="BR46" i="9"/>
  <c r="BS46" i="9" s="1"/>
  <c r="BT46" i="9" s="1"/>
  <c r="BR105" i="9"/>
  <c r="BS105" i="9" s="1"/>
  <c r="BT105" i="9" s="1"/>
  <c r="BR48" i="9"/>
  <c r="BS48" i="9" s="1"/>
  <c r="BT48" i="9" s="1"/>
  <c r="BR145" i="9"/>
  <c r="BS145" i="9" s="1"/>
  <c r="BT145" i="9" s="1"/>
  <c r="BR551" i="9"/>
  <c r="BS551" i="9" s="1"/>
  <c r="BT551" i="9" s="1"/>
  <c r="BR107" i="9"/>
  <c r="BS107" i="9" s="1"/>
  <c r="BT107" i="9" s="1"/>
  <c r="BR489" i="9"/>
  <c r="BR403" i="9"/>
  <c r="BS403" i="9" s="1"/>
  <c r="BT403" i="9" s="1"/>
  <c r="BR310" i="9"/>
  <c r="BS310" i="9" s="1"/>
  <c r="BT310" i="9" s="1"/>
  <c r="BR77" i="9"/>
  <c r="BS77" i="9" s="1"/>
  <c r="BT77" i="9" s="1"/>
  <c r="BR209" i="9"/>
  <c r="BS209" i="9" s="1"/>
  <c r="BT209" i="9" s="1"/>
  <c r="BR410" i="9"/>
  <c r="BS410" i="9" s="1"/>
  <c r="BT410" i="9" s="1"/>
  <c r="BR511" i="9"/>
  <c r="BS511" i="9" s="1"/>
  <c r="BT511" i="9" s="1"/>
  <c r="BR434" i="9"/>
  <c r="BS434" i="9" s="1"/>
  <c r="BT434" i="9" s="1"/>
  <c r="BR326" i="9"/>
  <c r="BS326" i="9" s="1"/>
  <c r="BT326" i="9" s="1"/>
  <c r="BR423" i="9"/>
  <c r="BS423" i="9" s="1"/>
  <c r="BT423" i="9" s="1"/>
  <c r="BR427" i="9"/>
  <c r="BS427" i="9" s="1"/>
  <c r="BT427" i="9" s="1"/>
  <c r="BR342" i="9"/>
  <c r="BS342" i="9" s="1"/>
  <c r="BT342" i="9" s="1"/>
  <c r="BR89" i="9"/>
  <c r="BS89" i="9" s="1"/>
  <c r="BT89" i="9" s="1"/>
  <c r="BR569" i="9"/>
  <c r="BS569" i="9" s="1"/>
  <c r="BT569" i="9" s="1"/>
  <c r="BR165" i="9"/>
  <c r="BS165" i="9" s="1"/>
  <c r="BT165" i="9" s="1"/>
  <c r="BR266" i="9"/>
  <c r="BS266" i="9" s="1"/>
  <c r="BT266" i="9" s="1"/>
  <c r="BR160" i="9"/>
  <c r="BS160" i="9" s="1"/>
  <c r="BT160" i="9" s="1"/>
  <c r="BR486" i="9"/>
  <c r="BS486" i="9" s="1"/>
  <c r="BT486" i="9" s="1"/>
  <c r="BR228" i="9"/>
  <c r="BS228" i="9" s="1"/>
  <c r="BT228" i="9" s="1"/>
  <c r="BR512" i="9"/>
  <c r="BS512" i="9" s="1"/>
  <c r="BT512" i="9" s="1"/>
  <c r="BR360" i="9"/>
  <c r="BS360" i="9" s="1"/>
  <c r="BT360" i="9" s="1"/>
  <c r="BR124" i="9"/>
  <c r="BR453" i="9"/>
  <c r="BS453" i="9" s="1"/>
  <c r="BT453" i="9" s="1"/>
  <c r="BR515" i="9"/>
  <c r="BS515" i="9" s="1"/>
  <c r="BT515" i="9" s="1"/>
  <c r="BR17" i="9"/>
  <c r="BS17" i="9" s="1"/>
  <c r="BT17" i="9" s="1"/>
  <c r="BR262" i="9"/>
  <c r="BS262" i="9" s="1"/>
  <c r="BT262" i="9" s="1"/>
  <c r="BR508" i="9"/>
  <c r="BS508" i="9" s="1"/>
  <c r="BT508" i="9" s="1"/>
  <c r="BR58" i="9"/>
  <c r="BS58" i="9" s="1"/>
  <c r="BT58" i="9" s="1"/>
  <c r="BR75" i="9"/>
  <c r="BS75" i="9" s="1"/>
  <c r="BT75" i="9" s="1"/>
  <c r="BR68" i="9"/>
  <c r="BS68" i="9" s="1"/>
  <c r="BT68" i="9" s="1"/>
  <c r="BR91" i="9"/>
  <c r="BS91" i="9" s="1"/>
  <c r="BT91" i="9" s="1"/>
  <c r="BR167" i="9"/>
  <c r="BS167" i="9" s="1"/>
  <c r="BT167" i="9" s="1"/>
  <c r="BR295" i="9"/>
  <c r="BS295" i="9" s="1"/>
  <c r="BT295" i="9" s="1"/>
  <c r="BR406" i="9"/>
  <c r="BS406" i="9" s="1"/>
  <c r="BT406" i="9" s="1"/>
  <c r="BR31" i="9"/>
  <c r="BS31" i="9" s="1"/>
  <c r="BT31" i="9" s="1"/>
  <c r="BR520" i="9"/>
  <c r="BR479" i="9"/>
  <c r="BS479" i="9" s="1"/>
  <c r="BT479" i="9" s="1"/>
  <c r="BR254" i="9"/>
  <c r="BS254" i="9" s="1"/>
  <c r="BT254" i="9" s="1"/>
  <c r="BR120" i="9"/>
  <c r="BS120" i="9" s="1"/>
  <c r="BT120" i="9" s="1"/>
  <c r="BR185" i="9"/>
  <c r="BR340" i="9"/>
  <c r="BS340" i="9" s="1"/>
  <c r="BT340" i="9" s="1"/>
  <c r="BR242" i="9"/>
  <c r="BS242" i="9" s="1"/>
  <c r="BT242" i="9" s="1"/>
  <c r="BR389" i="9"/>
  <c r="BR523" i="9"/>
  <c r="BS523" i="9" s="1"/>
  <c r="BT523" i="9" s="1"/>
  <c r="BR359" i="9"/>
  <c r="BS359" i="9" s="1"/>
  <c r="BT359" i="9" s="1"/>
  <c r="BR183" i="9"/>
  <c r="BS183" i="9" s="1"/>
  <c r="BT183" i="9" s="1"/>
  <c r="BR344" i="9"/>
  <c r="BS344" i="9" s="1"/>
  <c r="BT344" i="9" s="1"/>
  <c r="BR234" i="9"/>
  <c r="BS234" i="9" s="1"/>
  <c r="BT234" i="9" s="1"/>
  <c r="BR579" i="9"/>
  <c r="BS579" i="9" s="1"/>
  <c r="BT579" i="9" s="1"/>
  <c r="BR113" i="9"/>
  <c r="BR299" i="9"/>
  <c r="BS299" i="9" s="1"/>
  <c r="BT299" i="9" s="1"/>
  <c r="BR265" i="9"/>
  <c r="BS265" i="9" s="1"/>
  <c r="BT265" i="9" s="1"/>
  <c r="BR550" i="9"/>
  <c r="BS550" i="9" s="1"/>
  <c r="BT550" i="9" s="1"/>
  <c r="BR43" i="9"/>
  <c r="BS43" i="9" s="1"/>
  <c r="BT43" i="9" s="1"/>
  <c r="BR541" i="9"/>
  <c r="BS541" i="9" s="1"/>
  <c r="BT541" i="9" s="1"/>
  <c r="BR457" i="9"/>
  <c r="BS457" i="9" s="1"/>
  <c r="BT457" i="9" s="1"/>
  <c r="BR22" i="9"/>
  <c r="BS22" i="9" s="1"/>
  <c r="BT22" i="9" s="1"/>
  <c r="BR353" i="9"/>
  <c r="BS353" i="9" s="1"/>
  <c r="BT353" i="9" s="1"/>
  <c r="BR210" i="9"/>
  <c r="BS210" i="9" s="1"/>
  <c r="BT210" i="9" s="1"/>
  <c r="BR276" i="9"/>
  <c r="BS276" i="9" s="1"/>
  <c r="BT276" i="9" s="1"/>
  <c r="BR478" i="9"/>
  <c r="BS478" i="9" s="1"/>
  <c r="BT478" i="9" s="1"/>
  <c r="BR27" i="9"/>
  <c r="BS27" i="9" s="1"/>
  <c r="BT27" i="9" s="1"/>
  <c r="BR394" i="9"/>
  <c r="BS394" i="9" s="1"/>
  <c r="BT394" i="9" s="1"/>
  <c r="BR84" i="9"/>
  <c r="BR467" i="9"/>
  <c r="BS467" i="9" s="1"/>
  <c r="BT467" i="9" s="1"/>
  <c r="BR202" i="9"/>
  <c r="BS202" i="9" s="1"/>
  <c r="BT202" i="9" s="1"/>
  <c r="BR50" i="9"/>
  <c r="BS50" i="9" s="1"/>
  <c r="BT50" i="9" s="1"/>
  <c r="BR525" i="9"/>
  <c r="BS525" i="9" s="1"/>
  <c r="BT525" i="9" s="1"/>
  <c r="BR176" i="9"/>
  <c r="BS176" i="9" s="1"/>
  <c r="BT176" i="9" s="1"/>
  <c r="BR413" i="9"/>
  <c r="BS413" i="9" s="1"/>
  <c r="BT413" i="9" s="1"/>
  <c r="BR437" i="9"/>
  <c r="BS437" i="9" s="1"/>
  <c r="BT437" i="9" s="1"/>
  <c r="BR362" i="9"/>
  <c r="BS362" i="9" s="1"/>
  <c r="BT362" i="9" s="1"/>
  <c r="BR270" i="9"/>
  <c r="BS270" i="9" s="1"/>
  <c r="BT270" i="9" s="1"/>
  <c r="BR564" i="9"/>
  <c r="BS564" i="9" s="1"/>
  <c r="BT564" i="9" s="1"/>
  <c r="BR380" i="9"/>
  <c r="BS380" i="9" s="1"/>
  <c r="BT380" i="9" s="1"/>
  <c r="BR361" i="9"/>
  <c r="BS361" i="9" s="1"/>
  <c r="BT361" i="9" s="1"/>
  <c r="BR573" i="9"/>
  <c r="BS573" i="9" s="1"/>
  <c r="BT573" i="9" s="1"/>
  <c r="BR572" i="9"/>
  <c r="BS572" i="9" s="1"/>
  <c r="BT572" i="9" s="1"/>
  <c r="BR253" i="9"/>
  <c r="BS253" i="9" s="1"/>
  <c r="BT253" i="9" s="1"/>
  <c r="BR419" i="9"/>
  <c r="BS419" i="9" s="1"/>
  <c r="BT419" i="9" s="1"/>
  <c r="BR261" i="9"/>
  <c r="BS261" i="9" s="1"/>
  <c r="BT261" i="9" s="1"/>
  <c r="BR448" i="9"/>
  <c r="BS448" i="9" s="1"/>
  <c r="BT448" i="9" s="1"/>
  <c r="BR171" i="9"/>
  <c r="BR294" i="9"/>
  <c r="BS294" i="9" s="1"/>
  <c r="BT294" i="9" s="1"/>
  <c r="BR203" i="9"/>
  <c r="BR485" i="9"/>
  <c r="BS485" i="9" s="1"/>
  <c r="BT485" i="9" s="1"/>
  <c r="BR146" i="9"/>
  <c r="BS146" i="9" s="1"/>
  <c r="BT146" i="9" s="1"/>
  <c r="BR260" i="9"/>
  <c r="BS260" i="9" s="1"/>
  <c r="BT260" i="9" s="1"/>
  <c r="BR103" i="9"/>
  <c r="BS103" i="9" s="1"/>
  <c r="BT103" i="9" s="1"/>
  <c r="BR162" i="9"/>
  <c r="BS162" i="9" s="1"/>
  <c r="BT162" i="9" s="1"/>
  <c r="BR297" i="9"/>
  <c r="BS297" i="9" s="1"/>
  <c r="BT297" i="9" s="1"/>
  <c r="BR452" i="9"/>
  <c r="BS452" i="9" s="1"/>
  <c r="BT452" i="9" s="1"/>
  <c r="BR136" i="9"/>
  <c r="BS136" i="9" s="1"/>
  <c r="BT136" i="9" s="1"/>
  <c r="BR66" i="9"/>
  <c r="BS66" i="9" s="1"/>
  <c r="BT66" i="9" s="1"/>
  <c r="BR516" i="9"/>
  <c r="BS516" i="9" s="1"/>
  <c r="BT516" i="9" s="1"/>
  <c r="BR500" i="9"/>
  <c r="BS500" i="9" s="1"/>
  <c r="BT500" i="9" s="1"/>
  <c r="BR416" i="9"/>
  <c r="BS416" i="9" s="1"/>
  <c r="BT416" i="9" s="1"/>
  <c r="BR64" i="9"/>
  <c r="BS64" i="9" s="1"/>
  <c r="BT64" i="9" s="1"/>
  <c r="BR182" i="9"/>
  <c r="BS182" i="9" s="1"/>
  <c r="BT182" i="9" s="1"/>
  <c r="BR424" i="9"/>
  <c r="BR476" i="9"/>
  <c r="BR19" i="9"/>
  <c r="BS19" i="9" s="1"/>
  <c r="BT19" i="9" s="1"/>
  <c r="BR70" i="9"/>
  <c r="BS70" i="9" s="1"/>
  <c r="BT70" i="9" s="1"/>
  <c r="BR208" i="9"/>
  <c r="BS208" i="9" s="1"/>
  <c r="BT208" i="9" s="1"/>
  <c r="BR561" i="9"/>
  <c r="BS561" i="9" s="1"/>
  <c r="BT561" i="9" s="1"/>
  <c r="BR302" i="9"/>
  <c r="BS302" i="9" s="1"/>
  <c r="BT302" i="9" s="1"/>
  <c r="BR12" i="9"/>
  <c r="BS12" i="9" s="1"/>
  <c r="BT12" i="9" s="1"/>
  <c r="BR127" i="9"/>
  <c r="BS127" i="9" s="1"/>
  <c r="BT127" i="9" s="1"/>
  <c r="BR132" i="9"/>
  <c r="BS132" i="9" s="1"/>
  <c r="BT132" i="9" s="1"/>
  <c r="BR214" i="9"/>
  <c r="BS214" i="9" s="1"/>
  <c r="BT214" i="9" s="1"/>
  <c r="BR155" i="9"/>
  <c r="BS155" i="9" s="1"/>
  <c r="BT155" i="9" s="1"/>
  <c r="DE45" i="11"/>
  <c r="DO41" i="11"/>
  <c r="DE43" i="11"/>
  <c r="DE42" i="11"/>
  <c r="DE44" i="11"/>
  <c r="BR164" i="9"/>
  <c r="BS164" i="9" s="1"/>
  <c r="BT164" i="9" s="1"/>
  <c r="BR392" i="9"/>
  <c r="BS392" i="9" s="1"/>
  <c r="BT392" i="9" s="1"/>
  <c r="BR143" i="9"/>
  <c r="BS143" i="9" s="1"/>
  <c r="BT143" i="9" s="1"/>
  <c r="BR170" i="9"/>
  <c r="BS170" i="9" s="1"/>
  <c r="BT170" i="9" s="1"/>
  <c r="BR138" i="9"/>
  <c r="BS138" i="9" s="1"/>
  <c r="BT138" i="9" s="1"/>
  <c r="BR575" i="9"/>
  <c r="BS575" i="9" s="1"/>
  <c r="BT575" i="9" s="1"/>
  <c r="BR313" i="9"/>
  <c r="BS313" i="9" s="1"/>
  <c r="BT313" i="9" s="1"/>
  <c r="BR283" i="9"/>
  <c r="BS283" i="9" s="1"/>
  <c r="BT283" i="9" s="1"/>
  <c r="BR301" i="9"/>
  <c r="BS301" i="9" s="1"/>
  <c r="BT301" i="9" s="1"/>
  <c r="BR321" i="9"/>
  <c r="BS321" i="9" s="1"/>
  <c r="BT321" i="9" s="1"/>
  <c r="BR391" i="9"/>
  <c r="BS391" i="9" s="1"/>
  <c r="BT391" i="9" s="1"/>
  <c r="BR363" i="9"/>
  <c r="BS363" i="9" s="1"/>
  <c r="BT363" i="9" s="1"/>
  <c r="BR248" i="9"/>
  <c r="BS248" i="9" s="1"/>
  <c r="BT248" i="9" s="1"/>
  <c r="BR388" i="9"/>
  <c r="BS388" i="9" s="1"/>
  <c r="BT388" i="9" s="1"/>
  <c r="BR122" i="9"/>
  <c r="BS122" i="9" s="1"/>
  <c r="BT122" i="9" s="1"/>
  <c r="BR440" i="9"/>
  <c r="BS440" i="9" s="1"/>
  <c r="BT440" i="9" s="1"/>
  <c r="BR80" i="9"/>
  <c r="BS80" i="9" s="1"/>
  <c r="BT80" i="9" s="1"/>
  <c r="BR15" i="9"/>
  <c r="BS15" i="9" s="1"/>
  <c r="BT15" i="9" s="1"/>
  <c r="BR86" i="9"/>
  <c r="BS86" i="9" s="1"/>
  <c r="BT86" i="9" s="1"/>
  <c r="BR433" i="9"/>
  <c r="BS433" i="9" s="1"/>
  <c r="BT433" i="9" s="1"/>
  <c r="BR195" i="9"/>
  <c r="BS195" i="9" s="1"/>
  <c r="BT195" i="9" s="1"/>
  <c r="BR108" i="9"/>
  <c r="BS108" i="9" s="1"/>
  <c r="BT108" i="9" s="1"/>
  <c r="BR324" i="9"/>
  <c r="BS324" i="9" s="1"/>
  <c r="BT324" i="9" s="1"/>
  <c r="BR177" i="9"/>
  <c r="BS177" i="9" s="1"/>
  <c r="BT177" i="9" s="1"/>
  <c r="BR350" i="9"/>
  <c r="BS350" i="9" s="1"/>
  <c r="BT350" i="9" s="1"/>
  <c r="BR559" i="9"/>
  <c r="BS559" i="9" s="1"/>
  <c r="BT559" i="9" s="1"/>
  <c r="BR368" i="9"/>
  <c r="BS368" i="9" s="1"/>
  <c r="BT368" i="9" s="1"/>
  <c r="BR274" i="9"/>
  <c r="BS274" i="9" s="1"/>
  <c r="BT274" i="9" s="1"/>
  <c r="BR199" i="9"/>
  <c r="BS199" i="9" s="1"/>
  <c r="BT199" i="9" s="1"/>
  <c r="BR327" i="9"/>
  <c r="BS327" i="9" s="1"/>
  <c r="BT327" i="9" s="1"/>
  <c r="BR404" i="9"/>
  <c r="BS404" i="9" s="1"/>
  <c r="BT404" i="9" s="1"/>
  <c r="BR412" i="9"/>
  <c r="BS412" i="9" s="1"/>
  <c r="BT412" i="9" s="1"/>
  <c r="BR537" i="9"/>
  <c r="BS537" i="9" s="1"/>
  <c r="BT537" i="9" s="1"/>
  <c r="BR56" i="9"/>
  <c r="BS56" i="9" s="1"/>
  <c r="BT56" i="9" s="1"/>
  <c r="BR578" i="9"/>
  <c r="BS578" i="9" s="1"/>
  <c r="BT578" i="9" s="1"/>
  <c r="BR439" i="9"/>
  <c r="BS439" i="9" s="1"/>
  <c r="BT439" i="9" s="1"/>
  <c r="BR462" i="9"/>
  <c r="BS462" i="9" s="1"/>
  <c r="BT462" i="9" s="1"/>
  <c r="BR94" i="9"/>
  <c r="BS94" i="9" s="1"/>
  <c r="BT94" i="9" s="1"/>
  <c r="BR112" i="9"/>
  <c r="BS112" i="9" s="1"/>
  <c r="BT112" i="9" s="1"/>
  <c r="BR335" i="9"/>
  <c r="BS335" i="9" s="1"/>
  <c r="BT335" i="9" s="1"/>
  <c r="BR547" i="9"/>
  <c r="BS547" i="9" s="1"/>
  <c r="BT547" i="9" s="1"/>
  <c r="BR430" i="9"/>
  <c r="BS430" i="9" s="1"/>
  <c r="BT430" i="9" s="1"/>
  <c r="BR189" i="9"/>
  <c r="BR408" i="9"/>
  <c r="BS408" i="9" s="1"/>
  <c r="BT408" i="9" s="1"/>
  <c r="BR157" i="9"/>
  <c r="BR454" i="9"/>
  <c r="BS454" i="9" s="1"/>
  <c r="BT454" i="9" s="1"/>
  <c r="BR377" i="9"/>
  <c r="BS377" i="9" s="1"/>
  <c r="BT377" i="9" s="1"/>
  <c r="BR252" i="9"/>
  <c r="BS252" i="9" s="1"/>
  <c r="BT252" i="9" s="1"/>
  <c r="BR370" i="9"/>
  <c r="BS370" i="9" s="1"/>
  <c r="BT370" i="9" s="1"/>
  <c r="BR269" i="9"/>
  <c r="BS269" i="9" s="1"/>
  <c r="BT269" i="9" s="1"/>
  <c r="BR192" i="9"/>
  <c r="BS192" i="9" s="1"/>
  <c r="BT192" i="9" s="1"/>
  <c r="BR245" i="9"/>
  <c r="BS245" i="9" s="1"/>
  <c r="BT245" i="9" s="1"/>
  <c r="BR184" i="9"/>
  <c r="BS184" i="9" s="1"/>
  <c r="BT184" i="9" s="1"/>
  <c r="BR577" i="9"/>
  <c r="BS577" i="9" s="1"/>
  <c r="BT577" i="9" s="1"/>
  <c r="BR23" i="9"/>
  <c r="BS23" i="9" s="1"/>
  <c r="BT23" i="9" s="1"/>
  <c r="BR530" i="9"/>
  <c r="BS530" i="9" s="1"/>
  <c r="BT530" i="9" s="1"/>
  <c r="BR95" i="9"/>
  <c r="BS95" i="9" s="1"/>
  <c r="BT95" i="9" s="1"/>
  <c r="BR509" i="9"/>
  <c r="BS509" i="9" s="1"/>
  <c r="BT509" i="9" s="1"/>
  <c r="BR275" i="9"/>
  <c r="BR451" i="9"/>
  <c r="BR35" i="9"/>
  <c r="BR98" i="9"/>
  <c r="BR212" i="9"/>
  <c r="BR135" i="9"/>
  <c r="BR312" i="9"/>
  <c r="BS312" i="9" s="1"/>
  <c r="BT312" i="9" s="1"/>
  <c r="BR378" i="9"/>
  <c r="BS378" i="9" s="1"/>
  <c r="BT378" i="9" s="1"/>
  <c r="BR393" i="9"/>
  <c r="BS393" i="9" s="1"/>
  <c r="BT393" i="9" s="1"/>
  <c r="BR318" i="9"/>
  <c r="BS318" i="9" s="1"/>
  <c r="BT318" i="9" s="1"/>
  <c r="BR289" i="9"/>
  <c r="BS289" i="9" s="1"/>
  <c r="BT289" i="9" s="1"/>
  <c r="BR229" i="9"/>
  <c r="BS229" i="9" s="1"/>
  <c r="BT229" i="9" s="1"/>
  <c r="BR539" i="9"/>
  <c r="BS539" i="9" s="1"/>
  <c r="BT539" i="9" s="1"/>
  <c r="BR473" i="9"/>
  <c r="BR468" i="9"/>
  <c r="BS468" i="9" s="1"/>
  <c r="BT468" i="9" s="1"/>
  <c r="BR286" i="9"/>
  <c r="BS286" i="9" s="1"/>
  <c r="BT286" i="9" s="1"/>
  <c r="BR129" i="9"/>
  <c r="BS129" i="9" s="1"/>
  <c r="BT129" i="9" s="1"/>
  <c r="BR241" i="9"/>
  <c r="BS241" i="9" s="1"/>
  <c r="BT241" i="9" s="1"/>
  <c r="BR356" i="9"/>
  <c r="BS356" i="9" s="1"/>
  <c r="BT356" i="9" s="1"/>
  <c r="BR134" i="9"/>
  <c r="BS134" i="9" s="1"/>
  <c r="BT134" i="9" s="1"/>
  <c r="BR460" i="9"/>
  <c r="BS460" i="9" s="1"/>
  <c r="BT460" i="9" s="1"/>
  <c r="BR490" i="9"/>
  <c r="BS490" i="9" s="1"/>
  <c r="BT490" i="9" s="1"/>
  <c r="BR399" i="9"/>
  <c r="BS399" i="9" s="1"/>
  <c r="BT399" i="9" s="1"/>
  <c r="BR531" i="9"/>
  <c r="BS531" i="9" s="1"/>
  <c r="BT531" i="9" s="1"/>
  <c r="BR570" i="9"/>
  <c r="BS570" i="9" s="1"/>
  <c r="BT570" i="9" s="1"/>
  <c r="BR153" i="9"/>
  <c r="BS153" i="9" s="1"/>
  <c r="BT153" i="9" s="1"/>
  <c r="BR428" i="9"/>
  <c r="BS428" i="9" s="1"/>
  <c r="BT428" i="9" s="1"/>
  <c r="BR487" i="9"/>
  <c r="BS487" i="9" s="1"/>
  <c r="BT487" i="9" s="1"/>
  <c r="BR221" i="9"/>
  <c r="BS221" i="9" s="1"/>
  <c r="BT221" i="9" s="1"/>
  <c r="BR436" i="9"/>
  <c r="BS436" i="9" s="1"/>
  <c r="BT436" i="9" s="1"/>
  <c r="BR398" i="9"/>
  <c r="BS398" i="9" s="1"/>
  <c r="BT398" i="9" s="1"/>
  <c r="BR218" i="9"/>
  <c r="BS218" i="9" s="1"/>
  <c r="BT218" i="9" s="1"/>
  <c r="BR213" i="9"/>
  <c r="BS213" i="9" s="1"/>
  <c r="BT213" i="9" s="1"/>
  <c r="BR400" i="9"/>
  <c r="BS400" i="9" s="1"/>
  <c r="BT400" i="9" s="1"/>
  <c r="BR320" i="9"/>
  <c r="BS320" i="9" s="1"/>
  <c r="BT320" i="9" s="1"/>
  <c r="BR194" i="9"/>
  <c r="BS194" i="9" s="1"/>
  <c r="BT194" i="9" s="1"/>
  <c r="BR444" i="9"/>
  <c r="BS444" i="9" s="1"/>
  <c r="BT444" i="9" s="1"/>
  <c r="BR44" i="9"/>
  <c r="BS44" i="9" s="1"/>
  <c r="BT44" i="9" s="1"/>
  <c r="BR243" i="9"/>
  <c r="BS243" i="9" s="1"/>
  <c r="BT243" i="9" s="1"/>
  <c r="BR304" i="9"/>
  <c r="BS304" i="9" s="1"/>
  <c r="BT304" i="9" s="1"/>
  <c r="BR309" i="9"/>
  <c r="BS309" i="9" s="1"/>
  <c r="BT309" i="9" s="1"/>
  <c r="BR255" i="9"/>
  <c r="BS255" i="9" s="1"/>
  <c r="BT255" i="9" s="1"/>
  <c r="BR395" i="9"/>
  <c r="BS395" i="9" s="1"/>
  <c r="BT395" i="9" s="1"/>
  <c r="BR554" i="9"/>
  <c r="BS554" i="9" s="1"/>
  <c r="BT554" i="9" s="1"/>
  <c r="BR495" i="9"/>
  <c r="BS495" i="9" s="1"/>
  <c r="BT495" i="9" s="1"/>
  <c r="BR305" i="9"/>
  <c r="BS305" i="9" s="1"/>
  <c r="BT305" i="9" s="1"/>
  <c r="BR284" i="9"/>
  <c r="BS284" i="9" s="1"/>
  <c r="BT284" i="9" s="1"/>
  <c r="BR543" i="9"/>
  <c r="BS543" i="9" s="1"/>
  <c r="BT543" i="9" s="1"/>
  <c r="BR57" i="9"/>
  <c r="BS57" i="9" s="1"/>
  <c r="BT57" i="9" s="1"/>
  <c r="BR369" i="9"/>
  <c r="BS369" i="9" s="1"/>
  <c r="BT369" i="9" s="1"/>
  <c r="BR432" i="9"/>
  <c r="BR256" i="9"/>
  <c r="BS256" i="9" s="1"/>
  <c r="BT256" i="9" s="1"/>
  <c r="BR13" i="9"/>
  <c r="BS13" i="9" s="1"/>
  <c r="BT13" i="9" s="1"/>
  <c r="BR90" i="9"/>
  <c r="BS90" i="9" s="1"/>
  <c r="BT90" i="9" s="1"/>
  <c r="BR421" i="9"/>
  <c r="BS421" i="9" s="1"/>
  <c r="BT421" i="9" s="1"/>
  <c r="BR215" i="9"/>
  <c r="BS215" i="9" s="1"/>
  <c r="BT215" i="9" s="1"/>
  <c r="BR386" i="9"/>
  <c r="BS386" i="9" s="1"/>
  <c r="BT386" i="9" s="1"/>
  <c r="BR553" i="9"/>
  <c r="BS553" i="9" s="1"/>
  <c r="BT553" i="9" s="1"/>
  <c r="BR402" i="9"/>
  <c r="BS402" i="9" s="1"/>
  <c r="BT402" i="9" s="1"/>
  <c r="BR232" i="9"/>
  <c r="BS232" i="9" s="1"/>
  <c r="BT232" i="9" s="1"/>
  <c r="BR65" i="9"/>
  <c r="BS65" i="9" s="1"/>
  <c r="BT65" i="9" s="1"/>
  <c r="BR231" i="9"/>
  <c r="BS231" i="9" s="1"/>
  <c r="BT231" i="9" s="1"/>
  <c r="BR544" i="9"/>
  <c r="BS544" i="9" s="1"/>
  <c r="BT544" i="9" s="1"/>
  <c r="BR73" i="9"/>
  <c r="BS73" i="9" s="1"/>
  <c r="BT73" i="9" s="1"/>
  <c r="BR348" i="9"/>
  <c r="BS348" i="9" s="1"/>
  <c r="BT348" i="9" s="1"/>
  <c r="BR161" i="9"/>
  <c r="BS161" i="9" s="1"/>
  <c r="BT161" i="9" s="1"/>
  <c r="BR204" i="9"/>
  <c r="BS204" i="9" s="1"/>
  <c r="BT204" i="9" s="1"/>
  <c r="BR198" i="9"/>
  <c r="BS198" i="9" s="1"/>
  <c r="BT198" i="9" s="1"/>
  <c r="BR226" i="9"/>
  <c r="BS226" i="9" s="1"/>
  <c r="BT226" i="9" s="1"/>
  <c r="BR142" i="9"/>
  <c r="BS142" i="9" s="1"/>
  <c r="BT142" i="9" s="1"/>
  <c r="BR179" i="9"/>
  <c r="BS179" i="9" s="1"/>
  <c r="BT179" i="9" s="1"/>
  <c r="BR442" i="9"/>
  <c r="BS442" i="9" s="1"/>
  <c r="BT442" i="9" s="1"/>
  <c r="BR154" i="9"/>
  <c r="BS154" i="9" s="1"/>
  <c r="BT154" i="9" s="1"/>
  <c r="BR488" i="9"/>
  <c r="BS488" i="9" s="1"/>
  <c r="BT488" i="9" s="1"/>
  <c r="BR93" i="9"/>
  <c r="BS93" i="9" s="1"/>
  <c r="BT93" i="9" s="1"/>
  <c r="BR271" i="9"/>
  <c r="BR211" i="9"/>
  <c r="BR481" i="9"/>
  <c r="BR371" i="9"/>
  <c r="BR222" i="9"/>
  <c r="BR484" i="9"/>
  <c r="BR41" i="9"/>
  <c r="BR538" i="9"/>
  <c r="BR387" i="9"/>
  <c r="BS387" i="9" s="1"/>
  <c r="BT387" i="9" s="1"/>
  <c r="BR376" i="9"/>
  <c r="BS376" i="9" s="1"/>
  <c r="BT376" i="9" s="1"/>
  <c r="BR235" i="9"/>
  <c r="BS235" i="9" s="1"/>
  <c r="BT235" i="9" s="1"/>
  <c r="BR159" i="9"/>
  <c r="BS159" i="9" s="1"/>
  <c r="BT159" i="9" s="1"/>
  <c r="BR567" i="9"/>
  <c r="BS567" i="9" s="1"/>
  <c r="BT567" i="9" s="1"/>
  <c r="BR239" i="9"/>
  <c r="BS239" i="9" s="1"/>
  <c r="BT239" i="9" s="1"/>
  <c r="BR332" i="9"/>
  <c r="BS332" i="9" s="1"/>
  <c r="BT332" i="9" s="1"/>
  <c r="BR461" i="9"/>
  <c r="BS461" i="9" s="1"/>
  <c r="BT461" i="9" s="1"/>
  <c r="BR273" i="9"/>
  <c r="BS273" i="9" s="1"/>
  <c r="BT273" i="9" s="1"/>
  <c r="BR78" i="9"/>
  <c r="BS78" i="9" s="1"/>
  <c r="BT78" i="9" s="1"/>
  <c r="BR49" i="9"/>
  <c r="BS49" i="9" s="1"/>
  <c r="BT49" i="9" s="1"/>
  <c r="BR28" i="9"/>
  <c r="BS28" i="9" s="1"/>
  <c r="BT28" i="9" s="1"/>
  <c r="BR496" i="9"/>
  <c r="BS496" i="9" s="1"/>
  <c r="BT496" i="9" s="1"/>
  <c r="BR115" i="9"/>
  <c r="BS115" i="9" s="1"/>
  <c r="BT115" i="9" s="1"/>
  <c r="BR207" i="9"/>
  <c r="BS207" i="9" s="1"/>
  <c r="BT207" i="9" s="1"/>
  <c r="BR109" i="9"/>
  <c r="BS109" i="9" s="1"/>
  <c r="BT109" i="9" s="1"/>
  <c r="BR18" i="9"/>
  <c r="BS18" i="9" s="1"/>
  <c r="BT18" i="9" s="1"/>
  <c r="BR306" i="9"/>
  <c r="BS306" i="9" s="1"/>
  <c r="BT306" i="9" s="1"/>
  <c r="BR99" i="9"/>
  <c r="BS99" i="9" s="1"/>
  <c r="BT99" i="9" s="1"/>
  <c r="BR357" i="9"/>
  <c r="BS357" i="9" s="1"/>
  <c r="BT357" i="9" s="1"/>
  <c r="BR532" i="9"/>
  <c r="BS532" i="9" s="1"/>
  <c r="BT532" i="9" s="1"/>
  <c r="BR409" i="9"/>
  <c r="BS409" i="9" s="1"/>
  <c r="BT409" i="9" s="1"/>
  <c r="BR524" i="9"/>
  <c r="BS524" i="9" s="1"/>
  <c r="BT524" i="9" s="1"/>
  <c r="BR296" i="9"/>
  <c r="BS296" i="9" s="1"/>
  <c r="BT296" i="9" s="1"/>
  <c r="BR536" i="9"/>
  <c r="BS536" i="9" s="1"/>
  <c r="BT536" i="9" s="1"/>
  <c r="BR329" i="9"/>
  <c r="BS329" i="9" s="1"/>
  <c r="BT329" i="9" s="1"/>
  <c r="BR178" i="9"/>
  <c r="BS178" i="9" s="1"/>
  <c r="BT178" i="9" s="1"/>
  <c r="BR315" i="9"/>
  <c r="BS315" i="9" s="1"/>
  <c r="BT315" i="9" s="1"/>
  <c r="BR459" i="9"/>
  <c r="BS459" i="9" s="1"/>
  <c r="BT459" i="9" s="1"/>
  <c r="BR236" i="9"/>
  <c r="BS236" i="9" s="1"/>
  <c r="BT236" i="9" s="1"/>
  <c r="BR466" i="9"/>
  <c r="BS466" i="9" s="1"/>
  <c r="BT466" i="9" s="1"/>
  <c r="BR517" i="9"/>
  <c r="BR130" i="9"/>
  <c r="BS130" i="9" s="1"/>
  <c r="BT130" i="9" s="1"/>
  <c r="BR172" i="9"/>
  <c r="BS172" i="9" s="1"/>
  <c r="BT172" i="9" s="1"/>
  <c r="BR571" i="9"/>
  <c r="BS571" i="9" s="1"/>
  <c r="BT571" i="9" s="1"/>
  <c r="BR197" i="9"/>
  <c r="BS197" i="9" s="1"/>
  <c r="BT197" i="9" s="1"/>
  <c r="BR114" i="9"/>
  <c r="BS114" i="9" s="1"/>
  <c r="BT114" i="9" s="1"/>
  <c r="BR414" i="9"/>
  <c r="BS414" i="9" s="1"/>
  <c r="BT414" i="9" s="1"/>
  <c r="BR307" i="9"/>
  <c r="BS307" i="9" s="1"/>
  <c r="BT307" i="9" s="1"/>
  <c r="BR542" i="9"/>
  <c r="BS542" i="9" s="1"/>
  <c r="BT542" i="9" s="1"/>
  <c r="BR188" i="9"/>
  <c r="BS188" i="9" s="1"/>
  <c r="BT188" i="9" s="1"/>
  <c r="BR492" i="9"/>
  <c r="BS492" i="9" s="1"/>
  <c r="BT492" i="9" s="1"/>
  <c r="BR447" i="9"/>
  <c r="BS447" i="9" s="1"/>
  <c r="BT447" i="9" s="1"/>
  <c r="BR119" i="9"/>
  <c r="BS119" i="9" s="1"/>
  <c r="BT119" i="9" s="1"/>
  <c r="BR563" i="9"/>
  <c r="BS563" i="9" s="1"/>
  <c r="BT563" i="9" s="1"/>
  <c r="BR556" i="9"/>
  <c r="BS556" i="9" s="1"/>
  <c r="BT556" i="9" s="1"/>
  <c r="BR345" i="9"/>
  <c r="BS345" i="9" s="1"/>
  <c r="BT345" i="9" s="1"/>
  <c r="BR334" i="9"/>
  <c r="BS334" i="9" s="1"/>
  <c r="BT334" i="9" s="1"/>
  <c r="BR522" i="9"/>
  <c r="BS522" i="9" s="1"/>
  <c r="BT522" i="9" s="1"/>
  <c r="BR331" i="9"/>
  <c r="BS331" i="9" s="1"/>
  <c r="BT331" i="9" s="1"/>
  <c r="BR16" i="9"/>
  <c r="BS16" i="9" s="1"/>
  <c r="BT16" i="9" s="1"/>
  <c r="BR92" i="9"/>
  <c r="BS92" i="9" s="1"/>
  <c r="BT92" i="9" s="1"/>
  <c r="BR250" i="9"/>
  <c r="BS250" i="9" s="1"/>
  <c r="BT250" i="9" s="1"/>
  <c r="BR277" i="9"/>
  <c r="BS277" i="9" s="1"/>
  <c r="BT277" i="9" s="1"/>
  <c r="BR333" i="9"/>
  <c r="BS333" i="9" s="1"/>
  <c r="BT333" i="9" s="1"/>
  <c r="BR96" i="9"/>
  <c r="BS96" i="9" s="1"/>
  <c r="BT96" i="9" s="1"/>
  <c r="BR446" i="9"/>
  <c r="BS446" i="9" s="1"/>
  <c r="BT446" i="9" s="1"/>
  <c r="BR528" i="9"/>
  <c r="BS528" i="9" s="1"/>
  <c r="BT528" i="9" s="1"/>
  <c r="BR102" i="9"/>
  <c r="BS102" i="9" s="1"/>
  <c r="BT102" i="9" s="1"/>
  <c r="BR497" i="9"/>
  <c r="BS497" i="9" s="1"/>
  <c r="BT497" i="9" s="1"/>
  <c r="BR347" i="9"/>
  <c r="BS347" i="9" s="1"/>
  <c r="BT347" i="9" s="1"/>
  <c r="BR337" i="9"/>
  <c r="BS337" i="9" s="1"/>
  <c r="BT337" i="9" s="1"/>
  <c r="BR21" i="9"/>
  <c r="BS21" i="9" s="1"/>
  <c r="BT21" i="9" s="1"/>
  <c r="BR566" i="9"/>
  <c r="BS566" i="9" s="1"/>
  <c r="BT566" i="9" s="1"/>
  <c r="BR237" i="9"/>
  <c r="BS237" i="9" s="1"/>
  <c r="BT237" i="9" s="1"/>
  <c r="BR280" i="9"/>
  <c r="BS280" i="9" s="1"/>
  <c r="BT280" i="9" s="1"/>
  <c r="BR365" i="9"/>
  <c r="BS365" i="9" s="1"/>
  <c r="BT365" i="9" s="1"/>
  <c r="BR116" i="9"/>
  <c r="BS116" i="9" s="1"/>
  <c r="BT116" i="9" s="1"/>
  <c r="BR372" i="9"/>
  <c r="BS372" i="9" s="1"/>
  <c r="BT372" i="9" s="1"/>
  <c r="BR69" i="9"/>
  <c r="BS69" i="9" s="1"/>
  <c r="BT69" i="9" s="1"/>
  <c r="BR81" i="9"/>
  <c r="BS81" i="9" s="1"/>
  <c r="BT81" i="9" s="1"/>
  <c r="BR111" i="9"/>
  <c r="BS111" i="9" s="1"/>
  <c r="BT111" i="9" s="1"/>
  <c r="BR576" i="9"/>
  <c r="BS576" i="9" s="1"/>
  <c r="BT576" i="9" s="1"/>
  <c r="BR429" i="9"/>
  <c r="BS429" i="9" s="1"/>
  <c r="BT429" i="9" s="1"/>
  <c r="BR83" i="9"/>
  <c r="BS83" i="9" s="1"/>
  <c r="BT83" i="9" s="1"/>
  <c r="BR480" i="9"/>
  <c r="BS480" i="9" s="1"/>
  <c r="BT480" i="9" s="1"/>
  <c r="BR518" i="9"/>
  <c r="BS518" i="9" s="1"/>
  <c r="BT518" i="9" s="1"/>
  <c r="BR375" i="9"/>
  <c r="BS375" i="9" s="1"/>
  <c r="BT375" i="9" s="1"/>
  <c r="BR139" i="9"/>
  <c r="BS139" i="9" s="1"/>
  <c r="BT139" i="9" s="1"/>
  <c r="BR505" i="9"/>
  <c r="BR382" i="9"/>
  <c r="BR463" i="9"/>
  <c r="BR200" i="9"/>
  <c r="BR39" i="9"/>
  <c r="BR59" i="9"/>
  <c r="BR63" i="9"/>
  <c r="BR258" i="9"/>
  <c r="BS258" i="9" s="1"/>
  <c r="BT258" i="9" s="1"/>
  <c r="BR390" i="9"/>
  <c r="BS390" i="9" s="1"/>
  <c r="BT390" i="9" s="1"/>
  <c r="BR526" i="9"/>
  <c r="BS526" i="9" s="1"/>
  <c r="BT526" i="9" s="1"/>
  <c r="BR474" i="9"/>
  <c r="BS474" i="9" s="1"/>
  <c r="BT474" i="9" s="1"/>
  <c r="BR519" i="9"/>
  <c r="BS519" i="9" s="1"/>
  <c r="BT519" i="9" s="1"/>
  <c r="BR223" i="9"/>
  <c r="BS223" i="9" s="1"/>
  <c r="BT223" i="9" s="1"/>
  <c r="BR336" i="9"/>
  <c r="BS336" i="9" s="1"/>
  <c r="BT336" i="9" s="1"/>
  <c r="BR441" i="9"/>
  <c r="BS441" i="9" s="1"/>
  <c r="BT441" i="9" s="1"/>
  <c r="BR267" i="9"/>
  <c r="BS267" i="9" s="1"/>
  <c r="BT267" i="9" s="1"/>
  <c r="BR449" i="9"/>
  <c r="BS449" i="9" s="1"/>
  <c r="BT449" i="9" s="1"/>
  <c r="BR374" i="9"/>
  <c r="BS374" i="9" s="1"/>
  <c r="BT374" i="9" s="1"/>
  <c r="BR351" i="9"/>
  <c r="BS351" i="9" s="1"/>
  <c r="BT351" i="9" s="1"/>
  <c r="BR397" i="9"/>
  <c r="BS397" i="9" s="1"/>
  <c r="BT397" i="9" s="1"/>
  <c r="BR61" i="9"/>
  <c r="BS61" i="9" s="1"/>
  <c r="BT61" i="9" s="1"/>
  <c r="BR366" i="9"/>
  <c r="BS366" i="9" s="1"/>
  <c r="BT366" i="9" s="1"/>
  <c r="BR450" i="9"/>
  <c r="BS450" i="9" s="1"/>
  <c r="BT450" i="9" s="1"/>
  <c r="BR565" i="9"/>
  <c r="BS565" i="9" s="1"/>
  <c r="BT565" i="9" s="1"/>
  <c r="BR106" i="9"/>
  <c r="BS106" i="9" s="1"/>
  <c r="BT106" i="9" s="1"/>
  <c r="BR292" i="9"/>
  <c r="BS292" i="9" s="1"/>
  <c r="BT292" i="9" s="1"/>
  <c r="BR338" i="9"/>
  <c r="BS338" i="9" s="1"/>
  <c r="BT338" i="9" s="1"/>
  <c r="BR431" i="9"/>
  <c r="BS431" i="9" s="1"/>
  <c r="BT431" i="9" s="1"/>
  <c r="BR158" i="9"/>
  <c r="BS158" i="9" s="1"/>
  <c r="BT158" i="9" s="1"/>
  <c r="BR364" i="9"/>
  <c r="BS364" i="9" s="1"/>
  <c r="BT364" i="9" s="1"/>
  <c r="BR513" i="9"/>
  <c r="BS513" i="9" s="1"/>
  <c r="BT513" i="9" s="1"/>
  <c r="BR151" i="9"/>
  <c r="BS151" i="9" s="1"/>
  <c r="BT151" i="9" s="1"/>
  <c r="BR79" i="9"/>
  <c r="BS79" i="9" s="1"/>
  <c r="BT79" i="9" s="1"/>
  <c r="BR533" i="9"/>
  <c r="BS533" i="9" s="1"/>
  <c r="BT533" i="9" s="1"/>
  <c r="BR131" i="9"/>
  <c r="BS131" i="9" s="1"/>
  <c r="BT131" i="9" s="1"/>
  <c r="BR168" i="9"/>
  <c r="BS168" i="9" s="1"/>
  <c r="BT168" i="9" s="1"/>
  <c r="BR133" i="9"/>
  <c r="BS133" i="9" s="1"/>
  <c r="BT133" i="9" s="1"/>
  <c r="BR26" i="9"/>
  <c r="BS26" i="9" s="1"/>
  <c r="BT26" i="9" s="1"/>
  <c r="BR217" i="9"/>
  <c r="BS217" i="9" s="1"/>
  <c r="BT217" i="9" s="1"/>
  <c r="BR60" i="9"/>
  <c r="BS60" i="9" s="1"/>
  <c r="BT60" i="9" s="1"/>
  <c r="BR568" i="9"/>
  <c r="BS568" i="9" s="1"/>
  <c r="BT568" i="9" s="1"/>
  <c r="BR181" i="9"/>
  <c r="BS181" i="9" s="1"/>
  <c r="BT181" i="9" s="1"/>
  <c r="BR279" i="9"/>
  <c r="BR137" i="9"/>
  <c r="BS137" i="9" s="1"/>
  <c r="BT137" i="9" s="1"/>
  <c r="BR502" i="9"/>
  <c r="BS502" i="9" s="1"/>
  <c r="BT502" i="9" s="1"/>
  <c r="BR149" i="9"/>
  <c r="BS149" i="9" s="1"/>
  <c r="BT149" i="9" s="1"/>
  <c r="BR420" i="9"/>
  <c r="BS420" i="9" s="1"/>
  <c r="BT420" i="9" s="1"/>
  <c r="BR67" i="9"/>
  <c r="BS67" i="9" s="1"/>
  <c r="BT67" i="9" s="1"/>
  <c r="BR407" i="9"/>
  <c r="BS407" i="9" s="1"/>
  <c r="BT407" i="9" s="1"/>
  <c r="BR263" i="9"/>
  <c r="BS263" i="9" s="1"/>
  <c r="BT263" i="9" s="1"/>
  <c r="BR546" i="9"/>
  <c r="BS546" i="9" s="1"/>
  <c r="BT546" i="9" s="1"/>
  <c r="BR308" i="9"/>
  <c r="BS308" i="9" s="1"/>
  <c r="BT308" i="9" s="1"/>
  <c r="BR358" i="9"/>
  <c r="BS358" i="9" s="1"/>
  <c r="BT358" i="9" s="1"/>
  <c r="BR238" i="9"/>
  <c r="BS238" i="9" s="1"/>
  <c r="BT238" i="9" s="1"/>
  <c r="BR247" i="9"/>
  <c r="BS247" i="9" s="1"/>
  <c r="BT247" i="9" s="1"/>
  <c r="BR330" i="9"/>
  <c r="BS330" i="9" s="1"/>
  <c r="BT330" i="9" s="1"/>
  <c r="BR140" i="9"/>
  <c r="BS140" i="9" s="1"/>
  <c r="BT140" i="9" s="1"/>
  <c r="BR396" i="9"/>
  <c r="BS396" i="9" s="1"/>
  <c r="BT396" i="9" s="1"/>
  <c r="BR219" i="9"/>
  <c r="BS219" i="9" s="1"/>
  <c r="BT219" i="9" s="1"/>
  <c r="BR193" i="9"/>
  <c r="BS193" i="9" s="1"/>
  <c r="BT193" i="9" s="1"/>
  <c r="BR314" i="9"/>
  <c r="BS314" i="9" s="1"/>
  <c r="BT314" i="9" s="1"/>
  <c r="BR257" i="9"/>
  <c r="BS257" i="9" s="1"/>
  <c r="BT257" i="9" s="1"/>
  <c r="BR411" i="9"/>
  <c r="BS411" i="9" s="1"/>
  <c r="BT411" i="9" s="1"/>
  <c r="BR499" i="9"/>
  <c r="BR545" i="9"/>
  <c r="BS545" i="9" s="1"/>
  <c r="BT545" i="9" s="1"/>
  <c r="BR52" i="9"/>
  <c r="BS52" i="9" s="1"/>
  <c r="BT52" i="9" s="1"/>
  <c r="BR465" i="9"/>
  <c r="BS465" i="9" s="1"/>
  <c r="BT465" i="9" s="1"/>
  <c r="BR341" i="9"/>
  <c r="BS341" i="9" s="1"/>
  <c r="BT341" i="9" s="1"/>
  <c r="BR97" i="9"/>
  <c r="BS97" i="9" s="1"/>
  <c r="BT97" i="9" s="1"/>
  <c r="BR470" i="9"/>
  <c r="BS470" i="9" s="1"/>
  <c r="BT470" i="9" s="1"/>
  <c r="BR418" i="9"/>
  <c r="BS418" i="9" s="1"/>
  <c r="BT418" i="9" s="1"/>
  <c r="BR548" i="9"/>
  <c r="BS548" i="9" s="1"/>
  <c r="BT548" i="9" s="1"/>
  <c r="BR287" i="9"/>
  <c r="BS287" i="9" s="1"/>
  <c r="BT287" i="9" s="1"/>
  <c r="BR367" i="9"/>
  <c r="BS367" i="9" s="1"/>
  <c r="BT367" i="9" s="1"/>
  <c r="BR14" i="9"/>
  <c r="BS14" i="9" s="1"/>
  <c r="BT14" i="9" s="1"/>
  <c r="BR557" i="9"/>
  <c r="BS557" i="9" s="1"/>
  <c r="BT557" i="9" s="1"/>
  <c r="BR339" i="9"/>
  <c r="BS339" i="9" s="1"/>
  <c r="BT339" i="9" s="1"/>
  <c r="BR40" i="9"/>
  <c r="BS40" i="9" s="1"/>
  <c r="BT40" i="9" s="1"/>
  <c r="BR148" i="9"/>
  <c r="BS148" i="9" s="1"/>
  <c r="BT148" i="9" s="1"/>
  <c r="BR141" i="9"/>
  <c r="BS141" i="9" s="1"/>
  <c r="BT141" i="9" s="1"/>
  <c r="BR288" i="9"/>
  <c r="BS288" i="9" s="1"/>
  <c r="BT288" i="9" s="1"/>
  <c r="BR249" i="9"/>
  <c r="BR206" i="9"/>
  <c r="BR298" i="9"/>
  <c r="BS298" i="9" s="1"/>
  <c r="BT298" i="9" s="1"/>
  <c r="BR373" i="9"/>
  <c r="BS373" i="9" s="1"/>
  <c r="BT373" i="9" s="1"/>
  <c r="BR230" i="9"/>
  <c r="BS230" i="9" s="1"/>
  <c r="BT230" i="9" s="1"/>
  <c r="BR464" i="9"/>
  <c r="BS464" i="9" s="1"/>
  <c r="BT464" i="9" s="1"/>
  <c r="BR126" i="9"/>
  <c r="BS126" i="9" s="1"/>
  <c r="BT126" i="9" s="1"/>
  <c r="BR128" i="9"/>
  <c r="BS128" i="9" s="1"/>
  <c r="BT128" i="9" s="1"/>
  <c r="BR458" i="9"/>
  <c r="BS458" i="9" s="1"/>
  <c r="BT458" i="9" s="1"/>
  <c r="BR240" i="9"/>
  <c r="BS240" i="9" s="1"/>
  <c r="BT240" i="9" s="1"/>
  <c r="BR471" i="9"/>
  <c r="BS471" i="9" s="1"/>
  <c r="BT471" i="9" s="1"/>
  <c r="BR36" i="9"/>
  <c r="BR29" i="9"/>
  <c r="BS29" i="9" s="1"/>
  <c r="BT29" i="9" s="1"/>
  <c r="BR42" i="9"/>
  <c r="BS42" i="9" s="1"/>
  <c r="BT42" i="9" s="1"/>
  <c r="BR216" i="9"/>
  <c r="BS216" i="9" s="1"/>
  <c r="BT216" i="9" s="1"/>
  <c r="BR205" i="9"/>
  <c r="BS205" i="9" s="1"/>
  <c r="BT205" i="9" s="1"/>
  <c r="BR455" i="9"/>
  <c r="BS455" i="9" s="1"/>
  <c r="BT455" i="9" s="1"/>
  <c r="BR319" i="9"/>
  <c r="BS319" i="9" s="1"/>
  <c r="BT319" i="9" s="1"/>
  <c r="BR504" i="9"/>
  <c r="BS504" i="9" s="1"/>
  <c r="BT504" i="9" s="1"/>
  <c r="BR278" i="9"/>
  <c r="BS278" i="9" s="1"/>
  <c r="BT278" i="9" s="1"/>
  <c r="BR282" i="9"/>
  <c r="BS282" i="9" s="1"/>
  <c r="BT282" i="9" s="1"/>
  <c r="BR34" i="9"/>
  <c r="BS34" i="9" s="1"/>
  <c r="BT34" i="9" s="1"/>
  <c r="BR82" i="9"/>
  <c r="BS82" i="9" s="1"/>
  <c r="BT82" i="9" s="1"/>
  <c r="BR45" i="9"/>
  <c r="BS45" i="9" s="1"/>
  <c r="BT45" i="9" s="1"/>
  <c r="DE49" i="11"/>
  <c r="AM90" i="9"/>
  <c r="AN90" i="9" s="1"/>
  <c r="AM452" i="9"/>
  <c r="AN452" i="9" s="1"/>
  <c r="AU510" i="9"/>
  <c r="AV510" i="9" s="1"/>
  <c r="AM12" i="9"/>
  <c r="AN12" i="9" s="1"/>
  <c r="AM153" i="9"/>
  <c r="AN153" i="9" s="1"/>
  <c r="AM272" i="9"/>
  <c r="AN272" i="9" s="1"/>
  <c r="AM101" i="9"/>
  <c r="AN101" i="9" s="1"/>
  <c r="AM22" i="9"/>
  <c r="AN22" i="9" s="1"/>
  <c r="AM130" i="9"/>
  <c r="AN130" i="9" s="1"/>
  <c r="AM20" i="9"/>
  <c r="AN20" i="9" s="1"/>
  <c r="AM184" i="9"/>
  <c r="AN184" i="9" s="1"/>
  <c r="AU220" i="9"/>
  <c r="AV220" i="9" s="1"/>
  <c r="AM156" i="9"/>
  <c r="AN156" i="9" s="1"/>
  <c r="AM332" i="9"/>
  <c r="AN332" i="9" s="1"/>
  <c r="AM428" i="9"/>
  <c r="AN428" i="9" s="1"/>
  <c r="AM31" i="9"/>
  <c r="AN31" i="9" s="1"/>
  <c r="AU433" i="9"/>
  <c r="AV433" i="9" s="1"/>
  <c r="AM173" i="9"/>
  <c r="AN173" i="9" s="1"/>
  <c r="AM217" i="9"/>
  <c r="AN217" i="9" s="1"/>
  <c r="AM415" i="9"/>
  <c r="AN415" i="9" s="1"/>
  <c r="AU520" i="9"/>
  <c r="AV520" i="9" s="1"/>
  <c r="AU110" i="9"/>
  <c r="AV110" i="9" s="1"/>
  <c r="AM113" i="9"/>
  <c r="AN113" i="9" s="1"/>
  <c r="AM132" i="9"/>
  <c r="AN132" i="9" s="1"/>
  <c r="AM412" i="9"/>
  <c r="AN412" i="9" s="1"/>
  <c r="AM489" i="9"/>
  <c r="AN489" i="9" s="1"/>
  <c r="AM74" i="9"/>
  <c r="AN74" i="9" s="1"/>
  <c r="BC500" i="9"/>
  <c r="BD500" i="9" s="1"/>
  <c r="AM268" i="9"/>
  <c r="AN268" i="9" s="1"/>
  <c r="AM381" i="9"/>
  <c r="AN381" i="9" s="1"/>
  <c r="AM548" i="9"/>
  <c r="AN548" i="9" s="1"/>
  <c r="AU227" i="9"/>
  <c r="AV227" i="9" s="1"/>
  <c r="AM43" i="9"/>
  <c r="AN43" i="9" s="1"/>
  <c r="BC442" i="9"/>
  <c r="BD442" i="9" s="1"/>
  <c r="AM144" i="9"/>
  <c r="AN144" i="9" s="1"/>
  <c r="AM501" i="9"/>
  <c r="AN501" i="9" s="1"/>
  <c r="AM270" i="9"/>
  <c r="AN270" i="9" s="1"/>
  <c r="AM54" i="9"/>
  <c r="AN54" i="9" s="1"/>
  <c r="AU33" i="9"/>
  <c r="AV33" i="9" s="1"/>
  <c r="AM283" i="9"/>
  <c r="AN283" i="9" s="1"/>
  <c r="AM354" i="9"/>
  <c r="AN354" i="9" s="1"/>
  <c r="AM220" i="9"/>
  <c r="AN220" i="9" s="1"/>
  <c r="AM447" i="9"/>
  <c r="AN447" i="9" s="1"/>
  <c r="AM280" i="9"/>
  <c r="AN280" i="9" s="1"/>
  <c r="AM357" i="9"/>
  <c r="AN357" i="9" s="1"/>
  <c r="AM336" i="9"/>
  <c r="AN336" i="9" s="1"/>
  <c r="AM390" i="9"/>
  <c r="AN390" i="9" s="1"/>
  <c r="AM239" i="9"/>
  <c r="AN239" i="9" s="1"/>
  <c r="AM495" i="9"/>
  <c r="AN495" i="9" s="1"/>
  <c r="AM120" i="9"/>
  <c r="AN120" i="9" s="1"/>
  <c r="AM38" i="9"/>
  <c r="AN38" i="9" s="1"/>
  <c r="AM89" i="9"/>
  <c r="AN89" i="9" s="1"/>
  <c r="AM445" i="9"/>
  <c r="AN445" i="9" s="1"/>
  <c r="AM201" i="9"/>
  <c r="AN201" i="9" s="1"/>
  <c r="AM352" i="9"/>
  <c r="AN352" i="9" s="1"/>
  <c r="AM455" i="9"/>
  <c r="AN455" i="9" s="1"/>
  <c r="AM517" i="9"/>
  <c r="AN517" i="9" s="1"/>
  <c r="AM500" i="9"/>
  <c r="AN500" i="9" s="1"/>
  <c r="AM143" i="9"/>
  <c r="AN143" i="9" s="1"/>
  <c r="AU485" i="9"/>
  <c r="AV485" i="9" s="1"/>
  <c r="AM343" i="9"/>
  <c r="AN343" i="9" s="1"/>
  <c r="AM279" i="9"/>
  <c r="AN279" i="9" s="1"/>
  <c r="AM423" i="9"/>
  <c r="AN423" i="9" s="1"/>
  <c r="AU324" i="9"/>
  <c r="AV324" i="9" s="1"/>
  <c r="AM551" i="9"/>
  <c r="AN551" i="9" s="1"/>
  <c r="AM181" i="9"/>
  <c r="AN181" i="9" s="1"/>
  <c r="AM229" i="9"/>
  <c r="AN229" i="9" s="1"/>
  <c r="AM310" i="9"/>
  <c r="AN310" i="9" s="1"/>
  <c r="AM213" i="9"/>
  <c r="AN213" i="9" s="1"/>
  <c r="AM490" i="9"/>
  <c r="AN490" i="9" s="1"/>
  <c r="AM150" i="9"/>
  <c r="AN150" i="9" s="1"/>
  <c r="AM497" i="9"/>
  <c r="AN497" i="9" s="1"/>
  <c r="AM196" i="9"/>
  <c r="AN196" i="9" s="1"/>
  <c r="AM472" i="9"/>
  <c r="AN472" i="9" s="1"/>
  <c r="AM148" i="9"/>
  <c r="AN148" i="9" s="1"/>
  <c r="AM515" i="9"/>
  <c r="AN515" i="9" s="1"/>
  <c r="AM25" i="9"/>
  <c r="AN25" i="9" s="1"/>
  <c r="AM529" i="9"/>
  <c r="AN529" i="9" s="1"/>
  <c r="AM394" i="9"/>
  <c r="AN394" i="9" s="1"/>
  <c r="AM437" i="9"/>
  <c r="AN437" i="9" s="1"/>
  <c r="AM432" i="9"/>
  <c r="AN432" i="9" s="1"/>
  <c r="AM295" i="9"/>
  <c r="AN295" i="9" s="1"/>
  <c r="AM109" i="9"/>
  <c r="AN109" i="9" s="1"/>
  <c r="AM303" i="9"/>
  <c r="AN303" i="9" s="1"/>
  <c r="AM293" i="9"/>
  <c r="AN293" i="9" s="1"/>
  <c r="AM527" i="9"/>
  <c r="AN527" i="9" s="1"/>
  <c r="AM247" i="9"/>
  <c r="AN247" i="9" s="1"/>
  <c r="AM494" i="9"/>
  <c r="AN494" i="9" s="1"/>
  <c r="AM348" i="9"/>
  <c r="AN348" i="9" s="1"/>
  <c r="AM456" i="9"/>
  <c r="AN456" i="9" s="1"/>
  <c r="AM457" i="9"/>
  <c r="AN457" i="9" s="1"/>
  <c r="AM49" i="9"/>
  <c r="AN49" i="9" s="1"/>
  <c r="AM337" i="9"/>
  <c r="AN337" i="9" s="1"/>
  <c r="AM400" i="9"/>
  <c r="AN400" i="9" s="1"/>
  <c r="AM75" i="9"/>
  <c r="AN75" i="9" s="1"/>
  <c r="AM360" i="9"/>
  <c r="AN360" i="9" s="1"/>
  <c r="AM197" i="9"/>
  <c r="AN197" i="9" s="1"/>
  <c r="AM371" i="9"/>
  <c r="AN371" i="9" s="1"/>
  <c r="AM243" i="9"/>
  <c r="AN243" i="9" s="1"/>
  <c r="AM294" i="9"/>
  <c r="AN294" i="9" s="1"/>
  <c r="AM312" i="9"/>
  <c r="AN312" i="9" s="1"/>
  <c r="AM277" i="9"/>
  <c r="AN277" i="9" s="1"/>
  <c r="AM491" i="9"/>
  <c r="AN491" i="9" s="1"/>
  <c r="AM58" i="9"/>
  <c r="AN58" i="9" s="1"/>
  <c r="AM242" i="9"/>
  <c r="AN242" i="9" s="1"/>
  <c r="AM145" i="9"/>
  <c r="AN145" i="9" s="1"/>
  <c r="AM30" i="9"/>
  <c r="AN30" i="9" s="1"/>
  <c r="AM241" i="9"/>
  <c r="AN241" i="9" s="1"/>
  <c r="AM195" i="9"/>
  <c r="AN195" i="9" s="1"/>
  <c r="AU215" i="9"/>
  <c r="AV215" i="9" s="1"/>
  <c r="AU352" i="9"/>
  <c r="AV352" i="9" s="1"/>
  <c r="AM45" i="9"/>
  <c r="AN45" i="9" s="1"/>
  <c r="BK568" i="9"/>
  <c r="BL568" i="9" s="1"/>
  <c r="AM507" i="9"/>
  <c r="AN507" i="9" s="1"/>
  <c r="AM104" i="9"/>
  <c r="AN104" i="9" s="1"/>
  <c r="AM182" i="9"/>
  <c r="AN182" i="9" s="1"/>
  <c r="AU511" i="9"/>
  <c r="AV511" i="9" s="1"/>
  <c r="AM71" i="9"/>
  <c r="AN71" i="9" s="1"/>
  <c r="AM288" i="9"/>
  <c r="AN288" i="9" s="1"/>
  <c r="AM353" i="9"/>
  <c r="AN353" i="9" s="1"/>
  <c r="AU351" i="9"/>
  <c r="AV351" i="9" s="1"/>
  <c r="AU28" i="9"/>
  <c r="AV28" i="9" s="1"/>
  <c r="AM62" i="9"/>
  <c r="AN62" i="9" s="1"/>
  <c r="AM246" i="9"/>
  <c r="AN246" i="9" s="1"/>
  <c r="BC257" i="9"/>
  <c r="BD257" i="9" s="1"/>
  <c r="AM127" i="9"/>
  <c r="AN127" i="9" s="1"/>
  <c r="AM192" i="9"/>
  <c r="AN192" i="9" s="1"/>
  <c r="AM487" i="9"/>
  <c r="AN487" i="9" s="1"/>
  <c r="AU339" i="9"/>
  <c r="AV339" i="9" s="1"/>
  <c r="AM107" i="9"/>
  <c r="AN107" i="9" s="1"/>
  <c r="AM191" i="9"/>
  <c r="AN191" i="9" s="1"/>
  <c r="AM506" i="9"/>
  <c r="AN506" i="9" s="1"/>
  <c r="AM186" i="9"/>
  <c r="AN186" i="9" s="1"/>
  <c r="AM257" i="9"/>
  <c r="AN257" i="9" s="1"/>
  <c r="AM387" i="9"/>
  <c r="AN387" i="9" s="1"/>
  <c r="AM340" i="9"/>
  <c r="AN340" i="9" s="1"/>
  <c r="AM203" i="9"/>
  <c r="AN203" i="9" s="1"/>
  <c r="AM443" i="9"/>
  <c r="AN443" i="9" s="1"/>
  <c r="AU164" i="9"/>
  <c r="AV164" i="9" s="1"/>
  <c r="AU493" i="9"/>
  <c r="AV493" i="9" s="1"/>
  <c r="AM233" i="9"/>
  <c r="AN233" i="9" s="1"/>
  <c r="AM419" i="9"/>
  <c r="AN419" i="9" s="1"/>
  <c r="AU198" i="9"/>
  <c r="AV198" i="9" s="1"/>
  <c r="AM249" i="9"/>
  <c r="AN249" i="9" s="1"/>
  <c r="AM541" i="9"/>
  <c r="AN541" i="9" s="1"/>
  <c r="AM377" i="9"/>
  <c r="AN377" i="9" s="1"/>
  <c r="BC52" i="9"/>
  <c r="BD52" i="9" s="1"/>
  <c r="AM292" i="9"/>
  <c r="AN292" i="9" s="1"/>
  <c r="AM427" i="9"/>
  <c r="AN427" i="9" s="1"/>
  <c r="AM435" i="9"/>
  <c r="AN435" i="9" s="1"/>
  <c r="BC390" i="9"/>
  <c r="BD390" i="9" s="1"/>
  <c r="AM260" i="9"/>
  <c r="AN260" i="9" s="1"/>
  <c r="AM416" i="9"/>
  <c r="AN416" i="9" s="1"/>
  <c r="AM262" i="9"/>
  <c r="AN262" i="9" s="1"/>
  <c r="AM465" i="9"/>
  <c r="AN465" i="9" s="1"/>
  <c r="AM305" i="9"/>
  <c r="AN305" i="9" s="1"/>
  <c r="AM60" i="9"/>
  <c r="AN60" i="9" s="1"/>
  <c r="AU450" i="9"/>
  <c r="AV450" i="9" s="1"/>
  <c r="AU123" i="9"/>
  <c r="AV123" i="9" s="1"/>
  <c r="AM50" i="9"/>
  <c r="AN50" i="9" s="1"/>
  <c r="AM350" i="9"/>
  <c r="AN350" i="9" s="1"/>
  <c r="AM438" i="9"/>
  <c r="AN438" i="9" s="1"/>
  <c r="AM91" i="9"/>
  <c r="AN91" i="9" s="1"/>
  <c r="AU420" i="9"/>
  <c r="AV420" i="9" s="1"/>
  <c r="AM561" i="9"/>
  <c r="AN561" i="9" s="1"/>
  <c r="AU516" i="9"/>
  <c r="AV516" i="9" s="1"/>
  <c r="AM216" i="9"/>
  <c r="AN216" i="9" s="1"/>
  <c r="BC504" i="9"/>
  <c r="BD504" i="9" s="1"/>
  <c r="AU136" i="9"/>
  <c r="AV136" i="9" s="1"/>
  <c r="AU128" i="9"/>
  <c r="AV128" i="9" s="1"/>
  <c r="AM47" i="9"/>
  <c r="AN47" i="9" s="1"/>
  <c r="AM341" i="9"/>
  <c r="AN341" i="9" s="1"/>
  <c r="AM228" i="9"/>
  <c r="AN228" i="9" s="1"/>
  <c r="AU311" i="9"/>
  <c r="AV311" i="9" s="1"/>
  <c r="AU124" i="9"/>
  <c r="AV124" i="9" s="1"/>
  <c r="AM24" i="9"/>
  <c r="AN24" i="9" s="1"/>
  <c r="AM97" i="9"/>
  <c r="AN97" i="9" s="1"/>
  <c r="AM18" i="9"/>
  <c r="AN18" i="9" s="1"/>
  <c r="AM300" i="9"/>
  <c r="AN300" i="9" s="1"/>
  <c r="AM322" i="9"/>
  <c r="AN322" i="9" s="1"/>
  <c r="AM297" i="9"/>
  <c r="AN297" i="9" s="1"/>
  <c r="AM183" i="9"/>
  <c r="AN183" i="9" s="1"/>
  <c r="AM496" i="9"/>
  <c r="AN496" i="9" s="1"/>
  <c r="BC58" i="9"/>
  <c r="BD58" i="9" s="1"/>
  <c r="AM467" i="9"/>
  <c r="AN467" i="9" s="1"/>
  <c r="AM401" i="9"/>
  <c r="AN401" i="9" s="1"/>
  <c r="AM77" i="9"/>
  <c r="AN77" i="9" s="1"/>
  <c r="AM444" i="9"/>
  <c r="AN444" i="9" s="1"/>
  <c r="AM492" i="9"/>
  <c r="AN492" i="9" s="1"/>
  <c r="AM266" i="9"/>
  <c r="AN266" i="9" s="1"/>
  <c r="AM264" i="9"/>
  <c r="AN264" i="9" s="1"/>
  <c r="AM146" i="9"/>
  <c r="AN146" i="9" s="1"/>
  <c r="AM178" i="9"/>
  <c r="AN178" i="9" s="1"/>
  <c r="AM151" i="9"/>
  <c r="AN151" i="9" s="1"/>
  <c r="AM370" i="9"/>
  <c r="AN370" i="9" s="1"/>
  <c r="AM521" i="9"/>
  <c r="AN521" i="9" s="1"/>
  <c r="AM384" i="9"/>
  <c r="AN384" i="9" s="1"/>
  <c r="AM504" i="9"/>
  <c r="AN504" i="9" s="1"/>
  <c r="AM441" i="9"/>
  <c r="AN441" i="9" s="1"/>
  <c r="AM358" i="9"/>
  <c r="AN358" i="9" s="1"/>
  <c r="AM87" i="9"/>
  <c r="AN87" i="9" s="1"/>
  <c r="AM69" i="9"/>
  <c r="AN69" i="9" s="1"/>
  <c r="AM162" i="9"/>
  <c r="AN162" i="9" s="1"/>
  <c r="AM103" i="9"/>
  <c r="AN103" i="9" s="1"/>
  <c r="AM158" i="9"/>
  <c r="AN158" i="9" s="1"/>
  <c r="AM51" i="9"/>
  <c r="AN51" i="9" s="1"/>
  <c r="AM142" i="9"/>
  <c r="AN142" i="9" s="1"/>
  <c r="AM542" i="9"/>
  <c r="AN542" i="9" s="1"/>
  <c r="AM453" i="9"/>
  <c r="AN453" i="9" s="1"/>
  <c r="AM174" i="9"/>
  <c r="AN174" i="9" s="1"/>
  <c r="AM486" i="9"/>
  <c r="AN486" i="9" s="1"/>
  <c r="AM409" i="9"/>
  <c r="AN409" i="9" s="1"/>
  <c r="AM425" i="9"/>
  <c r="AN425" i="9" s="1"/>
  <c r="AM323" i="9"/>
  <c r="AN323" i="9" s="1"/>
  <c r="AM512" i="9"/>
  <c r="AN512" i="9" s="1"/>
  <c r="AM530" i="9"/>
  <c r="AN530" i="9" s="1"/>
  <c r="AM59" i="9"/>
  <c r="AN59" i="9" s="1"/>
  <c r="AM564" i="9"/>
  <c r="AN564" i="9" s="1"/>
  <c r="AM577" i="9"/>
  <c r="AN577" i="9" s="1"/>
  <c r="AM470" i="9"/>
  <c r="AN470" i="9" s="1"/>
  <c r="AM289" i="9"/>
  <c r="AN289" i="9" s="1"/>
  <c r="AM301" i="9"/>
  <c r="AN301" i="9" s="1"/>
  <c r="AM411" i="9"/>
  <c r="AN411" i="9" s="1"/>
  <c r="AM317" i="9"/>
  <c r="AN317" i="9" s="1"/>
  <c r="AM240" i="9"/>
  <c r="AN240" i="9" s="1"/>
  <c r="AM539" i="9"/>
  <c r="AN539" i="9" s="1"/>
  <c r="AM200" i="9"/>
  <c r="AN200" i="9" s="1"/>
  <c r="AM320" i="9"/>
  <c r="AN320" i="9" s="1"/>
  <c r="AM152" i="9"/>
  <c r="AN152" i="9" s="1"/>
  <c r="AM376" i="9"/>
  <c r="AN376" i="9" s="1"/>
  <c r="AM366" i="9"/>
  <c r="AN366" i="9" s="1"/>
  <c r="AM580" i="9"/>
  <c r="AN580" i="9" s="1"/>
  <c r="AM176" i="9"/>
  <c r="AN176" i="9" s="1"/>
  <c r="AM190" i="9"/>
  <c r="AN190" i="9" s="1"/>
  <c r="AM138" i="9"/>
  <c r="AN138" i="9" s="1"/>
  <c r="AM476" i="9"/>
  <c r="AN476" i="9" s="1"/>
  <c r="AU422" i="9"/>
  <c r="AV422" i="9" s="1"/>
  <c r="AM29" i="9"/>
  <c r="AN29" i="9" s="1"/>
  <c r="AM563" i="9"/>
  <c r="AN563" i="9" s="1"/>
  <c r="AU356" i="9"/>
  <c r="AV356" i="9" s="1"/>
  <c r="AU477" i="9"/>
  <c r="AV477" i="9" s="1"/>
  <c r="AM460" i="9"/>
  <c r="AN460" i="9" s="1"/>
  <c r="AM502" i="9"/>
  <c r="AN502" i="9" s="1"/>
  <c r="AM52" i="9"/>
  <c r="AN52" i="9" s="1"/>
  <c r="AM111" i="9"/>
  <c r="AN111" i="9" s="1"/>
  <c r="AM70" i="9"/>
  <c r="AN70" i="9" s="1"/>
  <c r="AU448" i="9"/>
  <c r="AV448" i="9" s="1"/>
  <c r="AM224" i="9"/>
  <c r="AN224" i="9" s="1"/>
  <c r="AM313" i="9"/>
  <c r="AN313" i="9" s="1"/>
  <c r="AM267" i="9"/>
  <c r="AN267" i="9" s="1"/>
  <c r="AM61" i="9"/>
  <c r="AN61" i="9" s="1"/>
  <c r="AU443" i="9"/>
  <c r="AV443" i="9" s="1"/>
  <c r="AU18" i="9"/>
  <c r="AV18" i="9" s="1"/>
  <c r="BK300" i="9"/>
  <c r="BL300" i="9" s="1"/>
  <c r="AM468" i="9"/>
  <c r="AN468" i="9" s="1"/>
  <c r="AM273" i="9"/>
  <c r="AN273" i="9" s="1"/>
  <c r="AU181" i="9"/>
  <c r="AV181" i="9" s="1"/>
  <c r="AM405" i="9"/>
  <c r="AN405" i="9" s="1"/>
  <c r="AM330" i="9"/>
  <c r="AN330" i="9" s="1"/>
  <c r="AM17" i="9"/>
  <c r="AN17" i="9" s="1"/>
  <c r="AM514" i="9"/>
  <c r="AN514" i="9" s="1"/>
  <c r="AM76" i="9"/>
  <c r="AN76" i="9" s="1"/>
  <c r="BK457" i="9"/>
  <c r="BL457" i="9" s="1"/>
  <c r="AM349" i="9"/>
  <c r="AN349" i="9" s="1"/>
  <c r="AM265" i="9"/>
  <c r="AN265" i="9" s="1"/>
  <c r="AM223" i="9"/>
  <c r="AN223" i="9" s="1"/>
  <c r="AU564" i="9"/>
  <c r="AV564" i="9" s="1"/>
  <c r="AM40" i="9"/>
  <c r="AN40" i="9" s="1"/>
  <c r="AM399" i="9"/>
  <c r="AN399" i="9" s="1"/>
  <c r="AM80" i="9"/>
  <c r="AN80" i="9" s="1"/>
  <c r="AU71" i="9"/>
  <c r="AV71" i="9" s="1"/>
  <c r="AM290" i="9"/>
  <c r="AN290" i="9" s="1"/>
  <c r="AU20" i="9"/>
  <c r="AV20" i="9" s="1"/>
  <c r="AM23" i="9"/>
  <c r="AN23" i="9" s="1"/>
  <c r="BC370" i="9"/>
  <c r="BD370" i="9" s="1"/>
  <c r="AU74" i="9"/>
  <c r="AV74" i="9" s="1"/>
  <c r="AM55" i="9"/>
  <c r="AN55" i="9" s="1"/>
  <c r="AM309" i="9"/>
  <c r="AN309" i="9" s="1"/>
  <c r="AM253" i="9"/>
  <c r="AN253" i="9" s="1"/>
  <c r="AU174" i="9"/>
  <c r="AV174" i="9" s="1"/>
  <c r="AM202" i="9"/>
  <c r="AN202" i="9" s="1"/>
  <c r="AM155" i="9"/>
  <c r="AN155" i="9" s="1"/>
  <c r="AU524" i="9"/>
  <c r="AV524" i="9" s="1"/>
  <c r="AU192" i="9"/>
  <c r="AV192" i="9" s="1"/>
  <c r="AU132" i="9"/>
  <c r="AV132" i="9" s="1"/>
  <c r="AU381" i="9"/>
  <c r="AV381" i="9" s="1"/>
  <c r="BK579" i="9"/>
  <c r="BL579" i="9" s="1"/>
  <c r="BC511" i="9"/>
  <c r="BD511" i="9" s="1"/>
  <c r="AM342" i="9"/>
  <c r="AN342" i="9" s="1"/>
  <c r="AU467" i="9"/>
  <c r="AV467" i="9" s="1"/>
  <c r="AM37" i="9"/>
  <c r="AN37" i="9" s="1"/>
  <c r="AM302" i="9"/>
  <c r="AN302" i="9" s="1"/>
  <c r="AU577" i="9"/>
  <c r="AV577" i="9" s="1"/>
  <c r="AM338" i="9"/>
  <c r="AN338" i="9" s="1"/>
  <c r="AM464" i="9"/>
  <c r="AN464" i="9" s="1"/>
  <c r="AM291" i="9"/>
  <c r="AN291" i="9" s="1"/>
  <c r="BC220" i="9"/>
  <c r="BD220" i="9" s="1"/>
  <c r="BC196" i="9"/>
  <c r="BD196" i="9" s="1"/>
  <c r="BC91" i="9"/>
  <c r="BD91" i="9" s="1"/>
  <c r="AM66" i="9"/>
  <c r="AN66" i="9" s="1"/>
  <c r="AM503" i="9"/>
  <c r="AN503" i="9" s="1"/>
  <c r="AM225" i="9"/>
  <c r="AN225" i="9" s="1"/>
  <c r="AM254" i="9"/>
  <c r="AN254" i="9" s="1"/>
  <c r="AU250" i="9"/>
  <c r="AV250" i="9" s="1"/>
  <c r="AU54" i="9"/>
  <c r="AV54" i="9" s="1"/>
  <c r="AM346" i="9"/>
  <c r="AN346" i="9" s="1"/>
  <c r="BK229" i="9"/>
  <c r="BL229" i="9" s="1"/>
  <c r="AM122" i="9"/>
  <c r="AN122" i="9" s="1"/>
  <c r="AM209" i="9"/>
  <c r="AN209" i="9" s="1"/>
  <c r="AM276" i="9"/>
  <c r="AN276" i="9" s="1"/>
  <c r="AM393" i="9"/>
  <c r="AN393" i="9" s="1"/>
  <c r="AM149" i="9"/>
  <c r="AN149" i="9" s="1"/>
  <c r="AU427" i="9"/>
  <c r="AV427" i="9" s="1"/>
  <c r="AU437" i="9"/>
  <c r="AV437" i="9" s="1"/>
  <c r="AM402" i="9"/>
  <c r="AN402" i="9" s="1"/>
  <c r="AM129" i="9"/>
  <c r="AN129" i="9" s="1"/>
  <c r="AM458" i="9"/>
  <c r="AN458" i="9" s="1"/>
  <c r="AU177" i="9"/>
  <c r="AV177" i="9" s="1"/>
  <c r="AM326" i="9"/>
  <c r="AN326" i="9" s="1"/>
  <c r="AU165" i="9"/>
  <c r="AV165" i="9" s="1"/>
  <c r="BK255" i="9"/>
  <c r="BL255" i="9" s="1"/>
  <c r="BK107" i="9"/>
  <c r="BL107" i="9" s="1"/>
  <c r="AM361" i="9"/>
  <c r="AN361" i="9" s="1"/>
  <c r="AU232" i="9"/>
  <c r="AV232" i="9" s="1"/>
  <c r="AU456" i="9"/>
  <c r="AV456" i="9" s="1"/>
  <c r="AU290" i="9"/>
  <c r="AV290" i="9" s="1"/>
  <c r="AM296" i="9"/>
  <c r="AN296" i="9" s="1"/>
  <c r="AM508" i="9"/>
  <c r="AN508" i="9" s="1"/>
  <c r="AU536" i="9"/>
  <c r="AV536" i="9" s="1"/>
  <c r="AM413" i="9"/>
  <c r="AN413" i="9" s="1"/>
  <c r="BC247" i="9"/>
  <c r="BD247" i="9" s="1"/>
  <c r="AU441" i="9"/>
  <c r="AV441" i="9" s="1"/>
  <c r="AM171" i="9"/>
  <c r="AN171" i="9" s="1"/>
  <c r="AU487" i="9"/>
  <c r="AV487" i="9" s="1"/>
  <c r="BC561" i="9"/>
  <c r="BD561" i="9" s="1"/>
  <c r="AM526" i="9"/>
  <c r="AN526" i="9" s="1"/>
  <c r="AM53" i="9"/>
  <c r="AN53" i="9" s="1"/>
  <c r="BC89" i="9"/>
  <c r="BD89" i="9" s="1"/>
  <c r="BC340" i="9"/>
  <c r="BD340" i="9" s="1"/>
  <c r="AM385" i="9"/>
  <c r="AN385" i="9" s="1"/>
  <c r="AU341" i="9"/>
  <c r="AV341" i="9" s="1"/>
  <c r="AU379" i="9"/>
  <c r="AV379" i="9" s="1"/>
  <c r="AM163" i="9"/>
  <c r="AN163" i="9" s="1"/>
  <c r="AM421" i="9"/>
  <c r="AN421" i="9" s="1"/>
  <c r="AM231" i="9"/>
  <c r="AN231" i="9" s="1"/>
  <c r="AM329" i="9"/>
  <c r="AN329" i="9" s="1"/>
  <c r="AU497" i="9"/>
  <c r="AV497" i="9" s="1"/>
  <c r="AM32" i="9"/>
  <c r="AN32" i="9" s="1"/>
  <c r="BC50" i="9"/>
  <c r="BD50" i="9" s="1"/>
  <c r="BC301" i="9"/>
  <c r="BD301" i="9" s="1"/>
  <c r="AU134" i="9"/>
  <c r="AV134" i="9" s="1"/>
  <c r="AU173" i="9"/>
  <c r="AV173" i="9" s="1"/>
  <c r="AM461" i="9"/>
  <c r="AN461" i="9" s="1"/>
  <c r="AM418" i="9"/>
  <c r="AN418" i="9" s="1"/>
  <c r="AM403" i="9"/>
  <c r="AN403" i="9" s="1"/>
  <c r="BC128" i="9"/>
  <c r="BD128" i="9" s="1"/>
  <c r="BC345" i="9"/>
  <c r="BD345" i="9" s="1"/>
  <c r="AU425" i="9"/>
  <c r="AV425" i="9" s="1"/>
  <c r="AM175" i="9"/>
  <c r="AN175" i="9" s="1"/>
  <c r="AM362" i="9"/>
  <c r="AN362" i="9" s="1"/>
  <c r="AU410" i="9"/>
  <c r="AV410" i="9" s="1"/>
  <c r="AU70" i="9"/>
  <c r="AV70" i="9" s="1"/>
  <c r="AM505" i="9"/>
  <c r="AN505" i="9" s="1"/>
  <c r="AM72" i="9"/>
  <c r="AN72" i="9" s="1"/>
  <c r="AM523" i="9"/>
  <c r="AN523" i="9" s="1"/>
  <c r="AM319" i="9"/>
  <c r="AN319" i="9" s="1"/>
  <c r="AM479" i="9"/>
  <c r="AN479" i="9" s="1"/>
  <c r="AM82" i="9"/>
  <c r="AN82" i="9" s="1"/>
  <c r="AU502" i="9"/>
  <c r="AV502" i="9" s="1"/>
  <c r="AU200" i="9"/>
  <c r="AV200" i="9" s="1"/>
  <c r="AU318" i="9"/>
  <c r="AV318" i="9" s="1"/>
  <c r="AU24" i="9"/>
  <c r="AV24" i="9" s="1"/>
  <c r="AM558" i="9"/>
  <c r="AN558" i="9" s="1"/>
  <c r="AM159" i="9"/>
  <c r="AN159" i="9" s="1"/>
  <c r="AM230" i="9"/>
  <c r="AN230" i="9" s="1"/>
  <c r="AM549" i="9"/>
  <c r="AN549" i="9" s="1"/>
  <c r="AU286" i="9"/>
  <c r="AV286" i="9" s="1"/>
  <c r="AM552" i="9"/>
  <c r="AN552" i="9" s="1"/>
  <c r="AM185" i="9"/>
  <c r="AN185" i="9" s="1"/>
  <c r="AM115" i="9"/>
  <c r="AN115" i="9" s="1"/>
  <c r="AM575" i="9"/>
  <c r="AN575" i="9" s="1"/>
  <c r="AE576" i="9"/>
  <c r="AF576" i="9" s="1"/>
  <c r="BC270" i="9"/>
  <c r="BD270" i="9" s="1"/>
  <c r="AU187" i="9"/>
  <c r="AV187" i="9" s="1"/>
  <c r="AU45" i="9"/>
  <c r="AV45" i="9" s="1"/>
  <c r="AM562" i="9"/>
  <c r="AN562" i="9" s="1"/>
  <c r="AU416" i="9"/>
  <c r="AV416" i="9" s="1"/>
  <c r="BC274" i="9"/>
  <c r="BD274" i="9" s="1"/>
  <c r="AM126" i="9"/>
  <c r="AN126" i="9" s="1"/>
  <c r="AM147" i="9"/>
  <c r="AN147" i="9" s="1"/>
  <c r="AM544" i="9"/>
  <c r="AN544" i="9" s="1"/>
  <c r="AM315" i="9"/>
  <c r="AN315" i="9" s="1"/>
  <c r="AM569" i="9"/>
  <c r="AN569" i="9" s="1"/>
  <c r="BC288" i="9"/>
  <c r="BD288" i="9" s="1"/>
  <c r="AM68" i="9"/>
  <c r="AN68" i="9" s="1"/>
  <c r="AM417" i="9"/>
  <c r="AN417" i="9" s="1"/>
  <c r="BC346" i="9"/>
  <c r="BD346" i="9" s="1"/>
  <c r="BC376" i="9"/>
  <c r="BD376" i="9" s="1"/>
  <c r="BK292" i="9"/>
  <c r="BL292" i="9" s="1"/>
  <c r="BK293" i="9"/>
  <c r="BL293" i="9" s="1"/>
  <c r="AM550" i="9"/>
  <c r="AN550" i="9" s="1"/>
  <c r="AM78" i="9"/>
  <c r="AN78" i="9" s="1"/>
  <c r="AM316" i="9"/>
  <c r="AN316" i="9" s="1"/>
  <c r="AM555" i="9"/>
  <c r="AN555" i="9" s="1"/>
  <c r="BK280" i="9"/>
  <c r="BL280" i="9" s="1"/>
  <c r="AM258" i="9"/>
  <c r="AN258" i="9" s="1"/>
  <c r="AM299" i="9"/>
  <c r="AN299" i="9" s="1"/>
  <c r="AM560" i="9"/>
  <c r="AN560" i="9" s="1"/>
  <c r="BC332" i="9"/>
  <c r="BD332" i="9" s="1"/>
  <c r="BC241" i="9"/>
  <c r="BD241" i="9" s="1"/>
  <c r="AM566" i="9"/>
  <c r="AN566" i="9" s="1"/>
  <c r="AM105" i="9"/>
  <c r="AN105" i="9" s="1"/>
  <c r="AU80" i="9"/>
  <c r="AV80" i="9" s="1"/>
  <c r="BC31" i="9"/>
  <c r="BD31" i="9" s="1"/>
  <c r="AU272" i="9"/>
  <c r="AV272" i="9" s="1"/>
  <c r="BC101" i="9"/>
  <c r="BD101" i="9" s="1"/>
  <c r="BC273" i="9"/>
  <c r="BD273" i="9" s="1"/>
  <c r="AM556" i="9"/>
  <c r="AN556" i="9" s="1"/>
  <c r="AM306" i="9"/>
  <c r="AN306" i="9" s="1"/>
  <c r="BC468" i="9"/>
  <c r="BD468" i="9" s="1"/>
  <c r="BC435" i="9"/>
  <c r="BD435" i="9" s="1"/>
  <c r="BC140" i="9"/>
  <c r="BD140" i="9" s="1"/>
  <c r="AM574" i="9"/>
  <c r="AN574" i="9" s="1"/>
  <c r="AM565" i="9"/>
  <c r="AN565" i="9" s="1"/>
  <c r="AM263" i="9"/>
  <c r="AN263" i="9" s="1"/>
  <c r="AM121" i="9"/>
  <c r="AN121" i="9" s="1"/>
  <c r="AM180" i="9"/>
  <c r="AN180" i="9" s="1"/>
  <c r="AU46" i="9"/>
  <c r="AV46" i="9" s="1"/>
  <c r="AU305" i="9"/>
  <c r="AV305" i="9" s="1"/>
  <c r="BK359" i="9"/>
  <c r="BL359" i="9" s="1"/>
  <c r="AM531" i="9"/>
  <c r="AN531" i="9" s="1"/>
  <c r="AM308" i="9"/>
  <c r="AN308" i="9" s="1"/>
  <c r="AM554" i="9"/>
  <c r="AN554" i="9" s="1"/>
  <c r="AU169" i="9"/>
  <c r="AV169" i="9" s="1"/>
  <c r="AM571" i="9"/>
  <c r="AN571" i="9" s="1"/>
  <c r="AU190" i="9"/>
  <c r="AV190" i="9" s="1"/>
  <c r="AM125" i="9"/>
  <c r="AN125" i="9" s="1"/>
  <c r="AU488" i="9"/>
  <c r="AV488" i="9" s="1"/>
  <c r="AM88" i="9"/>
  <c r="AN88" i="9" s="1"/>
  <c r="AM373" i="9"/>
  <c r="AN373" i="9" s="1"/>
  <c r="AM166" i="9"/>
  <c r="AN166" i="9" s="1"/>
  <c r="AU354" i="9"/>
  <c r="AV354" i="9" s="1"/>
  <c r="AM298" i="9"/>
  <c r="AN298" i="9" s="1"/>
  <c r="AM451" i="9"/>
  <c r="AN451" i="9" s="1"/>
  <c r="AM64" i="9"/>
  <c r="AN64" i="9" s="1"/>
  <c r="AM406" i="9"/>
  <c r="AN406" i="9" s="1"/>
  <c r="AU400" i="9"/>
  <c r="AV400" i="9" s="1"/>
  <c r="AU389" i="9"/>
  <c r="AV389" i="9" s="1"/>
  <c r="CU45" i="11"/>
  <c r="CU42" i="11"/>
  <c r="CU43" i="11"/>
  <c r="CU44" i="11"/>
  <c r="BQ21" i="11" l="1"/>
  <c r="BN31" i="11"/>
  <c r="CJ21" i="11"/>
  <c r="CK20" i="11"/>
  <c r="CA19" i="11"/>
  <c r="CA21" i="11"/>
  <c r="BZ19" i="11"/>
  <c r="BZ21" i="11"/>
  <c r="BE184" i="9"/>
  <c r="BE86" i="9"/>
  <c r="BE473" i="9"/>
  <c r="BE189" i="9"/>
  <c r="BF454" i="9"/>
  <c r="BF471" i="9"/>
  <c r="BF238" i="9"/>
  <c r="BF374" i="9"/>
  <c r="BE518" i="9"/>
  <c r="BF237" i="9"/>
  <c r="BE446" i="9"/>
  <c r="BE114" i="9"/>
  <c r="BF235" i="9"/>
  <c r="BF44" i="9"/>
  <c r="BF430" i="9"/>
  <c r="BE141" i="9"/>
  <c r="BE396" i="9"/>
  <c r="BE367" i="9"/>
  <c r="BE449" i="9"/>
  <c r="BE116" i="9"/>
  <c r="BE386" i="9"/>
  <c r="BE57" i="9"/>
  <c r="BE245" i="9"/>
  <c r="BF578" i="9"/>
  <c r="BE193" i="9"/>
  <c r="BE358" i="9"/>
  <c r="BE397" i="9"/>
  <c r="BF139" i="9"/>
  <c r="BF365" i="9"/>
  <c r="BF16" i="9"/>
  <c r="BF571" i="9"/>
  <c r="BE567" i="9"/>
  <c r="BF543" i="9"/>
  <c r="BF194" i="9"/>
  <c r="BE404" i="9"/>
  <c r="BE56" i="9"/>
  <c r="BE545" i="9"/>
  <c r="BE513" i="9"/>
  <c r="BE375" i="9"/>
  <c r="BE528" i="9"/>
  <c r="BE236" i="9"/>
  <c r="BE93" i="9"/>
  <c r="BE421" i="9"/>
  <c r="BE284" i="9"/>
  <c r="BE398" i="9"/>
  <c r="BE160" i="9"/>
  <c r="BE205" i="9"/>
  <c r="BE436" i="9"/>
  <c r="BE559" i="9"/>
  <c r="BF367" i="9"/>
  <c r="BE197" i="9"/>
  <c r="BF193" i="9"/>
  <c r="BF397" i="9"/>
  <c r="BE81" i="9"/>
  <c r="BE333" i="9"/>
  <c r="BF513" i="9"/>
  <c r="BE462" i="9"/>
  <c r="BF509" i="9"/>
  <c r="BE368" i="9"/>
  <c r="BE454" i="9"/>
  <c r="BE278" i="9"/>
  <c r="BE411" i="9"/>
  <c r="BE471" i="9"/>
  <c r="BE238" i="9"/>
  <c r="BE374" i="9"/>
  <c r="BE237" i="9"/>
  <c r="BF188" i="9"/>
  <c r="BE235" i="9"/>
  <c r="BE553" i="9"/>
  <c r="BE44" i="9"/>
  <c r="BE392" i="9"/>
  <c r="BF537" i="9"/>
  <c r="BE112" i="9"/>
  <c r="BE430" i="9"/>
  <c r="BF219" i="9"/>
  <c r="BF287" i="9"/>
  <c r="BE334" i="9"/>
  <c r="BE542" i="9"/>
  <c r="BF118" i="9"/>
  <c r="BE199" i="9"/>
  <c r="BF108" i="9"/>
  <c r="BE578" i="9"/>
  <c r="BF314" i="9"/>
  <c r="BF42" i="9"/>
  <c r="BE139" i="9"/>
  <c r="BE365" i="9"/>
  <c r="BE102" i="9"/>
  <c r="BE16" i="9"/>
  <c r="BE571" i="9"/>
  <c r="BF73" i="9"/>
  <c r="BE543" i="9"/>
  <c r="BE194" i="9"/>
  <c r="BF208" i="9"/>
  <c r="BE252" i="9"/>
  <c r="BF269" i="9"/>
  <c r="BF414" i="9"/>
  <c r="BF432" i="9"/>
  <c r="BE137" i="9"/>
  <c r="BE372" i="9"/>
  <c r="BE161" i="9"/>
  <c r="BE363" i="9"/>
  <c r="BE119" i="9"/>
  <c r="BF57" i="9"/>
  <c r="BE307" i="9"/>
  <c r="BE218" i="9"/>
  <c r="BF545" i="9"/>
  <c r="BF462" i="9"/>
  <c r="BE408" i="9"/>
  <c r="BE509" i="9"/>
  <c r="BF327" i="9"/>
  <c r="BF137" i="9"/>
  <c r="BF205" i="9"/>
  <c r="BE188" i="9"/>
  <c r="BE459" i="9"/>
  <c r="BF161" i="9"/>
  <c r="BF436" i="9"/>
  <c r="BE168" i="9"/>
  <c r="BE537" i="9"/>
  <c r="BE219" i="9"/>
  <c r="BE14" i="9"/>
  <c r="BE287" i="9"/>
  <c r="BE480" i="9"/>
  <c r="BF92" i="9"/>
  <c r="BF119" i="9"/>
  <c r="BE13" i="9"/>
  <c r="BE118" i="9"/>
  <c r="BE157" i="9"/>
  <c r="BE108" i="9"/>
  <c r="BF94" i="9"/>
  <c r="BE314" i="9"/>
  <c r="BE26" i="9"/>
  <c r="BE42" i="9"/>
  <c r="BE308" i="9"/>
  <c r="BE519" i="9"/>
  <c r="BF81" i="9"/>
  <c r="BF21" i="9"/>
  <c r="BF333" i="9"/>
  <c r="BE73" i="9"/>
  <c r="BF304" i="9"/>
  <c r="BF218" i="9"/>
  <c r="BE208" i="9"/>
  <c r="BF547" i="9"/>
  <c r="BE269" i="9"/>
  <c r="BE34" i="9"/>
  <c r="BE557" i="9"/>
  <c r="BE474" i="9"/>
  <c r="BE429" i="9"/>
  <c r="BF331" i="9"/>
  <c r="BE414" i="9"/>
  <c r="BE432" i="9"/>
  <c r="BE395" i="9"/>
  <c r="BE313" i="9"/>
  <c r="BF189" i="9"/>
  <c r="BE327" i="9"/>
  <c r="BE131" i="9"/>
  <c r="BF518" i="9"/>
  <c r="BF114" i="9"/>
  <c r="BE95" i="9"/>
  <c r="BF141" i="9"/>
  <c r="BE92" i="9"/>
  <c r="BF245" i="9"/>
  <c r="BE94" i="9"/>
  <c r="BE21" i="9"/>
  <c r="BF567" i="9"/>
  <c r="BE304" i="9"/>
  <c r="BE547" i="9"/>
  <c r="BF56" i="9"/>
  <c r="BF375" i="9"/>
  <c r="BE331" i="9"/>
  <c r="BF93" i="9"/>
  <c r="BF284" i="9"/>
  <c r="BF160" i="9"/>
  <c r="BY31" i="11"/>
  <c r="CM27" i="11"/>
  <c r="CJ26" i="11"/>
  <c r="L15" i="13"/>
  <c r="BE280" i="9"/>
  <c r="BM5" i="9"/>
  <c r="BU5" i="9"/>
  <c r="BZ9" i="9"/>
  <c r="CA9" i="9" s="1"/>
  <c r="CB9" i="9" s="1"/>
  <c r="BZ8" i="9"/>
  <c r="CH8" i="9"/>
  <c r="CH9" i="9"/>
  <c r="CI9" i="9" s="1"/>
  <c r="CJ9" i="9" s="1"/>
  <c r="AW257" i="9"/>
  <c r="AW270" i="9"/>
  <c r="AW38" i="9"/>
  <c r="AW376" i="9"/>
  <c r="DH25" i="11"/>
  <c r="DR22" i="11"/>
  <c r="CD130" i="9"/>
  <c r="CC130" i="9"/>
  <c r="CD101" i="9"/>
  <c r="CC101" i="9"/>
  <c r="CC557" i="9"/>
  <c r="CD557" i="9"/>
  <c r="CC579" i="9"/>
  <c r="CD579" i="9"/>
  <c r="CD347" i="9"/>
  <c r="CC347" i="9"/>
  <c r="CC208" i="9"/>
  <c r="CD208" i="9"/>
  <c r="CC412" i="9"/>
  <c r="CD412" i="9"/>
  <c r="CC172" i="9"/>
  <c r="CD172" i="9"/>
  <c r="CC29" i="9"/>
  <c r="CD29" i="9"/>
  <c r="CC42" i="9"/>
  <c r="CD42" i="9"/>
  <c r="CC194" i="9"/>
  <c r="CD194" i="9"/>
  <c r="CC518" i="9"/>
  <c r="CD518" i="9"/>
  <c r="CC249" i="9"/>
  <c r="CD249" i="9"/>
  <c r="CC35" i="9"/>
  <c r="CD35" i="9"/>
  <c r="CD492" i="9"/>
  <c r="CC492" i="9"/>
  <c r="CC551" i="9"/>
  <c r="CD551" i="9"/>
  <c r="CD122" i="9"/>
  <c r="CC122" i="9"/>
  <c r="CD446" i="9"/>
  <c r="CC446" i="9"/>
  <c r="CC220" i="9"/>
  <c r="CD220" i="9"/>
  <c r="CC74" i="9"/>
  <c r="CD74" i="9"/>
  <c r="CC517" i="9"/>
  <c r="CD517" i="9"/>
  <c r="CC345" i="9"/>
  <c r="CD345" i="9"/>
  <c r="CC247" i="9"/>
  <c r="CD247" i="9"/>
  <c r="CC108" i="9"/>
  <c r="CD108" i="9"/>
  <c r="CD264" i="9"/>
  <c r="CC264" i="9"/>
  <c r="CC148" i="9"/>
  <c r="CD148" i="9"/>
  <c r="CC408" i="9"/>
  <c r="CD408" i="9"/>
  <c r="CC68" i="9"/>
  <c r="CD68" i="9"/>
  <c r="CC543" i="9"/>
  <c r="CD543" i="9"/>
  <c r="CC544" i="9"/>
  <c r="CD544" i="9"/>
  <c r="CC525" i="9"/>
  <c r="CD525" i="9"/>
  <c r="CC545" i="9"/>
  <c r="CD545" i="9"/>
  <c r="CC248" i="9"/>
  <c r="CD248" i="9"/>
  <c r="CC529" i="9"/>
  <c r="CD529" i="9"/>
  <c r="CC92" i="9"/>
  <c r="CD92" i="9"/>
  <c r="CC346" i="9"/>
  <c r="CD346" i="9"/>
  <c r="CC375" i="9"/>
  <c r="CD375" i="9"/>
  <c r="CC149" i="9"/>
  <c r="CD149" i="9"/>
  <c r="CC240" i="9"/>
  <c r="CD240" i="9"/>
  <c r="CC471" i="9"/>
  <c r="CD471" i="9"/>
  <c r="CC36" i="9"/>
  <c r="CD36" i="9"/>
  <c r="CC58" i="9"/>
  <c r="CD58" i="9"/>
  <c r="CC462" i="9"/>
  <c r="CD462" i="9"/>
  <c r="CC370" i="9"/>
  <c r="CD370" i="9"/>
  <c r="CC251" i="9"/>
  <c r="CD251" i="9"/>
  <c r="CC302" i="9"/>
  <c r="CD302" i="9"/>
  <c r="CC57" i="9"/>
  <c r="CD57" i="9"/>
  <c r="CC73" i="9"/>
  <c r="CD73" i="9"/>
  <c r="CC442" i="9"/>
  <c r="CD442" i="9"/>
  <c r="CC567" i="9"/>
  <c r="CD567" i="9"/>
  <c r="CD83" i="9"/>
  <c r="CC83" i="9"/>
  <c r="CD474" i="9"/>
  <c r="CC474" i="9"/>
  <c r="CC168" i="9"/>
  <c r="CD168" i="9"/>
  <c r="CC107" i="9"/>
  <c r="CD107" i="9"/>
  <c r="CC181" i="9"/>
  <c r="CD181" i="9"/>
  <c r="CC496" i="9"/>
  <c r="CD496" i="9"/>
  <c r="CC56" i="9"/>
  <c r="CD56" i="9"/>
  <c r="CC454" i="9"/>
  <c r="CD454" i="9"/>
  <c r="CC451" i="9"/>
  <c r="CD451" i="9"/>
  <c r="CC163" i="9"/>
  <c r="CD163" i="9"/>
  <c r="CC284" i="9"/>
  <c r="CD284" i="9"/>
  <c r="CC65" i="9"/>
  <c r="CD65" i="9"/>
  <c r="CC50" i="9"/>
  <c r="CD50" i="9"/>
  <c r="CC41" i="9"/>
  <c r="CD41" i="9"/>
  <c r="CC272" i="9"/>
  <c r="CD272" i="9"/>
  <c r="CC320" i="9"/>
  <c r="CD320" i="9"/>
  <c r="CC337" i="9"/>
  <c r="CD337" i="9"/>
  <c r="CC261" i="9"/>
  <c r="CD261" i="9"/>
  <c r="CC63" i="9"/>
  <c r="CD63" i="9"/>
  <c r="CC330" i="9"/>
  <c r="CD330" i="9"/>
  <c r="CC193" i="9"/>
  <c r="CD193" i="9"/>
  <c r="CC411" i="9"/>
  <c r="CD411" i="9"/>
  <c r="CC313" i="9"/>
  <c r="CD313" i="9"/>
  <c r="CC404" i="9"/>
  <c r="CD404" i="9"/>
  <c r="CC521" i="9"/>
  <c r="CD521" i="9"/>
  <c r="CC509" i="9"/>
  <c r="CD509" i="9"/>
  <c r="CC374" i="9"/>
  <c r="CD374" i="9"/>
  <c r="CC554" i="9"/>
  <c r="CD554" i="9"/>
  <c r="CC553" i="9"/>
  <c r="CD553" i="9"/>
  <c r="CC202" i="9"/>
  <c r="CD202" i="9"/>
  <c r="CC222" i="9"/>
  <c r="CD222" i="9"/>
  <c r="CC153" i="9"/>
  <c r="CD153" i="9"/>
  <c r="CJ503" i="9"/>
  <c r="CJ378" i="9"/>
  <c r="CJ489" i="9"/>
  <c r="CJ279" i="9"/>
  <c r="CJ181" i="9"/>
  <c r="CJ516" i="9"/>
  <c r="CJ568" i="9"/>
  <c r="CJ60" i="9"/>
  <c r="CJ107" i="9"/>
  <c r="CJ217" i="9"/>
  <c r="CJ26" i="9"/>
  <c r="CJ133" i="9"/>
  <c r="CJ168" i="9"/>
  <c r="CJ131" i="9"/>
  <c r="CJ533" i="9"/>
  <c r="CJ79" i="9"/>
  <c r="CJ464" i="9"/>
  <c r="CJ206" i="9"/>
  <c r="CJ124" i="9"/>
  <c r="CJ249" i="9"/>
  <c r="CJ360" i="9"/>
  <c r="CJ561" i="9"/>
  <c r="CJ288" i="9"/>
  <c r="CJ512" i="9"/>
  <c r="CJ141" i="9"/>
  <c r="CJ148" i="9"/>
  <c r="CJ40" i="9"/>
  <c r="CJ228" i="9"/>
  <c r="CJ208" i="9"/>
  <c r="CJ486" i="9"/>
  <c r="CJ339" i="9"/>
  <c r="CJ220" i="9"/>
  <c r="CJ55" i="9"/>
  <c r="CJ39" i="9"/>
  <c r="CJ171" i="9"/>
  <c r="CJ518" i="9"/>
  <c r="CJ429" i="9"/>
  <c r="CJ81" i="9"/>
  <c r="CJ25" i="9"/>
  <c r="CJ499" i="9"/>
  <c r="CJ411" i="9"/>
  <c r="CJ314" i="9"/>
  <c r="CJ193" i="9"/>
  <c r="CJ396" i="9"/>
  <c r="CJ330" i="9"/>
  <c r="CJ247" i="9"/>
  <c r="CJ89" i="9"/>
  <c r="CJ63" i="9"/>
  <c r="CJ463" i="9"/>
  <c r="CJ375" i="9"/>
  <c r="CJ261" i="9"/>
  <c r="CJ372" i="9"/>
  <c r="CJ196" i="9"/>
  <c r="CJ237" i="9"/>
  <c r="CJ347" i="9"/>
  <c r="CJ446" i="9"/>
  <c r="CJ250" i="9"/>
  <c r="CJ522" i="9"/>
  <c r="CJ556" i="9"/>
  <c r="CJ492" i="9"/>
  <c r="CJ105" i="9"/>
  <c r="CJ496" i="9"/>
  <c r="CJ41" i="9"/>
  <c r="CJ371" i="9"/>
  <c r="CJ271" i="9"/>
  <c r="CJ154" i="9"/>
  <c r="CJ50" i="9"/>
  <c r="CJ467" i="9"/>
  <c r="CJ169" i="9"/>
  <c r="CJ348" i="9"/>
  <c r="CJ65" i="9"/>
  <c r="CJ386" i="9"/>
  <c r="CJ90" i="9"/>
  <c r="CJ369" i="9"/>
  <c r="CJ284" i="9"/>
  <c r="CJ395" i="9"/>
  <c r="CJ153" i="9"/>
  <c r="CJ149" i="9"/>
  <c r="CJ212" i="9"/>
  <c r="CJ35" i="9"/>
  <c r="CJ113" i="9"/>
  <c r="CJ530" i="9"/>
  <c r="CJ245" i="9"/>
  <c r="CJ252" i="9"/>
  <c r="CJ549" i="9"/>
  <c r="CJ408" i="9"/>
  <c r="CJ335" i="9"/>
  <c r="CJ439" i="9"/>
  <c r="CJ412" i="9"/>
  <c r="CJ274" i="9"/>
  <c r="CJ350" i="9"/>
  <c r="CJ108" i="9"/>
  <c r="CJ238" i="9"/>
  <c r="CJ358" i="9"/>
  <c r="CJ308" i="9"/>
  <c r="CJ185" i="9"/>
  <c r="CJ36" i="9"/>
  <c r="CJ504" i="9"/>
  <c r="CJ471" i="9"/>
  <c r="CJ132" i="9"/>
  <c r="CJ240" i="9"/>
  <c r="CJ120" i="9"/>
  <c r="CJ458" i="9"/>
  <c r="CJ420" i="9"/>
  <c r="CJ59" i="9"/>
  <c r="CJ382" i="9"/>
  <c r="CJ480" i="9"/>
  <c r="CJ576" i="9"/>
  <c r="CJ116" i="9"/>
  <c r="CJ346" i="9"/>
  <c r="CJ566" i="9"/>
  <c r="CJ497" i="9"/>
  <c r="CJ96" i="9"/>
  <c r="CJ92" i="9"/>
  <c r="CJ334" i="9"/>
  <c r="CJ563" i="9"/>
  <c r="CJ188" i="9"/>
  <c r="CJ438" i="9"/>
  <c r="CJ498" i="9"/>
  <c r="CJ484" i="9"/>
  <c r="CJ535" i="9"/>
  <c r="CJ93" i="9"/>
  <c r="CJ442" i="9"/>
  <c r="CJ142" i="9"/>
  <c r="CJ198" i="9"/>
  <c r="CJ166" i="9"/>
  <c r="CJ73" i="9"/>
  <c r="CJ232" i="9"/>
  <c r="CJ84" i="9"/>
  <c r="CJ13" i="9"/>
  <c r="CJ57" i="9"/>
  <c r="CJ305" i="9"/>
  <c r="CJ255" i="9"/>
  <c r="CJ37" i="9"/>
  <c r="CJ567" i="9"/>
  <c r="CJ98" i="9"/>
  <c r="CJ156" i="9"/>
  <c r="CJ509" i="9"/>
  <c r="CJ23" i="9"/>
  <c r="CJ192" i="9"/>
  <c r="CJ377" i="9"/>
  <c r="CJ521" i="9"/>
  <c r="CJ189" i="9"/>
  <c r="CJ112" i="9"/>
  <c r="CJ578" i="9"/>
  <c r="CJ404" i="9"/>
  <c r="CJ368" i="9"/>
  <c r="CJ177" i="9"/>
  <c r="CJ195" i="9"/>
  <c r="CJ551" i="9"/>
  <c r="CJ151" i="9"/>
  <c r="CJ513" i="9"/>
  <c r="CJ302" i="9"/>
  <c r="CJ476" i="9"/>
  <c r="CJ424" i="9"/>
  <c r="CJ257" i="9"/>
  <c r="CJ423" i="9"/>
  <c r="CJ219" i="9"/>
  <c r="CJ140" i="9"/>
  <c r="CJ326" i="9"/>
  <c r="CJ329" i="9"/>
  <c r="CJ473" i="9"/>
  <c r="CJ355" i="9"/>
  <c r="CJ505" i="9"/>
  <c r="CJ83" i="9"/>
  <c r="CJ111" i="9"/>
  <c r="CJ365" i="9"/>
  <c r="CJ264" i="9"/>
  <c r="CJ21" i="9"/>
  <c r="CJ102" i="9"/>
  <c r="CJ333" i="9"/>
  <c r="CJ16" i="9"/>
  <c r="CJ101" i="9"/>
  <c r="CJ119" i="9"/>
  <c r="CJ542" i="9"/>
  <c r="CJ491" i="9"/>
  <c r="CJ545" i="9"/>
  <c r="CJ38" i="9"/>
  <c r="CJ481" i="9"/>
  <c r="CJ488" i="9"/>
  <c r="CJ525" i="9"/>
  <c r="CJ226" i="9"/>
  <c r="CJ204" i="9"/>
  <c r="CJ290" i="9"/>
  <c r="CJ544" i="9"/>
  <c r="CJ402" i="9"/>
  <c r="CJ215" i="9"/>
  <c r="CJ256" i="9"/>
  <c r="CJ543" i="9"/>
  <c r="CJ495" i="9"/>
  <c r="CJ309" i="9"/>
  <c r="CJ405" i="9"/>
  <c r="CJ72" i="9"/>
  <c r="CJ187" i="9"/>
  <c r="CJ451" i="9"/>
  <c r="CJ95" i="9"/>
  <c r="CJ577" i="9"/>
  <c r="CJ269" i="9"/>
  <c r="CJ454" i="9"/>
  <c r="CJ227" i="9"/>
  <c r="CJ430" i="9"/>
  <c r="CJ94" i="9"/>
  <c r="CJ56" i="9"/>
  <c r="CJ327" i="9"/>
  <c r="CJ559" i="9"/>
  <c r="CJ354" i="9"/>
  <c r="CJ433" i="9"/>
  <c r="CJ155" i="9"/>
  <c r="CJ319" i="9"/>
  <c r="CJ29" i="9"/>
  <c r="CJ163" i="9"/>
  <c r="CJ520" i="9"/>
  <c r="CJ34" i="9"/>
  <c r="CJ205" i="9"/>
  <c r="CJ523" i="9"/>
  <c r="CJ216" i="9"/>
  <c r="CJ282" i="9"/>
  <c r="CJ42" i="9"/>
  <c r="CJ74" i="9"/>
  <c r="CJ390" i="9"/>
  <c r="CJ200" i="9"/>
  <c r="CJ139" i="9"/>
  <c r="CJ448" i="9"/>
  <c r="CJ69" i="9"/>
  <c r="CJ506" i="9"/>
  <c r="CJ280" i="9"/>
  <c r="CJ337" i="9"/>
  <c r="CJ528" i="9"/>
  <c r="CJ277" i="9"/>
  <c r="CJ331" i="9"/>
  <c r="CJ345" i="9"/>
  <c r="CJ447" i="9"/>
  <c r="CJ322" i="9"/>
  <c r="CJ538" i="9"/>
  <c r="CJ222" i="9"/>
  <c r="CJ211" i="9"/>
  <c r="CJ317" i="9"/>
  <c r="CJ179" i="9"/>
  <c r="CJ202" i="9"/>
  <c r="CJ323" i="9"/>
  <c r="CJ161" i="9"/>
  <c r="CJ231" i="9"/>
  <c r="CJ553" i="9"/>
  <c r="CJ421" i="9"/>
  <c r="CJ432" i="9"/>
  <c r="CJ104" i="9"/>
  <c r="CJ554" i="9"/>
  <c r="CJ401" i="9"/>
  <c r="CJ135" i="9"/>
  <c r="CJ251" i="9"/>
  <c r="CJ275" i="9"/>
  <c r="CJ24" i="9"/>
  <c r="CJ184" i="9"/>
  <c r="CJ370" i="9"/>
  <c r="CJ144" i="9"/>
  <c r="CJ157" i="9"/>
  <c r="CJ547" i="9"/>
  <c r="CJ462" i="9"/>
  <c r="CJ537" i="9"/>
  <c r="CJ199" i="9"/>
  <c r="CJ529" i="9"/>
  <c r="CJ324" i="9"/>
  <c r="CJ557" i="9"/>
  <c r="CJ14" i="9"/>
  <c r="CJ367" i="9"/>
  <c r="CJ287" i="9"/>
  <c r="CJ419" i="9"/>
  <c r="CJ130" i="9"/>
  <c r="CJ459" i="9"/>
  <c r="CJ304" i="9"/>
  <c r="CJ444" i="9"/>
  <c r="CJ400" i="9"/>
  <c r="CJ436" i="9"/>
  <c r="CJ86" i="9"/>
  <c r="CJ80" i="9"/>
  <c r="CJ248" i="9"/>
  <c r="CJ301" i="9"/>
  <c r="CJ307" i="9"/>
  <c r="CJ197" i="9"/>
  <c r="CJ517" i="9"/>
  <c r="CJ243" i="9"/>
  <c r="CJ194" i="9"/>
  <c r="CJ213" i="9"/>
  <c r="CJ15" i="9"/>
  <c r="CJ440" i="9"/>
  <c r="CJ363" i="9"/>
  <c r="CJ414" i="9"/>
  <c r="CJ571" i="9"/>
  <c r="CJ466" i="9"/>
  <c r="CJ175" i="9"/>
  <c r="CJ320" i="9"/>
  <c r="CJ218" i="9"/>
  <c r="CJ272" i="9"/>
  <c r="CJ122" i="9"/>
  <c r="CJ391" i="9"/>
  <c r="CJ114" i="9"/>
  <c r="CJ172" i="9"/>
  <c r="CJ236" i="9"/>
  <c r="CJ44" i="9"/>
  <c r="CJ394" i="9"/>
  <c r="CJ398" i="9"/>
  <c r="CJ579" i="9"/>
  <c r="CJ388" i="9"/>
  <c r="CJ321" i="9"/>
  <c r="BE511" i="9"/>
  <c r="CD419" i="9"/>
  <c r="CC419" i="9"/>
  <c r="CC287" i="9"/>
  <c r="CD287" i="9"/>
  <c r="CC339" i="9"/>
  <c r="CD339" i="9"/>
  <c r="CC354" i="9"/>
  <c r="CD354" i="9"/>
  <c r="CD196" i="9"/>
  <c r="CC196" i="9"/>
  <c r="CC141" i="9"/>
  <c r="CD141" i="9"/>
  <c r="CC549" i="9"/>
  <c r="CD549" i="9"/>
  <c r="CC114" i="9"/>
  <c r="CD114" i="9"/>
  <c r="CC319" i="9"/>
  <c r="CD319" i="9"/>
  <c r="CC388" i="9"/>
  <c r="CD388" i="9"/>
  <c r="CD333" i="9"/>
  <c r="CC333" i="9"/>
  <c r="CD336" i="9"/>
  <c r="CC336" i="9"/>
  <c r="CC106" i="9"/>
  <c r="CD106" i="9"/>
  <c r="CD466" i="9"/>
  <c r="CC466" i="9"/>
  <c r="CD556" i="9"/>
  <c r="CC556" i="9"/>
  <c r="CD79" i="9"/>
  <c r="CC79" i="9"/>
  <c r="CC433" i="9"/>
  <c r="CD433" i="9"/>
  <c r="CD237" i="9"/>
  <c r="CC237" i="9"/>
  <c r="CC40" i="9"/>
  <c r="CD40" i="9"/>
  <c r="CD335" i="9"/>
  <c r="CC335" i="9"/>
  <c r="CC197" i="9"/>
  <c r="CD197" i="9"/>
  <c r="CC308" i="9"/>
  <c r="CD308" i="9"/>
  <c r="CC326" i="9"/>
  <c r="CD326" i="9"/>
  <c r="CC213" i="9"/>
  <c r="CD213" i="9"/>
  <c r="CD81" i="9"/>
  <c r="CC81" i="9"/>
  <c r="CC561" i="9"/>
  <c r="CD561" i="9"/>
  <c r="CC530" i="9"/>
  <c r="CD530" i="9"/>
  <c r="CC44" i="9"/>
  <c r="CD44" i="9"/>
  <c r="CC256" i="9"/>
  <c r="CD256" i="9"/>
  <c r="CC290" i="9"/>
  <c r="CD290" i="9"/>
  <c r="CC488" i="9"/>
  <c r="CD488" i="9"/>
  <c r="CC267" i="9"/>
  <c r="CD267" i="9"/>
  <c r="CC80" i="9"/>
  <c r="CD80" i="9"/>
  <c r="CC436" i="9"/>
  <c r="CD436" i="9"/>
  <c r="CC96" i="9"/>
  <c r="CD96" i="9"/>
  <c r="CC116" i="9"/>
  <c r="CD116" i="9"/>
  <c r="CC382" i="9"/>
  <c r="CD382" i="9"/>
  <c r="CC209" i="9"/>
  <c r="CD209" i="9"/>
  <c r="CC216" i="9"/>
  <c r="CD216" i="9"/>
  <c r="CC205" i="9"/>
  <c r="CD205" i="9"/>
  <c r="CC520" i="9"/>
  <c r="CD520" i="9"/>
  <c r="CC105" i="9"/>
  <c r="CD105" i="9"/>
  <c r="CC547" i="9"/>
  <c r="CD547" i="9"/>
  <c r="CC184" i="9"/>
  <c r="CD184" i="9"/>
  <c r="CC135" i="9"/>
  <c r="CD135" i="9"/>
  <c r="CC175" i="9"/>
  <c r="CD175" i="9"/>
  <c r="CC13" i="9"/>
  <c r="CD13" i="9"/>
  <c r="CC166" i="9"/>
  <c r="CD166" i="9"/>
  <c r="CC93" i="9"/>
  <c r="CD93" i="9"/>
  <c r="CC416" i="9"/>
  <c r="CD416" i="9"/>
  <c r="CD139" i="9"/>
  <c r="CC139" i="9"/>
  <c r="CC437" i="9"/>
  <c r="CD437" i="9"/>
  <c r="CC133" i="9"/>
  <c r="CD133" i="9"/>
  <c r="CC60" i="9"/>
  <c r="CD60" i="9"/>
  <c r="CC279" i="9"/>
  <c r="CD279" i="9"/>
  <c r="CC491" i="9"/>
  <c r="CD491" i="9"/>
  <c r="CC94" i="9"/>
  <c r="CD94" i="9"/>
  <c r="CC269" i="9"/>
  <c r="CD269" i="9"/>
  <c r="CC187" i="9"/>
  <c r="CD187" i="9"/>
  <c r="CC329" i="9"/>
  <c r="CD329" i="9"/>
  <c r="CC369" i="9"/>
  <c r="CD369" i="9"/>
  <c r="CC348" i="9"/>
  <c r="CD348" i="9"/>
  <c r="CC154" i="9"/>
  <c r="CD154" i="9"/>
  <c r="CC498" i="9"/>
  <c r="CD498" i="9"/>
  <c r="CC195" i="9"/>
  <c r="CD195" i="9"/>
  <c r="CC331" i="9"/>
  <c r="CD331" i="9"/>
  <c r="CC280" i="9"/>
  <c r="CD280" i="9"/>
  <c r="CC480" i="9"/>
  <c r="CD480" i="9"/>
  <c r="CC485" i="9"/>
  <c r="CD485" i="9"/>
  <c r="CC140" i="9"/>
  <c r="CD140" i="9"/>
  <c r="CC423" i="9"/>
  <c r="CD423" i="9"/>
  <c r="CC424" i="9"/>
  <c r="CD424" i="9"/>
  <c r="CC464" i="9"/>
  <c r="CD464" i="9"/>
  <c r="CD578" i="9"/>
  <c r="CC578" i="9"/>
  <c r="CD377" i="9"/>
  <c r="CC377" i="9"/>
  <c r="CD156" i="9"/>
  <c r="CC156" i="9"/>
  <c r="CC89" i="9"/>
  <c r="CD89" i="9"/>
  <c r="CC104" i="9"/>
  <c r="CD104" i="9"/>
  <c r="CC231" i="9"/>
  <c r="CD231" i="9"/>
  <c r="CC179" i="9"/>
  <c r="CD179" i="9"/>
  <c r="CC538" i="9"/>
  <c r="CD538" i="9"/>
  <c r="BM107" i="9"/>
  <c r="AW461" i="9"/>
  <c r="AW468" i="9"/>
  <c r="AW142" i="9"/>
  <c r="AW498" i="9"/>
  <c r="AW23" i="9"/>
  <c r="AW428" i="9"/>
  <c r="AW140" i="9"/>
  <c r="AW549" i="9"/>
  <c r="AW464" i="9"/>
  <c r="CD542" i="9"/>
  <c r="CC542" i="9"/>
  <c r="CC367" i="9"/>
  <c r="CD367" i="9"/>
  <c r="CC486" i="9"/>
  <c r="CD486" i="9"/>
  <c r="CC394" i="9"/>
  <c r="CD394" i="9"/>
  <c r="CD429" i="9"/>
  <c r="CC429" i="9"/>
  <c r="CC360" i="9"/>
  <c r="CD360" i="9"/>
  <c r="CC113" i="9"/>
  <c r="CD113" i="9"/>
  <c r="CC188" i="9"/>
  <c r="CD188" i="9"/>
  <c r="CC155" i="9"/>
  <c r="CD155" i="9"/>
  <c r="CC15" i="9"/>
  <c r="CD15" i="9"/>
  <c r="CD21" i="9"/>
  <c r="CC21" i="9"/>
  <c r="CC228" i="9"/>
  <c r="CD228" i="9"/>
  <c r="CC439" i="9"/>
  <c r="CD439" i="9"/>
  <c r="CD571" i="9"/>
  <c r="CC571" i="9"/>
  <c r="CC513" i="9"/>
  <c r="CD513" i="9"/>
  <c r="CC533" i="9"/>
  <c r="CD533" i="9"/>
  <c r="CC398" i="9"/>
  <c r="CD398" i="9"/>
  <c r="CD372" i="9"/>
  <c r="CC372" i="9"/>
  <c r="CC288" i="9"/>
  <c r="CD288" i="9"/>
  <c r="CC245" i="9"/>
  <c r="CD245" i="9"/>
  <c r="CC307" i="9"/>
  <c r="CD307" i="9"/>
  <c r="CC358" i="9"/>
  <c r="CD358" i="9"/>
  <c r="CC391" i="9"/>
  <c r="CD391" i="9"/>
  <c r="CD16" i="9"/>
  <c r="CC16" i="9"/>
  <c r="CD39" i="9"/>
  <c r="CC39" i="9"/>
  <c r="CC206" i="9"/>
  <c r="CD206" i="9"/>
  <c r="CC332" i="9"/>
  <c r="CD332" i="9"/>
  <c r="CC309" i="9"/>
  <c r="CD309" i="9"/>
  <c r="CC215" i="9"/>
  <c r="CD215" i="9"/>
  <c r="CC204" i="9"/>
  <c r="CD204" i="9"/>
  <c r="CC481" i="9"/>
  <c r="CD481" i="9"/>
  <c r="CC405" i="9"/>
  <c r="CD405" i="9"/>
  <c r="CC86" i="9"/>
  <c r="CD86" i="9"/>
  <c r="CC400" i="9"/>
  <c r="CD400" i="9"/>
  <c r="CC497" i="9"/>
  <c r="CD497" i="9"/>
  <c r="CC111" i="9"/>
  <c r="CD111" i="9"/>
  <c r="CC355" i="9"/>
  <c r="CD355" i="9"/>
  <c r="CC120" i="9"/>
  <c r="CD120" i="9"/>
  <c r="CC132" i="9"/>
  <c r="CD132" i="9"/>
  <c r="CC504" i="9"/>
  <c r="CD504" i="9"/>
  <c r="CC185" i="9"/>
  <c r="CD185" i="9"/>
  <c r="CC199" i="9"/>
  <c r="CD199" i="9"/>
  <c r="CC157" i="9"/>
  <c r="CD157" i="9"/>
  <c r="CC24" i="9"/>
  <c r="CD24" i="9"/>
  <c r="CC273" i="9"/>
  <c r="CD273" i="9"/>
  <c r="CC255" i="9"/>
  <c r="CD255" i="9"/>
  <c r="CC84" i="9"/>
  <c r="CD84" i="9"/>
  <c r="CC198" i="9"/>
  <c r="CD198" i="9"/>
  <c r="CC535" i="9"/>
  <c r="CD535" i="9"/>
  <c r="CC343" i="9"/>
  <c r="CD343" i="9"/>
  <c r="CD463" i="9"/>
  <c r="CC463" i="9"/>
  <c r="CC268" i="9"/>
  <c r="CD268" i="9"/>
  <c r="CC26" i="9"/>
  <c r="CD26" i="9"/>
  <c r="CC568" i="9"/>
  <c r="CD568" i="9"/>
  <c r="CC489" i="9"/>
  <c r="CD489" i="9"/>
  <c r="CC559" i="9"/>
  <c r="CD559" i="9"/>
  <c r="CC430" i="9"/>
  <c r="CD430" i="9"/>
  <c r="CC577" i="9"/>
  <c r="CD577" i="9"/>
  <c r="CC72" i="9"/>
  <c r="CD72" i="9"/>
  <c r="CC243" i="9"/>
  <c r="CD243" i="9"/>
  <c r="CC90" i="9"/>
  <c r="CD90" i="9"/>
  <c r="CC169" i="9"/>
  <c r="CD169" i="9"/>
  <c r="CC271" i="9"/>
  <c r="CD271" i="9"/>
  <c r="CC340" i="9"/>
  <c r="CD340" i="9"/>
  <c r="CC177" i="9"/>
  <c r="CD177" i="9"/>
  <c r="CC277" i="9"/>
  <c r="CD277" i="9"/>
  <c r="CC506" i="9"/>
  <c r="CD506" i="9"/>
  <c r="CC505" i="9"/>
  <c r="CD505" i="9"/>
  <c r="CC401" i="9"/>
  <c r="CD401" i="9"/>
  <c r="CC396" i="9"/>
  <c r="CD396" i="9"/>
  <c r="CC314" i="9"/>
  <c r="CD314" i="9"/>
  <c r="CC499" i="9"/>
  <c r="CD499" i="9"/>
  <c r="CC503" i="9"/>
  <c r="CD503" i="9"/>
  <c r="CC112" i="9"/>
  <c r="CD112" i="9"/>
  <c r="CC192" i="9"/>
  <c r="CD192" i="9"/>
  <c r="CC98" i="9"/>
  <c r="CD98" i="9"/>
  <c r="CC444" i="9"/>
  <c r="CD444" i="9"/>
  <c r="CC432" i="9"/>
  <c r="CD432" i="9"/>
  <c r="CC161" i="9"/>
  <c r="CD161" i="9"/>
  <c r="CC317" i="9"/>
  <c r="CD317" i="9"/>
  <c r="CC473" i="9"/>
  <c r="CD473" i="9"/>
  <c r="CX28" i="11"/>
  <c r="CU25" i="11"/>
  <c r="CC5" i="9" s="1"/>
  <c r="CD459" i="9"/>
  <c r="CC459" i="9"/>
  <c r="CD119" i="9"/>
  <c r="CC119" i="9"/>
  <c r="CC14" i="9"/>
  <c r="CD14" i="9"/>
  <c r="CD363" i="9"/>
  <c r="CC363" i="9"/>
  <c r="CD250" i="9"/>
  <c r="CC250" i="9"/>
  <c r="CD55" i="9"/>
  <c r="CC55" i="9"/>
  <c r="CC539" i="9"/>
  <c r="CD539" i="9"/>
  <c r="CC236" i="9"/>
  <c r="CD236" i="9"/>
  <c r="CC563" i="9"/>
  <c r="CD563" i="9"/>
  <c r="CC458" i="9"/>
  <c r="CD458" i="9"/>
  <c r="CD350" i="9"/>
  <c r="CC350" i="9"/>
  <c r="CD365" i="9"/>
  <c r="CC365" i="9"/>
  <c r="CC512" i="9"/>
  <c r="CD512" i="9"/>
  <c r="CC252" i="9"/>
  <c r="CD252" i="9"/>
  <c r="CD414" i="9"/>
  <c r="CC414" i="9"/>
  <c r="CC151" i="9"/>
  <c r="CD151" i="9"/>
  <c r="CC321" i="9"/>
  <c r="CD321" i="9"/>
  <c r="CD522" i="9"/>
  <c r="CC522" i="9"/>
  <c r="CD171" i="9"/>
  <c r="CC171" i="9"/>
  <c r="CC124" i="9"/>
  <c r="CD124" i="9"/>
  <c r="CD212" i="9"/>
  <c r="CC212" i="9"/>
  <c r="CC447" i="9"/>
  <c r="CD447" i="9"/>
  <c r="CC238" i="9"/>
  <c r="CD238" i="9"/>
  <c r="CC440" i="9"/>
  <c r="CD440" i="9"/>
  <c r="CD102" i="9"/>
  <c r="CC102" i="9"/>
  <c r="CC536" i="9"/>
  <c r="CD536" i="9"/>
  <c r="CC274" i="9"/>
  <c r="CD274" i="9"/>
  <c r="CC501" i="9"/>
  <c r="CD501" i="9"/>
  <c r="CC495" i="9"/>
  <c r="CD495" i="9"/>
  <c r="CC402" i="9"/>
  <c r="CD402" i="9"/>
  <c r="CC226" i="9"/>
  <c r="CD226" i="9"/>
  <c r="CC38" i="9"/>
  <c r="CD38" i="9"/>
  <c r="CC301" i="9"/>
  <c r="CD301" i="9"/>
  <c r="CC324" i="9"/>
  <c r="CD324" i="9"/>
  <c r="CC334" i="9"/>
  <c r="CD334" i="9"/>
  <c r="CC566" i="9"/>
  <c r="CD566" i="9"/>
  <c r="CC448" i="9"/>
  <c r="CD448" i="9"/>
  <c r="CC235" i="9"/>
  <c r="CD235" i="9"/>
  <c r="CC282" i="9"/>
  <c r="CD282" i="9"/>
  <c r="CC523" i="9"/>
  <c r="CD523" i="9"/>
  <c r="CC34" i="9"/>
  <c r="CD34" i="9"/>
  <c r="CC25" i="9"/>
  <c r="CD25" i="9"/>
  <c r="CC537" i="9"/>
  <c r="CD537" i="9"/>
  <c r="CC144" i="9"/>
  <c r="CD144" i="9"/>
  <c r="CC275" i="9"/>
  <c r="CD275" i="9"/>
  <c r="CC190" i="9"/>
  <c r="CD190" i="9"/>
  <c r="CC305" i="9"/>
  <c r="CD305" i="9"/>
  <c r="CC232" i="9"/>
  <c r="CD232" i="9"/>
  <c r="CC142" i="9"/>
  <c r="CD142" i="9"/>
  <c r="CC484" i="9"/>
  <c r="CD484" i="9"/>
  <c r="CD576" i="9"/>
  <c r="CC576" i="9"/>
  <c r="CD59" i="9"/>
  <c r="CC59" i="9"/>
  <c r="CC131" i="9"/>
  <c r="CD131" i="9"/>
  <c r="CC217" i="9"/>
  <c r="CD217" i="9"/>
  <c r="CC516" i="9"/>
  <c r="CD516" i="9"/>
  <c r="CC390" i="9"/>
  <c r="CD390" i="9"/>
  <c r="CC327" i="9"/>
  <c r="CD327" i="9"/>
  <c r="CC227" i="9"/>
  <c r="CD227" i="9"/>
  <c r="CC95" i="9"/>
  <c r="CD95" i="9"/>
  <c r="CC278" i="9"/>
  <c r="CD278" i="9"/>
  <c r="CC395" i="9"/>
  <c r="CD395" i="9"/>
  <c r="CC386" i="9"/>
  <c r="CD386" i="9"/>
  <c r="CC467" i="9"/>
  <c r="CD467" i="9"/>
  <c r="CC371" i="9"/>
  <c r="CD371" i="9"/>
  <c r="CC37" i="9"/>
  <c r="CD37" i="9"/>
  <c r="CC218" i="9"/>
  <c r="CD218" i="9"/>
  <c r="CC528" i="9"/>
  <c r="CD528" i="9"/>
  <c r="CC69" i="9"/>
  <c r="CD69" i="9"/>
  <c r="CC200" i="9"/>
  <c r="CD200" i="9"/>
  <c r="CC438" i="9"/>
  <c r="CD438" i="9"/>
  <c r="CC219" i="9"/>
  <c r="CD219" i="9"/>
  <c r="CC257" i="9"/>
  <c r="CD257" i="9"/>
  <c r="CC476" i="9"/>
  <c r="CD476" i="9"/>
  <c r="CC368" i="9"/>
  <c r="CD368" i="9"/>
  <c r="CD189" i="9"/>
  <c r="CC189" i="9"/>
  <c r="CD23" i="9"/>
  <c r="CC23" i="9"/>
  <c r="CC378" i="9"/>
  <c r="CD378" i="9"/>
  <c r="CC304" i="9"/>
  <c r="CD304" i="9"/>
  <c r="CC421" i="9"/>
  <c r="CD421" i="9"/>
  <c r="CC323" i="9"/>
  <c r="CD323" i="9"/>
  <c r="CC211" i="9"/>
  <c r="CD211" i="9"/>
  <c r="CC322" i="9"/>
  <c r="CD322" i="9"/>
  <c r="CB27" i="11"/>
  <c r="BY26" i="11"/>
  <c r="BE455" i="9"/>
  <c r="BE573" i="9"/>
  <c r="BE336" i="9"/>
  <c r="BE576" i="9"/>
  <c r="BE99" i="9"/>
  <c r="BE369" i="9"/>
  <c r="BE266" i="9"/>
  <c r="BE104" i="9"/>
  <c r="BE350" i="9"/>
  <c r="BE96" i="9"/>
  <c r="BE239" i="9"/>
  <c r="BE309" i="9"/>
  <c r="BE221" i="9"/>
  <c r="BE261" i="9"/>
  <c r="BE248" i="9"/>
  <c r="BE67" i="9"/>
  <c r="BE133" i="9"/>
  <c r="BE256" i="9"/>
  <c r="BE117" i="9"/>
  <c r="BE15" i="9"/>
  <c r="BE60" i="9"/>
  <c r="BE277" i="9"/>
  <c r="BE492" i="9"/>
  <c r="BE461" i="9"/>
  <c r="BE344" i="9"/>
  <c r="BE391" i="9"/>
  <c r="BE418" i="9"/>
  <c r="BE319" i="9"/>
  <c r="BE347" i="9"/>
  <c r="BE572" i="9"/>
  <c r="BE25" i="9"/>
  <c r="BE469" i="9"/>
  <c r="BE530" i="9"/>
  <c r="BE226" i="9"/>
  <c r="BE579" i="9"/>
  <c r="BE478" i="9"/>
  <c r="BE438" i="9"/>
  <c r="BE283" i="9"/>
  <c r="BE282" i="9"/>
  <c r="BE466" i="9"/>
  <c r="BE234" i="9"/>
  <c r="BE214" i="9"/>
  <c r="BE303" i="9"/>
  <c r="BE514" i="9"/>
  <c r="BE477" i="9"/>
  <c r="BE491" i="9"/>
  <c r="BE240" i="9"/>
  <c r="BE357" i="9"/>
  <c r="BE204" i="9"/>
  <c r="BE380" i="9"/>
  <c r="BE540" i="9"/>
  <c r="BV555" i="9"/>
  <c r="BV452" i="9"/>
  <c r="BV159" i="9"/>
  <c r="BV244" i="9"/>
  <c r="BV410" i="9"/>
  <c r="BV426" i="9"/>
  <c r="BV82" i="9"/>
  <c r="BV504" i="9"/>
  <c r="BU504" i="9"/>
  <c r="BU126" i="9"/>
  <c r="BV126" i="9"/>
  <c r="BV298" i="9"/>
  <c r="BU298" i="9"/>
  <c r="BV557" i="9"/>
  <c r="BU548" i="9"/>
  <c r="BV548" i="9"/>
  <c r="BU341" i="9"/>
  <c r="BV341" i="9"/>
  <c r="BV330" i="9"/>
  <c r="BU330" i="9"/>
  <c r="BV308" i="9"/>
  <c r="BV137" i="9"/>
  <c r="BU137" i="9"/>
  <c r="BV60" i="9"/>
  <c r="BU60" i="9"/>
  <c r="BV168" i="9"/>
  <c r="BV431" i="9"/>
  <c r="BU431" i="9"/>
  <c r="BU565" i="9"/>
  <c r="BV565" i="9"/>
  <c r="BV397" i="9"/>
  <c r="BU397" i="9"/>
  <c r="BU267" i="9"/>
  <c r="BV267" i="9"/>
  <c r="BV258" i="9"/>
  <c r="BU258" i="9"/>
  <c r="BV81" i="9"/>
  <c r="BV102" i="9"/>
  <c r="BV333" i="9"/>
  <c r="BV345" i="9"/>
  <c r="BU345" i="9"/>
  <c r="BV447" i="9"/>
  <c r="BU447" i="9"/>
  <c r="BV571" i="9"/>
  <c r="BV466" i="9"/>
  <c r="BV178" i="9"/>
  <c r="BU178" i="9"/>
  <c r="BV524" i="9"/>
  <c r="BU524" i="9"/>
  <c r="BV99" i="9"/>
  <c r="BU99" i="9"/>
  <c r="BV207" i="9"/>
  <c r="BU207" i="9"/>
  <c r="BV49" i="9"/>
  <c r="BV332" i="9"/>
  <c r="BU332" i="9"/>
  <c r="BV235" i="9"/>
  <c r="BV488" i="9"/>
  <c r="BU488" i="9"/>
  <c r="BV142" i="9"/>
  <c r="BU142" i="9"/>
  <c r="BV90" i="9"/>
  <c r="BU90" i="9"/>
  <c r="BV369" i="9"/>
  <c r="BU369" i="9"/>
  <c r="BV305" i="9"/>
  <c r="BU305" i="9"/>
  <c r="BV255" i="9"/>
  <c r="BU255" i="9"/>
  <c r="BV436" i="9"/>
  <c r="BV153" i="9"/>
  <c r="BV490" i="9"/>
  <c r="BU490" i="9"/>
  <c r="BV241" i="9"/>
  <c r="BU241" i="9"/>
  <c r="BV318" i="9"/>
  <c r="BV530" i="9"/>
  <c r="BV252" i="9"/>
  <c r="BU252" i="9"/>
  <c r="BV408" i="9"/>
  <c r="BV439" i="9"/>
  <c r="BV412" i="9"/>
  <c r="BV274" i="9"/>
  <c r="BU274" i="9"/>
  <c r="BV177" i="9"/>
  <c r="BV433" i="9"/>
  <c r="BV363" i="9"/>
  <c r="BV283" i="9"/>
  <c r="BU283" i="9"/>
  <c r="BV575" i="9"/>
  <c r="BV392" i="9"/>
  <c r="BV214" i="9"/>
  <c r="BU214" i="9"/>
  <c r="BU302" i="9"/>
  <c r="BV302" i="9"/>
  <c r="BV19" i="9"/>
  <c r="BU19" i="9"/>
  <c r="BV64" i="9"/>
  <c r="BV66" i="9"/>
  <c r="BV162" i="9"/>
  <c r="BV485" i="9"/>
  <c r="BU485" i="9"/>
  <c r="BV448" i="9"/>
  <c r="BV572" i="9"/>
  <c r="BU572" i="9"/>
  <c r="BV564" i="9"/>
  <c r="BV413" i="9"/>
  <c r="BV202" i="9"/>
  <c r="BU202" i="9"/>
  <c r="BV27" i="9"/>
  <c r="BV353" i="9"/>
  <c r="BV43" i="9"/>
  <c r="BV523" i="9"/>
  <c r="BU523" i="9"/>
  <c r="BV167" i="9"/>
  <c r="BV58" i="9"/>
  <c r="BU515" i="9"/>
  <c r="BV515" i="9"/>
  <c r="BV512" i="9"/>
  <c r="BU512" i="9"/>
  <c r="BV266" i="9"/>
  <c r="BU266" i="9"/>
  <c r="BV342" i="9"/>
  <c r="BV434" i="9"/>
  <c r="BU77" i="9"/>
  <c r="BV77" i="9"/>
  <c r="BV107" i="9"/>
  <c r="BV105" i="9"/>
  <c r="BU105" i="9"/>
  <c r="BV540" i="9"/>
  <c r="BV494" i="9"/>
  <c r="BV343" i="9"/>
  <c r="BU343" i="9"/>
  <c r="BV123" i="9"/>
  <c r="BV291" i="9"/>
  <c r="BU291" i="9"/>
  <c r="BV445" i="9"/>
  <c r="BV346" i="9"/>
  <c r="BU346" i="9"/>
  <c r="BV285" i="9"/>
  <c r="BU285" i="9"/>
  <c r="BV173" i="9"/>
  <c r="BU173" i="9"/>
  <c r="BV150" i="9"/>
  <c r="BV225" i="9"/>
  <c r="BV558" i="9"/>
  <c r="BV180" i="9"/>
  <c r="BU180" i="9"/>
  <c r="BV415" i="9"/>
  <c r="BV311" i="9"/>
  <c r="BV166" i="9"/>
  <c r="BU166" i="9"/>
  <c r="BV117" i="9"/>
  <c r="BV201" i="9"/>
  <c r="BU201" i="9"/>
  <c r="BV53" i="9"/>
  <c r="BV121" i="9"/>
  <c r="BU121" i="9"/>
  <c r="BV552" i="9"/>
  <c r="BV472" i="9"/>
  <c r="BV190" i="9"/>
  <c r="BU190" i="9"/>
  <c r="BV580" i="9"/>
  <c r="BV498" i="9"/>
  <c r="BU498" i="9"/>
  <c r="BV144" i="9"/>
  <c r="BU144" i="9"/>
  <c r="BV529" i="9"/>
  <c r="BV259" i="9"/>
  <c r="BV482" i="9"/>
  <c r="BV326" i="9"/>
  <c r="BU326" i="9"/>
  <c r="BV227" i="9"/>
  <c r="BU227" i="9"/>
  <c r="BV475" i="9"/>
  <c r="BV182" i="9"/>
  <c r="BV199" i="9"/>
  <c r="BV569" i="9"/>
  <c r="BV314" i="9"/>
  <c r="BV384" i="9"/>
  <c r="BU384" i="9"/>
  <c r="BV80" i="9"/>
  <c r="BU80" i="9"/>
  <c r="BV184" i="9"/>
  <c r="BU184" i="9"/>
  <c r="BV106" i="9"/>
  <c r="BU106" i="9"/>
  <c r="BV224" i="9"/>
  <c r="BV360" i="9"/>
  <c r="BU360" i="9"/>
  <c r="BV372" i="9"/>
  <c r="BV541" i="9"/>
  <c r="BV127" i="9"/>
  <c r="BV468" i="9"/>
  <c r="BU468" i="9"/>
  <c r="BV24" i="9"/>
  <c r="BU560" i="9"/>
  <c r="BV560" i="9"/>
  <c r="BV70" i="9"/>
  <c r="BV169" i="9"/>
  <c r="BV319" i="9"/>
  <c r="BU319" i="9"/>
  <c r="BV42" i="9"/>
  <c r="BV240" i="9"/>
  <c r="BU464" i="9"/>
  <c r="BV464" i="9"/>
  <c r="BU418" i="9"/>
  <c r="BV418" i="9"/>
  <c r="BV465" i="9"/>
  <c r="BV411" i="9"/>
  <c r="BV219" i="9"/>
  <c r="BV247" i="9"/>
  <c r="BV546" i="9"/>
  <c r="BU420" i="9"/>
  <c r="BV420" i="9"/>
  <c r="BV217" i="9"/>
  <c r="BU217" i="9"/>
  <c r="BV513" i="9"/>
  <c r="BU338" i="9"/>
  <c r="BV338" i="9"/>
  <c r="BU450" i="9"/>
  <c r="BV450" i="9"/>
  <c r="BV351" i="9"/>
  <c r="BV441" i="9"/>
  <c r="BU441" i="9"/>
  <c r="BV474" i="9"/>
  <c r="BV69" i="9"/>
  <c r="BU69" i="9"/>
  <c r="BV280" i="9"/>
  <c r="BV337" i="9"/>
  <c r="BU337" i="9"/>
  <c r="BV277" i="9"/>
  <c r="BV331" i="9"/>
  <c r="BV492" i="9"/>
  <c r="BV172" i="9"/>
  <c r="BU172" i="9"/>
  <c r="BV236" i="9"/>
  <c r="BV329" i="9"/>
  <c r="BU329" i="9"/>
  <c r="BV409" i="9"/>
  <c r="BV306" i="9"/>
  <c r="BU306" i="9"/>
  <c r="BV115" i="9"/>
  <c r="BU115" i="9"/>
  <c r="BV78" i="9"/>
  <c r="BV239" i="9"/>
  <c r="BV376" i="9"/>
  <c r="BV226" i="9"/>
  <c r="BV348" i="9"/>
  <c r="BU348" i="9"/>
  <c r="BV65" i="9"/>
  <c r="BU65" i="9"/>
  <c r="BV495" i="9"/>
  <c r="BU495" i="9"/>
  <c r="BV309" i="9"/>
  <c r="BV444" i="9"/>
  <c r="BV213" i="9"/>
  <c r="BV221" i="9"/>
  <c r="BV570" i="9"/>
  <c r="BU570" i="9"/>
  <c r="BV460" i="9"/>
  <c r="BV129" i="9"/>
  <c r="BV539" i="9"/>
  <c r="BU539" i="9"/>
  <c r="BU393" i="9"/>
  <c r="BV393" i="9"/>
  <c r="BU23" i="9"/>
  <c r="BV23" i="9"/>
  <c r="BV192" i="9"/>
  <c r="BU192" i="9"/>
  <c r="BV377" i="9"/>
  <c r="BU377" i="9"/>
  <c r="BV112" i="9"/>
  <c r="BV404" i="9"/>
  <c r="BU404" i="9"/>
  <c r="BV324" i="9"/>
  <c r="BV122" i="9"/>
  <c r="BV391" i="9"/>
  <c r="BV138" i="9"/>
  <c r="BU138" i="9"/>
  <c r="BV91" i="9"/>
  <c r="BV132" i="9"/>
  <c r="BV561" i="9"/>
  <c r="BU561" i="9"/>
  <c r="BU416" i="9"/>
  <c r="BV416" i="9"/>
  <c r="BV136" i="9"/>
  <c r="BU136" i="9"/>
  <c r="BU103" i="9"/>
  <c r="BV103" i="9"/>
  <c r="BV573" i="9"/>
  <c r="BU573" i="9"/>
  <c r="BV270" i="9"/>
  <c r="BV176" i="9"/>
  <c r="BV467" i="9"/>
  <c r="BU467" i="9"/>
  <c r="BV478" i="9"/>
  <c r="BU478" i="9"/>
  <c r="BV22" i="9"/>
  <c r="BV550" i="9"/>
  <c r="BU550" i="9"/>
  <c r="BV579" i="9"/>
  <c r="BU579" i="9"/>
  <c r="BV120" i="9"/>
  <c r="BU120" i="9"/>
  <c r="BU31" i="9"/>
  <c r="BV31" i="9"/>
  <c r="BV508" i="9"/>
  <c r="BU453" i="9"/>
  <c r="BV453" i="9"/>
  <c r="BV228" i="9"/>
  <c r="BU228" i="9"/>
  <c r="BV165" i="9"/>
  <c r="BV427" i="9"/>
  <c r="BU511" i="9"/>
  <c r="BV511" i="9"/>
  <c r="BU310" i="9"/>
  <c r="BV310" i="9"/>
  <c r="BV551" i="9"/>
  <c r="BU551" i="9"/>
  <c r="BV46" i="9"/>
  <c r="BU46" i="9"/>
  <c r="BV417" i="9"/>
  <c r="BU417" i="9"/>
  <c r="BV47" i="9"/>
  <c r="BV422" i="9"/>
  <c r="BU422" i="9"/>
  <c r="BV527" i="9"/>
  <c r="BV469" i="9"/>
  <c r="BU352" i="9"/>
  <c r="BV352" i="9"/>
  <c r="BV264" i="9"/>
  <c r="BV456" i="9"/>
  <c r="BV32" i="9"/>
  <c r="BV33" i="9"/>
  <c r="BU33" i="9"/>
  <c r="BV152" i="9"/>
  <c r="BV300" i="9"/>
  <c r="BV281" i="9"/>
  <c r="BU281" i="9"/>
  <c r="BV574" i="9"/>
  <c r="BU574" i="9"/>
  <c r="BV76" i="9"/>
  <c r="BV317" i="9"/>
  <c r="BV290" i="9"/>
  <c r="BV534" i="9"/>
  <c r="BV246" i="9"/>
  <c r="BU246" i="9"/>
  <c r="BV379" i="9"/>
  <c r="BU379" i="9"/>
  <c r="BV385" i="9"/>
  <c r="BV507" i="9"/>
  <c r="BU507" i="9"/>
  <c r="BV220" i="9"/>
  <c r="BV401" i="9"/>
  <c r="BV125" i="9"/>
  <c r="BV303" i="9"/>
  <c r="BU303" i="9"/>
  <c r="BV549" i="9"/>
  <c r="BU549" i="9"/>
  <c r="BV85" i="9"/>
  <c r="BV204" i="9"/>
  <c r="BV160" i="9"/>
  <c r="BV197" i="9"/>
  <c r="BV196" i="9"/>
  <c r="BV547" i="9"/>
  <c r="BU547" i="9"/>
  <c r="BV175" i="9"/>
  <c r="BU175" i="9"/>
  <c r="BV253" i="9"/>
  <c r="BV25" i="9"/>
  <c r="BV313" i="9"/>
  <c r="BU313" i="9"/>
  <c r="BV344" i="9"/>
  <c r="BV74" i="9"/>
  <c r="BU74" i="9"/>
  <c r="BV325" i="9"/>
  <c r="BU89" i="9"/>
  <c r="BV89" i="9"/>
  <c r="BV461" i="9"/>
  <c r="BU461" i="9"/>
  <c r="BV394" i="9"/>
  <c r="BU394" i="9"/>
  <c r="BV54" i="9"/>
  <c r="BU54" i="9"/>
  <c r="BV71" i="9"/>
  <c r="BU71" i="9"/>
  <c r="BU17" i="9"/>
  <c r="BV17" i="9"/>
  <c r="BV179" i="9"/>
  <c r="BU179" i="9"/>
  <c r="BU340" i="9"/>
  <c r="BV340" i="9"/>
  <c r="BV268" i="9"/>
  <c r="BU268" i="9"/>
  <c r="BV514" i="9"/>
  <c r="BU514" i="9"/>
  <c r="BU295" i="9"/>
  <c r="BV295" i="9"/>
  <c r="BV155" i="9"/>
  <c r="BU155" i="9"/>
  <c r="BU407" i="9"/>
  <c r="BV407" i="9"/>
  <c r="BV282" i="9"/>
  <c r="BU282" i="9"/>
  <c r="BU455" i="9"/>
  <c r="BV455" i="9"/>
  <c r="BV29" i="9"/>
  <c r="BU29" i="9"/>
  <c r="BV458" i="9"/>
  <c r="BU458" i="9"/>
  <c r="BU230" i="9"/>
  <c r="BV230" i="9"/>
  <c r="BV40" i="9"/>
  <c r="BU40" i="9"/>
  <c r="BU470" i="9"/>
  <c r="BV470" i="9"/>
  <c r="BU52" i="9"/>
  <c r="BV52" i="9"/>
  <c r="BV257" i="9"/>
  <c r="BU257" i="9"/>
  <c r="BV396" i="9"/>
  <c r="BU396" i="9"/>
  <c r="BU263" i="9"/>
  <c r="BV263" i="9"/>
  <c r="BV149" i="9"/>
  <c r="BV181" i="9"/>
  <c r="BU181" i="9"/>
  <c r="BV533" i="9"/>
  <c r="BU533" i="9"/>
  <c r="BU364" i="9"/>
  <c r="BV364" i="9"/>
  <c r="BV292" i="9"/>
  <c r="BV366" i="9"/>
  <c r="BU366" i="9"/>
  <c r="BV336" i="9"/>
  <c r="BV526" i="9"/>
  <c r="BU526" i="9"/>
  <c r="BV518" i="9"/>
  <c r="BU518" i="9"/>
  <c r="BV576" i="9"/>
  <c r="BU576" i="9"/>
  <c r="BV347" i="9"/>
  <c r="BV446" i="9"/>
  <c r="BV250" i="9"/>
  <c r="BV522" i="9"/>
  <c r="BV130" i="9"/>
  <c r="BU130" i="9"/>
  <c r="BV459" i="9"/>
  <c r="BV536" i="9"/>
  <c r="BU536" i="9"/>
  <c r="BV532" i="9"/>
  <c r="BU532" i="9"/>
  <c r="BV18" i="9"/>
  <c r="BU18" i="9"/>
  <c r="BV496" i="9"/>
  <c r="BV273" i="9"/>
  <c r="BV567" i="9"/>
  <c r="BV387" i="9"/>
  <c r="BU387" i="9"/>
  <c r="BV442" i="9"/>
  <c r="BV73" i="9"/>
  <c r="BU73" i="9"/>
  <c r="BV232" i="9"/>
  <c r="BU232" i="9"/>
  <c r="BV215" i="9"/>
  <c r="BU215" i="9"/>
  <c r="BV256" i="9"/>
  <c r="BU256" i="9"/>
  <c r="BV543" i="9"/>
  <c r="BV554" i="9"/>
  <c r="BV487" i="9"/>
  <c r="BU487" i="9"/>
  <c r="BV531" i="9"/>
  <c r="BU531" i="9"/>
  <c r="BV134" i="9"/>
  <c r="BV286" i="9"/>
  <c r="BU286" i="9"/>
  <c r="BV229" i="9"/>
  <c r="BV378" i="9"/>
  <c r="BU378" i="9"/>
  <c r="BV509" i="9"/>
  <c r="BU509" i="9"/>
  <c r="BV577" i="9"/>
  <c r="BU577" i="9"/>
  <c r="BV269" i="9"/>
  <c r="BV559" i="9"/>
  <c r="BU559" i="9"/>
  <c r="BV108" i="9"/>
  <c r="BV15" i="9"/>
  <c r="BU15" i="9"/>
  <c r="BV388" i="9"/>
  <c r="BU388" i="9"/>
  <c r="BV321" i="9"/>
  <c r="BU321" i="9"/>
  <c r="BV170" i="9"/>
  <c r="BU170" i="9"/>
  <c r="BV500" i="9"/>
  <c r="BV260" i="9"/>
  <c r="BU260" i="9"/>
  <c r="BV419" i="9"/>
  <c r="BU419" i="9"/>
  <c r="BV361" i="9"/>
  <c r="BU361" i="9"/>
  <c r="BV362" i="9"/>
  <c r="BV525" i="9"/>
  <c r="BV276" i="9"/>
  <c r="BV457" i="9"/>
  <c r="BU457" i="9"/>
  <c r="BV265" i="9"/>
  <c r="BU265" i="9"/>
  <c r="BV234" i="9"/>
  <c r="BV183" i="9"/>
  <c r="BU242" i="9"/>
  <c r="BV242" i="9"/>
  <c r="BU254" i="9"/>
  <c r="BV254" i="9"/>
  <c r="BV68" i="9"/>
  <c r="BV262" i="9"/>
  <c r="BV486" i="9"/>
  <c r="BU486" i="9"/>
  <c r="BV423" i="9"/>
  <c r="BU403" i="9"/>
  <c r="BV403" i="9"/>
  <c r="BV145" i="9"/>
  <c r="BV191" i="9"/>
  <c r="BV233" i="9"/>
  <c r="BV118" i="9"/>
  <c r="BU118" i="9"/>
  <c r="BV405" i="9"/>
  <c r="BV51" i="9"/>
  <c r="BU51" i="9"/>
  <c r="BV425" i="9"/>
  <c r="BV110" i="9"/>
  <c r="BV506" i="9"/>
  <c r="BU506" i="9"/>
  <c r="BV101" i="9"/>
  <c r="BU101" i="9"/>
  <c r="BV100" i="9"/>
  <c r="BU100" i="9"/>
  <c r="BV503" i="9"/>
  <c r="BU503" i="9"/>
  <c r="BV20" i="9"/>
  <c r="BV349" i="9"/>
  <c r="BV562" i="9"/>
  <c r="BV88" i="9"/>
  <c r="BU88" i="9"/>
  <c r="BV323" i="9"/>
  <c r="BU323" i="9"/>
  <c r="BV104" i="9"/>
  <c r="BV383" i="9"/>
  <c r="BV30" i="9"/>
  <c r="BV37" i="9"/>
  <c r="BV381" i="9"/>
  <c r="BV322" i="9"/>
  <c r="BV435" i="9"/>
  <c r="BU435" i="9"/>
  <c r="BV174" i="9"/>
  <c r="BV87" i="9"/>
  <c r="BU87" i="9"/>
  <c r="BU521" i="9"/>
  <c r="BV521" i="9"/>
  <c r="BV48" i="9"/>
  <c r="BV359" i="9"/>
  <c r="BV248" i="9"/>
  <c r="BU97" i="9"/>
  <c r="BV97" i="9"/>
  <c r="BV328" i="9"/>
  <c r="BU328" i="9"/>
  <c r="BV61" i="9"/>
  <c r="BV356" i="9"/>
  <c r="BU356" i="9"/>
  <c r="BV28" i="9"/>
  <c r="BU28" i="9"/>
  <c r="BV312" i="9"/>
  <c r="BV501" i="9"/>
  <c r="BU501" i="9"/>
  <c r="BU272" i="9"/>
  <c r="BV272" i="9"/>
  <c r="BV147" i="9"/>
  <c r="BU147" i="9"/>
  <c r="BV243" i="9"/>
  <c r="BV210" i="9"/>
  <c r="BV75" i="9"/>
  <c r="BV480" i="9"/>
  <c r="BU209" i="9"/>
  <c r="BV209" i="9"/>
  <c r="BV143" i="9"/>
  <c r="BV163" i="9"/>
  <c r="BU163" i="9"/>
  <c r="BV510" i="9"/>
  <c r="BV443" i="9"/>
  <c r="BV50" i="9"/>
  <c r="BV380" i="9"/>
  <c r="BU380" i="9"/>
  <c r="BV516" i="9"/>
  <c r="BU516" i="9"/>
  <c r="BV491" i="9"/>
  <c r="BU491" i="9"/>
  <c r="BV395" i="9"/>
  <c r="BV437" i="9"/>
  <c r="BU437" i="9"/>
  <c r="BV297" i="9"/>
  <c r="BV316" i="9"/>
  <c r="BU316" i="9"/>
  <c r="BV438" i="9"/>
  <c r="BU438" i="9"/>
  <c r="BV350" i="9"/>
  <c r="BU350" i="9"/>
  <c r="BV390" i="9"/>
  <c r="BU390" i="9"/>
  <c r="BV402" i="9"/>
  <c r="BV186" i="9"/>
  <c r="BV479" i="9"/>
  <c r="BV406" i="9"/>
  <c r="BV299" i="9"/>
  <c r="BU299" i="9"/>
  <c r="BV96" i="9"/>
  <c r="BU96" i="9"/>
  <c r="BV195" i="9"/>
  <c r="BU195" i="9"/>
  <c r="BV146" i="9"/>
  <c r="BV477" i="9"/>
  <c r="BV293" i="9"/>
  <c r="BV294" i="9"/>
  <c r="BV12" i="9"/>
  <c r="BU12" i="9"/>
  <c r="BV493" i="9"/>
  <c r="BU493" i="9"/>
  <c r="BV399" i="9"/>
  <c r="BU399" i="9"/>
  <c r="BV62" i="9"/>
  <c r="BU62" i="9"/>
  <c r="BV315" i="9"/>
  <c r="BU45" i="9"/>
  <c r="BV45" i="9"/>
  <c r="BU278" i="9"/>
  <c r="BV278" i="9"/>
  <c r="BV205" i="9"/>
  <c r="BV128" i="9"/>
  <c r="BU128" i="9"/>
  <c r="BU373" i="9"/>
  <c r="BV373" i="9"/>
  <c r="BV288" i="9"/>
  <c r="BV545" i="9"/>
  <c r="BU545" i="9"/>
  <c r="BV140" i="9"/>
  <c r="BU140" i="9"/>
  <c r="BV358" i="9"/>
  <c r="BV502" i="9"/>
  <c r="BV133" i="9"/>
  <c r="BV79" i="9"/>
  <c r="BU79" i="9"/>
  <c r="BV158" i="9"/>
  <c r="BU158" i="9"/>
  <c r="BV449" i="9"/>
  <c r="BU449" i="9"/>
  <c r="BV223" i="9"/>
  <c r="BV111" i="9"/>
  <c r="BU111" i="9"/>
  <c r="BV116" i="9"/>
  <c r="BV566" i="9"/>
  <c r="BV497" i="9"/>
  <c r="BU497" i="9"/>
  <c r="BV334" i="9"/>
  <c r="BV119" i="9"/>
  <c r="BV542" i="9"/>
  <c r="BU542" i="9"/>
  <c r="BV296" i="9"/>
  <c r="BV357" i="9"/>
  <c r="BV109" i="9"/>
  <c r="BU109" i="9"/>
  <c r="BV421" i="9"/>
  <c r="BV320" i="9"/>
  <c r="BU320" i="9"/>
  <c r="BV428" i="9"/>
  <c r="BV289" i="9"/>
  <c r="BV95" i="9"/>
  <c r="BV370" i="9"/>
  <c r="BV301" i="9"/>
  <c r="BN255" i="9"/>
  <c r="BN568" i="9"/>
  <c r="BM568" i="9"/>
  <c r="BN292" i="9"/>
  <c r="BN359" i="9"/>
  <c r="BN579" i="9"/>
  <c r="BM579" i="9"/>
  <c r="BN457" i="9"/>
  <c r="BN293" i="9"/>
  <c r="BN229" i="9"/>
  <c r="BN280" i="9"/>
  <c r="BM280" i="9"/>
  <c r="BN107" i="9"/>
  <c r="BN300" i="9"/>
  <c r="BF273" i="9"/>
  <c r="BE273" i="9"/>
  <c r="BF301" i="9"/>
  <c r="BE301" i="9"/>
  <c r="BE89" i="9"/>
  <c r="BF89" i="9"/>
  <c r="BF196" i="9"/>
  <c r="BE196" i="9"/>
  <c r="BF52" i="9"/>
  <c r="BE52" i="9"/>
  <c r="BF346" i="9"/>
  <c r="BE346" i="9"/>
  <c r="BF101" i="9"/>
  <c r="BE101" i="9"/>
  <c r="BF442" i="9"/>
  <c r="BE442" i="9"/>
  <c r="BF270" i="9"/>
  <c r="BE270" i="9"/>
  <c r="BF128" i="9"/>
  <c r="BE128" i="9"/>
  <c r="BF511" i="9"/>
  <c r="BF58" i="9"/>
  <c r="BE58" i="9"/>
  <c r="BF504" i="9"/>
  <c r="BE504" i="9"/>
  <c r="BF257" i="9"/>
  <c r="BE257" i="9"/>
  <c r="BF435" i="9"/>
  <c r="BF332" i="9"/>
  <c r="BE332" i="9"/>
  <c r="BF390" i="9"/>
  <c r="BE390" i="9"/>
  <c r="BF468" i="9"/>
  <c r="BF274" i="9"/>
  <c r="BE274" i="9"/>
  <c r="BF345" i="9"/>
  <c r="BE345" i="9"/>
  <c r="BF50" i="9"/>
  <c r="BE50" i="9"/>
  <c r="BF220" i="9"/>
  <c r="BE220" i="9"/>
  <c r="BF140" i="9"/>
  <c r="BE140" i="9"/>
  <c r="BF31" i="9"/>
  <c r="BE31" i="9"/>
  <c r="BF241" i="9"/>
  <c r="BF376" i="9"/>
  <c r="BE376" i="9"/>
  <c r="BF288" i="9"/>
  <c r="BE288" i="9"/>
  <c r="BF340" i="9"/>
  <c r="BF561" i="9"/>
  <c r="BE561" i="9"/>
  <c r="BF247" i="9"/>
  <c r="BE247" i="9"/>
  <c r="BF91" i="9"/>
  <c r="BE370" i="9"/>
  <c r="BF370" i="9"/>
  <c r="BF500" i="9"/>
  <c r="BE500" i="9"/>
  <c r="AX169" i="9"/>
  <c r="AW169" i="9"/>
  <c r="AX318" i="9"/>
  <c r="AW318" i="9"/>
  <c r="AX134" i="9"/>
  <c r="AW134" i="9"/>
  <c r="AX497" i="9"/>
  <c r="AW497" i="9"/>
  <c r="AX524" i="9"/>
  <c r="AW524" i="9"/>
  <c r="AX71" i="9"/>
  <c r="AW71" i="9"/>
  <c r="AW564" i="9"/>
  <c r="AX564" i="9"/>
  <c r="AX448" i="9"/>
  <c r="AW448" i="9"/>
  <c r="AX124" i="9"/>
  <c r="AW124" i="9"/>
  <c r="AX123" i="9"/>
  <c r="AW123" i="9"/>
  <c r="AX493" i="9"/>
  <c r="AW493" i="9"/>
  <c r="AX520" i="9"/>
  <c r="AW520" i="9"/>
  <c r="AX433" i="9"/>
  <c r="AW433" i="9"/>
  <c r="AX488" i="9"/>
  <c r="AW488" i="9"/>
  <c r="AX389" i="9"/>
  <c r="AW389" i="9"/>
  <c r="AX305" i="9"/>
  <c r="AW305" i="9"/>
  <c r="AX80" i="9"/>
  <c r="AW80" i="9"/>
  <c r="AX45" i="9"/>
  <c r="AW45" i="9"/>
  <c r="AX200" i="9"/>
  <c r="AW200" i="9"/>
  <c r="AX70" i="9"/>
  <c r="AW70" i="9"/>
  <c r="AX425" i="9"/>
  <c r="AW425" i="9"/>
  <c r="AX379" i="9"/>
  <c r="AW379" i="9"/>
  <c r="AW487" i="9"/>
  <c r="AX487" i="9"/>
  <c r="AX290" i="9"/>
  <c r="AW290" i="9"/>
  <c r="AX177" i="9"/>
  <c r="AW177" i="9"/>
  <c r="AX437" i="9"/>
  <c r="AW437" i="9"/>
  <c r="AX467" i="9"/>
  <c r="AW467" i="9"/>
  <c r="AX381" i="9"/>
  <c r="AW381" i="9"/>
  <c r="AX311" i="9"/>
  <c r="AW311" i="9"/>
  <c r="AX128" i="9"/>
  <c r="AW128" i="9"/>
  <c r="AX516" i="9"/>
  <c r="AW516" i="9"/>
  <c r="AX198" i="9"/>
  <c r="AW198" i="9"/>
  <c r="AX164" i="9"/>
  <c r="AW164" i="9"/>
  <c r="AX324" i="9"/>
  <c r="AW324" i="9"/>
  <c r="AX485" i="9"/>
  <c r="AW485" i="9"/>
  <c r="AX227" i="9"/>
  <c r="AW227" i="9"/>
  <c r="AW220" i="9"/>
  <c r="AX220" i="9"/>
  <c r="AX354" i="9"/>
  <c r="AW354" i="9"/>
  <c r="AW190" i="9"/>
  <c r="AX190" i="9"/>
  <c r="AX46" i="9"/>
  <c r="AW46" i="9"/>
  <c r="AX187" i="9"/>
  <c r="AW187" i="9"/>
  <c r="AW286" i="9"/>
  <c r="AX286" i="9"/>
  <c r="AW502" i="9"/>
  <c r="AX502" i="9"/>
  <c r="AX410" i="9"/>
  <c r="AW410" i="9"/>
  <c r="AX341" i="9"/>
  <c r="AW341" i="9"/>
  <c r="AW536" i="9"/>
  <c r="AX536" i="9"/>
  <c r="AX456" i="9"/>
  <c r="AW456" i="9"/>
  <c r="AX427" i="9"/>
  <c r="AW427" i="9"/>
  <c r="AX54" i="9"/>
  <c r="AW54" i="9"/>
  <c r="AX577" i="9"/>
  <c r="AW577" i="9"/>
  <c r="AX132" i="9"/>
  <c r="AW132" i="9"/>
  <c r="AX20" i="9"/>
  <c r="AW20" i="9"/>
  <c r="AX181" i="9"/>
  <c r="AW181" i="9"/>
  <c r="AX18" i="9"/>
  <c r="AW18" i="9"/>
  <c r="AW477" i="9"/>
  <c r="AX477" i="9"/>
  <c r="AX422" i="9"/>
  <c r="AW422" i="9"/>
  <c r="AX136" i="9"/>
  <c r="AW136" i="9"/>
  <c r="AX450" i="9"/>
  <c r="AW450" i="9"/>
  <c r="AX28" i="9"/>
  <c r="AW28" i="9"/>
  <c r="AX352" i="9"/>
  <c r="AW352" i="9"/>
  <c r="AX33" i="9"/>
  <c r="AW33" i="9"/>
  <c r="AX510" i="9"/>
  <c r="AW510" i="9"/>
  <c r="AX400" i="9"/>
  <c r="AW400" i="9"/>
  <c r="AW272" i="9"/>
  <c r="AX272" i="9"/>
  <c r="AW416" i="9"/>
  <c r="AX416" i="9"/>
  <c r="AX24" i="9"/>
  <c r="AW24" i="9"/>
  <c r="AX173" i="9"/>
  <c r="AW173" i="9"/>
  <c r="AX441" i="9"/>
  <c r="AW441" i="9"/>
  <c r="AX232" i="9"/>
  <c r="AW232" i="9"/>
  <c r="AX165" i="9"/>
  <c r="AW165" i="9"/>
  <c r="AX250" i="9"/>
  <c r="AW250" i="9"/>
  <c r="AX192" i="9"/>
  <c r="AW192" i="9"/>
  <c r="AX174" i="9"/>
  <c r="AW174" i="9"/>
  <c r="AX74" i="9"/>
  <c r="AW74" i="9"/>
  <c r="AX443" i="9"/>
  <c r="AW443" i="9"/>
  <c r="AX356" i="9"/>
  <c r="AW356" i="9"/>
  <c r="AW420" i="9"/>
  <c r="AX420" i="9"/>
  <c r="AX339" i="9"/>
  <c r="AW339" i="9"/>
  <c r="AX351" i="9"/>
  <c r="AW351" i="9"/>
  <c r="AX511" i="9"/>
  <c r="AW511" i="9"/>
  <c r="AX215" i="9"/>
  <c r="AW215" i="9"/>
  <c r="AX110" i="9"/>
  <c r="AW110" i="9"/>
  <c r="AP298" i="9"/>
  <c r="AO298" i="9"/>
  <c r="AP180" i="9"/>
  <c r="AO180" i="9"/>
  <c r="AP299" i="9"/>
  <c r="AO299" i="9"/>
  <c r="AP64" i="9"/>
  <c r="AO64" i="9"/>
  <c r="AP166" i="9"/>
  <c r="AO166" i="9"/>
  <c r="AP125" i="9"/>
  <c r="AO125" i="9"/>
  <c r="AO554" i="9"/>
  <c r="AP554" i="9"/>
  <c r="AP263" i="9"/>
  <c r="AO263" i="9"/>
  <c r="AP550" i="9"/>
  <c r="AO550" i="9"/>
  <c r="AP569" i="9"/>
  <c r="AO569" i="9"/>
  <c r="AP126" i="9"/>
  <c r="AO126" i="9"/>
  <c r="AO552" i="9"/>
  <c r="AP552" i="9"/>
  <c r="AP159" i="9"/>
  <c r="AO159" i="9"/>
  <c r="AP319" i="9"/>
  <c r="AO319" i="9"/>
  <c r="AO418" i="9"/>
  <c r="AP418" i="9"/>
  <c r="AP329" i="9"/>
  <c r="AO329" i="9"/>
  <c r="AP413" i="9"/>
  <c r="AO413" i="9"/>
  <c r="AP276" i="9"/>
  <c r="AO276" i="9"/>
  <c r="AP346" i="9"/>
  <c r="AO346" i="9"/>
  <c r="AP225" i="9"/>
  <c r="AO225" i="9"/>
  <c r="AP338" i="9"/>
  <c r="AO338" i="9"/>
  <c r="AP155" i="9"/>
  <c r="AO155" i="9"/>
  <c r="AP309" i="9"/>
  <c r="AO309" i="9"/>
  <c r="AP23" i="9"/>
  <c r="AO23" i="9"/>
  <c r="AP80" i="9"/>
  <c r="AO80" i="9"/>
  <c r="AP223" i="9"/>
  <c r="AO223" i="9"/>
  <c r="AP76" i="9"/>
  <c r="AO76" i="9"/>
  <c r="AP405" i="9"/>
  <c r="AO405" i="9"/>
  <c r="AP267" i="9"/>
  <c r="AO267" i="9"/>
  <c r="AP70" i="9"/>
  <c r="AO70" i="9"/>
  <c r="AP460" i="9"/>
  <c r="AO460" i="9"/>
  <c r="AP29" i="9"/>
  <c r="AO29" i="9"/>
  <c r="AP190" i="9"/>
  <c r="AO190" i="9"/>
  <c r="AP376" i="9"/>
  <c r="AO376" i="9"/>
  <c r="AP539" i="9"/>
  <c r="AO539" i="9"/>
  <c r="AP301" i="9"/>
  <c r="AO301" i="9"/>
  <c r="AP564" i="9"/>
  <c r="AO564" i="9"/>
  <c r="AP323" i="9"/>
  <c r="AO323" i="9"/>
  <c r="AP174" i="9"/>
  <c r="AO174" i="9"/>
  <c r="AO51" i="9"/>
  <c r="AP51" i="9"/>
  <c r="AP69" i="9"/>
  <c r="AO69" i="9"/>
  <c r="AP504" i="9"/>
  <c r="AO504" i="9"/>
  <c r="AP151" i="9"/>
  <c r="AO151" i="9"/>
  <c r="AP266" i="9"/>
  <c r="AO266" i="9"/>
  <c r="AP401" i="9"/>
  <c r="AO401" i="9"/>
  <c r="AP496" i="9"/>
  <c r="AO496" i="9"/>
  <c r="AP300" i="9"/>
  <c r="AO300" i="9"/>
  <c r="AP47" i="9"/>
  <c r="AO47" i="9"/>
  <c r="AP50" i="9"/>
  <c r="AO50" i="9"/>
  <c r="AO60" i="9"/>
  <c r="AP60" i="9"/>
  <c r="AO416" i="9"/>
  <c r="AP416" i="9"/>
  <c r="AP435" i="9"/>
  <c r="AO435" i="9"/>
  <c r="AP387" i="9"/>
  <c r="AO387" i="9"/>
  <c r="AP191" i="9"/>
  <c r="AO191" i="9"/>
  <c r="AP192" i="9"/>
  <c r="AO192" i="9"/>
  <c r="AO246" i="9"/>
  <c r="AP246" i="9"/>
  <c r="AO353" i="9"/>
  <c r="AP353" i="9"/>
  <c r="AP182" i="9"/>
  <c r="AO182" i="9"/>
  <c r="AP195" i="9"/>
  <c r="AO195" i="9"/>
  <c r="AP242" i="9"/>
  <c r="AO242" i="9"/>
  <c r="AP312" i="9"/>
  <c r="AO312" i="9"/>
  <c r="AP197" i="9"/>
  <c r="AO197" i="9"/>
  <c r="AP337" i="9"/>
  <c r="AO337" i="9"/>
  <c r="AP348" i="9"/>
  <c r="AO348" i="9"/>
  <c r="AP293" i="9"/>
  <c r="AO293" i="9"/>
  <c r="AP432" i="9"/>
  <c r="AO432" i="9"/>
  <c r="AO25" i="9"/>
  <c r="AP25" i="9"/>
  <c r="AP196" i="9"/>
  <c r="AO196" i="9"/>
  <c r="AP213" i="9"/>
  <c r="AO213" i="9"/>
  <c r="AP551" i="9"/>
  <c r="AO551" i="9"/>
  <c r="AP343" i="9"/>
  <c r="AO343" i="9"/>
  <c r="AP517" i="9"/>
  <c r="AO517" i="9"/>
  <c r="AP445" i="9"/>
  <c r="AO445" i="9"/>
  <c r="AP495" i="9"/>
  <c r="AO495" i="9"/>
  <c r="AP357" i="9"/>
  <c r="AO357" i="9"/>
  <c r="AP354" i="9"/>
  <c r="AO354" i="9"/>
  <c r="AP270" i="9"/>
  <c r="AO270" i="9"/>
  <c r="AP381" i="9"/>
  <c r="AO381" i="9"/>
  <c r="AP74" i="9"/>
  <c r="AO74" i="9"/>
  <c r="AP113" i="9"/>
  <c r="AO113" i="9"/>
  <c r="AP217" i="9"/>
  <c r="AO217" i="9"/>
  <c r="AP428" i="9"/>
  <c r="AO428" i="9"/>
  <c r="AP184" i="9"/>
  <c r="AO184" i="9"/>
  <c r="AP101" i="9"/>
  <c r="AO101" i="9"/>
  <c r="AP571" i="9"/>
  <c r="AO571" i="9"/>
  <c r="AP306" i="9"/>
  <c r="AO306" i="9"/>
  <c r="AP566" i="9"/>
  <c r="AO566" i="9"/>
  <c r="AP544" i="9"/>
  <c r="AO544" i="9"/>
  <c r="AP451" i="9"/>
  <c r="AO451" i="9"/>
  <c r="AP373" i="9"/>
  <c r="AO373" i="9"/>
  <c r="AP308" i="9"/>
  <c r="AO308" i="9"/>
  <c r="AP565" i="9"/>
  <c r="AO565" i="9"/>
  <c r="AP105" i="9"/>
  <c r="AO105" i="9"/>
  <c r="AP560" i="9"/>
  <c r="AO560" i="9"/>
  <c r="AP555" i="9"/>
  <c r="AO555" i="9"/>
  <c r="AO417" i="9"/>
  <c r="AP417" i="9"/>
  <c r="AP315" i="9"/>
  <c r="AO315" i="9"/>
  <c r="AP575" i="9"/>
  <c r="AO575" i="9"/>
  <c r="AP558" i="9"/>
  <c r="AO558" i="9"/>
  <c r="AP523" i="9"/>
  <c r="AO523" i="9"/>
  <c r="AP461" i="9"/>
  <c r="AO461" i="9"/>
  <c r="AP231" i="9"/>
  <c r="AO231" i="9"/>
  <c r="AP53" i="9"/>
  <c r="AO53" i="9"/>
  <c r="AP171" i="9"/>
  <c r="AO171" i="9"/>
  <c r="AP458" i="9"/>
  <c r="AO458" i="9"/>
  <c r="AO209" i="9"/>
  <c r="AP209" i="9"/>
  <c r="AP503" i="9"/>
  <c r="AO503" i="9"/>
  <c r="AP342" i="9"/>
  <c r="AO342" i="9"/>
  <c r="AP202" i="9"/>
  <c r="AO202" i="9"/>
  <c r="AP55" i="9"/>
  <c r="AO55" i="9"/>
  <c r="AP399" i="9"/>
  <c r="AO399" i="9"/>
  <c r="AP265" i="9"/>
  <c r="AO265" i="9"/>
  <c r="AO514" i="9"/>
  <c r="AP514" i="9"/>
  <c r="AO313" i="9"/>
  <c r="AP313" i="9"/>
  <c r="AP111" i="9"/>
  <c r="AO111" i="9"/>
  <c r="AP176" i="9"/>
  <c r="AO176" i="9"/>
  <c r="AP152" i="9"/>
  <c r="AO152" i="9"/>
  <c r="AP240" i="9"/>
  <c r="AO240" i="9"/>
  <c r="AO289" i="9"/>
  <c r="AP289" i="9"/>
  <c r="AP59" i="9"/>
  <c r="AO59" i="9"/>
  <c r="AP425" i="9"/>
  <c r="AO425" i="9"/>
  <c r="AO453" i="9"/>
  <c r="AP453" i="9"/>
  <c r="AP158" i="9"/>
  <c r="AO158" i="9"/>
  <c r="AP87" i="9"/>
  <c r="AO87" i="9"/>
  <c r="AP384" i="9"/>
  <c r="AO384" i="9"/>
  <c r="AP178" i="9"/>
  <c r="AO178" i="9"/>
  <c r="AP492" i="9"/>
  <c r="AO492" i="9"/>
  <c r="AP467" i="9"/>
  <c r="AO467" i="9"/>
  <c r="AP183" i="9"/>
  <c r="AO183" i="9"/>
  <c r="AP18" i="9"/>
  <c r="AO18" i="9"/>
  <c r="AP216" i="9"/>
  <c r="AO216" i="9"/>
  <c r="AP91" i="9"/>
  <c r="AO91" i="9"/>
  <c r="AO305" i="9"/>
  <c r="AP305" i="9"/>
  <c r="AP260" i="9"/>
  <c r="AO260" i="9"/>
  <c r="AO427" i="9"/>
  <c r="AP427" i="9"/>
  <c r="AP377" i="9"/>
  <c r="AO377" i="9"/>
  <c r="AP419" i="9"/>
  <c r="AO419" i="9"/>
  <c r="AP443" i="9"/>
  <c r="AO443" i="9"/>
  <c r="AO257" i="9"/>
  <c r="AP257" i="9"/>
  <c r="AP107" i="9"/>
  <c r="AO107" i="9"/>
  <c r="AP127" i="9"/>
  <c r="AO127" i="9"/>
  <c r="AP62" i="9"/>
  <c r="AO62" i="9"/>
  <c r="AP288" i="9"/>
  <c r="AO288" i="9"/>
  <c r="AP104" i="9"/>
  <c r="AO104" i="9"/>
  <c r="AP45" i="9"/>
  <c r="AO45" i="9"/>
  <c r="AO241" i="9"/>
  <c r="AP241" i="9"/>
  <c r="AO58" i="9"/>
  <c r="AP58" i="9"/>
  <c r="AP294" i="9"/>
  <c r="AO294" i="9"/>
  <c r="AP360" i="9"/>
  <c r="AO360" i="9"/>
  <c r="AP49" i="9"/>
  <c r="AO49" i="9"/>
  <c r="AP494" i="9"/>
  <c r="AO494" i="9"/>
  <c r="AO303" i="9"/>
  <c r="AP303" i="9"/>
  <c r="AP437" i="9"/>
  <c r="AO437" i="9"/>
  <c r="AP515" i="9"/>
  <c r="AO515" i="9"/>
  <c r="AP497" i="9"/>
  <c r="AO497" i="9"/>
  <c r="AP310" i="9"/>
  <c r="AO310" i="9"/>
  <c r="AP455" i="9"/>
  <c r="AO455" i="9"/>
  <c r="AO89" i="9"/>
  <c r="AP89" i="9"/>
  <c r="AP239" i="9"/>
  <c r="AO239" i="9"/>
  <c r="AP280" i="9"/>
  <c r="AO280" i="9"/>
  <c r="AP283" i="9"/>
  <c r="AO283" i="9"/>
  <c r="AP501" i="9"/>
  <c r="AO501" i="9"/>
  <c r="AP43" i="9"/>
  <c r="AO43" i="9"/>
  <c r="AP268" i="9"/>
  <c r="AO268" i="9"/>
  <c r="AP489" i="9"/>
  <c r="AO489" i="9"/>
  <c r="AP173" i="9"/>
  <c r="AO173" i="9"/>
  <c r="AP332" i="9"/>
  <c r="AO332" i="9"/>
  <c r="AP20" i="9"/>
  <c r="AO20" i="9"/>
  <c r="AP272" i="9"/>
  <c r="AO272" i="9"/>
  <c r="AP452" i="9"/>
  <c r="AO452" i="9"/>
  <c r="AP88" i="9"/>
  <c r="AO88" i="9"/>
  <c r="AP574" i="9"/>
  <c r="AO574" i="9"/>
  <c r="AP316" i="9"/>
  <c r="AO316" i="9"/>
  <c r="AP115" i="9"/>
  <c r="AO115" i="9"/>
  <c r="AP549" i="9"/>
  <c r="AO549" i="9"/>
  <c r="AO82" i="9"/>
  <c r="AP82" i="9"/>
  <c r="AP72" i="9"/>
  <c r="AO72" i="9"/>
  <c r="AP362" i="9"/>
  <c r="AO362" i="9"/>
  <c r="AP32" i="9"/>
  <c r="AO32" i="9"/>
  <c r="AP421" i="9"/>
  <c r="AO421" i="9"/>
  <c r="AP385" i="9"/>
  <c r="AO385" i="9"/>
  <c r="AP526" i="9"/>
  <c r="AO526" i="9"/>
  <c r="AO508" i="9"/>
  <c r="AP508" i="9"/>
  <c r="AP129" i="9"/>
  <c r="AO129" i="9"/>
  <c r="AO149" i="9"/>
  <c r="AP149" i="9"/>
  <c r="AP122" i="9"/>
  <c r="AO122" i="9"/>
  <c r="AP66" i="9"/>
  <c r="AO66" i="9"/>
  <c r="AP291" i="9"/>
  <c r="AO291" i="9"/>
  <c r="AP302" i="9"/>
  <c r="AO302" i="9"/>
  <c r="AP290" i="9"/>
  <c r="AO290" i="9"/>
  <c r="AP40" i="9"/>
  <c r="AO40" i="9"/>
  <c r="AP349" i="9"/>
  <c r="AO349" i="9"/>
  <c r="AO17" i="9"/>
  <c r="AP17" i="9"/>
  <c r="AP273" i="9"/>
  <c r="AO273" i="9"/>
  <c r="AP224" i="9"/>
  <c r="AO224" i="9"/>
  <c r="AO52" i="9"/>
  <c r="AP52" i="9"/>
  <c r="AP476" i="9"/>
  <c r="AO476" i="9"/>
  <c r="AO580" i="9"/>
  <c r="AP580" i="9"/>
  <c r="AP320" i="9"/>
  <c r="AO320" i="9"/>
  <c r="AP317" i="9"/>
  <c r="AO317" i="9"/>
  <c r="AO470" i="9"/>
  <c r="AP470" i="9"/>
  <c r="AP530" i="9"/>
  <c r="AO530" i="9"/>
  <c r="AP409" i="9"/>
  <c r="AO409" i="9"/>
  <c r="AP542" i="9"/>
  <c r="AO542" i="9"/>
  <c r="AO103" i="9"/>
  <c r="AP103" i="9"/>
  <c r="AP358" i="9"/>
  <c r="AO358" i="9"/>
  <c r="AP521" i="9"/>
  <c r="AO521" i="9"/>
  <c r="AP146" i="9"/>
  <c r="AO146" i="9"/>
  <c r="AP444" i="9"/>
  <c r="AO444" i="9"/>
  <c r="AP297" i="9"/>
  <c r="AO297" i="9"/>
  <c r="AO97" i="9"/>
  <c r="AP97" i="9"/>
  <c r="AP228" i="9"/>
  <c r="AO228" i="9"/>
  <c r="AP438" i="9"/>
  <c r="AO438" i="9"/>
  <c r="AO465" i="9"/>
  <c r="AP465" i="9"/>
  <c r="AP292" i="9"/>
  <c r="AO292" i="9"/>
  <c r="AP541" i="9"/>
  <c r="AO541" i="9"/>
  <c r="AP233" i="9"/>
  <c r="AO233" i="9"/>
  <c r="AP203" i="9"/>
  <c r="AO203" i="9"/>
  <c r="AP186" i="9"/>
  <c r="AO186" i="9"/>
  <c r="AP71" i="9"/>
  <c r="AO71" i="9"/>
  <c r="AP507" i="9"/>
  <c r="AO507" i="9"/>
  <c r="AP30" i="9"/>
  <c r="AO30" i="9"/>
  <c r="AP491" i="9"/>
  <c r="AO491" i="9"/>
  <c r="AP243" i="9"/>
  <c r="AO243" i="9"/>
  <c r="AO75" i="9"/>
  <c r="AP75" i="9"/>
  <c r="AO457" i="9"/>
  <c r="AP457" i="9"/>
  <c r="AP247" i="9"/>
  <c r="AO247" i="9"/>
  <c r="AP109" i="9"/>
  <c r="AO109" i="9"/>
  <c r="AO394" i="9"/>
  <c r="AP394" i="9"/>
  <c r="AP148" i="9"/>
  <c r="AO148" i="9"/>
  <c r="AP150" i="9"/>
  <c r="AO150" i="9"/>
  <c r="AP229" i="9"/>
  <c r="AO229" i="9"/>
  <c r="AO423" i="9"/>
  <c r="AP423" i="9"/>
  <c r="AP143" i="9"/>
  <c r="AO143" i="9"/>
  <c r="AO352" i="9"/>
  <c r="AP352" i="9"/>
  <c r="AP38" i="9"/>
  <c r="AO38" i="9"/>
  <c r="AP390" i="9"/>
  <c r="AO390" i="9"/>
  <c r="AP447" i="9"/>
  <c r="AO447" i="9"/>
  <c r="AP144" i="9"/>
  <c r="AO144" i="9"/>
  <c r="AP412" i="9"/>
  <c r="AO412" i="9"/>
  <c r="AP156" i="9"/>
  <c r="AO156" i="9"/>
  <c r="AP130" i="9"/>
  <c r="AO130" i="9"/>
  <c r="AP153" i="9"/>
  <c r="AO153" i="9"/>
  <c r="AP90" i="9"/>
  <c r="AO90" i="9"/>
  <c r="AO531" i="9"/>
  <c r="AP531" i="9"/>
  <c r="AP68" i="9"/>
  <c r="AO68" i="9"/>
  <c r="AP406" i="9"/>
  <c r="AO406" i="9"/>
  <c r="AP121" i="9"/>
  <c r="AO121" i="9"/>
  <c r="AP556" i="9"/>
  <c r="AO556" i="9"/>
  <c r="AP258" i="9"/>
  <c r="AO258" i="9"/>
  <c r="AP78" i="9"/>
  <c r="AO78" i="9"/>
  <c r="AO147" i="9"/>
  <c r="AP147" i="9"/>
  <c r="AP562" i="9"/>
  <c r="AO562" i="9"/>
  <c r="AO185" i="9"/>
  <c r="AP185" i="9"/>
  <c r="AO230" i="9"/>
  <c r="AP230" i="9"/>
  <c r="AP479" i="9"/>
  <c r="AO479" i="9"/>
  <c r="AP505" i="9"/>
  <c r="AO505" i="9"/>
  <c r="AP175" i="9"/>
  <c r="AO175" i="9"/>
  <c r="AP403" i="9"/>
  <c r="AO403" i="9"/>
  <c r="AO163" i="9"/>
  <c r="AP163" i="9"/>
  <c r="AP296" i="9"/>
  <c r="AO296" i="9"/>
  <c r="AP361" i="9"/>
  <c r="AO361" i="9"/>
  <c r="AP326" i="9"/>
  <c r="AO326" i="9"/>
  <c r="AP402" i="9"/>
  <c r="AO402" i="9"/>
  <c r="AP393" i="9"/>
  <c r="AO393" i="9"/>
  <c r="AP254" i="9"/>
  <c r="AO254" i="9"/>
  <c r="AP464" i="9"/>
  <c r="AO464" i="9"/>
  <c r="AP37" i="9"/>
  <c r="AO37" i="9"/>
  <c r="AP253" i="9"/>
  <c r="AO253" i="9"/>
  <c r="AP330" i="9"/>
  <c r="AO330" i="9"/>
  <c r="AP468" i="9"/>
  <c r="AO468" i="9"/>
  <c r="AP61" i="9"/>
  <c r="AO61" i="9"/>
  <c r="AP502" i="9"/>
  <c r="AO502" i="9"/>
  <c r="AP563" i="9"/>
  <c r="AO563" i="9"/>
  <c r="AP138" i="9"/>
  <c r="AO138" i="9"/>
  <c r="AP366" i="9"/>
  <c r="AO366" i="9"/>
  <c r="AP200" i="9"/>
  <c r="AO200" i="9"/>
  <c r="AP411" i="9"/>
  <c r="AO411" i="9"/>
  <c r="AP577" i="9"/>
  <c r="AO577" i="9"/>
  <c r="AP512" i="9"/>
  <c r="AO512" i="9"/>
  <c r="AP486" i="9"/>
  <c r="AO486" i="9"/>
  <c r="AP142" i="9"/>
  <c r="AO142" i="9"/>
  <c r="AP162" i="9"/>
  <c r="AO162" i="9"/>
  <c r="AO441" i="9"/>
  <c r="AP441" i="9"/>
  <c r="AP370" i="9"/>
  <c r="AO370" i="9"/>
  <c r="AP264" i="9"/>
  <c r="AO264" i="9"/>
  <c r="AO77" i="9"/>
  <c r="AP77" i="9"/>
  <c r="AP322" i="9"/>
  <c r="AO322" i="9"/>
  <c r="AP24" i="9"/>
  <c r="AO24" i="9"/>
  <c r="AP341" i="9"/>
  <c r="AO341" i="9"/>
  <c r="AP561" i="9"/>
  <c r="AO561" i="9"/>
  <c r="AP350" i="9"/>
  <c r="AO350" i="9"/>
  <c r="AO262" i="9"/>
  <c r="AP262" i="9"/>
  <c r="AP249" i="9"/>
  <c r="AO249" i="9"/>
  <c r="AP340" i="9"/>
  <c r="AO340" i="9"/>
  <c r="AP506" i="9"/>
  <c r="AO506" i="9"/>
  <c r="AP487" i="9"/>
  <c r="AO487" i="9"/>
  <c r="AP145" i="9"/>
  <c r="AO145" i="9"/>
  <c r="AP277" i="9"/>
  <c r="AO277" i="9"/>
  <c r="AP371" i="9"/>
  <c r="AO371" i="9"/>
  <c r="AO400" i="9"/>
  <c r="AP400" i="9"/>
  <c r="AP456" i="9"/>
  <c r="AO456" i="9"/>
  <c r="AP527" i="9"/>
  <c r="AO527" i="9"/>
  <c r="AP295" i="9"/>
  <c r="AO295" i="9"/>
  <c r="AP529" i="9"/>
  <c r="AO529" i="9"/>
  <c r="AP472" i="9"/>
  <c r="AO472" i="9"/>
  <c r="AP490" i="9"/>
  <c r="AO490" i="9"/>
  <c r="AO181" i="9"/>
  <c r="AP181" i="9"/>
  <c r="AP279" i="9"/>
  <c r="AO279" i="9"/>
  <c r="AP500" i="9"/>
  <c r="AO500" i="9"/>
  <c r="AP201" i="9"/>
  <c r="AO201" i="9"/>
  <c r="AP120" i="9"/>
  <c r="AO120" i="9"/>
  <c r="AP336" i="9"/>
  <c r="AO336" i="9"/>
  <c r="AP220" i="9"/>
  <c r="AO220" i="9"/>
  <c r="AP54" i="9"/>
  <c r="AO54" i="9"/>
  <c r="AP548" i="9"/>
  <c r="AO548" i="9"/>
  <c r="AO132" i="9"/>
  <c r="AP132" i="9"/>
  <c r="AP415" i="9"/>
  <c r="AO415" i="9"/>
  <c r="AP31" i="9"/>
  <c r="AO31" i="9"/>
  <c r="AP22" i="9"/>
  <c r="AO22" i="9"/>
  <c r="AP12" i="9"/>
  <c r="AO12" i="9"/>
  <c r="AH576" i="9"/>
  <c r="E8" i="13" s="1"/>
  <c r="G8" i="13" s="1"/>
  <c r="AG576" i="9"/>
  <c r="AF4" i="11" s="1"/>
  <c r="DE21" i="11"/>
  <c r="CU22" i="11"/>
  <c r="BZ143" i="9"/>
  <c r="CA143" i="9" s="1"/>
  <c r="CB143" i="9" s="1"/>
  <c r="BZ170" i="9"/>
  <c r="CA170" i="9" s="1"/>
  <c r="CB170" i="9" s="1"/>
  <c r="BZ138" i="9"/>
  <c r="CA138" i="9" s="1"/>
  <c r="CB138" i="9" s="1"/>
  <c r="BZ575" i="9"/>
  <c r="CA575" i="9" s="1"/>
  <c r="CB575" i="9" s="1"/>
  <c r="BZ313" i="9"/>
  <c r="BZ392" i="9"/>
  <c r="CA392" i="9" s="1"/>
  <c r="CB392" i="9" s="1"/>
  <c r="BZ164" i="9"/>
  <c r="CA164" i="9" s="1"/>
  <c r="CB164" i="9" s="1"/>
  <c r="CH276" i="9"/>
  <c r="CI276" i="9" s="1"/>
  <c r="CJ276" i="9" s="1"/>
  <c r="CH478" i="9"/>
  <c r="CI478" i="9" s="1"/>
  <c r="CJ478" i="9" s="1"/>
  <c r="CH27" i="9"/>
  <c r="CI27" i="9" s="1"/>
  <c r="CJ27" i="9" s="1"/>
  <c r="CH394" i="9"/>
  <c r="CH84" i="9"/>
  <c r="CH467" i="9"/>
  <c r="CH202" i="9"/>
  <c r="CH50" i="9"/>
  <c r="CH525" i="9"/>
  <c r="CH176" i="9"/>
  <c r="CI176" i="9" s="1"/>
  <c r="CJ176" i="9" s="1"/>
  <c r="CH413" i="9"/>
  <c r="CI413" i="9" s="1"/>
  <c r="CJ413" i="9" s="1"/>
  <c r="CH437" i="9"/>
  <c r="CI437" i="9" s="1"/>
  <c r="CJ437" i="9" s="1"/>
  <c r="CH362" i="9"/>
  <c r="CI362" i="9" s="1"/>
  <c r="CJ362" i="9" s="1"/>
  <c r="CH270" i="9"/>
  <c r="CI270" i="9" s="1"/>
  <c r="CJ270" i="9" s="1"/>
  <c r="CH564" i="9"/>
  <c r="CI564" i="9" s="1"/>
  <c r="CJ564" i="9" s="1"/>
  <c r="CH380" i="9"/>
  <c r="CI380" i="9" s="1"/>
  <c r="CJ380" i="9" s="1"/>
  <c r="CH361" i="9"/>
  <c r="CI361" i="9" s="1"/>
  <c r="CJ361" i="9" s="1"/>
  <c r="CH573" i="9"/>
  <c r="CI573" i="9" s="1"/>
  <c r="CJ573" i="9" s="1"/>
  <c r="CH572" i="9"/>
  <c r="CI572" i="9" s="1"/>
  <c r="CJ572" i="9" s="1"/>
  <c r="CH253" i="9"/>
  <c r="CI253" i="9" s="1"/>
  <c r="CJ253" i="9" s="1"/>
  <c r="CH419" i="9"/>
  <c r="CH261" i="9"/>
  <c r="CH448" i="9"/>
  <c r="CH171" i="9"/>
  <c r="CH294" i="9"/>
  <c r="CI294" i="9" s="1"/>
  <c r="CJ294" i="9" s="1"/>
  <c r="CH203" i="9"/>
  <c r="CI203" i="9" s="1"/>
  <c r="CJ203" i="9" s="1"/>
  <c r="CH485" i="9"/>
  <c r="CI485" i="9" s="1"/>
  <c r="CJ485" i="9" s="1"/>
  <c r="CH146" i="9"/>
  <c r="CI146" i="9" s="1"/>
  <c r="CJ146" i="9" s="1"/>
  <c r="CH260" i="9"/>
  <c r="CI260" i="9" s="1"/>
  <c r="CJ260" i="9" s="1"/>
  <c r="CH103" i="9"/>
  <c r="CI103" i="9" s="1"/>
  <c r="CJ103" i="9" s="1"/>
  <c r="CH162" i="9"/>
  <c r="CI162" i="9" s="1"/>
  <c r="CJ162" i="9" s="1"/>
  <c r="CH297" i="9"/>
  <c r="CI297" i="9" s="1"/>
  <c r="CJ297" i="9" s="1"/>
  <c r="CH452" i="9"/>
  <c r="CI452" i="9" s="1"/>
  <c r="CJ452" i="9" s="1"/>
  <c r="CH136" i="9"/>
  <c r="CI136" i="9" s="1"/>
  <c r="CJ136" i="9" s="1"/>
  <c r="CH66" i="9"/>
  <c r="CI66" i="9" s="1"/>
  <c r="CJ66" i="9" s="1"/>
  <c r="CH64" i="9"/>
  <c r="CI64" i="9" s="1"/>
  <c r="CJ64" i="9" s="1"/>
  <c r="CH214" i="9"/>
  <c r="CI214" i="9" s="1"/>
  <c r="CJ214" i="9" s="1"/>
  <c r="CH182" i="9"/>
  <c r="CI182" i="9" s="1"/>
  <c r="CJ182" i="9" s="1"/>
  <c r="CH70" i="9"/>
  <c r="CI70" i="9" s="1"/>
  <c r="CJ70" i="9" s="1"/>
  <c r="CH155" i="9"/>
  <c r="CH208" i="9"/>
  <c r="CH132" i="9"/>
  <c r="CH561" i="9"/>
  <c r="CH516" i="9"/>
  <c r="CH424" i="9"/>
  <c r="CH476" i="9"/>
  <c r="CH500" i="9"/>
  <c r="CI500" i="9" s="1"/>
  <c r="CJ500" i="9" s="1"/>
  <c r="CH127" i="9"/>
  <c r="CI127" i="9" s="1"/>
  <c r="CJ127" i="9" s="1"/>
  <c r="CH416" i="9"/>
  <c r="CI416" i="9" s="1"/>
  <c r="CJ416" i="9" s="1"/>
  <c r="CH302" i="9"/>
  <c r="CH12" i="9"/>
  <c r="CI12" i="9" s="1"/>
  <c r="CJ12" i="9" s="1"/>
  <c r="CH19" i="9"/>
  <c r="CI19" i="9" s="1"/>
  <c r="CJ19" i="9" s="1"/>
  <c r="CH344" i="9"/>
  <c r="CI344" i="9" s="1"/>
  <c r="CJ344" i="9" s="1"/>
  <c r="CH210" i="9"/>
  <c r="CI210" i="9" s="1"/>
  <c r="CJ210" i="9" s="1"/>
  <c r="CH234" i="9"/>
  <c r="CI234" i="9" s="1"/>
  <c r="CJ234" i="9" s="1"/>
  <c r="CH579" i="9"/>
  <c r="CH265" i="9"/>
  <c r="CI265" i="9" s="1"/>
  <c r="CJ265" i="9" s="1"/>
  <c r="CH550" i="9"/>
  <c r="CI550" i="9" s="1"/>
  <c r="CJ550" i="9" s="1"/>
  <c r="CH43" i="9"/>
  <c r="CI43" i="9" s="1"/>
  <c r="CJ43" i="9" s="1"/>
  <c r="CH22" i="9"/>
  <c r="CI22" i="9" s="1"/>
  <c r="CJ22" i="9" s="1"/>
  <c r="CH299" i="9"/>
  <c r="CI299" i="9" s="1"/>
  <c r="CJ299" i="9" s="1"/>
  <c r="CH113" i="9"/>
  <c r="CH541" i="9"/>
  <c r="CI541" i="9" s="1"/>
  <c r="CJ541" i="9" s="1"/>
  <c r="CH353" i="9"/>
  <c r="CI353" i="9" s="1"/>
  <c r="CJ353" i="9" s="1"/>
  <c r="CH457" i="9"/>
  <c r="CI457" i="9" s="1"/>
  <c r="CJ457" i="9" s="1"/>
  <c r="DO42" i="11"/>
  <c r="DO44" i="11"/>
  <c r="DO45" i="11"/>
  <c r="CP9" i="9" s="1"/>
  <c r="CQ9" i="9" s="1"/>
  <c r="DO43" i="11"/>
  <c r="BZ283" i="9"/>
  <c r="CA283" i="9" s="1"/>
  <c r="CB283" i="9" s="1"/>
  <c r="BZ301" i="9"/>
  <c r="BZ321" i="9"/>
  <c r="BZ391" i="9"/>
  <c r="BZ363" i="9"/>
  <c r="BZ248" i="9"/>
  <c r="BZ388" i="9"/>
  <c r="BZ122" i="9"/>
  <c r="BZ440" i="9"/>
  <c r="BZ80" i="9"/>
  <c r="BZ15" i="9"/>
  <c r="BZ86" i="9"/>
  <c r="BZ433" i="9"/>
  <c r="BZ195" i="9"/>
  <c r="BZ108" i="9"/>
  <c r="BZ324" i="9"/>
  <c r="BZ177" i="9"/>
  <c r="BZ350" i="9"/>
  <c r="BZ559" i="9"/>
  <c r="BZ368" i="9"/>
  <c r="BZ274" i="9"/>
  <c r="BZ199" i="9"/>
  <c r="BZ327" i="9"/>
  <c r="BZ404" i="9"/>
  <c r="BZ412" i="9"/>
  <c r="BZ537" i="9"/>
  <c r="BZ56" i="9"/>
  <c r="BZ578" i="9"/>
  <c r="BZ439" i="9"/>
  <c r="BZ462" i="9"/>
  <c r="BZ94" i="9"/>
  <c r="BZ112" i="9"/>
  <c r="BZ335" i="9"/>
  <c r="BZ547" i="9"/>
  <c r="BZ430" i="9"/>
  <c r="BZ189" i="9"/>
  <c r="BZ408" i="9"/>
  <c r="BZ157" i="9"/>
  <c r="BZ221" i="9"/>
  <c r="CA221" i="9" s="1"/>
  <c r="CB221" i="9" s="1"/>
  <c r="BZ436" i="9"/>
  <c r="BZ398" i="9"/>
  <c r="BZ218" i="9"/>
  <c r="BZ213" i="9"/>
  <c r="BZ400" i="9"/>
  <c r="BZ320" i="9"/>
  <c r="BZ194" i="9"/>
  <c r="BZ444" i="9"/>
  <c r="BZ44" i="9"/>
  <c r="BZ243" i="9"/>
  <c r="BZ304" i="9"/>
  <c r="BZ309" i="9"/>
  <c r="BZ255" i="9"/>
  <c r="BZ395" i="9"/>
  <c r="BZ554" i="9"/>
  <c r="BZ495" i="9"/>
  <c r="BZ305" i="9"/>
  <c r="BZ284" i="9"/>
  <c r="BZ543" i="9"/>
  <c r="BZ57" i="9"/>
  <c r="BZ369" i="9"/>
  <c r="BZ432" i="9"/>
  <c r="BZ256" i="9"/>
  <c r="BZ13" i="9"/>
  <c r="BZ90" i="9"/>
  <c r="BZ421" i="9"/>
  <c r="BZ215" i="9"/>
  <c r="BZ386" i="9"/>
  <c r="BZ553" i="9"/>
  <c r="BZ402" i="9"/>
  <c r="BZ232" i="9"/>
  <c r="BZ65" i="9"/>
  <c r="BZ231" i="9"/>
  <c r="BZ544" i="9"/>
  <c r="BZ73" i="9"/>
  <c r="BZ348" i="9"/>
  <c r="BZ161" i="9"/>
  <c r="BZ315" i="9"/>
  <c r="CA315" i="9" s="1"/>
  <c r="CB315" i="9" s="1"/>
  <c r="BZ459" i="9"/>
  <c r="BZ236" i="9"/>
  <c r="BZ466" i="9"/>
  <c r="BZ517" i="9"/>
  <c r="BZ130" i="9"/>
  <c r="BZ172" i="9"/>
  <c r="BZ571" i="9"/>
  <c r="BZ197" i="9"/>
  <c r="BZ114" i="9"/>
  <c r="BZ414" i="9"/>
  <c r="BZ307" i="9"/>
  <c r="BZ542" i="9"/>
  <c r="BZ188" i="9"/>
  <c r="BZ492" i="9"/>
  <c r="BZ447" i="9"/>
  <c r="BZ119" i="9"/>
  <c r="BZ563" i="9"/>
  <c r="BZ556" i="9"/>
  <c r="BZ345" i="9"/>
  <c r="BZ334" i="9"/>
  <c r="BZ522" i="9"/>
  <c r="BZ331" i="9"/>
  <c r="BZ16" i="9"/>
  <c r="BZ92" i="9"/>
  <c r="BZ250" i="9"/>
  <c r="BZ277" i="9"/>
  <c r="BZ333" i="9"/>
  <c r="BZ96" i="9"/>
  <c r="BZ446" i="9"/>
  <c r="BZ528" i="9"/>
  <c r="BZ102" i="9"/>
  <c r="BZ497" i="9"/>
  <c r="BZ347" i="9"/>
  <c r="BZ337" i="9"/>
  <c r="BZ21" i="9"/>
  <c r="BZ566" i="9"/>
  <c r="BZ237" i="9"/>
  <c r="BZ280" i="9"/>
  <c r="BZ308" i="9"/>
  <c r="BZ358" i="9"/>
  <c r="BZ238" i="9"/>
  <c r="BZ247" i="9"/>
  <c r="BZ330" i="9"/>
  <c r="BZ140" i="9"/>
  <c r="BZ396" i="9"/>
  <c r="BZ219" i="9"/>
  <c r="BZ193" i="9"/>
  <c r="BZ204" i="9"/>
  <c r="BZ198" i="9"/>
  <c r="BZ226" i="9"/>
  <c r="BZ142" i="9"/>
  <c r="BZ179" i="9"/>
  <c r="BZ442" i="9"/>
  <c r="BZ154" i="9"/>
  <c r="BZ488" i="9"/>
  <c r="BZ93" i="9"/>
  <c r="BZ271" i="9"/>
  <c r="BZ211" i="9"/>
  <c r="BZ481" i="9"/>
  <c r="BZ371" i="9"/>
  <c r="BZ222" i="9"/>
  <c r="BZ484" i="9"/>
  <c r="BZ41" i="9"/>
  <c r="BZ538" i="9"/>
  <c r="BZ387" i="9"/>
  <c r="CA387" i="9" s="1"/>
  <c r="CB387" i="9" s="1"/>
  <c r="BZ376" i="9"/>
  <c r="CA376" i="9" s="1"/>
  <c r="CB376" i="9" s="1"/>
  <c r="BZ235" i="9"/>
  <c r="BZ159" i="9"/>
  <c r="CA159" i="9" s="1"/>
  <c r="CB159" i="9" s="1"/>
  <c r="BZ567" i="9"/>
  <c r="BZ239" i="9"/>
  <c r="CA239" i="9" s="1"/>
  <c r="CB239" i="9" s="1"/>
  <c r="BZ332" i="9"/>
  <c r="BZ461" i="9"/>
  <c r="CA461" i="9" s="1"/>
  <c r="CB461" i="9" s="1"/>
  <c r="BZ273" i="9"/>
  <c r="BZ78" i="9"/>
  <c r="CA78" i="9" s="1"/>
  <c r="CB78" i="9" s="1"/>
  <c r="BZ49" i="9"/>
  <c r="CA49" i="9" s="1"/>
  <c r="CB49" i="9" s="1"/>
  <c r="BZ28" i="9"/>
  <c r="CA28" i="9" s="1"/>
  <c r="CB28" i="9" s="1"/>
  <c r="BZ496" i="9"/>
  <c r="BZ115" i="9"/>
  <c r="CA115" i="9" s="1"/>
  <c r="CB115" i="9" s="1"/>
  <c r="BZ207" i="9"/>
  <c r="CA207" i="9" s="1"/>
  <c r="CB207" i="9" s="1"/>
  <c r="BZ109" i="9"/>
  <c r="CA109" i="9" s="1"/>
  <c r="CB109" i="9" s="1"/>
  <c r="BZ18" i="9"/>
  <c r="CA18" i="9" s="1"/>
  <c r="CB18" i="9" s="1"/>
  <c r="BZ306" i="9"/>
  <c r="CA306" i="9" s="1"/>
  <c r="CB306" i="9" s="1"/>
  <c r="BZ99" i="9"/>
  <c r="CA99" i="9" s="1"/>
  <c r="CB99" i="9" s="1"/>
  <c r="BZ357" i="9"/>
  <c r="CA357" i="9" s="1"/>
  <c r="CB357" i="9" s="1"/>
  <c r="BZ532" i="9"/>
  <c r="CA532" i="9" s="1"/>
  <c r="CB532" i="9" s="1"/>
  <c r="BZ409" i="9"/>
  <c r="CA409" i="9" s="1"/>
  <c r="CB409" i="9" s="1"/>
  <c r="BZ524" i="9"/>
  <c r="CA524" i="9" s="1"/>
  <c r="CB524" i="9" s="1"/>
  <c r="BZ296" i="9"/>
  <c r="CA296" i="9" s="1"/>
  <c r="CB296" i="9" s="1"/>
  <c r="BZ536" i="9"/>
  <c r="BZ329" i="9"/>
  <c r="BZ178" i="9"/>
  <c r="CA178" i="9" s="1"/>
  <c r="CB178" i="9" s="1"/>
  <c r="BZ287" i="9"/>
  <c r="BZ367" i="9"/>
  <c r="BZ14" i="9"/>
  <c r="BZ557" i="9"/>
  <c r="BZ339" i="9"/>
  <c r="BZ40" i="9"/>
  <c r="BZ148" i="9"/>
  <c r="BZ141" i="9"/>
  <c r="BZ365" i="9"/>
  <c r="BZ116" i="9"/>
  <c r="BZ372" i="9"/>
  <c r="BZ69" i="9"/>
  <c r="BZ81" i="9"/>
  <c r="BZ111" i="9"/>
  <c r="BZ576" i="9"/>
  <c r="BZ429" i="9"/>
  <c r="BZ83" i="9"/>
  <c r="BZ480" i="9"/>
  <c r="BZ518" i="9"/>
  <c r="BZ375" i="9"/>
  <c r="BZ139" i="9"/>
  <c r="BZ505" i="9"/>
  <c r="BZ382" i="9"/>
  <c r="BZ463" i="9"/>
  <c r="BZ200" i="9"/>
  <c r="BZ39" i="9"/>
  <c r="BZ59" i="9"/>
  <c r="BZ63" i="9"/>
  <c r="BZ258" i="9"/>
  <c r="CA258" i="9" s="1"/>
  <c r="CB258" i="9" s="1"/>
  <c r="BZ390" i="9"/>
  <c r="BZ526" i="9"/>
  <c r="CA526" i="9" s="1"/>
  <c r="CB526" i="9" s="1"/>
  <c r="BZ474" i="9"/>
  <c r="BZ519" i="9"/>
  <c r="CA519" i="9" s="1"/>
  <c r="CB519" i="9" s="1"/>
  <c r="BZ223" i="9"/>
  <c r="CA223" i="9" s="1"/>
  <c r="CB223" i="9" s="1"/>
  <c r="BZ336" i="9"/>
  <c r="BZ441" i="9"/>
  <c r="CA441" i="9" s="1"/>
  <c r="CB441" i="9" s="1"/>
  <c r="BZ267" i="9"/>
  <c r="BZ449" i="9"/>
  <c r="CA449" i="9" s="1"/>
  <c r="CB449" i="9" s="1"/>
  <c r="BZ374" i="9"/>
  <c r="BZ351" i="9"/>
  <c r="CA351" i="9" s="1"/>
  <c r="CB351" i="9" s="1"/>
  <c r="BZ397" i="9"/>
  <c r="CA397" i="9" s="1"/>
  <c r="CB397" i="9" s="1"/>
  <c r="BZ61" i="9"/>
  <c r="CA61" i="9" s="1"/>
  <c r="CB61" i="9" s="1"/>
  <c r="BZ366" i="9"/>
  <c r="CA366" i="9" s="1"/>
  <c r="CB366" i="9" s="1"/>
  <c r="BZ450" i="9"/>
  <c r="CA450" i="9" s="1"/>
  <c r="CB450" i="9" s="1"/>
  <c r="BZ565" i="9"/>
  <c r="CA565" i="9" s="1"/>
  <c r="CB565" i="9" s="1"/>
  <c r="BZ106" i="9"/>
  <c r="BZ292" i="9"/>
  <c r="CA292" i="9" s="1"/>
  <c r="CB292" i="9" s="1"/>
  <c r="BZ338" i="9"/>
  <c r="CA338" i="9" s="1"/>
  <c r="CB338" i="9" s="1"/>
  <c r="BZ431" i="9"/>
  <c r="CA431" i="9" s="1"/>
  <c r="CB431" i="9" s="1"/>
  <c r="BZ158" i="9"/>
  <c r="CA158" i="9" s="1"/>
  <c r="CB158" i="9" s="1"/>
  <c r="BZ364" i="9"/>
  <c r="CA364" i="9" s="1"/>
  <c r="CB364" i="9" s="1"/>
  <c r="BZ29" i="9"/>
  <c r="BZ319" i="9"/>
  <c r="BZ458" i="9"/>
  <c r="BZ42" i="9"/>
  <c r="BZ282" i="9"/>
  <c r="BZ240" i="9"/>
  <c r="BZ216" i="9"/>
  <c r="BZ471" i="9"/>
  <c r="BZ60" i="9"/>
  <c r="BZ314" i="9"/>
  <c r="BZ288" i="9"/>
  <c r="BZ205" i="9"/>
  <c r="BZ568" i="9"/>
  <c r="BZ257" i="9"/>
  <c r="BZ504" i="9"/>
  <c r="BZ411" i="9"/>
  <c r="BZ34" i="9"/>
  <c r="BZ181" i="9"/>
  <c r="BZ249" i="9"/>
  <c r="BZ36" i="9"/>
  <c r="BZ279" i="9"/>
  <c r="BZ499" i="9"/>
  <c r="BZ206" i="9"/>
  <c r="BZ137" i="9"/>
  <c r="CA137" i="9" s="1"/>
  <c r="CB137" i="9" s="1"/>
  <c r="BZ545" i="9"/>
  <c r="BZ298" i="9"/>
  <c r="CA298" i="9" s="1"/>
  <c r="CB298" i="9" s="1"/>
  <c r="BZ82" i="9"/>
  <c r="CA82" i="9" s="1"/>
  <c r="CB82" i="9" s="1"/>
  <c r="BZ52" i="9"/>
  <c r="CA52" i="9" s="1"/>
  <c r="CB52" i="9" s="1"/>
  <c r="BZ373" i="9"/>
  <c r="CA373" i="9" s="1"/>
  <c r="CB373" i="9" s="1"/>
  <c r="BZ502" i="9"/>
  <c r="CA502" i="9" s="1"/>
  <c r="CB502" i="9" s="1"/>
  <c r="BZ465" i="9"/>
  <c r="CA465" i="9" s="1"/>
  <c r="CB465" i="9" s="1"/>
  <c r="BZ278" i="9"/>
  <c r="BZ149" i="9"/>
  <c r="BZ45" i="9"/>
  <c r="CA45" i="9" s="1"/>
  <c r="CB45" i="9" s="1"/>
  <c r="BZ341" i="9"/>
  <c r="CA341" i="9" s="1"/>
  <c r="CB341" i="9" s="1"/>
  <c r="BZ420" i="9"/>
  <c r="CA420" i="9" s="1"/>
  <c r="CB420" i="9" s="1"/>
  <c r="BZ97" i="9"/>
  <c r="CA97" i="9" s="1"/>
  <c r="CB97" i="9" s="1"/>
  <c r="BZ230" i="9"/>
  <c r="CA230" i="9" s="1"/>
  <c r="CB230" i="9" s="1"/>
  <c r="BZ455" i="9"/>
  <c r="CA455" i="9" s="1"/>
  <c r="CB455" i="9" s="1"/>
  <c r="BZ470" i="9"/>
  <c r="CA470" i="9" s="1"/>
  <c r="CB470" i="9" s="1"/>
  <c r="BZ464" i="9"/>
  <c r="BZ67" i="9"/>
  <c r="CA67" i="9" s="1"/>
  <c r="CB67" i="9" s="1"/>
  <c r="BZ418" i="9"/>
  <c r="CA418" i="9" s="1"/>
  <c r="CB418" i="9" s="1"/>
  <c r="BZ407" i="9"/>
  <c r="CA407" i="9" s="1"/>
  <c r="CB407" i="9" s="1"/>
  <c r="BZ548" i="9"/>
  <c r="CA548" i="9" s="1"/>
  <c r="CB548" i="9" s="1"/>
  <c r="BZ263" i="9"/>
  <c r="CA263" i="9" s="1"/>
  <c r="CB263" i="9" s="1"/>
  <c r="BZ126" i="9"/>
  <c r="CA126" i="9" s="1"/>
  <c r="CB126" i="9" s="1"/>
  <c r="BZ546" i="9"/>
  <c r="CA546" i="9" s="1"/>
  <c r="CB546" i="9" s="1"/>
  <c r="BZ128" i="9"/>
  <c r="CA128" i="9" s="1"/>
  <c r="CB128" i="9" s="1"/>
  <c r="BZ79" i="9"/>
  <c r="BZ133" i="9"/>
  <c r="BZ370" i="9"/>
  <c r="BZ184" i="9"/>
  <c r="BZ275" i="9"/>
  <c r="BZ135" i="9"/>
  <c r="BZ378" i="9"/>
  <c r="BZ229" i="9"/>
  <c r="CA229" i="9" s="1"/>
  <c r="CB229" i="9" s="1"/>
  <c r="BZ129" i="9"/>
  <c r="CA129" i="9" s="1"/>
  <c r="CB129" i="9" s="1"/>
  <c r="BZ356" i="9"/>
  <c r="CA356" i="9" s="1"/>
  <c r="CB356" i="9" s="1"/>
  <c r="BZ570" i="9"/>
  <c r="CA570" i="9" s="1"/>
  <c r="CB570" i="9" s="1"/>
  <c r="BZ513" i="9"/>
  <c r="BZ533" i="9"/>
  <c r="BZ26" i="9"/>
  <c r="BZ454" i="9"/>
  <c r="BZ269" i="9"/>
  <c r="BZ577" i="9"/>
  <c r="BZ95" i="9"/>
  <c r="BZ451" i="9"/>
  <c r="BZ539" i="9"/>
  <c r="BZ286" i="9"/>
  <c r="CA286" i="9" s="1"/>
  <c r="CB286" i="9" s="1"/>
  <c r="BZ134" i="9"/>
  <c r="CA134" i="9" s="1"/>
  <c r="CB134" i="9" s="1"/>
  <c r="BZ153" i="9"/>
  <c r="BZ428" i="9"/>
  <c r="CA428" i="9" s="1"/>
  <c r="CB428" i="9" s="1"/>
  <c r="BZ151" i="9"/>
  <c r="BZ131" i="9"/>
  <c r="BZ217" i="9"/>
  <c r="BZ377" i="9"/>
  <c r="BZ192" i="9"/>
  <c r="BZ23" i="9"/>
  <c r="BZ509" i="9"/>
  <c r="BZ98" i="9"/>
  <c r="BZ312" i="9"/>
  <c r="CA312" i="9" s="1"/>
  <c r="CB312" i="9" s="1"/>
  <c r="BZ393" i="9"/>
  <c r="CA393" i="9" s="1"/>
  <c r="CB393" i="9" s="1"/>
  <c r="BZ473" i="9"/>
  <c r="BZ460" i="9"/>
  <c r="CA460" i="9" s="1"/>
  <c r="CB460" i="9" s="1"/>
  <c r="BZ490" i="9"/>
  <c r="CA490" i="9" s="1"/>
  <c r="CB490" i="9" s="1"/>
  <c r="BZ399" i="9"/>
  <c r="CA399" i="9" s="1"/>
  <c r="CB399" i="9" s="1"/>
  <c r="BZ487" i="9"/>
  <c r="CA487" i="9" s="1"/>
  <c r="CB487" i="9" s="1"/>
  <c r="BZ318" i="9"/>
  <c r="CA318" i="9" s="1"/>
  <c r="CB318" i="9" s="1"/>
  <c r="BZ241" i="9"/>
  <c r="CA241" i="9" s="1"/>
  <c r="CB241" i="9" s="1"/>
  <c r="BZ531" i="9"/>
  <c r="CA531" i="9" s="1"/>
  <c r="CB531" i="9" s="1"/>
  <c r="BZ252" i="9"/>
  <c r="BZ35" i="9"/>
  <c r="BZ289" i="9"/>
  <c r="CA289" i="9" s="1"/>
  <c r="CB289" i="9" s="1"/>
  <c r="BZ245" i="9"/>
  <c r="BZ212" i="9"/>
  <c r="BZ468" i="9"/>
  <c r="CA468" i="9" s="1"/>
  <c r="CB468" i="9" s="1"/>
  <c r="BZ168" i="9"/>
  <c r="BZ530" i="9"/>
  <c r="CH221" i="9"/>
  <c r="CI221" i="9" s="1"/>
  <c r="CJ221" i="9" s="1"/>
  <c r="CH436" i="9"/>
  <c r="CH398" i="9"/>
  <c r="CH218" i="9"/>
  <c r="CH213" i="9"/>
  <c r="CH400" i="9"/>
  <c r="CH320" i="9"/>
  <c r="CH194" i="9"/>
  <c r="CH444" i="9"/>
  <c r="CH44" i="9"/>
  <c r="CH243" i="9"/>
  <c r="CH304" i="9"/>
  <c r="CH309" i="9"/>
  <c r="CH255" i="9"/>
  <c r="CH395" i="9"/>
  <c r="CH554" i="9"/>
  <c r="CH495" i="9"/>
  <c r="CH305" i="9"/>
  <c r="CH284" i="9"/>
  <c r="CH543" i="9"/>
  <c r="CH57" i="9"/>
  <c r="CH369" i="9"/>
  <c r="CH432" i="9"/>
  <c r="CH256" i="9"/>
  <c r="CH13" i="9"/>
  <c r="CH90" i="9"/>
  <c r="CH421" i="9"/>
  <c r="CH215" i="9"/>
  <c r="CH386" i="9"/>
  <c r="CH553" i="9"/>
  <c r="CH402" i="9"/>
  <c r="CH232" i="9"/>
  <c r="CH65" i="9"/>
  <c r="CH231" i="9"/>
  <c r="CH544" i="9"/>
  <c r="CH73" i="9"/>
  <c r="CH348" i="9"/>
  <c r="CH161" i="9"/>
  <c r="CH204" i="9"/>
  <c r="CH198" i="9"/>
  <c r="CH226" i="9"/>
  <c r="CH142" i="9"/>
  <c r="CH179" i="9"/>
  <c r="CH442" i="9"/>
  <c r="CH154" i="9"/>
  <c r="CH488" i="9"/>
  <c r="CH93" i="9"/>
  <c r="CH271" i="9"/>
  <c r="CH211" i="9"/>
  <c r="CH481" i="9"/>
  <c r="CH371" i="9"/>
  <c r="CH222" i="9"/>
  <c r="CH484" i="9"/>
  <c r="CH41" i="9"/>
  <c r="CH538" i="9"/>
  <c r="CH387" i="9"/>
  <c r="CI387" i="9" s="1"/>
  <c r="CJ387" i="9" s="1"/>
  <c r="CH376" i="9"/>
  <c r="CI376" i="9" s="1"/>
  <c r="CJ376" i="9" s="1"/>
  <c r="CH235" i="9"/>
  <c r="CI235" i="9" s="1"/>
  <c r="CJ235" i="9" s="1"/>
  <c r="CH159" i="9"/>
  <c r="CI159" i="9" s="1"/>
  <c r="CJ159" i="9" s="1"/>
  <c r="CH567" i="9"/>
  <c r="CH239" i="9"/>
  <c r="CI239" i="9" s="1"/>
  <c r="CJ239" i="9" s="1"/>
  <c r="CH332" i="9"/>
  <c r="CI332" i="9" s="1"/>
  <c r="CJ332" i="9" s="1"/>
  <c r="CH461" i="9"/>
  <c r="CI461" i="9" s="1"/>
  <c r="CJ461" i="9" s="1"/>
  <c r="CH273" i="9"/>
  <c r="CI273" i="9" s="1"/>
  <c r="CJ273" i="9" s="1"/>
  <c r="CH78" i="9"/>
  <c r="CI78" i="9" s="1"/>
  <c r="CJ78" i="9" s="1"/>
  <c r="CH49" i="9"/>
  <c r="CI49" i="9" s="1"/>
  <c r="CJ49" i="9" s="1"/>
  <c r="CH28" i="9"/>
  <c r="CI28" i="9" s="1"/>
  <c r="CJ28" i="9" s="1"/>
  <c r="CH496" i="9"/>
  <c r="CH115" i="9"/>
  <c r="CI115" i="9" s="1"/>
  <c r="CJ115" i="9" s="1"/>
  <c r="CH207" i="9"/>
  <c r="CI207" i="9" s="1"/>
  <c r="CJ207" i="9" s="1"/>
  <c r="CH109" i="9"/>
  <c r="CI109" i="9" s="1"/>
  <c r="CJ109" i="9" s="1"/>
  <c r="CH18" i="9"/>
  <c r="CI18" i="9" s="1"/>
  <c r="CJ18" i="9" s="1"/>
  <c r="CH306" i="9"/>
  <c r="CI306" i="9" s="1"/>
  <c r="CJ306" i="9" s="1"/>
  <c r="CH99" i="9"/>
  <c r="CI99" i="9" s="1"/>
  <c r="CJ99" i="9" s="1"/>
  <c r="CH357" i="9"/>
  <c r="CI357" i="9" s="1"/>
  <c r="CJ357" i="9" s="1"/>
  <c r="CH532" i="9"/>
  <c r="CI532" i="9" s="1"/>
  <c r="CJ532" i="9" s="1"/>
  <c r="CH409" i="9"/>
  <c r="CI409" i="9" s="1"/>
  <c r="CJ409" i="9" s="1"/>
  <c r="CH524" i="9"/>
  <c r="CI524" i="9" s="1"/>
  <c r="CJ524" i="9" s="1"/>
  <c r="CH296" i="9"/>
  <c r="CI296" i="9" s="1"/>
  <c r="CJ296" i="9" s="1"/>
  <c r="CH536" i="9"/>
  <c r="CI536" i="9" s="1"/>
  <c r="CJ536" i="9" s="1"/>
  <c r="CH329" i="9"/>
  <c r="CH178" i="9"/>
  <c r="CI178" i="9" s="1"/>
  <c r="CJ178" i="9" s="1"/>
  <c r="CH315" i="9"/>
  <c r="CI315" i="9" s="1"/>
  <c r="CJ315" i="9" s="1"/>
  <c r="CH459" i="9"/>
  <c r="CH236" i="9"/>
  <c r="CH466" i="9"/>
  <c r="CH517" i="9"/>
  <c r="CH130" i="9"/>
  <c r="CH172" i="9"/>
  <c r="CH571" i="9"/>
  <c r="CH197" i="9"/>
  <c r="CH114" i="9"/>
  <c r="CH414" i="9"/>
  <c r="CH307" i="9"/>
  <c r="CH542" i="9"/>
  <c r="CH188" i="9"/>
  <c r="CH492" i="9"/>
  <c r="CH447" i="9"/>
  <c r="CH119" i="9"/>
  <c r="CH563" i="9"/>
  <c r="CH556" i="9"/>
  <c r="CH345" i="9"/>
  <c r="CH334" i="9"/>
  <c r="CH522" i="9"/>
  <c r="CH331" i="9"/>
  <c r="CH16" i="9"/>
  <c r="CH92" i="9"/>
  <c r="CH250" i="9"/>
  <c r="CH277" i="9"/>
  <c r="CH333" i="9"/>
  <c r="CH96" i="9"/>
  <c r="CH446" i="9"/>
  <c r="CH528" i="9"/>
  <c r="CH102" i="9"/>
  <c r="CH497" i="9"/>
  <c r="CH347" i="9"/>
  <c r="CH337" i="9"/>
  <c r="CH21" i="9"/>
  <c r="CH566" i="9"/>
  <c r="CH237" i="9"/>
  <c r="CH280" i="9"/>
  <c r="CH365" i="9"/>
  <c r="CH116" i="9"/>
  <c r="CH372" i="9"/>
  <c r="CH69" i="9"/>
  <c r="CH81" i="9"/>
  <c r="CH111" i="9"/>
  <c r="CH576" i="9"/>
  <c r="CH429" i="9"/>
  <c r="CH83" i="9"/>
  <c r="CH480" i="9"/>
  <c r="CH518" i="9"/>
  <c r="CH375" i="9"/>
  <c r="CH139" i="9"/>
  <c r="CH505" i="9"/>
  <c r="CH382" i="9"/>
  <c r="CH463" i="9"/>
  <c r="CH200" i="9"/>
  <c r="CH39" i="9"/>
  <c r="CH59" i="9"/>
  <c r="CH63" i="9"/>
  <c r="CH258" i="9"/>
  <c r="CI258" i="9" s="1"/>
  <c r="CJ258" i="9" s="1"/>
  <c r="CH390" i="9"/>
  <c r="CH526" i="9"/>
  <c r="CI526" i="9" s="1"/>
  <c r="CJ526" i="9" s="1"/>
  <c r="CH474" i="9"/>
  <c r="CI474" i="9" s="1"/>
  <c r="CJ474" i="9" s="1"/>
  <c r="CH519" i="9"/>
  <c r="CI519" i="9" s="1"/>
  <c r="CJ519" i="9" s="1"/>
  <c r="CH223" i="9"/>
  <c r="CI223" i="9" s="1"/>
  <c r="CJ223" i="9" s="1"/>
  <c r="CH336" i="9"/>
  <c r="CI336" i="9" s="1"/>
  <c r="CJ336" i="9" s="1"/>
  <c r="CH441" i="9"/>
  <c r="CI441" i="9" s="1"/>
  <c r="CJ441" i="9" s="1"/>
  <c r="CH267" i="9"/>
  <c r="CI267" i="9" s="1"/>
  <c r="CJ267" i="9" s="1"/>
  <c r="CH449" i="9"/>
  <c r="CI449" i="9" s="1"/>
  <c r="CJ449" i="9" s="1"/>
  <c r="CH374" i="9"/>
  <c r="CI374" i="9" s="1"/>
  <c r="CJ374" i="9" s="1"/>
  <c r="CH351" i="9"/>
  <c r="CI351" i="9" s="1"/>
  <c r="CJ351" i="9" s="1"/>
  <c r="CH397" i="9"/>
  <c r="CI397" i="9" s="1"/>
  <c r="CJ397" i="9" s="1"/>
  <c r="CH61" i="9"/>
  <c r="CI61" i="9" s="1"/>
  <c r="CJ61" i="9" s="1"/>
  <c r="CH366" i="9"/>
  <c r="CI366" i="9" s="1"/>
  <c r="CJ366" i="9" s="1"/>
  <c r="CH450" i="9"/>
  <c r="CI450" i="9" s="1"/>
  <c r="CJ450" i="9" s="1"/>
  <c r="CH565" i="9"/>
  <c r="CI565" i="9" s="1"/>
  <c r="CJ565" i="9" s="1"/>
  <c r="CH106" i="9"/>
  <c r="CI106" i="9" s="1"/>
  <c r="CJ106" i="9" s="1"/>
  <c r="CH292" i="9"/>
  <c r="CI292" i="9" s="1"/>
  <c r="CJ292" i="9" s="1"/>
  <c r="CH338" i="9"/>
  <c r="CI338" i="9" s="1"/>
  <c r="CJ338" i="9" s="1"/>
  <c r="CH431" i="9"/>
  <c r="CI431" i="9" s="1"/>
  <c r="CJ431" i="9" s="1"/>
  <c r="CH158" i="9"/>
  <c r="CI158" i="9" s="1"/>
  <c r="CJ158" i="9" s="1"/>
  <c r="CH364" i="9"/>
  <c r="CI364" i="9" s="1"/>
  <c r="CJ364" i="9" s="1"/>
  <c r="CH287" i="9"/>
  <c r="CH29" i="9"/>
  <c r="CH513" i="9"/>
  <c r="CH308" i="9"/>
  <c r="CH367" i="9"/>
  <c r="CH319" i="9"/>
  <c r="CH151" i="9"/>
  <c r="CH358" i="9"/>
  <c r="CH14" i="9"/>
  <c r="CH238" i="9"/>
  <c r="CH557" i="9"/>
  <c r="CH458" i="9"/>
  <c r="CH79" i="9"/>
  <c r="CH247" i="9"/>
  <c r="CH339" i="9"/>
  <c r="CH42" i="9"/>
  <c r="CH533" i="9"/>
  <c r="CH131" i="9"/>
  <c r="CH330" i="9"/>
  <c r="CH282" i="9"/>
  <c r="CH168" i="9"/>
  <c r="CH140" i="9"/>
  <c r="CH240" i="9"/>
  <c r="CH133" i="9"/>
  <c r="CH396" i="9"/>
  <c r="CH40" i="9"/>
  <c r="CH216" i="9"/>
  <c r="CH26" i="9"/>
  <c r="CH219" i="9"/>
  <c r="CH148" i="9"/>
  <c r="CH217" i="9"/>
  <c r="CH193" i="9"/>
  <c r="CH141" i="9"/>
  <c r="CH471" i="9"/>
  <c r="CH60" i="9"/>
  <c r="CH314" i="9"/>
  <c r="CH288" i="9"/>
  <c r="CH205" i="9"/>
  <c r="CH568" i="9"/>
  <c r="CH257" i="9"/>
  <c r="CH504" i="9"/>
  <c r="CH411" i="9"/>
  <c r="CH34" i="9"/>
  <c r="CH181" i="9"/>
  <c r="CH249" i="9"/>
  <c r="CH36" i="9"/>
  <c r="CH279" i="9"/>
  <c r="CH499" i="9"/>
  <c r="CH206" i="9"/>
  <c r="CH137" i="9"/>
  <c r="CI137" i="9" s="1"/>
  <c r="CJ137" i="9" s="1"/>
  <c r="CH545" i="9"/>
  <c r="CH298" i="9"/>
  <c r="CI298" i="9" s="1"/>
  <c r="CJ298" i="9" s="1"/>
  <c r="CH82" i="9"/>
  <c r="CI82" i="9" s="1"/>
  <c r="CJ82" i="9" s="1"/>
  <c r="CH52" i="9"/>
  <c r="CI52" i="9" s="1"/>
  <c r="CJ52" i="9" s="1"/>
  <c r="CH373" i="9"/>
  <c r="CI373" i="9" s="1"/>
  <c r="CJ373" i="9" s="1"/>
  <c r="CH502" i="9"/>
  <c r="CI502" i="9" s="1"/>
  <c r="CJ502" i="9" s="1"/>
  <c r="CH465" i="9"/>
  <c r="CI465" i="9" s="1"/>
  <c r="CJ465" i="9" s="1"/>
  <c r="CH278" i="9"/>
  <c r="CI278" i="9" s="1"/>
  <c r="CJ278" i="9" s="1"/>
  <c r="CH149" i="9"/>
  <c r="CH45" i="9"/>
  <c r="CI45" i="9" s="1"/>
  <c r="CJ45" i="9" s="1"/>
  <c r="CH341" i="9"/>
  <c r="CI341" i="9" s="1"/>
  <c r="CJ341" i="9" s="1"/>
  <c r="CH420" i="9"/>
  <c r="CH97" i="9"/>
  <c r="CI97" i="9" s="1"/>
  <c r="CJ97" i="9" s="1"/>
  <c r="CH230" i="9"/>
  <c r="CI230" i="9" s="1"/>
  <c r="CJ230" i="9" s="1"/>
  <c r="CH455" i="9"/>
  <c r="CI455" i="9" s="1"/>
  <c r="CJ455" i="9" s="1"/>
  <c r="CH470" i="9"/>
  <c r="CI470" i="9" s="1"/>
  <c r="CJ470" i="9" s="1"/>
  <c r="CH464" i="9"/>
  <c r="CH67" i="9"/>
  <c r="CI67" i="9" s="1"/>
  <c r="CJ67" i="9" s="1"/>
  <c r="CH418" i="9"/>
  <c r="CI418" i="9" s="1"/>
  <c r="CJ418" i="9" s="1"/>
  <c r="CH407" i="9"/>
  <c r="CI407" i="9" s="1"/>
  <c r="CJ407" i="9" s="1"/>
  <c r="CH548" i="9"/>
  <c r="CI548" i="9" s="1"/>
  <c r="CJ548" i="9" s="1"/>
  <c r="CH263" i="9"/>
  <c r="CI263" i="9" s="1"/>
  <c r="CJ263" i="9" s="1"/>
  <c r="CH126" i="9"/>
  <c r="CI126" i="9" s="1"/>
  <c r="CJ126" i="9" s="1"/>
  <c r="CH546" i="9"/>
  <c r="CI546" i="9" s="1"/>
  <c r="CJ546" i="9" s="1"/>
  <c r="CH128" i="9"/>
  <c r="CI128" i="9" s="1"/>
  <c r="CJ128" i="9" s="1"/>
  <c r="CH301" i="9"/>
  <c r="CH248" i="9"/>
  <c r="CH80" i="9"/>
  <c r="CH86" i="9"/>
  <c r="CH324" i="9"/>
  <c r="CH199" i="9"/>
  <c r="CH537" i="9"/>
  <c r="CH462" i="9"/>
  <c r="CH547" i="9"/>
  <c r="CH157" i="9"/>
  <c r="CH370" i="9"/>
  <c r="CH184" i="9"/>
  <c r="CH275" i="9"/>
  <c r="CH135" i="9"/>
  <c r="CH378" i="9"/>
  <c r="CH229" i="9"/>
  <c r="CI229" i="9" s="1"/>
  <c r="CJ229" i="9" s="1"/>
  <c r="CH129" i="9"/>
  <c r="CI129" i="9" s="1"/>
  <c r="CJ129" i="9" s="1"/>
  <c r="CH356" i="9"/>
  <c r="CI356" i="9" s="1"/>
  <c r="CJ356" i="9" s="1"/>
  <c r="CH570" i="9"/>
  <c r="CI570" i="9" s="1"/>
  <c r="CJ570" i="9" s="1"/>
  <c r="CH321" i="9"/>
  <c r="CH388" i="9"/>
  <c r="CH433" i="9"/>
  <c r="CH559" i="9"/>
  <c r="CH327" i="9"/>
  <c r="CH56" i="9"/>
  <c r="CH94" i="9"/>
  <c r="CH430" i="9"/>
  <c r="CH454" i="9"/>
  <c r="CH269" i="9"/>
  <c r="CH577" i="9"/>
  <c r="CH95" i="9"/>
  <c r="CH451" i="9"/>
  <c r="CH539" i="9"/>
  <c r="CI539" i="9" s="1"/>
  <c r="CJ539" i="9" s="1"/>
  <c r="CH286" i="9"/>
  <c r="CI286" i="9" s="1"/>
  <c r="CJ286" i="9" s="1"/>
  <c r="CH134" i="9"/>
  <c r="CI134" i="9" s="1"/>
  <c r="CJ134" i="9" s="1"/>
  <c r="CH153" i="9"/>
  <c r="CH428" i="9"/>
  <c r="CI428" i="9" s="1"/>
  <c r="CJ428" i="9" s="1"/>
  <c r="CH391" i="9"/>
  <c r="CH122" i="9"/>
  <c r="CH195" i="9"/>
  <c r="CH177" i="9"/>
  <c r="CH368" i="9"/>
  <c r="CH404" i="9"/>
  <c r="CH578" i="9"/>
  <c r="CH112" i="9"/>
  <c r="CH189" i="9"/>
  <c r="CH377" i="9"/>
  <c r="CH192" i="9"/>
  <c r="CH23" i="9"/>
  <c r="CH509" i="9"/>
  <c r="CH98" i="9"/>
  <c r="CH312" i="9"/>
  <c r="CI312" i="9" s="1"/>
  <c r="CJ312" i="9" s="1"/>
  <c r="CH393" i="9"/>
  <c r="CI393" i="9" s="1"/>
  <c r="CJ393" i="9" s="1"/>
  <c r="CH473" i="9"/>
  <c r="CH460" i="9"/>
  <c r="CI460" i="9" s="1"/>
  <c r="CJ460" i="9" s="1"/>
  <c r="CH490" i="9"/>
  <c r="CI490" i="9" s="1"/>
  <c r="CJ490" i="9" s="1"/>
  <c r="CH399" i="9"/>
  <c r="CI399" i="9" s="1"/>
  <c r="CJ399" i="9" s="1"/>
  <c r="CH487" i="9"/>
  <c r="CI487" i="9" s="1"/>
  <c r="CJ487" i="9" s="1"/>
  <c r="CH283" i="9"/>
  <c r="CI283" i="9" s="1"/>
  <c r="CJ283" i="9" s="1"/>
  <c r="CH440" i="9"/>
  <c r="CH274" i="9"/>
  <c r="CH408" i="9"/>
  <c r="CH530" i="9"/>
  <c r="CH15" i="9"/>
  <c r="CH412" i="9"/>
  <c r="CH318" i="9"/>
  <c r="CI318" i="9" s="1"/>
  <c r="CJ318" i="9" s="1"/>
  <c r="CH241" i="9"/>
  <c r="CI241" i="9" s="1"/>
  <c r="CJ241" i="9" s="1"/>
  <c r="CH531" i="9"/>
  <c r="CI531" i="9" s="1"/>
  <c r="CJ531" i="9" s="1"/>
  <c r="CH108" i="9"/>
  <c r="CH439" i="9"/>
  <c r="CH252" i="9"/>
  <c r="CH35" i="9"/>
  <c r="CH289" i="9"/>
  <c r="CI289" i="9" s="1"/>
  <c r="CJ289" i="9" s="1"/>
  <c r="CH335" i="9"/>
  <c r="CH245" i="9"/>
  <c r="CH363" i="9"/>
  <c r="CH212" i="9"/>
  <c r="CH350" i="9"/>
  <c r="CH468" i="9"/>
  <c r="CI468" i="9" s="1"/>
  <c r="CJ468" i="9" s="1"/>
  <c r="CH143" i="9"/>
  <c r="CI143" i="9" s="1"/>
  <c r="CJ143" i="9" s="1"/>
  <c r="CH170" i="9"/>
  <c r="CI170" i="9" s="1"/>
  <c r="CJ170" i="9" s="1"/>
  <c r="CH138" i="9"/>
  <c r="CI138" i="9" s="1"/>
  <c r="CJ138" i="9" s="1"/>
  <c r="CH575" i="9"/>
  <c r="CI575" i="9" s="1"/>
  <c r="CJ575" i="9" s="1"/>
  <c r="CH313" i="9"/>
  <c r="CI313" i="9" s="1"/>
  <c r="CJ313" i="9" s="1"/>
  <c r="CH392" i="9"/>
  <c r="CI392" i="9" s="1"/>
  <c r="CJ392" i="9" s="1"/>
  <c r="CH164" i="9"/>
  <c r="CI164" i="9" s="1"/>
  <c r="CJ164" i="9" s="1"/>
  <c r="BZ344" i="9"/>
  <c r="CA344" i="9" s="1"/>
  <c r="CB344" i="9" s="1"/>
  <c r="BZ234" i="9"/>
  <c r="CA234" i="9" s="1"/>
  <c r="CB234" i="9" s="1"/>
  <c r="BZ579" i="9"/>
  <c r="BZ276" i="9"/>
  <c r="CA276" i="9" s="1"/>
  <c r="CB276" i="9" s="1"/>
  <c r="BZ478" i="9"/>
  <c r="CA478" i="9" s="1"/>
  <c r="CB478" i="9" s="1"/>
  <c r="BZ27" i="9"/>
  <c r="CA27" i="9" s="1"/>
  <c r="CB27" i="9" s="1"/>
  <c r="BZ394" i="9"/>
  <c r="BZ84" i="9"/>
  <c r="BZ380" i="9"/>
  <c r="CA380" i="9" s="1"/>
  <c r="CB380" i="9" s="1"/>
  <c r="BZ361" i="9"/>
  <c r="CA361" i="9" s="1"/>
  <c r="CB361" i="9" s="1"/>
  <c r="BZ573" i="9"/>
  <c r="CA573" i="9" s="1"/>
  <c r="CB573" i="9" s="1"/>
  <c r="BZ572" i="9"/>
  <c r="CA572" i="9" s="1"/>
  <c r="CB572" i="9" s="1"/>
  <c r="BZ253" i="9"/>
  <c r="CA253" i="9" s="1"/>
  <c r="CB253" i="9" s="1"/>
  <c r="BZ419" i="9"/>
  <c r="BZ64" i="9"/>
  <c r="CA64" i="9" s="1"/>
  <c r="CB64" i="9" s="1"/>
  <c r="BZ182" i="9"/>
  <c r="CA182" i="9" s="1"/>
  <c r="CB182" i="9" s="1"/>
  <c r="BZ467" i="9"/>
  <c r="BZ202" i="9"/>
  <c r="BZ50" i="9"/>
  <c r="BZ525" i="9"/>
  <c r="BZ176" i="9"/>
  <c r="CA176" i="9" s="1"/>
  <c r="CB176" i="9" s="1"/>
  <c r="BZ413" i="9"/>
  <c r="CA413" i="9" s="1"/>
  <c r="CB413" i="9" s="1"/>
  <c r="BZ437" i="9"/>
  <c r="BZ362" i="9"/>
  <c r="CA362" i="9" s="1"/>
  <c r="CB362" i="9" s="1"/>
  <c r="BZ270" i="9"/>
  <c r="CA270" i="9" s="1"/>
  <c r="CB270" i="9" s="1"/>
  <c r="BZ564" i="9"/>
  <c r="CA564" i="9" s="1"/>
  <c r="CB564" i="9" s="1"/>
  <c r="BZ70" i="9"/>
  <c r="CA70" i="9" s="1"/>
  <c r="CB70" i="9" s="1"/>
  <c r="BZ208" i="9"/>
  <c r="BZ261" i="9"/>
  <c r="BZ448" i="9"/>
  <c r="BZ171" i="9"/>
  <c r="BZ294" i="9"/>
  <c r="CA294" i="9" s="1"/>
  <c r="CB294" i="9" s="1"/>
  <c r="BZ203" i="9"/>
  <c r="CA203" i="9" s="1"/>
  <c r="CB203" i="9" s="1"/>
  <c r="BZ485" i="9"/>
  <c r="BZ146" i="9"/>
  <c r="CA146" i="9" s="1"/>
  <c r="CB146" i="9" s="1"/>
  <c r="BZ260" i="9"/>
  <c r="CA260" i="9" s="1"/>
  <c r="CB260" i="9" s="1"/>
  <c r="BZ103" i="9"/>
  <c r="CA103" i="9" s="1"/>
  <c r="CB103" i="9" s="1"/>
  <c r="BZ162" i="9"/>
  <c r="CA162" i="9" s="1"/>
  <c r="CB162" i="9" s="1"/>
  <c r="BZ297" i="9"/>
  <c r="CA297" i="9" s="1"/>
  <c r="CB297" i="9" s="1"/>
  <c r="BZ452" i="9"/>
  <c r="CA452" i="9" s="1"/>
  <c r="CB452" i="9" s="1"/>
  <c r="BZ136" i="9"/>
  <c r="CA136" i="9" s="1"/>
  <c r="CB136" i="9" s="1"/>
  <c r="BZ66" i="9"/>
  <c r="CA66" i="9" s="1"/>
  <c r="CB66" i="9" s="1"/>
  <c r="BZ214" i="9"/>
  <c r="CA214" i="9" s="1"/>
  <c r="CB214" i="9" s="1"/>
  <c r="BZ155" i="9"/>
  <c r="BZ132" i="9"/>
  <c r="BZ561" i="9"/>
  <c r="BZ516" i="9"/>
  <c r="BZ424" i="9"/>
  <c r="BZ476" i="9"/>
  <c r="BZ500" i="9"/>
  <c r="CA500" i="9" s="1"/>
  <c r="CB500" i="9" s="1"/>
  <c r="BZ127" i="9"/>
  <c r="CA127" i="9" s="1"/>
  <c r="CB127" i="9" s="1"/>
  <c r="BZ416" i="9"/>
  <c r="BZ302" i="9"/>
  <c r="BZ12" i="9"/>
  <c r="CA12" i="9" s="1"/>
  <c r="CB12" i="9" s="1"/>
  <c r="BZ19" i="9"/>
  <c r="CA19" i="9" s="1"/>
  <c r="CB19" i="9" s="1"/>
  <c r="BZ210" i="9"/>
  <c r="CA210" i="9" s="1"/>
  <c r="CB210" i="9" s="1"/>
  <c r="BZ265" i="9"/>
  <c r="CA265" i="9" s="1"/>
  <c r="CB265" i="9" s="1"/>
  <c r="BZ550" i="9"/>
  <c r="CA550" i="9" s="1"/>
  <c r="CB550" i="9" s="1"/>
  <c r="BZ43" i="9"/>
  <c r="CA43" i="9" s="1"/>
  <c r="CB43" i="9" s="1"/>
  <c r="BZ22" i="9"/>
  <c r="CA22" i="9" s="1"/>
  <c r="CB22" i="9" s="1"/>
  <c r="BZ113" i="9"/>
  <c r="BZ541" i="9"/>
  <c r="CA541" i="9" s="1"/>
  <c r="CB541" i="9" s="1"/>
  <c r="BZ353" i="9"/>
  <c r="CA353" i="9" s="1"/>
  <c r="CB353" i="9" s="1"/>
  <c r="BZ457" i="9"/>
  <c r="CA457" i="9" s="1"/>
  <c r="CB457" i="9" s="1"/>
  <c r="BZ299" i="9"/>
  <c r="CA299" i="9" s="1"/>
  <c r="CB299" i="9" s="1"/>
  <c r="BZ482" i="9"/>
  <c r="CA482" i="9" s="1"/>
  <c r="CB482" i="9" s="1"/>
  <c r="BZ475" i="9"/>
  <c r="CA475" i="9" s="1"/>
  <c r="CB475" i="9" s="1"/>
  <c r="BZ483" i="9"/>
  <c r="CA483" i="9" s="1"/>
  <c r="CB483" i="9" s="1"/>
  <c r="BZ85" i="9"/>
  <c r="CA85" i="9" s="1"/>
  <c r="CB85" i="9" s="1"/>
  <c r="BZ259" i="9"/>
  <c r="CA259" i="9" s="1"/>
  <c r="CB259" i="9" s="1"/>
  <c r="BZ244" i="9"/>
  <c r="CA244" i="9" s="1"/>
  <c r="CB244" i="9" s="1"/>
  <c r="BZ272" i="9"/>
  <c r="BZ354" i="9"/>
  <c r="BZ529" i="9"/>
  <c r="BZ227" i="9"/>
  <c r="BZ521" i="9"/>
  <c r="BZ549" i="9"/>
  <c r="BZ201" i="9"/>
  <c r="CA201" i="9" s="1"/>
  <c r="CB201" i="9" s="1"/>
  <c r="BZ328" i="9"/>
  <c r="CA328" i="9" s="1"/>
  <c r="CB328" i="9" s="1"/>
  <c r="BZ383" i="9"/>
  <c r="CA383" i="9" s="1"/>
  <c r="CB383" i="9" s="1"/>
  <c r="BZ534" i="9"/>
  <c r="CA534" i="9" s="1"/>
  <c r="CB534" i="9" s="1"/>
  <c r="BZ117" i="9"/>
  <c r="CA117" i="9" s="1"/>
  <c r="CB117" i="9" s="1"/>
  <c r="BZ175" i="9"/>
  <c r="BZ104" i="9"/>
  <c r="BZ290" i="9"/>
  <c r="BZ166" i="9"/>
  <c r="BZ169" i="9"/>
  <c r="BZ456" i="9"/>
  <c r="CA456" i="9" s="1"/>
  <c r="CB456" i="9" s="1"/>
  <c r="BZ285" i="9"/>
  <c r="CA285" i="9" s="1"/>
  <c r="CB285" i="9" s="1"/>
  <c r="BZ426" i="9"/>
  <c r="CA426" i="9" s="1"/>
  <c r="CB426" i="9" s="1"/>
  <c r="BZ101" i="9"/>
  <c r="BZ264" i="9"/>
  <c r="BZ346" i="9"/>
  <c r="BZ196" i="9"/>
  <c r="BZ434" i="9"/>
  <c r="CA434" i="9" s="1"/>
  <c r="CB434" i="9" s="1"/>
  <c r="BZ326" i="9"/>
  <c r="BZ423" i="9"/>
  <c r="BZ323" i="9"/>
  <c r="BZ317" i="9"/>
  <c r="BZ535" i="9"/>
  <c r="BZ38" i="9"/>
  <c r="BZ88" i="9"/>
  <c r="CA88" i="9" s="1"/>
  <c r="CB88" i="9" s="1"/>
  <c r="BZ76" i="9"/>
  <c r="CA76" i="9" s="1"/>
  <c r="CB76" i="9" s="1"/>
  <c r="BZ311" i="9"/>
  <c r="CA311" i="9" s="1"/>
  <c r="CB311" i="9" s="1"/>
  <c r="BZ224" i="9"/>
  <c r="CA224" i="9" s="1"/>
  <c r="CB224" i="9" s="1"/>
  <c r="BZ54" i="9"/>
  <c r="CA54" i="9" s="1"/>
  <c r="CB54" i="9" s="1"/>
  <c r="BZ574" i="9"/>
  <c r="CA574" i="9" s="1"/>
  <c r="CB574" i="9" s="1"/>
  <c r="BZ415" i="9"/>
  <c r="CA415" i="9" s="1"/>
  <c r="CB415" i="9" s="1"/>
  <c r="BZ501" i="9"/>
  <c r="BZ562" i="9"/>
  <c r="CA562" i="9" s="1"/>
  <c r="CB562" i="9" s="1"/>
  <c r="BZ281" i="9"/>
  <c r="CA281" i="9" s="1"/>
  <c r="CB281" i="9" s="1"/>
  <c r="BZ180" i="9"/>
  <c r="CA180" i="9" s="1"/>
  <c r="CB180" i="9" s="1"/>
  <c r="BZ384" i="9"/>
  <c r="CA384" i="9" s="1"/>
  <c r="CB384" i="9" s="1"/>
  <c r="BZ349" i="9"/>
  <c r="CA349" i="9" s="1"/>
  <c r="CB349" i="9" s="1"/>
  <c r="BZ300" i="9"/>
  <c r="CA300" i="9" s="1"/>
  <c r="CB300" i="9" s="1"/>
  <c r="BZ558" i="9"/>
  <c r="CA558" i="9" s="1"/>
  <c r="CB558" i="9" s="1"/>
  <c r="BZ491" i="9"/>
  <c r="BZ20" i="9"/>
  <c r="CA20" i="9" s="1"/>
  <c r="CB20" i="9" s="1"/>
  <c r="BZ152" i="9"/>
  <c r="CA152" i="9" s="1"/>
  <c r="CB152" i="9" s="1"/>
  <c r="BZ225" i="9"/>
  <c r="CA225" i="9" s="1"/>
  <c r="CB225" i="9" s="1"/>
  <c r="BZ186" i="9"/>
  <c r="CA186" i="9" s="1"/>
  <c r="CB186" i="9" s="1"/>
  <c r="BZ503" i="9"/>
  <c r="BZ33" i="9"/>
  <c r="CA33" i="9" s="1"/>
  <c r="CB33" i="9" s="1"/>
  <c r="BZ150" i="9"/>
  <c r="CA150" i="9" s="1"/>
  <c r="CB150" i="9" s="1"/>
  <c r="BZ438" i="9"/>
  <c r="BZ100" i="9"/>
  <c r="CA100" i="9" s="1"/>
  <c r="CB100" i="9" s="1"/>
  <c r="BZ32" i="9"/>
  <c r="CA32" i="9" s="1"/>
  <c r="CB32" i="9" s="1"/>
  <c r="BZ173" i="9"/>
  <c r="CA173" i="9" s="1"/>
  <c r="CB173" i="9" s="1"/>
  <c r="BZ477" i="9"/>
  <c r="CA477" i="9" s="1"/>
  <c r="CB477" i="9" s="1"/>
  <c r="BZ62" i="9"/>
  <c r="CA62" i="9" s="1"/>
  <c r="CB62" i="9" s="1"/>
  <c r="BZ160" i="9"/>
  <c r="CA160" i="9" s="1"/>
  <c r="CB160" i="9" s="1"/>
  <c r="BZ486" i="9"/>
  <c r="BZ228" i="9"/>
  <c r="BZ506" i="9"/>
  <c r="BZ355" i="9"/>
  <c r="BZ55" i="9"/>
  <c r="BZ560" i="9"/>
  <c r="CA560" i="9" s="1"/>
  <c r="CB560" i="9" s="1"/>
  <c r="BZ110" i="9"/>
  <c r="CA110" i="9" s="1"/>
  <c r="CB110" i="9" s="1"/>
  <c r="BZ352" i="9"/>
  <c r="CA352" i="9" s="1"/>
  <c r="CB352" i="9" s="1"/>
  <c r="BZ445" i="9"/>
  <c r="CA445" i="9" s="1"/>
  <c r="CB445" i="9" s="1"/>
  <c r="BZ510" i="9"/>
  <c r="CA510" i="9" s="1"/>
  <c r="CB510" i="9" s="1"/>
  <c r="BZ425" i="9"/>
  <c r="CA425" i="9" s="1"/>
  <c r="CB425" i="9" s="1"/>
  <c r="BZ469" i="9"/>
  <c r="CA469" i="9" s="1"/>
  <c r="CB469" i="9" s="1"/>
  <c r="BZ291" i="9"/>
  <c r="CA291" i="9" s="1"/>
  <c r="CB291" i="9" s="1"/>
  <c r="BZ443" i="9"/>
  <c r="CA443" i="9" s="1"/>
  <c r="CB443" i="9" s="1"/>
  <c r="BZ51" i="9"/>
  <c r="CA51" i="9" s="1"/>
  <c r="CB51" i="9" s="1"/>
  <c r="BZ527" i="9"/>
  <c r="CA527" i="9" s="1"/>
  <c r="CB527" i="9" s="1"/>
  <c r="BZ123" i="9"/>
  <c r="CA123" i="9" s="1"/>
  <c r="CB123" i="9" s="1"/>
  <c r="BZ293" i="9"/>
  <c r="CA293" i="9" s="1"/>
  <c r="CB293" i="9" s="1"/>
  <c r="BZ405" i="9"/>
  <c r="BZ422" i="9"/>
  <c r="CA422" i="9" s="1"/>
  <c r="CB422" i="9" s="1"/>
  <c r="BZ343" i="9"/>
  <c r="BZ268" i="9"/>
  <c r="BZ118" i="9"/>
  <c r="CA118" i="9" s="1"/>
  <c r="CB118" i="9" s="1"/>
  <c r="BZ47" i="9"/>
  <c r="CA47" i="9" s="1"/>
  <c r="CB47" i="9" s="1"/>
  <c r="BZ494" i="9"/>
  <c r="CA494" i="9" s="1"/>
  <c r="CB494" i="9" s="1"/>
  <c r="BZ555" i="9"/>
  <c r="CA555" i="9" s="1"/>
  <c r="CB555" i="9" s="1"/>
  <c r="BZ233" i="9"/>
  <c r="CA233" i="9" s="1"/>
  <c r="CB233" i="9" s="1"/>
  <c r="BZ417" i="9"/>
  <c r="CA417" i="9" s="1"/>
  <c r="CB417" i="9" s="1"/>
  <c r="BZ540" i="9"/>
  <c r="CA540" i="9" s="1"/>
  <c r="CB540" i="9" s="1"/>
  <c r="BZ514" i="9"/>
  <c r="CA514" i="9" s="1"/>
  <c r="CB514" i="9" s="1"/>
  <c r="BZ191" i="9"/>
  <c r="CA191" i="9" s="1"/>
  <c r="CB191" i="9" s="1"/>
  <c r="BZ46" i="9"/>
  <c r="CA46" i="9" s="1"/>
  <c r="CB46" i="9" s="1"/>
  <c r="BZ105" i="9"/>
  <c r="BZ167" i="9"/>
  <c r="CA167" i="9" s="1"/>
  <c r="CB167" i="9" s="1"/>
  <c r="BZ120" i="9"/>
  <c r="BZ523" i="9"/>
  <c r="BZ512" i="9"/>
  <c r="BZ360" i="9"/>
  <c r="BZ124" i="9"/>
  <c r="BZ520" i="9"/>
  <c r="BZ489" i="9"/>
  <c r="BZ185" i="9"/>
  <c r="BZ453" i="9"/>
  <c r="CA453" i="9" s="1"/>
  <c r="CB453" i="9" s="1"/>
  <c r="BZ295" i="9"/>
  <c r="CA295" i="9" s="1"/>
  <c r="CB295" i="9" s="1"/>
  <c r="BZ403" i="9"/>
  <c r="CA403" i="9" s="1"/>
  <c r="CB403" i="9" s="1"/>
  <c r="BZ515" i="9"/>
  <c r="CA515" i="9" s="1"/>
  <c r="CB515" i="9" s="1"/>
  <c r="BZ427" i="9"/>
  <c r="CA427" i="9" s="1"/>
  <c r="CB427" i="9" s="1"/>
  <c r="BZ17" i="9"/>
  <c r="CA17" i="9" s="1"/>
  <c r="CB17" i="9" s="1"/>
  <c r="BZ262" i="9"/>
  <c r="CA262" i="9" s="1"/>
  <c r="CB262" i="9" s="1"/>
  <c r="BZ406" i="9"/>
  <c r="CA406" i="9" s="1"/>
  <c r="CB406" i="9" s="1"/>
  <c r="BZ310" i="9"/>
  <c r="CA310" i="9" s="1"/>
  <c r="CB310" i="9" s="1"/>
  <c r="BZ340" i="9"/>
  <c r="BZ508" i="9"/>
  <c r="CA508" i="9" s="1"/>
  <c r="CB508" i="9" s="1"/>
  <c r="BZ359" i="9"/>
  <c r="CA359" i="9" s="1"/>
  <c r="CB359" i="9" s="1"/>
  <c r="BZ77" i="9"/>
  <c r="CA77" i="9" s="1"/>
  <c r="CB77" i="9" s="1"/>
  <c r="BZ342" i="9"/>
  <c r="CA342" i="9" s="1"/>
  <c r="CB342" i="9" s="1"/>
  <c r="BZ58" i="9"/>
  <c r="BZ31" i="9"/>
  <c r="CA31" i="9" s="1"/>
  <c r="CB31" i="9" s="1"/>
  <c r="BZ209" i="9"/>
  <c r="BZ89" i="9"/>
  <c r="BZ75" i="9"/>
  <c r="CA75" i="9" s="1"/>
  <c r="CB75" i="9" s="1"/>
  <c r="BZ479" i="9"/>
  <c r="CA479" i="9" s="1"/>
  <c r="CB479" i="9" s="1"/>
  <c r="BZ410" i="9"/>
  <c r="CA410" i="9" s="1"/>
  <c r="CB410" i="9" s="1"/>
  <c r="BZ569" i="9"/>
  <c r="CA569" i="9" s="1"/>
  <c r="CB569" i="9" s="1"/>
  <c r="BZ68" i="9"/>
  <c r="BZ242" i="9"/>
  <c r="CA242" i="9" s="1"/>
  <c r="CB242" i="9" s="1"/>
  <c r="BZ511" i="9"/>
  <c r="CA511" i="9" s="1"/>
  <c r="CB511" i="9" s="1"/>
  <c r="BZ165" i="9"/>
  <c r="CA165" i="9" s="1"/>
  <c r="CB165" i="9" s="1"/>
  <c r="BZ91" i="9"/>
  <c r="CA91" i="9" s="1"/>
  <c r="CB91" i="9" s="1"/>
  <c r="BZ183" i="9"/>
  <c r="CA183" i="9" s="1"/>
  <c r="CB183" i="9" s="1"/>
  <c r="BZ254" i="9"/>
  <c r="CA254" i="9" s="1"/>
  <c r="CB254" i="9" s="1"/>
  <c r="BZ266" i="9"/>
  <c r="CA266" i="9" s="1"/>
  <c r="CB266" i="9" s="1"/>
  <c r="BZ389" i="9"/>
  <c r="CA389" i="9" s="1"/>
  <c r="CB389" i="9" s="1"/>
  <c r="BZ145" i="9"/>
  <c r="CA145" i="9" s="1"/>
  <c r="CB145" i="9" s="1"/>
  <c r="BZ144" i="9"/>
  <c r="BZ24" i="9"/>
  <c r="BZ251" i="9"/>
  <c r="BZ87" i="9"/>
  <c r="CA87" i="9" s="1"/>
  <c r="CB87" i="9" s="1"/>
  <c r="BZ25" i="9"/>
  <c r="BZ580" i="9"/>
  <c r="CA580" i="9" s="1"/>
  <c r="CB580" i="9" s="1"/>
  <c r="BZ435" i="9"/>
  <c r="CA435" i="9" s="1"/>
  <c r="CB435" i="9" s="1"/>
  <c r="BZ147" i="9"/>
  <c r="CA147" i="9" s="1"/>
  <c r="CB147" i="9" s="1"/>
  <c r="BZ71" i="9"/>
  <c r="CA71" i="9" s="1"/>
  <c r="CB71" i="9" s="1"/>
  <c r="BZ493" i="9"/>
  <c r="CA493" i="9" s="1"/>
  <c r="CB493" i="9" s="1"/>
  <c r="BZ316" i="9"/>
  <c r="CA316" i="9" s="1"/>
  <c r="CB316" i="9" s="1"/>
  <c r="BZ74" i="9"/>
  <c r="BZ187" i="9"/>
  <c r="BZ72" i="9"/>
  <c r="BZ303" i="9"/>
  <c r="CA303" i="9" s="1"/>
  <c r="CB303" i="9" s="1"/>
  <c r="BZ325" i="9"/>
  <c r="CA325" i="9" s="1"/>
  <c r="CB325" i="9" s="1"/>
  <c r="BZ401" i="9"/>
  <c r="BZ322" i="9"/>
  <c r="BZ163" i="9"/>
  <c r="BZ381" i="9"/>
  <c r="CA381" i="9" s="1"/>
  <c r="CB381" i="9" s="1"/>
  <c r="BZ37" i="9"/>
  <c r="BZ30" i="9"/>
  <c r="CA30" i="9" s="1"/>
  <c r="CB30" i="9" s="1"/>
  <c r="BZ156" i="9"/>
  <c r="BZ498" i="9"/>
  <c r="BZ174" i="9"/>
  <c r="CA174" i="9" s="1"/>
  <c r="CB174" i="9" s="1"/>
  <c r="BZ220" i="9"/>
  <c r="BZ507" i="9"/>
  <c r="CA507" i="9" s="1"/>
  <c r="CB507" i="9" s="1"/>
  <c r="BZ385" i="9"/>
  <c r="CA385" i="9" s="1"/>
  <c r="CB385" i="9" s="1"/>
  <c r="BZ379" i="9"/>
  <c r="CA379" i="9" s="1"/>
  <c r="CB379" i="9" s="1"/>
  <c r="BZ107" i="9"/>
  <c r="BZ472" i="9"/>
  <c r="CA472" i="9" s="1"/>
  <c r="CB472" i="9" s="1"/>
  <c r="BZ48" i="9"/>
  <c r="CA48" i="9" s="1"/>
  <c r="CB48" i="9" s="1"/>
  <c r="BZ552" i="9"/>
  <c r="CA552" i="9" s="1"/>
  <c r="CB552" i="9" s="1"/>
  <c r="BZ551" i="9"/>
  <c r="BZ121" i="9"/>
  <c r="CA121" i="9" s="1"/>
  <c r="CB121" i="9" s="1"/>
  <c r="BZ246" i="9"/>
  <c r="CA246" i="9" s="1"/>
  <c r="CB246" i="9" s="1"/>
  <c r="BZ125" i="9"/>
  <c r="CA125" i="9" s="1"/>
  <c r="CB125" i="9" s="1"/>
  <c r="BZ190" i="9"/>
  <c r="BZ53" i="9"/>
  <c r="CA53" i="9" s="1"/>
  <c r="CB53" i="9" s="1"/>
  <c r="CH201" i="9"/>
  <c r="CI201" i="9" s="1"/>
  <c r="CJ201" i="9" s="1"/>
  <c r="CH328" i="9"/>
  <c r="CI328" i="9" s="1"/>
  <c r="CJ328" i="9" s="1"/>
  <c r="CH383" i="9"/>
  <c r="CI383" i="9" s="1"/>
  <c r="CJ383" i="9" s="1"/>
  <c r="CH534" i="9"/>
  <c r="CI534" i="9" s="1"/>
  <c r="CJ534" i="9" s="1"/>
  <c r="CH117" i="9"/>
  <c r="CI117" i="9" s="1"/>
  <c r="CJ117" i="9" s="1"/>
  <c r="CH175" i="9"/>
  <c r="CH104" i="9"/>
  <c r="CH290" i="9"/>
  <c r="CH166" i="9"/>
  <c r="CH169" i="9"/>
  <c r="CH323" i="9"/>
  <c r="CH317" i="9"/>
  <c r="CH535" i="9"/>
  <c r="CH38" i="9"/>
  <c r="CH88" i="9"/>
  <c r="CI88" i="9" s="1"/>
  <c r="CJ88" i="9" s="1"/>
  <c r="CH76" i="9"/>
  <c r="CI76" i="9" s="1"/>
  <c r="CJ76" i="9" s="1"/>
  <c r="CH311" i="9"/>
  <c r="CI311" i="9" s="1"/>
  <c r="CJ311" i="9" s="1"/>
  <c r="CH224" i="9"/>
  <c r="CI224" i="9" s="1"/>
  <c r="CJ224" i="9" s="1"/>
  <c r="CH54" i="9"/>
  <c r="CI54" i="9" s="1"/>
  <c r="CJ54" i="9" s="1"/>
  <c r="CH574" i="9"/>
  <c r="CI574" i="9" s="1"/>
  <c r="CJ574" i="9" s="1"/>
  <c r="CH415" i="9"/>
  <c r="CI415" i="9" s="1"/>
  <c r="CJ415" i="9" s="1"/>
  <c r="CH501" i="9"/>
  <c r="CI501" i="9" s="1"/>
  <c r="CJ501" i="9" s="1"/>
  <c r="CH562" i="9"/>
  <c r="CI562" i="9" s="1"/>
  <c r="CJ562" i="9" s="1"/>
  <c r="CH281" i="9"/>
  <c r="CI281" i="9" s="1"/>
  <c r="CJ281" i="9" s="1"/>
  <c r="CH180" i="9"/>
  <c r="CI180" i="9" s="1"/>
  <c r="CJ180" i="9" s="1"/>
  <c r="CH384" i="9"/>
  <c r="CI384" i="9" s="1"/>
  <c r="CJ384" i="9" s="1"/>
  <c r="CH349" i="9"/>
  <c r="CI349" i="9" s="1"/>
  <c r="CJ349" i="9" s="1"/>
  <c r="CH300" i="9"/>
  <c r="CI300" i="9" s="1"/>
  <c r="CJ300" i="9" s="1"/>
  <c r="CH558" i="9"/>
  <c r="CI558" i="9" s="1"/>
  <c r="CJ558" i="9" s="1"/>
  <c r="CH491" i="9"/>
  <c r="CH20" i="9"/>
  <c r="CI20" i="9" s="1"/>
  <c r="CJ20" i="9" s="1"/>
  <c r="CH152" i="9"/>
  <c r="CI152" i="9" s="1"/>
  <c r="CJ152" i="9" s="1"/>
  <c r="CH225" i="9"/>
  <c r="CI225" i="9" s="1"/>
  <c r="CJ225" i="9" s="1"/>
  <c r="CH186" i="9"/>
  <c r="CI186" i="9" s="1"/>
  <c r="CJ186" i="9" s="1"/>
  <c r="CH503" i="9"/>
  <c r="CH33" i="9"/>
  <c r="CI33" i="9" s="1"/>
  <c r="CJ33" i="9" s="1"/>
  <c r="CH150" i="9"/>
  <c r="CI150" i="9" s="1"/>
  <c r="CJ150" i="9" s="1"/>
  <c r="CH438" i="9"/>
  <c r="CH100" i="9"/>
  <c r="CI100" i="9" s="1"/>
  <c r="CJ100" i="9" s="1"/>
  <c r="CH32" i="9"/>
  <c r="CI32" i="9" s="1"/>
  <c r="CJ32" i="9" s="1"/>
  <c r="CH173" i="9"/>
  <c r="CI173" i="9" s="1"/>
  <c r="CJ173" i="9" s="1"/>
  <c r="CH477" i="9"/>
  <c r="CI477" i="9" s="1"/>
  <c r="CJ477" i="9" s="1"/>
  <c r="CH62" i="9"/>
  <c r="CI62" i="9" s="1"/>
  <c r="CJ62" i="9" s="1"/>
  <c r="CH456" i="9"/>
  <c r="CI456" i="9" s="1"/>
  <c r="CJ456" i="9" s="1"/>
  <c r="CH285" i="9"/>
  <c r="CI285" i="9" s="1"/>
  <c r="CJ285" i="9" s="1"/>
  <c r="CH426" i="9"/>
  <c r="CI426" i="9" s="1"/>
  <c r="CJ426" i="9" s="1"/>
  <c r="CH101" i="9"/>
  <c r="CH264" i="9"/>
  <c r="CH346" i="9"/>
  <c r="CH196" i="9"/>
  <c r="CH506" i="9"/>
  <c r="CH355" i="9"/>
  <c r="CH55" i="9"/>
  <c r="CH560" i="9"/>
  <c r="CI560" i="9" s="1"/>
  <c r="CJ560" i="9" s="1"/>
  <c r="CH110" i="9"/>
  <c r="CI110" i="9" s="1"/>
  <c r="CJ110" i="9" s="1"/>
  <c r="CH352" i="9"/>
  <c r="CI352" i="9" s="1"/>
  <c r="CJ352" i="9" s="1"/>
  <c r="CH445" i="9"/>
  <c r="CI445" i="9" s="1"/>
  <c r="CJ445" i="9" s="1"/>
  <c r="CH510" i="9"/>
  <c r="CI510" i="9" s="1"/>
  <c r="CJ510" i="9" s="1"/>
  <c r="CH425" i="9"/>
  <c r="CI425" i="9" s="1"/>
  <c r="CJ425" i="9" s="1"/>
  <c r="CH469" i="9"/>
  <c r="CI469" i="9" s="1"/>
  <c r="CJ469" i="9" s="1"/>
  <c r="CH291" i="9"/>
  <c r="CI291" i="9" s="1"/>
  <c r="CJ291" i="9" s="1"/>
  <c r="CH443" i="9"/>
  <c r="CI443" i="9" s="1"/>
  <c r="CJ443" i="9" s="1"/>
  <c r="CH51" i="9"/>
  <c r="CI51" i="9" s="1"/>
  <c r="CJ51" i="9" s="1"/>
  <c r="CH527" i="9"/>
  <c r="CI527" i="9" s="1"/>
  <c r="CJ527" i="9" s="1"/>
  <c r="CH123" i="9"/>
  <c r="CI123" i="9" s="1"/>
  <c r="CJ123" i="9" s="1"/>
  <c r="CH293" i="9"/>
  <c r="CI293" i="9" s="1"/>
  <c r="CJ293" i="9" s="1"/>
  <c r="CH405" i="9"/>
  <c r="CH422" i="9"/>
  <c r="CI422" i="9" s="1"/>
  <c r="CJ422" i="9" s="1"/>
  <c r="CH343" i="9"/>
  <c r="CI343" i="9" s="1"/>
  <c r="CJ343" i="9" s="1"/>
  <c r="CH268" i="9"/>
  <c r="CI268" i="9" s="1"/>
  <c r="CJ268" i="9" s="1"/>
  <c r="CH118" i="9"/>
  <c r="CI118" i="9" s="1"/>
  <c r="CJ118" i="9" s="1"/>
  <c r="CH47" i="9"/>
  <c r="CI47" i="9" s="1"/>
  <c r="CJ47" i="9" s="1"/>
  <c r="CH494" i="9"/>
  <c r="CI494" i="9" s="1"/>
  <c r="CJ494" i="9" s="1"/>
  <c r="CH555" i="9"/>
  <c r="CI555" i="9" s="1"/>
  <c r="CJ555" i="9" s="1"/>
  <c r="CH233" i="9"/>
  <c r="CI233" i="9" s="1"/>
  <c r="CJ233" i="9" s="1"/>
  <c r="CH417" i="9"/>
  <c r="CI417" i="9" s="1"/>
  <c r="CJ417" i="9" s="1"/>
  <c r="CH540" i="9"/>
  <c r="CI540" i="9" s="1"/>
  <c r="CJ540" i="9" s="1"/>
  <c r="CH514" i="9"/>
  <c r="CI514" i="9" s="1"/>
  <c r="CJ514" i="9" s="1"/>
  <c r="CH191" i="9"/>
  <c r="CI191" i="9" s="1"/>
  <c r="CJ191" i="9" s="1"/>
  <c r="CH46" i="9"/>
  <c r="CI46" i="9" s="1"/>
  <c r="CJ46" i="9" s="1"/>
  <c r="CH105" i="9"/>
  <c r="CH160" i="9"/>
  <c r="CI160" i="9" s="1"/>
  <c r="CJ160" i="9" s="1"/>
  <c r="CH48" i="9"/>
  <c r="CI48" i="9" s="1"/>
  <c r="CJ48" i="9" s="1"/>
  <c r="CH167" i="9"/>
  <c r="CI167" i="9" s="1"/>
  <c r="CJ167" i="9" s="1"/>
  <c r="CH145" i="9"/>
  <c r="CI145" i="9" s="1"/>
  <c r="CJ145" i="9" s="1"/>
  <c r="CH434" i="9"/>
  <c r="CI434" i="9" s="1"/>
  <c r="CJ434" i="9" s="1"/>
  <c r="CH551" i="9"/>
  <c r="CH326" i="9"/>
  <c r="CH486" i="9"/>
  <c r="CH120" i="9"/>
  <c r="CH228" i="9"/>
  <c r="CH523" i="9"/>
  <c r="CH107" i="9"/>
  <c r="CH423" i="9"/>
  <c r="CH512" i="9"/>
  <c r="CH360" i="9"/>
  <c r="CH124" i="9"/>
  <c r="CH520" i="9"/>
  <c r="CH489" i="9"/>
  <c r="CH185" i="9"/>
  <c r="CH453" i="9"/>
  <c r="CI453" i="9" s="1"/>
  <c r="CJ453" i="9" s="1"/>
  <c r="CH295" i="9"/>
  <c r="CI295" i="9" s="1"/>
  <c r="CJ295" i="9" s="1"/>
  <c r="CH403" i="9"/>
  <c r="CI403" i="9" s="1"/>
  <c r="CJ403" i="9" s="1"/>
  <c r="CH515" i="9"/>
  <c r="CI515" i="9" s="1"/>
  <c r="CJ515" i="9" s="1"/>
  <c r="CH427" i="9"/>
  <c r="CI427" i="9" s="1"/>
  <c r="CJ427" i="9" s="1"/>
  <c r="CH17" i="9"/>
  <c r="CI17" i="9" s="1"/>
  <c r="CJ17" i="9" s="1"/>
  <c r="CH262" i="9"/>
  <c r="CI262" i="9" s="1"/>
  <c r="CJ262" i="9" s="1"/>
  <c r="CH406" i="9"/>
  <c r="CI406" i="9" s="1"/>
  <c r="CJ406" i="9" s="1"/>
  <c r="CH310" i="9"/>
  <c r="CI310" i="9" s="1"/>
  <c r="CJ310" i="9" s="1"/>
  <c r="CH340" i="9"/>
  <c r="CI340" i="9" s="1"/>
  <c r="CJ340" i="9" s="1"/>
  <c r="CH508" i="9"/>
  <c r="CI508" i="9" s="1"/>
  <c r="CJ508" i="9" s="1"/>
  <c r="CH359" i="9"/>
  <c r="CI359" i="9" s="1"/>
  <c r="CJ359" i="9" s="1"/>
  <c r="CH77" i="9"/>
  <c r="CI77" i="9" s="1"/>
  <c r="CJ77" i="9" s="1"/>
  <c r="CH342" i="9"/>
  <c r="CI342" i="9" s="1"/>
  <c r="CJ342" i="9" s="1"/>
  <c r="CH58" i="9"/>
  <c r="CI58" i="9" s="1"/>
  <c r="CJ58" i="9" s="1"/>
  <c r="CH31" i="9"/>
  <c r="CI31" i="9" s="1"/>
  <c r="CJ31" i="9" s="1"/>
  <c r="CH209" i="9"/>
  <c r="CI209" i="9" s="1"/>
  <c r="CJ209" i="9" s="1"/>
  <c r="CH89" i="9"/>
  <c r="CH75" i="9"/>
  <c r="CI75" i="9" s="1"/>
  <c r="CJ75" i="9" s="1"/>
  <c r="CH479" i="9"/>
  <c r="CI479" i="9" s="1"/>
  <c r="CJ479" i="9" s="1"/>
  <c r="CH410" i="9"/>
  <c r="CI410" i="9" s="1"/>
  <c r="CJ410" i="9" s="1"/>
  <c r="CH569" i="9"/>
  <c r="CI569" i="9" s="1"/>
  <c r="CJ569" i="9" s="1"/>
  <c r="CH68" i="9"/>
  <c r="CI68" i="9" s="1"/>
  <c r="CJ68" i="9" s="1"/>
  <c r="CH242" i="9"/>
  <c r="CI242" i="9" s="1"/>
  <c r="CJ242" i="9" s="1"/>
  <c r="CH511" i="9"/>
  <c r="CI511" i="9" s="1"/>
  <c r="CJ511" i="9" s="1"/>
  <c r="CH165" i="9"/>
  <c r="CI165" i="9" s="1"/>
  <c r="CJ165" i="9" s="1"/>
  <c r="CH91" i="9"/>
  <c r="CI91" i="9" s="1"/>
  <c r="CJ91" i="9" s="1"/>
  <c r="CH183" i="9"/>
  <c r="CI183" i="9" s="1"/>
  <c r="CJ183" i="9" s="1"/>
  <c r="CH254" i="9"/>
  <c r="CI254" i="9" s="1"/>
  <c r="CJ254" i="9" s="1"/>
  <c r="CH266" i="9"/>
  <c r="CI266" i="9" s="1"/>
  <c r="CJ266" i="9" s="1"/>
  <c r="CH389" i="9"/>
  <c r="CI389" i="9" s="1"/>
  <c r="CJ389" i="9" s="1"/>
  <c r="CH483" i="9"/>
  <c r="CI483" i="9" s="1"/>
  <c r="CJ483" i="9" s="1"/>
  <c r="CH529" i="9"/>
  <c r="CH144" i="9"/>
  <c r="CH24" i="9"/>
  <c r="CH251" i="9"/>
  <c r="CH87" i="9"/>
  <c r="CI87" i="9" s="1"/>
  <c r="CJ87" i="9" s="1"/>
  <c r="CH25" i="9"/>
  <c r="CH580" i="9"/>
  <c r="CI580" i="9" s="1"/>
  <c r="CJ580" i="9" s="1"/>
  <c r="CH435" i="9"/>
  <c r="CI435" i="9" s="1"/>
  <c r="CJ435" i="9" s="1"/>
  <c r="CH147" i="9"/>
  <c r="CI147" i="9" s="1"/>
  <c r="CJ147" i="9" s="1"/>
  <c r="CH71" i="9"/>
  <c r="CI71" i="9" s="1"/>
  <c r="CJ71" i="9" s="1"/>
  <c r="CH493" i="9"/>
  <c r="CI493" i="9" s="1"/>
  <c r="CJ493" i="9" s="1"/>
  <c r="CH316" i="9"/>
  <c r="CI316" i="9" s="1"/>
  <c r="CJ316" i="9" s="1"/>
  <c r="CH74" i="9"/>
  <c r="CH85" i="9"/>
  <c r="CI85" i="9" s="1"/>
  <c r="CJ85" i="9" s="1"/>
  <c r="CH354" i="9"/>
  <c r="CH227" i="9"/>
  <c r="CH187" i="9"/>
  <c r="CH72" i="9"/>
  <c r="CH303" i="9"/>
  <c r="CI303" i="9" s="1"/>
  <c r="CJ303" i="9" s="1"/>
  <c r="CH325" i="9"/>
  <c r="CI325" i="9" s="1"/>
  <c r="CJ325" i="9" s="1"/>
  <c r="CH401" i="9"/>
  <c r="CH322" i="9"/>
  <c r="CH163" i="9"/>
  <c r="CH381" i="9"/>
  <c r="CI381" i="9" s="1"/>
  <c r="CJ381" i="9" s="1"/>
  <c r="CH37" i="9"/>
  <c r="CH30" i="9"/>
  <c r="CI30" i="9" s="1"/>
  <c r="CJ30" i="9" s="1"/>
  <c r="CH482" i="9"/>
  <c r="CI482" i="9" s="1"/>
  <c r="CJ482" i="9" s="1"/>
  <c r="CH259" i="9"/>
  <c r="CI259" i="9" s="1"/>
  <c r="CJ259" i="9" s="1"/>
  <c r="CH272" i="9"/>
  <c r="CH521" i="9"/>
  <c r="CH156" i="9"/>
  <c r="CH498" i="9"/>
  <c r="CH174" i="9"/>
  <c r="CI174" i="9" s="1"/>
  <c r="CJ174" i="9" s="1"/>
  <c r="CH220" i="9"/>
  <c r="CH507" i="9"/>
  <c r="CI507" i="9" s="1"/>
  <c r="CJ507" i="9" s="1"/>
  <c r="CH385" i="9"/>
  <c r="CI385" i="9" s="1"/>
  <c r="CJ385" i="9" s="1"/>
  <c r="CH379" i="9"/>
  <c r="CI379" i="9" s="1"/>
  <c r="CJ379" i="9" s="1"/>
  <c r="CH125" i="9"/>
  <c r="CI125" i="9" s="1"/>
  <c r="CJ125" i="9" s="1"/>
  <c r="CH190" i="9"/>
  <c r="CI190" i="9" s="1"/>
  <c r="CJ190" i="9" s="1"/>
  <c r="CH53" i="9"/>
  <c r="CI53" i="9" s="1"/>
  <c r="CJ53" i="9" s="1"/>
  <c r="CH475" i="9"/>
  <c r="CI475" i="9" s="1"/>
  <c r="CJ475" i="9" s="1"/>
  <c r="CH549" i="9"/>
  <c r="CH472" i="9"/>
  <c r="CI472" i="9" s="1"/>
  <c r="CJ472" i="9" s="1"/>
  <c r="CH244" i="9"/>
  <c r="CI244" i="9" s="1"/>
  <c r="CJ244" i="9" s="1"/>
  <c r="CH552" i="9"/>
  <c r="CI552" i="9" s="1"/>
  <c r="CJ552" i="9" s="1"/>
  <c r="CH121" i="9"/>
  <c r="CI121" i="9" s="1"/>
  <c r="CJ121" i="9" s="1"/>
  <c r="CH246" i="9"/>
  <c r="CI246" i="9" s="1"/>
  <c r="CJ246" i="9" s="1"/>
  <c r="DO49" i="11"/>
  <c r="AU253" i="9"/>
  <c r="AV253" i="9" s="1"/>
  <c r="BK549" i="9"/>
  <c r="BL549" i="9" s="1"/>
  <c r="BC71" i="9"/>
  <c r="BD71" i="9" s="1"/>
  <c r="BC564" i="9"/>
  <c r="BD564" i="9" s="1"/>
  <c r="AU406" i="9"/>
  <c r="AV406" i="9" s="1"/>
  <c r="BC488" i="9"/>
  <c r="BD488" i="9" s="1"/>
  <c r="AU121" i="9"/>
  <c r="AV121" i="9" s="1"/>
  <c r="BK241" i="9"/>
  <c r="BL241" i="9" s="1"/>
  <c r="AU78" i="9"/>
  <c r="AV78" i="9" s="1"/>
  <c r="AU210" i="9"/>
  <c r="AV210" i="9" s="1"/>
  <c r="AU185" i="9"/>
  <c r="AV185" i="9" s="1"/>
  <c r="BC318" i="9"/>
  <c r="BD318" i="9" s="1"/>
  <c r="AU479" i="9"/>
  <c r="AV479" i="9" s="1"/>
  <c r="AU505" i="9"/>
  <c r="AV505" i="9" s="1"/>
  <c r="AU175" i="9"/>
  <c r="AV175" i="9" s="1"/>
  <c r="BC134" i="9"/>
  <c r="BD134" i="9" s="1"/>
  <c r="BK576" i="9"/>
  <c r="BL576" i="9" s="1"/>
  <c r="BK561" i="9"/>
  <c r="BL561" i="9" s="1"/>
  <c r="AU382" i="9"/>
  <c r="AV382" i="9" s="1"/>
  <c r="AU361" i="9"/>
  <c r="AV361" i="9" s="1"/>
  <c r="AU402" i="9"/>
  <c r="AV402" i="9" s="1"/>
  <c r="AU393" i="9"/>
  <c r="AV393" i="9" s="1"/>
  <c r="BK91" i="9"/>
  <c r="BL91" i="9" s="1"/>
  <c r="AU37" i="9"/>
  <c r="AV37" i="9" s="1"/>
  <c r="AU517" i="9"/>
  <c r="AV517" i="9" s="1"/>
  <c r="AU22" i="9"/>
  <c r="AV22" i="9" s="1"/>
  <c r="BC305" i="9"/>
  <c r="BD305" i="9" s="1"/>
  <c r="AU525" i="9"/>
  <c r="AV525" i="9" s="1"/>
  <c r="BC80" i="9"/>
  <c r="BD80" i="9" s="1"/>
  <c r="AU153" i="9"/>
  <c r="AV153" i="9" s="1"/>
  <c r="AM364" i="9"/>
  <c r="AN364" i="9" s="1"/>
  <c r="AU159" i="9"/>
  <c r="AV159" i="9" s="1"/>
  <c r="BC379" i="9"/>
  <c r="BD379" i="9" s="1"/>
  <c r="BK89" i="9"/>
  <c r="BL89" i="9" s="1"/>
  <c r="AU413" i="9"/>
  <c r="AV413" i="9" s="1"/>
  <c r="BC290" i="9"/>
  <c r="BD290" i="9" s="1"/>
  <c r="AU276" i="9"/>
  <c r="AV276" i="9" s="1"/>
  <c r="AU346" i="9"/>
  <c r="AV346" i="9" s="1"/>
  <c r="BK196" i="9"/>
  <c r="BL196" i="9" s="1"/>
  <c r="AU494" i="9"/>
  <c r="AV494" i="9" s="1"/>
  <c r="AU223" i="9"/>
  <c r="AV223" i="9" s="1"/>
  <c r="AU76" i="9"/>
  <c r="AV76" i="9" s="1"/>
  <c r="AU405" i="9"/>
  <c r="AV405" i="9" s="1"/>
  <c r="BC448" i="9"/>
  <c r="BD448" i="9" s="1"/>
  <c r="AU111" i="9"/>
  <c r="AV111" i="9" s="1"/>
  <c r="AU563" i="9"/>
  <c r="AV563" i="9" s="1"/>
  <c r="BC422" i="9"/>
  <c r="BD422" i="9" s="1"/>
  <c r="AU138" i="9"/>
  <c r="AV138" i="9" s="1"/>
  <c r="AU176" i="9"/>
  <c r="AV176" i="9" s="1"/>
  <c r="AU366" i="9"/>
  <c r="AV366" i="9" s="1"/>
  <c r="AU152" i="9"/>
  <c r="AV152" i="9" s="1"/>
  <c r="AU240" i="9"/>
  <c r="AV240" i="9" s="1"/>
  <c r="AU411" i="9"/>
  <c r="AV411" i="9" s="1"/>
  <c r="AU289" i="9"/>
  <c r="AV289" i="9" s="1"/>
  <c r="AU162" i="9"/>
  <c r="AV162" i="9" s="1"/>
  <c r="AU87" i="9"/>
  <c r="AV87" i="9" s="1"/>
  <c r="AU384" i="9"/>
  <c r="AV384" i="9" s="1"/>
  <c r="AU178" i="9"/>
  <c r="AV178" i="9" s="1"/>
  <c r="AU264" i="9"/>
  <c r="AV264" i="9" s="1"/>
  <c r="AU492" i="9"/>
  <c r="AV492" i="9" s="1"/>
  <c r="AU77" i="9"/>
  <c r="AV77" i="9" s="1"/>
  <c r="AU297" i="9"/>
  <c r="AV297" i="9" s="1"/>
  <c r="AU300" i="9"/>
  <c r="AV300" i="9" s="1"/>
  <c r="AU228" i="9"/>
  <c r="AV228" i="9" s="1"/>
  <c r="BC136" i="9"/>
  <c r="BD136" i="9" s="1"/>
  <c r="AU216" i="9"/>
  <c r="AV216" i="9" s="1"/>
  <c r="AU561" i="9"/>
  <c r="AV561" i="9" s="1"/>
  <c r="AU91" i="9"/>
  <c r="AV91" i="9" s="1"/>
  <c r="AU370" i="9"/>
  <c r="AV370" i="9" s="1"/>
  <c r="BC123" i="9"/>
  <c r="BD123" i="9" s="1"/>
  <c r="BC450" i="9"/>
  <c r="BD450" i="9" s="1"/>
  <c r="AU312" i="9"/>
  <c r="AV312" i="9" s="1"/>
  <c r="AU435" i="9"/>
  <c r="AV435" i="9" s="1"/>
  <c r="AU377" i="9"/>
  <c r="AV377" i="9" s="1"/>
  <c r="AU249" i="9"/>
  <c r="AV249" i="9" s="1"/>
  <c r="BC493" i="9"/>
  <c r="BD493" i="9" s="1"/>
  <c r="AU340" i="9"/>
  <c r="AV340" i="9" s="1"/>
  <c r="AU506" i="9"/>
  <c r="AV506" i="9" s="1"/>
  <c r="AU107" i="9"/>
  <c r="AV107" i="9" s="1"/>
  <c r="BC28" i="9"/>
  <c r="BD28" i="9" s="1"/>
  <c r="AU453" i="9"/>
  <c r="AV453" i="9" s="1"/>
  <c r="AU182" i="9"/>
  <c r="AV182" i="9" s="1"/>
  <c r="AU507" i="9"/>
  <c r="AV507" i="9" s="1"/>
  <c r="AU241" i="9"/>
  <c r="AV241" i="9" s="1"/>
  <c r="AU145" i="9"/>
  <c r="AV145" i="9" s="1"/>
  <c r="AU277" i="9"/>
  <c r="AV277" i="9" s="1"/>
  <c r="AU294" i="9"/>
  <c r="AV294" i="9" s="1"/>
  <c r="AU371" i="9"/>
  <c r="AV371" i="9" s="1"/>
  <c r="AU527" i="9"/>
  <c r="AV527" i="9" s="1"/>
  <c r="AU303" i="9"/>
  <c r="AV303" i="9" s="1"/>
  <c r="AU295" i="9"/>
  <c r="AV295" i="9" s="1"/>
  <c r="AU472" i="9"/>
  <c r="AV472" i="9" s="1"/>
  <c r="AU310" i="9"/>
  <c r="AV310" i="9" s="1"/>
  <c r="BC324" i="9"/>
  <c r="BD324" i="9" s="1"/>
  <c r="AU279" i="9"/>
  <c r="AV279" i="9" s="1"/>
  <c r="BC485" i="9"/>
  <c r="BD485" i="9" s="1"/>
  <c r="AU500" i="9"/>
  <c r="AV500" i="9" s="1"/>
  <c r="AU201" i="9"/>
  <c r="AV201" i="9" s="1"/>
  <c r="AU120" i="9"/>
  <c r="AV120" i="9" s="1"/>
  <c r="AU239" i="9"/>
  <c r="AV239" i="9" s="1"/>
  <c r="AU336" i="9"/>
  <c r="AV336" i="9" s="1"/>
  <c r="AU283" i="9"/>
  <c r="AV283" i="9" s="1"/>
  <c r="BK442" i="9"/>
  <c r="BL442" i="9" s="1"/>
  <c r="AU489" i="9"/>
  <c r="AV489" i="9" s="1"/>
  <c r="BC110" i="9"/>
  <c r="BD110" i="9" s="1"/>
  <c r="AU415" i="9"/>
  <c r="AV415" i="9" s="1"/>
  <c r="AU31" i="9"/>
  <c r="AV31" i="9" s="1"/>
  <c r="BC146" i="9"/>
  <c r="BD146" i="9" s="1"/>
  <c r="BC243" i="9"/>
  <c r="BD243" i="9" s="1"/>
  <c r="AU501" i="9"/>
  <c r="AV501" i="9" s="1"/>
  <c r="AU373" i="9"/>
  <c r="AV373" i="9" s="1"/>
  <c r="BK443" i="9"/>
  <c r="BL443" i="9" s="1"/>
  <c r="AU105" i="9"/>
  <c r="AV105" i="9" s="1"/>
  <c r="AU431" i="9"/>
  <c r="AV431" i="9" s="1"/>
  <c r="AU262" i="9"/>
  <c r="AV262" i="9" s="1"/>
  <c r="AU315" i="9"/>
  <c r="AV315" i="9" s="1"/>
  <c r="AU575" i="9"/>
  <c r="AV575" i="9" s="1"/>
  <c r="AU353" i="9"/>
  <c r="AV353" i="9" s="1"/>
  <c r="BC502" i="9"/>
  <c r="BD502" i="9" s="1"/>
  <c r="AU523" i="9"/>
  <c r="AV523" i="9" s="1"/>
  <c r="BC410" i="9"/>
  <c r="BD410" i="9" s="1"/>
  <c r="AU231" i="9"/>
  <c r="AV231" i="9" s="1"/>
  <c r="BC191" i="9"/>
  <c r="BD191" i="9" s="1"/>
  <c r="BC456" i="9"/>
  <c r="BD456" i="9" s="1"/>
  <c r="BC427" i="9"/>
  <c r="BD427" i="9" s="1"/>
  <c r="BK220" i="9"/>
  <c r="BL220" i="9" s="1"/>
  <c r="BC201" i="9"/>
  <c r="BD201" i="9" s="1"/>
  <c r="AU55" i="9"/>
  <c r="AV55" i="9" s="1"/>
  <c r="BC20" i="9"/>
  <c r="BD20" i="9" s="1"/>
  <c r="AU399" i="9"/>
  <c r="AV399" i="9" s="1"/>
  <c r="AU387" i="9"/>
  <c r="AV387" i="9" s="1"/>
  <c r="BK376" i="9"/>
  <c r="BL376" i="9" s="1"/>
  <c r="AU163" i="9"/>
  <c r="AV163" i="9" s="1"/>
  <c r="BC510" i="9"/>
  <c r="BD510" i="9" s="1"/>
  <c r="AU298" i="9"/>
  <c r="AV298" i="9" s="1"/>
  <c r="AU62" i="9"/>
  <c r="AV62" i="9" s="1"/>
  <c r="AU531" i="9"/>
  <c r="AV531" i="9" s="1"/>
  <c r="AU246" i="9"/>
  <c r="AV246" i="9" s="1"/>
  <c r="AU59" i="9"/>
  <c r="AV59" i="9" s="1"/>
  <c r="AU68" i="9"/>
  <c r="AV68" i="9" s="1"/>
  <c r="AU544" i="9"/>
  <c r="AV544" i="9" s="1"/>
  <c r="BC416" i="9"/>
  <c r="BD416" i="9" s="1"/>
  <c r="AU12" i="9"/>
  <c r="AV12" i="9" s="1"/>
  <c r="AU82" i="9"/>
  <c r="AV82" i="9" s="1"/>
  <c r="AU72" i="9"/>
  <c r="AV72" i="9" s="1"/>
  <c r="AU362" i="9"/>
  <c r="AV362" i="9" s="1"/>
  <c r="AU348" i="9"/>
  <c r="AV348" i="9" s="1"/>
  <c r="AU526" i="9"/>
  <c r="AV526" i="9" s="1"/>
  <c r="AU508" i="9"/>
  <c r="AV508" i="9" s="1"/>
  <c r="AU122" i="9"/>
  <c r="AV122" i="9" s="1"/>
  <c r="AU302" i="9"/>
  <c r="AV302" i="9" s="1"/>
  <c r="BK511" i="9"/>
  <c r="BL511" i="9" s="1"/>
  <c r="AU40" i="9"/>
  <c r="AV40" i="9" s="1"/>
  <c r="AU17" i="9"/>
  <c r="AV17" i="9" s="1"/>
  <c r="AU273" i="9"/>
  <c r="AV273" i="9" s="1"/>
  <c r="BC443" i="9"/>
  <c r="BD443" i="9" s="1"/>
  <c r="AU224" i="9"/>
  <c r="AV224" i="9" s="1"/>
  <c r="AU460" i="9"/>
  <c r="AV460" i="9" s="1"/>
  <c r="BC356" i="9"/>
  <c r="BD356" i="9" s="1"/>
  <c r="AU476" i="9"/>
  <c r="AV476" i="9" s="1"/>
  <c r="AU320" i="9"/>
  <c r="AV320" i="9" s="1"/>
  <c r="AU539" i="9"/>
  <c r="AV539" i="9" s="1"/>
  <c r="AU317" i="9"/>
  <c r="AV317" i="9" s="1"/>
  <c r="AU323" i="9"/>
  <c r="AV323" i="9" s="1"/>
  <c r="AU409" i="9"/>
  <c r="AV409" i="9" s="1"/>
  <c r="AU51" i="9"/>
  <c r="AV51" i="9" s="1"/>
  <c r="AU103" i="9"/>
  <c r="AV103" i="9" s="1"/>
  <c r="AU69" i="9"/>
  <c r="AV69" i="9" s="1"/>
  <c r="AU358" i="9"/>
  <c r="AV358" i="9" s="1"/>
  <c r="AU521" i="9"/>
  <c r="AV521" i="9" s="1"/>
  <c r="AU151" i="9"/>
  <c r="AV151" i="9" s="1"/>
  <c r="AU146" i="9"/>
  <c r="AV146" i="9" s="1"/>
  <c r="AU266" i="9"/>
  <c r="AV266" i="9" s="1"/>
  <c r="AU444" i="9"/>
  <c r="AV444" i="9" s="1"/>
  <c r="AU401" i="9"/>
  <c r="AV401" i="9" s="1"/>
  <c r="BK58" i="9"/>
  <c r="BL58" i="9" s="1"/>
  <c r="AU183" i="9"/>
  <c r="AV183" i="9" s="1"/>
  <c r="BC311" i="9"/>
  <c r="BD311" i="9" s="1"/>
  <c r="BK504" i="9"/>
  <c r="BL504" i="9" s="1"/>
  <c r="AU50" i="9"/>
  <c r="AV50" i="9" s="1"/>
  <c r="AU465" i="9"/>
  <c r="AV465" i="9" s="1"/>
  <c r="BK390" i="9"/>
  <c r="BL390" i="9" s="1"/>
  <c r="AU541" i="9"/>
  <c r="AV541" i="9" s="1"/>
  <c r="BC198" i="9"/>
  <c r="BD198" i="9" s="1"/>
  <c r="BC164" i="9"/>
  <c r="BD164" i="9" s="1"/>
  <c r="AU203" i="9"/>
  <c r="AV203" i="9" s="1"/>
  <c r="AU186" i="9"/>
  <c r="AV186" i="9" s="1"/>
  <c r="AU191" i="9"/>
  <c r="AV191" i="9" s="1"/>
  <c r="BC69" i="9"/>
  <c r="BD69" i="9" s="1"/>
  <c r="AU195" i="9"/>
  <c r="AV195" i="9" s="1"/>
  <c r="AU30" i="9"/>
  <c r="AV30" i="9" s="1"/>
  <c r="AU243" i="9"/>
  <c r="AV243" i="9" s="1"/>
  <c r="AU197" i="9"/>
  <c r="AV197" i="9" s="1"/>
  <c r="AU75" i="9"/>
  <c r="AV75" i="9" s="1"/>
  <c r="AU337" i="9"/>
  <c r="AV337" i="9" s="1"/>
  <c r="AU457" i="9"/>
  <c r="AV457" i="9" s="1"/>
  <c r="AU109" i="9"/>
  <c r="AV109" i="9" s="1"/>
  <c r="AU394" i="9"/>
  <c r="AV394" i="9" s="1"/>
  <c r="AU25" i="9"/>
  <c r="AV25" i="9" s="1"/>
  <c r="AU148" i="9"/>
  <c r="AV148" i="9" s="1"/>
  <c r="AU196" i="9"/>
  <c r="AV196" i="9" s="1"/>
  <c r="AU150" i="9"/>
  <c r="AV150" i="9" s="1"/>
  <c r="AU213" i="9"/>
  <c r="AV213" i="9" s="1"/>
  <c r="AU229" i="9"/>
  <c r="AV229" i="9" s="1"/>
  <c r="AU423" i="9"/>
  <c r="AV423" i="9" s="1"/>
  <c r="AU143" i="9"/>
  <c r="AV143" i="9" s="1"/>
  <c r="AU445" i="9"/>
  <c r="AV445" i="9" s="1"/>
  <c r="AU495" i="9"/>
  <c r="AV495" i="9" s="1"/>
  <c r="AU357" i="9"/>
  <c r="AV357" i="9" s="1"/>
  <c r="AU447" i="9"/>
  <c r="AV447" i="9" s="1"/>
  <c r="AU144" i="9"/>
  <c r="AV144" i="9" s="1"/>
  <c r="AU548" i="9"/>
  <c r="AV548" i="9" s="1"/>
  <c r="AU268" i="9"/>
  <c r="AV268" i="9" s="1"/>
  <c r="AU412" i="9"/>
  <c r="AV412" i="9" s="1"/>
  <c r="AU217" i="9"/>
  <c r="AV217" i="9" s="1"/>
  <c r="BC433" i="9"/>
  <c r="BD433" i="9" s="1"/>
  <c r="AU529" i="9"/>
  <c r="AV529" i="9" s="1"/>
  <c r="AU101" i="9"/>
  <c r="AV101" i="9" s="1"/>
  <c r="AU90" i="9"/>
  <c r="AV90" i="9" s="1"/>
  <c r="BK373" i="9"/>
  <c r="BL373" i="9" s="1"/>
  <c r="BK80" i="9"/>
  <c r="BL80" i="9" s="1"/>
  <c r="BK416" i="9"/>
  <c r="BL416" i="9" s="1"/>
  <c r="BC183" i="9"/>
  <c r="BD183" i="9" s="1"/>
  <c r="BC132" i="9"/>
  <c r="BD132" i="9" s="1"/>
  <c r="BC106" i="9"/>
  <c r="BD106" i="9" s="1"/>
  <c r="BC439" i="9"/>
  <c r="BD439" i="9" s="1"/>
  <c r="BC174" i="9"/>
  <c r="BD174" i="9" s="1"/>
  <c r="BC215" i="9"/>
  <c r="BD215" i="9" s="1"/>
  <c r="BC18" i="9"/>
  <c r="BD18" i="9" s="1"/>
  <c r="AU209" i="9"/>
  <c r="AV209" i="9" s="1"/>
  <c r="AU49" i="9"/>
  <c r="AV49" i="9" s="1"/>
  <c r="BK37" i="9"/>
  <c r="BL37" i="9" s="1"/>
  <c r="AU419" i="9"/>
  <c r="AV419" i="9" s="1"/>
  <c r="BC399" i="9"/>
  <c r="BD399" i="9" s="1"/>
  <c r="BC148" i="9"/>
  <c r="BD148" i="9" s="1"/>
  <c r="BC181" i="9"/>
  <c r="BD181" i="9" s="1"/>
  <c r="BC176" i="9"/>
  <c r="BD176" i="9" s="1"/>
  <c r="BC320" i="9"/>
  <c r="BD320" i="9" s="1"/>
  <c r="BK346" i="9"/>
  <c r="BL346" i="9" s="1"/>
  <c r="AU503" i="9"/>
  <c r="AV503" i="9" s="1"/>
  <c r="AU551" i="9"/>
  <c r="AV551" i="9" s="1"/>
  <c r="BC467" i="9"/>
  <c r="BD467" i="9" s="1"/>
  <c r="AU155" i="9"/>
  <c r="AV155" i="9" s="1"/>
  <c r="BC74" i="9"/>
  <c r="BD74" i="9" s="1"/>
  <c r="BK17" i="9"/>
  <c r="BL17" i="9" s="1"/>
  <c r="AU407" i="9"/>
  <c r="AV407" i="9" s="1"/>
  <c r="AU233" i="9"/>
  <c r="AV233" i="9" s="1"/>
  <c r="BC175" i="9"/>
  <c r="BD175" i="9" s="1"/>
  <c r="BC341" i="9"/>
  <c r="BD341" i="9" s="1"/>
  <c r="BC142" i="9"/>
  <c r="BD142" i="9" s="1"/>
  <c r="BC487" i="9"/>
  <c r="BD487" i="9" s="1"/>
  <c r="BC393" i="9"/>
  <c r="BD393" i="9" s="1"/>
  <c r="AU202" i="9"/>
  <c r="AV202" i="9" s="1"/>
  <c r="AU322" i="9"/>
  <c r="AV322" i="9" s="1"/>
  <c r="BC207" i="9"/>
  <c r="BD207" i="9" s="1"/>
  <c r="BC453" i="9"/>
  <c r="BD453" i="9" s="1"/>
  <c r="BK65" i="9"/>
  <c r="BL65" i="9" s="1"/>
  <c r="BC351" i="9"/>
  <c r="BD351" i="9" s="1"/>
  <c r="AU265" i="9"/>
  <c r="AV265" i="9" s="1"/>
  <c r="AU403" i="9"/>
  <c r="AV403" i="9" s="1"/>
  <c r="AU496" i="9"/>
  <c r="AV496" i="9" s="1"/>
  <c r="BC173" i="9"/>
  <c r="BD173" i="9" s="1"/>
  <c r="AU32" i="9"/>
  <c r="AV32" i="9" s="1"/>
  <c r="BK226" i="9"/>
  <c r="BL226" i="9" s="1"/>
  <c r="BK247" i="9"/>
  <c r="BL247" i="9" s="1"/>
  <c r="AU326" i="9"/>
  <c r="AV326" i="9" s="1"/>
  <c r="AU458" i="9"/>
  <c r="AV458" i="9" s="1"/>
  <c r="AU490" i="9"/>
  <c r="AV490" i="9" s="1"/>
  <c r="BC437" i="9"/>
  <c r="BD437" i="9" s="1"/>
  <c r="BC54" i="9"/>
  <c r="BD54" i="9" s="1"/>
  <c r="BC321" i="9"/>
  <c r="BD321" i="9" s="1"/>
  <c r="AU349" i="9"/>
  <c r="AV349" i="9" s="1"/>
  <c r="AU291" i="9"/>
  <c r="AV291" i="9" s="1"/>
  <c r="AU156" i="9"/>
  <c r="AV156" i="9" s="1"/>
  <c r="BC354" i="9"/>
  <c r="BD354" i="9" s="1"/>
  <c r="BC87" i="9"/>
  <c r="BD87" i="9" s="1"/>
  <c r="BC479" i="9"/>
  <c r="BD479" i="9" s="1"/>
  <c r="BC233" i="9"/>
  <c r="BD233" i="9" s="1"/>
  <c r="AU580" i="9"/>
  <c r="AV580" i="9" s="1"/>
  <c r="BC497" i="9"/>
  <c r="BD497" i="9" s="1"/>
  <c r="BC75" i="9"/>
  <c r="BD75" i="9" s="1"/>
  <c r="AU385" i="9"/>
  <c r="AV385" i="9" s="1"/>
  <c r="AU515" i="9"/>
  <c r="AV515" i="9" s="1"/>
  <c r="BC420" i="9"/>
  <c r="BD420" i="9" s="1"/>
  <c r="AU171" i="9"/>
  <c r="AV171" i="9" s="1"/>
  <c r="BC381" i="9"/>
  <c r="BD381" i="9" s="1"/>
  <c r="AU296" i="9"/>
  <c r="AV296" i="9" s="1"/>
  <c r="BC232" i="9"/>
  <c r="BD232" i="9" s="1"/>
  <c r="BC165" i="9"/>
  <c r="BD165" i="9" s="1"/>
  <c r="AU47" i="9"/>
  <c r="AV47" i="9" s="1"/>
  <c r="AU254" i="9"/>
  <c r="AV254" i="9" s="1"/>
  <c r="AU66" i="9"/>
  <c r="AV66" i="9" s="1"/>
  <c r="BC405" i="9"/>
  <c r="BD405" i="9" s="1"/>
  <c r="AU127" i="9"/>
  <c r="AV127" i="9" s="1"/>
  <c r="BK223" i="9"/>
  <c r="BL223" i="9" s="1"/>
  <c r="BC524" i="9"/>
  <c r="BD524" i="9" s="1"/>
  <c r="BC70" i="9"/>
  <c r="BD70" i="9" s="1"/>
  <c r="BK345" i="9"/>
  <c r="BL345" i="9" s="1"/>
  <c r="BK500" i="9"/>
  <c r="BL500" i="9" s="1"/>
  <c r="BK301" i="9"/>
  <c r="BL301" i="9" s="1"/>
  <c r="BC231" i="9"/>
  <c r="BD231" i="9" s="1"/>
  <c r="BC163" i="9"/>
  <c r="BD163" i="9" s="1"/>
  <c r="BC242" i="9"/>
  <c r="BD242" i="9" s="1"/>
  <c r="BK340" i="9"/>
  <c r="BL340" i="9" s="1"/>
  <c r="AU53" i="9"/>
  <c r="AV53" i="9" s="1"/>
  <c r="BC441" i="9"/>
  <c r="BD441" i="9" s="1"/>
  <c r="BC310" i="9"/>
  <c r="BD310" i="9" s="1"/>
  <c r="AU129" i="9"/>
  <c r="AV129" i="9" s="1"/>
  <c r="AU486" i="9"/>
  <c r="AV486" i="9" s="1"/>
  <c r="AU149" i="9"/>
  <c r="AV149" i="9" s="1"/>
  <c r="BK276" i="9"/>
  <c r="BL276" i="9" s="1"/>
  <c r="AU225" i="9"/>
  <c r="AV225" i="9" s="1"/>
  <c r="AU512" i="9"/>
  <c r="AV512" i="9" s="1"/>
  <c r="AU338" i="9"/>
  <c r="AV338" i="9" s="1"/>
  <c r="AU378" i="9"/>
  <c r="AV378" i="9" s="1"/>
  <c r="AU452" i="9"/>
  <c r="AV452" i="9" s="1"/>
  <c r="BC121" i="9"/>
  <c r="BD121" i="9" s="1"/>
  <c r="BC533" i="9"/>
  <c r="BD533" i="9" s="1"/>
  <c r="BC130" i="9"/>
  <c r="BD130" i="9" s="1"/>
  <c r="BC523" i="9"/>
  <c r="BD523" i="9" s="1"/>
  <c r="AU329" i="9"/>
  <c r="AV329" i="9" s="1"/>
  <c r="AU172" i="9"/>
  <c r="AV172" i="9" s="1"/>
  <c r="BC536" i="9"/>
  <c r="BD536" i="9" s="1"/>
  <c r="BK290" i="9"/>
  <c r="BL290" i="9" s="1"/>
  <c r="BK109" i="9"/>
  <c r="BL109" i="9" s="1"/>
  <c r="BC250" i="9"/>
  <c r="BD250" i="9" s="1"/>
  <c r="AU79" i="9"/>
  <c r="AV79" i="9" s="1"/>
  <c r="AU316" i="9"/>
  <c r="AV316" i="9" s="1"/>
  <c r="BC494" i="9"/>
  <c r="BD494" i="9" s="1"/>
  <c r="AU360" i="9"/>
  <c r="AV360" i="9" s="1"/>
  <c r="BK332" i="9"/>
  <c r="BL332" i="9" s="1"/>
  <c r="BK319" i="9"/>
  <c r="BL319" i="9" s="1"/>
  <c r="BC337" i="9"/>
  <c r="BD337" i="9" s="1"/>
  <c r="AU64" i="9"/>
  <c r="AV64" i="9" s="1"/>
  <c r="BC169" i="9"/>
  <c r="BD169" i="9" s="1"/>
  <c r="BC415" i="9"/>
  <c r="BD415" i="9" s="1"/>
  <c r="AU180" i="9"/>
  <c r="AV180" i="9" s="1"/>
  <c r="AU260" i="9"/>
  <c r="AV260" i="9" s="1"/>
  <c r="BK140" i="9"/>
  <c r="BL140" i="9" s="1"/>
  <c r="BK469" i="9"/>
  <c r="BL469" i="9" s="1"/>
  <c r="BC272" i="9"/>
  <c r="BD272" i="9" s="1"/>
  <c r="BK31" i="9"/>
  <c r="BL31" i="9" s="1"/>
  <c r="AU550" i="9"/>
  <c r="AV550" i="9" s="1"/>
  <c r="AU417" i="9"/>
  <c r="AV417" i="9" s="1"/>
  <c r="BC315" i="9"/>
  <c r="BD315" i="9" s="1"/>
  <c r="AU562" i="9"/>
  <c r="AV562" i="9" s="1"/>
  <c r="BC286" i="9"/>
  <c r="BD286" i="9" s="1"/>
  <c r="AU88" i="9"/>
  <c r="AV88" i="9" s="1"/>
  <c r="AU125" i="9"/>
  <c r="AV125" i="9" s="1"/>
  <c r="AU554" i="9"/>
  <c r="AV554" i="9" s="1"/>
  <c r="BK305" i="9"/>
  <c r="BL305" i="9" s="1"/>
  <c r="AU263" i="9"/>
  <c r="AV263" i="9" s="1"/>
  <c r="AU560" i="9"/>
  <c r="AV560" i="9" s="1"/>
  <c r="BK274" i="9"/>
  <c r="BL274" i="9" s="1"/>
  <c r="BK270" i="9"/>
  <c r="BL270" i="9" s="1"/>
  <c r="AU115" i="9"/>
  <c r="AV115" i="9" s="1"/>
  <c r="AU342" i="9"/>
  <c r="AV342" i="9" s="1"/>
  <c r="AU552" i="9"/>
  <c r="AV552" i="9" s="1"/>
  <c r="BC267" i="9"/>
  <c r="BD267" i="9" s="1"/>
  <c r="AU451" i="9"/>
  <c r="AV451" i="9" s="1"/>
  <c r="AU330" i="9"/>
  <c r="AV330" i="9" s="1"/>
  <c r="AU166" i="9"/>
  <c r="AV166" i="9" s="1"/>
  <c r="AU43" i="9"/>
  <c r="AV43" i="9" s="1"/>
  <c r="BC129" i="9"/>
  <c r="BD129" i="9" s="1"/>
  <c r="BC190" i="9"/>
  <c r="BD190" i="9" s="1"/>
  <c r="AU574" i="9"/>
  <c r="AV574" i="9" s="1"/>
  <c r="AU306" i="9"/>
  <c r="AV306" i="9" s="1"/>
  <c r="AU113" i="9"/>
  <c r="AV113" i="9" s="1"/>
  <c r="AU556" i="9"/>
  <c r="AV556" i="9" s="1"/>
  <c r="BK101" i="9"/>
  <c r="BL101" i="9" s="1"/>
  <c r="BK491" i="9"/>
  <c r="BL491" i="9" s="1"/>
  <c r="AU299" i="9"/>
  <c r="AV299" i="9" s="1"/>
  <c r="AU555" i="9"/>
  <c r="AV555" i="9" s="1"/>
  <c r="BK288" i="9"/>
  <c r="BL288" i="9" s="1"/>
  <c r="AU147" i="9"/>
  <c r="AV147" i="9" s="1"/>
  <c r="AU470" i="9"/>
  <c r="AV470" i="9" s="1"/>
  <c r="BC45" i="9"/>
  <c r="BD45" i="9" s="1"/>
  <c r="BC575" i="9"/>
  <c r="BD575" i="9" s="1"/>
  <c r="AU558" i="9"/>
  <c r="AV558" i="9" s="1"/>
  <c r="BK298" i="9"/>
  <c r="BL298" i="9" s="1"/>
  <c r="BC46" i="9"/>
  <c r="BD46" i="9" s="1"/>
  <c r="BC570" i="9"/>
  <c r="BD570" i="9" s="1"/>
  <c r="AU565" i="9"/>
  <c r="AV565" i="9" s="1"/>
  <c r="BK273" i="9"/>
  <c r="BL273" i="9" s="1"/>
  <c r="AU566" i="9"/>
  <c r="AV566" i="9" s="1"/>
  <c r="AU569" i="9"/>
  <c r="AV569" i="9" s="1"/>
  <c r="AU230" i="9"/>
  <c r="AV230" i="9" s="1"/>
  <c r="BC158" i="9"/>
  <c r="BD158" i="9" s="1"/>
  <c r="BC24" i="9"/>
  <c r="BD24" i="9" s="1"/>
  <c r="BC389" i="9"/>
  <c r="BD389" i="9" s="1"/>
  <c r="BF568" i="9" l="1"/>
  <c r="BE568" i="9"/>
  <c r="BM252" i="9"/>
  <c r="BM102" i="9"/>
  <c r="BM218" i="9"/>
  <c r="BN57" i="9"/>
  <c r="BM495" i="9"/>
  <c r="BM432" i="9"/>
  <c r="BN112" i="9"/>
  <c r="BM404" i="9"/>
  <c r="BM67" i="9"/>
  <c r="BN193" i="9"/>
  <c r="BM42" i="9"/>
  <c r="BN474" i="9"/>
  <c r="BM556" i="9"/>
  <c r="BM392" i="9"/>
  <c r="BM396" i="9"/>
  <c r="BN83" i="9"/>
  <c r="BN16" i="9"/>
  <c r="BM73" i="9"/>
  <c r="BM571" i="9"/>
  <c r="BM154" i="9"/>
  <c r="BM454" i="9"/>
  <c r="BN94" i="9"/>
  <c r="BM34" i="9"/>
  <c r="BN372" i="9"/>
  <c r="BM473" i="9"/>
  <c r="BM141" i="9"/>
  <c r="BN139" i="9"/>
  <c r="BN287" i="9"/>
  <c r="BM19" i="9"/>
  <c r="BM95" i="9"/>
  <c r="BN157" i="9"/>
  <c r="BM199" i="9"/>
  <c r="BM411" i="9"/>
  <c r="BN471" i="9"/>
  <c r="BN92" i="9"/>
  <c r="BN391" i="9"/>
  <c r="BM198" i="9"/>
  <c r="BM578" i="9"/>
  <c r="BM193" i="9"/>
  <c r="BM375" i="9"/>
  <c r="BM261" i="9"/>
  <c r="BM13" i="9"/>
  <c r="BM21" i="9"/>
  <c r="BM327" i="9"/>
  <c r="BM374" i="9"/>
  <c r="BM563" i="9"/>
  <c r="BM194" i="9"/>
  <c r="BM369" i="9"/>
  <c r="BM205" i="9"/>
  <c r="BM334" i="9"/>
  <c r="BM391" i="9"/>
  <c r="BN284" i="9"/>
  <c r="BN447" i="9"/>
  <c r="BM57" i="9"/>
  <c r="BN161" i="9"/>
  <c r="BM112" i="9"/>
  <c r="BN404" i="9"/>
  <c r="BN236" i="9"/>
  <c r="BM314" i="9"/>
  <c r="BN26" i="9"/>
  <c r="BN459" i="9"/>
  <c r="BM474" i="9"/>
  <c r="BM429" i="9"/>
  <c r="BN331" i="9"/>
  <c r="BM245" i="9"/>
  <c r="BM83" i="9"/>
  <c r="BM16" i="9"/>
  <c r="BM108" i="9"/>
  <c r="BN281" i="9"/>
  <c r="BN93" i="9"/>
  <c r="BN454" i="9"/>
  <c r="BM94" i="9"/>
  <c r="BM559" i="9"/>
  <c r="BM545" i="9"/>
  <c r="BM372" i="9"/>
  <c r="BN44" i="9"/>
  <c r="BN363" i="9"/>
  <c r="BN141" i="9"/>
  <c r="BM139" i="9"/>
  <c r="BM333" i="9"/>
  <c r="BM287" i="9"/>
  <c r="BM414" i="9"/>
  <c r="BM553" i="9"/>
  <c r="BN547" i="9"/>
  <c r="BN411" i="9"/>
  <c r="BM471" i="9"/>
  <c r="BM92" i="9"/>
  <c r="BN238" i="9"/>
  <c r="BM519" i="9"/>
  <c r="BM367" i="9"/>
  <c r="BM237" i="9"/>
  <c r="BN19" i="9"/>
  <c r="BM157" i="9"/>
  <c r="BM137" i="9"/>
  <c r="BM96" i="9"/>
  <c r="BM284" i="9"/>
  <c r="BM219" i="9"/>
  <c r="BM81" i="9"/>
  <c r="BM447" i="9"/>
  <c r="BM161" i="9"/>
  <c r="BM386" i="9"/>
  <c r="BN189" i="9"/>
  <c r="BN578" i="9"/>
  <c r="BM368" i="9"/>
  <c r="BM236" i="9"/>
  <c r="BN314" i="9"/>
  <c r="BM26" i="9"/>
  <c r="BM459" i="9"/>
  <c r="BN375" i="9"/>
  <c r="BM331" i="9"/>
  <c r="BM395" i="9"/>
  <c r="BM308" i="9"/>
  <c r="BN261" i="9"/>
  <c r="BN519" i="9"/>
  <c r="BN21" i="9"/>
  <c r="BN304" i="9"/>
  <c r="BM281" i="9"/>
  <c r="BM93" i="9"/>
  <c r="BM567" i="9"/>
  <c r="BM235" i="9"/>
  <c r="BM509" i="9"/>
  <c r="BM430" i="9"/>
  <c r="BN327" i="9"/>
  <c r="BN188" i="9"/>
  <c r="BM44" i="9"/>
  <c r="BM363" i="9"/>
  <c r="BM513" i="9"/>
  <c r="BM179" i="9"/>
  <c r="BM408" i="9"/>
  <c r="BM168" i="9"/>
  <c r="BN365" i="9"/>
  <c r="BN194" i="9"/>
  <c r="BM289" i="9"/>
  <c r="BM184" i="9"/>
  <c r="BM547" i="9"/>
  <c r="BM537" i="9"/>
  <c r="BN137" i="9"/>
  <c r="BN205" i="9"/>
  <c r="BM131" i="9"/>
  <c r="BN334" i="9"/>
  <c r="BM309" i="9"/>
  <c r="BM86" i="9"/>
  <c r="BM238" i="9"/>
  <c r="BN219" i="9"/>
  <c r="BM189" i="9"/>
  <c r="BN368" i="9"/>
  <c r="BM528" i="9"/>
  <c r="BM208" i="9"/>
  <c r="BN392" i="9"/>
  <c r="BM335" i="9"/>
  <c r="BM304" i="9"/>
  <c r="BN430" i="9"/>
  <c r="BM188" i="9"/>
  <c r="BM518" i="9"/>
  <c r="BN513" i="9"/>
  <c r="BM365" i="9"/>
  <c r="BN95" i="9"/>
  <c r="BM462" i="9"/>
  <c r="BM114" i="9"/>
  <c r="BM480" i="9"/>
  <c r="CK19" i="11"/>
  <c r="CK21" i="11"/>
  <c r="CL20" i="11"/>
  <c r="CV22" i="11"/>
  <c r="CW22" i="11" s="1"/>
  <c r="CU23" i="11"/>
  <c r="CJ31" i="11"/>
  <c r="DR25" i="11"/>
  <c r="L16" i="13"/>
  <c r="L17" i="13" s="1"/>
  <c r="BM457" i="9"/>
  <c r="BE340" i="9"/>
  <c r="BE468" i="9"/>
  <c r="BM292" i="9"/>
  <c r="BE91" i="9"/>
  <c r="BE241" i="9"/>
  <c r="BE435" i="9"/>
  <c r="CI8" i="9"/>
  <c r="CJ8" i="9" s="1"/>
  <c r="CA8" i="9"/>
  <c r="CB8" i="9" s="1"/>
  <c r="CR9" i="9"/>
  <c r="BM543" i="9"/>
  <c r="BM126" i="9"/>
  <c r="BM397" i="9"/>
  <c r="BM448" i="9"/>
  <c r="BM99" i="9"/>
  <c r="BM277" i="9"/>
  <c r="BM398" i="9"/>
  <c r="BM22" i="9"/>
  <c r="BM203" i="9"/>
  <c r="BM27" i="9"/>
  <c r="BM384" i="9"/>
  <c r="BM25" i="9"/>
  <c r="BM68" i="9"/>
  <c r="BM514" i="9"/>
  <c r="BM523" i="9"/>
  <c r="BM186" i="9"/>
  <c r="BM347" i="9"/>
  <c r="BM436" i="9"/>
  <c r="BM266" i="9"/>
  <c r="BM100" i="9"/>
  <c r="BM180" i="9"/>
  <c r="BM239" i="9"/>
  <c r="BM178" i="9"/>
  <c r="BM542" i="9"/>
  <c r="BM116" i="9"/>
  <c r="BM119" i="9"/>
  <c r="BM444" i="9"/>
  <c r="BM104" i="9"/>
  <c r="BM422" i="9"/>
  <c r="BM160" i="9"/>
  <c r="BM24" i="9"/>
  <c r="BM421" i="9"/>
  <c r="BM14" i="9"/>
  <c r="BM322" i="9"/>
  <c r="BM118" i="9"/>
  <c r="BM357" i="9"/>
  <c r="BM492" i="9"/>
  <c r="BM539" i="9"/>
  <c r="BM324" i="9"/>
  <c r="BM338" i="9"/>
  <c r="BM358" i="9"/>
  <c r="BM202" i="9"/>
  <c r="BM573" i="9"/>
  <c r="BM103" i="9"/>
  <c r="BM317" i="9"/>
  <c r="BM51" i="9"/>
  <c r="BM269" i="9"/>
  <c r="BM366" i="9"/>
  <c r="BM446" i="9"/>
  <c r="BM197" i="9"/>
  <c r="BM400" i="9"/>
  <c r="BM557" i="9"/>
  <c r="BM478" i="9"/>
  <c r="BM472" i="9"/>
  <c r="BM120" i="9"/>
  <c r="BM350" i="9"/>
  <c r="BM546" i="9"/>
  <c r="BM449" i="9"/>
  <c r="BM111" i="9"/>
  <c r="BM221" i="9"/>
  <c r="BM380" i="9"/>
  <c r="BM311" i="9"/>
  <c r="BM303" i="9"/>
  <c r="BM486" i="9"/>
  <c r="BM264" i="9"/>
  <c r="BM313" i="9"/>
  <c r="BM151" i="9"/>
  <c r="BM423" i="9"/>
  <c r="BM540" i="9"/>
  <c r="BM418" i="9"/>
  <c r="BM515" i="9"/>
  <c r="BM278" i="9"/>
  <c r="BE482" i="9"/>
  <c r="BE366" i="9"/>
  <c r="BE27" i="9"/>
  <c r="BE244" i="9"/>
  <c r="BE77" i="9"/>
  <c r="BE546" i="9"/>
  <c r="BE126" i="9"/>
  <c r="BE65" i="9"/>
  <c r="BE325" i="9"/>
  <c r="BE384" i="9"/>
  <c r="BE483" i="9"/>
  <c r="BE48" i="9"/>
  <c r="BE426" i="9"/>
  <c r="BE475" i="9"/>
  <c r="BE388" i="9"/>
  <c r="BE179" i="9"/>
  <c r="BE85" i="9"/>
  <c r="BE445" i="9"/>
  <c r="BE152" i="9"/>
  <c r="BE259" i="9"/>
  <c r="BE359" i="9"/>
  <c r="BE255" i="9"/>
  <c r="BE472" i="9"/>
  <c r="BE383" i="9"/>
  <c r="BE444" i="9"/>
  <c r="BE167" i="9"/>
  <c r="BE328" i="9"/>
  <c r="BE258" i="9"/>
  <c r="BE150" i="9"/>
  <c r="BE464" i="9"/>
  <c r="BE434" i="9"/>
  <c r="BE285" i="9"/>
  <c r="BE534" i="9"/>
  <c r="BE229" i="9"/>
  <c r="BE293" i="9"/>
  <c r="CK579" i="9"/>
  <c r="CL579" i="9"/>
  <c r="CL236" i="9"/>
  <c r="CK236" i="9"/>
  <c r="CK122" i="9"/>
  <c r="CL122" i="9"/>
  <c r="CL175" i="9"/>
  <c r="CK175" i="9"/>
  <c r="CL363" i="9"/>
  <c r="CK363" i="9"/>
  <c r="CL194" i="9"/>
  <c r="CK194" i="9"/>
  <c r="CL307" i="9"/>
  <c r="CK307" i="9"/>
  <c r="CK86" i="9"/>
  <c r="CL86" i="9"/>
  <c r="CL304" i="9"/>
  <c r="CK304" i="9"/>
  <c r="CL287" i="9"/>
  <c r="CK287" i="9"/>
  <c r="CK324" i="9"/>
  <c r="CL324" i="9"/>
  <c r="CK462" i="9"/>
  <c r="CL462" i="9"/>
  <c r="CK370" i="9"/>
  <c r="CL370" i="9"/>
  <c r="CK251" i="9"/>
  <c r="CL251" i="9"/>
  <c r="CL104" i="9"/>
  <c r="CK104" i="9"/>
  <c r="CL231" i="9"/>
  <c r="CK231" i="9"/>
  <c r="CL179" i="9"/>
  <c r="CK179" i="9"/>
  <c r="CL538" i="9"/>
  <c r="CK538" i="9"/>
  <c r="CL331" i="9"/>
  <c r="CK331" i="9"/>
  <c r="CL280" i="9"/>
  <c r="CK280" i="9"/>
  <c r="CL139" i="9"/>
  <c r="CK139" i="9"/>
  <c r="CL42" i="9"/>
  <c r="CK42" i="9"/>
  <c r="CL205" i="9"/>
  <c r="CK205" i="9"/>
  <c r="CL29" i="9"/>
  <c r="CK29" i="9"/>
  <c r="CK354" i="9"/>
  <c r="CL354" i="9"/>
  <c r="CK94" i="9"/>
  <c r="CL94" i="9"/>
  <c r="CK269" i="9"/>
  <c r="CL269" i="9"/>
  <c r="CK187" i="9"/>
  <c r="CL187" i="9"/>
  <c r="CL495" i="9"/>
  <c r="CK495" i="9"/>
  <c r="CL402" i="9"/>
  <c r="CK402" i="9"/>
  <c r="CL226" i="9"/>
  <c r="CK226" i="9"/>
  <c r="CL38" i="9"/>
  <c r="CK38" i="9"/>
  <c r="CL119" i="9"/>
  <c r="CK119" i="9"/>
  <c r="CL102" i="9"/>
  <c r="CK102" i="9"/>
  <c r="CL111" i="9"/>
  <c r="CK111" i="9"/>
  <c r="CL473" i="9"/>
  <c r="CK473" i="9"/>
  <c r="CL219" i="9"/>
  <c r="CK219" i="9"/>
  <c r="CL476" i="9"/>
  <c r="CK476" i="9"/>
  <c r="CL551" i="9"/>
  <c r="CK551" i="9"/>
  <c r="CK404" i="9"/>
  <c r="CL404" i="9"/>
  <c r="CK521" i="9"/>
  <c r="CL521" i="9"/>
  <c r="CK509" i="9"/>
  <c r="CL509" i="9"/>
  <c r="CL37" i="9"/>
  <c r="CK37" i="9"/>
  <c r="CL13" i="9"/>
  <c r="CK13" i="9"/>
  <c r="CL166" i="9"/>
  <c r="CK166" i="9"/>
  <c r="CL93" i="9"/>
  <c r="CK93" i="9"/>
  <c r="CL438" i="9"/>
  <c r="CK438" i="9"/>
  <c r="CL92" i="9"/>
  <c r="CK92" i="9"/>
  <c r="CL346" i="9"/>
  <c r="CK346" i="9"/>
  <c r="CL382" i="9"/>
  <c r="CK382" i="9"/>
  <c r="CL120" i="9"/>
  <c r="CK120" i="9"/>
  <c r="CL504" i="9"/>
  <c r="CK504" i="9"/>
  <c r="CL358" i="9"/>
  <c r="CK358" i="9"/>
  <c r="CL274" i="9"/>
  <c r="CK274" i="9"/>
  <c r="CL408" i="9"/>
  <c r="CK408" i="9"/>
  <c r="CL530" i="9"/>
  <c r="CK530" i="9"/>
  <c r="CK149" i="9"/>
  <c r="CL149" i="9"/>
  <c r="CL369" i="9"/>
  <c r="CK369" i="9"/>
  <c r="CL348" i="9"/>
  <c r="CK348" i="9"/>
  <c r="CL154" i="9"/>
  <c r="CK154" i="9"/>
  <c r="CL496" i="9"/>
  <c r="CK496" i="9"/>
  <c r="CL522" i="9"/>
  <c r="CK522" i="9"/>
  <c r="CL237" i="9"/>
  <c r="CK237" i="9"/>
  <c r="CL375" i="9"/>
  <c r="CK375" i="9"/>
  <c r="CL247" i="9"/>
  <c r="CK247" i="9"/>
  <c r="CL314" i="9"/>
  <c r="CK314" i="9"/>
  <c r="CL81" i="9"/>
  <c r="CK81" i="9"/>
  <c r="CL39" i="9"/>
  <c r="CK39" i="9"/>
  <c r="CL486" i="9"/>
  <c r="CK486" i="9"/>
  <c r="CL148" i="9"/>
  <c r="CK148" i="9"/>
  <c r="CL561" i="9"/>
  <c r="CK561" i="9"/>
  <c r="CL206" i="9"/>
  <c r="CK206" i="9"/>
  <c r="CL131" i="9"/>
  <c r="CK131" i="9"/>
  <c r="CL217" i="9"/>
  <c r="CK217" i="9"/>
  <c r="CL516" i="9"/>
  <c r="CK516" i="9"/>
  <c r="CK378" i="9"/>
  <c r="CL378" i="9"/>
  <c r="CL398" i="9"/>
  <c r="CK398" i="9"/>
  <c r="CL172" i="9"/>
  <c r="CK172" i="9"/>
  <c r="CK272" i="9"/>
  <c r="CL272" i="9"/>
  <c r="CL466" i="9"/>
  <c r="CK466" i="9"/>
  <c r="CL440" i="9"/>
  <c r="CK440" i="9"/>
  <c r="CL243" i="9"/>
  <c r="CK243" i="9"/>
  <c r="CK301" i="9"/>
  <c r="CL301" i="9"/>
  <c r="CL436" i="9"/>
  <c r="CK436" i="9"/>
  <c r="CL459" i="9"/>
  <c r="CK459" i="9"/>
  <c r="CL367" i="9"/>
  <c r="CK367" i="9"/>
  <c r="CK529" i="9"/>
  <c r="CL529" i="9"/>
  <c r="CK547" i="9"/>
  <c r="CL547" i="9"/>
  <c r="CK184" i="9"/>
  <c r="CL184" i="9"/>
  <c r="CK135" i="9"/>
  <c r="CL135" i="9"/>
  <c r="CL432" i="9"/>
  <c r="CK432" i="9"/>
  <c r="CL161" i="9"/>
  <c r="CK161" i="9"/>
  <c r="CL317" i="9"/>
  <c r="CK317" i="9"/>
  <c r="CL322" i="9"/>
  <c r="CK322" i="9"/>
  <c r="CL277" i="9"/>
  <c r="CK277" i="9"/>
  <c r="CL506" i="9"/>
  <c r="CK506" i="9"/>
  <c r="CL200" i="9"/>
  <c r="CK200" i="9"/>
  <c r="CL282" i="9"/>
  <c r="CK282" i="9"/>
  <c r="CL34" i="9"/>
  <c r="CK34" i="9"/>
  <c r="CL319" i="9"/>
  <c r="CK319" i="9"/>
  <c r="CK559" i="9"/>
  <c r="CL559" i="9"/>
  <c r="CK430" i="9"/>
  <c r="CL430" i="9"/>
  <c r="CK577" i="9"/>
  <c r="CL577" i="9"/>
  <c r="CK72" i="9"/>
  <c r="CL72" i="9"/>
  <c r="CL543" i="9"/>
  <c r="CK543" i="9"/>
  <c r="CL544" i="9"/>
  <c r="CK544" i="9"/>
  <c r="CL525" i="9"/>
  <c r="CK525" i="9"/>
  <c r="CL545" i="9"/>
  <c r="CK545" i="9"/>
  <c r="CL101" i="9"/>
  <c r="CK101" i="9"/>
  <c r="CL21" i="9"/>
  <c r="CK21" i="9"/>
  <c r="CL83" i="9"/>
  <c r="CK83" i="9"/>
  <c r="CL329" i="9"/>
  <c r="CK329" i="9"/>
  <c r="CL423" i="9"/>
  <c r="CK423" i="9"/>
  <c r="CL302" i="9"/>
  <c r="CK302" i="9"/>
  <c r="CK195" i="9"/>
  <c r="CL195" i="9"/>
  <c r="CK578" i="9"/>
  <c r="CL578" i="9"/>
  <c r="CK377" i="9"/>
  <c r="CL377" i="9"/>
  <c r="CK156" i="9"/>
  <c r="CL156" i="9"/>
  <c r="CL255" i="9"/>
  <c r="CK255" i="9"/>
  <c r="CL84" i="9"/>
  <c r="CK84" i="9"/>
  <c r="CL198" i="9"/>
  <c r="CK198" i="9"/>
  <c r="CL535" i="9"/>
  <c r="CK535" i="9"/>
  <c r="CL188" i="9"/>
  <c r="CK188" i="9"/>
  <c r="CL96" i="9"/>
  <c r="CK96" i="9"/>
  <c r="CL116" i="9"/>
  <c r="CK116" i="9"/>
  <c r="CL59" i="9"/>
  <c r="CK59" i="9"/>
  <c r="CL240" i="9"/>
  <c r="CK240" i="9"/>
  <c r="CL36" i="9"/>
  <c r="CK36" i="9"/>
  <c r="CL238" i="9"/>
  <c r="CK238" i="9"/>
  <c r="CL412" i="9"/>
  <c r="CK412" i="9"/>
  <c r="CL549" i="9"/>
  <c r="CK549" i="9"/>
  <c r="CL113" i="9"/>
  <c r="CK113" i="9"/>
  <c r="CL153" i="9"/>
  <c r="CK153" i="9"/>
  <c r="CL90" i="9"/>
  <c r="CK90" i="9"/>
  <c r="CL169" i="9"/>
  <c r="CK169" i="9"/>
  <c r="CL271" i="9"/>
  <c r="CK271" i="9"/>
  <c r="CK105" i="9"/>
  <c r="CL105" i="9"/>
  <c r="CL250" i="9"/>
  <c r="CK250" i="9"/>
  <c r="CL196" i="9"/>
  <c r="CK196" i="9"/>
  <c r="CL463" i="9"/>
  <c r="CK463" i="9"/>
  <c r="CL330" i="9"/>
  <c r="CK330" i="9"/>
  <c r="CL411" i="9"/>
  <c r="CK411" i="9"/>
  <c r="CL429" i="9"/>
  <c r="CK429" i="9"/>
  <c r="CL55" i="9"/>
  <c r="CK55" i="9"/>
  <c r="CL208" i="9"/>
  <c r="CK208" i="9"/>
  <c r="CL141" i="9"/>
  <c r="CK141" i="9"/>
  <c r="CL360" i="9"/>
  <c r="CK360" i="9"/>
  <c r="CL464" i="9"/>
  <c r="CK464" i="9"/>
  <c r="CL168" i="9"/>
  <c r="CK168" i="9"/>
  <c r="CL107" i="9"/>
  <c r="CK107" i="9"/>
  <c r="CL181" i="9"/>
  <c r="CK181" i="9"/>
  <c r="CL503" i="9"/>
  <c r="CK503" i="9"/>
  <c r="BM298" i="9"/>
  <c r="CU28" i="11"/>
  <c r="CK8" i="9" s="1"/>
  <c r="CK321" i="9"/>
  <c r="CL321" i="9"/>
  <c r="CL394" i="9"/>
  <c r="CK394" i="9"/>
  <c r="CL114" i="9"/>
  <c r="CK114" i="9"/>
  <c r="CL218" i="9"/>
  <c r="CK218" i="9"/>
  <c r="CL571" i="9"/>
  <c r="CK571" i="9"/>
  <c r="CL15" i="9"/>
  <c r="CK15" i="9"/>
  <c r="CL517" i="9"/>
  <c r="CK517" i="9"/>
  <c r="CK248" i="9"/>
  <c r="CL248" i="9"/>
  <c r="CL400" i="9"/>
  <c r="CK400" i="9"/>
  <c r="CL130" i="9"/>
  <c r="CK130" i="9"/>
  <c r="CL14" i="9"/>
  <c r="CK14" i="9"/>
  <c r="CK199" i="9"/>
  <c r="CL199" i="9"/>
  <c r="CK157" i="9"/>
  <c r="CL157" i="9"/>
  <c r="CK24" i="9"/>
  <c r="CL24" i="9"/>
  <c r="CL401" i="9"/>
  <c r="CK401" i="9"/>
  <c r="CL421" i="9"/>
  <c r="CK421" i="9"/>
  <c r="CL323" i="9"/>
  <c r="CK323" i="9"/>
  <c r="CL211" i="9"/>
  <c r="CK211" i="9"/>
  <c r="CL447" i="9"/>
  <c r="CK447" i="9"/>
  <c r="CL528" i="9"/>
  <c r="CK528" i="9"/>
  <c r="CL69" i="9"/>
  <c r="CK69" i="9"/>
  <c r="CL390" i="9"/>
  <c r="CK390" i="9"/>
  <c r="CL216" i="9"/>
  <c r="CK216" i="9"/>
  <c r="CL520" i="9"/>
  <c r="CK520" i="9"/>
  <c r="CL155" i="9"/>
  <c r="CK155" i="9"/>
  <c r="CK327" i="9"/>
  <c r="CL327" i="9"/>
  <c r="CK227" i="9"/>
  <c r="CL227" i="9"/>
  <c r="CK95" i="9"/>
  <c r="CL95" i="9"/>
  <c r="CK405" i="9"/>
  <c r="CL405" i="9"/>
  <c r="CL256" i="9"/>
  <c r="CK256" i="9"/>
  <c r="CL290" i="9"/>
  <c r="CK290" i="9"/>
  <c r="CL488" i="9"/>
  <c r="CK488" i="9"/>
  <c r="CL491" i="9"/>
  <c r="CK491" i="9"/>
  <c r="CL16" i="9"/>
  <c r="CK16" i="9"/>
  <c r="CL264" i="9"/>
  <c r="CK264" i="9"/>
  <c r="CL505" i="9"/>
  <c r="CK505" i="9"/>
  <c r="CL326" i="9"/>
  <c r="CK326" i="9"/>
  <c r="CL257" i="9"/>
  <c r="CK257" i="9"/>
  <c r="CL513" i="9"/>
  <c r="CK513" i="9"/>
  <c r="CK177" i="9"/>
  <c r="CL177" i="9"/>
  <c r="CK112" i="9"/>
  <c r="CL112" i="9"/>
  <c r="CK192" i="9"/>
  <c r="CL192" i="9"/>
  <c r="CK98" i="9"/>
  <c r="CL98" i="9"/>
  <c r="CL305" i="9"/>
  <c r="CK305" i="9"/>
  <c r="CL232" i="9"/>
  <c r="CK232" i="9"/>
  <c r="CL142" i="9"/>
  <c r="CK142" i="9"/>
  <c r="CL484" i="9"/>
  <c r="CK484" i="9"/>
  <c r="CL563" i="9"/>
  <c r="CK563" i="9"/>
  <c r="CL497" i="9"/>
  <c r="CK497" i="9"/>
  <c r="CL576" i="9"/>
  <c r="CK576" i="9"/>
  <c r="CL420" i="9"/>
  <c r="CK420" i="9"/>
  <c r="CL132" i="9"/>
  <c r="CK132" i="9"/>
  <c r="CL185" i="9"/>
  <c r="CK185" i="9"/>
  <c r="CL108" i="9"/>
  <c r="CK108" i="9"/>
  <c r="CL439" i="9"/>
  <c r="CK439" i="9"/>
  <c r="CL252" i="9"/>
  <c r="CK252" i="9"/>
  <c r="CL35" i="9"/>
  <c r="CK35" i="9"/>
  <c r="CL395" i="9"/>
  <c r="CK395" i="9"/>
  <c r="CL386" i="9"/>
  <c r="CK386" i="9"/>
  <c r="CL467" i="9"/>
  <c r="CK467" i="9"/>
  <c r="CL371" i="9"/>
  <c r="CK371" i="9"/>
  <c r="CL492" i="9"/>
  <c r="CK492" i="9"/>
  <c r="CL446" i="9"/>
  <c r="CK446" i="9"/>
  <c r="CL372" i="9"/>
  <c r="CK372" i="9"/>
  <c r="CL63" i="9"/>
  <c r="CK63" i="9"/>
  <c r="CL396" i="9"/>
  <c r="CK396" i="9"/>
  <c r="CL499" i="9"/>
  <c r="CK499" i="9"/>
  <c r="CL518" i="9"/>
  <c r="CK518" i="9"/>
  <c r="CL220" i="9"/>
  <c r="CK220" i="9"/>
  <c r="CL228" i="9"/>
  <c r="CK228" i="9"/>
  <c r="CL512" i="9"/>
  <c r="CK512" i="9"/>
  <c r="CL249" i="9"/>
  <c r="CK249" i="9"/>
  <c r="CL79" i="9"/>
  <c r="CK79" i="9"/>
  <c r="CL133" i="9"/>
  <c r="CK133" i="9"/>
  <c r="CL60" i="9"/>
  <c r="CK60" i="9"/>
  <c r="CL279" i="9"/>
  <c r="CK279" i="9"/>
  <c r="DR28" i="11"/>
  <c r="DO25" i="11"/>
  <c r="CR503" i="9"/>
  <c r="CR149" i="9"/>
  <c r="CR185" i="9"/>
  <c r="CR206" i="9"/>
  <c r="CR124" i="9"/>
  <c r="CR249" i="9"/>
  <c r="CR360" i="9"/>
  <c r="CR476" i="9"/>
  <c r="CR279" i="9"/>
  <c r="CR34" i="9"/>
  <c r="CR561" i="9"/>
  <c r="CR288" i="9"/>
  <c r="CR512" i="9"/>
  <c r="CR141" i="9"/>
  <c r="CR148" i="9"/>
  <c r="CR40" i="9"/>
  <c r="CR228" i="9"/>
  <c r="CR208" i="9"/>
  <c r="CR486" i="9"/>
  <c r="CR339" i="9"/>
  <c r="CR557" i="9"/>
  <c r="CR14" i="9"/>
  <c r="CR367" i="9"/>
  <c r="CR287" i="9"/>
  <c r="CR63" i="9"/>
  <c r="CR200" i="9"/>
  <c r="CR505" i="9"/>
  <c r="CR480" i="9"/>
  <c r="CR261" i="9"/>
  <c r="CR69" i="9"/>
  <c r="CR506" i="9"/>
  <c r="CR280" i="9"/>
  <c r="CR337" i="9"/>
  <c r="CR528" i="9"/>
  <c r="CR277" i="9"/>
  <c r="CR331" i="9"/>
  <c r="CR345" i="9"/>
  <c r="CR447" i="9"/>
  <c r="CR307" i="9"/>
  <c r="CR197" i="9"/>
  <c r="CR517" i="9"/>
  <c r="CR41" i="9"/>
  <c r="CR371" i="9"/>
  <c r="CR271" i="9"/>
  <c r="CR154" i="9"/>
  <c r="CR50" i="9"/>
  <c r="CR467" i="9"/>
  <c r="CR169" i="9"/>
  <c r="CR348" i="9"/>
  <c r="CR65" i="9"/>
  <c r="CR386" i="9"/>
  <c r="CR90" i="9"/>
  <c r="CR369" i="9"/>
  <c r="CR284" i="9"/>
  <c r="CR395" i="9"/>
  <c r="CR243" i="9"/>
  <c r="CR194" i="9"/>
  <c r="CR213" i="9"/>
  <c r="CR135" i="9"/>
  <c r="CR251" i="9"/>
  <c r="CR275" i="9"/>
  <c r="CR24" i="9"/>
  <c r="CR184" i="9"/>
  <c r="CR370" i="9"/>
  <c r="CR144" i="9"/>
  <c r="CR157" i="9"/>
  <c r="CR547" i="9"/>
  <c r="CR462" i="9"/>
  <c r="CR537" i="9"/>
  <c r="CR199" i="9"/>
  <c r="CR529" i="9"/>
  <c r="CR324" i="9"/>
  <c r="CR86" i="9"/>
  <c r="CR80" i="9"/>
  <c r="CR248" i="9"/>
  <c r="CR301" i="9"/>
  <c r="CR489" i="9"/>
  <c r="CR36" i="9"/>
  <c r="CR411" i="9"/>
  <c r="CR257" i="9"/>
  <c r="CR314" i="9"/>
  <c r="CR423" i="9"/>
  <c r="CR193" i="9"/>
  <c r="CR219" i="9"/>
  <c r="CR396" i="9"/>
  <c r="CR140" i="9"/>
  <c r="CR330" i="9"/>
  <c r="CR326" i="9"/>
  <c r="CR247" i="9"/>
  <c r="CR238" i="9"/>
  <c r="CR358" i="9"/>
  <c r="CR308" i="9"/>
  <c r="CR89" i="9"/>
  <c r="CR59" i="9"/>
  <c r="CR463" i="9"/>
  <c r="CR139" i="9"/>
  <c r="CR83" i="9"/>
  <c r="CR576" i="9"/>
  <c r="CR372" i="9"/>
  <c r="CR196" i="9"/>
  <c r="CR237" i="9"/>
  <c r="CR347" i="9"/>
  <c r="CR446" i="9"/>
  <c r="CR250" i="9"/>
  <c r="CR522" i="9"/>
  <c r="CR556" i="9"/>
  <c r="CR492" i="9"/>
  <c r="CR414" i="9"/>
  <c r="CR571" i="9"/>
  <c r="CR466" i="9"/>
  <c r="CR322" i="9"/>
  <c r="CR484" i="9"/>
  <c r="CR535" i="9"/>
  <c r="CR93" i="9"/>
  <c r="CR442" i="9"/>
  <c r="CR142" i="9"/>
  <c r="CR198" i="9"/>
  <c r="CR166" i="9"/>
  <c r="CR73" i="9"/>
  <c r="CR232" i="9"/>
  <c r="CR84" i="9"/>
  <c r="CR13" i="9"/>
  <c r="CR57" i="9"/>
  <c r="CR305" i="9"/>
  <c r="CR255" i="9"/>
  <c r="CR175" i="9"/>
  <c r="CR320" i="9"/>
  <c r="CR218" i="9"/>
  <c r="CR12" i="9"/>
  <c r="CR212" i="9"/>
  <c r="CR35" i="9"/>
  <c r="CR113" i="9"/>
  <c r="CR530" i="9"/>
  <c r="CR245" i="9"/>
  <c r="CR252" i="9"/>
  <c r="CR549" i="9"/>
  <c r="CR408" i="9"/>
  <c r="CR335" i="9"/>
  <c r="CR439" i="9"/>
  <c r="CR412" i="9"/>
  <c r="CR274" i="9"/>
  <c r="CR350" i="9"/>
  <c r="CR108" i="9"/>
  <c r="CR15" i="9"/>
  <c r="CR440" i="9"/>
  <c r="CR363" i="9"/>
  <c r="CR520" i="9"/>
  <c r="CR424" i="9"/>
  <c r="CR516" i="9"/>
  <c r="CR568" i="9"/>
  <c r="CR60" i="9"/>
  <c r="CR107" i="9"/>
  <c r="CR217" i="9"/>
  <c r="CR26" i="9"/>
  <c r="CR133" i="9"/>
  <c r="CR168" i="9"/>
  <c r="CR131" i="9"/>
  <c r="CR533" i="9"/>
  <c r="CR79" i="9"/>
  <c r="CR551" i="9"/>
  <c r="CR151" i="9"/>
  <c r="CR513" i="9"/>
  <c r="CR278" i="9"/>
  <c r="CR355" i="9"/>
  <c r="CR382" i="9"/>
  <c r="CR375" i="9"/>
  <c r="CR448" i="9"/>
  <c r="CR111" i="9"/>
  <c r="CR116" i="9"/>
  <c r="CR346" i="9"/>
  <c r="CR566" i="9"/>
  <c r="CR497" i="9"/>
  <c r="CR96" i="9"/>
  <c r="CR92" i="9"/>
  <c r="CR334" i="9"/>
  <c r="CR563" i="9"/>
  <c r="CR188" i="9"/>
  <c r="CR114" i="9"/>
  <c r="CR172" i="9"/>
  <c r="CR236" i="9"/>
  <c r="CR473" i="9"/>
  <c r="CR38" i="9"/>
  <c r="CR481" i="9"/>
  <c r="CR488" i="9"/>
  <c r="CR525" i="9"/>
  <c r="CR226" i="9"/>
  <c r="CR204" i="9"/>
  <c r="CR290" i="9"/>
  <c r="CR544" i="9"/>
  <c r="CR402" i="9"/>
  <c r="CR215" i="9"/>
  <c r="CR256" i="9"/>
  <c r="CR543" i="9"/>
  <c r="CR495" i="9"/>
  <c r="CR309" i="9"/>
  <c r="CR44" i="9"/>
  <c r="CR394" i="9"/>
  <c r="CR398" i="9"/>
  <c r="CR374" i="9"/>
  <c r="CR98" i="9"/>
  <c r="CR156" i="9"/>
  <c r="CR509" i="9"/>
  <c r="CR23" i="9"/>
  <c r="CR192" i="9"/>
  <c r="CR377" i="9"/>
  <c r="CR521" i="9"/>
  <c r="CR189" i="9"/>
  <c r="CR112" i="9"/>
  <c r="CR578" i="9"/>
  <c r="CR404" i="9"/>
  <c r="CR368" i="9"/>
  <c r="CR177" i="9"/>
  <c r="CR195" i="9"/>
  <c r="CR272" i="9"/>
  <c r="CR122" i="9"/>
  <c r="CR391" i="9"/>
  <c r="CR499" i="9"/>
  <c r="CR181" i="9"/>
  <c r="CR504" i="9"/>
  <c r="CR205" i="9"/>
  <c r="CR471" i="9"/>
  <c r="CR523" i="9"/>
  <c r="CR132" i="9"/>
  <c r="CR216" i="9"/>
  <c r="CR240" i="9"/>
  <c r="CR282" i="9"/>
  <c r="CR120" i="9"/>
  <c r="CR42" i="9"/>
  <c r="CR458" i="9"/>
  <c r="CR155" i="9"/>
  <c r="CR319" i="9"/>
  <c r="CR29" i="9"/>
  <c r="CR55" i="9"/>
  <c r="CR39" i="9"/>
  <c r="CR171" i="9"/>
  <c r="CR518" i="9"/>
  <c r="CR429" i="9"/>
  <c r="CR81" i="9"/>
  <c r="CR365" i="9"/>
  <c r="CR264" i="9"/>
  <c r="CR21" i="9"/>
  <c r="CR102" i="9"/>
  <c r="CR333" i="9"/>
  <c r="CR16" i="9"/>
  <c r="CR101" i="9"/>
  <c r="CR119" i="9"/>
  <c r="CR542" i="9"/>
  <c r="CR419" i="9"/>
  <c r="CR130" i="9"/>
  <c r="CR459" i="9"/>
  <c r="CR538" i="9"/>
  <c r="CR222" i="9"/>
  <c r="CR211" i="9"/>
  <c r="CR317" i="9"/>
  <c r="CR179" i="9"/>
  <c r="CR202" i="9"/>
  <c r="CR323" i="9"/>
  <c r="CR161" i="9"/>
  <c r="CR231" i="9"/>
  <c r="CR553" i="9"/>
  <c r="CR421" i="9"/>
  <c r="CR432" i="9"/>
  <c r="CR104" i="9"/>
  <c r="CR554" i="9"/>
  <c r="CR304" i="9"/>
  <c r="CR444" i="9"/>
  <c r="CR400" i="9"/>
  <c r="CR436" i="9"/>
  <c r="CR72" i="9"/>
  <c r="CR187" i="9"/>
  <c r="CR451" i="9"/>
  <c r="CR95" i="9"/>
  <c r="CR577" i="9"/>
  <c r="CR269" i="9"/>
  <c r="CR454" i="9"/>
  <c r="CR227" i="9"/>
  <c r="CR430" i="9"/>
  <c r="CR94" i="9"/>
  <c r="CR56" i="9"/>
  <c r="CR327" i="9"/>
  <c r="CR559" i="9"/>
  <c r="CR354" i="9"/>
  <c r="CR433" i="9"/>
  <c r="CR579" i="9"/>
  <c r="CR388" i="9"/>
  <c r="CR321" i="9"/>
  <c r="CK388" i="9"/>
  <c r="CL388" i="9"/>
  <c r="CL44" i="9"/>
  <c r="CK44" i="9"/>
  <c r="CK391" i="9"/>
  <c r="CL391" i="9"/>
  <c r="CL320" i="9"/>
  <c r="CK320" i="9"/>
  <c r="CL414" i="9"/>
  <c r="CK414" i="9"/>
  <c r="CL213" i="9"/>
  <c r="CK213" i="9"/>
  <c r="CL197" i="9"/>
  <c r="CK197" i="9"/>
  <c r="CK80" i="9"/>
  <c r="CL80" i="9"/>
  <c r="CL444" i="9"/>
  <c r="CK444" i="9"/>
  <c r="CL419" i="9"/>
  <c r="CK419" i="9"/>
  <c r="CL557" i="9"/>
  <c r="CK557" i="9"/>
  <c r="CK537" i="9"/>
  <c r="CL537" i="9"/>
  <c r="CK144" i="9"/>
  <c r="CL144" i="9"/>
  <c r="CK275" i="9"/>
  <c r="CL275" i="9"/>
  <c r="CL554" i="9"/>
  <c r="CK554" i="9"/>
  <c r="CL553" i="9"/>
  <c r="CK553" i="9"/>
  <c r="CL202" i="9"/>
  <c r="CK202" i="9"/>
  <c r="CL222" i="9"/>
  <c r="CK222" i="9"/>
  <c r="CL345" i="9"/>
  <c r="CK345" i="9"/>
  <c r="CL337" i="9"/>
  <c r="CK337" i="9"/>
  <c r="CL448" i="9"/>
  <c r="CK448" i="9"/>
  <c r="CL74" i="9"/>
  <c r="CK74" i="9"/>
  <c r="CL523" i="9"/>
  <c r="CK523" i="9"/>
  <c r="CL163" i="9"/>
  <c r="CK163" i="9"/>
  <c r="CK433" i="9"/>
  <c r="CL433" i="9"/>
  <c r="CK56" i="9"/>
  <c r="CL56" i="9"/>
  <c r="CK454" i="9"/>
  <c r="CL454" i="9"/>
  <c r="CK451" i="9"/>
  <c r="CL451" i="9"/>
  <c r="CL309" i="9"/>
  <c r="CK309" i="9"/>
  <c r="CL215" i="9"/>
  <c r="CK215" i="9"/>
  <c r="CL204" i="9"/>
  <c r="CK204" i="9"/>
  <c r="CL481" i="9"/>
  <c r="CK481" i="9"/>
  <c r="CL542" i="9"/>
  <c r="CK542" i="9"/>
  <c r="CL333" i="9"/>
  <c r="CK333" i="9"/>
  <c r="CL365" i="9"/>
  <c r="CK365" i="9"/>
  <c r="CL355" i="9"/>
  <c r="CK355" i="9"/>
  <c r="CL140" i="9"/>
  <c r="CK140" i="9"/>
  <c r="CL424" i="9"/>
  <c r="CK424" i="9"/>
  <c r="CL151" i="9"/>
  <c r="CK151" i="9"/>
  <c r="CK368" i="9"/>
  <c r="CL368" i="9"/>
  <c r="CK189" i="9"/>
  <c r="CL189" i="9"/>
  <c r="CK23" i="9"/>
  <c r="CL23" i="9"/>
  <c r="CL567" i="9"/>
  <c r="CK567" i="9"/>
  <c r="CL57" i="9"/>
  <c r="CK57" i="9"/>
  <c r="CL73" i="9"/>
  <c r="CK73" i="9"/>
  <c r="CL442" i="9"/>
  <c r="CK442" i="9"/>
  <c r="CL498" i="9"/>
  <c r="CK498" i="9"/>
  <c r="CL334" i="9"/>
  <c r="CK334" i="9"/>
  <c r="CL566" i="9"/>
  <c r="CK566" i="9"/>
  <c r="CL480" i="9"/>
  <c r="CK480" i="9"/>
  <c r="CL458" i="9"/>
  <c r="CK458" i="9"/>
  <c r="CL471" i="9"/>
  <c r="CK471" i="9"/>
  <c r="CL308" i="9"/>
  <c r="CK308" i="9"/>
  <c r="CL350" i="9"/>
  <c r="CK350" i="9"/>
  <c r="CL335" i="9"/>
  <c r="CK335" i="9"/>
  <c r="CL245" i="9"/>
  <c r="CK245" i="9"/>
  <c r="CL212" i="9"/>
  <c r="CK212" i="9"/>
  <c r="CL284" i="9"/>
  <c r="CK284" i="9"/>
  <c r="CL65" i="9"/>
  <c r="CK65" i="9"/>
  <c r="CL50" i="9"/>
  <c r="CK50" i="9"/>
  <c r="CL41" i="9"/>
  <c r="CK41" i="9"/>
  <c r="CL556" i="9"/>
  <c r="CK556" i="9"/>
  <c r="CL347" i="9"/>
  <c r="CK347" i="9"/>
  <c r="CL261" i="9"/>
  <c r="CK261" i="9"/>
  <c r="CK89" i="9"/>
  <c r="CL89" i="9"/>
  <c r="CL193" i="9"/>
  <c r="CK193" i="9"/>
  <c r="CL25" i="9"/>
  <c r="CK25" i="9"/>
  <c r="CL171" i="9"/>
  <c r="CK171" i="9"/>
  <c r="CL339" i="9"/>
  <c r="CK339" i="9"/>
  <c r="CL40" i="9"/>
  <c r="CK40" i="9"/>
  <c r="CL288" i="9"/>
  <c r="CK288" i="9"/>
  <c r="CL124" i="9"/>
  <c r="CK124" i="9"/>
  <c r="CL533" i="9"/>
  <c r="CK533" i="9"/>
  <c r="CL26" i="9"/>
  <c r="CK26" i="9"/>
  <c r="CL568" i="9"/>
  <c r="CK568" i="9"/>
  <c r="CL489" i="9"/>
  <c r="CK489" i="9"/>
  <c r="DH28" i="11"/>
  <c r="DE25" i="11"/>
  <c r="CK5" i="9" s="1"/>
  <c r="CL246" i="9"/>
  <c r="CL472" i="9"/>
  <c r="CL190" i="9"/>
  <c r="CL507" i="9"/>
  <c r="CL482" i="9"/>
  <c r="CL303" i="9"/>
  <c r="CL493" i="9"/>
  <c r="CL580" i="9"/>
  <c r="CL389" i="9"/>
  <c r="CL91" i="9"/>
  <c r="CL68" i="9"/>
  <c r="CL75" i="9"/>
  <c r="CL58" i="9"/>
  <c r="CL508" i="9"/>
  <c r="CL262" i="9"/>
  <c r="CL403" i="9"/>
  <c r="CL48" i="9"/>
  <c r="CL191" i="9"/>
  <c r="CL233" i="9"/>
  <c r="CL118" i="9"/>
  <c r="CL51" i="9"/>
  <c r="CL425" i="9"/>
  <c r="CL110" i="9"/>
  <c r="CL62" i="9"/>
  <c r="CL100" i="9"/>
  <c r="CL20" i="9"/>
  <c r="CL349" i="9"/>
  <c r="CL562" i="9"/>
  <c r="CL54" i="9"/>
  <c r="CL88" i="9"/>
  <c r="CL383" i="9"/>
  <c r="CL143" i="9"/>
  <c r="CL241" i="9"/>
  <c r="CL283" i="9"/>
  <c r="CL134" i="9"/>
  <c r="CL570" i="9"/>
  <c r="CL546" i="9"/>
  <c r="CL407" i="9"/>
  <c r="CL470" i="9"/>
  <c r="CL52" i="9"/>
  <c r="CL137" i="9"/>
  <c r="CL431" i="9"/>
  <c r="CL565" i="9"/>
  <c r="CL397" i="9"/>
  <c r="CL519" i="9"/>
  <c r="CL178" i="9"/>
  <c r="CL524" i="9"/>
  <c r="CL207" i="9"/>
  <c r="CL332" i="9"/>
  <c r="CL457" i="9"/>
  <c r="CL299" i="9"/>
  <c r="CL265" i="9"/>
  <c r="CL344" i="9"/>
  <c r="CL416" i="9"/>
  <c r="CL214" i="9"/>
  <c r="CL452" i="9"/>
  <c r="CL260" i="9"/>
  <c r="CL294" i="9"/>
  <c r="CL361" i="9"/>
  <c r="CL362" i="9"/>
  <c r="CL276" i="9"/>
  <c r="CL121" i="9"/>
  <c r="CL125" i="9"/>
  <c r="CL30" i="9"/>
  <c r="CL85" i="9"/>
  <c r="CL71" i="9"/>
  <c r="CL266" i="9"/>
  <c r="CL165" i="9"/>
  <c r="CL569" i="9"/>
  <c r="CL342" i="9"/>
  <c r="CL340" i="9"/>
  <c r="CL17" i="9"/>
  <c r="CL295" i="9"/>
  <c r="CL434" i="9"/>
  <c r="CL160" i="9"/>
  <c r="CL514" i="9"/>
  <c r="CL555" i="9"/>
  <c r="CL268" i="9"/>
  <c r="CL293" i="9"/>
  <c r="CL443" i="9"/>
  <c r="CL510" i="9"/>
  <c r="CL560" i="9"/>
  <c r="CL426" i="9"/>
  <c r="CL477" i="9"/>
  <c r="CL186" i="9"/>
  <c r="CL384" i="9"/>
  <c r="CL501" i="9"/>
  <c r="CL224" i="9"/>
  <c r="CL328" i="9"/>
  <c r="CL318" i="9"/>
  <c r="CL487" i="9"/>
  <c r="CL286" i="9"/>
  <c r="CL356" i="9"/>
  <c r="CL465" i="9"/>
  <c r="CL82" i="9"/>
  <c r="CL338" i="9"/>
  <c r="CL450" i="9"/>
  <c r="CL351" i="9"/>
  <c r="CL409" i="9"/>
  <c r="CL115" i="9"/>
  <c r="CL78" i="9"/>
  <c r="CL239" i="9"/>
  <c r="CL376" i="9"/>
  <c r="CL221" i="9"/>
  <c r="CL353" i="9"/>
  <c r="CL22" i="9"/>
  <c r="CL19" i="9"/>
  <c r="CL127" i="9"/>
  <c r="CL64" i="9"/>
  <c r="CL297" i="9"/>
  <c r="CL146" i="9"/>
  <c r="CL253" i="9"/>
  <c r="CL380" i="9"/>
  <c r="CL437" i="9"/>
  <c r="CL552" i="9"/>
  <c r="CL475" i="9"/>
  <c r="CL379" i="9"/>
  <c r="CL174" i="9"/>
  <c r="CL147" i="9"/>
  <c r="CL87" i="9"/>
  <c r="CL254" i="9"/>
  <c r="CL511" i="9"/>
  <c r="CL410" i="9"/>
  <c r="CL209" i="9"/>
  <c r="CL77" i="9"/>
  <c r="CL310" i="9"/>
  <c r="CL427" i="9"/>
  <c r="CL453" i="9"/>
  <c r="CL145" i="9"/>
  <c r="CL540" i="9"/>
  <c r="CL494" i="9"/>
  <c r="CL343" i="9"/>
  <c r="CL123" i="9"/>
  <c r="CL291" i="9"/>
  <c r="CL445" i="9"/>
  <c r="CL285" i="9"/>
  <c r="CL173" i="9"/>
  <c r="CL150" i="9"/>
  <c r="CL225" i="9"/>
  <c r="CL558" i="9"/>
  <c r="CL180" i="9"/>
  <c r="CL415" i="9"/>
  <c r="CL311" i="9"/>
  <c r="CL117" i="9"/>
  <c r="CL201" i="9"/>
  <c r="CL138" i="9"/>
  <c r="CL399" i="9"/>
  <c r="CL393" i="9"/>
  <c r="CL428" i="9"/>
  <c r="CL129" i="9"/>
  <c r="CL263" i="9"/>
  <c r="CL45" i="9"/>
  <c r="CL298" i="9"/>
  <c r="CL336" i="9"/>
  <c r="CL526" i="9"/>
  <c r="CL532" i="9"/>
  <c r="CL18" i="9"/>
  <c r="CL541" i="9"/>
  <c r="CL43" i="9"/>
  <c r="CL234" i="9"/>
  <c r="CL12" i="9"/>
  <c r="CL500" i="9"/>
  <c r="CL70" i="9"/>
  <c r="CL66" i="9"/>
  <c r="CL162" i="9"/>
  <c r="CL485" i="9"/>
  <c r="CL572" i="9"/>
  <c r="CL564" i="9"/>
  <c r="CL413" i="9"/>
  <c r="CL27" i="9"/>
  <c r="CL244" i="9"/>
  <c r="CL53" i="9"/>
  <c r="CL385" i="9"/>
  <c r="CL259" i="9"/>
  <c r="CL381" i="9"/>
  <c r="CL325" i="9"/>
  <c r="CL316" i="9"/>
  <c r="CL435" i="9"/>
  <c r="CL483" i="9"/>
  <c r="CL183" i="9"/>
  <c r="CL242" i="9"/>
  <c r="CL479" i="9"/>
  <c r="CL31" i="9"/>
  <c r="CL359" i="9"/>
  <c r="CL406" i="9"/>
  <c r="CL515" i="9"/>
  <c r="CL167" i="9"/>
  <c r="CL46" i="9"/>
  <c r="CL417" i="9"/>
  <c r="CL47" i="9"/>
  <c r="CL422" i="9"/>
  <c r="CL527" i="9"/>
  <c r="CL469" i="9"/>
  <c r="CL352" i="9"/>
  <c r="CL456" i="9"/>
  <c r="CL32" i="9"/>
  <c r="CL33" i="9"/>
  <c r="CL152" i="9"/>
  <c r="CL300" i="9"/>
  <c r="CL281" i="9"/>
  <c r="CL574" i="9"/>
  <c r="CL76" i="9"/>
  <c r="CL534" i="9"/>
  <c r="CL392" i="9"/>
  <c r="CL170" i="9"/>
  <c r="CL490" i="9"/>
  <c r="CL312" i="9"/>
  <c r="CL128" i="9"/>
  <c r="CL548" i="9"/>
  <c r="CL97" i="9"/>
  <c r="CL373" i="9"/>
  <c r="CL106" i="9"/>
  <c r="CL223" i="9"/>
  <c r="CL315" i="9"/>
  <c r="CL296" i="9"/>
  <c r="CL357" i="9"/>
  <c r="CL28" i="9"/>
  <c r="CL159" i="9"/>
  <c r="CL550" i="9"/>
  <c r="CL210" i="9"/>
  <c r="CL182" i="9"/>
  <c r="CL136" i="9"/>
  <c r="CL103" i="9"/>
  <c r="CL203" i="9"/>
  <c r="CL573" i="9"/>
  <c r="CL270" i="9"/>
  <c r="CL176" i="9"/>
  <c r="CL478" i="9"/>
  <c r="CD125" i="9"/>
  <c r="CD174" i="9"/>
  <c r="CD410" i="9"/>
  <c r="CD453" i="9"/>
  <c r="CD191" i="9"/>
  <c r="CD51" i="9"/>
  <c r="CD62" i="9"/>
  <c r="CD349" i="9"/>
  <c r="CD88" i="9"/>
  <c r="CD201" i="9"/>
  <c r="CD265" i="9"/>
  <c r="CD203" i="9"/>
  <c r="CD176" i="9"/>
  <c r="CD478" i="9"/>
  <c r="CD393" i="9"/>
  <c r="CD356" i="9"/>
  <c r="CD455" i="9"/>
  <c r="CD18" i="9"/>
  <c r="CD246" i="9"/>
  <c r="CD48" i="9"/>
  <c r="CD385" i="9"/>
  <c r="CD381" i="9"/>
  <c r="CD325" i="9"/>
  <c r="CD147" i="9"/>
  <c r="CD87" i="9"/>
  <c r="CD145" i="9"/>
  <c r="CD183" i="9"/>
  <c r="CD242" i="9"/>
  <c r="CD479" i="9"/>
  <c r="CD31" i="9"/>
  <c r="CD359" i="9"/>
  <c r="CD406" i="9"/>
  <c r="CD515" i="9"/>
  <c r="CD167" i="9"/>
  <c r="CD514" i="9"/>
  <c r="CD555" i="9"/>
  <c r="CD293" i="9"/>
  <c r="CD443" i="9"/>
  <c r="CD510" i="9"/>
  <c r="CD560" i="9"/>
  <c r="CD477" i="9"/>
  <c r="CD186" i="9"/>
  <c r="CD384" i="9"/>
  <c r="CD224" i="9"/>
  <c r="CD285" i="9"/>
  <c r="CD534" i="9"/>
  <c r="CD85" i="9"/>
  <c r="CD457" i="9"/>
  <c r="CD22" i="9"/>
  <c r="CD210" i="9"/>
  <c r="CD452" i="9"/>
  <c r="CD260" i="9"/>
  <c r="CD294" i="9"/>
  <c r="CD362" i="9"/>
  <c r="CD182" i="9"/>
  <c r="CD572" i="9"/>
  <c r="CD276" i="9"/>
  <c r="CD241" i="9"/>
  <c r="CD490" i="9"/>
  <c r="CD312" i="9"/>
  <c r="CD286" i="9"/>
  <c r="CD129" i="9"/>
  <c r="CD263" i="9"/>
  <c r="CD45" i="9"/>
  <c r="CD502" i="9"/>
  <c r="CD298" i="9"/>
  <c r="CD431" i="9"/>
  <c r="CD565" i="9"/>
  <c r="CD397" i="9"/>
  <c r="CD519" i="9"/>
  <c r="CD258" i="9"/>
  <c r="CD296" i="9"/>
  <c r="CD357" i="9"/>
  <c r="CD28" i="9"/>
  <c r="CD461" i="9"/>
  <c r="CD159" i="9"/>
  <c r="CD283" i="9"/>
  <c r="CD552" i="9"/>
  <c r="CD71" i="9"/>
  <c r="CD511" i="9"/>
  <c r="CD310" i="9"/>
  <c r="CD233" i="9"/>
  <c r="CD425" i="9"/>
  <c r="CD20" i="9"/>
  <c r="CD54" i="9"/>
  <c r="CD117" i="9"/>
  <c r="CD482" i="9"/>
  <c r="CD299" i="9"/>
  <c r="CD103" i="9"/>
  <c r="CD253" i="9"/>
  <c r="CD344" i="9"/>
  <c r="CD399" i="9"/>
  <c r="CD532" i="9"/>
  <c r="CD53" i="9"/>
  <c r="CD121" i="9"/>
  <c r="CD472" i="9"/>
  <c r="CD507" i="9"/>
  <c r="CD303" i="9"/>
  <c r="CD316" i="9"/>
  <c r="CD435" i="9"/>
  <c r="CD389" i="9"/>
  <c r="CD91" i="9"/>
  <c r="CD75" i="9"/>
  <c r="CD508" i="9"/>
  <c r="CD262" i="9"/>
  <c r="CD403" i="9"/>
  <c r="CD540" i="9"/>
  <c r="CD494" i="9"/>
  <c r="CD123" i="9"/>
  <c r="CD291" i="9"/>
  <c r="CD445" i="9"/>
  <c r="CD173" i="9"/>
  <c r="CD150" i="9"/>
  <c r="CD225" i="9"/>
  <c r="CD558" i="9"/>
  <c r="CD180" i="9"/>
  <c r="CD415" i="9"/>
  <c r="CD311" i="9"/>
  <c r="CD456" i="9"/>
  <c r="CD383" i="9"/>
  <c r="CD483" i="9"/>
  <c r="CD353" i="9"/>
  <c r="CD43" i="9"/>
  <c r="CD19" i="9"/>
  <c r="CD127" i="9"/>
  <c r="CD214" i="9"/>
  <c r="CD297" i="9"/>
  <c r="CD146" i="9"/>
  <c r="CD70" i="9"/>
  <c r="CD64" i="9"/>
  <c r="CD573" i="9"/>
  <c r="CD468" i="9"/>
  <c r="CD318" i="9"/>
  <c r="CD428" i="9"/>
  <c r="CD128" i="9"/>
  <c r="CD548" i="9"/>
  <c r="CD373" i="9"/>
  <c r="CD338" i="9"/>
  <c r="CD450" i="9"/>
  <c r="CD351" i="9"/>
  <c r="CD441" i="9"/>
  <c r="CD178" i="9"/>
  <c r="CD524" i="9"/>
  <c r="CD99" i="9"/>
  <c r="CD138" i="9"/>
  <c r="CD379" i="9"/>
  <c r="CD254" i="9"/>
  <c r="CD77" i="9"/>
  <c r="CD427" i="9"/>
  <c r="CD118" i="9"/>
  <c r="CD110" i="9"/>
  <c r="CD100" i="9"/>
  <c r="CD562" i="9"/>
  <c r="CD426" i="9"/>
  <c r="CD259" i="9"/>
  <c r="CD136" i="9"/>
  <c r="CD270" i="9"/>
  <c r="CD380" i="9"/>
  <c r="CD531" i="9"/>
  <c r="CD134" i="9"/>
  <c r="CD418" i="9"/>
  <c r="CD82" i="9"/>
  <c r="CD223" i="9"/>
  <c r="CD30" i="9"/>
  <c r="CD493" i="9"/>
  <c r="CD580" i="9"/>
  <c r="CD266" i="9"/>
  <c r="CD165" i="9"/>
  <c r="CD569" i="9"/>
  <c r="CD342" i="9"/>
  <c r="CD17" i="9"/>
  <c r="CD295" i="9"/>
  <c r="CD46" i="9"/>
  <c r="CD417" i="9"/>
  <c r="CD47" i="9"/>
  <c r="CD422" i="9"/>
  <c r="CD527" i="9"/>
  <c r="CD469" i="9"/>
  <c r="CD352" i="9"/>
  <c r="CD160" i="9"/>
  <c r="CD32" i="9"/>
  <c r="CD33" i="9"/>
  <c r="CD152" i="9"/>
  <c r="CD300" i="9"/>
  <c r="CD281" i="9"/>
  <c r="CD574" i="9"/>
  <c r="CD76" i="9"/>
  <c r="CD434" i="9"/>
  <c r="CD328" i="9"/>
  <c r="CD244" i="9"/>
  <c r="CD475" i="9"/>
  <c r="CD541" i="9"/>
  <c r="CD550" i="9"/>
  <c r="CD12" i="9"/>
  <c r="CD500" i="9"/>
  <c r="CD66" i="9"/>
  <c r="CD162" i="9"/>
  <c r="CD564" i="9"/>
  <c r="CD413" i="9"/>
  <c r="CD361" i="9"/>
  <c r="CD27" i="9"/>
  <c r="CD234" i="9"/>
  <c r="CD487" i="9"/>
  <c r="CD570" i="9"/>
  <c r="CD546" i="9"/>
  <c r="CD407" i="9"/>
  <c r="CD470" i="9"/>
  <c r="CD52" i="9"/>
  <c r="CD137" i="9"/>
  <c r="CD366" i="9"/>
  <c r="CD526" i="9"/>
  <c r="CD409" i="9"/>
  <c r="CD78" i="9"/>
  <c r="CD239" i="9"/>
  <c r="CD376" i="9"/>
  <c r="CD221" i="9"/>
  <c r="CD392" i="9"/>
  <c r="BN491" i="9"/>
  <c r="BM491" i="9"/>
  <c r="BN270" i="9"/>
  <c r="BN140" i="9"/>
  <c r="BM140" i="9"/>
  <c r="BN332" i="9"/>
  <c r="BM332" i="9"/>
  <c r="BN276" i="9"/>
  <c r="BM276" i="9"/>
  <c r="BN500" i="9"/>
  <c r="BN223" i="9"/>
  <c r="BN346" i="9"/>
  <c r="BM346" i="9"/>
  <c r="BN504" i="9"/>
  <c r="BM504" i="9"/>
  <c r="BN442" i="9"/>
  <c r="BM442" i="9"/>
  <c r="BN196" i="9"/>
  <c r="BN91" i="9"/>
  <c r="BN305" i="9"/>
  <c r="BM305" i="9"/>
  <c r="BM288" i="9"/>
  <c r="BN288" i="9"/>
  <c r="BN101" i="9"/>
  <c r="BM101" i="9"/>
  <c r="BN274" i="9"/>
  <c r="BM274" i="9"/>
  <c r="BN31" i="9"/>
  <c r="BM31" i="9"/>
  <c r="BN345" i="9"/>
  <c r="BM345" i="9"/>
  <c r="BM416" i="9"/>
  <c r="BN416" i="9"/>
  <c r="BN390" i="9"/>
  <c r="BM390" i="9"/>
  <c r="BN220" i="9"/>
  <c r="BN89" i="9"/>
  <c r="BN561" i="9"/>
  <c r="BM561" i="9"/>
  <c r="BN549" i="9"/>
  <c r="BM549" i="9"/>
  <c r="BN109" i="9"/>
  <c r="BN247" i="9"/>
  <c r="BM247" i="9"/>
  <c r="BN65" i="9"/>
  <c r="BM65" i="9"/>
  <c r="BM17" i="9"/>
  <c r="BN17" i="9"/>
  <c r="BN80" i="9"/>
  <c r="BM80" i="9"/>
  <c r="BN576" i="9"/>
  <c r="BM576" i="9"/>
  <c r="BN273" i="9"/>
  <c r="BM273" i="9"/>
  <c r="BN298" i="9"/>
  <c r="BN469" i="9"/>
  <c r="BN319" i="9"/>
  <c r="BM319" i="9"/>
  <c r="BN290" i="9"/>
  <c r="BN340" i="9"/>
  <c r="BN301" i="9"/>
  <c r="BM301" i="9"/>
  <c r="BN226" i="9"/>
  <c r="BM226" i="9"/>
  <c r="BN37" i="9"/>
  <c r="BM37" i="9"/>
  <c r="BN373" i="9"/>
  <c r="BN58" i="9"/>
  <c r="BM58" i="9"/>
  <c r="BN511" i="9"/>
  <c r="BM511" i="9"/>
  <c r="BN376" i="9"/>
  <c r="BM376" i="9"/>
  <c r="BN443" i="9"/>
  <c r="BN241" i="9"/>
  <c r="BM241" i="9"/>
  <c r="BE24" i="9"/>
  <c r="BF24" i="9"/>
  <c r="BF45" i="9"/>
  <c r="BE45" i="9"/>
  <c r="BF190" i="9"/>
  <c r="BE190" i="9"/>
  <c r="BE272" i="9"/>
  <c r="BF272" i="9"/>
  <c r="BF494" i="9"/>
  <c r="BE494" i="9"/>
  <c r="BF121" i="9"/>
  <c r="BE121" i="9"/>
  <c r="BF405" i="9"/>
  <c r="BE405" i="9"/>
  <c r="BF75" i="9"/>
  <c r="BE75" i="9"/>
  <c r="BF437" i="9"/>
  <c r="BE437" i="9"/>
  <c r="BF341" i="9"/>
  <c r="BE341" i="9"/>
  <c r="BF18" i="9"/>
  <c r="BE18" i="9"/>
  <c r="BF164" i="9"/>
  <c r="BE164" i="9"/>
  <c r="BF427" i="9"/>
  <c r="BE427" i="9"/>
  <c r="BF136" i="9"/>
  <c r="BE136" i="9"/>
  <c r="BF158" i="9"/>
  <c r="BE158" i="9"/>
  <c r="BF129" i="9"/>
  <c r="BE129" i="9"/>
  <c r="BF415" i="9"/>
  <c r="BE415" i="9"/>
  <c r="BF523" i="9"/>
  <c r="BE523" i="9"/>
  <c r="BF524" i="9"/>
  <c r="BE524" i="9"/>
  <c r="BF232" i="9"/>
  <c r="BE232" i="9"/>
  <c r="BF420" i="9"/>
  <c r="BE420" i="9"/>
  <c r="BF497" i="9"/>
  <c r="BE497" i="9"/>
  <c r="BF87" i="9"/>
  <c r="BE87" i="9"/>
  <c r="BF453" i="9"/>
  <c r="BE453" i="9"/>
  <c r="BF393" i="9"/>
  <c r="BE393" i="9"/>
  <c r="BF175" i="9"/>
  <c r="BE175" i="9"/>
  <c r="BF74" i="9"/>
  <c r="BE74" i="9"/>
  <c r="BF181" i="9"/>
  <c r="BE181" i="9"/>
  <c r="BF215" i="9"/>
  <c r="BE215" i="9"/>
  <c r="BF132" i="9"/>
  <c r="BE132" i="9"/>
  <c r="BF433" i="9"/>
  <c r="BE433" i="9"/>
  <c r="BF198" i="9"/>
  <c r="BE198" i="9"/>
  <c r="BF443" i="9"/>
  <c r="BE443" i="9"/>
  <c r="BF456" i="9"/>
  <c r="BE456" i="9"/>
  <c r="BF146" i="9"/>
  <c r="BE146" i="9"/>
  <c r="BF485" i="9"/>
  <c r="BE485" i="9"/>
  <c r="BF28" i="9"/>
  <c r="BE28" i="9"/>
  <c r="BF493" i="9"/>
  <c r="BE493" i="9"/>
  <c r="BF448" i="9"/>
  <c r="BE448" i="9"/>
  <c r="BF290" i="9"/>
  <c r="BE290" i="9"/>
  <c r="BF134" i="9"/>
  <c r="BE134" i="9"/>
  <c r="BF318" i="9"/>
  <c r="BE318" i="9"/>
  <c r="BF564" i="9"/>
  <c r="BE564" i="9"/>
  <c r="BF231" i="9"/>
  <c r="BE231" i="9"/>
  <c r="BE165" i="9"/>
  <c r="BF165" i="9"/>
  <c r="BE479" i="9"/>
  <c r="BF479" i="9"/>
  <c r="BF176" i="9"/>
  <c r="BE176" i="9"/>
  <c r="BF106" i="9"/>
  <c r="BE106" i="9"/>
  <c r="BF20" i="9"/>
  <c r="BE20" i="9"/>
  <c r="BF110" i="9"/>
  <c r="BE110" i="9"/>
  <c r="BF80" i="9"/>
  <c r="BE80" i="9"/>
  <c r="BF267" i="9"/>
  <c r="BE267" i="9"/>
  <c r="BF286" i="9"/>
  <c r="BE286" i="9"/>
  <c r="BF169" i="9"/>
  <c r="BE169" i="9"/>
  <c r="BF536" i="9"/>
  <c r="BE536" i="9"/>
  <c r="BF130" i="9"/>
  <c r="BE130" i="9"/>
  <c r="BF310" i="9"/>
  <c r="BE310" i="9"/>
  <c r="BF242" i="9"/>
  <c r="BE242" i="9"/>
  <c r="BF354" i="9"/>
  <c r="BE354" i="9"/>
  <c r="BF321" i="9"/>
  <c r="BE321" i="9"/>
  <c r="BF207" i="9"/>
  <c r="BE207" i="9"/>
  <c r="BF487" i="9"/>
  <c r="BE487" i="9"/>
  <c r="BF148" i="9"/>
  <c r="BE148" i="9"/>
  <c r="BF174" i="9"/>
  <c r="BE174" i="9"/>
  <c r="BE183" i="9"/>
  <c r="BF183" i="9"/>
  <c r="BF356" i="9"/>
  <c r="BE356" i="9"/>
  <c r="BF201" i="9"/>
  <c r="BE201" i="9"/>
  <c r="BF191" i="9"/>
  <c r="BE191" i="9"/>
  <c r="BF502" i="9"/>
  <c r="BE502" i="9"/>
  <c r="BF450" i="9"/>
  <c r="BE450" i="9"/>
  <c r="BF422" i="9"/>
  <c r="BE422" i="9"/>
  <c r="BF305" i="9"/>
  <c r="BE305" i="9"/>
  <c r="BF71" i="9"/>
  <c r="BE71" i="9"/>
  <c r="BF46" i="9"/>
  <c r="BE46" i="9"/>
  <c r="BF315" i="9"/>
  <c r="BE315" i="9"/>
  <c r="BF337" i="9"/>
  <c r="BE337" i="9"/>
  <c r="BF70" i="9"/>
  <c r="BE70" i="9"/>
  <c r="BF69" i="9"/>
  <c r="BE69" i="9"/>
  <c r="BF410" i="9"/>
  <c r="BE410" i="9"/>
  <c r="BF243" i="9"/>
  <c r="BE243" i="9"/>
  <c r="BF379" i="9"/>
  <c r="BE379" i="9"/>
  <c r="BF389" i="9"/>
  <c r="BE389" i="9"/>
  <c r="BF570" i="9"/>
  <c r="BE570" i="9"/>
  <c r="BF575" i="9"/>
  <c r="BE575" i="9"/>
  <c r="BF250" i="9"/>
  <c r="BE250" i="9"/>
  <c r="BF533" i="9"/>
  <c r="BE533" i="9"/>
  <c r="BF441" i="9"/>
  <c r="BE441" i="9"/>
  <c r="BF163" i="9"/>
  <c r="BE163" i="9"/>
  <c r="BF381" i="9"/>
  <c r="BE381" i="9"/>
  <c r="BF233" i="9"/>
  <c r="BE233" i="9"/>
  <c r="BE54" i="9"/>
  <c r="BF54" i="9"/>
  <c r="BF173" i="9"/>
  <c r="BE173" i="9"/>
  <c r="BF351" i="9"/>
  <c r="BE351" i="9"/>
  <c r="BF142" i="9"/>
  <c r="BE142" i="9"/>
  <c r="BF467" i="9"/>
  <c r="BE467" i="9"/>
  <c r="BF320" i="9"/>
  <c r="BE320" i="9"/>
  <c r="BF399" i="9"/>
  <c r="BE399" i="9"/>
  <c r="BF439" i="9"/>
  <c r="BE439" i="9"/>
  <c r="BF311" i="9"/>
  <c r="BE311" i="9"/>
  <c r="BF416" i="9"/>
  <c r="BE416" i="9"/>
  <c r="BF510" i="9"/>
  <c r="BE510" i="9"/>
  <c r="BF324" i="9"/>
  <c r="BE324" i="9"/>
  <c r="BF123" i="9"/>
  <c r="BE123" i="9"/>
  <c r="BF488" i="9"/>
  <c r="BE488" i="9"/>
  <c r="AX470" i="9"/>
  <c r="AW470" i="9"/>
  <c r="AW113" i="9"/>
  <c r="AX113" i="9"/>
  <c r="AX451" i="9"/>
  <c r="AW451" i="9"/>
  <c r="AX263" i="9"/>
  <c r="AW263" i="9"/>
  <c r="AX417" i="9"/>
  <c r="AW417" i="9"/>
  <c r="AX316" i="9"/>
  <c r="AW316" i="9"/>
  <c r="AX452" i="9"/>
  <c r="AW452" i="9"/>
  <c r="AX225" i="9"/>
  <c r="AW225" i="9"/>
  <c r="AX129" i="9"/>
  <c r="AW129" i="9"/>
  <c r="AX66" i="9"/>
  <c r="AW66" i="9"/>
  <c r="AX349" i="9"/>
  <c r="AW349" i="9"/>
  <c r="AX490" i="9"/>
  <c r="AW490" i="9"/>
  <c r="AW403" i="9"/>
  <c r="AX403" i="9"/>
  <c r="AX503" i="9"/>
  <c r="AW503" i="9"/>
  <c r="AX548" i="9"/>
  <c r="AW548" i="9"/>
  <c r="AX495" i="9"/>
  <c r="AW495" i="9"/>
  <c r="AX229" i="9"/>
  <c r="AW229" i="9"/>
  <c r="AX148" i="9"/>
  <c r="AW148" i="9"/>
  <c r="AX457" i="9"/>
  <c r="AW457" i="9"/>
  <c r="AX243" i="9"/>
  <c r="AW243" i="9"/>
  <c r="AX191" i="9"/>
  <c r="AW191" i="9"/>
  <c r="AX465" i="9"/>
  <c r="AW465" i="9"/>
  <c r="AX401" i="9"/>
  <c r="AW401" i="9"/>
  <c r="AX151" i="9"/>
  <c r="AW151" i="9"/>
  <c r="AX103" i="9"/>
  <c r="AW103" i="9"/>
  <c r="AW317" i="9"/>
  <c r="AX317" i="9"/>
  <c r="AX273" i="9"/>
  <c r="AW273" i="9"/>
  <c r="AX526" i="9"/>
  <c r="AW526" i="9"/>
  <c r="AX82" i="9"/>
  <c r="AW82" i="9"/>
  <c r="AX68" i="9"/>
  <c r="AW68" i="9"/>
  <c r="AX62" i="9"/>
  <c r="AW62" i="9"/>
  <c r="AX231" i="9"/>
  <c r="AW231" i="9"/>
  <c r="AW353" i="9"/>
  <c r="AX353" i="9"/>
  <c r="AX431" i="9"/>
  <c r="AW431" i="9"/>
  <c r="AW373" i="9"/>
  <c r="AX373" i="9"/>
  <c r="AX31" i="9"/>
  <c r="AW31" i="9"/>
  <c r="AX239" i="9"/>
  <c r="AW239" i="9"/>
  <c r="AX472" i="9"/>
  <c r="AW472" i="9"/>
  <c r="AX371" i="9"/>
  <c r="AW371" i="9"/>
  <c r="AX241" i="9"/>
  <c r="AW241" i="9"/>
  <c r="AX312" i="9"/>
  <c r="AW312" i="9"/>
  <c r="AX91" i="9"/>
  <c r="AW91" i="9"/>
  <c r="AX228" i="9"/>
  <c r="AW228" i="9"/>
  <c r="AX492" i="9"/>
  <c r="AW492" i="9"/>
  <c r="AX87" i="9"/>
  <c r="AW87" i="9"/>
  <c r="AX240" i="9"/>
  <c r="AW240" i="9"/>
  <c r="AX138" i="9"/>
  <c r="AW138" i="9"/>
  <c r="AX494" i="9"/>
  <c r="AW494" i="9"/>
  <c r="AX276" i="9"/>
  <c r="AW276" i="9"/>
  <c r="AX153" i="9"/>
  <c r="AW153" i="9"/>
  <c r="AX22" i="9"/>
  <c r="AW22" i="9"/>
  <c r="AW382" i="9"/>
  <c r="AX382" i="9"/>
  <c r="AX479" i="9"/>
  <c r="AW479" i="9"/>
  <c r="AX78" i="9"/>
  <c r="AW78" i="9"/>
  <c r="AX299" i="9"/>
  <c r="AW299" i="9"/>
  <c r="AX115" i="9"/>
  <c r="AW115" i="9"/>
  <c r="AX88" i="9"/>
  <c r="AW88" i="9"/>
  <c r="AW230" i="9"/>
  <c r="AX230" i="9"/>
  <c r="AX565" i="9"/>
  <c r="AW565" i="9"/>
  <c r="AX558" i="9"/>
  <c r="AW558" i="9"/>
  <c r="AX147" i="9"/>
  <c r="AW147" i="9"/>
  <c r="AX306" i="9"/>
  <c r="AW306" i="9"/>
  <c r="AX43" i="9"/>
  <c r="AW43" i="9"/>
  <c r="AW550" i="9"/>
  <c r="AX550" i="9"/>
  <c r="AX79" i="9"/>
  <c r="AW79" i="9"/>
  <c r="AX378" i="9"/>
  <c r="AW378" i="9"/>
  <c r="AX254" i="9"/>
  <c r="AW254" i="9"/>
  <c r="AX296" i="9"/>
  <c r="AW296" i="9"/>
  <c r="AW515" i="9"/>
  <c r="AX515" i="9"/>
  <c r="AX580" i="9"/>
  <c r="AW580" i="9"/>
  <c r="AX458" i="9"/>
  <c r="AW458" i="9"/>
  <c r="AX32" i="9"/>
  <c r="AW32" i="9"/>
  <c r="AX265" i="9"/>
  <c r="AW265" i="9"/>
  <c r="AX233" i="9"/>
  <c r="AW233" i="9"/>
  <c r="AX155" i="9"/>
  <c r="AW155" i="9"/>
  <c r="AX49" i="9"/>
  <c r="AW49" i="9"/>
  <c r="AX90" i="9"/>
  <c r="AW90" i="9"/>
  <c r="AX217" i="9"/>
  <c r="AW217" i="9"/>
  <c r="AX144" i="9"/>
  <c r="AW144" i="9"/>
  <c r="AX445" i="9"/>
  <c r="AW445" i="9"/>
  <c r="AX213" i="9"/>
  <c r="AW213" i="9"/>
  <c r="AX25" i="9"/>
  <c r="AW25" i="9"/>
  <c r="AX337" i="9"/>
  <c r="AW337" i="9"/>
  <c r="AX30" i="9"/>
  <c r="AW30" i="9"/>
  <c r="AX186" i="9"/>
  <c r="AW186" i="9"/>
  <c r="AW541" i="9"/>
  <c r="AX541" i="9"/>
  <c r="AX50" i="9"/>
  <c r="AW50" i="9"/>
  <c r="AX183" i="9"/>
  <c r="AW183" i="9"/>
  <c r="AX444" i="9"/>
  <c r="AW444" i="9"/>
  <c r="AW521" i="9"/>
  <c r="AX521" i="9"/>
  <c r="AX51" i="9"/>
  <c r="AW51" i="9"/>
  <c r="AX539" i="9"/>
  <c r="AW539" i="9"/>
  <c r="AX460" i="9"/>
  <c r="AW460" i="9"/>
  <c r="AW17" i="9"/>
  <c r="AX17" i="9"/>
  <c r="AX302" i="9"/>
  <c r="AW302" i="9"/>
  <c r="AX348" i="9"/>
  <c r="AW348" i="9"/>
  <c r="AX12" i="9"/>
  <c r="AW12" i="9"/>
  <c r="AX59" i="9"/>
  <c r="AW59" i="9"/>
  <c r="AX298" i="9"/>
  <c r="AW298" i="9"/>
  <c r="AX55" i="9"/>
  <c r="AW55" i="9"/>
  <c r="AW575" i="9"/>
  <c r="AX575" i="9"/>
  <c r="AX105" i="9"/>
  <c r="AW105" i="9"/>
  <c r="AX501" i="9"/>
  <c r="AW501" i="9"/>
  <c r="AX415" i="9"/>
  <c r="AW415" i="9"/>
  <c r="AX120" i="9"/>
  <c r="AW120" i="9"/>
  <c r="AX279" i="9"/>
  <c r="AW279" i="9"/>
  <c r="AX295" i="9"/>
  <c r="AW295" i="9"/>
  <c r="AW294" i="9"/>
  <c r="AX294" i="9"/>
  <c r="AX507" i="9"/>
  <c r="AW507" i="9"/>
  <c r="AX107" i="9"/>
  <c r="AW107" i="9"/>
  <c r="AX249" i="9"/>
  <c r="AW249" i="9"/>
  <c r="AX561" i="9"/>
  <c r="AW561" i="9"/>
  <c r="AX300" i="9"/>
  <c r="AW300" i="9"/>
  <c r="AX264" i="9"/>
  <c r="AW264" i="9"/>
  <c r="AX162" i="9"/>
  <c r="AW162" i="9"/>
  <c r="AX152" i="9"/>
  <c r="AW152" i="9"/>
  <c r="AX405" i="9"/>
  <c r="AW405" i="9"/>
  <c r="AX517" i="9"/>
  <c r="AW517" i="9"/>
  <c r="AX393" i="9"/>
  <c r="AW393" i="9"/>
  <c r="AX406" i="9"/>
  <c r="AW406" i="9"/>
  <c r="AX574" i="9"/>
  <c r="AW574" i="9"/>
  <c r="AW552" i="9"/>
  <c r="AX552" i="9"/>
  <c r="AX554" i="9"/>
  <c r="AW554" i="9"/>
  <c r="AX260" i="9"/>
  <c r="AW260" i="9"/>
  <c r="AX360" i="9"/>
  <c r="AW360" i="9"/>
  <c r="AX172" i="9"/>
  <c r="AW172" i="9"/>
  <c r="AX338" i="9"/>
  <c r="AW338" i="9"/>
  <c r="AW149" i="9"/>
  <c r="AX149" i="9"/>
  <c r="AX127" i="9"/>
  <c r="AW127" i="9"/>
  <c r="AX47" i="9"/>
  <c r="AW47" i="9"/>
  <c r="AX385" i="9"/>
  <c r="AW385" i="9"/>
  <c r="AX156" i="9"/>
  <c r="AW156" i="9"/>
  <c r="AX326" i="9"/>
  <c r="AW326" i="9"/>
  <c r="AX322" i="9"/>
  <c r="AW322" i="9"/>
  <c r="AX407" i="9"/>
  <c r="AW407" i="9"/>
  <c r="AW209" i="9"/>
  <c r="AX209" i="9"/>
  <c r="AX101" i="9"/>
  <c r="AW101" i="9"/>
  <c r="AX412" i="9"/>
  <c r="AW412" i="9"/>
  <c r="AX447" i="9"/>
  <c r="AW447" i="9"/>
  <c r="AX143" i="9"/>
  <c r="AW143" i="9"/>
  <c r="AX150" i="9"/>
  <c r="AW150" i="9"/>
  <c r="AX394" i="9"/>
  <c r="AW394" i="9"/>
  <c r="AW75" i="9"/>
  <c r="AX75" i="9"/>
  <c r="AX195" i="9"/>
  <c r="AW195" i="9"/>
  <c r="AX203" i="9"/>
  <c r="AW203" i="9"/>
  <c r="AX266" i="9"/>
  <c r="AW266" i="9"/>
  <c r="AX358" i="9"/>
  <c r="AW358" i="9"/>
  <c r="AX409" i="9"/>
  <c r="AW409" i="9"/>
  <c r="AX320" i="9"/>
  <c r="AW320" i="9"/>
  <c r="AX224" i="9"/>
  <c r="AW224" i="9"/>
  <c r="AX40" i="9"/>
  <c r="AW40" i="9"/>
  <c r="AX122" i="9"/>
  <c r="AW122" i="9"/>
  <c r="AX362" i="9"/>
  <c r="AW362" i="9"/>
  <c r="AX246" i="9"/>
  <c r="AW246" i="9"/>
  <c r="AX387" i="9"/>
  <c r="AW387" i="9"/>
  <c r="AX523" i="9"/>
  <c r="AW523" i="9"/>
  <c r="AX315" i="9"/>
  <c r="AW315" i="9"/>
  <c r="AX283" i="9"/>
  <c r="AW283" i="9"/>
  <c r="AX201" i="9"/>
  <c r="AW201" i="9"/>
  <c r="AX303" i="9"/>
  <c r="AW303" i="9"/>
  <c r="AX277" i="9"/>
  <c r="AW277" i="9"/>
  <c r="AX182" i="9"/>
  <c r="AW182" i="9"/>
  <c r="AX506" i="9"/>
  <c r="AW506" i="9"/>
  <c r="AX377" i="9"/>
  <c r="AW377" i="9"/>
  <c r="AX216" i="9"/>
  <c r="AW216" i="9"/>
  <c r="AX297" i="9"/>
  <c r="AW297" i="9"/>
  <c r="AW178" i="9"/>
  <c r="AX178" i="9"/>
  <c r="AW289" i="9"/>
  <c r="AX289" i="9"/>
  <c r="AX366" i="9"/>
  <c r="AW366" i="9"/>
  <c r="AX563" i="9"/>
  <c r="AW563" i="9"/>
  <c r="AX76" i="9"/>
  <c r="AW76" i="9"/>
  <c r="AX413" i="9"/>
  <c r="AW413" i="9"/>
  <c r="AW159" i="9"/>
  <c r="AX159" i="9"/>
  <c r="AX525" i="9"/>
  <c r="AW525" i="9"/>
  <c r="AW37" i="9"/>
  <c r="AX37" i="9"/>
  <c r="AX402" i="9"/>
  <c r="AW402" i="9"/>
  <c r="AX175" i="9"/>
  <c r="AW175" i="9"/>
  <c r="AX185" i="9"/>
  <c r="AW185" i="9"/>
  <c r="AX253" i="9"/>
  <c r="AW253" i="9"/>
  <c r="AX569" i="9"/>
  <c r="AW569" i="9"/>
  <c r="AX166" i="9"/>
  <c r="AW166" i="9"/>
  <c r="AX562" i="9"/>
  <c r="AW562" i="9"/>
  <c r="AX64" i="9"/>
  <c r="AW64" i="9"/>
  <c r="AX566" i="9"/>
  <c r="AW566" i="9"/>
  <c r="AX555" i="9"/>
  <c r="AW555" i="9"/>
  <c r="AX556" i="9"/>
  <c r="AW556" i="9"/>
  <c r="AX330" i="9"/>
  <c r="AW330" i="9"/>
  <c r="AX342" i="9"/>
  <c r="AW342" i="9"/>
  <c r="AX560" i="9"/>
  <c r="AW560" i="9"/>
  <c r="AW125" i="9"/>
  <c r="AX125" i="9"/>
  <c r="AX180" i="9"/>
  <c r="AW180" i="9"/>
  <c r="AW329" i="9"/>
  <c r="AX329" i="9"/>
  <c r="AX512" i="9"/>
  <c r="AW512" i="9"/>
  <c r="AX486" i="9"/>
  <c r="AW486" i="9"/>
  <c r="AX53" i="9"/>
  <c r="AW53" i="9"/>
  <c r="AX171" i="9"/>
  <c r="AW171" i="9"/>
  <c r="AX291" i="9"/>
  <c r="AW291" i="9"/>
  <c r="AX496" i="9"/>
  <c r="AW496" i="9"/>
  <c r="AX202" i="9"/>
  <c r="AW202" i="9"/>
  <c r="AX551" i="9"/>
  <c r="AW551" i="9"/>
  <c r="AX419" i="9"/>
  <c r="AW419" i="9"/>
  <c r="AX529" i="9"/>
  <c r="AW529" i="9"/>
  <c r="AX268" i="9"/>
  <c r="AW268" i="9"/>
  <c r="AX357" i="9"/>
  <c r="AW357" i="9"/>
  <c r="AX423" i="9"/>
  <c r="AW423" i="9"/>
  <c r="AX196" i="9"/>
  <c r="AW196" i="9"/>
  <c r="AX109" i="9"/>
  <c r="AW109" i="9"/>
  <c r="AX197" i="9"/>
  <c r="AW197" i="9"/>
  <c r="AX146" i="9"/>
  <c r="AW146" i="9"/>
  <c r="AX69" i="9"/>
  <c r="AW69" i="9"/>
  <c r="AX323" i="9"/>
  <c r="AW323" i="9"/>
  <c r="AX476" i="9"/>
  <c r="AW476" i="9"/>
  <c r="AW508" i="9"/>
  <c r="AX508" i="9"/>
  <c r="AX72" i="9"/>
  <c r="AW72" i="9"/>
  <c r="AX544" i="9"/>
  <c r="AW544" i="9"/>
  <c r="AX531" i="9"/>
  <c r="AW531" i="9"/>
  <c r="AX163" i="9"/>
  <c r="AW163" i="9"/>
  <c r="AW399" i="9"/>
  <c r="AX399" i="9"/>
  <c r="AW262" i="9"/>
  <c r="AX262" i="9"/>
  <c r="AX489" i="9"/>
  <c r="AW489" i="9"/>
  <c r="AX336" i="9"/>
  <c r="AW336" i="9"/>
  <c r="AX500" i="9"/>
  <c r="AW500" i="9"/>
  <c r="AW310" i="9"/>
  <c r="AX310" i="9"/>
  <c r="AX527" i="9"/>
  <c r="AW527" i="9"/>
  <c r="AX145" i="9"/>
  <c r="AW145" i="9"/>
  <c r="AW453" i="9"/>
  <c r="AX453" i="9"/>
  <c r="AX340" i="9"/>
  <c r="AW340" i="9"/>
  <c r="AX435" i="9"/>
  <c r="AW435" i="9"/>
  <c r="AX370" i="9"/>
  <c r="AW370" i="9"/>
  <c r="AW77" i="9"/>
  <c r="AX77" i="9"/>
  <c r="AX384" i="9"/>
  <c r="AW384" i="9"/>
  <c r="AX411" i="9"/>
  <c r="AW411" i="9"/>
  <c r="AX176" i="9"/>
  <c r="AW176" i="9"/>
  <c r="AX111" i="9"/>
  <c r="AW111" i="9"/>
  <c r="AX223" i="9"/>
  <c r="AW223" i="9"/>
  <c r="AX346" i="9"/>
  <c r="AW346" i="9"/>
  <c r="AX361" i="9"/>
  <c r="AW361" i="9"/>
  <c r="AX505" i="9"/>
  <c r="AW505" i="9"/>
  <c r="AX210" i="9"/>
  <c r="AW210" i="9"/>
  <c r="AX121" i="9"/>
  <c r="AW121" i="9"/>
  <c r="AP364" i="9"/>
  <c r="AO364" i="9"/>
  <c r="DO21" i="11"/>
  <c r="DE22" i="11"/>
  <c r="BC339" i="9"/>
  <c r="BD339" i="9" s="1"/>
  <c r="BC166" i="9"/>
  <c r="BD166" i="9" s="1"/>
  <c r="BC210" i="9"/>
  <c r="BD210" i="9" s="1"/>
  <c r="BC172" i="9"/>
  <c r="BD172" i="9" s="1"/>
  <c r="BC302" i="9"/>
  <c r="BD302" i="9" s="1"/>
  <c r="BC385" i="9"/>
  <c r="BD385" i="9" s="1"/>
  <c r="BK351" i="9"/>
  <c r="BL351" i="9" s="1"/>
  <c r="BK142" i="9"/>
  <c r="BL142" i="9" s="1"/>
  <c r="BC90" i="9"/>
  <c r="BD90" i="9" s="1"/>
  <c r="BC217" i="9"/>
  <c r="BD217" i="9" s="1"/>
  <c r="BC144" i="9"/>
  <c r="BD144" i="9" s="1"/>
  <c r="BC428" i="9"/>
  <c r="BD428" i="9" s="1"/>
  <c r="BC312" i="9"/>
  <c r="BD312" i="9" s="1"/>
  <c r="BC431" i="9"/>
  <c r="BD431" i="9" s="1"/>
  <c r="BC180" i="9"/>
  <c r="BD180" i="9" s="1"/>
  <c r="BK494" i="9"/>
  <c r="BL494" i="9" s="1"/>
  <c r="BC329" i="9"/>
  <c r="BD329" i="9" s="1"/>
  <c r="BK121" i="9"/>
  <c r="BL121" i="9" s="1"/>
  <c r="BC512" i="9"/>
  <c r="BD512" i="9" s="1"/>
  <c r="BC532" i="9"/>
  <c r="BD532" i="9" s="1"/>
  <c r="BK379" i="9"/>
  <c r="BL379" i="9" s="1"/>
  <c r="BK405" i="9"/>
  <c r="BL405" i="9" s="1"/>
  <c r="BC406" i="9"/>
  <c r="BD406" i="9" s="1"/>
  <c r="BK341" i="9"/>
  <c r="BL341" i="9" s="1"/>
  <c r="BC419" i="9"/>
  <c r="BD419" i="9" s="1"/>
  <c r="BK106" i="9"/>
  <c r="BL106" i="9" s="1"/>
  <c r="BC525" i="9"/>
  <c r="BD525" i="9" s="1"/>
  <c r="BC417" i="9"/>
  <c r="BD417" i="9" s="1"/>
  <c r="BK420" i="9"/>
  <c r="BL420" i="9" s="1"/>
  <c r="BC503" i="9"/>
  <c r="BD503" i="9" s="1"/>
  <c r="BK433" i="9"/>
  <c r="BL433" i="9" s="1"/>
  <c r="BC412" i="9"/>
  <c r="BD412" i="9" s="1"/>
  <c r="BC447" i="9"/>
  <c r="BD447" i="9" s="1"/>
  <c r="BC457" i="9"/>
  <c r="BD457" i="9" s="1"/>
  <c r="BC521" i="9"/>
  <c r="BD521" i="9" s="1"/>
  <c r="BC51" i="9"/>
  <c r="BD51" i="9" s="1"/>
  <c r="BC323" i="9"/>
  <c r="BD323" i="9" s="1"/>
  <c r="BC539" i="9"/>
  <c r="BD539" i="9" s="1"/>
  <c r="BC460" i="9"/>
  <c r="BD460" i="9" s="1"/>
  <c r="BC17" i="9"/>
  <c r="BD17" i="9" s="1"/>
  <c r="BC122" i="9"/>
  <c r="BD122" i="9" s="1"/>
  <c r="BC526" i="9"/>
  <c r="BD526" i="9" s="1"/>
  <c r="BC82" i="9"/>
  <c r="BD82" i="9" s="1"/>
  <c r="BC62" i="9"/>
  <c r="BD62" i="9" s="1"/>
  <c r="BK456" i="9"/>
  <c r="BL456" i="9" s="1"/>
  <c r="BC228" i="9"/>
  <c r="BD228" i="9" s="1"/>
  <c r="BC182" i="9"/>
  <c r="BD182" i="9" s="1"/>
  <c r="BC506" i="9"/>
  <c r="BD506" i="9" s="1"/>
  <c r="BC377" i="9"/>
  <c r="BD377" i="9" s="1"/>
  <c r="BK123" i="9"/>
  <c r="BL123" i="9" s="1"/>
  <c r="BC216" i="9"/>
  <c r="BD216" i="9" s="1"/>
  <c r="BC297" i="9"/>
  <c r="BD297" i="9" s="1"/>
  <c r="BC178" i="9"/>
  <c r="BD178" i="9" s="1"/>
  <c r="BC138" i="9"/>
  <c r="BD138" i="9" s="1"/>
  <c r="BC563" i="9"/>
  <c r="BD563" i="9" s="1"/>
  <c r="BC159" i="9"/>
  <c r="BD159" i="9" s="1"/>
  <c r="BC37" i="9"/>
  <c r="BD37" i="9" s="1"/>
  <c r="BC361" i="9"/>
  <c r="BD361" i="9" s="1"/>
  <c r="BK134" i="9"/>
  <c r="BL134" i="9" s="1"/>
  <c r="BK488" i="9"/>
  <c r="BL488" i="9" s="1"/>
  <c r="BK129" i="9"/>
  <c r="BL129" i="9" s="1"/>
  <c r="BC115" i="9"/>
  <c r="BD115" i="9" s="1"/>
  <c r="BC316" i="9"/>
  <c r="BD316" i="9" s="1"/>
  <c r="BK438" i="9"/>
  <c r="BL438" i="9" s="1"/>
  <c r="BK497" i="9"/>
  <c r="BL497" i="9" s="1"/>
  <c r="BK87" i="9"/>
  <c r="BL87" i="9" s="1"/>
  <c r="BC403" i="9"/>
  <c r="BD403" i="9" s="1"/>
  <c r="BK74" i="9"/>
  <c r="BL74" i="9" s="1"/>
  <c r="BK181" i="9"/>
  <c r="BL181" i="9" s="1"/>
  <c r="BK502" i="9"/>
  <c r="BL502" i="9" s="1"/>
  <c r="BK132" i="9"/>
  <c r="BL132" i="9" s="1"/>
  <c r="BC548" i="9"/>
  <c r="BD548" i="9" s="1"/>
  <c r="BC495" i="9"/>
  <c r="BD495" i="9" s="1"/>
  <c r="BC143" i="9"/>
  <c r="BD143" i="9" s="1"/>
  <c r="BC394" i="9"/>
  <c r="BD394" i="9" s="1"/>
  <c r="BC203" i="9"/>
  <c r="BD203" i="9" s="1"/>
  <c r="BC353" i="9"/>
  <c r="BD353" i="9" s="1"/>
  <c r="BC306" i="9"/>
  <c r="BD306" i="9" s="1"/>
  <c r="BC153" i="9"/>
  <c r="BD153" i="9" s="1"/>
  <c r="BC79" i="9"/>
  <c r="BD79" i="9" s="1"/>
  <c r="BK536" i="9"/>
  <c r="BL536" i="9" s="1"/>
  <c r="BC227" i="9"/>
  <c r="BD227" i="9" s="1"/>
  <c r="BK318" i="9"/>
  <c r="BL318" i="9" s="1"/>
  <c r="BC580" i="9"/>
  <c r="BD580" i="9" s="1"/>
  <c r="BK354" i="9"/>
  <c r="BL354" i="9" s="1"/>
  <c r="BC458" i="9"/>
  <c r="BD458" i="9" s="1"/>
  <c r="BC32" i="9"/>
  <c r="BD32" i="9" s="1"/>
  <c r="BC387" i="9"/>
  <c r="BD387" i="9" s="1"/>
  <c r="BC76" i="9"/>
  <c r="BD76" i="9" s="1"/>
  <c r="BC155" i="9"/>
  <c r="BD155" i="9" s="1"/>
  <c r="BK174" i="9"/>
  <c r="BL174" i="9" s="1"/>
  <c r="BC322" i="9"/>
  <c r="BD322" i="9" s="1"/>
  <c r="BK487" i="9"/>
  <c r="BL487" i="9" s="1"/>
  <c r="BC246" i="9"/>
  <c r="BD246" i="9" s="1"/>
  <c r="BC22" i="9"/>
  <c r="BD22" i="9" s="1"/>
  <c r="BK250" i="9"/>
  <c r="BL250" i="9" s="1"/>
  <c r="BC149" i="9"/>
  <c r="BD149" i="9" s="1"/>
  <c r="BK163" i="9"/>
  <c r="BL163" i="9" s="1"/>
  <c r="BC127" i="9"/>
  <c r="BD127" i="9" s="1"/>
  <c r="BK54" i="9"/>
  <c r="BL54" i="9" s="1"/>
  <c r="BK173" i="9"/>
  <c r="BL173" i="9" s="1"/>
  <c r="BC407" i="9"/>
  <c r="BD407" i="9" s="1"/>
  <c r="BC209" i="9"/>
  <c r="BD209" i="9" s="1"/>
  <c r="BK439" i="9"/>
  <c r="BL439" i="9" s="1"/>
  <c r="BC529" i="9"/>
  <c r="BD529" i="9" s="1"/>
  <c r="BC268" i="9"/>
  <c r="BD268" i="9" s="1"/>
  <c r="BC423" i="9"/>
  <c r="BD423" i="9" s="1"/>
  <c r="BC213" i="9"/>
  <c r="BD213" i="9" s="1"/>
  <c r="BC30" i="9"/>
  <c r="BD30" i="9" s="1"/>
  <c r="BC186" i="9"/>
  <c r="BD186" i="9" s="1"/>
  <c r="BC541" i="9"/>
  <c r="BD541" i="9" s="1"/>
  <c r="BC465" i="9"/>
  <c r="BD465" i="9" s="1"/>
  <c r="BC401" i="9"/>
  <c r="BD401" i="9" s="1"/>
  <c r="BC151" i="9"/>
  <c r="BD151" i="9" s="1"/>
  <c r="BC103" i="9"/>
  <c r="BD103" i="9" s="1"/>
  <c r="BC317" i="9"/>
  <c r="BD317" i="9" s="1"/>
  <c r="BC224" i="9"/>
  <c r="BD224" i="9" s="1"/>
  <c r="BC40" i="9"/>
  <c r="BD40" i="9" s="1"/>
  <c r="BC544" i="9"/>
  <c r="BD544" i="9" s="1"/>
  <c r="BC531" i="9"/>
  <c r="BD531" i="9" s="1"/>
  <c r="BC298" i="9"/>
  <c r="BD298" i="9" s="1"/>
  <c r="BC97" i="9"/>
  <c r="BD97" i="9" s="1"/>
  <c r="BK28" i="9"/>
  <c r="BL28" i="9" s="1"/>
  <c r="BC105" i="9"/>
  <c r="BD105" i="9" s="1"/>
  <c r="BC373" i="9"/>
  <c r="BD373" i="9" s="1"/>
  <c r="BK243" i="9"/>
  <c r="BL243" i="9" s="1"/>
  <c r="BK110" i="9"/>
  <c r="BL110" i="9" s="1"/>
  <c r="BC120" i="9"/>
  <c r="BD120" i="9" s="1"/>
  <c r="BC295" i="9"/>
  <c r="BD295" i="9" s="1"/>
  <c r="BC527" i="9"/>
  <c r="BD527" i="9" s="1"/>
  <c r="BC294" i="9"/>
  <c r="BD294" i="9" s="1"/>
  <c r="BC107" i="9"/>
  <c r="BD107" i="9" s="1"/>
  <c r="BC109" i="9"/>
  <c r="BD109" i="9" s="1"/>
  <c r="BK450" i="9"/>
  <c r="BL450" i="9" s="1"/>
  <c r="BC549" i="9"/>
  <c r="BD549" i="9" s="1"/>
  <c r="BK136" i="9"/>
  <c r="BL136" i="9" s="1"/>
  <c r="BC300" i="9"/>
  <c r="BD300" i="9" s="1"/>
  <c r="BC264" i="9"/>
  <c r="BD264" i="9" s="1"/>
  <c r="BC162" i="9"/>
  <c r="BD162" i="9" s="1"/>
  <c r="BC111" i="9"/>
  <c r="BD111" i="9" s="1"/>
  <c r="BC223" i="9"/>
  <c r="BD223" i="9" s="1"/>
  <c r="BC276" i="9"/>
  <c r="BD276" i="9" s="1"/>
  <c r="BC413" i="9"/>
  <c r="BD413" i="9" s="1"/>
  <c r="AU364" i="9"/>
  <c r="AV364" i="9" s="1"/>
  <c r="BC402" i="9"/>
  <c r="BD402" i="9" s="1"/>
  <c r="BC78" i="9"/>
  <c r="BD78" i="9" s="1"/>
  <c r="BC253" i="9"/>
  <c r="BD253" i="9" s="1"/>
  <c r="BK52" i="9"/>
  <c r="BL52" i="9" s="1"/>
  <c r="BC145" i="9"/>
  <c r="BD145" i="9" s="1"/>
  <c r="BC551" i="9"/>
  <c r="BD551" i="9" s="1"/>
  <c r="BK176" i="9"/>
  <c r="BL176" i="9" s="1"/>
  <c r="BK399" i="9"/>
  <c r="BL399" i="9" s="1"/>
  <c r="BK410" i="9"/>
  <c r="BL410" i="9" s="1"/>
  <c r="BC425" i="9"/>
  <c r="BD425" i="9" s="1"/>
  <c r="BC68" i="9"/>
  <c r="BD68" i="9" s="1"/>
  <c r="BK441" i="9"/>
  <c r="BL441" i="9" s="1"/>
  <c r="BK256" i="9"/>
  <c r="BL256" i="9" s="1"/>
  <c r="BC23" i="9"/>
  <c r="BD23" i="9" s="1"/>
  <c r="BK18" i="9"/>
  <c r="BL18" i="9" s="1"/>
  <c r="BC486" i="9"/>
  <c r="BD486" i="9" s="1"/>
  <c r="BC195" i="9"/>
  <c r="BD195" i="9" s="1"/>
  <c r="BK466" i="9"/>
  <c r="BL466" i="9" s="1"/>
  <c r="BK232" i="9"/>
  <c r="BL232" i="9" s="1"/>
  <c r="BC202" i="9"/>
  <c r="BD202" i="9" s="1"/>
  <c r="BK435" i="9"/>
  <c r="BL435" i="9" s="1"/>
  <c r="BC508" i="9"/>
  <c r="BD508" i="9" s="1"/>
  <c r="BK417" i="9"/>
  <c r="BL417" i="9" s="1"/>
  <c r="BK257" i="9"/>
  <c r="BL257" i="9" s="1"/>
  <c r="BC452" i="9"/>
  <c r="BD452" i="9" s="1"/>
  <c r="BC522" i="9"/>
  <c r="BD522" i="9" s="1"/>
  <c r="BC225" i="9"/>
  <c r="BD225" i="9" s="1"/>
  <c r="BC170" i="9"/>
  <c r="BD170" i="9" s="1"/>
  <c r="BK403" i="9"/>
  <c r="BL403" i="9" s="1"/>
  <c r="BK467" i="9"/>
  <c r="BL467" i="9" s="1"/>
  <c r="BC362" i="9"/>
  <c r="BD362" i="9" s="1"/>
  <c r="BK148" i="9"/>
  <c r="BL148" i="9" s="1"/>
  <c r="BK297" i="9"/>
  <c r="BL297" i="9" s="1"/>
  <c r="BC49" i="9"/>
  <c r="BD49" i="9" s="1"/>
  <c r="BC409" i="9"/>
  <c r="BD409" i="9" s="1"/>
  <c r="BK97" i="9"/>
  <c r="BL97" i="9" s="1"/>
  <c r="BK215" i="9"/>
  <c r="BL215" i="9" s="1"/>
  <c r="BC348" i="9"/>
  <c r="BD348" i="9" s="1"/>
  <c r="BK45" i="9"/>
  <c r="BL45" i="9" s="1"/>
  <c r="BK434" i="9"/>
  <c r="BL434" i="9" s="1"/>
  <c r="BK329" i="9"/>
  <c r="BL329" i="9" s="1"/>
  <c r="BK231" i="9"/>
  <c r="BL231" i="9" s="1"/>
  <c r="BC47" i="9"/>
  <c r="BD47" i="9" s="1"/>
  <c r="BC296" i="9"/>
  <c r="BD296" i="9" s="1"/>
  <c r="BC490" i="9"/>
  <c r="BD490" i="9" s="1"/>
  <c r="BC507" i="9"/>
  <c r="BD507" i="9" s="1"/>
  <c r="BK191" i="9"/>
  <c r="BL191" i="9" s="1"/>
  <c r="BC147" i="9"/>
  <c r="BD147" i="9" s="1"/>
  <c r="BK315" i="9"/>
  <c r="BL315" i="9" s="1"/>
  <c r="BC360" i="9"/>
  <c r="BD360" i="9" s="1"/>
  <c r="BC352" i="9"/>
  <c r="BD352" i="9" s="1"/>
  <c r="BK130" i="9"/>
  <c r="BL130" i="9" s="1"/>
  <c r="BK529" i="9"/>
  <c r="BL529" i="9" s="1"/>
  <c r="BC378" i="9"/>
  <c r="BD378" i="9" s="1"/>
  <c r="BK310" i="9"/>
  <c r="BL310" i="9" s="1"/>
  <c r="BK242" i="9"/>
  <c r="BL242" i="9" s="1"/>
  <c r="BK370" i="9"/>
  <c r="BL370" i="9" s="1"/>
  <c r="BK381" i="9"/>
  <c r="BL381" i="9" s="1"/>
  <c r="BK465" i="9"/>
  <c r="BL465" i="9" s="1"/>
  <c r="BK75" i="9"/>
  <c r="BL75" i="9" s="1"/>
  <c r="BK320" i="9"/>
  <c r="BL320" i="9" s="1"/>
  <c r="BK425" i="9"/>
  <c r="BL425" i="9" s="1"/>
  <c r="BC61" i="9"/>
  <c r="BD61" i="9" s="1"/>
  <c r="BK321" i="9"/>
  <c r="BL321" i="9" s="1"/>
  <c r="BC496" i="9"/>
  <c r="BD496" i="9" s="1"/>
  <c r="BC343" i="9"/>
  <c r="BD343" i="9" s="1"/>
  <c r="BC338" i="9"/>
  <c r="BD338" i="9" s="1"/>
  <c r="BK282" i="9"/>
  <c r="BL282" i="9" s="1"/>
  <c r="BK149" i="9"/>
  <c r="BL149" i="9" s="1"/>
  <c r="BC66" i="9"/>
  <c r="BD66" i="9" s="1"/>
  <c r="BK165" i="9"/>
  <c r="BL165" i="9" s="1"/>
  <c r="BK240" i="9"/>
  <c r="BL240" i="9" s="1"/>
  <c r="BC515" i="9"/>
  <c r="BD515" i="9" s="1"/>
  <c r="BC33" i="9"/>
  <c r="BD33" i="9" s="1"/>
  <c r="BC326" i="9"/>
  <c r="BD326" i="9" s="1"/>
  <c r="BC262" i="9"/>
  <c r="BD262" i="9" s="1"/>
  <c r="BK46" i="9"/>
  <c r="BL46" i="9" s="1"/>
  <c r="BK244" i="9"/>
  <c r="BL244" i="9" s="1"/>
  <c r="BC299" i="9"/>
  <c r="BD299" i="9" s="1"/>
  <c r="BK169" i="9"/>
  <c r="BL169" i="9" s="1"/>
  <c r="BK133" i="9"/>
  <c r="BL133" i="9" s="1"/>
  <c r="BK316" i="9"/>
  <c r="BL316" i="9" s="1"/>
  <c r="BK533" i="9"/>
  <c r="BL533" i="9" s="1"/>
  <c r="BK183" i="9"/>
  <c r="BL183" i="9" s="1"/>
  <c r="BC53" i="9"/>
  <c r="BD53" i="9" s="1"/>
  <c r="BC29" i="9"/>
  <c r="BD29" i="9" s="1"/>
  <c r="BK388" i="9"/>
  <c r="BL388" i="9" s="1"/>
  <c r="BK70" i="9"/>
  <c r="BL70" i="9" s="1"/>
  <c r="BK159" i="9"/>
  <c r="BL159" i="9" s="1"/>
  <c r="BC254" i="9"/>
  <c r="BD254" i="9" s="1"/>
  <c r="BK233" i="9"/>
  <c r="BL233" i="9" s="1"/>
  <c r="BK60" i="9"/>
  <c r="BL60" i="9" s="1"/>
  <c r="BC291" i="9"/>
  <c r="BD291" i="9" s="1"/>
  <c r="BK455" i="9"/>
  <c r="BL455" i="9" s="1"/>
  <c r="BK437" i="9"/>
  <c r="BL437" i="9" s="1"/>
  <c r="BC265" i="9"/>
  <c r="BD265" i="9" s="1"/>
  <c r="BC516" i="9"/>
  <c r="BD516" i="9" s="1"/>
  <c r="BK453" i="9"/>
  <c r="BL453" i="9" s="1"/>
  <c r="BK207" i="9"/>
  <c r="BL207" i="9" s="1"/>
  <c r="BK348" i="9"/>
  <c r="BL348" i="9" s="1"/>
  <c r="BC501" i="9"/>
  <c r="BD501" i="9" s="1"/>
  <c r="BK158" i="9"/>
  <c r="BL158" i="9" s="1"/>
  <c r="BK356" i="9"/>
  <c r="BL356" i="9" s="1"/>
  <c r="BC569" i="9"/>
  <c r="BD569" i="9" s="1"/>
  <c r="BK299" i="9"/>
  <c r="BL299" i="9" s="1"/>
  <c r="BK267" i="9"/>
  <c r="BL267" i="9" s="1"/>
  <c r="BC342" i="9"/>
  <c r="BD342" i="9" s="1"/>
  <c r="BC192" i="9"/>
  <c r="BD192" i="9" s="1"/>
  <c r="BC263" i="9"/>
  <c r="BD263" i="9" s="1"/>
  <c r="BC562" i="9"/>
  <c r="BD562" i="9" s="1"/>
  <c r="BC550" i="9"/>
  <c r="BD550" i="9" s="1"/>
  <c r="BK272" i="9"/>
  <c r="BL272" i="9" s="1"/>
  <c r="BC260" i="9"/>
  <c r="BD260" i="9" s="1"/>
  <c r="BC64" i="9"/>
  <c r="BD64" i="9" s="1"/>
  <c r="BC566" i="9"/>
  <c r="BD566" i="9" s="1"/>
  <c r="BC230" i="9"/>
  <c r="BD230" i="9" s="1"/>
  <c r="BC498" i="9"/>
  <c r="BD498" i="9" s="1"/>
  <c r="BC565" i="9"/>
  <c r="BD565" i="9" s="1"/>
  <c r="BK570" i="9"/>
  <c r="BL570" i="9" s="1"/>
  <c r="BC470" i="9"/>
  <c r="BD470" i="9" s="1"/>
  <c r="BC177" i="9"/>
  <c r="BD177" i="9" s="1"/>
  <c r="BC556" i="9"/>
  <c r="BD556" i="9" s="1"/>
  <c r="BC574" i="9"/>
  <c r="BD574" i="9" s="1"/>
  <c r="BC43" i="9"/>
  <c r="BD43" i="9" s="1"/>
  <c r="BC12" i="9"/>
  <c r="BD12" i="9" s="1"/>
  <c r="BC554" i="9"/>
  <c r="BD554" i="9" s="1"/>
  <c r="BC125" i="9"/>
  <c r="BD125" i="9" s="1"/>
  <c r="BK415" i="9"/>
  <c r="BL415" i="9" s="1"/>
  <c r="BK337" i="9"/>
  <c r="BL337" i="9" s="1"/>
  <c r="BK50" i="9"/>
  <c r="BL50" i="9" s="1"/>
  <c r="BC349" i="9"/>
  <c r="BD349" i="9" s="1"/>
  <c r="BC560" i="9"/>
  <c r="BD560" i="9" s="1"/>
  <c r="AM576" i="9"/>
  <c r="AN576" i="9" s="1"/>
  <c r="B8" i="13"/>
  <c r="C8" i="13" s="1"/>
  <c r="BC558" i="9"/>
  <c r="BD558" i="9" s="1"/>
  <c r="BK575" i="9"/>
  <c r="BL575" i="9" s="1"/>
  <c r="BC555" i="9"/>
  <c r="BD555" i="9" s="1"/>
  <c r="BK306" i="9"/>
  <c r="BL306" i="9" s="1"/>
  <c r="BC330" i="9"/>
  <c r="BD330" i="9" s="1"/>
  <c r="BC552" i="9"/>
  <c r="BD552" i="9" s="1"/>
  <c r="BC88" i="9"/>
  <c r="BD88" i="9" s="1"/>
  <c r="BK286" i="9"/>
  <c r="BL286" i="9" s="1"/>
  <c r="BK524" i="9"/>
  <c r="BL524" i="9" s="1"/>
  <c r="BK389" i="9"/>
  <c r="BL389" i="9" s="1"/>
  <c r="CW21" i="11" l="1"/>
  <c r="CW23" i="11"/>
  <c r="BV471" i="9"/>
  <c r="BU67" i="9"/>
  <c r="BV151" i="9"/>
  <c r="BV83" i="9"/>
  <c r="BV365" i="9"/>
  <c r="BV16" i="9"/>
  <c r="BU235" i="9"/>
  <c r="BU231" i="9"/>
  <c r="BU44" i="9"/>
  <c r="BU436" i="9"/>
  <c r="BU530" i="9"/>
  <c r="BU335" i="9"/>
  <c r="BU433" i="9"/>
  <c r="BU529" i="9"/>
  <c r="BU93" i="9"/>
  <c r="BU199" i="9"/>
  <c r="BU169" i="9"/>
  <c r="BU240" i="9"/>
  <c r="BU148" i="9"/>
  <c r="BU546" i="9"/>
  <c r="BU513" i="9"/>
  <c r="BV429" i="9"/>
  <c r="BV528" i="9"/>
  <c r="BU331" i="9"/>
  <c r="BV414" i="9"/>
  <c r="BV154" i="9"/>
  <c r="BV386" i="9"/>
  <c r="BV57" i="9"/>
  <c r="BU213" i="9"/>
  <c r="BU112" i="9"/>
  <c r="BU391" i="9"/>
  <c r="BV164" i="9"/>
  <c r="BV261" i="9"/>
  <c r="BU237" i="9"/>
  <c r="BV367" i="9"/>
  <c r="BU374" i="9"/>
  <c r="BV563" i="9"/>
  <c r="BV114" i="9"/>
  <c r="BU567" i="9"/>
  <c r="BU442" i="9"/>
  <c r="BU543" i="9"/>
  <c r="BV218" i="9"/>
  <c r="BV430" i="9"/>
  <c r="BV56" i="9"/>
  <c r="BU398" i="9"/>
  <c r="BV194" i="9"/>
  <c r="BU315" i="9"/>
  <c r="BU205" i="9"/>
  <c r="BU287" i="9"/>
  <c r="BV568" i="9"/>
  <c r="BU566" i="9"/>
  <c r="BU334" i="9"/>
  <c r="BV284" i="9"/>
  <c r="BU95" i="9"/>
  <c r="BU462" i="9"/>
  <c r="BU301" i="9"/>
  <c r="BU21" i="9"/>
  <c r="BU307" i="9"/>
  <c r="BV231" i="9"/>
  <c r="BU177" i="9"/>
  <c r="BV93" i="9"/>
  <c r="BU339" i="9"/>
  <c r="BU13" i="9"/>
  <c r="BV368" i="9"/>
  <c r="BU26" i="9"/>
  <c r="BU471" i="9"/>
  <c r="BU557" i="9"/>
  <c r="BV67" i="9"/>
  <c r="BU151" i="9"/>
  <c r="BU83" i="9"/>
  <c r="BU365" i="9"/>
  <c r="BU102" i="9"/>
  <c r="BU16" i="9"/>
  <c r="BU571" i="9"/>
  <c r="BV161" i="9"/>
  <c r="BV553" i="9"/>
  <c r="BV400" i="9"/>
  <c r="BV245" i="9"/>
  <c r="BU363" i="9"/>
  <c r="BU314" i="9"/>
  <c r="BV34" i="9"/>
  <c r="BV14" i="9"/>
  <c r="BU219" i="9"/>
  <c r="BV131" i="9"/>
  <c r="BU474" i="9"/>
  <c r="BU429" i="9"/>
  <c r="BU280" i="9"/>
  <c r="BU528" i="9"/>
  <c r="BV556" i="9"/>
  <c r="BU414" i="9"/>
  <c r="BU236" i="9"/>
  <c r="BU154" i="9"/>
  <c r="BU386" i="9"/>
  <c r="BU57" i="9"/>
  <c r="BU309" i="9"/>
  <c r="BV86" i="9"/>
  <c r="BU164" i="9"/>
  <c r="BU261" i="9"/>
  <c r="BU197" i="9"/>
  <c r="BU367" i="9"/>
  <c r="BU347" i="9"/>
  <c r="BU250" i="9"/>
  <c r="BU563" i="9"/>
  <c r="BU114" i="9"/>
  <c r="BU459" i="9"/>
  <c r="BV198" i="9"/>
  <c r="BU218" i="9"/>
  <c r="BU269" i="9"/>
  <c r="BU430" i="9"/>
  <c r="BU56" i="9"/>
  <c r="BU104" i="9"/>
  <c r="BU248" i="9"/>
  <c r="BU243" i="9"/>
  <c r="BU480" i="9"/>
  <c r="BU143" i="9"/>
  <c r="BU194" i="9"/>
  <c r="BV208" i="9"/>
  <c r="BV544" i="9"/>
  <c r="BU568" i="9"/>
  <c r="BU284" i="9"/>
  <c r="BV537" i="9"/>
  <c r="BU216" i="9"/>
  <c r="BU193" i="9"/>
  <c r="BU168" i="9"/>
  <c r="BU519" i="9"/>
  <c r="BU81" i="9"/>
  <c r="BU411" i="9"/>
  <c r="BU226" i="9"/>
  <c r="BU196" i="9"/>
  <c r="BV237" i="9"/>
  <c r="BU238" i="9"/>
  <c r="BV216" i="9"/>
  <c r="BV141" i="9"/>
  <c r="BV193" i="9"/>
  <c r="BV519" i="9"/>
  <c r="BV139" i="9"/>
  <c r="BV21" i="9"/>
  <c r="BV307" i="9"/>
  <c r="BU161" i="9"/>
  <c r="BU553" i="9"/>
  <c r="BU400" i="9"/>
  <c r="BU245" i="9"/>
  <c r="BU408" i="9"/>
  <c r="BU439" i="9"/>
  <c r="BV440" i="9"/>
  <c r="BU392" i="9"/>
  <c r="BV339" i="9"/>
  <c r="BU372" i="9"/>
  <c r="BU34" i="9"/>
  <c r="BU42" i="9"/>
  <c r="BU14" i="9"/>
  <c r="BU131" i="9"/>
  <c r="BV375" i="9"/>
  <c r="BU556" i="9"/>
  <c r="BV13" i="9"/>
  <c r="BU578" i="9"/>
  <c r="BU368" i="9"/>
  <c r="BU86" i="9"/>
  <c r="BU204" i="9"/>
  <c r="BV238" i="9"/>
  <c r="BU149" i="9"/>
  <c r="BV26" i="9"/>
  <c r="BV188" i="9"/>
  <c r="BU273" i="9"/>
  <c r="BU198" i="9"/>
  <c r="BV304" i="9"/>
  <c r="BV454" i="9"/>
  <c r="BV94" i="9"/>
  <c r="BV327" i="9"/>
  <c r="BV92" i="9"/>
  <c r="BU208" i="9"/>
  <c r="BU544" i="9"/>
  <c r="BU288" i="9"/>
  <c r="BU358" i="9"/>
  <c r="BU116" i="9"/>
  <c r="BU119" i="9"/>
  <c r="BU289" i="9"/>
  <c r="BU370" i="9"/>
  <c r="BU537" i="9"/>
  <c r="BU141" i="9"/>
  <c r="BU308" i="9"/>
  <c r="BU139" i="9"/>
  <c r="BU333" i="9"/>
  <c r="BU466" i="9"/>
  <c r="BV44" i="9"/>
  <c r="BV335" i="9"/>
  <c r="BU440" i="9"/>
  <c r="BV148" i="9"/>
  <c r="BU375" i="9"/>
  <c r="BV578" i="9"/>
  <c r="BV374" i="9"/>
  <c r="BU304" i="9"/>
  <c r="BU454" i="9"/>
  <c r="BV398" i="9"/>
  <c r="BU50" i="9"/>
  <c r="BU446" i="9"/>
  <c r="BU133" i="9"/>
  <c r="BU421" i="9"/>
  <c r="BU522" i="9"/>
  <c r="BU94" i="9"/>
  <c r="BU92" i="9"/>
  <c r="BU395" i="9"/>
  <c r="BV462" i="9"/>
  <c r="BU188" i="9"/>
  <c r="BU327" i="9"/>
  <c r="BU108" i="9"/>
  <c r="BV287" i="9"/>
  <c r="BU357" i="9"/>
  <c r="DE23" i="11"/>
  <c r="DF22" i="11"/>
  <c r="DG22" i="11" s="1"/>
  <c r="CL19" i="11"/>
  <c r="CM19" i="11" s="1"/>
  <c r="CL21" i="11"/>
  <c r="CV21" i="11"/>
  <c r="CV23" i="11"/>
  <c r="CU34" i="11" s="1"/>
  <c r="BU244" i="9"/>
  <c r="BU426" i="9"/>
  <c r="BU49" i="9"/>
  <c r="BU318" i="9"/>
  <c r="BU575" i="9"/>
  <c r="BU66" i="9"/>
  <c r="BU413" i="9"/>
  <c r="BU27" i="9"/>
  <c r="BU43" i="9"/>
  <c r="BU167" i="9"/>
  <c r="BU434" i="9"/>
  <c r="BU107" i="9"/>
  <c r="BU540" i="9"/>
  <c r="BU225" i="9"/>
  <c r="BU311" i="9"/>
  <c r="BU117" i="9"/>
  <c r="BU53" i="9"/>
  <c r="BU552" i="9"/>
  <c r="BU475" i="9"/>
  <c r="BU224" i="9"/>
  <c r="BU24" i="9"/>
  <c r="BU70" i="9"/>
  <c r="BU277" i="9"/>
  <c r="BU409" i="9"/>
  <c r="BU239" i="9"/>
  <c r="BU129" i="9"/>
  <c r="BU324" i="9"/>
  <c r="BU122" i="9"/>
  <c r="BU270" i="9"/>
  <c r="BU22" i="9"/>
  <c r="BU469" i="9"/>
  <c r="BU264" i="9"/>
  <c r="BU32" i="9"/>
  <c r="BU152" i="9"/>
  <c r="BU76" i="9"/>
  <c r="BU290" i="9"/>
  <c r="BU385" i="9"/>
  <c r="BU220" i="9"/>
  <c r="BU125" i="9"/>
  <c r="BU253" i="9"/>
  <c r="BU325" i="9"/>
  <c r="BU292" i="9"/>
  <c r="BU554" i="9"/>
  <c r="BU525" i="9"/>
  <c r="BU191" i="9"/>
  <c r="BU110" i="9"/>
  <c r="BU349" i="9"/>
  <c r="BU30" i="9"/>
  <c r="BU381" i="9"/>
  <c r="BU48" i="9"/>
  <c r="BU210" i="9"/>
  <c r="BU510" i="9"/>
  <c r="BU297" i="9"/>
  <c r="BU402" i="9"/>
  <c r="BU477" i="9"/>
  <c r="BU294" i="9"/>
  <c r="BU452" i="9"/>
  <c r="BU68" i="9"/>
  <c r="BU410" i="9"/>
  <c r="BU58" i="9"/>
  <c r="BU342" i="9"/>
  <c r="BU494" i="9"/>
  <c r="BU123" i="9"/>
  <c r="BU445" i="9"/>
  <c r="BU259" i="9"/>
  <c r="BU569" i="9"/>
  <c r="BU351" i="9"/>
  <c r="BU508" i="9"/>
  <c r="BU427" i="9"/>
  <c r="BU85" i="9"/>
  <c r="BU344" i="9"/>
  <c r="BU183" i="9"/>
  <c r="BU262" i="9"/>
  <c r="BU233" i="9"/>
  <c r="BU405" i="9"/>
  <c r="BU359" i="9"/>
  <c r="BU75" i="9"/>
  <c r="BU406" i="9"/>
  <c r="BU502" i="9"/>
  <c r="BU165" i="9"/>
  <c r="BU555" i="9"/>
  <c r="BU159" i="9"/>
  <c r="BU82" i="9"/>
  <c r="BU153" i="9"/>
  <c r="BU412" i="9"/>
  <c r="BU64" i="9"/>
  <c r="BU162" i="9"/>
  <c r="BU448" i="9"/>
  <c r="BU564" i="9"/>
  <c r="BU353" i="9"/>
  <c r="BU150" i="9"/>
  <c r="BU558" i="9"/>
  <c r="BU415" i="9"/>
  <c r="BU472" i="9"/>
  <c r="BU580" i="9"/>
  <c r="BU182" i="9"/>
  <c r="BU541" i="9"/>
  <c r="BU247" i="9"/>
  <c r="BU492" i="9"/>
  <c r="BU78" i="9"/>
  <c r="BU376" i="9"/>
  <c r="BU444" i="9"/>
  <c r="BU221" i="9"/>
  <c r="BU460" i="9"/>
  <c r="BU132" i="9"/>
  <c r="BU176" i="9"/>
  <c r="BU47" i="9"/>
  <c r="BU527" i="9"/>
  <c r="BU456" i="9"/>
  <c r="BU300" i="9"/>
  <c r="BU317" i="9"/>
  <c r="BU534" i="9"/>
  <c r="BU401" i="9"/>
  <c r="BU160" i="9"/>
  <c r="BU25" i="9"/>
  <c r="BU336" i="9"/>
  <c r="BU496" i="9"/>
  <c r="BU134" i="9"/>
  <c r="BU229" i="9"/>
  <c r="BU500" i="9"/>
  <c r="BU362" i="9"/>
  <c r="BU276" i="9"/>
  <c r="BU423" i="9"/>
  <c r="BU145" i="9"/>
  <c r="BU425" i="9"/>
  <c r="BU20" i="9"/>
  <c r="BU562" i="9"/>
  <c r="BU383" i="9"/>
  <c r="BU37" i="9"/>
  <c r="BU322" i="9"/>
  <c r="BU174" i="9"/>
  <c r="BU61" i="9"/>
  <c r="BU312" i="9"/>
  <c r="BU443" i="9"/>
  <c r="BU186" i="9"/>
  <c r="BU146" i="9"/>
  <c r="BU293" i="9"/>
  <c r="BU223" i="9"/>
  <c r="BU296" i="9"/>
  <c r="BU428" i="9"/>
  <c r="BU482" i="9"/>
  <c r="BU127" i="9"/>
  <c r="BU465" i="9"/>
  <c r="BU91" i="9"/>
  <c r="BU234" i="9"/>
  <c r="BU479" i="9"/>
  <c r="BM196" i="9"/>
  <c r="BM223" i="9"/>
  <c r="BM290" i="9"/>
  <c r="BM469" i="9"/>
  <c r="BM220" i="9"/>
  <c r="BM109" i="9"/>
  <c r="CC574" i="9"/>
  <c r="CC526" i="9"/>
  <c r="CC266" i="9"/>
  <c r="CC353" i="9"/>
  <c r="CC490" i="9"/>
  <c r="CC356" i="9"/>
  <c r="CC176" i="9"/>
  <c r="CC201" i="9"/>
  <c r="CC46" i="9"/>
  <c r="CC296" i="9"/>
  <c r="CC286" i="9"/>
  <c r="CC234" i="9"/>
  <c r="CC210" i="9"/>
  <c r="CC183" i="9"/>
  <c r="CC78" i="9"/>
  <c r="CC570" i="9"/>
  <c r="CC469" i="9"/>
  <c r="CC47" i="9"/>
  <c r="CC569" i="9"/>
  <c r="CC99" i="9"/>
  <c r="CC178" i="9"/>
  <c r="CC428" i="9"/>
  <c r="CC19" i="9"/>
  <c r="CC403" i="9"/>
  <c r="CC303" i="9"/>
  <c r="CC472" i="9"/>
  <c r="CC532" i="9"/>
  <c r="CC263" i="9"/>
  <c r="CC312" i="9"/>
  <c r="CC241" i="9"/>
  <c r="CC260" i="9"/>
  <c r="CC510" i="9"/>
  <c r="CC51" i="9"/>
  <c r="CC410" i="9"/>
  <c r="CC376" i="9"/>
  <c r="CC407" i="9"/>
  <c r="CC223" i="9"/>
  <c r="CC134" i="9"/>
  <c r="CC338" i="9"/>
  <c r="CC20" i="9"/>
  <c r="CC511" i="9"/>
  <c r="CC502" i="9"/>
  <c r="CC285" i="9"/>
  <c r="CC514" i="9"/>
  <c r="CC406" i="9"/>
  <c r="CC381" i="9"/>
  <c r="CC246" i="9"/>
  <c r="CC361" i="9"/>
  <c r="CC162" i="9"/>
  <c r="CC12" i="9"/>
  <c r="CC493" i="9"/>
  <c r="CC136" i="9"/>
  <c r="CC427" i="9"/>
  <c r="CC379" i="9"/>
  <c r="CC70" i="9"/>
  <c r="CC383" i="9"/>
  <c r="CC415" i="9"/>
  <c r="CC225" i="9"/>
  <c r="CC445" i="9"/>
  <c r="CC253" i="9"/>
  <c r="CC519" i="9"/>
  <c r="CC431" i="9"/>
  <c r="CS5" i="9"/>
  <c r="CC546" i="9"/>
  <c r="CC487" i="9"/>
  <c r="CC27" i="9"/>
  <c r="CC66" i="9"/>
  <c r="CC33" i="9"/>
  <c r="CC352" i="9"/>
  <c r="CC417" i="9"/>
  <c r="CC270" i="9"/>
  <c r="CC77" i="9"/>
  <c r="CC450" i="9"/>
  <c r="CC373" i="9"/>
  <c r="CC468" i="9"/>
  <c r="CC64" i="9"/>
  <c r="CC297" i="9"/>
  <c r="CC127" i="9"/>
  <c r="CC43" i="9"/>
  <c r="CC483" i="9"/>
  <c r="CC180" i="9"/>
  <c r="CC262" i="9"/>
  <c r="CC344" i="9"/>
  <c r="CC357" i="9"/>
  <c r="CC258" i="9"/>
  <c r="CC565" i="9"/>
  <c r="CC224" i="9"/>
  <c r="CC555" i="9"/>
  <c r="CC242" i="9"/>
  <c r="CC325" i="9"/>
  <c r="CC385" i="9"/>
  <c r="CC62" i="9"/>
  <c r="CC174" i="9"/>
  <c r="CC221" i="9"/>
  <c r="CC239" i="9"/>
  <c r="CC409" i="9"/>
  <c r="CC366" i="9"/>
  <c r="CC550" i="9"/>
  <c r="CC244" i="9"/>
  <c r="CC76" i="9"/>
  <c r="CC165" i="9"/>
  <c r="CC580" i="9"/>
  <c r="CC418" i="9"/>
  <c r="CC531" i="9"/>
  <c r="CC138" i="9"/>
  <c r="CC524" i="9"/>
  <c r="CC441" i="9"/>
  <c r="CC291" i="9"/>
  <c r="CC299" i="9"/>
  <c r="CC283" i="9"/>
  <c r="CC298" i="9"/>
  <c r="CC45" i="9"/>
  <c r="CC452" i="9"/>
  <c r="CC22" i="9"/>
  <c r="CC560" i="9"/>
  <c r="CC443" i="9"/>
  <c r="CC515" i="9"/>
  <c r="CC87" i="9"/>
  <c r="CC18" i="9"/>
  <c r="CC455" i="9"/>
  <c r="CC88" i="9"/>
  <c r="CC125" i="9"/>
  <c r="BM443" i="9"/>
  <c r="BM89" i="9"/>
  <c r="BM91" i="9"/>
  <c r="BM500" i="9"/>
  <c r="BM270" i="9"/>
  <c r="BM373" i="9"/>
  <c r="BM340" i="9"/>
  <c r="DH29" i="11"/>
  <c r="DE28" i="11"/>
  <c r="CC8" i="9" s="1"/>
  <c r="CT579" i="9"/>
  <c r="CS579" i="9"/>
  <c r="CT327" i="9"/>
  <c r="CS327" i="9"/>
  <c r="CT227" i="9"/>
  <c r="CS227" i="9"/>
  <c r="CT95" i="9"/>
  <c r="CS95" i="9"/>
  <c r="CS436" i="9"/>
  <c r="CT436" i="9"/>
  <c r="CS554" i="9"/>
  <c r="CT554" i="9"/>
  <c r="CS553" i="9"/>
  <c r="CT553" i="9"/>
  <c r="CS202" i="9"/>
  <c r="CT202" i="9"/>
  <c r="CT222" i="9"/>
  <c r="CS222" i="9"/>
  <c r="CT419" i="9"/>
  <c r="CS419" i="9"/>
  <c r="CT16" i="9"/>
  <c r="CS16" i="9"/>
  <c r="CT264" i="9"/>
  <c r="CS264" i="9"/>
  <c r="CT518" i="9"/>
  <c r="CS518" i="9"/>
  <c r="CT29" i="9"/>
  <c r="CS29" i="9"/>
  <c r="CT42" i="9"/>
  <c r="CS42" i="9"/>
  <c r="CT216" i="9"/>
  <c r="CS216" i="9"/>
  <c r="CT205" i="9"/>
  <c r="CS205" i="9"/>
  <c r="CT391" i="9"/>
  <c r="CS391" i="9"/>
  <c r="CT177" i="9"/>
  <c r="CS177" i="9"/>
  <c r="CT112" i="9"/>
  <c r="CS112" i="9"/>
  <c r="CT192" i="9"/>
  <c r="CS192" i="9"/>
  <c r="CT98" i="9"/>
  <c r="CS98" i="9"/>
  <c r="CS44" i="9"/>
  <c r="CT44" i="9"/>
  <c r="CS256" i="9"/>
  <c r="CT256" i="9"/>
  <c r="CT290" i="9"/>
  <c r="CS290" i="9"/>
  <c r="CT488" i="9"/>
  <c r="CS488" i="9"/>
  <c r="CT236" i="9"/>
  <c r="CS236" i="9"/>
  <c r="CT563" i="9"/>
  <c r="CS563" i="9"/>
  <c r="CT497" i="9"/>
  <c r="CS497" i="9"/>
  <c r="CS111" i="9"/>
  <c r="CT111" i="9"/>
  <c r="CS355" i="9"/>
  <c r="CT355" i="9"/>
  <c r="CS551" i="9"/>
  <c r="CT551" i="9"/>
  <c r="CS168" i="9"/>
  <c r="CT168" i="9"/>
  <c r="CS107" i="9"/>
  <c r="CT107" i="9"/>
  <c r="CS424" i="9"/>
  <c r="CT424" i="9"/>
  <c r="CT15" i="9"/>
  <c r="CS15" i="9"/>
  <c r="CT412" i="9"/>
  <c r="CS412" i="9"/>
  <c r="CT549" i="9"/>
  <c r="CS549" i="9"/>
  <c r="CT113" i="9"/>
  <c r="CS113" i="9"/>
  <c r="CT218" i="9"/>
  <c r="CS218" i="9"/>
  <c r="CT305" i="9"/>
  <c r="CS305" i="9"/>
  <c r="CS232" i="9"/>
  <c r="CT232" i="9"/>
  <c r="CS142" i="9"/>
  <c r="CT142" i="9"/>
  <c r="CS484" i="9"/>
  <c r="CT484" i="9"/>
  <c r="CT414" i="9"/>
  <c r="CS414" i="9"/>
  <c r="CT250" i="9"/>
  <c r="CS250" i="9"/>
  <c r="CT196" i="9"/>
  <c r="CS196" i="9"/>
  <c r="CT139" i="9"/>
  <c r="CS139" i="9"/>
  <c r="CT308" i="9"/>
  <c r="CS308" i="9"/>
  <c r="CT326" i="9"/>
  <c r="CS326" i="9"/>
  <c r="CT219" i="9"/>
  <c r="CS219" i="9"/>
  <c r="CT257" i="9"/>
  <c r="CS257" i="9"/>
  <c r="CT301" i="9"/>
  <c r="CS301" i="9"/>
  <c r="CT324" i="9"/>
  <c r="CS324" i="9"/>
  <c r="CT462" i="9"/>
  <c r="CS462" i="9"/>
  <c r="CT370" i="9"/>
  <c r="CS370" i="9"/>
  <c r="CT251" i="9"/>
  <c r="CS251" i="9"/>
  <c r="CS243" i="9"/>
  <c r="CT243" i="9"/>
  <c r="CS90" i="9"/>
  <c r="CT90" i="9"/>
  <c r="CS169" i="9"/>
  <c r="CT169" i="9"/>
  <c r="CT271" i="9"/>
  <c r="CS271" i="9"/>
  <c r="CS197" i="9"/>
  <c r="CT197" i="9"/>
  <c r="CS331" i="9"/>
  <c r="CT331" i="9"/>
  <c r="CS280" i="9"/>
  <c r="CT280" i="9"/>
  <c r="CS480" i="9"/>
  <c r="CT480" i="9"/>
  <c r="CS287" i="9"/>
  <c r="CT287" i="9"/>
  <c r="CS339" i="9"/>
  <c r="CT339" i="9"/>
  <c r="CS40" i="9"/>
  <c r="CT40" i="9"/>
  <c r="CT288" i="9"/>
  <c r="CS288" i="9"/>
  <c r="CT476" i="9"/>
  <c r="CS476" i="9"/>
  <c r="CT206" i="9"/>
  <c r="CS206" i="9"/>
  <c r="CT433" i="9"/>
  <c r="CS433" i="9"/>
  <c r="CT56" i="9"/>
  <c r="CS56" i="9"/>
  <c r="CT454" i="9"/>
  <c r="CS454" i="9"/>
  <c r="CT451" i="9"/>
  <c r="CS451" i="9"/>
  <c r="CS400" i="9"/>
  <c r="CT400" i="9"/>
  <c r="CS104" i="9"/>
  <c r="CT104" i="9"/>
  <c r="CT231" i="9"/>
  <c r="CS231" i="9"/>
  <c r="CT179" i="9"/>
  <c r="CS179" i="9"/>
  <c r="CT538" i="9"/>
  <c r="CS538" i="9"/>
  <c r="CT542" i="9"/>
  <c r="CS542" i="9"/>
  <c r="CS333" i="9"/>
  <c r="CT333" i="9"/>
  <c r="CT365" i="9"/>
  <c r="CS365" i="9"/>
  <c r="CS171" i="9"/>
  <c r="CT171" i="9"/>
  <c r="CT319" i="9"/>
  <c r="CS319" i="9"/>
  <c r="CT120" i="9"/>
  <c r="CS120" i="9"/>
  <c r="CT132" i="9"/>
  <c r="CS132" i="9"/>
  <c r="CT504" i="9"/>
  <c r="CS504" i="9"/>
  <c r="CT122" i="9"/>
  <c r="CS122" i="9"/>
  <c r="CT368" i="9"/>
  <c r="CS368" i="9"/>
  <c r="CT189" i="9"/>
  <c r="CS189" i="9"/>
  <c r="CT23" i="9"/>
  <c r="CS23" i="9"/>
  <c r="CT374" i="9"/>
  <c r="CS374" i="9"/>
  <c r="CS309" i="9"/>
  <c r="CT309" i="9"/>
  <c r="CS215" i="9"/>
  <c r="CT215" i="9"/>
  <c r="CT204" i="9"/>
  <c r="CS204" i="9"/>
  <c r="CS481" i="9"/>
  <c r="CT481" i="9"/>
  <c r="CT172" i="9"/>
  <c r="CS172" i="9"/>
  <c r="CT334" i="9"/>
  <c r="CS334" i="9"/>
  <c r="CT566" i="9"/>
  <c r="CS566" i="9"/>
  <c r="CT448" i="9"/>
  <c r="CS448" i="9"/>
  <c r="CS278" i="9"/>
  <c r="CT278" i="9"/>
  <c r="CS79" i="9"/>
  <c r="CT79" i="9"/>
  <c r="CS133" i="9"/>
  <c r="CT133" i="9"/>
  <c r="CT60" i="9"/>
  <c r="CS60" i="9"/>
  <c r="CT520" i="9"/>
  <c r="CS520" i="9"/>
  <c r="CT108" i="9"/>
  <c r="CS108" i="9"/>
  <c r="CT439" i="9"/>
  <c r="CS439" i="9"/>
  <c r="CT252" i="9"/>
  <c r="CS252" i="9"/>
  <c r="CT35" i="9"/>
  <c r="CS35" i="9"/>
  <c r="CT320" i="9"/>
  <c r="CS320" i="9"/>
  <c r="CT57" i="9"/>
  <c r="CS57" i="9"/>
  <c r="CS73" i="9"/>
  <c r="CT73" i="9"/>
  <c r="CS442" i="9"/>
  <c r="CT442" i="9"/>
  <c r="CS322" i="9"/>
  <c r="CT322" i="9"/>
  <c r="CS492" i="9"/>
  <c r="CT492" i="9"/>
  <c r="CT446" i="9"/>
  <c r="CS446" i="9"/>
  <c r="CT372" i="9"/>
  <c r="CS372" i="9"/>
  <c r="CT463" i="9"/>
  <c r="CS463" i="9"/>
  <c r="CS358" i="9"/>
  <c r="CT358" i="9"/>
  <c r="CS330" i="9"/>
  <c r="CT330" i="9"/>
  <c r="CS193" i="9"/>
  <c r="CT193" i="9"/>
  <c r="CS411" i="9"/>
  <c r="CT411" i="9"/>
  <c r="CT248" i="9"/>
  <c r="CS248" i="9"/>
  <c r="CT529" i="9"/>
  <c r="CS529" i="9"/>
  <c r="CT547" i="9"/>
  <c r="CS547" i="9"/>
  <c r="CT184" i="9"/>
  <c r="CS184" i="9"/>
  <c r="CT135" i="9"/>
  <c r="CS135" i="9"/>
  <c r="CS395" i="9"/>
  <c r="CT395" i="9"/>
  <c r="CS386" i="9"/>
  <c r="CT386" i="9"/>
  <c r="CT467" i="9"/>
  <c r="CS467" i="9"/>
  <c r="CT371" i="9"/>
  <c r="CS371" i="9"/>
  <c r="CS307" i="9"/>
  <c r="CT307" i="9"/>
  <c r="CS277" i="9"/>
  <c r="CT277" i="9"/>
  <c r="CS506" i="9"/>
  <c r="CT506" i="9"/>
  <c r="CS505" i="9"/>
  <c r="CT505" i="9"/>
  <c r="CT367" i="9"/>
  <c r="CS367" i="9"/>
  <c r="CS486" i="9"/>
  <c r="CT486" i="9"/>
  <c r="CT148" i="9"/>
  <c r="CS148" i="9"/>
  <c r="CT561" i="9"/>
  <c r="CS561" i="9"/>
  <c r="CT360" i="9"/>
  <c r="CS360" i="9"/>
  <c r="CT185" i="9"/>
  <c r="CS185" i="9"/>
  <c r="BM460" i="9"/>
  <c r="BM71" i="9"/>
  <c r="BM394" i="9"/>
  <c r="BM445" i="9"/>
  <c r="BM464" i="9"/>
  <c r="BM526" i="9"/>
  <c r="BM283" i="9"/>
  <c r="BM294" i="9"/>
  <c r="BM214" i="9"/>
  <c r="BM323" i="9"/>
  <c r="BM552" i="9"/>
  <c r="BM190" i="9"/>
  <c r="BM302" i="9"/>
  <c r="BM428" i="9"/>
  <c r="BM150" i="9"/>
  <c r="BM77" i="9"/>
  <c r="BM534" i="9"/>
  <c r="BM295" i="9"/>
  <c r="BM48" i="9"/>
  <c r="BM224" i="9"/>
  <c r="BM234" i="9"/>
  <c r="BM147" i="9"/>
  <c r="BM285" i="9"/>
  <c r="BM78" i="9"/>
  <c r="BM336" i="9"/>
  <c r="BM152" i="9"/>
  <c r="BM20" i="9"/>
  <c r="BM144" i="9"/>
  <c r="BM569" i="9"/>
  <c r="BM485" i="9"/>
  <c r="BM521" i="9"/>
  <c r="BM296" i="9"/>
  <c r="BM461" i="9"/>
  <c r="BM483" i="9"/>
  <c r="BM406" i="9"/>
  <c r="BM145" i="9"/>
  <c r="BM138" i="9"/>
  <c r="BM146" i="9"/>
  <c r="BM359" i="9"/>
  <c r="BM229" i="9"/>
  <c r="BM255" i="9"/>
  <c r="BM293" i="9"/>
  <c r="BM300" i="9"/>
  <c r="CT321" i="9"/>
  <c r="CS321" i="9"/>
  <c r="CT354" i="9"/>
  <c r="CS354" i="9"/>
  <c r="CT94" i="9"/>
  <c r="CS94" i="9"/>
  <c r="CT269" i="9"/>
  <c r="CS269" i="9"/>
  <c r="CT187" i="9"/>
  <c r="CS187" i="9"/>
  <c r="CS444" i="9"/>
  <c r="CT444" i="9"/>
  <c r="CS432" i="9"/>
  <c r="CT432" i="9"/>
  <c r="CS161" i="9"/>
  <c r="CT161" i="9"/>
  <c r="CS317" i="9"/>
  <c r="CT317" i="9"/>
  <c r="CS459" i="9"/>
  <c r="CT459" i="9"/>
  <c r="CT119" i="9"/>
  <c r="CS119" i="9"/>
  <c r="CS102" i="9"/>
  <c r="CT102" i="9"/>
  <c r="CT81" i="9"/>
  <c r="CS81" i="9"/>
  <c r="CS39" i="9"/>
  <c r="CT39" i="9"/>
  <c r="CT155" i="9"/>
  <c r="CS155" i="9"/>
  <c r="CT282" i="9"/>
  <c r="CS282" i="9"/>
  <c r="CT523" i="9"/>
  <c r="CS523" i="9"/>
  <c r="CS181" i="9"/>
  <c r="CT181" i="9"/>
  <c r="CT272" i="9"/>
  <c r="CS272" i="9"/>
  <c r="CT404" i="9"/>
  <c r="CS404" i="9"/>
  <c r="CT521" i="9"/>
  <c r="CS521" i="9"/>
  <c r="CT509" i="9"/>
  <c r="CS509" i="9"/>
  <c r="CS398" i="9"/>
  <c r="CT398" i="9"/>
  <c r="CS495" i="9"/>
  <c r="CT495" i="9"/>
  <c r="CS402" i="9"/>
  <c r="CT402" i="9"/>
  <c r="CT226" i="9"/>
  <c r="CS226" i="9"/>
  <c r="CT38" i="9"/>
  <c r="CS38" i="9"/>
  <c r="CT114" i="9"/>
  <c r="CS114" i="9"/>
  <c r="CT92" i="9"/>
  <c r="CS92" i="9"/>
  <c r="CT346" i="9"/>
  <c r="CS346" i="9"/>
  <c r="CT375" i="9"/>
  <c r="CS375" i="9"/>
  <c r="CS513" i="9"/>
  <c r="CT513" i="9"/>
  <c r="CT533" i="9"/>
  <c r="CS533" i="9"/>
  <c r="CS26" i="9"/>
  <c r="CT26" i="9"/>
  <c r="CT568" i="9"/>
  <c r="CS568" i="9"/>
  <c r="CT363" i="9"/>
  <c r="CS363" i="9"/>
  <c r="CT350" i="9"/>
  <c r="CS350" i="9"/>
  <c r="CT335" i="9"/>
  <c r="CS335" i="9"/>
  <c r="CT245" i="9"/>
  <c r="CS245" i="9"/>
  <c r="CT212" i="9"/>
  <c r="CS212" i="9"/>
  <c r="CT175" i="9"/>
  <c r="CS175" i="9"/>
  <c r="CT13" i="9"/>
  <c r="CS13" i="9"/>
  <c r="CS166" i="9"/>
  <c r="CT166" i="9"/>
  <c r="CS93" i="9"/>
  <c r="CT93" i="9"/>
  <c r="CT466" i="9"/>
  <c r="CS466" i="9"/>
  <c r="CS556" i="9"/>
  <c r="CT556" i="9"/>
  <c r="CT347" i="9"/>
  <c r="CS347" i="9"/>
  <c r="CT576" i="9"/>
  <c r="CS576" i="9"/>
  <c r="CT59" i="9"/>
  <c r="CS59" i="9"/>
  <c r="CS238" i="9"/>
  <c r="CT238" i="9"/>
  <c r="CS140" i="9"/>
  <c r="CT140" i="9"/>
  <c r="CS423" i="9"/>
  <c r="CT423" i="9"/>
  <c r="CT36" i="9"/>
  <c r="CS36" i="9"/>
  <c r="CT80" i="9"/>
  <c r="CS80" i="9"/>
  <c r="CT199" i="9"/>
  <c r="CS199" i="9"/>
  <c r="CT157" i="9"/>
  <c r="CS157" i="9"/>
  <c r="CT24" i="9"/>
  <c r="CS24" i="9"/>
  <c r="CS213" i="9"/>
  <c r="CT213" i="9"/>
  <c r="CS284" i="9"/>
  <c r="CT284" i="9"/>
  <c r="CS65" i="9"/>
  <c r="CT65" i="9"/>
  <c r="CT50" i="9"/>
  <c r="CS50" i="9"/>
  <c r="CT41" i="9"/>
  <c r="CS41" i="9"/>
  <c r="CS447" i="9"/>
  <c r="CT447" i="9"/>
  <c r="CS528" i="9"/>
  <c r="CT528" i="9"/>
  <c r="CS69" i="9"/>
  <c r="CT69" i="9"/>
  <c r="CS200" i="9"/>
  <c r="CT200" i="9"/>
  <c r="CT14" i="9"/>
  <c r="CS14" i="9"/>
  <c r="CS208" i="9"/>
  <c r="CT208" i="9"/>
  <c r="CT141" i="9"/>
  <c r="CS141" i="9"/>
  <c r="CT34" i="9"/>
  <c r="CS34" i="9"/>
  <c r="CS249" i="9"/>
  <c r="CT249" i="9"/>
  <c r="CT149" i="9"/>
  <c r="CS149" i="9"/>
  <c r="DR29" i="11"/>
  <c r="DO28" i="11"/>
  <c r="CT388" i="9"/>
  <c r="CS388" i="9"/>
  <c r="CT559" i="9"/>
  <c r="CS559" i="9"/>
  <c r="CT430" i="9"/>
  <c r="CS430" i="9"/>
  <c r="CT577" i="9"/>
  <c r="CS577" i="9"/>
  <c r="CT72" i="9"/>
  <c r="CS72" i="9"/>
  <c r="CS304" i="9"/>
  <c r="CT304" i="9"/>
  <c r="CS421" i="9"/>
  <c r="CT421" i="9"/>
  <c r="CS323" i="9"/>
  <c r="CT323" i="9"/>
  <c r="CS211" i="9"/>
  <c r="CT211" i="9"/>
  <c r="CT130" i="9"/>
  <c r="CS130" i="9"/>
  <c r="CT101" i="9"/>
  <c r="CS101" i="9"/>
  <c r="CT21" i="9"/>
  <c r="CS21" i="9"/>
  <c r="CT429" i="9"/>
  <c r="CS429" i="9"/>
  <c r="CT55" i="9"/>
  <c r="CS55" i="9"/>
  <c r="CT458" i="9"/>
  <c r="CS458" i="9"/>
  <c r="CT240" i="9"/>
  <c r="CS240" i="9"/>
  <c r="CT471" i="9"/>
  <c r="CS471" i="9"/>
  <c r="CS499" i="9"/>
  <c r="CT499" i="9"/>
  <c r="CT195" i="9"/>
  <c r="CS195" i="9"/>
  <c r="CT578" i="9"/>
  <c r="CS578" i="9"/>
  <c r="CT377" i="9"/>
  <c r="CS377" i="9"/>
  <c r="CT156" i="9"/>
  <c r="CS156" i="9"/>
  <c r="CS394" i="9"/>
  <c r="CT394" i="9"/>
  <c r="CS543" i="9"/>
  <c r="CT543" i="9"/>
  <c r="CS544" i="9"/>
  <c r="CT544" i="9"/>
  <c r="CT525" i="9"/>
  <c r="CS525" i="9"/>
  <c r="CT473" i="9"/>
  <c r="CS473" i="9"/>
  <c r="CS188" i="9"/>
  <c r="CT188" i="9"/>
  <c r="CS96" i="9"/>
  <c r="CT96" i="9"/>
  <c r="CS116" i="9"/>
  <c r="CT116" i="9"/>
  <c r="CS382" i="9"/>
  <c r="CT382" i="9"/>
  <c r="CS151" i="9"/>
  <c r="CT151" i="9"/>
  <c r="CT131" i="9"/>
  <c r="CS131" i="9"/>
  <c r="CS217" i="9"/>
  <c r="CT217" i="9"/>
  <c r="CT516" i="9"/>
  <c r="CS516" i="9"/>
  <c r="CT440" i="9"/>
  <c r="CS440" i="9"/>
  <c r="CT274" i="9"/>
  <c r="CS274" i="9"/>
  <c r="CT408" i="9"/>
  <c r="CS408" i="9"/>
  <c r="CT530" i="9"/>
  <c r="CS530" i="9"/>
  <c r="CT12" i="9"/>
  <c r="CS12" i="9"/>
  <c r="CT255" i="9"/>
  <c r="CS255" i="9"/>
  <c r="CT84" i="9"/>
  <c r="CS84" i="9"/>
  <c r="CS198" i="9"/>
  <c r="CT198" i="9"/>
  <c r="CS535" i="9"/>
  <c r="CT535" i="9"/>
  <c r="CT571" i="9"/>
  <c r="CS571" i="9"/>
  <c r="CT522" i="9"/>
  <c r="CS522" i="9"/>
  <c r="CT237" i="9"/>
  <c r="CS237" i="9"/>
  <c r="CT83" i="9"/>
  <c r="CS83" i="9"/>
  <c r="CS89" i="9"/>
  <c r="CT89" i="9"/>
  <c r="CS247" i="9"/>
  <c r="CT247" i="9"/>
  <c r="CS396" i="9"/>
  <c r="CT396" i="9"/>
  <c r="CS314" i="9"/>
  <c r="CT314" i="9"/>
  <c r="CT489" i="9"/>
  <c r="CS489" i="9"/>
  <c r="CT86" i="9"/>
  <c r="CS86" i="9"/>
  <c r="CT537" i="9"/>
  <c r="CS537" i="9"/>
  <c r="CT144" i="9"/>
  <c r="CS144" i="9"/>
  <c r="CT275" i="9"/>
  <c r="CS275" i="9"/>
  <c r="CS194" i="9"/>
  <c r="CT194" i="9"/>
  <c r="CS369" i="9"/>
  <c r="CT369" i="9"/>
  <c r="CS348" i="9"/>
  <c r="CT348" i="9"/>
  <c r="CT154" i="9"/>
  <c r="CS154" i="9"/>
  <c r="CS517" i="9"/>
  <c r="CT517" i="9"/>
  <c r="CS345" i="9"/>
  <c r="CT345" i="9"/>
  <c r="CS337" i="9"/>
  <c r="CT337" i="9"/>
  <c r="CS261" i="9"/>
  <c r="CT261" i="9"/>
  <c r="CS63" i="9"/>
  <c r="CT63" i="9"/>
  <c r="CS557" i="9"/>
  <c r="CT557" i="9"/>
  <c r="CS228" i="9"/>
  <c r="CT228" i="9"/>
  <c r="CS512" i="9"/>
  <c r="CT512" i="9"/>
  <c r="CT279" i="9"/>
  <c r="CS279" i="9"/>
  <c r="CT124" i="9"/>
  <c r="CS124" i="9"/>
  <c r="CT503" i="9"/>
  <c r="CS503" i="9"/>
  <c r="CC9" i="9"/>
  <c r="BM389" i="9"/>
  <c r="BN389" i="9"/>
  <c r="BN575" i="9"/>
  <c r="BM575" i="9"/>
  <c r="BN415" i="9"/>
  <c r="BM415" i="9"/>
  <c r="BM272" i="9"/>
  <c r="BN272" i="9"/>
  <c r="BN348" i="9"/>
  <c r="BM348" i="9"/>
  <c r="BN60" i="9"/>
  <c r="BM60" i="9"/>
  <c r="BN70" i="9"/>
  <c r="BM70" i="9"/>
  <c r="BN183" i="9"/>
  <c r="BM183" i="9"/>
  <c r="BN169" i="9"/>
  <c r="BM169" i="9"/>
  <c r="BN240" i="9"/>
  <c r="BM240" i="9"/>
  <c r="BN282" i="9"/>
  <c r="BM282" i="9"/>
  <c r="BN321" i="9"/>
  <c r="BM321" i="9"/>
  <c r="BN75" i="9"/>
  <c r="BM75" i="9"/>
  <c r="BN242" i="9"/>
  <c r="BM242" i="9"/>
  <c r="BN130" i="9"/>
  <c r="BM130" i="9"/>
  <c r="BN434" i="9"/>
  <c r="BM434" i="9"/>
  <c r="BM97" i="9"/>
  <c r="BN97" i="9"/>
  <c r="BN148" i="9"/>
  <c r="BM148" i="9"/>
  <c r="BM257" i="9"/>
  <c r="BN257" i="9"/>
  <c r="BM441" i="9"/>
  <c r="BN441" i="9"/>
  <c r="BN399" i="9"/>
  <c r="BM399" i="9"/>
  <c r="BM52" i="9"/>
  <c r="BN52" i="9"/>
  <c r="BN136" i="9"/>
  <c r="BM136" i="9"/>
  <c r="BN439" i="9"/>
  <c r="BM439" i="9"/>
  <c r="BN54" i="9"/>
  <c r="BM54" i="9"/>
  <c r="BN250" i="9"/>
  <c r="BM250" i="9"/>
  <c r="BN74" i="9"/>
  <c r="BM74" i="9"/>
  <c r="BN438" i="9"/>
  <c r="BM438" i="9"/>
  <c r="BN488" i="9"/>
  <c r="BM488" i="9"/>
  <c r="BM341" i="9"/>
  <c r="BN341" i="9"/>
  <c r="BM494" i="9"/>
  <c r="BN494" i="9"/>
  <c r="BM142" i="9"/>
  <c r="BN142" i="9"/>
  <c r="BN524" i="9"/>
  <c r="BM524" i="9"/>
  <c r="BN570" i="9"/>
  <c r="BM570" i="9"/>
  <c r="BN356" i="9"/>
  <c r="BM356" i="9"/>
  <c r="BN207" i="9"/>
  <c r="BM207" i="9"/>
  <c r="BN437" i="9"/>
  <c r="BM437" i="9"/>
  <c r="BN233" i="9"/>
  <c r="BM233" i="9"/>
  <c r="BN388" i="9"/>
  <c r="BM388" i="9"/>
  <c r="BM533" i="9"/>
  <c r="BN533" i="9"/>
  <c r="BN165" i="9"/>
  <c r="BM165" i="9"/>
  <c r="BM465" i="9"/>
  <c r="BN465" i="9"/>
  <c r="BN310" i="9"/>
  <c r="BM310" i="9"/>
  <c r="BN191" i="9"/>
  <c r="BM191" i="9"/>
  <c r="BM45" i="9"/>
  <c r="BN45" i="9"/>
  <c r="BN417" i="9"/>
  <c r="BM417" i="9"/>
  <c r="BM232" i="9"/>
  <c r="BN232" i="9"/>
  <c r="BN18" i="9"/>
  <c r="BM18" i="9"/>
  <c r="BN176" i="9"/>
  <c r="BM176" i="9"/>
  <c r="BM110" i="9"/>
  <c r="BN110" i="9"/>
  <c r="BN28" i="9"/>
  <c r="BM28" i="9"/>
  <c r="BN174" i="9"/>
  <c r="BM174" i="9"/>
  <c r="BN318" i="9"/>
  <c r="BM318" i="9"/>
  <c r="BN132" i="9"/>
  <c r="BM132" i="9"/>
  <c r="BN134" i="9"/>
  <c r="BM134" i="9"/>
  <c r="BN433" i="9"/>
  <c r="BM433" i="9"/>
  <c r="BN351" i="9"/>
  <c r="BM351" i="9"/>
  <c r="BN158" i="9"/>
  <c r="BM158" i="9"/>
  <c r="BM453" i="9"/>
  <c r="BN453" i="9"/>
  <c r="BM455" i="9"/>
  <c r="BN455" i="9"/>
  <c r="BN316" i="9"/>
  <c r="BM316" i="9"/>
  <c r="BN244" i="9"/>
  <c r="BM244" i="9"/>
  <c r="BN425" i="9"/>
  <c r="BM425" i="9"/>
  <c r="BN381" i="9"/>
  <c r="BM381" i="9"/>
  <c r="BN231" i="9"/>
  <c r="BM231" i="9"/>
  <c r="BN467" i="9"/>
  <c r="BM467" i="9"/>
  <c r="BN466" i="9"/>
  <c r="BM466" i="9"/>
  <c r="BN450" i="9"/>
  <c r="BM450" i="9"/>
  <c r="BN243" i="9"/>
  <c r="BM243" i="9"/>
  <c r="BN163" i="9"/>
  <c r="BM163" i="9"/>
  <c r="BM502" i="9"/>
  <c r="BN502" i="9"/>
  <c r="BN87" i="9"/>
  <c r="BM87" i="9"/>
  <c r="BM123" i="9"/>
  <c r="BN123" i="9"/>
  <c r="BN106" i="9"/>
  <c r="BM106" i="9"/>
  <c r="BN405" i="9"/>
  <c r="BM405" i="9"/>
  <c r="BN121" i="9"/>
  <c r="BM121" i="9"/>
  <c r="BN286" i="9"/>
  <c r="BM286" i="9"/>
  <c r="BN306" i="9"/>
  <c r="BM306" i="9"/>
  <c r="BN50" i="9"/>
  <c r="BM50" i="9"/>
  <c r="BN267" i="9"/>
  <c r="BM267" i="9"/>
  <c r="BN337" i="9"/>
  <c r="BM337" i="9"/>
  <c r="BN299" i="9"/>
  <c r="BM299" i="9"/>
  <c r="BN159" i="9"/>
  <c r="BM159" i="9"/>
  <c r="BN133" i="9"/>
  <c r="BM133" i="9"/>
  <c r="BN46" i="9"/>
  <c r="BM46" i="9"/>
  <c r="BM149" i="9"/>
  <c r="BN149" i="9"/>
  <c r="BN320" i="9"/>
  <c r="BM320" i="9"/>
  <c r="BM370" i="9"/>
  <c r="BN370" i="9"/>
  <c r="BN529" i="9"/>
  <c r="BM529" i="9"/>
  <c r="BN315" i="9"/>
  <c r="BM315" i="9"/>
  <c r="BN329" i="9"/>
  <c r="BM329" i="9"/>
  <c r="BN215" i="9"/>
  <c r="BM215" i="9"/>
  <c r="BN297" i="9"/>
  <c r="BM297" i="9"/>
  <c r="BM403" i="9"/>
  <c r="BN403" i="9"/>
  <c r="BN435" i="9"/>
  <c r="BM435" i="9"/>
  <c r="BN256" i="9"/>
  <c r="BM256" i="9"/>
  <c r="BN410" i="9"/>
  <c r="BM410" i="9"/>
  <c r="BN173" i="9"/>
  <c r="BM173" i="9"/>
  <c r="BN487" i="9"/>
  <c r="BM487" i="9"/>
  <c r="BN354" i="9"/>
  <c r="BM354" i="9"/>
  <c r="BN536" i="9"/>
  <c r="BM536" i="9"/>
  <c r="BN181" i="9"/>
  <c r="BM181" i="9"/>
  <c r="BN497" i="9"/>
  <c r="BM497" i="9"/>
  <c r="BN129" i="9"/>
  <c r="BM129" i="9"/>
  <c r="BN456" i="9"/>
  <c r="BM456" i="9"/>
  <c r="BN420" i="9"/>
  <c r="BM420" i="9"/>
  <c r="BN379" i="9"/>
  <c r="BM379" i="9"/>
  <c r="BF565" i="9"/>
  <c r="BE565" i="9"/>
  <c r="BF254" i="9"/>
  <c r="BE254" i="9"/>
  <c r="BF343" i="9"/>
  <c r="BE343" i="9"/>
  <c r="BF378" i="9"/>
  <c r="BE378" i="9"/>
  <c r="BF551" i="9"/>
  <c r="BE551" i="9"/>
  <c r="BE97" i="9"/>
  <c r="BF97" i="9"/>
  <c r="BF186" i="9"/>
  <c r="BE186" i="9"/>
  <c r="BF246" i="9"/>
  <c r="BE246" i="9"/>
  <c r="BF458" i="9"/>
  <c r="BE458" i="9"/>
  <c r="BF143" i="9"/>
  <c r="BE143" i="9"/>
  <c r="BF115" i="9"/>
  <c r="BE115" i="9"/>
  <c r="BF228" i="9"/>
  <c r="BE228" i="9"/>
  <c r="BF457" i="9"/>
  <c r="BE457" i="9"/>
  <c r="BF166" i="9"/>
  <c r="BE166" i="9"/>
  <c r="BF556" i="9"/>
  <c r="BE556" i="9"/>
  <c r="BF562" i="9"/>
  <c r="BE562" i="9"/>
  <c r="BF29" i="9"/>
  <c r="BE29" i="9"/>
  <c r="BF33" i="9"/>
  <c r="BE33" i="9"/>
  <c r="BF360" i="9"/>
  <c r="BE360" i="9"/>
  <c r="BF348" i="9"/>
  <c r="BE348" i="9"/>
  <c r="BF522" i="9"/>
  <c r="BE522" i="9"/>
  <c r="BF23" i="9"/>
  <c r="BE23" i="9"/>
  <c r="BF78" i="9"/>
  <c r="BE78" i="9"/>
  <c r="BF264" i="9"/>
  <c r="BE264" i="9"/>
  <c r="BF151" i="9"/>
  <c r="BE151" i="9"/>
  <c r="BF407" i="9"/>
  <c r="BE407" i="9"/>
  <c r="BF155" i="9"/>
  <c r="BE155" i="9"/>
  <c r="BF306" i="9"/>
  <c r="BE306" i="9"/>
  <c r="BF138" i="9"/>
  <c r="BE138" i="9"/>
  <c r="BF526" i="9"/>
  <c r="BE526" i="9"/>
  <c r="BF503" i="9"/>
  <c r="BE503" i="9"/>
  <c r="BF217" i="9"/>
  <c r="BE217" i="9"/>
  <c r="BF88" i="9"/>
  <c r="BE88" i="9"/>
  <c r="BF555" i="9"/>
  <c r="BE555" i="9"/>
  <c r="BF12" i="9"/>
  <c r="BE12" i="9"/>
  <c r="BF177" i="9"/>
  <c r="BE177" i="9"/>
  <c r="BF498" i="9"/>
  <c r="BE498" i="9"/>
  <c r="BF260" i="9"/>
  <c r="BE260" i="9"/>
  <c r="BF263" i="9"/>
  <c r="BE263" i="9"/>
  <c r="BF501" i="9"/>
  <c r="BE501" i="9"/>
  <c r="BF516" i="9"/>
  <c r="BE516" i="9"/>
  <c r="BF291" i="9"/>
  <c r="BE291" i="9"/>
  <c r="BF53" i="9"/>
  <c r="BE53" i="9"/>
  <c r="BF515" i="9"/>
  <c r="BE515" i="9"/>
  <c r="BF496" i="9"/>
  <c r="BE496" i="9"/>
  <c r="BF490" i="9"/>
  <c r="BE490" i="9"/>
  <c r="BF452" i="9"/>
  <c r="BE452" i="9"/>
  <c r="BF195" i="9"/>
  <c r="BE195" i="9"/>
  <c r="BF145" i="9"/>
  <c r="BE145" i="9"/>
  <c r="BF402" i="9"/>
  <c r="BE402" i="9"/>
  <c r="BF223" i="9"/>
  <c r="BE223" i="9"/>
  <c r="BF300" i="9"/>
  <c r="BE300" i="9"/>
  <c r="BF109" i="9"/>
  <c r="BE109" i="9"/>
  <c r="BF295" i="9"/>
  <c r="BE295" i="9"/>
  <c r="BF373" i="9"/>
  <c r="BE373" i="9"/>
  <c r="BF298" i="9"/>
  <c r="BE298" i="9"/>
  <c r="BF224" i="9"/>
  <c r="BE224" i="9"/>
  <c r="BF401" i="9"/>
  <c r="BE401" i="9"/>
  <c r="BF30" i="9"/>
  <c r="BE30" i="9"/>
  <c r="BF529" i="9"/>
  <c r="BE529" i="9"/>
  <c r="BF149" i="9"/>
  <c r="BE149" i="9"/>
  <c r="BF76" i="9"/>
  <c r="BE76" i="9"/>
  <c r="BF353" i="9"/>
  <c r="BE353" i="9"/>
  <c r="BF495" i="9"/>
  <c r="BE495" i="9"/>
  <c r="BF37" i="9"/>
  <c r="BE37" i="9"/>
  <c r="BF178" i="9"/>
  <c r="BE178" i="9"/>
  <c r="BF377" i="9"/>
  <c r="BE377" i="9"/>
  <c r="BE122" i="9"/>
  <c r="BF122" i="9"/>
  <c r="BF323" i="9"/>
  <c r="BE323" i="9"/>
  <c r="BF447" i="9"/>
  <c r="BE447" i="9"/>
  <c r="BF419" i="9"/>
  <c r="BE419" i="9"/>
  <c r="BF329" i="9"/>
  <c r="BE329" i="9"/>
  <c r="BE312" i="9"/>
  <c r="BF312" i="9"/>
  <c r="BF90" i="9"/>
  <c r="BE90" i="9"/>
  <c r="BF302" i="9"/>
  <c r="BE302" i="9"/>
  <c r="BF339" i="9"/>
  <c r="BE339" i="9"/>
  <c r="BF552" i="9"/>
  <c r="BE552" i="9"/>
  <c r="BF470" i="9"/>
  <c r="BE470" i="9"/>
  <c r="BF569" i="9"/>
  <c r="BE569" i="9"/>
  <c r="BF147" i="9"/>
  <c r="BE147" i="9"/>
  <c r="BF486" i="9"/>
  <c r="BE486" i="9"/>
  <c r="BF111" i="9"/>
  <c r="BE111" i="9"/>
  <c r="BF107" i="9"/>
  <c r="BE107" i="9"/>
  <c r="BF120" i="9"/>
  <c r="BE120" i="9"/>
  <c r="BF105" i="9"/>
  <c r="BE105" i="9"/>
  <c r="BF531" i="9"/>
  <c r="BE531" i="9"/>
  <c r="BF317" i="9"/>
  <c r="BE317" i="9"/>
  <c r="BF465" i="9"/>
  <c r="BE465" i="9"/>
  <c r="BF213" i="9"/>
  <c r="BE213" i="9"/>
  <c r="BF322" i="9"/>
  <c r="BE322" i="9"/>
  <c r="BF387" i="9"/>
  <c r="BE387" i="9"/>
  <c r="BF580" i="9"/>
  <c r="BE580" i="9"/>
  <c r="BF79" i="9"/>
  <c r="BE79" i="9"/>
  <c r="BF203" i="9"/>
  <c r="BE203" i="9"/>
  <c r="BF548" i="9"/>
  <c r="BE548" i="9"/>
  <c r="BF159" i="9"/>
  <c r="BE159" i="9"/>
  <c r="BF297" i="9"/>
  <c r="BE297" i="9"/>
  <c r="BF506" i="9"/>
  <c r="BE506" i="9"/>
  <c r="BF62" i="9"/>
  <c r="BE62" i="9"/>
  <c r="BF17" i="9"/>
  <c r="BE17" i="9"/>
  <c r="BF51" i="9"/>
  <c r="BE51" i="9"/>
  <c r="BF412" i="9"/>
  <c r="BE412" i="9"/>
  <c r="BF417" i="9"/>
  <c r="BE417" i="9"/>
  <c r="BF532" i="9"/>
  <c r="BE532" i="9"/>
  <c r="BF428" i="9"/>
  <c r="BE428" i="9"/>
  <c r="BF172" i="9"/>
  <c r="BE172" i="9"/>
  <c r="BF554" i="9"/>
  <c r="BE554" i="9"/>
  <c r="BF64" i="9"/>
  <c r="BE64" i="9"/>
  <c r="BF66" i="9"/>
  <c r="BE66" i="9"/>
  <c r="BF507" i="9"/>
  <c r="BE507" i="9"/>
  <c r="BE49" i="9"/>
  <c r="BF49" i="9"/>
  <c r="BF508" i="9"/>
  <c r="BE508" i="9"/>
  <c r="BF425" i="9"/>
  <c r="BE425" i="9"/>
  <c r="BF276" i="9"/>
  <c r="BE276" i="9"/>
  <c r="BF527" i="9"/>
  <c r="BE527" i="9"/>
  <c r="BF40" i="9"/>
  <c r="BE40" i="9"/>
  <c r="BF268" i="9"/>
  <c r="BE268" i="9"/>
  <c r="BF227" i="9"/>
  <c r="BE227" i="9"/>
  <c r="BF361" i="9"/>
  <c r="BE361" i="9"/>
  <c r="BF539" i="9"/>
  <c r="BE539" i="9"/>
  <c r="BF431" i="9"/>
  <c r="BE431" i="9"/>
  <c r="BF385" i="9"/>
  <c r="BE385" i="9"/>
  <c r="BF560" i="9"/>
  <c r="BE560" i="9"/>
  <c r="BF43" i="9"/>
  <c r="BE43" i="9"/>
  <c r="BF230" i="9"/>
  <c r="BE230" i="9"/>
  <c r="BF192" i="9"/>
  <c r="BE192" i="9"/>
  <c r="BF265" i="9"/>
  <c r="BE265" i="9"/>
  <c r="BF262" i="9"/>
  <c r="BE262" i="9"/>
  <c r="BF296" i="9"/>
  <c r="BE296" i="9"/>
  <c r="BF170" i="9"/>
  <c r="BE170" i="9"/>
  <c r="BF202" i="9"/>
  <c r="BE202" i="9"/>
  <c r="BF330" i="9"/>
  <c r="BE330" i="9"/>
  <c r="BF558" i="9"/>
  <c r="BE558" i="9"/>
  <c r="BF349" i="9"/>
  <c r="BE349" i="9"/>
  <c r="BF125" i="9"/>
  <c r="BE125" i="9"/>
  <c r="BF574" i="9"/>
  <c r="BE574" i="9"/>
  <c r="BF566" i="9"/>
  <c r="BE566" i="9"/>
  <c r="BF550" i="9"/>
  <c r="BE550" i="9"/>
  <c r="BF342" i="9"/>
  <c r="BE342" i="9"/>
  <c r="BF299" i="9"/>
  <c r="BE299" i="9"/>
  <c r="BF326" i="9"/>
  <c r="BE326" i="9"/>
  <c r="BF338" i="9"/>
  <c r="BE338" i="9"/>
  <c r="BF61" i="9"/>
  <c r="BE61" i="9"/>
  <c r="BF352" i="9"/>
  <c r="BE352" i="9"/>
  <c r="BF47" i="9"/>
  <c r="BE47" i="9"/>
  <c r="BF409" i="9"/>
  <c r="BE409" i="9"/>
  <c r="BF362" i="9"/>
  <c r="BE362" i="9"/>
  <c r="BF225" i="9"/>
  <c r="BE225" i="9"/>
  <c r="BF68" i="9"/>
  <c r="BE68" i="9"/>
  <c r="BF253" i="9"/>
  <c r="BE253" i="9"/>
  <c r="BF413" i="9"/>
  <c r="BE413" i="9"/>
  <c r="BF162" i="9"/>
  <c r="BE162" i="9"/>
  <c r="BF549" i="9"/>
  <c r="BE549" i="9"/>
  <c r="BF294" i="9"/>
  <c r="BE294" i="9"/>
  <c r="BF544" i="9"/>
  <c r="BE544" i="9"/>
  <c r="BF103" i="9"/>
  <c r="BE103" i="9"/>
  <c r="BF541" i="9"/>
  <c r="BE541" i="9"/>
  <c r="BF423" i="9"/>
  <c r="BE423" i="9"/>
  <c r="BF209" i="9"/>
  <c r="BE209" i="9"/>
  <c r="BF127" i="9"/>
  <c r="BE127" i="9"/>
  <c r="BF22" i="9"/>
  <c r="BE22" i="9"/>
  <c r="BF32" i="9"/>
  <c r="BE32" i="9"/>
  <c r="BF153" i="9"/>
  <c r="BE153" i="9"/>
  <c r="BF394" i="9"/>
  <c r="BE394" i="9"/>
  <c r="BF403" i="9"/>
  <c r="BE403" i="9"/>
  <c r="BF316" i="9"/>
  <c r="BE316" i="9"/>
  <c r="BF563" i="9"/>
  <c r="BE563" i="9"/>
  <c r="BF216" i="9"/>
  <c r="BE216" i="9"/>
  <c r="BF182" i="9"/>
  <c r="BE182" i="9"/>
  <c r="BF82" i="9"/>
  <c r="BE82" i="9"/>
  <c r="BF460" i="9"/>
  <c r="BE460" i="9"/>
  <c r="BF521" i="9"/>
  <c r="BE521" i="9"/>
  <c r="BF525" i="9"/>
  <c r="BE525" i="9"/>
  <c r="BF406" i="9"/>
  <c r="BE406" i="9"/>
  <c r="BF512" i="9"/>
  <c r="BE512" i="9"/>
  <c r="BF180" i="9"/>
  <c r="BE180" i="9"/>
  <c r="BF144" i="9"/>
  <c r="BE144" i="9"/>
  <c r="BF210" i="9"/>
  <c r="BE210" i="9"/>
  <c r="AX364" i="9"/>
  <c r="E10" i="13" s="1"/>
  <c r="G10" i="13" s="1"/>
  <c r="AW364" i="9"/>
  <c r="AP576" i="9"/>
  <c r="E9" i="13" s="1"/>
  <c r="G9" i="13" s="1"/>
  <c r="AO576" i="9"/>
  <c r="AR4" i="11" s="1"/>
  <c r="DO22" i="11"/>
  <c r="BK230" i="9"/>
  <c r="BL230" i="9" s="1"/>
  <c r="BK477" i="9"/>
  <c r="BL477" i="9" s="1"/>
  <c r="BK227" i="9"/>
  <c r="BL227" i="9" s="1"/>
  <c r="BK155" i="9"/>
  <c r="BL155" i="9" s="1"/>
  <c r="BK522" i="9"/>
  <c r="BL522" i="9" s="1"/>
  <c r="BK253" i="9"/>
  <c r="BL253" i="9" s="1"/>
  <c r="BK162" i="9"/>
  <c r="BL162" i="9" s="1"/>
  <c r="BK544" i="9"/>
  <c r="BL544" i="9" s="1"/>
  <c r="BK541" i="9"/>
  <c r="BL541" i="9" s="1"/>
  <c r="BK30" i="9"/>
  <c r="BL30" i="9" s="1"/>
  <c r="BK213" i="9"/>
  <c r="BL213" i="9" s="1"/>
  <c r="BK88" i="9"/>
  <c r="BL88" i="9" s="1"/>
  <c r="BK493" i="9"/>
  <c r="BL493" i="9" s="1"/>
  <c r="BK263" i="9"/>
  <c r="BL263" i="9" s="1"/>
  <c r="BK501" i="9"/>
  <c r="BL501" i="9" s="1"/>
  <c r="BK516" i="9"/>
  <c r="BL516" i="9" s="1"/>
  <c r="BK53" i="9"/>
  <c r="BL53" i="9" s="1"/>
  <c r="BK496" i="9"/>
  <c r="BL496" i="9" s="1"/>
  <c r="BK490" i="9"/>
  <c r="BL490" i="9" s="1"/>
  <c r="BK452" i="9"/>
  <c r="BL452" i="9" s="1"/>
  <c r="BK431" i="9"/>
  <c r="BL431" i="9" s="1"/>
  <c r="BK470" i="9"/>
  <c r="BL470" i="9" s="1"/>
  <c r="BK262" i="9"/>
  <c r="BL262" i="9" s="1"/>
  <c r="BK527" i="9"/>
  <c r="BL527" i="9" s="1"/>
  <c r="BK105" i="9"/>
  <c r="BL105" i="9" s="1"/>
  <c r="BK531" i="9"/>
  <c r="BL531" i="9" s="1"/>
  <c r="BK40" i="9"/>
  <c r="BL40" i="9" s="1"/>
  <c r="BK268" i="9"/>
  <c r="BL268" i="9" s="1"/>
  <c r="BK407" i="9"/>
  <c r="BL407" i="9" s="1"/>
  <c r="BK393" i="9"/>
  <c r="BL393" i="9" s="1"/>
  <c r="BK530" i="9"/>
  <c r="BL530" i="9" s="1"/>
  <c r="BK458" i="9"/>
  <c r="BL458" i="9" s="1"/>
  <c r="BK580" i="9"/>
  <c r="BL580" i="9" s="1"/>
  <c r="BK79" i="9"/>
  <c r="BL79" i="9" s="1"/>
  <c r="BK143" i="9"/>
  <c r="BL143" i="9" s="1"/>
  <c r="BK548" i="9"/>
  <c r="BL548" i="9" s="1"/>
  <c r="BK115" i="9"/>
  <c r="BL115" i="9" s="1"/>
  <c r="BK361" i="9"/>
  <c r="BL361" i="9" s="1"/>
  <c r="BK506" i="9"/>
  <c r="BL506" i="9" s="1"/>
  <c r="BK62" i="9"/>
  <c r="BL62" i="9" s="1"/>
  <c r="BK412" i="9"/>
  <c r="BL412" i="9" s="1"/>
  <c r="BK503" i="9"/>
  <c r="BL503" i="9" s="1"/>
  <c r="BK228" i="9"/>
  <c r="BL228" i="9" s="1"/>
  <c r="BK217" i="9"/>
  <c r="BL217" i="9" s="1"/>
  <c r="BK385" i="9"/>
  <c r="BL385" i="9" s="1"/>
  <c r="BK172" i="9"/>
  <c r="BL172" i="9" s="1"/>
  <c r="BK166" i="9"/>
  <c r="BL166" i="9" s="1"/>
  <c r="BK265" i="9"/>
  <c r="BL265" i="9" s="1"/>
  <c r="BC364" i="9"/>
  <c r="BD364" i="9" s="1"/>
  <c r="BK330" i="9"/>
  <c r="BL330" i="9" s="1"/>
  <c r="BK353" i="9"/>
  <c r="BL353" i="9" s="1"/>
  <c r="BK246" i="9"/>
  <c r="BL246" i="9" s="1"/>
  <c r="BK153" i="9"/>
  <c r="BL153" i="9" s="1"/>
  <c r="BK61" i="9"/>
  <c r="BL61" i="9" s="1"/>
  <c r="BK362" i="9"/>
  <c r="BL362" i="9" s="1"/>
  <c r="BK225" i="9"/>
  <c r="BL225" i="9" s="1"/>
  <c r="BK210" i="9"/>
  <c r="BL210" i="9" s="1"/>
  <c r="BK343" i="9"/>
  <c r="BL343" i="9" s="1"/>
  <c r="BK360" i="9"/>
  <c r="BL360" i="9" s="1"/>
  <c r="BK49" i="9"/>
  <c r="BL49" i="9" s="1"/>
  <c r="BK508" i="9"/>
  <c r="BL508" i="9" s="1"/>
  <c r="BK551" i="9"/>
  <c r="BL551" i="9" s="1"/>
  <c r="BK401" i="9"/>
  <c r="BL401" i="9" s="1"/>
  <c r="BK209" i="9"/>
  <c r="BL209" i="9" s="1"/>
  <c r="BK127" i="9"/>
  <c r="BL127" i="9" s="1"/>
  <c r="BK76" i="9"/>
  <c r="BL76" i="9" s="1"/>
  <c r="BK216" i="9"/>
  <c r="BL216" i="9" s="1"/>
  <c r="BK377" i="9"/>
  <c r="BL377" i="9" s="1"/>
  <c r="BK82" i="9"/>
  <c r="BL82" i="9" s="1"/>
  <c r="BK122" i="9"/>
  <c r="BL122" i="9" s="1"/>
  <c r="BK512" i="9"/>
  <c r="BL512" i="9" s="1"/>
  <c r="BK90" i="9"/>
  <c r="BL90" i="9" s="1"/>
  <c r="BK468" i="9"/>
  <c r="BL468" i="9" s="1"/>
  <c r="BK339" i="9"/>
  <c r="BL339" i="9" s="1"/>
  <c r="BK352" i="9"/>
  <c r="BL352" i="9" s="1"/>
  <c r="BK69" i="9"/>
  <c r="BL69" i="9" s="1"/>
  <c r="BK409" i="9"/>
  <c r="BL409" i="9" s="1"/>
  <c r="BK402" i="9"/>
  <c r="BL402" i="9" s="1"/>
  <c r="BK32" i="9"/>
  <c r="BL32" i="9" s="1"/>
  <c r="BK195" i="9"/>
  <c r="BL195" i="9" s="1"/>
  <c r="BK427" i="9"/>
  <c r="BL427" i="9" s="1"/>
  <c r="BK23" i="9"/>
  <c r="BL23" i="9" s="1"/>
  <c r="BK325" i="9"/>
  <c r="BL325" i="9" s="1"/>
  <c r="BK170" i="9"/>
  <c r="BL170" i="9" s="1"/>
  <c r="BK419" i="9"/>
  <c r="BL419" i="9" s="1"/>
  <c r="BK532" i="9"/>
  <c r="BL532" i="9" s="1"/>
  <c r="BK33" i="9"/>
  <c r="BL33" i="9" s="1"/>
  <c r="BK564" i="9"/>
  <c r="BL564" i="9" s="1"/>
  <c r="BK175" i="9"/>
  <c r="BL175" i="9" s="1"/>
  <c r="BK387" i="9"/>
  <c r="BL387" i="9" s="1"/>
  <c r="BK43" i="9"/>
  <c r="BL43" i="9" s="1"/>
  <c r="BK312" i="9"/>
  <c r="BL312" i="9" s="1"/>
  <c r="BK378" i="9"/>
  <c r="BL378" i="9" s="1"/>
  <c r="BK47" i="9"/>
  <c r="BL47" i="9" s="1"/>
  <c r="BK117" i="9"/>
  <c r="BL117" i="9" s="1"/>
  <c r="BS203" i="9"/>
  <c r="BT203" i="9" s="1"/>
  <c r="BK254" i="9"/>
  <c r="BL254" i="9" s="1"/>
  <c r="BK182" i="9"/>
  <c r="BL182" i="9" s="1"/>
  <c r="BK29" i="9"/>
  <c r="BL29" i="9" s="1"/>
  <c r="BK326" i="9"/>
  <c r="BL326" i="9" s="1"/>
  <c r="BK479" i="9"/>
  <c r="BL479" i="9" s="1"/>
  <c r="BK342" i="9"/>
  <c r="BL342" i="9" s="1"/>
  <c r="BK164" i="9"/>
  <c r="BL164" i="9" s="1"/>
  <c r="BK291" i="9"/>
  <c r="BL291" i="9" s="1"/>
  <c r="BK66" i="9"/>
  <c r="BL66" i="9" s="1"/>
  <c r="BK248" i="9"/>
  <c r="BL248" i="9" s="1"/>
  <c r="BK507" i="9"/>
  <c r="BL507" i="9" s="1"/>
  <c r="BK525" i="9"/>
  <c r="BL525" i="9" s="1"/>
  <c r="BK560" i="9"/>
  <c r="BL560" i="9" s="1"/>
  <c r="BK572" i="9"/>
  <c r="BL572" i="9" s="1"/>
  <c r="BC577" i="9"/>
  <c r="BD577" i="9" s="1"/>
  <c r="BK555" i="9"/>
  <c r="BL555" i="9" s="1"/>
  <c r="BK167" i="9"/>
  <c r="BL167" i="9" s="1"/>
  <c r="BK349" i="9"/>
  <c r="BL349" i="9" s="1"/>
  <c r="BK574" i="9"/>
  <c r="BL574" i="9" s="1"/>
  <c r="BK344" i="9"/>
  <c r="BL344" i="9" s="1"/>
  <c r="BK177" i="9"/>
  <c r="BL177" i="9" s="1"/>
  <c r="BK413" i="9"/>
  <c r="BL413" i="9" s="1"/>
  <c r="BK498" i="9"/>
  <c r="BL498" i="9" s="1"/>
  <c r="BK15" i="9"/>
  <c r="BL15" i="9" s="1"/>
  <c r="BK64" i="9"/>
  <c r="BL64" i="9" s="1"/>
  <c r="BK192" i="9"/>
  <c r="BL192" i="9" s="1"/>
  <c r="BK510" i="9"/>
  <c r="BL510" i="9" s="1"/>
  <c r="BK328" i="9"/>
  <c r="BL328" i="9" s="1"/>
  <c r="BK125" i="9"/>
  <c r="BL125" i="9" s="1"/>
  <c r="BK259" i="9"/>
  <c r="BL259" i="9" s="1"/>
  <c r="BK550" i="9"/>
  <c r="BL550" i="9" s="1"/>
  <c r="BK426" i="9"/>
  <c r="BL426" i="9" s="1"/>
  <c r="BK12" i="9"/>
  <c r="BL12" i="9" s="1"/>
  <c r="BK566" i="9"/>
  <c r="BL566" i="9" s="1"/>
  <c r="BK482" i="9"/>
  <c r="BL482" i="9" s="1"/>
  <c r="BK562" i="9"/>
  <c r="BL562" i="9" s="1"/>
  <c r="BK475" i="9"/>
  <c r="BL475" i="9" s="1"/>
  <c r="BK558" i="9"/>
  <c r="BL558" i="9" s="1"/>
  <c r="BK554" i="9"/>
  <c r="BL554" i="9" s="1"/>
  <c r="BK85" i="9"/>
  <c r="BL85" i="9" s="1"/>
  <c r="BK565" i="9"/>
  <c r="BL565" i="9" s="1"/>
  <c r="BK383" i="9"/>
  <c r="BL383" i="9" s="1"/>
  <c r="BK260" i="9"/>
  <c r="BL260" i="9" s="1"/>
  <c r="BK258" i="9"/>
  <c r="BL258" i="9" s="1"/>
  <c r="BS389" i="9"/>
  <c r="BT389" i="9" s="1"/>
  <c r="CC61" i="9" l="1"/>
  <c r="CC97" i="9"/>
  <c r="CC306" i="9"/>
  <c r="CD115" i="9"/>
  <c r="CC387" i="9"/>
  <c r="CD97" i="9"/>
  <c r="F14" i="13" s="1"/>
  <c r="G14" i="13" s="1"/>
  <c r="CD575" i="9"/>
  <c r="CC315" i="9"/>
  <c r="CC229" i="9"/>
  <c r="CC449" i="9"/>
  <c r="CD230" i="9"/>
  <c r="CC289" i="9"/>
  <c r="CD158" i="9"/>
  <c r="CC126" i="9"/>
  <c r="CC143" i="9"/>
  <c r="CC460" i="9"/>
  <c r="CC364" i="9"/>
  <c r="CD341" i="9"/>
  <c r="CD207" i="9"/>
  <c r="CD170" i="9"/>
  <c r="CD126" i="9"/>
  <c r="CD420" i="9"/>
  <c r="CC158" i="9"/>
  <c r="CC465" i="9"/>
  <c r="CD49" i="9"/>
  <c r="CC164" i="9"/>
  <c r="DG21" i="11"/>
  <c r="DG23" i="11"/>
  <c r="DO23" i="11"/>
  <c r="DP22" i="11"/>
  <c r="DQ22" i="11" s="1"/>
  <c r="CD289" i="9"/>
  <c r="CD229" i="9"/>
  <c r="CC115" i="9"/>
  <c r="CD61" i="9"/>
  <c r="CD449" i="9"/>
  <c r="CD387" i="9"/>
  <c r="CC420" i="9"/>
  <c r="CD292" i="9"/>
  <c r="CD465" i="9"/>
  <c r="CC49" i="9"/>
  <c r="CC67" i="9"/>
  <c r="CC230" i="9"/>
  <c r="CX23" i="11"/>
  <c r="CC341" i="9"/>
  <c r="CC207" i="9"/>
  <c r="CC170" i="9"/>
  <c r="CD143" i="9"/>
  <c r="CD460" i="9"/>
  <c r="CD364" i="9"/>
  <c r="CC292" i="9"/>
  <c r="CD315" i="9"/>
  <c r="CD306" i="9"/>
  <c r="CD67" i="9"/>
  <c r="CD109" i="9"/>
  <c r="CD164" i="9"/>
  <c r="CC109" i="9"/>
  <c r="CC575" i="9"/>
  <c r="DF23" i="11"/>
  <c r="DE34" i="11" s="1"/>
  <c r="DF21" i="11"/>
  <c r="CX21" i="11"/>
  <c r="BC4" i="11"/>
  <c r="B10" i="13" s="1"/>
  <c r="C10" i="13" s="1"/>
  <c r="CS9" i="9"/>
  <c r="CK9" i="9"/>
  <c r="CC191" i="9"/>
  <c r="CC265" i="9"/>
  <c r="CC393" i="9"/>
  <c r="CC48" i="9"/>
  <c r="CC147" i="9"/>
  <c r="CC145" i="9"/>
  <c r="CC31" i="9"/>
  <c r="CC167" i="9"/>
  <c r="CC186" i="9"/>
  <c r="CC534" i="9"/>
  <c r="CC457" i="9"/>
  <c r="CC362" i="9"/>
  <c r="CC572" i="9"/>
  <c r="CC397" i="9"/>
  <c r="CC28" i="9"/>
  <c r="CC159" i="9"/>
  <c r="CC552" i="9"/>
  <c r="CC117" i="9"/>
  <c r="CC399" i="9"/>
  <c r="CC53" i="9"/>
  <c r="CC435" i="9"/>
  <c r="CC91" i="9"/>
  <c r="CC508" i="9"/>
  <c r="CC494" i="9"/>
  <c r="CC173" i="9"/>
  <c r="CC311" i="9"/>
  <c r="CC214" i="9"/>
  <c r="CC146" i="9"/>
  <c r="CC118" i="9"/>
  <c r="CC100" i="9"/>
  <c r="CC426" i="9"/>
  <c r="CC380" i="9"/>
  <c r="CC82" i="9"/>
  <c r="CC17" i="9"/>
  <c r="CC527" i="9"/>
  <c r="CC32" i="9"/>
  <c r="CC152" i="9"/>
  <c r="CC281" i="9"/>
  <c r="CC328" i="9"/>
  <c r="CC475" i="9"/>
  <c r="CC500" i="9"/>
  <c r="CC413" i="9"/>
  <c r="CC470" i="9"/>
  <c r="CC52" i="9"/>
  <c r="CC233" i="9"/>
  <c r="CC548" i="9"/>
  <c r="CC453" i="9"/>
  <c r="CC349" i="9"/>
  <c r="CC203" i="9"/>
  <c r="CC478" i="9"/>
  <c r="CC479" i="9"/>
  <c r="CC359" i="9"/>
  <c r="CC293" i="9"/>
  <c r="CC477" i="9"/>
  <c r="CC384" i="9"/>
  <c r="CC85" i="9"/>
  <c r="CC294" i="9"/>
  <c r="CC182" i="9"/>
  <c r="CC276" i="9"/>
  <c r="CC71" i="9"/>
  <c r="CC310" i="9"/>
  <c r="CC425" i="9"/>
  <c r="CC54" i="9"/>
  <c r="CC482" i="9"/>
  <c r="CC121" i="9"/>
  <c r="CC507" i="9"/>
  <c r="CC316" i="9"/>
  <c r="CC389" i="9"/>
  <c r="CC540" i="9"/>
  <c r="CC123" i="9"/>
  <c r="CC150" i="9"/>
  <c r="CC558" i="9"/>
  <c r="CC456" i="9"/>
  <c r="CC573" i="9"/>
  <c r="CC318" i="9"/>
  <c r="CC128" i="9"/>
  <c r="CC351" i="9"/>
  <c r="CC254" i="9"/>
  <c r="CC110" i="9"/>
  <c r="CC562" i="9"/>
  <c r="CC259" i="9"/>
  <c r="CC30" i="9"/>
  <c r="CC295" i="9"/>
  <c r="CC422" i="9"/>
  <c r="CC160" i="9"/>
  <c r="CC300" i="9"/>
  <c r="CC434" i="9"/>
  <c r="CC564" i="9"/>
  <c r="CC137" i="9"/>
  <c r="CC392" i="9"/>
  <c r="CC129" i="9"/>
  <c r="CC461" i="9"/>
  <c r="CC103" i="9"/>
  <c r="CC75" i="9"/>
  <c r="CC342" i="9"/>
  <c r="CC541" i="9"/>
  <c r="CK403" i="9"/>
  <c r="CK118" i="9"/>
  <c r="CK425" i="9"/>
  <c r="CK52" i="9"/>
  <c r="CK397" i="9"/>
  <c r="CK178" i="9"/>
  <c r="CK332" i="9"/>
  <c r="CK165" i="9"/>
  <c r="CK342" i="9"/>
  <c r="CK514" i="9"/>
  <c r="CK268" i="9"/>
  <c r="CK443" i="9"/>
  <c r="CK477" i="9"/>
  <c r="CK338" i="9"/>
  <c r="CK19" i="9"/>
  <c r="CK146" i="9"/>
  <c r="CK410" i="9"/>
  <c r="CK427" i="9"/>
  <c r="CK138" i="9"/>
  <c r="CK336" i="9"/>
  <c r="CK422" i="9"/>
  <c r="CK469" i="9"/>
  <c r="CK33" i="9"/>
  <c r="CK223" i="9"/>
  <c r="CK28" i="9"/>
  <c r="CK75" i="9"/>
  <c r="CK62" i="9"/>
  <c r="CK143" i="9"/>
  <c r="CK283" i="9"/>
  <c r="CK570" i="9"/>
  <c r="CK207" i="9"/>
  <c r="CK265" i="9"/>
  <c r="CK416" i="9"/>
  <c r="CK294" i="9"/>
  <c r="CK362" i="9"/>
  <c r="CK121" i="9"/>
  <c r="CK71" i="9"/>
  <c r="CK560" i="9"/>
  <c r="CK384" i="9"/>
  <c r="CK224" i="9"/>
  <c r="CK487" i="9"/>
  <c r="CK356" i="9"/>
  <c r="CK465" i="9"/>
  <c r="CK351" i="9"/>
  <c r="CK78" i="9"/>
  <c r="CK376" i="9"/>
  <c r="CK353" i="9"/>
  <c r="CK64" i="9"/>
  <c r="CK77" i="9"/>
  <c r="CK145" i="9"/>
  <c r="CK494" i="9"/>
  <c r="CK123" i="9"/>
  <c r="CK225" i="9"/>
  <c r="CK399" i="9"/>
  <c r="CK428" i="9"/>
  <c r="CK45" i="9"/>
  <c r="CK298" i="9"/>
  <c r="CK532" i="9"/>
  <c r="CK43" i="9"/>
  <c r="CK12" i="9"/>
  <c r="CK162" i="9"/>
  <c r="CK572" i="9"/>
  <c r="CK170" i="9"/>
  <c r="CK373" i="9"/>
  <c r="CK550" i="9"/>
  <c r="CK182" i="9"/>
  <c r="CK176" i="9"/>
  <c r="CK546" i="9"/>
  <c r="CK565" i="9"/>
  <c r="CK344" i="9"/>
  <c r="CK555" i="9"/>
  <c r="CK293" i="9"/>
  <c r="CK501" i="9"/>
  <c r="CK409" i="9"/>
  <c r="CK115" i="9"/>
  <c r="CK297" i="9"/>
  <c r="CK511" i="9"/>
  <c r="CK310" i="9"/>
  <c r="CK558" i="9"/>
  <c r="CK415" i="9"/>
  <c r="CK393" i="9"/>
  <c r="CK234" i="9"/>
  <c r="CK46" i="9"/>
  <c r="CK352" i="9"/>
  <c r="CK97" i="9"/>
  <c r="CK106" i="9"/>
  <c r="CK136" i="9"/>
  <c r="CK246" i="9"/>
  <c r="CK190" i="9"/>
  <c r="CK493" i="9"/>
  <c r="CK68" i="9"/>
  <c r="CK48" i="9"/>
  <c r="CK54" i="9"/>
  <c r="CK383" i="9"/>
  <c r="CK241" i="9"/>
  <c r="CK134" i="9"/>
  <c r="CK470" i="9"/>
  <c r="CK519" i="9"/>
  <c r="CK524" i="9"/>
  <c r="CK299" i="9"/>
  <c r="CK361" i="9"/>
  <c r="CK125" i="9"/>
  <c r="CK340" i="9"/>
  <c r="CK510" i="9"/>
  <c r="CK186" i="9"/>
  <c r="CK318" i="9"/>
  <c r="CK286" i="9"/>
  <c r="CK450" i="9"/>
  <c r="CK239" i="9"/>
  <c r="CK221" i="9"/>
  <c r="CK22" i="9"/>
  <c r="CK253" i="9"/>
  <c r="CK437" i="9"/>
  <c r="CK475" i="9"/>
  <c r="CK174" i="9"/>
  <c r="CK87" i="9"/>
  <c r="CK209" i="9"/>
  <c r="CK453" i="9"/>
  <c r="CK343" i="9"/>
  <c r="CK285" i="9"/>
  <c r="CK117" i="9"/>
  <c r="CK263" i="9"/>
  <c r="CK526" i="9"/>
  <c r="CK485" i="9"/>
  <c r="CK53" i="9"/>
  <c r="CK435" i="9"/>
  <c r="CK479" i="9"/>
  <c r="CK359" i="9"/>
  <c r="CK515" i="9"/>
  <c r="CK281" i="9"/>
  <c r="CK76" i="9"/>
  <c r="CK392" i="9"/>
  <c r="CK128" i="9"/>
  <c r="CK315" i="9"/>
  <c r="CK357" i="9"/>
  <c r="CK210" i="9"/>
  <c r="CK478" i="9"/>
  <c r="BU389" i="9"/>
  <c r="BV389" i="9"/>
  <c r="BV203" i="9"/>
  <c r="BU203" i="9"/>
  <c r="BN260" i="9"/>
  <c r="BM260" i="9"/>
  <c r="BN475" i="9"/>
  <c r="BM475" i="9"/>
  <c r="BN125" i="9"/>
  <c r="BM125" i="9"/>
  <c r="BM177" i="9"/>
  <c r="BN177" i="9"/>
  <c r="BN572" i="9"/>
  <c r="BM572" i="9"/>
  <c r="BN342" i="9"/>
  <c r="BM342" i="9"/>
  <c r="BN47" i="9"/>
  <c r="BM47" i="9"/>
  <c r="BN387" i="9"/>
  <c r="BM387" i="9"/>
  <c r="BN532" i="9"/>
  <c r="BM532" i="9"/>
  <c r="BN23" i="9"/>
  <c r="BM23" i="9"/>
  <c r="BN402" i="9"/>
  <c r="BM402" i="9"/>
  <c r="BN339" i="9"/>
  <c r="BM339" i="9"/>
  <c r="BM122" i="9"/>
  <c r="BN122" i="9"/>
  <c r="BN76" i="9"/>
  <c r="BM76" i="9"/>
  <c r="BM551" i="9"/>
  <c r="BN551" i="9"/>
  <c r="BM343" i="9"/>
  <c r="BN343" i="9"/>
  <c r="BN61" i="9"/>
  <c r="BM61" i="9"/>
  <c r="BN330" i="9"/>
  <c r="BM330" i="9"/>
  <c r="BN172" i="9"/>
  <c r="BM172" i="9"/>
  <c r="BN503" i="9"/>
  <c r="BM503" i="9"/>
  <c r="BN361" i="9"/>
  <c r="BM361" i="9"/>
  <c r="BM79" i="9"/>
  <c r="BN79" i="9"/>
  <c r="BN393" i="9"/>
  <c r="BM393" i="9"/>
  <c r="BN531" i="9"/>
  <c r="BM531" i="9"/>
  <c r="BM470" i="9"/>
  <c r="BN470" i="9"/>
  <c r="BN496" i="9"/>
  <c r="BM496" i="9"/>
  <c r="BN263" i="9"/>
  <c r="BM263" i="9"/>
  <c r="BN30" i="9"/>
  <c r="BM30" i="9"/>
  <c r="BN253" i="9"/>
  <c r="BM253" i="9"/>
  <c r="BN477" i="9"/>
  <c r="BM477" i="9"/>
  <c r="BM482" i="9"/>
  <c r="BN482" i="9"/>
  <c r="BN565" i="9"/>
  <c r="BM565" i="9"/>
  <c r="BN12" i="9"/>
  <c r="BM12" i="9"/>
  <c r="BN64" i="9"/>
  <c r="BM64" i="9"/>
  <c r="BN167" i="9"/>
  <c r="BM167" i="9"/>
  <c r="BN248" i="9"/>
  <c r="BM248" i="9"/>
  <c r="BN182" i="9"/>
  <c r="BM182" i="9"/>
  <c r="BN258" i="9"/>
  <c r="BM258" i="9"/>
  <c r="BN85" i="9"/>
  <c r="BM85" i="9"/>
  <c r="BN562" i="9"/>
  <c r="BM562" i="9"/>
  <c r="BN426" i="9"/>
  <c r="BM426" i="9"/>
  <c r="BN328" i="9"/>
  <c r="BM328" i="9"/>
  <c r="BN15" i="9"/>
  <c r="BM15" i="9"/>
  <c r="BN344" i="9"/>
  <c r="BM344" i="9"/>
  <c r="BN555" i="9"/>
  <c r="BM555" i="9"/>
  <c r="BN560" i="9"/>
  <c r="BM560" i="9"/>
  <c r="BN66" i="9"/>
  <c r="BM66" i="9"/>
  <c r="BN479" i="9"/>
  <c r="BM479" i="9"/>
  <c r="BN254" i="9"/>
  <c r="BM254" i="9"/>
  <c r="BM378" i="9"/>
  <c r="BN378" i="9"/>
  <c r="BN175" i="9"/>
  <c r="BM175" i="9"/>
  <c r="BN419" i="9"/>
  <c r="BM419" i="9"/>
  <c r="BM427" i="9"/>
  <c r="BN427" i="9"/>
  <c r="BN409" i="9"/>
  <c r="BM409" i="9"/>
  <c r="BN468" i="9"/>
  <c r="BM468" i="9"/>
  <c r="BN82" i="9"/>
  <c r="BM82" i="9"/>
  <c r="BM127" i="9"/>
  <c r="BN127" i="9"/>
  <c r="BN508" i="9"/>
  <c r="BM508" i="9"/>
  <c r="BN210" i="9"/>
  <c r="BM210" i="9"/>
  <c r="BN153" i="9"/>
  <c r="BM153" i="9"/>
  <c r="BN385" i="9"/>
  <c r="BM385" i="9"/>
  <c r="BN412" i="9"/>
  <c r="BM412" i="9"/>
  <c r="BN115" i="9"/>
  <c r="BM115" i="9"/>
  <c r="BN580" i="9"/>
  <c r="BM580" i="9"/>
  <c r="BN407" i="9"/>
  <c r="BM407" i="9"/>
  <c r="BN105" i="9"/>
  <c r="BM105" i="9"/>
  <c r="BM431" i="9"/>
  <c r="BN431" i="9"/>
  <c r="BN53" i="9"/>
  <c r="BM53" i="9"/>
  <c r="BN493" i="9"/>
  <c r="BM493" i="9"/>
  <c r="BN541" i="9"/>
  <c r="BM541" i="9"/>
  <c r="BN522" i="9"/>
  <c r="BM522" i="9"/>
  <c r="BN230" i="9"/>
  <c r="BM230" i="9"/>
  <c r="BN291" i="9"/>
  <c r="BM291" i="9"/>
  <c r="BN564" i="9"/>
  <c r="BM564" i="9"/>
  <c r="BN170" i="9"/>
  <c r="BM170" i="9"/>
  <c r="BM195" i="9"/>
  <c r="BN195" i="9"/>
  <c r="BN69" i="9"/>
  <c r="BM69" i="9"/>
  <c r="BN90" i="9"/>
  <c r="BM90" i="9"/>
  <c r="BN377" i="9"/>
  <c r="BM377" i="9"/>
  <c r="BN209" i="9"/>
  <c r="BM209" i="9"/>
  <c r="BN49" i="9"/>
  <c r="BM49" i="9"/>
  <c r="BN225" i="9"/>
  <c r="BM225" i="9"/>
  <c r="BN246" i="9"/>
  <c r="BM246" i="9"/>
  <c r="BN265" i="9"/>
  <c r="BM265" i="9"/>
  <c r="BN217" i="9"/>
  <c r="BM217" i="9"/>
  <c r="BN62" i="9"/>
  <c r="BM62" i="9"/>
  <c r="BN548" i="9"/>
  <c r="BM548" i="9"/>
  <c r="BN458" i="9"/>
  <c r="BM458" i="9"/>
  <c r="BN268" i="9"/>
  <c r="BM268" i="9"/>
  <c r="BN527" i="9"/>
  <c r="BM527" i="9"/>
  <c r="BM452" i="9"/>
  <c r="BN452" i="9"/>
  <c r="BN516" i="9"/>
  <c r="BM516" i="9"/>
  <c r="BN88" i="9"/>
  <c r="BM88" i="9"/>
  <c r="BN544" i="9"/>
  <c r="BM544" i="9"/>
  <c r="BN155" i="9"/>
  <c r="BM155" i="9"/>
  <c r="BN554" i="9"/>
  <c r="BM554" i="9"/>
  <c r="BN550" i="9"/>
  <c r="BM550" i="9"/>
  <c r="BN510" i="9"/>
  <c r="BM510" i="9"/>
  <c r="BN498" i="9"/>
  <c r="BM498" i="9"/>
  <c r="BN574" i="9"/>
  <c r="BM574" i="9"/>
  <c r="BN525" i="9"/>
  <c r="BM525" i="9"/>
  <c r="BN326" i="9"/>
  <c r="BM326" i="9"/>
  <c r="BN312" i="9"/>
  <c r="BM312" i="9"/>
  <c r="BN383" i="9"/>
  <c r="BM383" i="9"/>
  <c r="BN558" i="9"/>
  <c r="BM558" i="9"/>
  <c r="BN566" i="9"/>
  <c r="BM566" i="9"/>
  <c r="BM259" i="9"/>
  <c r="BN259" i="9"/>
  <c r="BN192" i="9"/>
  <c r="BM192" i="9"/>
  <c r="BN413" i="9"/>
  <c r="BM413" i="9"/>
  <c r="BN349" i="9"/>
  <c r="BM349" i="9"/>
  <c r="BN507" i="9"/>
  <c r="BM507" i="9"/>
  <c r="BN164" i="9"/>
  <c r="BM164" i="9"/>
  <c r="BN29" i="9"/>
  <c r="BM29" i="9"/>
  <c r="BN117" i="9"/>
  <c r="BM117" i="9"/>
  <c r="BN43" i="9"/>
  <c r="BM43" i="9"/>
  <c r="BN33" i="9"/>
  <c r="BM33" i="9"/>
  <c r="BN325" i="9"/>
  <c r="BM325" i="9"/>
  <c r="BN32" i="9"/>
  <c r="BM32" i="9"/>
  <c r="BN352" i="9"/>
  <c r="BM352" i="9"/>
  <c r="BN512" i="9"/>
  <c r="BM512" i="9"/>
  <c r="BN216" i="9"/>
  <c r="BM216" i="9"/>
  <c r="BN401" i="9"/>
  <c r="BM401" i="9"/>
  <c r="BM360" i="9"/>
  <c r="BN360" i="9"/>
  <c r="BN362" i="9"/>
  <c r="BM362" i="9"/>
  <c r="BN353" i="9"/>
  <c r="BM353" i="9"/>
  <c r="BN166" i="9"/>
  <c r="BM166" i="9"/>
  <c r="BN228" i="9"/>
  <c r="BM228" i="9"/>
  <c r="BN506" i="9"/>
  <c r="BM506" i="9"/>
  <c r="BN143" i="9"/>
  <c r="BM143" i="9"/>
  <c r="BN530" i="9"/>
  <c r="BM530" i="9"/>
  <c r="BM40" i="9"/>
  <c r="BN40" i="9"/>
  <c r="BN262" i="9"/>
  <c r="BM262" i="9"/>
  <c r="BN490" i="9"/>
  <c r="BM490" i="9"/>
  <c r="BN501" i="9"/>
  <c r="BM501" i="9"/>
  <c r="BN213" i="9"/>
  <c r="BM213" i="9"/>
  <c r="BN162" i="9"/>
  <c r="BM162" i="9"/>
  <c r="BN227" i="9"/>
  <c r="BM227" i="9"/>
  <c r="BF364" i="9"/>
  <c r="BE364" i="9"/>
  <c r="BF577" i="9"/>
  <c r="BE577" i="9"/>
  <c r="BK128" i="9"/>
  <c r="BL128" i="9" s="1"/>
  <c r="BK364" i="9"/>
  <c r="BL364" i="9" s="1"/>
  <c r="B9" i="13"/>
  <c r="C9" i="13" s="1"/>
  <c r="BS483" i="9"/>
  <c r="BT483" i="9" s="1"/>
  <c r="BK201" i="9"/>
  <c r="BL201" i="9" s="1"/>
  <c r="CK289" i="9" l="1"/>
  <c r="CK539" i="9"/>
  <c r="CK502" i="9"/>
  <c r="CK235" i="9"/>
  <c r="CK164" i="9"/>
  <c r="CK306" i="9"/>
  <c r="CK49" i="9"/>
  <c r="CK273" i="9"/>
  <c r="CK575" i="9"/>
  <c r="CK364" i="9"/>
  <c r="CK126" i="9"/>
  <c r="CL364" i="9"/>
  <c r="CL126" i="9"/>
  <c r="CL289" i="9"/>
  <c r="CK313" i="9"/>
  <c r="CK474" i="9"/>
  <c r="CK531" i="9"/>
  <c r="CL461" i="9"/>
  <c r="CL258" i="9"/>
  <c r="CL230" i="9"/>
  <c r="CL229" i="9"/>
  <c r="CL267" i="9"/>
  <c r="CL441" i="9"/>
  <c r="CK387" i="9"/>
  <c r="CL468" i="9"/>
  <c r="CK67" i="9"/>
  <c r="CK158" i="9"/>
  <c r="CL502" i="9"/>
  <c r="CL306" i="9"/>
  <c r="CK468" i="9"/>
  <c r="CL67" i="9"/>
  <c r="CL158" i="9"/>
  <c r="CL460" i="9"/>
  <c r="CK418" i="9"/>
  <c r="CK366" i="9"/>
  <c r="CK449" i="9"/>
  <c r="CK258" i="9"/>
  <c r="CK230" i="9"/>
  <c r="CK229" i="9"/>
  <c r="CK99" i="9"/>
  <c r="CK292" i="9"/>
  <c r="CK61" i="9"/>
  <c r="CL49" i="9"/>
  <c r="CL273" i="9"/>
  <c r="CL539" i="9"/>
  <c r="CL99" i="9"/>
  <c r="CL292" i="9"/>
  <c r="CL61" i="9"/>
  <c r="CL278" i="9"/>
  <c r="CK341" i="9"/>
  <c r="CL536" i="9"/>
  <c r="CK460" i="9"/>
  <c r="CL418" i="9"/>
  <c r="CL366" i="9"/>
  <c r="CL449" i="9"/>
  <c r="CL455" i="9"/>
  <c r="CK374" i="9"/>
  <c r="CK109" i="9"/>
  <c r="CL164" i="9"/>
  <c r="CL235" i="9"/>
  <c r="CL575" i="9"/>
  <c r="CK455" i="9"/>
  <c r="CL374" i="9"/>
  <c r="CL109" i="9"/>
  <c r="F15" i="13" s="1"/>
  <c r="G15" i="13" s="1"/>
  <c r="CK267" i="9"/>
  <c r="CK441" i="9"/>
  <c r="CL387" i="9"/>
  <c r="CK278" i="9"/>
  <c r="CL341" i="9"/>
  <c r="CK536" i="9"/>
  <c r="CL313" i="9"/>
  <c r="CL474" i="9"/>
  <c r="CL531" i="9"/>
  <c r="CK461" i="9"/>
  <c r="DO34" i="11"/>
  <c r="DQ21" i="11"/>
  <c r="DQ23" i="11"/>
  <c r="DH21" i="11"/>
  <c r="DP21" i="11"/>
  <c r="DR21" i="11" s="1"/>
  <c r="DP23" i="11"/>
  <c r="CU4" i="11"/>
  <c r="B14" i="13" s="1"/>
  <c r="C14" i="13" s="1"/>
  <c r="BN4" i="11"/>
  <c r="B11" i="13" s="1"/>
  <c r="C11" i="13" s="1"/>
  <c r="CK91" i="9"/>
  <c r="CK191" i="9"/>
  <c r="CK88" i="9"/>
  <c r="CK173" i="9"/>
  <c r="CK180" i="9"/>
  <c r="CK311" i="9"/>
  <c r="CK413" i="9"/>
  <c r="CK483" i="9"/>
  <c r="CK417" i="9"/>
  <c r="CK312" i="9"/>
  <c r="CK548" i="9"/>
  <c r="CK103" i="9"/>
  <c r="CK472" i="9"/>
  <c r="CK507" i="9"/>
  <c r="CK303" i="9"/>
  <c r="CK580" i="9"/>
  <c r="CK508" i="9"/>
  <c r="CK20" i="9"/>
  <c r="CK562" i="9"/>
  <c r="CK407" i="9"/>
  <c r="CK431" i="9"/>
  <c r="CK457" i="9"/>
  <c r="CK452" i="9"/>
  <c r="CK30" i="9"/>
  <c r="CK17" i="9"/>
  <c r="CK434" i="9"/>
  <c r="CK380" i="9"/>
  <c r="CK552" i="9"/>
  <c r="CK379" i="9"/>
  <c r="CK147" i="9"/>
  <c r="CK254" i="9"/>
  <c r="CK445" i="9"/>
  <c r="CK201" i="9"/>
  <c r="CK129" i="9"/>
  <c r="CK70" i="9"/>
  <c r="CK244" i="9"/>
  <c r="CK385" i="9"/>
  <c r="CK381" i="9"/>
  <c r="CK316" i="9"/>
  <c r="CK242" i="9"/>
  <c r="CK31" i="9"/>
  <c r="CK406" i="9"/>
  <c r="CK167" i="9"/>
  <c r="CK456" i="9"/>
  <c r="CK300" i="9"/>
  <c r="CK574" i="9"/>
  <c r="CK534" i="9"/>
  <c r="CK296" i="9"/>
  <c r="CK573" i="9"/>
  <c r="CK482" i="9"/>
  <c r="CK233" i="9"/>
  <c r="CK51" i="9"/>
  <c r="CK349" i="9"/>
  <c r="CK260" i="9"/>
  <c r="CK85" i="9"/>
  <c r="CK150" i="9"/>
  <c r="CK66" i="9"/>
  <c r="CK259" i="9"/>
  <c r="CK47" i="9"/>
  <c r="CK527" i="9"/>
  <c r="CK152" i="9"/>
  <c r="CK270" i="9"/>
  <c r="CK389" i="9"/>
  <c r="CK58" i="9"/>
  <c r="CK262" i="9"/>
  <c r="CK110" i="9"/>
  <c r="CK100" i="9"/>
  <c r="CK137" i="9"/>
  <c r="CK214" i="9"/>
  <c r="CK276" i="9"/>
  <c r="CK266" i="9"/>
  <c r="CK569" i="9"/>
  <c r="CK295" i="9"/>
  <c r="CK160" i="9"/>
  <c r="CK426" i="9"/>
  <c r="CK328" i="9"/>
  <c r="CK82" i="9"/>
  <c r="CK127" i="9"/>
  <c r="CK540" i="9"/>
  <c r="CK291" i="9"/>
  <c r="CK18" i="9"/>
  <c r="CK541" i="9"/>
  <c r="CK500" i="9"/>
  <c r="CK564" i="9"/>
  <c r="CK27" i="9"/>
  <c r="CK325" i="9"/>
  <c r="CK183" i="9"/>
  <c r="CK32" i="9"/>
  <c r="CK490" i="9"/>
  <c r="CK159" i="9"/>
  <c r="CK203" i="9"/>
  <c r="E11" i="13"/>
  <c r="G11" i="13" s="1"/>
  <c r="BU483" i="9"/>
  <c r="CJ4" i="11" s="1"/>
  <c r="BV483" i="9"/>
  <c r="E13" i="13" s="1"/>
  <c r="G13" i="13" s="1"/>
  <c r="BM364" i="9"/>
  <c r="BN364" i="9"/>
  <c r="BN201" i="9"/>
  <c r="BM201" i="9"/>
  <c r="BN128" i="9"/>
  <c r="BM128" i="9"/>
  <c r="BK577" i="9"/>
  <c r="BL577" i="9" s="1"/>
  <c r="DE4" i="11" l="1"/>
  <c r="B15" i="13" s="1"/>
  <c r="C15" i="13" s="1"/>
  <c r="BM577" i="9"/>
  <c r="BY4" i="11" s="1"/>
  <c r="BN577" i="9"/>
  <c r="E12" i="13" s="1"/>
  <c r="G12" i="13" s="1"/>
  <c r="B13" i="13"/>
  <c r="C13" i="13" s="1"/>
  <c r="B12" i="13" l="1"/>
  <c r="C12" i="13" s="1"/>
  <c r="E17" i="13"/>
  <c r="CP448" i="9" l="1"/>
  <c r="CP84" i="9"/>
  <c r="CP414" i="9"/>
  <c r="CP277" i="9"/>
  <c r="CP69" i="9"/>
  <c r="CP63" i="9"/>
  <c r="CP79" i="9"/>
  <c r="CP219" i="9"/>
  <c r="CP249" i="9"/>
  <c r="CP80" i="9"/>
  <c r="CP537" i="9"/>
  <c r="CP370" i="9"/>
  <c r="CP255" i="9"/>
  <c r="CP386" i="9"/>
  <c r="CP113" i="9"/>
  <c r="CP307" i="9"/>
  <c r="CP333" i="9"/>
  <c r="CP81" i="9"/>
  <c r="CP29" i="9"/>
  <c r="CP131" i="9"/>
  <c r="CP471" i="9"/>
  <c r="CP278" i="9"/>
  <c r="CP108" i="9"/>
  <c r="CP94" i="9"/>
  <c r="CP577" i="9"/>
  <c r="CP73" i="9"/>
  <c r="CP65" i="9"/>
  <c r="CP50" i="9"/>
  <c r="CP542" i="9"/>
  <c r="CP96" i="9"/>
  <c r="CP111" i="9"/>
  <c r="CP513" i="9"/>
  <c r="CP330" i="9"/>
  <c r="CP60" i="9"/>
  <c r="CP149" i="9"/>
  <c r="CP324" i="9"/>
  <c r="CP112" i="9"/>
  <c r="CP23" i="9"/>
  <c r="CP57" i="9"/>
  <c r="CP369" i="9"/>
  <c r="CP394" i="9"/>
  <c r="CP188" i="9"/>
  <c r="CP446" i="9"/>
  <c r="CP576" i="9"/>
  <c r="CP374" i="9"/>
  <c r="CP42" i="9"/>
  <c r="CP193" i="9"/>
  <c r="CP499" i="9"/>
  <c r="CP177" i="9"/>
  <c r="CP335" i="9"/>
  <c r="CP530" i="9"/>
  <c r="CP320" i="9"/>
  <c r="CP90" i="9"/>
  <c r="CP421" i="9"/>
  <c r="CP226" i="9"/>
  <c r="CP520" i="9"/>
  <c r="CP156" i="9"/>
  <c r="CP38" i="9"/>
  <c r="CP211" i="9"/>
  <c r="CP402" i="9"/>
  <c r="CP228" i="9"/>
  <c r="CP549" i="9"/>
  <c r="CP348" i="9"/>
  <c r="CP222" i="9"/>
  <c r="CP355" i="9"/>
  <c r="CP185" i="9"/>
  <c r="CP169" i="9"/>
  <c r="CP432" i="9"/>
  <c r="CP44" i="9"/>
  <c r="CP55" i="9"/>
  <c r="CP227" i="9"/>
  <c r="CP503" i="9"/>
  <c r="CP561" i="9"/>
  <c r="CP525" i="9"/>
  <c r="CP492" i="9"/>
  <c r="CP528" i="9"/>
  <c r="CP429" i="9"/>
  <c r="CP287" i="9"/>
  <c r="CP533" i="9"/>
  <c r="CP141" i="9"/>
  <c r="CP206" i="9"/>
  <c r="CP195" i="9"/>
  <c r="CP462" i="9"/>
  <c r="CP184" i="9"/>
  <c r="CP232" i="9"/>
  <c r="CP171" i="9"/>
  <c r="CP467" i="9"/>
  <c r="CP447" i="9"/>
  <c r="CP102" i="9"/>
  <c r="CP83" i="9"/>
  <c r="CP319" i="9"/>
  <c r="CP140" i="9"/>
  <c r="CP205" i="9"/>
  <c r="CP321" i="9"/>
  <c r="CP559" i="9"/>
  <c r="CP430" i="9"/>
  <c r="CP509" i="9"/>
  <c r="CP93" i="9"/>
  <c r="CP419" i="9"/>
  <c r="CP202" i="9"/>
  <c r="CP119" i="9"/>
  <c r="CP497" i="9"/>
  <c r="CP480" i="9"/>
  <c r="CP151" i="9"/>
  <c r="CP240" i="9"/>
  <c r="CP568" i="9"/>
  <c r="CP391" i="9"/>
  <c r="CP368" i="9"/>
  <c r="CP189" i="9"/>
  <c r="CP275" i="9"/>
  <c r="CP198" i="9"/>
  <c r="CP261" i="9"/>
  <c r="CP459" i="9"/>
  <c r="CP563" i="9"/>
  <c r="CP347" i="9"/>
  <c r="CP518" i="9"/>
  <c r="CP308" i="9"/>
  <c r="CP282" i="9"/>
  <c r="CP314" i="9"/>
  <c r="CP363" i="9"/>
  <c r="CP274" i="9"/>
  <c r="CP408" i="9"/>
  <c r="CP451" i="9"/>
  <c r="CP13" i="9"/>
  <c r="CP154" i="9"/>
  <c r="CP179" i="9"/>
  <c r="CP196" i="9"/>
  <c r="CP89" i="9"/>
  <c r="CP322" i="9"/>
  <c r="CP41" i="9"/>
  <c r="CP488" i="9"/>
  <c r="CP101" i="9"/>
  <c r="CP512" i="9"/>
  <c r="CP251" i="9"/>
  <c r="CP436" i="9"/>
  <c r="CP543" i="9"/>
  <c r="CP326" i="9"/>
  <c r="CP529" i="9"/>
  <c r="CP323" i="9"/>
  <c r="CP161" i="9"/>
  <c r="CP481" i="9"/>
  <c r="CP486" i="9"/>
  <c r="CP24" i="9"/>
  <c r="CP317" i="9"/>
  <c r="CP12" i="9"/>
  <c r="CP236" i="9"/>
  <c r="CP556" i="9"/>
  <c r="CP337" i="9"/>
  <c r="CP375" i="9"/>
  <c r="CP367" i="9"/>
  <c r="CP168" i="9"/>
  <c r="CP288" i="9"/>
  <c r="CP301" i="9"/>
  <c r="CP350" i="9"/>
  <c r="CP547" i="9"/>
  <c r="CP95" i="9"/>
  <c r="CP442" i="9"/>
  <c r="CP155" i="9"/>
  <c r="CP466" i="9"/>
  <c r="CP345" i="9"/>
  <c r="CP21" i="9"/>
  <c r="CP139" i="9"/>
  <c r="CP238" i="9"/>
  <c r="CP40" i="9"/>
  <c r="CP411" i="9"/>
  <c r="CP388" i="9"/>
  <c r="CP327" i="9"/>
  <c r="CP454" i="9"/>
  <c r="CP98" i="9"/>
  <c r="CP213" i="9"/>
  <c r="CP208" i="9"/>
  <c r="CP517" i="9"/>
  <c r="CP334" i="9"/>
  <c r="CP566" i="9"/>
  <c r="CP505" i="9"/>
  <c r="CP557" i="9"/>
  <c r="CP216" i="9"/>
  <c r="CP34" i="9"/>
  <c r="CP122" i="9"/>
  <c r="CP404" i="9"/>
  <c r="CP377" i="9"/>
  <c r="CP212" i="9"/>
  <c r="CP484" i="9"/>
  <c r="CP132" i="9"/>
  <c r="CP130" i="9"/>
  <c r="CP522" i="9"/>
  <c r="CP237" i="9"/>
  <c r="CP382" i="9"/>
  <c r="CP358" i="9"/>
  <c r="CP133" i="9"/>
  <c r="CP257" i="9"/>
  <c r="CP440" i="9"/>
  <c r="CP412" i="9"/>
  <c r="CP252" i="9"/>
  <c r="CP135" i="9"/>
  <c r="CP142" i="9"/>
  <c r="CP371" i="9"/>
  <c r="CP256" i="9"/>
  <c r="CP120" i="9"/>
  <c r="CP272" i="9"/>
  <c r="CP166" i="9"/>
  <c r="CP304" i="9"/>
  <c r="CP215" i="9"/>
  <c r="CP506" i="9"/>
  <c r="CP489" i="9"/>
  <c r="CP535" i="9"/>
  <c r="CP554" i="9"/>
  <c r="CP204" i="9"/>
  <c r="CP523" i="9"/>
  <c r="CP144" i="9"/>
  <c r="CP271" i="9"/>
  <c r="CP538" i="9"/>
  <c r="CP495" i="9"/>
  <c r="CP107" i="9"/>
  <c r="CP72" i="9"/>
  <c r="CP579" i="9"/>
  <c r="CP463" i="9"/>
  <c r="CP248" i="9"/>
  <c r="CP395" i="9"/>
  <c r="CP365" i="9"/>
  <c r="CP36" i="9"/>
  <c r="CP305" i="9"/>
  <c r="CP92" i="9"/>
  <c r="CP217" i="9"/>
  <c r="CP192" i="9"/>
  <c r="CP114" i="9"/>
  <c r="CP458" i="9"/>
  <c r="CP439" i="9"/>
  <c r="CP444" i="9"/>
  <c r="CP290" i="9"/>
  <c r="CP354" i="9"/>
  <c r="CP360" i="9"/>
  <c r="CP346" i="9"/>
  <c r="CP172" i="9"/>
  <c r="CP14" i="9"/>
  <c r="CP199" i="9"/>
  <c r="CP516" i="9"/>
  <c r="CP200" i="9"/>
  <c r="CP15" i="9"/>
  <c r="CP284" i="9"/>
  <c r="CP116" i="9"/>
  <c r="CP279" i="9"/>
  <c r="CP218" i="9"/>
  <c r="CP250" i="9"/>
  <c r="CP26" i="9"/>
  <c r="CP245" i="9"/>
  <c r="CP309" i="9"/>
  <c r="CP553" i="9"/>
  <c r="CP104" i="9"/>
  <c r="CP187" i="9"/>
  <c r="CP124" i="9"/>
  <c r="CP331" i="9"/>
  <c r="CP396" i="9"/>
  <c r="CP157" i="9"/>
  <c r="CP571" i="9"/>
  <c r="CP247" i="9"/>
  <c r="CP56" i="9"/>
  <c r="CP424" i="9"/>
  <c r="CP39" i="9"/>
  <c r="CP86" i="9"/>
  <c r="CP194" i="9"/>
  <c r="CP372" i="9"/>
  <c r="CP181" i="9"/>
  <c r="CP473" i="9"/>
  <c r="CP423" i="9"/>
  <c r="CP398" i="9"/>
  <c r="CP231" i="9"/>
  <c r="CP400" i="9"/>
  <c r="CP175" i="9"/>
  <c r="CP280" i="9"/>
  <c r="CP148" i="9"/>
  <c r="CP578" i="9"/>
  <c r="CP243" i="9"/>
  <c r="CP544" i="9"/>
  <c r="CP504" i="9"/>
  <c r="CP269" i="9"/>
  <c r="CP476" i="9"/>
  <c r="CP521" i="9"/>
  <c r="CP35" i="9"/>
  <c r="CP197" i="9"/>
  <c r="CP59" i="9"/>
  <c r="CP551" i="9"/>
  <c r="CP16" i="9"/>
  <c r="CP339" i="9"/>
  <c r="CP433" i="9"/>
  <c r="CP264" i="9"/>
  <c r="CP8" i="9"/>
  <c r="CS8" i="9" s="1"/>
  <c r="CP545" i="9"/>
  <c r="CQ545" i="9" s="1"/>
  <c r="CR545" i="9" s="1"/>
  <c r="CP91" i="9"/>
  <c r="CQ91" i="9" s="1"/>
  <c r="CR91" i="9" s="1"/>
  <c r="CP85" i="9"/>
  <c r="CQ85" i="9" s="1"/>
  <c r="CR85" i="9" s="1"/>
  <c r="CP349" i="9"/>
  <c r="CQ349" i="9" s="1"/>
  <c r="CR349" i="9" s="1"/>
  <c r="CP129" i="9"/>
  <c r="CQ129" i="9" s="1"/>
  <c r="CR129" i="9" s="1"/>
  <c r="CP449" i="9"/>
  <c r="CQ449" i="9" s="1"/>
  <c r="CR449" i="9" s="1"/>
  <c r="CP425" i="9"/>
  <c r="CQ425" i="9" s="1"/>
  <c r="CR425" i="9" s="1"/>
  <c r="CP178" i="9"/>
  <c r="CQ178" i="9" s="1"/>
  <c r="CR178" i="9" s="1"/>
  <c r="CP281" i="9"/>
  <c r="CQ281" i="9" s="1"/>
  <c r="CR281" i="9" s="1"/>
  <c r="CP295" i="9"/>
  <c r="CQ295" i="9" s="1"/>
  <c r="CR295" i="9" s="1"/>
  <c r="CP524" i="9"/>
  <c r="CQ524" i="9" s="1"/>
  <c r="CR524" i="9" s="1"/>
  <c r="CP546" i="9"/>
  <c r="CQ546" i="9" s="1"/>
  <c r="CR546" i="9" s="1"/>
  <c r="CP478" i="9"/>
  <c r="CQ478" i="9" s="1"/>
  <c r="CR478" i="9" s="1"/>
  <c r="CP379" i="9"/>
  <c r="CQ379" i="9" s="1"/>
  <c r="CR379" i="9" s="1"/>
  <c r="CP266" i="9"/>
  <c r="CQ266" i="9" s="1"/>
  <c r="CR266" i="9" s="1"/>
  <c r="CP555" i="9"/>
  <c r="CQ555" i="9" s="1"/>
  <c r="CR555" i="9" s="1"/>
  <c r="CP49" i="9"/>
  <c r="CQ49" i="9" s="1"/>
  <c r="CR49" i="9" s="1"/>
  <c r="CP258" i="9"/>
  <c r="CQ258" i="9" s="1"/>
  <c r="CR258" i="9" s="1"/>
  <c r="CP64" i="9"/>
  <c r="CQ64" i="9" s="1"/>
  <c r="CR64" i="9" s="1"/>
  <c r="CP58" i="9"/>
  <c r="CQ58" i="9" s="1"/>
  <c r="CR58" i="9" s="1"/>
  <c r="CP54" i="9"/>
  <c r="CQ54" i="9" s="1"/>
  <c r="CR54" i="9" s="1"/>
  <c r="CT54" i="9" s="1"/>
  <c r="CP494" i="9"/>
  <c r="CQ494" i="9" s="1"/>
  <c r="CR494" i="9" s="1"/>
  <c r="CP474" i="9"/>
  <c r="CQ474" i="9" s="1"/>
  <c r="CR474" i="9" s="1"/>
  <c r="CP390" i="9"/>
  <c r="CQ390" i="9" s="1"/>
  <c r="CR390" i="9" s="1"/>
  <c r="CP569" i="9"/>
  <c r="CQ569" i="9" s="1"/>
  <c r="CR569" i="9" s="1"/>
  <c r="CP443" i="9"/>
  <c r="CQ443" i="9" s="1"/>
  <c r="CR443" i="9" s="1"/>
  <c r="CP52" i="9"/>
  <c r="CQ52" i="9" s="1"/>
  <c r="CR52" i="9" s="1"/>
  <c r="CP253" i="9"/>
  <c r="CQ253" i="9" s="1"/>
  <c r="CR253" i="9" s="1"/>
  <c r="CP61" i="9"/>
  <c r="CQ61" i="9" s="1"/>
  <c r="CR61" i="9" s="1"/>
  <c r="CS61" i="9" s="1"/>
  <c r="CP534" i="9"/>
  <c r="CQ534" i="9" s="1"/>
  <c r="CR534" i="9" s="1"/>
  <c r="CS534" i="9" s="1"/>
  <c r="CP493" i="9"/>
  <c r="CQ493" i="9" s="1"/>
  <c r="CR493" i="9" s="1"/>
  <c r="CP410" i="9"/>
  <c r="CQ410" i="9" s="1"/>
  <c r="CR410" i="9" s="1"/>
  <c r="CP145" i="9"/>
  <c r="CQ145" i="9" s="1"/>
  <c r="CR145" i="9" s="1"/>
  <c r="CS145" i="9" s="1"/>
  <c r="CP115" i="9"/>
  <c r="CQ115" i="9" s="1"/>
  <c r="CR115" i="9" s="1"/>
  <c r="CP312" i="9"/>
  <c r="CQ312" i="9" s="1"/>
  <c r="CR312" i="9" s="1"/>
  <c r="CP351" i="9"/>
  <c r="CQ351" i="9" s="1"/>
  <c r="CR351" i="9" s="1"/>
  <c r="CP70" i="9"/>
  <c r="CQ70" i="9" s="1"/>
  <c r="CR70" i="9" s="1"/>
  <c r="CP68" i="9"/>
  <c r="CQ68" i="9" s="1"/>
  <c r="CR68" i="9" s="1"/>
  <c r="CP373" i="9"/>
  <c r="CQ373" i="9" s="1"/>
  <c r="CR373" i="9" s="1"/>
  <c r="CT373" i="9" s="1"/>
  <c r="CP570" i="9"/>
  <c r="CQ570" i="9" s="1"/>
  <c r="CR570" i="9" s="1"/>
  <c r="CP37" i="9"/>
  <c r="CQ37" i="9" s="1"/>
  <c r="CR37" i="9" s="1"/>
  <c r="CP273" i="9"/>
  <c r="CQ273" i="9" s="1"/>
  <c r="CR273" i="9" s="1"/>
  <c r="CP531" i="9"/>
  <c r="CQ531" i="9" s="1"/>
  <c r="CR531" i="9" s="1"/>
  <c r="CP43" i="9"/>
  <c r="CQ43" i="9" s="1"/>
  <c r="CR43" i="9" s="1"/>
  <c r="CP405" i="9"/>
  <c r="CQ405" i="9" s="1"/>
  <c r="CR405" i="9" s="1"/>
  <c r="CP384" i="9"/>
  <c r="CQ384" i="9" s="1"/>
  <c r="CR384" i="9" s="1"/>
  <c r="CP475" i="9"/>
  <c r="CQ475" i="9" s="1"/>
  <c r="CR475" i="9" s="1"/>
  <c r="CS475" i="9" s="1"/>
  <c r="CP123" i="9"/>
  <c r="CQ123" i="9" s="1"/>
  <c r="CR123" i="9" s="1"/>
  <c r="CT123" i="9" s="1"/>
  <c r="CP356" i="9"/>
  <c r="CQ356" i="9" s="1"/>
  <c r="CR356" i="9" s="1"/>
  <c r="CP22" i="9"/>
  <c r="CQ22" i="9" s="1"/>
  <c r="CR22" i="9" s="1"/>
  <c r="CP311" i="9"/>
  <c r="CQ311" i="9" s="1"/>
  <c r="CR311" i="9" s="1"/>
  <c r="CP32" i="9"/>
  <c r="CQ32" i="9" s="1"/>
  <c r="CR32" i="9" s="1"/>
  <c r="CP20" i="9"/>
  <c r="CQ20" i="9" s="1"/>
  <c r="CR20" i="9" s="1"/>
  <c r="CT20" i="9" s="1"/>
  <c r="CP482" i="9"/>
  <c r="CQ482" i="9" s="1"/>
  <c r="CR482" i="9" s="1"/>
  <c r="CT482" i="9" s="1"/>
  <c r="CP527" i="9"/>
  <c r="CQ527" i="9" s="1"/>
  <c r="CR527" i="9" s="1"/>
  <c r="CP241" i="9"/>
  <c r="CQ241" i="9" s="1"/>
  <c r="CR241" i="9" s="1"/>
  <c r="CP526" i="9"/>
  <c r="CQ526" i="9" s="1"/>
  <c r="CR526" i="9" s="1"/>
  <c r="CS526" i="9" s="1"/>
  <c r="CP75" i="9"/>
  <c r="CQ75" i="9" s="1"/>
  <c r="CR75" i="9" s="1"/>
  <c r="CP575" i="9"/>
  <c r="CQ575" i="9" s="1"/>
  <c r="CR575" i="9" s="1"/>
  <c r="CP223" i="9"/>
  <c r="CQ223" i="9" s="1"/>
  <c r="CR223" i="9" s="1"/>
  <c r="CP268" i="9"/>
  <c r="CQ268" i="9" s="1"/>
  <c r="CR268" i="9" s="1"/>
  <c r="CT268" i="9" s="1"/>
  <c r="CP134" i="9"/>
  <c r="CQ134" i="9" s="1"/>
  <c r="CR134" i="9" s="1"/>
  <c r="CP214" i="9"/>
  <c r="CQ214" i="9" s="1"/>
  <c r="CR214" i="9" s="1"/>
  <c r="CP229" i="9"/>
  <c r="CQ229" i="9" s="1"/>
  <c r="CR229" i="9" s="1"/>
  <c r="CP325" i="9"/>
  <c r="CQ325" i="9" s="1"/>
  <c r="CR325" i="9" s="1"/>
  <c r="CP110" i="9"/>
  <c r="CQ110" i="9" s="1"/>
  <c r="CR110" i="9" s="1"/>
  <c r="CP30" i="9"/>
  <c r="CQ30" i="9" s="1"/>
  <c r="CR30" i="9" s="1"/>
  <c r="CP190" i="9"/>
  <c r="CQ190" i="9" s="1"/>
  <c r="CR190" i="9" s="1"/>
  <c r="CP515" i="9"/>
  <c r="CQ515" i="9" s="1"/>
  <c r="CR515" i="9" s="1"/>
  <c r="CP456" i="9"/>
  <c r="CQ456" i="9" s="1"/>
  <c r="CR456" i="9" s="1"/>
  <c r="CP67" i="9"/>
  <c r="CQ67" i="9" s="1"/>
  <c r="CR67" i="9" s="1"/>
  <c r="CP300" i="9"/>
  <c r="CQ300" i="9" s="1"/>
  <c r="CR300" i="9" s="1"/>
  <c r="CP548" i="9"/>
  <c r="CQ548" i="9" s="1"/>
  <c r="CR548" i="9" s="1"/>
  <c r="CT548" i="9" s="1"/>
  <c r="CP361" i="9"/>
  <c r="CQ361" i="9" s="1"/>
  <c r="CR361" i="9" s="1"/>
  <c r="CS361" i="9" s="1"/>
  <c r="CP562" i="9"/>
  <c r="CQ562" i="9" s="1"/>
  <c r="CR562" i="9" s="1"/>
  <c r="CP78" i="9"/>
  <c r="CQ78" i="9" s="1"/>
  <c r="CR78" i="9" s="1"/>
  <c r="CS78" i="9" s="1"/>
  <c r="CP137" i="9"/>
  <c r="CQ137" i="9" s="1"/>
  <c r="CR137" i="9" s="1"/>
  <c r="CP397" i="9"/>
  <c r="CQ397" i="9" s="1"/>
  <c r="CR397" i="9" s="1"/>
  <c r="CP452" i="9"/>
  <c r="CQ452" i="9" s="1"/>
  <c r="CR452" i="9" s="1"/>
  <c r="CP239" i="9"/>
  <c r="CQ239" i="9" s="1"/>
  <c r="CR239" i="9" s="1"/>
  <c r="CS239" i="9" s="1"/>
  <c r="CP383" i="9"/>
  <c r="CQ383" i="9" s="1"/>
  <c r="CR383" i="9" s="1"/>
  <c r="CT383" i="9" s="1"/>
  <c r="CP417" i="9"/>
  <c r="CQ417" i="9" s="1"/>
  <c r="CR417" i="9" s="1"/>
  <c r="CP496" i="9"/>
  <c r="CQ496" i="9" s="1"/>
  <c r="CR496" i="9" s="1"/>
  <c r="CP362" i="9"/>
  <c r="CQ362" i="9" s="1"/>
  <c r="CR362" i="9" s="1"/>
  <c r="CP158" i="9"/>
  <c r="CQ158" i="9" s="1"/>
  <c r="CR158" i="9" s="1"/>
  <c r="CP385" i="9"/>
  <c r="CQ385" i="9" s="1"/>
  <c r="CR385" i="9" s="1"/>
  <c r="CP510" i="9"/>
  <c r="CQ510" i="9" s="1"/>
  <c r="CR510" i="9" s="1"/>
  <c r="CP176" i="9"/>
  <c r="CQ176" i="9" s="1"/>
  <c r="CR176" i="9" s="1"/>
  <c r="CP380" i="9"/>
  <c r="CQ380" i="9" s="1"/>
  <c r="CR380" i="9" s="1"/>
  <c r="CS380" i="9" s="1"/>
  <c r="CP126" i="9"/>
  <c r="CQ126" i="9" s="1"/>
  <c r="CR126" i="9" s="1"/>
  <c r="CP82" i="9"/>
  <c r="CQ82" i="9" s="1"/>
  <c r="CR82" i="9" s="1"/>
  <c r="CS82" i="9" s="1"/>
  <c r="CP564" i="9"/>
  <c r="CQ564" i="9" s="1"/>
  <c r="CR564" i="9" s="1"/>
  <c r="CP438" i="9"/>
  <c r="CQ438" i="9" s="1"/>
  <c r="CR438" i="9" s="1"/>
  <c r="CP552" i="9"/>
  <c r="CQ552" i="9" s="1"/>
  <c r="CR552" i="9" s="1"/>
  <c r="CT552" i="9" s="1"/>
  <c r="CP580" i="9"/>
  <c r="CQ580" i="9" s="1"/>
  <c r="CR580" i="9" s="1"/>
  <c r="CP310" i="9"/>
  <c r="CQ310" i="9" s="1"/>
  <c r="CR310" i="9" s="1"/>
  <c r="CP485" i="9"/>
  <c r="CQ485" i="9" s="1"/>
  <c r="CR485" i="9" s="1"/>
  <c r="CP416" i="9"/>
  <c r="CQ416" i="9" s="1"/>
  <c r="CR416" i="9" s="1"/>
  <c r="CP87" i="9"/>
  <c r="CQ87" i="9" s="1"/>
  <c r="CR87" i="9" s="1"/>
  <c r="CP479" i="9"/>
  <c r="CQ479" i="9" s="1"/>
  <c r="CR479" i="9" s="1"/>
  <c r="CP153" i="9"/>
  <c r="CQ153" i="9" s="1"/>
  <c r="CR153" i="9" s="1"/>
  <c r="CT153" i="9" s="1"/>
  <c r="CP45" i="9"/>
  <c r="CQ45" i="9" s="1"/>
  <c r="CR45" i="9" s="1"/>
  <c r="CP28" i="9"/>
  <c r="CQ28" i="9" s="1"/>
  <c r="CR28" i="9" s="1"/>
  <c r="CP262" i="9"/>
  <c r="CQ262" i="9" s="1"/>
  <c r="CR262" i="9" s="1"/>
  <c r="CP342" i="9"/>
  <c r="CQ342" i="9" s="1"/>
  <c r="CR342" i="9" s="1"/>
  <c r="CP407" i="9"/>
  <c r="CQ407" i="9" s="1"/>
  <c r="CR407" i="9" s="1"/>
  <c r="CP392" i="9"/>
  <c r="CQ392" i="9" s="1"/>
  <c r="CR392" i="9" s="1"/>
  <c r="CT392" i="9" s="1"/>
  <c r="CP297" i="9"/>
  <c r="CQ297" i="9" s="1"/>
  <c r="CR297" i="9" s="1"/>
  <c r="CP25" i="9"/>
  <c r="CQ25" i="9" s="1"/>
  <c r="CR25" i="9" s="1"/>
  <c r="CP254" i="9"/>
  <c r="CQ254" i="9" s="1"/>
  <c r="CR254" i="9" s="1"/>
  <c r="CP209" i="9"/>
  <c r="CQ209" i="9" s="1"/>
  <c r="CR209" i="9" s="1"/>
  <c r="CP427" i="9"/>
  <c r="CQ427" i="9" s="1"/>
  <c r="CR427" i="9" s="1"/>
  <c r="CP291" i="9"/>
  <c r="CQ291" i="9" s="1"/>
  <c r="CR291" i="9" s="1"/>
  <c r="CP109" i="9"/>
  <c r="CQ109" i="9" s="1"/>
  <c r="CR109" i="9" s="1"/>
  <c r="CS109" i="9" s="1"/>
  <c r="CP428" i="9"/>
  <c r="CQ428" i="9" s="1"/>
  <c r="CR428" i="9" s="1"/>
  <c r="CS428" i="9" s="1"/>
  <c r="CP106" i="9"/>
  <c r="CQ106" i="9" s="1"/>
  <c r="CR106" i="9" s="1"/>
  <c r="CP210" i="9"/>
  <c r="CQ210" i="9" s="1"/>
  <c r="CR210" i="9" s="1"/>
  <c r="CP294" i="9"/>
  <c r="CQ294" i="9" s="1"/>
  <c r="CR294" i="9" s="1"/>
  <c r="CP100" i="9"/>
  <c r="CQ100" i="9" s="1"/>
  <c r="CR100" i="9" s="1"/>
  <c r="CP381" i="9"/>
  <c r="CQ381" i="9" s="1"/>
  <c r="CR381" i="9" s="1"/>
  <c r="CP483" i="9"/>
  <c r="CQ483" i="9" s="1"/>
  <c r="CR483" i="9" s="1"/>
  <c r="CP150" i="9"/>
  <c r="CQ150" i="9" s="1"/>
  <c r="CR150" i="9" s="1"/>
  <c r="CP230" i="9"/>
  <c r="CQ230" i="9" s="1"/>
  <c r="CR230" i="9" s="1"/>
  <c r="CP246" i="9"/>
  <c r="CQ246" i="9" s="1"/>
  <c r="CR246" i="9" s="1"/>
  <c r="CT246" i="9" s="1"/>
  <c r="CP125" i="9"/>
  <c r="CQ125" i="9" s="1"/>
  <c r="CR125" i="9" s="1"/>
  <c r="CP163" i="9"/>
  <c r="CQ163" i="9" s="1"/>
  <c r="CR163" i="9" s="1"/>
  <c r="CP560" i="9"/>
  <c r="CQ560" i="9" s="1"/>
  <c r="CR560" i="9" s="1"/>
  <c r="CP420" i="9"/>
  <c r="CQ420" i="9" s="1"/>
  <c r="CR420" i="9" s="1"/>
  <c r="CS420" i="9" s="1"/>
  <c r="CP353" i="9"/>
  <c r="CQ353" i="9" s="1"/>
  <c r="CR353" i="9" s="1"/>
  <c r="CP401" i="9"/>
  <c r="CQ401" i="9" s="1"/>
  <c r="CR401" i="9" s="1"/>
  <c r="CP225" i="9"/>
  <c r="CQ225" i="9" s="1"/>
  <c r="CR225" i="9" s="1"/>
  <c r="CP147" i="9"/>
  <c r="CQ147" i="9" s="1"/>
  <c r="CR147" i="9" s="1"/>
  <c r="CT147" i="9" s="1"/>
  <c r="CP105" i="9"/>
  <c r="CQ105" i="9" s="1"/>
  <c r="CR105" i="9" s="1"/>
  <c r="CP341" i="9"/>
  <c r="CQ341" i="9" s="1"/>
  <c r="CR341" i="9" s="1"/>
  <c r="CP500" i="9"/>
  <c r="CQ500" i="9" s="1"/>
  <c r="CR500" i="9" s="1"/>
  <c r="CP118" i="9"/>
  <c r="CQ118" i="9" s="1"/>
  <c r="CR118" i="9" s="1"/>
  <c r="CT118" i="9" s="1"/>
  <c r="CP17" i="9"/>
  <c r="CQ17" i="9" s="1"/>
  <c r="CR17" i="9" s="1"/>
  <c r="CP541" i="9"/>
  <c r="CQ541" i="9" s="1"/>
  <c r="CR541" i="9" s="1"/>
  <c r="CP174" i="9"/>
  <c r="CQ174" i="9" s="1"/>
  <c r="CR174" i="9" s="1"/>
  <c r="CP487" i="9"/>
  <c r="CQ487" i="9" s="1"/>
  <c r="CR487" i="9" s="1"/>
  <c r="CT487" i="9" s="1"/>
  <c r="CP173" i="9"/>
  <c r="CQ173" i="9" s="1"/>
  <c r="CR173" i="9" s="1"/>
  <c r="CP221" i="9"/>
  <c r="CQ221" i="9" s="1"/>
  <c r="CR221" i="9" s="1"/>
  <c r="CP71" i="9"/>
  <c r="CQ71" i="9" s="1"/>
  <c r="CR71" i="9" s="1"/>
  <c r="CP572" i="9"/>
  <c r="CQ572" i="9" s="1"/>
  <c r="CR572" i="9" s="1"/>
  <c r="CP18" i="9"/>
  <c r="CQ18" i="9" s="1"/>
  <c r="CR18" i="9" s="1"/>
  <c r="CP170" i="9"/>
  <c r="CQ170" i="9" s="1"/>
  <c r="CR170" i="9" s="1"/>
  <c r="CS170" i="9" s="1"/>
  <c r="CP207" i="9"/>
  <c r="CQ207" i="9" s="1"/>
  <c r="CR207" i="9" s="1"/>
  <c r="CP191" i="9"/>
  <c r="CQ191" i="9" s="1"/>
  <c r="CR191" i="9" s="1"/>
  <c r="CP165" i="9"/>
  <c r="CQ165" i="9" s="1"/>
  <c r="CR165" i="9" s="1"/>
  <c r="CP378" i="9"/>
  <c r="CQ378" i="9" s="1"/>
  <c r="CR378" i="9" s="1"/>
  <c r="CS378" i="9" s="1"/>
  <c r="CP519" i="9"/>
  <c r="CQ519" i="9" s="1"/>
  <c r="CR519" i="9" s="1"/>
  <c r="CP127" i="9"/>
  <c r="CQ127" i="9" s="1"/>
  <c r="CR127" i="9" s="1"/>
  <c r="CP48" i="9"/>
  <c r="CQ48" i="9" s="1"/>
  <c r="CR48" i="9" s="1"/>
  <c r="CP316" i="9"/>
  <c r="CQ316" i="9" s="1"/>
  <c r="CR316" i="9" s="1"/>
  <c r="CP511" i="9"/>
  <c r="CQ511" i="9" s="1"/>
  <c r="CR511" i="9" s="1"/>
  <c r="CP343" i="9"/>
  <c r="CQ343" i="9" s="1"/>
  <c r="CR343" i="9" s="1"/>
  <c r="CS343" i="9" s="1"/>
  <c r="CP338" i="9"/>
  <c r="CQ338" i="9" s="1"/>
  <c r="CR338" i="9" s="1"/>
  <c r="CP507" i="9"/>
  <c r="CQ507" i="9" s="1"/>
  <c r="CR507" i="9" s="1"/>
  <c r="CP201" i="9"/>
  <c r="CQ201" i="9" s="1"/>
  <c r="CR201" i="9" s="1"/>
  <c r="CP152" i="9"/>
  <c r="CQ152" i="9" s="1"/>
  <c r="CR152" i="9" s="1"/>
  <c r="CP51" i="9"/>
  <c r="CQ51" i="9" s="1"/>
  <c r="CR51" i="9" s="1"/>
  <c r="CT51" i="9" s="1"/>
  <c r="CP426" i="9"/>
  <c r="CQ426" i="9" s="1"/>
  <c r="CR426" i="9" s="1"/>
  <c r="CP540" i="9"/>
  <c r="CQ540" i="9" s="1"/>
  <c r="CR540" i="9" s="1"/>
  <c r="CP203" i="9"/>
  <c r="CQ203" i="9" s="1"/>
  <c r="CR203" i="9" s="1"/>
  <c r="CP465" i="9"/>
  <c r="CQ465" i="9" s="1"/>
  <c r="CR465" i="9" s="1"/>
  <c r="CP121" i="9"/>
  <c r="CQ121" i="9" s="1"/>
  <c r="CR121" i="9" s="1"/>
  <c r="CP364" i="9"/>
  <c r="CQ364" i="9" s="1"/>
  <c r="CR364" i="9" s="1"/>
  <c r="CP88" i="9"/>
  <c r="CQ88" i="9" s="1"/>
  <c r="CR88" i="9" s="1"/>
  <c r="CP186" i="9"/>
  <c r="CQ186" i="9" s="1"/>
  <c r="CR186" i="9" s="1"/>
  <c r="CP31" i="9"/>
  <c r="CQ31" i="9" s="1"/>
  <c r="CR31" i="9" s="1"/>
  <c r="CP306" i="9"/>
  <c r="CQ306" i="9" s="1"/>
  <c r="CR306" i="9" s="1"/>
  <c r="CP502" i="9"/>
  <c r="CQ502" i="9" s="1"/>
  <c r="CR502" i="9" s="1"/>
  <c r="CT502" i="9" s="1"/>
  <c r="CP180" i="9"/>
  <c r="CQ180" i="9" s="1"/>
  <c r="CR180" i="9" s="1"/>
  <c r="CP357" i="9"/>
  <c r="CQ357" i="9" s="1"/>
  <c r="CR357" i="9" s="1"/>
  <c r="CP387" i="9"/>
  <c r="CQ387" i="9" s="1"/>
  <c r="CR387" i="9" s="1"/>
  <c r="CP138" i="9"/>
  <c r="CQ138" i="9" s="1"/>
  <c r="CR138" i="9" s="1"/>
  <c r="CP146" i="9"/>
  <c r="CQ146" i="9" s="1"/>
  <c r="CR146" i="9" s="1"/>
  <c r="CP33" i="9"/>
  <c r="CQ33" i="9" s="1"/>
  <c r="CR33" i="9" s="1"/>
  <c r="CT33" i="9" s="1"/>
  <c r="CP77" i="9"/>
  <c r="CQ77" i="9" s="1"/>
  <c r="CR77" i="9" s="1"/>
  <c r="CP445" i="9"/>
  <c r="CQ445" i="9" s="1"/>
  <c r="CR445" i="9" s="1"/>
  <c r="CP162" i="9"/>
  <c r="CQ162" i="9" s="1"/>
  <c r="CR162" i="9" s="1"/>
  <c r="CP435" i="9"/>
  <c r="CQ435" i="9" s="1"/>
  <c r="CR435" i="9" s="1"/>
  <c r="CP53" i="9"/>
  <c r="CQ53" i="9" s="1"/>
  <c r="CR53" i="9" s="1"/>
  <c r="CP514" i="9"/>
  <c r="CQ514" i="9" s="1"/>
  <c r="CR514" i="9" s="1"/>
  <c r="CP270" i="9"/>
  <c r="CQ270" i="9" s="1"/>
  <c r="CR270" i="9" s="1"/>
  <c r="CP501" i="9"/>
  <c r="CQ501" i="9" s="1"/>
  <c r="CR501" i="9" s="1"/>
  <c r="CP259" i="9"/>
  <c r="CQ259" i="9" s="1"/>
  <c r="CR259" i="9" s="1"/>
  <c r="CP336" i="9"/>
  <c r="CQ336" i="9" s="1"/>
  <c r="CR336" i="9" s="1"/>
  <c r="CP182" i="9"/>
  <c r="CQ182" i="9" s="1"/>
  <c r="CR182" i="9" s="1"/>
  <c r="CP558" i="9"/>
  <c r="CQ558" i="9" s="1"/>
  <c r="CR558" i="9" s="1"/>
  <c r="CS558" i="9" s="1"/>
  <c r="CP265" i="9"/>
  <c r="CQ265" i="9" s="1"/>
  <c r="CR265" i="9" s="1"/>
  <c r="CP434" i="9"/>
  <c r="CQ434" i="9" s="1"/>
  <c r="CR434" i="9" s="1"/>
  <c r="CP19" i="9"/>
  <c r="CQ19" i="9" s="1"/>
  <c r="CR19" i="9" s="1"/>
  <c r="CP328" i="9"/>
  <c r="CQ328" i="9" s="1"/>
  <c r="CR328" i="9" s="1"/>
  <c r="CP550" i="9"/>
  <c r="CQ550" i="9" s="1"/>
  <c r="CR550" i="9" s="1"/>
  <c r="CP508" i="9"/>
  <c r="CQ508" i="9" s="1"/>
  <c r="CR508" i="9" s="1"/>
  <c r="CP47" i="9"/>
  <c r="CQ47" i="9" s="1"/>
  <c r="CR47" i="9" s="1"/>
  <c r="CP490" i="9"/>
  <c r="CQ490" i="9" s="1"/>
  <c r="CR490" i="9" s="1"/>
  <c r="CP403" i="9"/>
  <c r="CQ403" i="9" s="1"/>
  <c r="CR403" i="9" s="1"/>
  <c r="CP344" i="9"/>
  <c r="CQ344" i="9" s="1"/>
  <c r="CR344" i="9" s="1"/>
  <c r="CT344" i="9" s="1"/>
  <c r="CP340" i="9"/>
  <c r="CQ340" i="9" s="1"/>
  <c r="CR340" i="9" s="1"/>
  <c r="CP431" i="9"/>
  <c r="CQ431" i="9" s="1"/>
  <c r="CR431" i="9" s="1"/>
  <c r="CP477" i="9"/>
  <c r="CQ477" i="9" s="1"/>
  <c r="CR477" i="9" s="1"/>
  <c r="CP464" i="9"/>
  <c r="CQ464" i="9" s="1"/>
  <c r="CR464" i="9" s="1"/>
  <c r="CP244" i="9"/>
  <c r="CQ244" i="9" s="1"/>
  <c r="CR244" i="9" s="1"/>
  <c r="CP468" i="9"/>
  <c r="CQ468" i="9" s="1"/>
  <c r="CR468" i="9" s="1"/>
  <c r="CT468" i="9" s="1"/>
  <c r="CP441" i="9"/>
  <c r="CQ441" i="9" s="1"/>
  <c r="CR441" i="9" s="1"/>
  <c r="CP128" i="9"/>
  <c r="CQ128" i="9" s="1"/>
  <c r="CR128" i="9" s="1"/>
  <c r="CP233" i="9"/>
  <c r="CQ233" i="9" s="1"/>
  <c r="CR233" i="9" s="1"/>
  <c r="CP260" i="9"/>
  <c r="CQ260" i="9" s="1"/>
  <c r="CR260" i="9" s="1"/>
  <c r="CP565" i="9"/>
  <c r="CQ565" i="9" s="1"/>
  <c r="CR565" i="9" s="1"/>
  <c r="CP399" i="9"/>
  <c r="CQ399" i="9" s="1"/>
  <c r="CR399" i="9" s="1"/>
  <c r="CP422" i="9"/>
  <c r="CQ422" i="9" s="1"/>
  <c r="CR422" i="9" s="1"/>
  <c r="CP303" i="9"/>
  <c r="CQ303" i="9" s="1"/>
  <c r="CR303" i="9" s="1"/>
  <c r="CT303" i="9" s="1"/>
  <c r="CP167" i="9"/>
  <c r="CQ167" i="9" s="1"/>
  <c r="CR167" i="9" s="1"/>
  <c r="CP352" i="9"/>
  <c r="CQ352" i="9" s="1"/>
  <c r="CR352" i="9" s="1"/>
  <c r="CP234" i="9"/>
  <c r="CQ234" i="9" s="1"/>
  <c r="CR234" i="9" s="1"/>
  <c r="CP76" i="9"/>
  <c r="CQ76" i="9" s="1"/>
  <c r="CR76" i="9" s="1"/>
  <c r="CP46" i="9"/>
  <c r="CQ46" i="9" s="1"/>
  <c r="CR46" i="9" s="1"/>
  <c r="CP296" i="9"/>
  <c r="CQ296" i="9" s="1"/>
  <c r="CR296" i="9" s="1"/>
  <c r="CP359" i="9"/>
  <c r="CQ359" i="9" s="1"/>
  <c r="CR359" i="9" s="1"/>
  <c r="CP470" i="9"/>
  <c r="CQ470" i="9" s="1"/>
  <c r="CR470" i="9" s="1"/>
  <c r="CT470" i="9" s="1"/>
  <c r="CP143" i="9"/>
  <c r="CQ143" i="9" s="1"/>
  <c r="CR143" i="9" s="1"/>
  <c r="CP97" i="9"/>
  <c r="CQ97" i="9" s="1"/>
  <c r="CR97" i="9" s="1"/>
  <c r="CP332" i="9"/>
  <c r="CQ332" i="9" s="1"/>
  <c r="CR332" i="9" s="1"/>
  <c r="CP366" i="9"/>
  <c r="CQ366" i="9" s="1"/>
  <c r="CR366" i="9" s="1"/>
  <c r="CP393" i="9"/>
  <c r="CQ393" i="9" s="1"/>
  <c r="CR393" i="9" s="1"/>
  <c r="CP159" i="9"/>
  <c r="CQ159" i="9" s="1"/>
  <c r="CR159" i="9" s="1"/>
  <c r="CP74" i="9"/>
  <c r="CQ74" i="9" s="1"/>
  <c r="CR74" i="9" s="1"/>
  <c r="CP66" i="9"/>
  <c r="CQ66" i="9" s="1"/>
  <c r="CR66" i="9" s="1"/>
  <c r="CP461" i="9"/>
  <c r="CQ461" i="9" s="1"/>
  <c r="CR461" i="9" s="1"/>
  <c r="CP469" i="9"/>
  <c r="CQ469" i="9" s="1"/>
  <c r="CR469" i="9" s="1"/>
  <c r="CP318" i="9"/>
  <c r="CQ318" i="9" s="1"/>
  <c r="CR318" i="9" s="1"/>
  <c r="CP292" i="9"/>
  <c r="CQ292" i="9" s="1"/>
  <c r="CR292" i="9" s="1"/>
  <c r="CP160" i="9"/>
  <c r="CQ160" i="9" s="1"/>
  <c r="CR160" i="9" s="1"/>
  <c r="CP329" i="9"/>
  <c r="CQ329" i="9" s="1"/>
  <c r="CR329" i="9" s="1"/>
  <c r="CP299" i="9"/>
  <c r="CQ299" i="9" s="1"/>
  <c r="CR299" i="9" s="1"/>
  <c r="CS299" i="9" s="1"/>
  <c r="CP62" i="9"/>
  <c r="CQ62" i="9" s="1"/>
  <c r="CR62" i="9" s="1"/>
  <c r="CP276" i="9"/>
  <c r="CQ276" i="9" s="1"/>
  <c r="CR276" i="9" s="1"/>
  <c r="CP415" i="9"/>
  <c r="CQ415" i="9" s="1"/>
  <c r="CR415" i="9" s="1"/>
  <c r="CP491" i="9"/>
  <c r="CQ491" i="9" s="1"/>
  <c r="CR491" i="9" s="1"/>
  <c r="CP293" i="9"/>
  <c r="CQ293" i="9" s="1"/>
  <c r="CR293" i="9" s="1"/>
  <c r="CP286" i="9"/>
  <c r="CQ286" i="9" s="1"/>
  <c r="CR286" i="9" s="1"/>
  <c r="CP117" i="9"/>
  <c r="CQ117" i="9" s="1"/>
  <c r="CR117" i="9" s="1"/>
  <c r="CP406" i="9"/>
  <c r="CQ406" i="9" s="1"/>
  <c r="CR406" i="9" s="1"/>
  <c r="CP457" i="9"/>
  <c r="CQ457" i="9" s="1"/>
  <c r="CR457" i="9" s="1"/>
  <c r="CP183" i="9"/>
  <c r="CQ183" i="9" s="1"/>
  <c r="CR183" i="9" s="1"/>
  <c r="CP235" i="9"/>
  <c r="CQ235" i="9" s="1"/>
  <c r="CR235" i="9" s="1"/>
  <c r="CS235" i="9" s="1"/>
  <c r="CP263" i="9"/>
  <c r="CQ263" i="9" s="1"/>
  <c r="CR263" i="9" s="1"/>
  <c r="CP298" i="9"/>
  <c r="CQ298" i="9" s="1"/>
  <c r="CR298" i="9" s="1"/>
  <c r="CS298" i="9" s="1"/>
  <c r="CP136" i="9"/>
  <c r="CQ136" i="9" s="1"/>
  <c r="CR136" i="9" s="1"/>
  <c r="CP573" i="9"/>
  <c r="CQ573" i="9" s="1"/>
  <c r="CR573" i="9" s="1"/>
  <c r="CP285" i="9"/>
  <c r="CQ285" i="9" s="1"/>
  <c r="CR285" i="9" s="1"/>
  <c r="CP574" i="9"/>
  <c r="CQ574" i="9" s="1"/>
  <c r="CR574" i="9" s="1"/>
  <c r="CS574" i="9" s="1"/>
  <c r="CP472" i="9"/>
  <c r="CQ472" i="9" s="1"/>
  <c r="CR472" i="9" s="1"/>
  <c r="CP413" i="9"/>
  <c r="CQ413" i="9" s="1"/>
  <c r="CR413" i="9" s="1"/>
  <c r="CT413" i="9" s="1"/>
  <c r="CP450" i="9"/>
  <c r="CQ450" i="9" s="1"/>
  <c r="CR450" i="9" s="1"/>
  <c r="CP103" i="9"/>
  <c r="CQ103" i="9" s="1"/>
  <c r="CR103" i="9" s="1"/>
  <c r="CP283" i="9"/>
  <c r="CQ283" i="9" s="1"/>
  <c r="CR283" i="9" s="1"/>
  <c r="CP220" i="9"/>
  <c r="CQ220" i="9" s="1"/>
  <c r="CR220" i="9" s="1"/>
  <c r="CS220" i="9" s="1"/>
  <c r="CP418" i="9"/>
  <c r="CQ418" i="9" s="1"/>
  <c r="CR418" i="9" s="1"/>
  <c r="CS418" i="9" s="1"/>
  <c r="CP455" i="9"/>
  <c r="CQ455" i="9" s="1"/>
  <c r="CR455" i="9" s="1"/>
  <c r="CP164" i="9"/>
  <c r="CQ164" i="9" s="1"/>
  <c r="CR164" i="9" s="1"/>
  <c r="CP460" i="9"/>
  <c r="CQ460" i="9" s="1"/>
  <c r="CR460" i="9" s="1"/>
  <c r="CP409" i="9"/>
  <c r="CQ409" i="9" s="1"/>
  <c r="CR409" i="9" s="1"/>
  <c r="CT409" i="9" s="1"/>
  <c r="CP313" i="9"/>
  <c r="CQ313" i="9" s="1"/>
  <c r="CR313" i="9" s="1"/>
  <c r="CP498" i="9"/>
  <c r="CQ498" i="9" s="1"/>
  <c r="CR498" i="9" s="1"/>
  <c r="CS498" i="9" s="1"/>
  <c r="CP315" i="9"/>
  <c r="CQ315" i="9" s="1"/>
  <c r="CR315" i="9" s="1"/>
  <c r="CP242" i="9"/>
  <c r="CQ242" i="9" s="1"/>
  <c r="CR242" i="9" s="1"/>
  <c r="CT242" i="9" s="1"/>
  <c r="CP302" i="9"/>
  <c r="CQ302" i="9" s="1"/>
  <c r="CR302" i="9" s="1"/>
  <c r="CP567" i="9"/>
  <c r="CQ567" i="9" s="1"/>
  <c r="CR567" i="9" s="1"/>
  <c r="CP289" i="9"/>
  <c r="CQ289" i="9" s="1"/>
  <c r="CR289" i="9" s="1"/>
  <c r="CP536" i="9"/>
  <c r="CQ536" i="9" s="1"/>
  <c r="CR536" i="9" s="1"/>
  <c r="CP532" i="9"/>
  <c r="CQ532" i="9" s="1"/>
  <c r="CR532" i="9" s="1"/>
  <c r="CT532" i="9" s="1"/>
  <c r="CP389" i="9"/>
  <c r="CQ389" i="9" s="1"/>
  <c r="CR389" i="9" s="1"/>
  <c r="CS389" i="9" s="1"/>
  <c r="CP27" i="9"/>
  <c r="CQ27" i="9" s="1"/>
  <c r="CR27" i="9" s="1"/>
  <c r="CP267" i="9"/>
  <c r="CQ267" i="9" s="1"/>
  <c r="CR267" i="9" s="1"/>
  <c r="CP453" i="9"/>
  <c r="CQ453" i="9" s="1"/>
  <c r="CR453" i="9" s="1"/>
  <c r="CP224" i="9"/>
  <c r="CQ224" i="9" s="1"/>
  <c r="CR224" i="9" s="1"/>
  <c r="CP376" i="9"/>
  <c r="CQ376" i="9" s="1"/>
  <c r="CR376" i="9" s="1"/>
  <c r="CP99" i="9"/>
  <c r="CQ99" i="9" s="1"/>
  <c r="CR99" i="9" s="1"/>
  <c r="CP437" i="9"/>
  <c r="CQ437" i="9" s="1"/>
  <c r="CR437" i="9" s="1"/>
  <c r="CP539" i="9"/>
  <c r="CQ539" i="9" s="1"/>
  <c r="CR539" i="9" s="1"/>
  <c r="CT539" i="9" s="1"/>
  <c r="CS470" i="9" l="1"/>
  <c r="CT418" i="9"/>
  <c r="CS268" i="9"/>
  <c r="CT82" i="9"/>
  <c r="CT526" i="9"/>
  <c r="CT76" i="9"/>
  <c r="CS76" i="9"/>
  <c r="CS413" i="9"/>
  <c r="CT574" i="9"/>
  <c r="CT165" i="9"/>
  <c r="CS165" i="9"/>
  <c r="CT407" i="9"/>
  <c r="CS407" i="9"/>
  <c r="CS366" i="9"/>
  <c r="CT366" i="9"/>
  <c r="CS152" i="9"/>
  <c r="CT152" i="9"/>
  <c r="CT500" i="9"/>
  <c r="CS500" i="9"/>
  <c r="CT225" i="9"/>
  <c r="CS225" i="9"/>
  <c r="CT560" i="9"/>
  <c r="CS560" i="9"/>
  <c r="CT479" i="9"/>
  <c r="CS479" i="9"/>
  <c r="CT174" i="9"/>
  <c r="CS174" i="9"/>
  <c r="CS230" i="9"/>
  <c r="CT230" i="9"/>
  <c r="CT109" i="9"/>
  <c r="CT380" i="9"/>
  <c r="CS567" i="9"/>
  <c r="CT567" i="9"/>
  <c r="CT136" i="9"/>
  <c r="CS136" i="9"/>
  <c r="CT224" i="9"/>
  <c r="CS224" i="9"/>
  <c r="CT99" i="9"/>
  <c r="CS99" i="9"/>
  <c r="CS285" i="9"/>
  <c r="CT285" i="9"/>
  <c r="CS103" i="9"/>
  <c r="CT103" i="9"/>
  <c r="CT536" i="9"/>
  <c r="CS536" i="9"/>
  <c r="CT289" i="9"/>
  <c r="CS289" i="9"/>
  <c r="CS302" i="9"/>
  <c r="CT302" i="9"/>
  <c r="CT437" i="9"/>
  <c r="CS437" i="9"/>
  <c r="CS573" i="9"/>
  <c r="CT573" i="9"/>
  <c r="CS393" i="9"/>
  <c r="CT393" i="9"/>
  <c r="CT460" i="9"/>
  <c r="CS460" i="9"/>
  <c r="CS276" i="9"/>
  <c r="CT276" i="9"/>
  <c r="CS66" i="9"/>
  <c r="CT66" i="9"/>
  <c r="CT159" i="9"/>
  <c r="CS159" i="9"/>
  <c r="CT389" i="9"/>
  <c r="CT143" i="9"/>
  <c r="CS143" i="9"/>
  <c r="CT359" i="9"/>
  <c r="CS359" i="9"/>
  <c r="CT352" i="9"/>
  <c r="CS352" i="9"/>
  <c r="CT233" i="9"/>
  <c r="CS233" i="9"/>
  <c r="CS464" i="9"/>
  <c r="CT464" i="9"/>
  <c r="CT431" i="9"/>
  <c r="CS431" i="9"/>
  <c r="CT403" i="9"/>
  <c r="CS403" i="9"/>
  <c r="CS328" i="9"/>
  <c r="CT328" i="9"/>
  <c r="CT455" i="9"/>
  <c r="CS455" i="9"/>
  <c r="CT498" i="9"/>
  <c r="CS182" i="9"/>
  <c r="CT182" i="9"/>
  <c r="CS77" i="9"/>
  <c r="CT77" i="9"/>
  <c r="CT138" i="9"/>
  <c r="CS138" i="9"/>
  <c r="CT203" i="9"/>
  <c r="CS203" i="9"/>
  <c r="CT338" i="9"/>
  <c r="CS338" i="9"/>
  <c r="CS316" i="9"/>
  <c r="CT316" i="9"/>
  <c r="CT519" i="9"/>
  <c r="CS519" i="9"/>
  <c r="CT221" i="9"/>
  <c r="CS221" i="9"/>
  <c r="CT17" i="9"/>
  <c r="CS17" i="9"/>
  <c r="CT163" i="9"/>
  <c r="CS163" i="9"/>
  <c r="CS483" i="9"/>
  <c r="CT483" i="9"/>
  <c r="CT294" i="9"/>
  <c r="CS294" i="9"/>
  <c r="CT315" i="9"/>
  <c r="CS315" i="9"/>
  <c r="CS263" i="9"/>
  <c r="CT263" i="9"/>
  <c r="CS406" i="9"/>
  <c r="CT406" i="9"/>
  <c r="CT220" i="9"/>
  <c r="CT450" i="9"/>
  <c r="CS450" i="9"/>
  <c r="CT472" i="9"/>
  <c r="CS472" i="9"/>
  <c r="CT286" i="9"/>
  <c r="CS286" i="9"/>
  <c r="CS491" i="9"/>
  <c r="CT491" i="9"/>
  <c r="CS160" i="9"/>
  <c r="CT160" i="9"/>
  <c r="CS318" i="9"/>
  <c r="CT318" i="9"/>
  <c r="CT461" i="9"/>
  <c r="CS461" i="9"/>
  <c r="CS74" i="9"/>
  <c r="CT74" i="9"/>
  <c r="CS332" i="9"/>
  <c r="CT332" i="9"/>
  <c r="CT296" i="9"/>
  <c r="CS296" i="9"/>
  <c r="CT399" i="9"/>
  <c r="CS399" i="9"/>
  <c r="CT260" i="9"/>
  <c r="CS260" i="9"/>
  <c r="CT128" i="9"/>
  <c r="CS128" i="9"/>
  <c r="CT244" i="9"/>
  <c r="CS244" i="9"/>
  <c r="CT340" i="9"/>
  <c r="CS340" i="9"/>
  <c r="CS539" i="9"/>
  <c r="CS242" i="9"/>
  <c r="CT336" i="9"/>
  <c r="CS336" i="9"/>
  <c r="CS270" i="9"/>
  <c r="CT270" i="9"/>
  <c r="CT435" i="9"/>
  <c r="CS435" i="9"/>
  <c r="CT387" i="9"/>
  <c r="CS387" i="9"/>
  <c r="CS426" i="9"/>
  <c r="CT426" i="9"/>
  <c r="CT48" i="9"/>
  <c r="CS48" i="9"/>
  <c r="CS191" i="9"/>
  <c r="CT191" i="9"/>
  <c r="CS18" i="9"/>
  <c r="CT18" i="9"/>
  <c r="CT401" i="9"/>
  <c r="CS401" i="9"/>
  <c r="CS125" i="9"/>
  <c r="CT125" i="9"/>
  <c r="CT427" i="9"/>
  <c r="CS427" i="9"/>
  <c r="CT267" i="9"/>
  <c r="CS267" i="9"/>
  <c r="CT453" i="9"/>
  <c r="CS453" i="9"/>
  <c r="CT164" i="9"/>
  <c r="CS164" i="9"/>
  <c r="CS283" i="9"/>
  <c r="CT283" i="9"/>
  <c r="CT457" i="9"/>
  <c r="CS457" i="9"/>
  <c r="CT117" i="9"/>
  <c r="CS117" i="9"/>
  <c r="CT293" i="9"/>
  <c r="CS293" i="9"/>
  <c r="CT62" i="9"/>
  <c r="CS62" i="9"/>
  <c r="CT329" i="9"/>
  <c r="CS329" i="9"/>
  <c r="CT292" i="9"/>
  <c r="CS292" i="9"/>
  <c r="CS97" i="9"/>
  <c r="CT97" i="9"/>
  <c r="CT167" i="9"/>
  <c r="CS167" i="9"/>
  <c r="CT422" i="9"/>
  <c r="CS422" i="9"/>
  <c r="CT441" i="9"/>
  <c r="CS441" i="9"/>
  <c r="CS47" i="9"/>
  <c r="CT47" i="9"/>
  <c r="CS550" i="9"/>
  <c r="CT550" i="9"/>
  <c r="CS409" i="9"/>
  <c r="CS259" i="9"/>
  <c r="CT259" i="9"/>
  <c r="CT162" i="9"/>
  <c r="CS162" i="9"/>
  <c r="CT357" i="9"/>
  <c r="CS357" i="9"/>
  <c r="CT465" i="9"/>
  <c r="CS465" i="9"/>
  <c r="CS507" i="9"/>
  <c r="CT507" i="9"/>
  <c r="CS127" i="9"/>
  <c r="CT127" i="9"/>
  <c r="CT207" i="9"/>
  <c r="CS207" i="9"/>
  <c r="CS341" i="9"/>
  <c r="CT341" i="9"/>
  <c r="CS353" i="9"/>
  <c r="CT353" i="9"/>
  <c r="CS381" i="9"/>
  <c r="CT381" i="9"/>
  <c r="CT210" i="9"/>
  <c r="CS210" i="9"/>
  <c r="CS183" i="9"/>
  <c r="CT183" i="9"/>
  <c r="CS376" i="9"/>
  <c r="CT376" i="9"/>
  <c r="CT27" i="9"/>
  <c r="CS27" i="9"/>
  <c r="CT313" i="9"/>
  <c r="CS313" i="9"/>
  <c r="CT235" i="9"/>
  <c r="CT415" i="9"/>
  <c r="CS415" i="9"/>
  <c r="CT46" i="9"/>
  <c r="CS46" i="9"/>
  <c r="CT234" i="9"/>
  <c r="CS234" i="9"/>
  <c r="CT477" i="9"/>
  <c r="CS477" i="9"/>
  <c r="CT490" i="9"/>
  <c r="CS490" i="9"/>
  <c r="CT434" i="9"/>
  <c r="CS434" i="9"/>
  <c r="CS532" i="9"/>
  <c r="CT298" i="9"/>
  <c r="CS303" i="9"/>
  <c r="CS501" i="9"/>
  <c r="CT501" i="9"/>
  <c r="CT514" i="9"/>
  <c r="CS514" i="9"/>
  <c r="CT445" i="9"/>
  <c r="CS445" i="9"/>
  <c r="CT180" i="9"/>
  <c r="CS180" i="9"/>
  <c r="CS31" i="9"/>
  <c r="CT31" i="9"/>
  <c r="CT541" i="9"/>
  <c r="CS541" i="9"/>
  <c r="CT105" i="9"/>
  <c r="CS105" i="9"/>
  <c r="CS150" i="9"/>
  <c r="CT150" i="9"/>
  <c r="CS100" i="9"/>
  <c r="CT100" i="9"/>
  <c r="CS106" i="9"/>
  <c r="CT106" i="9"/>
  <c r="CS53" i="9"/>
  <c r="CT53" i="9"/>
  <c r="CS146" i="9"/>
  <c r="CT146" i="9"/>
  <c r="CS306" i="9"/>
  <c r="CT306" i="9"/>
  <c r="CS88" i="9"/>
  <c r="CT88" i="9"/>
  <c r="CT121" i="9"/>
  <c r="CS121" i="9"/>
  <c r="CT540" i="9"/>
  <c r="CS540" i="9"/>
  <c r="CS511" i="9"/>
  <c r="CT511" i="9"/>
  <c r="CS71" i="9"/>
  <c r="CT71" i="9"/>
  <c r="CT558" i="9"/>
  <c r="CS291" i="9"/>
  <c r="CT291" i="9"/>
  <c r="CS254" i="9"/>
  <c r="CT254" i="9"/>
  <c r="CT297" i="9"/>
  <c r="CS297" i="9"/>
  <c r="CT262" i="9"/>
  <c r="CS262" i="9"/>
  <c r="CT45" i="9"/>
  <c r="CS45" i="9"/>
  <c r="CS416" i="9"/>
  <c r="CT416" i="9"/>
  <c r="CT310" i="9"/>
  <c r="CS310" i="9"/>
  <c r="CS468" i="9"/>
  <c r="CT170" i="9"/>
  <c r="CT438" i="9"/>
  <c r="CS438" i="9"/>
  <c r="CT126" i="9"/>
  <c r="CS126" i="9"/>
  <c r="CT176" i="9"/>
  <c r="CS176" i="9"/>
  <c r="CS158" i="9"/>
  <c r="CT158" i="9"/>
  <c r="CS137" i="9"/>
  <c r="CT137" i="9"/>
  <c r="CT67" i="9"/>
  <c r="CS67" i="9"/>
  <c r="CT32" i="9"/>
  <c r="CS32" i="9"/>
  <c r="CT384" i="9"/>
  <c r="CS384" i="9"/>
  <c r="CT565" i="9"/>
  <c r="CS565" i="9"/>
  <c r="CS508" i="9"/>
  <c r="CT508" i="9"/>
  <c r="CS19" i="9"/>
  <c r="CT19" i="9"/>
  <c r="CT265" i="9"/>
  <c r="CS265" i="9"/>
  <c r="CT186" i="9"/>
  <c r="CS186" i="9"/>
  <c r="CS201" i="9"/>
  <c r="CT201" i="9"/>
  <c r="CT173" i="9"/>
  <c r="CS173" i="9"/>
  <c r="CS342" i="9"/>
  <c r="CT342" i="9"/>
  <c r="CT87" i="9"/>
  <c r="CS87" i="9"/>
  <c r="CT299" i="9"/>
  <c r="CT378" i="9"/>
  <c r="CS552" i="9"/>
  <c r="CS392" i="9"/>
  <c r="CT385" i="9"/>
  <c r="CS385" i="9"/>
  <c r="CT362" i="9"/>
  <c r="CS362" i="9"/>
  <c r="CS456" i="9"/>
  <c r="CT456" i="9"/>
  <c r="CS190" i="9"/>
  <c r="CT190" i="9"/>
  <c r="CT75" i="9"/>
  <c r="CS75" i="9"/>
  <c r="CT469" i="9"/>
  <c r="CS469" i="9"/>
  <c r="CS364" i="9"/>
  <c r="CT364" i="9"/>
  <c r="CS572" i="9"/>
  <c r="CT572" i="9"/>
  <c r="CT209" i="9"/>
  <c r="CS209" i="9"/>
  <c r="CT25" i="9"/>
  <c r="CS25" i="9"/>
  <c r="CT28" i="9"/>
  <c r="CS28" i="9"/>
  <c r="CT485" i="9"/>
  <c r="CS485" i="9"/>
  <c r="CS344" i="9"/>
  <c r="CS580" i="9"/>
  <c r="CT580" i="9"/>
  <c r="CS564" i="9"/>
  <c r="CT564" i="9"/>
  <c r="CT510" i="9"/>
  <c r="CS510" i="9"/>
  <c r="CS496" i="9"/>
  <c r="CT496" i="9"/>
  <c r="CT452" i="9"/>
  <c r="CS452" i="9"/>
  <c r="CT30" i="9"/>
  <c r="CS30" i="9"/>
  <c r="CS229" i="9"/>
  <c r="CT229" i="9"/>
  <c r="CT134" i="9"/>
  <c r="CS134" i="9"/>
  <c r="CT527" i="9"/>
  <c r="CS527" i="9"/>
  <c r="CS33" i="9"/>
  <c r="CS502" i="9"/>
  <c r="CS51" i="9"/>
  <c r="CT343" i="9"/>
  <c r="CS487" i="9"/>
  <c r="CS118" i="9"/>
  <c r="CS147" i="9"/>
  <c r="CT420" i="9"/>
  <c r="CS246" i="9"/>
  <c r="CT428" i="9"/>
  <c r="CS417" i="9"/>
  <c r="CT417" i="9"/>
  <c r="CS397" i="9"/>
  <c r="CT397" i="9"/>
  <c r="CT562" i="9"/>
  <c r="CS562" i="9"/>
  <c r="CS300" i="9"/>
  <c r="CT300" i="9"/>
  <c r="CT515" i="9"/>
  <c r="CS515" i="9"/>
  <c r="CS110" i="9"/>
  <c r="CT110" i="9"/>
  <c r="CT575" i="9"/>
  <c r="CS575" i="9"/>
  <c r="CT493" i="9"/>
  <c r="CS493" i="9"/>
  <c r="CS482" i="9"/>
  <c r="CS22" i="9"/>
  <c r="CT22" i="9"/>
  <c r="CT43" i="9"/>
  <c r="CS43" i="9"/>
  <c r="CT78" i="9"/>
  <c r="CS153" i="9"/>
  <c r="CT64" i="9"/>
  <c r="CS64" i="9"/>
  <c r="CS555" i="9"/>
  <c r="CT555" i="9"/>
  <c r="CT546" i="9"/>
  <c r="CS546" i="9"/>
  <c r="CT281" i="9"/>
  <c r="CS281" i="9"/>
  <c r="CS129" i="9"/>
  <c r="CT129" i="9"/>
  <c r="CT91" i="9"/>
  <c r="CS91" i="9"/>
  <c r="CS383" i="9"/>
  <c r="CT361" i="9"/>
  <c r="CS20" i="9"/>
  <c r="CT531" i="9"/>
  <c r="CS531" i="9"/>
  <c r="CS68" i="9"/>
  <c r="CT68" i="9"/>
  <c r="CT312" i="9"/>
  <c r="CS312" i="9"/>
  <c r="CS123" i="9"/>
  <c r="CT61" i="9"/>
  <c r="CS443" i="9"/>
  <c r="CT443" i="9"/>
  <c r="CT474" i="9"/>
  <c r="CS474" i="9"/>
  <c r="CT145" i="9"/>
  <c r="CS266" i="9"/>
  <c r="CT266" i="9"/>
  <c r="CT524" i="9"/>
  <c r="CS524" i="9"/>
  <c r="CT178" i="9"/>
  <c r="CS178" i="9"/>
  <c r="CT545" i="9"/>
  <c r="CS545" i="9"/>
  <c r="CT325" i="9"/>
  <c r="CS325" i="9"/>
  <c r="CS214" i="9"/>
  <c r="CT214" i="9"/>
  <c r="CS311" i="9"/>
  <c r="CT311" i="9"/>
  <c r="CS356" i="9"/>
  <c r="CT356" i="9"/>
  <c r="CS273" i="9"/>
  <c r="CT273" i="9"/>
  <c r="CS570" i="9"/>
  <c r="CT570" i="9"/>
  <c r="CS70" i="9"/>
  <c r="CT70" i="9"/>
  <c r="CT253" i="9"/>
  <c r="CS253" i="9"/>
  <c r="CS548" i="9"/>
  <c r="CS390" i="9"/>
  <c r="CT390" i="9"/>
  <c r="CT239" i="9"/>
  <c r="CT58" i="9"/>
  <c r="CS58" i="9"/>
  <c r="CS258" i="9"/>
  <c r="CT258" i="9"/>
  <c r="CT379" i="9"/>
  <c r="CS379" i="9"/>
  <c r="CT425" i="9"/>
  <c r="CS425" i="9"/>
  <c r="CT349" i="9"/>
  <c r="CS349" i="9"/>
  <c r="CT223" i="9"/>
  <c r="CS223" i="9"/>
  <c r="CT241" i="9"/>
  <c r="CS241" i="9"/>
  <c r="CS405" i="9"/>
  <c r="CT405" i="9"/>
  <c r="CT37" i="9"/>
  <c r="CS37" i="9"/>
  <c r="CT351" i="9"/>
  <c r="CS351" i="9"/>
  <c r="CS115" i="9"/>
  <c r="CT115" i="9"/>
  <c r="CS410" i="9"/>
  <c r="CT410" i="9"/>
  <c r="CT52" i="9"/>
  <c r="CS52" i="9"/>
  <c r="CT569" i="9"/>
  <c r="CS569" i="9"/>
  <c r="CS373" i="9"/>
  <c r="CT494" i="9"/>
  <c r="CS494" i="9"/>
  <c r="CT49" i="9"/>
  <c r="CS49" i="9"/>
  <c r="CT478" i="9"/>
  <c r="CS478" i="9"/>
  <c r="CT295" i="9"/>
  <c r="CS295" i="9"/>
  <c r="CS449" i="9"/>
  <c r="CT449" i="9"/>
  <c r="CT85" i="9"/>
  <c r="CS85" i="9"/>
  <c r="CT475" i="9"/>
  <c r="CT534" i="9"/>
  <c r="CS54" i="9"/>
  <c r="CQ8" i="9"/>
  <c r="CR8" i="9" s="1"/>
  <c r="DO4" i="11" l="1"/>
  <c r="B16" i="13" s="1"/>
  <c r="C16" i="13" s="1"/>
  <c r="F16" i="13"/>
  <c r="G16" i="13" s="1"/>
  <c r="B17" i="13" l="1"/>
  <c r="C17" i="13"/>
  <c r="M17" i="13" s="1"/>
  <c r="N17" i="13" s="1"/>
  <c r="G17" i="13"/>
  <c r="F17" i="13"/>
  <c r="CB21" i="11" l="1"/>
  <c r="CB19" i="11"/>
  <c r="CM21" i="11" l="1"/>
  <c r="DH23" i="11" l="1"/>
  <c r="DR23" i="11" l="1"/>
  <c r="CB24" i="11"/>
  <c r="CB22" i="11"/>
  <c r="CM24" i="11"/>
  <c r="DH26" i="11" l="1"/>
  <c r="DR26" i="11" l="1"/>
  <c r="E25" i="11" l="1"/>
  <c r="D27" i="11"/>
  <c r="E27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dacek_ib4q3dx</author>
  </authors>
  <commentList>
    <comment ref="CY7" authorId="0" shapeId="0" xr:uid="{64B9FE6D-ACD7-40D2-A088-9965831C8EF7}">
      <text>
        <r>
          <rPr>
            <sz val="9"/>
            <color indexed="81"/>
            <rFont val="Tahoma"/>
            <family val="2"/>
            <charset val="204"/>
          </rPr>
          <t>51., 52. un 53. programmas</t>
        </r>
      </text>
    </comment>
    <comment ref="DI7" authorId="0" shapeId="0" xr:uid="{20D842DD-635F-4384-812D-37EC275125DF}">
      <text>
        <r>
          <rPr>
            <sz val="9"/>
            <color indexed="81"/>
            <rFont val="Tahoma"/>
            <family val="2"/>
            <charset val="204"/>
          </rPr>
          <t>51., 52. un 53. programmas</t>
        </r>
      </text>
    </comment>
    <comment ref="DS7" authorId="0" shapeId="0" xr:uid="{C271EE84-B140-44BE-AC25-C5E7C56CB2E7}">
      <text>
        <r>
          <rPr>
            <sz val="9"/>
            <color indexed="81"/>
            <rFont val="Tahoma"/>
            <family val="2"/>
            <charset val="204"/>
          </rPr>
          <t>51., 52. un 53. programmas</t>
        </r>
      </text>
    </comment>
    <comment ref="C18" authorId="0" shapeId="0" xr:uid="{3901F075-491D-48EB-AF2E-53EA99D0166A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M18" authorId="0" shapeId="0" xr:uid="{7DCA164B-7954-47B3-8E4F-FE60B9128196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W18" authorId="0" shapeId="0" xr:uid="{7CF03D80-52E5-42B7-907E-0413B12E449C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AG18" authorId="0" shapeId="0" xr:uid="{C6491BD6-3CA5-4D67-8C44-9782F9B6EBE4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AS18" authorId="0" shapeId="0" xr:uid="{AE211A93-032C-4FEF-926C-9307B16D1ADC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BD18" authorId="0" shapeId="0" xr:uid="{391BA741-BD5E-43C6-B678-73A4BB747C0B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BO18" authorId="0" shapeId="0" xr:uid="{70926EE9-02BE-4E80-8E61-96D4C6499663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BZ18" authorId="0" shapeId="0" xr:uid="{B5255526-6742-4885-B8AF-045DF003840A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CK18" authorId="0" shapeId="0" xr:uid="{CD377B93-3500-4716-B88D-34A80ED5D6FB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CV20" authorId="0" shapeId="0" xr:uid="{158A19BC-4046-48EE-BDF7-20F1BCCC00A7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DF20" authorId="0" shapeId="0" xr:uid="{F1006C25-F59F-431E-BF05-1B44EAEA731D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DP20" authorId="0" shapeId="0" xr:uid="{AF7A4E84-150B-4DC1-8A40-025457F7970A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</commentList>
</comments>
</file>

<file path=xl/sharedStrings.xml><?xml version="1.0" encoding="utf-8"?>
<sst xmlns="http://schemas.openxmlformats.org/spreadsheetml/2006/main" count="741" uniqueCount="163">
  <si>
    <t>1. klase</t>
  </si>
  <si>
    <t>1. klašu komplekti</t>
  </si>
  <si>
    <t>2. klase</t>
  </si>
  <si>
    <t>2. klašu komplekti</t>
  </si>
  <si>
    <t>3. klase</t>
  </si>
  <si>
    <t>3. klašu komplekti</t>
  </si>
  <si>
    <t>4. klase</t>
  </si>
  <si>
    <t>4. klašu komplekti</t>
  </si>
  <si>
    <t>5. klase</t>
  </si>
  <si>
    <t>5. klašu komplekti</t>
  </si>
  <si>
    <t>6. klase</t>
  </si>
  <si>
    <t>6. klašu komplekti</t>
  </si>
  <si>
    <t>7. klase</t>
  </si>
  <si>
    <t>7. klašu komplekti</t>
  </si>
  <si>
    <t>8. klase</t>
  </si>
  <si>
    <t>8. klašu komplekti</t>
  </si>
  <si>
    <t>9. klase</t>
  </si>
  <si>
    <t>9. klašu komplekti</t>
  </si>
  <si>
    <t>10. klase</t>
  </si>
  <si>
    <t>10. klašu komplekti</t>
  </si>
  <si>
    <t>11. klase</t>
  </si>
  <si>
    <t>11. klašu komplekti</t>
  </si>
  <si>
    <t>12. klase</t>
  </si>
  <si>
    <t>12. klašu komplekti</t>
  </si>
  <si>
    <t>Vidēji 1.klasē skolēnu skaits</t>
  </si>
  <si>
    <t>Vidēji 2.klasē skolēnu skaits</t>
  </si>
  <si>
    <t>Vidēji 3.klasē skolēnu skaits</t>
  </si>
  <si>
    <t>Vidēji 4.klasē skolēnu skaits</t>
  </si>
  <si>
    <t>Vidēji 5.klasē skolēnu skaits</t>
  </si>
  <si>
    <t>Vidēji 6.klasē skolēnu skaits</t>
  </si>
  <si>
    <t>Vidēji 7.klasē skolēnu skaits</t>
  </si>
  <si>
    <t>Vidēji 8.klasē skolēnu skaits</t>
  </si>
  <si>
    <t>Vidēji 9.klasē skolēnu skaits</t>
  </si>
  <si>
    <t>Vidēji 10.klasē skolēnu skaits</t>
  </si>
  <si>
    <t>Vidēji 11.klasē skolēnu skaits</t>
  </si>
  <si>
    <t>Vidēji 12.klasē skolēnu skaits</t>
  </si>
  <si>
    <t>Valsts izglītības informācijas sistēmas dati uz 2020.gada 15.oktobri</t>
  </si>
  <si>
    <t>Klases komplektu nosacītais skaits</t>
  </si>
  <si>
    <t>Nosacītais vid.izgl. skaits klases komplektā</t>
  </si>
  <si>
    <t>=rand()</t>
  </si>
  <si>
    <t>Mācību stundu skaits nedēļā, gadā</t>
  </si>
  <si>
    <t>Vispārējās izglītības likums</t>
  </si>
  <si>
    <t>33.pants</t>
  </si>
  <si>
    <t>https://likumi.lv/doc.php?id=20243#p33</t>
  </si>
  <si>
    <t>Noteikumi par valsts pamatizglītības standartu un pamatizglītības programmu paraugiem</t>
  </si>
  <si>
    <t>11.pielikums</t>
  </si>
  <si>
    <t>https://likumi.lv/ta/id/303768-noteikumi-par-valsts-pamatizglitibas-standartu-un-pamatizglitibas-programmu-paraugiem</t>
  </si>
  <si>
    <t>Skolēna mācību stundas</t>
  </si>
  <si>
    <t>klase</t>
  </si>
  <si>
    <t>+ matemātika</t>
  </si>
  <si>
    <t>+ latviešu valoda</t>
  </si>
  <si>
    <t>pieņēmumi</t>
  </si>
  <si>
    <t>minimālais stundu apjoms</t>
  </si>
  <si>
    <t>dalīta svešvaloda</t>
  </si>
  <si>
    <t>Skolotāja slodze (amata vieta)</t>
  </si>
  <si>
    <t>kontaktstundas</t>
  </si>
  <si>
    <t>Pamata klases lielums</t>
  </si>
  <si>
    <t>Klases lielumu intervāli</t>
  </si>
  <si>
    <t>mazai klasei</t>
  </si>
  <si>
    <t>vidējai klasei</t>
  </si>
  <si>
    <t>lielai klasei</t>
  </si>
  <si>
    <t>robežas</t>
  </si>
  <si>
    <t>Klases grozs</t>
  </si>
  <si>
    <t>Skolotāju slodzes / amati</t>
  </si>
  <si>
    <t>Klase</t>
  </si>
  <si>
    <t>Skolotāju slodzes</t>
  </si>
  <si>
    <t>Skolotāju likme par slodzi</t>
  </si>
  <si>
    <t>+ sports</t>
  </si>
  <si>
    <t>Pedagogu algu likme</t>
  </si>
  <si>
    <t>Par pedagogu darba samaksas pieauguma grafiku laikposmam no 2018. gada 1. septembra līdz 2022. gada 31. decembrim</t>
  </si>
  <si>
    <t>https://likumi.lv/ta/id/296460-par-pedagogu-darba-samaksas-pieauguma-grafiku-laikposmam-no-2018-gada-1-septembra-lidz-2022-gada-31-decembrim</t>
  </si>
  <si>
    <t>+ otrā svešvaloda</t>
  </si>
  <si>
    <t>+ tehnoloģijas</t>
  </si>
  <si>
    <t xml:space="preserve">Pamatskolas mācību saturs </t>
  </si>
  <si>
    <t>Vidusskolas mācību saturs</t>
  </si>
  <si>
    <t>Noteikumi par valsts vispārējās vidējās izglītības standartu un vispārējās vidējās izglītības programmu paraugiem</t>
  </si>
  <si>
    <t>https://likumi.lv/ta/id/309597-noteikumi-par-valsts-visparejas-videjas-izglitibas-standartu-un-visparejas-videjas-izglitibas-programmu-paraugiem</t>
  </si>
  <si>
    <t>ATR iedalījums</t>
  </si>
  <si>
    <t>ATR 1</t>
  </si>
  <si>
    <t>ATR 2</t>
  </si>
  <si>
    <t>ATR 3</t>
  </si>
  <si>
    <t>ATR 4</t>
  </si>
  <si>
    <t>Skolu iedalījums četrās ATR grupās</t>
  </si>
  <si>
    <t>Informatīvais ziņojums "Par kvalitatīvas vispārējās vidējās izglītības nodrošināšanas priekšnosacījumiem"</t>
  </si>
  <si>
    <t>http://tap.mk.gov.lv/lv/mk/tap/?pid=40489636&amp;mode=mk&amp;date=2020-10-20</t>
  </si>
  <si>
    <t>12.lpp.</t>
  </si>
  <si>
    <t>lielām klasēm papildus vēl viens matemātikas un latv. val. skolotājs</t>
  </si>
  <si>
    <t>+ dalīta svešvaloda</t>
  </si>
  <si>
    <t>+ dalīta otrā svešvaloda</t>
  </si>
  <si>
    <t>dalīta svešvaloda un sports</t>
  </si>
  <si>
    <t>otra svešvaloda un vēl viens matemātikas un latv. val. skolotājs</t>
  </si>
  <si>
    <t>dalīta otrā svešvaloda un tehnoloģiju joma</t>
  </si>
  <si>
    <t>VIIS kopā</t>
  </si>
  <si>
    <t>€</t>
  </si>
  <si>
    <t>kopā</t>
  </si>
  <si>
    <t xml:space="preserve">Darbošanās nosacījumi: lūdzu mainiet visu, kas iekrāsots dzeltenās šūnās. </t>
  </si>
  <si>
    <t>Par ko</t>
  </si>
  <si>
    <t>Normatīvā akta nosaukums</t>
  </si>
  <si>
    <t>Panti, punkti, lappuses</t>
  </si>
  <si>
    <t>Saite</t>
  </si>
  <si>
    <t>Izglītojamie kopā</t>
  </si>
  <si>
    <t>Klašu komplekti kopā</t>
  </si>
  <si>
    <t>Liela, vidēja, maza</t>
  </si>
  <si>
    <t>Vidēji 
1.-12.klasē skolēnu skaits</t>
  </si>
  <si>
    <t xml:space="preserve">nedēļā mācību stundu skaits </t>
  </si>
  <si>
    <t>gadā mācību nedēļu skaits</t>
  </si>
  <si>
    <t>nedēļā</t>
  </si>
  <si>
    <t>gadā</t>
  </si>
  <si>
    <t>klāt viens padziļinātais kurss</t>
  </si>
  <si>
    <t>zem min. apjoma, 6st. maksā pašvaldība</t>
  </si>
  <si>
    <t>https://likumi.lv/ta/id/229913-noteikumi-par-pedagogu-profesiju-un-amatu-sarakstu</t>
  </si>
  <si>
    <t>Noteikumi par pedagogu profesiju un amatu sarakstu</t>
  </si>
  <si>
    <t>Finansēšanas amatu tvērums</t>
  </si>
  <si>
    <t>Kopā mēnesī €</t>
  </si>
  <si>
    <t>Puse no mikro klasēm PB</t>
  </si>
  <si>
    <t>Skolotāju slodzes / amati VB</t>
  </si>
  <si>
    <t>Kopā mēnesī</t>
  </si>
  <si>
    <t>x</t>
  </si>
  <si>
    <t>Valsts budžets</t>
  </si>
  <si>
    <t>Pašvaldību budžets</t>
  </si>
  <si>
    <t>Puse no mikro klases darba samaksas</t>
  </si>
  <si>
    <t>Sešas stundas par vidusskolas mazo klasi</t>
  </si>
  <si>
    <t>mikro klasei</t>
  </si>
  <si>
    <t>Mazai vsk klasei 6 stundas no PB</t>
  </si>
  <si>
    <t>+iekļaujošā</t>
  </si>
  <si>
    <t>zem min. apjoma, par 6 st. maksā pašvaldība</t>
  </si>
  <si>
    <t>neklātienes vai tālmācības lielai klasei</t>
  </si>
  <si>
    <t>neklātienes-tālmācības klasei</t>
  </si>
  <si>
    <t>12. klasē</t>
  </si>
  <si>
    <t>iekļaujošai klasei</t>
  </si>
  <si>
    <t>kopā skolotāju slodzes</t>
  </si>
  <si>
    <t>11. klasē</t>
  </si>
  <si>
    <t>Neklātienes vai tālmācības izglītības skolēni 10.-12. klasē</t>
  </si>
  <si>
    <t>Iekļaujošās izglītības skolēni 10.-12. klasē</t>
  </si>
  <si>
    <t>10. klasē</t>
  </si>
  <si>
    <t>9. klasē</t>
  </si>
  <si>
    <t>8. klasē</t>
  </si>
  <si>
    <t>+ 1 padz.</t>
  </si>
  <si>
    <t>1. klasē</t>
  </si>
  <si>
    <t>Iekļaujošās izglītības skolēni 1.-9. klasē</t>
  </si>
  <si>
    <t>2. klasē</t>
  </si>
  <si>
    <t>Iekļaujošās izglītības skolēnu skaits</t>
  </si>
  <si>
    <t>Kārtība, kādā izglītojamie tiek uzņemti vispārējās izglītības programmās, speciālajās izglītības iestādēs un speciālajās pirmsskolas izglītības grupās un atskaitīti no tām, kā arī pārcelti uz nākamo klasi</t>
  </si>
  <si>
    <t>https://likumi.lv/ta/id/277597-kartiba-kada-izglitojamie-tiek-uznemti-visparejas-izglitibas-iestades-un-specialajas-pirmsskolas-izglitibas-grupas</t>
  </si>
  <si>
    <t>Iekļaujošās izglītības finansēšana</t>
  </si>
  <si>
    <t>Speciālās izglītības iestāžu un vispārējās izglītības iestāžu speciālās izglītības klašu (grupu) finansēšanas kārtība</t>
  </si>
  <si>
    <t>3.pielikums</t>
  </si>
  <si>
    <t>https://likumi.lv/ta/id/283672-specialas-izglitibas-iestazu-internatskolu-un-visparejas-izglitibas-iestazu-specialas-izglitibas-klasu-grupu-finansesanas-kartiba</t>
  </si>
  <si>
    <t>3. klasē</t>
  </si>
  <si>
    <t>16.pants</t>
  </si>
  <si>
    <t>4. klasē</t>
  </si>
  <si>
    <t>5. klasē</t>
  </si>
  <si>
    <t>6. klasē</t>
  </si>
  <si>
    <t>7. klasē</t>
  </si>
  <si>
    <t>Vēl var ielikt skolotāju "kopas" ierobežojumu (skaitu)</t>
  </si>
  <si>
    <t xml:space="preserve">Budžeta iezīmētais apjoms </t>
  </si>
  <si>
    <t>30st.</t>
  </si>
  <si>
    <t>36st.</t>
  </si>
  <si>
    <t>40st.</t>
  </si>
  <si>
    <t>+ 1 audzināšanas stunda</t>
  </si>
  <si>
    <t>t.sk. konsultācijas</t>
  </si>
  <si>
    <t>+ konsultācijas</t>
  </si>
  <si>
    <t>kvalitatīva mācību procesa sagatavošanai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</si>
</sst>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"/>
    <numFmt numFmtId="165" formatCode="#,##0\ &quot;€&quot;"/>
    <numFmt numFmtId="166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4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68478D"/>
      <name val="Calibri"/>
      <family val="2"/>
      <charset val="186"/>
      <scheme val="minor"/>
    </font>
    <font>
      <b/>
      <sz val="11"/>
      <color rgb="FF76669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u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D3CEDC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hair">
        <color rgb="FF766691"/>
      </left>
      <right style="hair">
        <color rgb="FF766691"/>
      </right>
      <top style="hair">
        <color rgb="FF766691"/>
      </top>
      <bottom style="hair">
        <color rgb="FF76669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 wrapText="1"/>
    </xf>
    <xf numFmtId="1" fontId="0" fillId="2" borderId="0" xfId="0" applyNumberFormat="1" applyFill="1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0" fillId="0" borderId="0" xfId="0" applyFill="1"/>
    <xf numFmtId="1" fontId="0" fillId="0" borderId="0" xfId="0" applyNumberFormat="1" applyFill="1"/>
    <xf numFmtId="0" fontId="0" fillId="0" borderId="0" xfId="0" quotePrefix="1"/>
    <xf numFmtId="0" fontId="1" fillId="0" borderId="0" xfId="0" applyFont="1" applyFill="1" applyAlignment="1">
      <alignment horizontal="center" vertical="center" wrapText="1"/>
    </xf>
    <xf numFmtId="2" fontId="0" fillId="0" borderId="0" xfId="0" applyNumberFormat="1" applyFill="1"/>
    <xf numFmtId="0" fontId="1" fillId="0" borderId="0" xfId="0" quotePrefix="1" applyFont="1" applyAlignment="1">
      <alignment horizontal="center" vertical="center" wrapText="1"/>
    </xf>
    <xf numFmtId="0" fontId="4" fillId="3" borderId="0" xfId="0" applyFont="1" applyFill="1"/>
    <xf numFmtId="0" fontId="6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3" fontId="0" fillId="6" borderId="0" xfId="0" applyNumberFormat="1" applyFill="1"/>
    <xf numFmtId="2" fontId="0" fillId="5" borderId="0" xfId="0" applyNumberFormat="1" applyFill="1"/>
    <xf numFmtId="2" fontId="0" fillId="6" borderId="0" xfId="0" applyNumberFormat="1" applyFill="1"/>
    <xf numFmtId="0" fontId="7" fillId="0" borderId="0" xfId="0" applyFont="1"/>
    <xf numFmtId="0" fontId="0" fillId="0" borderId="0" xfId="0" applyAlignment="1">
      <alignment horizontal="right"/>
    </xf>
    <xf numFmtId="2" fontId="0" fillId="4" borderId="0" xfId="0" applyNumberFormat="1" applyFill="1"/>
    <xf numFmtId="0" fontId="5" fillId="0" borderId="0" xfId="0" applyFont="1" applyFill="1"/>
    <xf numFmtId="164" fontId="0" fillId="0" borderId="0" xfId="0" applyNumberFormat="1"/>
    <xf numFmtId="164" fontId="0" fillId="0" borderId="0" xfId="0" applyNumberFormat="1" applyFill="1"/>
    <xf numFmtId="0" fontId="4" fillId="0" borderId="0" xfId="0" applyFont="1"/>
    <xf numFmtId="0" fontId="0" fillId="7" borderId="0" xfId="0" applyFill="1"/>
    <xf numFmtId="3" fontId="0" fillId="5" borderId="0" xfId="0" applyNumberFormat="1" applyFill="1"/>
    <xf numFmtId="3" fontId="0" fillId="4" borderId="0" xfId="0" applyNumberFormat="1" applyFill="1"/>
    <xf numFmtId="0" fontId="0" fillId="0" borderId="0" xfId="0" applyBorder="1"/>
    <xf numFmtId="3" fontId="0" fillId="0" borderId="0" xfId="0" applyNumberFormat="1" applyBorder="1"/>
    <xf numFmtId="0" fontId="3" fillId="0" borderId="0" xfId="0" applyFont="1" applyFill="1"/>
    <xf numFmtId="0" fontId="4" fillId="0" borderId="0" xfId="0" applyFont="1" applyFill="1"/>
    <xf numFmtId="0" fontId="0" fillId="0" borderId="1" xfId="0" applyBorder="1" applyAlignment="1">
      <alignment horizontal="right"/>
    </xf>
    <xf numFmtId="0" fontId="4" fillId="3" borderId="1" xfId="0" applyFont="1" applyFill="1" applyBorder="1"/>
    <xf numFmtId="0" fontId="9" fillId="0" borderId="0" xfId="0" applyFont="1"/>
    <xf numFmtId="3" fontId="8" fillId="0" borderId="0" xfId="0" applyNumberFormat="1" applyFont="1" applyFill="1" applyAlignment="1">
      <alignment horizontal="left"/>
    </xf>
    <xf numFmtId="0" fontId="0" fillId="0" borderId="0" xfId="0" applyFill="1" applyBorder="1"/>
    <xf numFmtId="3" fontId="0" fillId="0" borderId="0" xfId="0" applyNumberFormat="1" applyFill="1" applyBorder="1"/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0" fontId="0" fillId="0" borderId="0" xfId="0" quotePrefix="1" applyFill="1"/>
    <xf numFmtId="3" fontId="0" fillId="0" borderId="0" xfId="0" applyNumberFormat="1" applyFill="1"/>
    <xf numFmtId="0" fontId="9" fillId="0" borderId="0" xfId="0" applyFont="1" applyFill="1"/>
    <xf numFmtId="0" fontId="0" fillId="0" borderId="0" xfId="0" applyFill="1" applyAlignment="1">
      <alignment horizontal="right"/>
    </xf>
    <xf numFmtId="0" fontId="6" fillId="0" borderId="0" xfId="0" applyFont="1" applyFill="1"/>
    <xf numFmtId="165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1" xfId="0" applyNumberFormat="1" applyFill="1" applyBorder="1"/>
    <xf numFmtId="1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0" fillId="8" borderId="0" xfId="0" applyFill="1"/>
    <xf numFmtId="3" fontId="8" fillId="0" borderId="0" xfId="0" applyNumberFormat="1" applyFont="1" applyAlignment="1">
      <alignment horizontal="left"/>
    </xf>
    <xf numFmtId="0" fontId="0" fillId="9" borderId="0" xfId="0" applyFill="1"/>
    <xf numFmtId="2" fontId="0" fillId="9" borderId="0" xfId="0" applyNumberFormat="1" applyFill="1"/>
    <xf numFmtId="0" fontId="0" fillId="10" borderId="0" xfId="0" applyFill="1"/>
    <xf numFmtId="3" fontId="0" fillId="10" borderId="0" xfId="0" applyNumberFormat="1" applyFill="1"/>
    <xf numFmtId="2" fontId="0" fillId="10" borderId="0" xfId="0" applyNumberFormat="1" applyFill="1"/>
    <xf numFmtId="0" fontId="3" fillId="0" borderId="0" xfId="0" applyFont="1"/>
    <xf numFmtId="0" fontId="1" fillId="10" borderId="0" xfId="0" applyFont="1" applyFill="1"/>
    <xf numFmtId="0" fontId="1" fillId="9" borderId="0" xfId="0" applyFont="1" applyFill="1"/>
    <xf numFmtId="1" fontId="10" fillId="0" borderId="0" xfId="0" applyNumberFormat="1" applyFont="1" applyFill="1"/>
    <xf numFmtId="0" fontId="11" fillId="0" borderId="0" xfId="0" applyFont="1"/>
    <xf numFmtId="0" fontId="5" fillId="0" borderId="0" xfId="0" applyFont="1"/>
    <xf numFmtId="3" fontId="11" fillId="3" borderId="0" xfId="0" applyNumberFormat="1" applyFont="1" applyFill="1"/>
    <xf numFmtId="166" fontId="0" fillId="0" borderId="0" xfId="0" applyNumberFormat="1"/>
    <xf numFmtId="0" fontId="6" fillId="0" borderId="1" xfId="0" applyFont="1" applyBorder="1"/>
    <xf numFmtId="0" fontId="0" fillId="4" borderId="1" xfId="0" applyFill="1" applyBorder="1"/>
    <xf numFmtId="9" fontId="4" fillId="3" borderId="1" xfId="0" applyNumberFormat="1" applyFont="1" applyFill="1" applyBorder="1"/>
    <xf numFmtId="9" fontId="13" fillId="0" borderId="1" xfId="0" applyNumberFormat="1" applyFont="1" applyFill="1" applyBorder="1"/>
    <xf numFmtId="9" fontId="0" fillId="0" borderId="1" xfId="0" applyNumberFormat="1" applyBorder="1" applyAlignment="1">
      <alignment horizontal="right"/>
    </xf>
    <xf numFmtId="0" fontId="0" fillId="4" borderId="1" xfId="0" applyFont="1" applyFill="1" applyBorder="1" applyAlignment="1">
      <alignment horizontal="right"/>
    </xf>
    <xf numFmtId="166" fontId="0" fillId="0" borderId="1" xfId="0" applyNumberFormat="1" applyBorder="1"/>
    <xf numFmtId="166" fontId="0" fillId="0" borderId="1" xfId="0" applyNumberFormat="1" applyFill="1" applyBorder="1"/>
    <xf numFmtId="0" fontId="0" fillId="5" borderId="1" xfId="0" applyFill="1" applyBorder="1"/>
    <xf numFmtId="0" fontId="0" fillId="5" borderId="1" xfId="0" applyFont="1" applyFill="1" applyBorder="1" applyAlignment="1">
      <alignment horizontal="right"/>
    </xf>
    <xf numFmtId="0" fontId="0" fillId="6" borderId="1" xfId="0" applyFill="1" applyBorder="1"/>
    <xf numFmtId="0" fontId="0" fillId="6" borderId="1" xfId="0" applyFont="1" applyFill="1" applyBorder="1" applyAlignment="1">
      <alignment horizontal="right"/>
    </xf>
    <xf numFmtId="0" fontId="0" fillId="0" borderId="1" xfId="0" applyFill="1" applyBorder="1"/>
    <xf numFmtId="0" fontId="0" fillId="0" borderId="1" xfId="0" quotePrefix="1" applyBorder="1"/>
  </cellXfs>
  <cellStyles count="1">
    <cellStyle name="Normal" xfId="0" builtinId="0"/>
  </cellStyles>
  <dxfs count="3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766691"/>
      <color rgb="FFD3CEDC"/>
      <color rgb="FFCCFF66"/>
      <color rgb="FFB1F2F9"/>
      <color rgb="FFC0DA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54"/>
  <sheetViews>
    <sheetView showGridLines="0" tabSelected="1" zoomScale="115" zoomScaleNormal="115" workbookViewId="0"/>
  </sheetViews>
  <sheetFormatPr defaultRowHeight="15" x14ac:dyDescent="0.25"/>
  <cols>
    <col min="1" max="1" width="25" customWidth="1"/>
    <col min="2" max="2" width="17.5703125" customWidth="1"/>
    <col min="3" max="3" width="15.140625" customWidth="1"/>
    <col min="4" max="4" width="11.42578125" customWidth="1"/>
    <col min="7" max="7" width="9.140625" style="5"/>
    <col min="8" max="8" width="11" style="5" customWidth="1"/>
    <col min="9" max="9" width="2.28515625" customWidth="1"/>
    <col min="10" max="10" width="2.140625" customWidth="1"/>
    <col min="11" max="11" width="22.5703125" customWidth="1"/>
    <col min="12" max="12" width="18.7109375" customWidth="1"/>
    <col min="13" max="13" width="12.7109375" customWidth="1"/>
    <col min="14" max="14" width="9.7109375" customWidth="1"/>
    <col min="15" max="15" width="11.140625" customWidth="1"/>
    <col min="17" max="17" width="9.140625" style="5"/>
    <col min="18" max="18" width="10.5703125" customWidth="1"/>
    <col min="19" max="20" width="2.28515625" customWidth="1"/>
    <col min="21" max="21" width="18.140625" customWidth="1"/>
    <col min="22" max="22" width="15.7109375" customWidth="1"/>
    <col min="23" max="23" width="11.85546875" customWidth="1"/>
    <col min="24" max="24" width="11.42578125" customWidth="1"/>
    <col min="25" max="25" width="11.85546875" customWidth="1"/>
    <col min="26" max="26" width="11.5703125" customWidth="1"/>
    <col min="27" max="27" width="10.5703125" style="5" customWidth="1"/>
    <col min="28" max="28" width="11.28515625" customWidth="1"/>
    <col min="29" max="29" width="2.28515625" customWidth="1"/>
    <col min="30" max="30" width="1.28515625" customWidth="1"/>
    <col min="31" max="31" width="15.85546875" customWidth="1"/>
    <col min="32" max="32" width="13.28515625" customWidth="1"/>
    <col min="33" max="33" width="12.7109375" customWidth="1"/>
    <col min="34" max="34" width="11.140625" customWidth="1"/>
    <col min="35" max="35" width="10.42578125" customWidth="1"/>
    <col min="36" max="36" width="10.140625" customWidth="1"/>
    <col min="37" max="37" width="8.7109375" customWidth="1"/>
    <col min="38" max="38" width="9" customWidth="1"/>
    <col min="39" max="39" width="8.140625" customWidth="1"/>
    <col min="40" max="40" width="2.7109375" customWidth="1"/>
    <col min="41" max="41" width="2" customWidth="1"/>
    <col min="42" max="42" width="2.28515625" customWidth="1"/>
    <col min="43" max="43" width="18.28515625" customWidth="1"/>
    <col min="44" max="44" width="15.85546875" customWidth="1"/>
    <col min="45" max="45" width="13.5703125" customWidth="1"/>
    <col min="46" max="46" width="11" customWidth="1"/>
    <col min="47" max="47" width="10.42578125" customWidth="1"/>
    <col min="48" max="48" width="9.5703125" customWidth="1"/>
    <col min="50" max="50" width="11.42578125" style="5" customWidth="1"/>
    <col min="51" max="51" width="5.85546875" customWidth="1"/>
    <col min="52" max="53" width="2.28515625" customWidth="1"/>
    <col min="54" max="54" width="19.7109375" customWidth="1"/>
    <col min="55" max="55" width="15.7109375" customWidth="1"/>
    <col min="56" max="56" width="11.5703125" customWidth="1"/>
    <col min="61" max="61" width="9.5703125" style="5" customWidth="1"/>
    <col min="62" max="62" width="7.140625" customWidth="1"/>
    <col min="63" max="64" width="2.28515625" customWidth="1"/>
    <col min="65" max="65" width="19.7109375" customWidth="1"/>
    <col min="66" max="66" width="17.85546875" customWidth="1"/>
    <col min="67" max="67" width="12.28515625" customWidth="1"/>
    <col min="71" max="71" width="9.28515625" customWidth="1"/>
    <col min="72" max="72" width="11" style="5" customWidth="1"/>
    <col min="73" max="73" width="7.85546875" customWidth="1"/>
    <col min="74" max="75" width="2.28515625" customWidth="1"/>
    <col min="76" max="76" width="19.7109375" customWidth="1"/>
    <col min="77" max="77" width="20.7109375" customWidth="1"/>
    <col min="83" max="83" width="9.140625" style="5"/>
    <col min="84" max="84" width="9.140625" customWidth="1"/>
    <col min="85" max="86" width="2.28515625" customWidth="1"/>
    <col min="87" max="87" width="19.7109375" customWidth="1"/>
    <col min="88" max="88" width="18.85546875" customWidth="1"/>
    <col min="89" max="89" width="10.28515625" customWidth="1"/>
    <col min="94" max="94" width="9.140625" style="5"/>
    <col min="95" max="95" width="8.7109375" customWidth="1"/>
    <col min="96" max="97" width="2.28515625" customWidth="1"/>
    <col min="98" max="98" width="19.7109375" customWidth="1"/>
    <col min="99" max="99" width="25" customWidth="1"/>
    <col min="105" max="105" width="10" customWidth="1"/>
    <col min="106" max="107" width="2.28515625" customWidth="1"/>
    <col min="108" max="108" width="19.7109375" customWidth="1"/>
    <col min="109" max="109" width="23.7109375" customWidth="1"/>
    <col min="110" max="110" width="10.7109375" customWidth="1"/>
    <col min="111" max="111" width="10.140625" customWidth="1"/>
    <col min="112" max="112" width="9.28515625" customWidth="1"/>
    <col min="114" max="114" width="10.28515625" customWidth="1"/>
    <col min="115" max="115" width="10.28515625" style="5" customWidth="1"/>
    <col min="116" max="117" width="2.28515625" customWidth="1"/>
    <col min="118" max="118" width="19.7109375" customWidth="1"/>
    <col min="119" max="119" width="23.7109375" customWidth="1"/>
    <col min="120" max="120" width="10.7109375" customWidth="1"/>
    <col min="121" max="121" width="10" customWidth="1"/>
  </cols>
  <sheetData>
    <row r="1" spans="1:124" x14ac:dyDescent="0.25">
      <c r="A1" s="11" t="s">
        <v>95</v>
      </c>
      <c r="B1" s="11"/>
      <c r="C1" s="11"/>
      <c r="D1" s="11"/>
      <c r="E1" s="32"/>
      <c r="F1" s="32"/>
      <c r="G1" s="32"/>
      <c r="H1" s="32"/>
      <c r="I1" s="26"/>
      <c r="S1" s="26"/>
      <c r="AC1" s="26"/>
      <c r="AO1" s="26"/>
      <c r="AZ1" s="26"/>
      <c r="BK1" s="26"/>
      <c r="BV1" s="26"/>
      <c r="CG1" s="26"/>
      <c r="CR1" s="58"/>
      <c r="DB1" s="26"/>
      <c r="DL1" s="26"/>
    </row>
    <row r="2" spans="1:124" x14ac:dyDescent="0.25">
      <c r="G2"/>
      <c r="H2" s="32"/>
      <c r="I2" s="26"/>
      <c r="S2" s="26"/>
      <c r="AC2" s="26"/>
      <c r="AO2" s="26"/>
      <c r="AZ2" s="26"/>
      <c r="BK2" s="26"/>
      <c r="BV2" s="26"/>
      <c r="CG2" s="26"/>
      <c r="CR2" s="58"/>
      <c r="DB2" s="26"/>
      <c r="DL2" s="26"/>
    </row>
    <row r="3" spans="1:124" s="5" customFormat="1" x14ac:dyDescent="0.25">
      <c r="A3" s="25" t="s">
        <v>138</v>
      </c>
      <c r="B3" s="32"/>
      <c r="C3" s="32"/>
      <c r="D3" s="32"/>
      <c r="E3" s="32"/>
      <c r="F3" s="32"/>
      <c r="G3" s="32"/>
      <c r="H3" s="32"/>
      <c r="I3" s="26"/>
      <c r="J3"/>
      <c r="K3" s="25" t="s">
        <v>140</v>
      </c>
      <c r="L3" s="32"/>
      <c r="M3" s="32"/>
      <c r="N3" s="32"/>
      <c r="S3" s="26"/>
      <c r="T3"/>
      <c r="U3" s="25" t="s">
        <v>148</v>
      </c>
      <c r="AC3" s="26"/>
      <c r="AD3"/>
      <c r="AE3" s="25" t="s">
        <v>150</v>
      </c>
      <c r="AO3" s="26"/>
      <c r="AP3"/>
      <c r="AQ3" s="25" t="s">
        <v>151</v>
      </c>
      <c r="AZ3" s="26"/>
      <c r="BA3"/>
      <c r="BB3" s="25" t="s">
        <v>152</v>
      </c>
      <c r="BK3" s="26"/>
      <c r="BL3"/>
      <c r="BM3" s="25" t="s">
        <v>153</v>
      </c>
      <c r="BV3" s="26"/>
      <c r="BW3"/>
      <c r="BX3" s="25" t="s">
        <v>136</v>
      </c>
      <c r="CG3" s="26"/>
      <c r="CH3"/>
      <c r="CI3" s="25" t="s">
        <v>135</v>
      </c>
      <c r="CR3" s="58"/>
      <c r="CS3"/>
      <c r="CT3" s="25" t="s">
        <v>134</v>
      </c>
      <c r="DB3" s="26"/>
      <c r="DC3"/>
      <c r="DD3" s="25" t="s">
        <v>131</v>
      </c>
      <c r="DL3" s="26"/>
      <c r="DM3"/>
      <c r="DN3" s="32" t="s">
        <v>128</v>
      </c>
    </row>
    <row r="4" spans="1:124" x14ac:dyDescent="0.25">
      <c r="A4" s="35" t="s">
        <v>130</v>
      </c>
      <c r="B4" s="36">
        <f>SUM(Klases!I12:I580)+Klases!I5</f>
        <v>1040.2188018128045</v>
      </c>
      <c r="I4" s="26"/>
      <c r="K4" s="35" t="s">
        <v>130</v>
      </c>
      <c r="L4" s="55">
        <f>SUM(Klases!Q12:Q580)+Klases!Q5</f>
        <v>1057.2707598142188</v>
      </c>
      <c r="S4" s="26"/>
      <c r="U4" s="35" t="s">
        <v>130</v>
      </c>
      <c r="V4" s="55">
        <f>SUM(Klases!Y12:Y580)+Klases!Y5</f>
        <v>1049.5656210448146</v>
      </c>
      <c r="AC4" s="26"/>
      <c r="AE4" s="35" t="s">
        <v>130</v>
      </c>
      <c r="AF4" s="55">
        <f>SUM(Klases!AG12:AG580)+Klases!AG5</f>
        <v>1205.6401235982189</v>
      </c>
      <c r="AO4" s="26"/>
      <c r="AQ4" s="35" t="s">
        <v>130</v>
      </c>
      <c r="AR4" s="55">
        <f>SUM(Klases!AO12:AO580)+Klases!AO5</f>
        <v>1299.8189873788306</v>
      </c>
      <c r="AZ4" s="26"/>
      <c r="BB4" s="35" t="s">
        <v>130</v>
      </c>
      <c r="BC4" s="55">
        <f>SUM(Klases!AW12:AW580)+Klases!AW5</f>
        <v>1486.1023226532727</v>
      </c>
      <c r="BK4" s="26"/>
      <c r="BM4" s="35" t="s">
        <v>130</v>
      </c>
      <c r="BN4" s="55">
        <f>SUM(Klases!BE12:BE580)+Klases!BE5</f>
        <v>1519.1756870706877</v>
      </c>
      <c r="BV4" s="26"/>
      <c r="BX4" s="35" t="s">
        <v>130</v>
      </c>
      <c r="BY4" s="55">
        <f>SUM(Klases!BM12:BM580)+Klases!BM5</f>
        <v>1527.3353280706176</v>
      </c>
      <c r="CG4" s="26"/>
      <c r="CI4" s="35" t="s">
        <v>130</v>
      </c>
      <c r="CJ4" s="55">
        <f>SUM(Klases!BU12:BU580)+Klases!BU5</f>
        <v>1476.2222495293647</v>
      </c>
      <c r="CR4" s="58"/>
      <c r="CT4" s="35" t="s">
        <v>130</v>
      </c>
      <c r="CU4" s="55">
        <f>SUM(Klases!CC12:CC580)-Klases!CK9+Klases!CK8+Klases!CC5</f>
        <v>811.84671778037159</v>
      </c>
      <c r="DB4" s="26"/>
      <c r="DD4" s="35" t="s">
        <v>130</v>
      </c>
      <c r="DE4" s="55">
        <f>SUM(Klases!CK12:CK580)-Klases!CC9+Klases!CC8+Klases!CK5</f>
        <v>818.07461297885641</v>
      </c>
      <c r="DL4" s="26"/>
      <c r="DN4" s="44" t="s">
        <v>130</v>
      </c>
      <c r="DO4" s="36">
        <f>SUM(Klases!CS12:CS580)-Klases!CS9+Klases!CS8+Klases!CS5</f>
        <v>819.35244734492642</v>
      </c>
      <c r="DP4" s="5"/>
    </row>
    <row r="5" spans="1:124" x14ac:dyDescent="0.25">
      <c r="I5" s="26"/>
      <c r="O5">
        <f>(24+2+23)*35</f>
        <v>1715</v>
      </c>
      <c r="S5" s="26"/>
      <c r="AC5" s="26"/>
      <c r="AO5" s="26"/>
      <c r="AZ5" s="26"/>
      <c r="BK5" s="26"/>
      <c r="BV5" s="26"/>
      <c r="CG5" s="26"/>
      <c r="CR5" s="58"/>
      <c r="DB5" s="26"/>
      <c r="DL5" s="26"/>
      <c r="DN5" s="5"/>
      <c r="DO5" s="45"/>
      <c r="DP5" s="5"/>
      <c r="DQ5" s="5"/>
      <c r="DR5" s="5"/>
    </row>
    <row r="6" spans="1:124" x14ac:dyDescent="0.25">
      <c r="I6" s="26"/>
      <c r="S6" s="26"/>
      <c r="AC6" s="26"/>
      <c r="AO6" s="26"/>
      <c r="AZ6" s="26"/>
      <c r="BK6" s="26"/>
      <c r="BV6" s="26"/>
      <c r="CG6" s="26"/>
      <c r="CR6" s="58"/>
      <c r="DB6" s="26"/>
      <c r="DL6" s="26"/>
      <c r="DN6" s="5"/>
      <c r="DO6" s="5"/>
      <c r="DP6" s="5"/>
      <c r="DQ6" s="5"/>
      <c r="DR6" s="5"/>
      <c r="DS6" s="65"/>
    </row>
    <row r="7" spans="1:124" x14ac:dyDescent="0.25">
      <c r="A7" s="12" t="s">
        <v>47</v>
      </c>
      <c r="B7" t="s">
        <v>48</v>
      </c>
      <c r="C7" s="7" t="s">
        <v>159</v>
      </c>
      <c r="D7" s="7" t="s">
        <v>87</v>
      </c>
      <c r="E7" s="7" t="s">
        <v>124</v>
      </c>
      <c r="F7" s="7" t="s">
        <v>49</v>
      </c>
      <c r="G7" s="7" t="s">
        <v>50</v>
      </c>
      <c r="H7" s="42"/>
      <c r="I7" s="26"/>
      <c r="K7" s="12" t="s">
        <v>47</v>
      </c>
      <c r="L7" t="s">
        <v>48</v>
      </c>
      <c r="M7" s="7" t="s">
        <v>159</v>
      </c>
      <c r="N7" s="7" t="s">
        <v>87</v>
      </c>
      <c r="O7" s="7" t="s">
        <v>124</v>
      </c>
      <c r="P7" s="7" t="s">
        <v>50</v>
      </c>
      <c r="Q7" s="42"/>
      <c r="S7" s="26"/>
      <c r="U7" s="12" t="s">
        <v>47</v>
      </c>
      <c r="V7" t="s">
        <v>48</v>
      </c>
      <c r="W7" s="7" t="s">
        <v>159</v>
      </c>
      <c r="X7" s="7" t="s">
        <v>87</v>
      </c>
      <c r="Y7" s="7" t="s">
        <v>124</v>
      </c>
      <c r="Z7" s="7" t="s">
        <v>49</v>
      </c>
      <c r="AA7" s="7" t="s">
        <v>50</v>
      </c>
      <c r="AC7" s="26"/>
      <c r="AE7" s="12" t="s">
        <v>47</v>
      </c>
      <c r="AF7" t="s">
        <v>48</v>
      </c>
      <c r="AG7" s="7" t="s">
        <v>159</v>
      </c>
      <c r="AH7" s="7" t="s">
        <v>87</v>
      </c>
      <c r="AI7" s="7" t="s">
        <v>67</v>
      </c>
      <c r="AJ7" s="7" t="s">
        <v>124</v>
      </c>
      <c r="AK7" s="7" t="s">
        <v>88</v>
      </c>
      <c r="AL7" s="7" t="s">
        <v>49</v>
      </c>
      <c r="AM7" s="7" t="s">
        <v>50</v>
      </c>
      <c r="AO7" s="26"/>
      <c r="AQ7" s="12" t="s">
        <v>47</v>
      </c>
      <c r="AR7" t="s">
        <v>48</v>
      </c>
      <c r="AS7" s="7" t="s">
        <v>159</v>
      </c>
      <c r="AT7" s="7" t="s">
        <v>87</v>
      </c>
      <c r="AU7" s="7" t="s">
        <v>67</v>
      </c>
      <c r="AV7" s="7" t="s">
        <v>124</v>
      </c>
      <c r="AW7" s="7" t="s">
        <v>71</v>
      </c>
      <c r="AX7" s="7" t="s">
        <v>72</v>
      </c>
      <c r="AZ7" s="26"/>
      <c r="BB7" s="12" t="s">
        <v>47</v>
      </c>
      <c r="BC7" t="s">
        <v>48</v>
      </c>
      <c r="BD7" s="7" t="s">
        <v>159</v>
      </c>
      <c r="BE7" s="7" t="s">
        <v>87</v>
      </c>
      <c r="BF7" s="7" t="s">
        <v>67</v>
      </c>
      <c r="BG7" s="7" t="s">
        <v>124</v>
      </c>
      <c r="BH7" s="7" t="s">
        <v>71</v>
      </c>
      <c r="BI7" s="7" t="s">
        <v>72</v>
      </c>
      <c r="BK7" s="26"/>
      <c r="BM7" s="12" t="s">
        <v>47</v>
      </c>
      <c r="BN7" t="s">
        <v>48</v>
      </c>
      <c r="BO7" s="7" t="s">
        <v>159</v>
      </c>
      <c r="BP7" s="7" t="s">
        <v>87</v>
      </c>
      <c r="BQ7" s="7" t="s">
        <v>67</v>
      </c>
      <c r="BR7" s="7" t="s">
        <v>124</v>
      </c>
      <c r="BS7" s="7" t="s">
        <v>71</v>
      </c>
      <c r="BT7" s="7" t="s">
        <v>72</v>
      </c>
      <c r="BV7" s="26"/>
      <c r="BX7" s="12" t="s">
        <v>47</v>
      </c>
      <c r="BY7" t="s">
        <v>48</v>
      </c>
      <c r="BZ7" s="7" t="s">
        <v>159</v>
      </c>
      <c r="CA7" s="7" t="s">
        <v>87</v>
      </c>
      <c r="CB7" s="7" t="s">
        <v>67</v>
      </c>
      <c r="CC7" s="7" t="s">
        <v>124</v>
      </c>
      <c r="CD7" s="7" t="s">
        <v>71</v>
      </c>
      <c r="CE7" s="7" t="s">
        <v>72</v>
      </c>
      <c r="CG7" s="26"/>
      <c r="CI7" s="12" t="s">
        <v>47</v>
      </c>
      <c r="CJ7" t="s">
        <v>48</v>
      </c>
      <c r="CK7" s="7" t="s">
        <v>159</v>
      </c>
      <c r="CL7" s="7" t="s">
        <v>87</v>
      </c>
      <c r="CM7" s="7" t="s">
        <v>67</v>
      </c>
      <c r="CN7" s="7" t="s">
        <v>124</v>
      </c>
      <c r="CO7" s="7" t="s">
        <v>71</v>
      </c>
      <c r="CP7" s="7" t="s">
        <v>72</v>
      </c>
      <c r="CR7" s="58"/>
      <c r="CT7" s="12" t="s">
        <v>47</v>
      </c>
      <c r="CU7" t="s">
        <v>48</v>
      </c>
      <c r="CV7" s="7" t="s">
        <v>159</v>
      </c>
      <c r="CW7" s="7" t="s">
        <v>159</v>
      </c>
      <c r="CX7" s="7"/>
      <c r="CY7" s="7" t="s">
        <v>124</v>
      </c>
      <c r="CZ7" s="7" t="s">
        <v>137</v>
      </c>
      <c r="DB7" s="26"/>
      <c r="DD7" s="12" t="s">
        <v>47</v>
      </c>
      <c r="DE7" t="s">
        <v>48</v>
      </c>
      <c r="DF7" s="7" t="s">
        <v>159</v>
      </c>
      <c r="DG7" s="7" t="s">
        <v>159</v>
      </c>
      <c r="DH7" s="7"/>
      <c r="DI7" s="7" t="s">
        <v>124</v>
      </c>
      <c r="DJ7" s="7" t="s">
        <v>137</v>
      </c>
      <c r="DL7" s="26"/>
      <c r="DN7" s="46" t="s">
        <v>47</v>
      </c>
      <c r="DP7" s="7" t="s">
        <v>159</v>
      </c>
      <c r="DQ7" s="7" t="s">
        <v>159</v>
      </c>
      <c r="DR7" s="7" t="s">
        <v>159</v>
      </c>
      <c r="DS7" s="7" t="s">
        <v>124</v>
      </c>
      <c r="DT7" s="7" t="s">
        <v>137</v>
      </c>
    </row>
    <row r="8" spans="1:124" x14ac:dyDescent="0.25">
      <c r="B8" t="s">
        <v>104</v>
      </c>
      <c r="C8" s="13">
        <f>22+1</f>
        <v>23</v>
      </c>
      <c r="D8" s="14">
        <f>6/3</f>
        <v>2</v>
      </c>
      <c r="E8" s="58">
        <v>22</v>
      </c>
      <c r="F8" s="15">
        <f>12/3</f>
        <v>4</v>
      </c>
      <c r="G8" s="15">
        <f>18/3</f>
        <v>6</v>
      </c>
      <c r="I8" s="26"/>
      <c r="L8" t="s">
        <v>104</v>
      </c>
      <c r="M8" s="13">
        <f>23+1</f>
        <v>24</v>
      </c>
      <c r="N8" s="14">
        <f>6/3</f>
        <v>2</v>
      </c>
      <c r="O8" s="58">
        <v>23</v>
      </c>
      <c r="P8" s="15">
        <f>12/3</f>
        <v>4</v>
      </c>
      <c r="Q8" s="15">
        <f>18/3</f>
        <v>6</v>
      </c>
      <c r="S8" s="26"/>
      <c r="V8" t="s">
        <v>104</v>
      </c>
      <c r="W8" s="13">
        <f>24+1</f>
        <v>25</v>
      </c>
      <c r="X8" s="14">
        <f>6/3</f>
        <v>2</v>
      </c>
      <c r="Y8" s="58">
        <v>23</v>
      </c>
      <c r="Z8" s="15">
        <f>12/3</f>
        <v>4</v>
      </c>
      <c r="AA8" s="15">
        <f>18/3</f>
        <v>6</v>
      </c>
      <c r="AC8" s="26"/>
      <c r="AF8" t="s">
        <v>104</v>
      </c>
      <c r="AG8" s="13">
        <f>26+1</f>
        <v>27</v>
      </c>
      <c r="AH8" s="14">
        <v>2</v>
      </c>
      <c r="AI8" s="14">
        <v>3</v>
      </c>
      <c r="AJ8" s="58">
        <v>21</v>
      </c>
      <c r="AK8" s="15">
        <v>1</v>
      </c>
      <c r="AL8" s="15">
        <v>5</v>
      </c>
      <c r="AM8" s="15">
        <v>4</v>
      </c>
      <c r="AO8" s="26"/>
      <c r="AR8" t="s">
        <v>104</v>
      </c>
      <c r="AS8" s="13">
        <f>28+1</f>
        <v>29</v>
      </c>
      <c r="AT8" s="14">
        <v>2</v>
      </c>
      <c r="AU8" s="14">
        <v>3</v>
      </c>
      <c r="AV8" s="58">
        <v>15</v>
      </c>
      <c r="AW8" s="15">
        <v>2</v>
      </c>
      <c r="AX8" s="15">
        <v>2</v>
      </c>
      <c r="AZ8" s="26"/>
      <c r="BC8" t="s">
        <v>104</v>
      </c>
      <c r="BD8" s="13">
        <f>30+1</f>
        <v>31</v>
      </c>
      <c r="BE8" s="14">
        <v>2</v>
      </c>
      <c r="BF8" s="14">
        <v>3</v>
      </c>
      <c r="BG8" s="58">
        <v>15</v>
      </c>
      <c r="BH8" s="15">
        <v>3</v>
      </c>
      <c r="BI8" s="15">
        <v>3</v>
      </c>
      <c r="BK8" s="26"/>
      <c r="BN8" t="s">
        <v>104</v>
      </c>
      <c r="BO8" s="13">
        <f>32+1</f>
        <v>33</v>
      </c>
      <c r="BP8" s="14">
        <v>2</v>
      </c>
      <c r="BQ8" s="14">
        <v>3</v>
      </c>
      <c r="BR8" s="58">
        <v>15</v>
      </c>
      <c r="BS8" s="15">
        <v>3</v>
      </c>
      <c r="BT8" s="15">
        <v>3</v>
      </c>
      <c r="BV8" s="26"/>
      <c r="BY8" t="s">
        <v>104</v>
      </c>
      <c r="BZ8" s="13">
        <f>34+1</f>
        <v>35</v>
      </c>
      <c r="CA8" s="14">
        <v>2</v>
      </c>
      <c r="CB8" s="14">
        <v>3</v>
      </c>
      <c r="CC8" s="58">
        <v>14</v>
      </c>
      <c r="CD8" s="15">
        <v>3</v>
      </c>
      <c r="CE8" s="15">
        <v>3</v>
      </c>
      <c r="CG8" s="26"/>
      <c r="CJ8" t="s">
        <v>104</v>
      </c>
      <c r="CK8" s="13">
        <f>34+1</f>
        <v>35</v>
      </c>
      <c r="CL8" s="14">
        <v>2</v>
      </c>
      <c r="CM8" s="14">
        <v>3</v>
      </c>
      <c r="CN8" s="58">
        <v>14</v>
      </c>
      <c r="CO8" s="15">
        <v>3</v>
      </c>
      <c r="CP8" s="15">
        <v>4</v>
      </c>
      <c r="CR8" s="58"/>
      <c r="CU8" t="s">
        <v>104</v>
      </c>
      <c r="CV8" s="56">
        <f>21+1</f>
        <v>22</v>
      </c>
      <c r="CW8" s="13">
        <f>36+1</f>
        <v>37</v>
      </c>
      <c r="CX8" s="14">
        <v>6</v>
      </c>
      <c r="CY8" s="58">
        <v>12</v>
      </c>
      <c r="CZ8" s="15">
        <v>6</v>
      </c>
      <c r="DB8" s="26"/>
      <c r="DE8" t="s">
        <v>104</v>
      </c>
      <c r="DF8" s="56">
        <f>21+1</f>
        <v>22</v>
      </c>
      <c r="DG8" s="13">
        <f>36+1</f>
        <v>37</v>
      </c>
      <c r="DH8" s="14">
        <v>6</v>
      </c>
      <c r="DI8" s="58">
        <v>12</v>
      </c>
      <c r="DJ8" s="15">
        <v>6</v>
      </c>
      <c r="DL8" s="26"/>
      <c r="DN8" s="5"/>
      <c r="DO8" s="5" t="s">
        <v>104</v>
      </c>
      <c r="DP8" s="56">
        <f>21+1</f>
        <v>22</v>
      </c>
      <c r="DQ8" s="13">
        <f>36+1</f>
        <v>37</v>
      </c>
      <c r="DR8" s="14">
        <v>6</v>
      </c>
      <c r="DS8" s="58">
        <v>12</v>
      </c>
      <c r="DT8" s="15">
        <v>6</v>
      </c>
    </row>
    <row r="9" spans="1:124" x14ac:dyDescent="0.25">
      <c r="B9" t="s">
        <v>105</v>
      </c>
      <c r="C9" s="13">
        <v>34</v>
      </c>
      <c r="D9" s="14">
        <v>34</v>
      </c>
      <c r="E9" s="58">
        <v>34</v>
      </c>
      <c r="F9" s="15">
        <v>34</v>
      </c>
      <c r="G9" s="15">
        <v>34</v>
      </c>
      <c r="I9" s="26"/>
      <c r="L9" t="s">
        <v>105</v>
      </c>
      <c r="M9" s="13">
        <v>35</v>
      </c>
      <c r="N9" s="14">
        <f>M9</f>
        <v>35</v>
      </c>
      <c r="O9" s="58">
        <v>35</v>
      </c>
      <c r="P9" s="15">
        <f>N9</f>
        <v>35</v>
      </c>
      <c r="Q9" s="15">
        <f>P9</f>
        <v>35</v>
      </c>
      <c r="S9" s="26"/>
      <c r="V9" t="s">
        <v>105</v>
      </c>
      <c r="W9" s="13">
        <v>35</v>
      </c>
      <c r="X9" s="14">
        <f>W9</f>
        <v>35</v>
      </c>
      <c r="Y9" s="58">
        <v>35</v>
      </c>
      <c r="Z9" s="15">
        <f>X9</f>
        <v>35</v>
      </c>
      <c r="AA9" s="15">
        <f>Z9</f>
        <v>35</v>
      </c>
      <c r="AC9" s="26"/>
      <c r="AF9" t="s">
        <v>105</v>
      </c>
      <c r="AG9" s="13">
        <v>35</v>
      </c>
      <c r="AH9" s="14">
        <f>AG9</f>
        <v>35</v>
      </c>
      <c r="AI9" s="14">
        <f>AH9</f>
        <v>35</v>
      </c>
      <c r="AJ9" s="58">
        <v>35</v>
      </c>
      <c r="AK9" s="15">
        <f>AI9</f>
        <v>35</v>
      </c>
      <c r="AL9" s="15">
        <f>AK9</f>
        <v>35</v>
      </c>
      <c r="AM9" s="15">
        <f>AL9</f>
        <v>35</v>
      </c>
      <c r="AO9" s="26"/>
      <c r="AR9" t="s">
        <v>105</v>
      </c>
      <c r="AS9" s="13">
        <v>35</v>
      </c>
      <c r="AT9" s="14">
        <f>AS9</f>
        <v>35</v>
      </c>
      <c r="AU9" s="14">
        <f>AT9</f>
        <v>35</v>
      </c>
      <c r="AV9" s="58">
        <v>35</v>
      </c>
      <c r="AW9" s="15">
        <f>AU9</f>
        <v>35</v>
      </c>
      <c r="AX9" s="15">
        <f>AW9</f>
        <v>35</v>
      </c>
      <c r="AZ9" s="26"/>
      <c r="BC9" t="s">
        <v>105</v>
      </c>
      <c r="BD9" s="13">
        <v>35</v>
      </c>
      <c r="BE9" s="14">
        <f>BD9</f>
        <v>35</v>
      </c>
      <c r="BF9" s="14">
        <f>BE9</f>
        <v>35</v>
      </c>
      <c r="BG9" s="58">
        <v>35</v>
      </c>
      <c r="BH9" s="15">
        <f>BF9</f>
        <v>35</v>
      </c>
      <c r="BI9" s="15">
        <f>BH9</f>
        <v>35</v>
      </c>
      <c r="BK9" s="26"/>
      <c r="BN9" t="s">
        <v>105</v>
      </c>
      <c r="BO9" s="13">
        <v>35</v>
      </c>
      <c r="BP9" s="14">
        <f>BO9</f>
        <v>35</v>
      </c>
      <c r="BQ9" s="14">
        <f>BP9</f>
        <v>35</v>
      </c>
      <c r="BR9" s="58">
        <v>35</v>
      </c>
      <c r="BS9" s="15">
        <f>BQ9</f>
        <v>35</v>
      </c>
      <c r="BT9" s="15">
        <f>BS9</f>
        <v>35</v>
      </c>
      <c r="BV9" s="26"/>
      <c r="BY9" t="s">
        <v>105</v>
      </c>
      <c r="BZ9" s="13">
        <v>35</v>
      </c>
      <c r="CA9" s="14">
        <f>BZ9</f>
        <v>35</v>
      </c>
      <c r="CB9" s="14">
        <f>CA9</f>
        <v>35</v>
      </c>
      <c r="CC9" s="58">
        <v>35</v>
      </c>
      <c r="CD9" s="15">
        <f>CB9</f>
        <v>35</v>
      </c>
      <c r="CE9" s="15">
        <f>CD9</f>
        <v>35</v>
      </c>
      <c r="CG9" s="26"/>
      <c r="CJ9" t="s">
        <v>105</v>
      </c>
      <c r="CK9" s="13">
        <v>35</v>
      </c>
      <c r="CL9" s="14">
        <f>CK9</f>
        <v>35</v>
      </c>
      <c r="CM9" s="14">
        <f>CL9</f>
        <v>35</v>
      </c>
      <c r="CN9" s="58">
        <v>35</v>
      </c>
      <c r="CO9" s="15">
        <f>CM9</f>
        <v>35</v>
      </c>
      <c r="CP9" s="15">
        <f>CO9</f>
        <v>35</v>
      </c>
      <c r="CR9" s="58"/>
      <c r="CU9" t="s">
        <v>105</v>
      </c>
      <c r="CV9" s="56">
        <v>35</v>
      </c>
      <c r="CW9" s="13">
        <v>35</v>
      </c>
      <c r="CX9" s="14">
        <f>CW9</f>
        <v>35</v>
      </c>
      <c r="CY9" s="58">
        <v>35</v>
      </c>
      <c r="CZ9" s="15">
        <f>CX9</f>
        <v>35</v>
      </c>
      <c r="DB9" s="26"/>
      <c r="DE9" t="s">
        <v>105</v>
      </c>
      <c r="DF9" s="56">
        <v>35</v>
      </c>
      <c r="DG9" s="13">
        <v>35</v>
      </c>
      <c r="DH9" s="14">
        <f>DG9</f>
        <v>35</v>
      </c>
      <c r="DI9" s="58">
        <v>35</v>
      </c>
      <c r="DJ9" s="15">
        <f>DH9</f>
        <v>35</v>
      </c>
      <c r="DL9" s="26"/>
      <c r="DN9" s="5"/>
      <c r="DO9" s="5" t="s">
        <v>105</v>
      </c>
      <c r="DP9" s="56">
        <v>35</v>
      </c>
      <c r="DQ9" s="13">
        <v>35</v>
      </c>
      <c r="DR9" s="14">
        <f>DQ9</f>
        <v>35</v>
      </c>
      <c r="DS9" s="58">
        <v>35</v>
      </c>
      <c r="DT9" s="15">
        <f>DR9</f>
        <v>35</v>
      </c>
    </row>
    <row r="10" spans="1:124" x14ac:dyDescent="0.25">
      <c r="C10" s="13"/>
      <c r="D10" s="14">
        <f>D8*D9</f>
        <v>68</v>
      </c>
      <c r="E10" s="58">
        <f>E8*E9</f>
        <v>748</v>
      </c>
      <c r="F10" s="15">
        <f>F8*F9</f>
        <v>136</v>
      </c>
      <c r="G10" s="15">
        <f>G8*G9</f>
        <v>204</v>
      </c>
      <c r="I10" s="26"/>
      <c r="M10" s="13"/>
      <c r="N10" s="14">
        <f>N8*N9</f>
        <v>70</v>
      </c>
      <c r="O10" s="58">
        <f>O8*O9</f>
        <v>805</v>
      </c>
      <c r="P10" s="15">
        <f>P8*P9</f>
        <v>140</v>
      </c>
      <c r="Q10" s="15">
        <f>Q8*Q9</f>
        <v>210</v>
      </c>
      <c r="S10" s="26"/>
      <c r="W10" s="13"/>
      <c r="X10" s="14">
        <f>X8*X9</f>
        <v>70</v>
      </c>
      <c r="Y10" s="58">
        <f>Y8*Y9</f>
        <v>805</v>
      </c>
      <c r="Z10" s="15">
        <f>Z8*Z9</f>
        <v>140</v>
      </c>
      <c r="AA10" s="15">
        <f>AA8*AA9</f>
        <v>210</v>
      </c>
      <c r="AC10" s="26"/>
      <c r="AG10" s="13"/>
      <c r="AH10" s="14">
        <f t="shared" ref="AH10:AM10" si="0">AH8*AH9</f>
        <v>70</v>
      </c>
      <c r="AI10" s="14">
        <f t="shared" si="0"/>
        <v>105</v>
      </c>
      <c r="AJ10" s="58">
        <f t="shared" si="0"/>
        <v>735</v>
      </c>
      <c r="AK10" s="15">
        <f t="shared" si="0"/>
        <v>35</v>
      </c>
      <c r="AL10" s="15">
        <f t="shared" si="0"/>
        <v>175</v>
      </c>
      <c r="AM10" s="15">
        <f t="shared" si="0"/>
        <v>140</v>
      </c>
      <c r="AO10" s="26"/>
      <c r="AS10" s="13"/>
      <c r="AT10" s="14">
        <f>AT8*AT9</f>
        <v>70</v>
      </c>
      <c r="AU10" s="14">
        <f>AU8*AU9</f>
        <v>105</v>
      </c>
      <c r="AV10" s="58">
        <f>AV8*AV9</f>
        <v>525</v>
      </c>
      <c r="AW10" s="15">
        <f>AW8*AW9</f>
        <v>70</v>
      </c>
      <c r="AX10" s="15">
        <f>AX8*AX9</f>
        <v>70</v>
      </c>
      <c r="AZ10" s="26"/>
      <c r="BD10" s="13"/>
      <c r="BE10" s="14">
        <f>BE8*BE9</f>
        <v>70</v>
      </c>
      <c r="BF10" s="14">
        <f>BF8*BF9</f>
        <v>105</v>
      </c>
      <c r="BG10" s="58">
        <f>BG8*BG9</f>
        <v>525</v>
      </c>
      <c r="BH10" s="15">
        <f>BH8*BH9</f>
        <v>105</v>
      </c>
      <c r="BI10" s="15">
        <f>BI8*BI9</f>
        <v>105</v>
      </c>
      <c r="BK10" s="26"/>
      <c r="BO10" s="13"/>
      <c r="BP10" s="14">
        <f>BP8*BP9</f>
        <v>70</v>
      </c>
      <c r="BQ10" s="14">
        <f>BQ8*BQ9</f>
        <v>105</v>
      </c>
      <c r="BR10" s="58">
        <f>BR8*BR9</f>
        <v>525</v>
      </c>
      <c r="BS10" s="15">
        <f>BS8*BS9</f>
        <v>105</v>
      </c>
      <c r="BT10" s="15">
        <f>BT8*BT9</f>
        <v>105</v>
      </c>
      <c r="BV10" s="26"/>
      <c r="BZ10" s="13"/>
      <c r="CA10" s="14">
        <f>CA8*CA9</f>
        <v>70</v>
      </c>
      <c r="CB10" s="14">
        <f>CB8*CB9</f>
        <v>105</v>
      </c>
      <c r="CC10" s="58">
        <f>CC8*CC9</f>
        <v>490</v>
      </c>
      <c r="CD10" s="15">
        <f>CD8*CD9</f>
        <v>105</v>
      </c>
      <c r="CE10" s="15">
        <f>CE8*CE9</f>
        <v>105</v>
      </c>
      <c r="CG10" s="26"/>
      <c r="CK10" s="13"/>
      <c r="CL10" s="14">
        <f>CL8*CL9</f>
        <v>70</v>
      </c>
      <c r="CM10" s="14">
        <f>CM8*CM9</f>
        <v>105</v>
      </c>
      <c r="CN10" s="58">
        <f>CN8*CN9</f>
        <v>490</v>
      </c>
      <c r="CO10" s="15">
        <f>CO8*CO9</f>
        <v>105</v>
      </c>
      <c r="CP10" s="15">
        <f>CP8*CP9</f>
        <v>140</v>
      </c>
      <c r="CR10" s="58"/>
      <c r="CV10" s="56"/>
      <c r="CW10" s="13"/>
      <c r="CX10" s="14">
        <f>CX8*CX9</f>
        <v>210</v>
      </c>
      <c r="CY10" s="58">
        <f>CY8*CY9</f>
        <v>420</v>
      </c>
      <c r="CZ10" s="15">
        <f>CZ8*CZ9</f>
        <v>210</v>
      </c>
      <c r="DB10" s="26"/>
      <c r="DF10" s="56"/>
      <c r="DG10" s="13"/>
      <c r="DH10" s="14">
        <f>DH8*DH9</f>
        <v>210</v>
      </c>
      <c r="DI10" s="58">
        <f>DI8*DI9</f>
        <v>420</v>
      </c>
      <c r="DJ10" s="15">
        <f>DJ8*DJ9</f>
        <v>210</v>
      </c>
      <c r="DL10" s="26"/>
      <c r="DP10" s="56"/>
      <c r="DQ10" s="13"/>
      <c r="DR10" s="14">
        <f>DR8*DR9</f>
        <v>210</v>
      </c>
      <c r="DS10" s="58">
        <f>DS8*DS9</f>
        <v>420</v>
      </c>
      <c r="DT10" s="15">
        <f>DT8*DT9</f>
        <v>210</v>
      </c>
    </row>
    <row r="11" spans="1:124" x14ac:dyDescent="0.25">
      <c r="A11" t="s">
        <v>51</v>
      </c>
      <c r="C11" s="13"/>
      <c r="D11" s="14"/>
      <c r="E11" s="58"/>
      <c r="F11" s="15"/>
      <c r="G11" s="15"/>
      <c r="I11" s="26"/>
      <c r="K11" t="s">
        <v>51</v>
      </c>
      <c r="M11" s="13"/>
      <c r="N11" s="14"/>
      <c r="O11" s="58"/>
      <c r="P11" s="15"/>
      <c r="Q11" s="15"/>
      <c r="S11" s="26"/>
      <c r="U11" t="s">
        <v>51</v>
      </c>
      <c r="W11" s="13"/>
      <c r="X11" s="14"/>
      <c r="Y11" s="58"/>
      <c r="Z11" s="15"/>
      <c r="AA11" s="15"/>
      <c r="AC11" s="26"/>
      <c r="AE11" t="s">
        <v>51</v>
      </c>
      <c r="AG11" s="13"/>
      <c r="AH11" s="14"/>
      <c r="AI11" s="14"/>
      <c r="AJ11" s="58"/>
      <c r="AK11" s="15"/>
      <c r="AL11" s="15"/>
      <c r="AM11" s="15"/>
      <c r="AO11" s="26"/>
      <c r="AQ11" t="s">
        <v>51</v>
      </c>
      <c r="AS11" s="13"/>
      <c r="AT11" s="14"/>
      <c r="AU11" s="14"/>
      <c r="AV11" s="58"/>
      <c r="AW11" s="15"/>
      <c r="AX11" s="15"/>
      <c r="AZ11" s="26"/>
      <c r="BB11" t="s">
        <v>51</v>
      </c>
      <c r="BD11" s="13"/>
      <c r="BE11" s="14"/>
      <c r="BF11" s="14"/>
      <c r="BG11" s="58"/>
      <c r="BH11" s="15"/>
      <c r="BI11" s="15"/>
      <c r="BK11" s="26"/>
      <c r="BM11" t="s">
        <v>51</v>
      </c>
      <c r="BO11" s="13"/>
      <c r="BP11" s="14"/>
      <c r="BQ11" s="14"/>
      <c r="BR11" s="58"/>
      <c r="BS11" s="15"/>
      <c r="BT11" s="15"/>
      <c r="BV11" s="26"/>
      <c r="BX11" t="s">
        <v>51</v>
      </c>
      <c r="BZ11" s="13"/>
      <c r="CA11" s="14"/>
      <c r="CB11" s="14"/>
      <c r="CC11" s="58"/>
      <c r="CD11" s="15"/>
      <c r="CE11" s="15"/>
      <c r="CG11" s="26"/>
      <c r="CJ11" t="s">
        <v>51</v>
      </c>
      <c r="CK11" s="13"/>
      <c r="CL11" s="14"/>
      <c r="CM11" s="14"/>
      <c r="CN11" s="58"/>
      <c r="CO11" s="15"/>
      <c r="CP11" s="15"/>
      <c r="CR11" s="58"/>
      <c r="CT11" t="s">
        <v>51</v>
      </c>
      <c r="CV11" s="56"/>
      <c r="CW11" s="13"/>
      <c r="CX11" s="14"/>
      <c r="CY11" s="58"/>
      <c r="CZ11" s="15"/>
      <c r="DB11" s="26"/>
      <c r="DD11" t="s">
        <v>51</v>
      </c>
      <c r="DF11" s="56"/>
      <c r="DG11" s="13"/>
      <c r="DH11" s="14"/>
      <c r="DI11" s="58"/>
      <c r="DJ11" s="15"/>
      <c r="DL11" s="26"/>
      <c r="DN11" s="5" t="s">
        <v>51</v>
      </c>
      <c r="DO11" s="5"/>
      <c r="DP11" s="56"/>
      <c r="DQ11" s="13"/>
      <c r="DR11" s="14"/>
      <c r="DS11" s="58"/>
      <c r="DT11" s="15"/>
    </row>
    <row r="12" spans="1:124" x14ac:dyDescent="0.25">
      <c r="A12" s="13" t="s">
        <v>58</v>
      </c>
      <c r="B12" s="13" t="s">
        <v>52</v>
      </c>
      <c r="C12" s="13">
        <f>C8*C9</f>
        <v>782</v>
      </c>
      <c r="D12" s="14"/>
      <c r="E12" s="58"/>
      <c r="F12" s="15"/>
      <c r="G12" s="15"/>
      <c r="I12" s="26"/>
      <c r="K12" s="13" t="s">
        <v>58</v>
      </c>
      <c r="L12" s="13" t="s">
        <v>52</v>
      </c>
      <c r="M12" s="13">
        <f>M8*M9</f>
        <v>840</v>
      </c>
      <c r="N12" s="14"/>
      <c r="O12" s="58"/>
      <c r="P12" s="15"/>
      <c r="Q12" s="15"/>
      <c r="S12" s="26"/>
      <c r="U12" s="13" t="s">
        <v>58</v>
      </c>
      <c r="V12" s="13" t="s">
        <v>52</v>
      </c>
      <c r="W12" s="13">
        <f>W8*W9</f>
        <v>875</v>
      </c>
      <c r="X12" s="14"/>
      <c r="Y12" s="58"/>
      <c r="Z12" s="15"/>
      <c r="AA12" s="15"/>
      <c r="AC12" s="26"/>
      <c r="AE12" s="13" t="s">
        <v>58</v>
      </c>
      <c r="AF12" s="13" t="s">
        <v>52</v>
      </c>
      <c r="AG12" s="13">
        <f>AG8*AG9</f>
        <v>945</v>
      </c>
      <c r="AH12" s="14"/>
      <c r="AI12" s="14"/>
      <c r="AJ12" s="58"/>
      <c r="AK12" s="15"/>
      <c r="AL12" s="15"/>
      <c r="AM12" s="15"/>
      <c r="AO12" s="26"/>
      <c r="AQ12" s="13" t="s">
        <v>58</v>
      </c>
      <c r="AR12" s="13" t="s">
        <v>52</v>
      </c>
      <c r="AS12" s="13">
        <f>AS8*AS9</f>
        <v>1015</v>
      </c>
      <c r="AT12" s="14"/>
      <c r="AU12" s="14"/>
      <c r="AV12" s="58"/>
      <c r="AW12" s="15"/>
      <c r="AX12" s="15"/>
      <c r="AZ12" s="26"/>
      <c r="BB12" s="13" t="s">
        <v>58</v>
      </c>
      <c r="BC12" s="13" t="s">
        <v>52</v>
      </c>
      <c r="BD12" s="28">
        <f>BD8*BD9</f>
        <v>1085</v>
      </c>
      <c r="BE12" s="14"/>
      <c r="BF12" s="14"/>
      <c r="BG12" s="58"/>
      <c r="BH12" s="15"/>
      <c r="BI12" s="15"/>
      <c r="BK12" s="26"/>
      <c r="BM12" s="13" t="s">
        <v>58</v>
      </c>
      <c r="BN12" s="13" t="s">
        <v>52</v>
      </c>
      <c r="BO12" s="28">
        <f>BO8*BO9</f>
        <v>1155</v>
      </c>
      <c r="BP12" s="14"/>
      <c r="BQ12" s="14"/>
      <c r="BR12" s="58"/>
      <c r="BS12" s="15"/>
      <c r="BT12" s="15"/>
      <c r="BV12" s="26"/>
      <c r="BX12" s="13" t="s">
        <v>58</v>
      </c>
      <c r="BY12" s="13" t="s">
        <v>52</v>
      </c>
      <c r="BZ12" s="28">
        <f>BZ8*BZ9</f>
        <v>1225</v>
      </c>
      <c r="CA12" s="14"/>
      <c r="CB12" s="14"/>
      <c r="CC12" s="58"/>
      <c r="CD12" s="15"/>
      <c r="CE12" s="15"/>
      <c r="CG12" s="26"/>
      <c r="CI12" s="13" t="s">
        <v>58</v>
      </c>
      <c r="CJ12" s="13" t="s">
        <v>52</v>
      </c>
      <c r="CK12" s="28">
        <f>CK8*CK9</f>
        <v>1225</v>
      </c>
      <c r="CL12" s="14"/>
      <c r="CM12" s="14"/>
      <c r="CN12" s="58"/>
      <c r="CO12" s="15"/>
      <c r="CP12" s="15"/>
      <c r="CR12" s="58"/>
      <c r="CT12" s="56" t="s">
        <v>126</v>
      </c>
      <c r="CU12" s="56"/>
      <c r="CV12" s="56">
        <f>CV8*CV9</f>
        <v>770</v>
      </c>
      <c r="CW12" s="13"/>
      <c r="CX12" s="14"/>
      <c r="CY12" s="58"/>
      <c r="CZ12" s="15"/>
      <c r="DB12" s="26"/>
      <c r="DD12" s="56" t="s">
        <v>126</v>
      </c>
      <c r="DE12" s="56"/>
      <c r="DF12" s="56">
        <f>DF8*DF9</f>
        <v>770</v>
      </c>
      <c r="DG12" s="13"/>
      <c r="DH12" s="14"/>
      <c r="DI12" s="58"/>
      <c r="DJ12" s="15"/>
      <c r="DL12" s="26"/>
      <c r="DN12" s="56" t="s">
        <v>126</v>
      </c>
      <c r="DO12" s="56"/>
      <c r="DP12" s="56">
        <f>DP8*DP9</f>
        <v>770</v>
      </c>
      <c r="DQ12" s="13"/>
      <c r="DR12" s="14"/>
      <c r="DS12" s="58"/>
      <c r="DT12" s="15"/>
    </row>
    <row r="13" spans="1:124" x14ac:dyDescent="0.25">
      <c r="A13" s="14" t="s">
        <v>59</v>
      </c>
      <c r="B13" s="14" t="s">
        <v>53</v>
      </c>
      <c r="C13" s="14"/>
      <c r="D13" s="14">
        <f>C12+D10</f>
        <v>850</v>
      </c>
      <c r="E13" s="59">
        <f>D13+E10</f>
        <v>1598</v>
      </c>
      <c r="F13" s="15"/>
      <c r="G13" s="15"/>
      <c r="I13" s="26"/>
      <c r="K13" s="14" t="s">
        <v>59</v>
      </c>
      <c r="L13" s="14" t="s">
        <v>53</v>
      </c>
      <c r="M13" s="14"/>
      <c r="N13" s="14">
        <f>M12+N10</f>
        <v>910</v>
      </c>
      <c r="O13" s="59">
        <f>N13+O10</f>
        <v>1715</v>
      </c>
      <c r="P13" s="15"/>
      <c r="Q13" s="15"/>
      <c r="S13" s="26"/>
      <c r="U13" s="14" t="s">
        <v>59</v>
      </c>
      <c r="V13" s="14" t="s">
        <v>53</v>
      </c>
      <c r="W13" s="14"/>
      <c r="X13" s="14">
        <f>W12+X10</f>
        <v>945</v>
      </c>
      <c r="Y13" s="59">
        <f>X13+Y10</f>
        <v>1750</v>
      </c>
      <c r="Z13" s="15"/>
      <c r="AA13" s="15"/>
      <c r="AC13" s="26"/>
      <c r="AE13" s="14" t="s">
        <v>59</v>
      </c>
      <c r="AF13" s="14" t="s">
        <v>89</v>
      </c>
      <c r="AG13" s="14"/>
      <c r="AH13" s="27"/>
      <c r="AI13" s="27">
        <f>AG12+AH10+AI10</f>
        <v>1120</v>
      </c>
      <c r="AJ13" s="59">
        <f>AI13+AJ10</f>
        <v>1855</v>
      </c>
      <c r="AK13" s="15"/>
      <c r="AL13" s="15"/>
      <c r="AM13" s="15"/>
      <c r="AO13" s="26"/>
      <c r="AQ13" s="14" t="s">
        <v>59</v>
      </c>
      <c r="AR13" s="14" t="s">
        <v>89</v>
      </c>
      <c r="AS13" s="14"/>
      <c r="AT13" s="27"/>
      <c r="AU13" s="27">
        <f>AS12+AT10+AU10</f>
        <v>1190</v>
      </c>
      <c r="AV13" s="59">
        <f>AU13+AV10</f>
        <v>1715</v>
      </c>
      <c r="AW13" s="15"/>
      <c r="AX13" s="15"/>
      <c r="AZ13" s="26"/>
      <c r="BB13" s="14" t="s">
        <v>59</v>
      </c>
      <c r="BC13" s="14" t="s">
        <v>89</v>
      </c>
      <c r="BD13" s="14"/>
      <c r="BE13" s="27"/>
      <c r="BF13" s="27">
        <f>BD12+BE10+BF10</f>
        <v>1260</v>
      </c>
      <c r="BG13" s="59">
        <f>BF13+BG10</f>
        <v>1785</v>
      </c>
      <c r="BH13" s="15"/>
      <c r="BI13" s="15"/>
      <c r="BK13" s="26"/>
      <c r="BM13" s="14" t="s">
        <v>59</v>
      </c>
      <c r="BN13" s="14" t="s">
        <v>89</v>
      </c>
      <c r="BO13" s="14"/>
      <c r="BP13" s="27"/>
      <c r="BQ13" s="27">
        <f>BO12+BP10+BQ10</f>
        <v>1330</v>
      </c>
      <c r="BR13" s="59">
        <f>BQ13+BR10</f>
        <v>1855</v>
      </c>
      <c r="BS13" s="15"/>
      <c r="BT13" s="15"/>
      <c r="BV13" s="26"/>
      <c r="BX13" s="14" t="s">
        <v>59</v>
      </c>
      <c r="BY13" s="14" t="s">
        <v>89</v>
      </c>
      <c r="BZ13" s="14"/>
      <c r="CA13" s="27"/>
      <c r="CB13" s="27">
        <f>BZ12+CA10+CB10</f>
        <v>1400</v>
      </c>
      <c r="CC13" s="59">
        <f>CB13+CC10</f>
        <v>1890</v>
      </c>
      <c r="CD13" s="15"/>
      <c r="CE13" s="15"/>
      <c r="CG13" s="26"/>
      <c r="CI13" s="14" t="s">
        <v>59</v>
      </c>
      <c r="CJ13" s="14" t="s">
        <v>89</v>
      </c>
      <c r="CK13" s="14"/>
      <c r="CL13" s="27"/>
      <c r="CM13" s="27">
        <f>CK12+CL10+CM10</f>
        <v>1400</v>
      </c>
      <c r="CN13" s="59">
        <f>CM13+CN10</f>
        <v>1890</v>
      </c>
      <c r="CO13" s="15"/>
      <c r="CP13" s="15"/>
      <c r="CR13" s="58"/>
      <c r="CT13" s="13" t="s">
        <v>58</v>
      </c>
      <c r="CU13" s="13" t="s">
        <v>109</v>
      </c>
      <c r="CV13" s="13"/>
      <c r="CW13" s="28">
        <f>CW8*CW9</f>
        <v>1295</v>
      </c>
      <c r="CX13" s="14"/>
      <c r="CY13" s="58"/>
      <c r="CZ13" s="15"/>
      <c r="DB13" s="26"/>
      <c r="DD13" s="13" t="s">
        <v>58</v>
      </c>
      <c r="DE13" s="13" t="s">
        <v>109</v>
      </c>
      <c r="DF13" s="13"/>
      <c r="DG13" s="28">
        <f>DG8*DG9</f>
        <v>1295</v>
      </c>
      <c r="DH13" s="14"/>
      <c r="DI13" s="58"/>
      <c r="DJ13" s="15"/>
      <c r="DL13" s="26"/>
      <c r="DN13" s="13" t="s">
        <v>58</v>
      </c>
      <c r="DO13" s="13" t="s">
        <v>125</v>
      </c>
      <c r="DP13" s="13"/>
      <c r="DQ13" s="28">
        <f>DQ8*DQ9</f>
        <v>1295</v>
      </c>
      <c r="DR13" s="14"/>
      <c r="DS13" s="58"/>
      <c r="DT13" s="15"/>
    </row>
    <row r="14" spans="1:124" x14ac:dyDescent="0.25">
      <c r="A14" s="15" t="s">
        <v>60</v>
      </c>
      <c r="B14" s="15" t="s">
        <v>86</v>
      </c>
      <c r="C14" s="15"/>
      <c r="D14" s="15"/>
      <c r="E14" s="15"/>
      <c r="F14" s="15"/>
      <c r="G14" s="16">
        <f>D13+F10+G10</f>
        <v>1190</v>
      </c>
      <c r="H14" s="43"/>
      <c r="I14" s="26"/>
      <c r="K14" s="15" t="s">
        <v>60</v>
      </c>
      <c r="L14" s="15" t="s">
        <v>86</v>
      </c>
      <c r="M14" s="15"/>
      <c r="N14" s="15"/>
      <c r="O14" s="15"/>
      <c r="P14" s="15"/>
      <c r="Q14" s="16">
        <f>N13+P10+Q10</f>
        <v>1260</v>
      </c>
      <c r="S14" s="26"/>
      <c r="U14" s="15" t="s">
        <v>60</v>
      </c>
      <c r="V14" s="15" t="s">
        <v>86</v>
      </c>
      <c r="W14" s="15"/>
      <c r="X14" s="15"/>
      <c r="Y14" s="15"/>
      <c r="Z14" s="15"/>
      <c r="AA14" s="16">
        <f>X13+Z10+AA10</f>
        <v>1295</v>
      </c>
      <c r="AC14" s="26"/>
      <c r="AE14" s="15" t="s">
        <v>60</v>
      </c>
      <c r="AF14" s="15" t="s">
        <v>90</v>
      </c>
      <c r="AG14" s="15"/>
      <c r="AH14" s="15"/>
      <c r="AI14" s="15"/>
      <c r="AJ14" s="15"/>
      <c r="AK14" s="15"/>
      <c r="AL14" s="16"/>
      <c r="AM14" s="16">
        <f>AI13+AK10+AL10+AM10</f>
        <v>1470</v>
      </c>
      <c r="AO14" s="26"/>
      <c r="AQ14" s="15" t="s">
        <v>60</v>
      </c>
      <c r="AR14" s="15" t="s">
        <v>91</v>
      </c>
      <c r="AS14" s="15"/>
      <c r="AT14" s="15"/>
      <c r="AU14" s="15"/>
      <c r="AV14" s="15"/>
      <c r="AW14" s="15"/>
      <c r="AX14" s="16">
        <f>AU13+AW10+AX10</f>
        <v>1330</v>
      </c>
      <c r="AZ14" s="26"/>
      <c r="BB14" s="15" t="s">
        <v>60</v>
      </c>
      <c r="BC14" s="15" t="s">
        <v>91</v>
      </c>
      <c r="BD14" s="15"/>
      <c r="BE14" s="15"/>
      <c r="BF14" s="15"/>
      <c r="BG14" s="15"/>
      <c r="BH14" s="15"/>
      <c r="BI14" s="16">
        <f>BF13+BH10+BI10</f>
        <v>1470</v>
      </c>
      <c r="BK14" s="26"/>
      <c r="BM14" s="15" t="s">
        <v>60</v>
      </c>
      <c r="BN14" s="15" t="s">
        <v>91</v>
      </c>
      <c r="BO14" s="15"/>
      <c r="BP14" s="15"/>
      <c r="BQ14" s="15"/>
      <c r="BR14" s="15"/>
      <c r="BS14" s="15"/>
      <c r="BT14" s="16">
        <f>BQ13+BS10+BT10</f>
        <v>1540</v>
      </c>
      <c r="BV14" s="26"/>
      <c r="BX14" s="15" t="s">
        <v>60</v>
      </c>
      <c r="BY14" s="15" t="s">
        <v>91</v>
      </c>
      <c r="BZ14" s="15"/>
      <c r="CA14" s="15"/>
      <c r="CB14" s="15"/>
      <c r="CC14" s="15"/>
      <c r="CD14" s="15"/>
      <c r="CE14" s="16">
        <f>CB13+CD10+CE10</f>
        <v>1610</v>
      </c>
      <c r="CG14" s="26"/>
      <c r="CI14" s="15" t="s">
        <v>60</v>
      </c>
      <c r="CJ14" s="15" t="s">
        <v>91</v>
      </c>
      <c r="CK14" s="15"/>
      <c r="CL14" s="15"/>
      <c r="CM14" s="15"/>
      <c r="CN14" s="15"/>
      <c r="CO14" s="15"/>
      <c r="CP14" s="16">
        <f>CM13+CO10+CP10</f>
        <v>1645</v>
      </c>
      <c r="CR14" s="58"/>
      <c r="CT14" s="14" t="s">
        <v>59</v>
      </c>
      <c r="CU14" s="14" t="s">
        <v>52</v>
      </c>
      <c r="CV14" s="14"/>
      <c r="CW14" s="14"/>
      <c r="CX14" s="27">
        <f>CW13+CX10</f>
        <v>1505</v>
      </c>
      <c r="CY14" s="59">
        <f>CX14+CY10</f>
        <v>1925</v>
      </c>
      <c r="CZ14" s="16"/>
      <c r="DB14" s="26"/>
      <c r="DD14" s="14" t="s">
        <v>59</v>
      </c>
      <c r="DE14" s="14" t="s">
        <v>52</v>
      </c>
      <c r="DF14" s="14"/>
      <c r="DG14" s="14"/>
      <c r="DH14" s="27">
        <f>DG13+DH10</f>
        <v>1505</v>
      </c>
      <c r="DI14" s="59">
        <f>DH14+DI10</f>
        <v>1925</v>
      </c>
      <c r="DJ14" s="16"/>
      <c r="DK14" s="43"/>
      <c r="DL14" s="26"/>
      <c r="DN14" s="14" t="s">
        <v>59</v>
      </c>
      <c r="DO14" s="14" t="s">
        <v>52</v>
      </c>
      <c r="DP14" s="14"/>
      <c r="DQ14" s="14"/>
      <c r="DR14" s="27">
        <f>DQ13+DR10</f>
        <v>1505</v>
      </c>
      <c r="DS14" s="59">
        <f>DR14+DS10</f>
        <v>1925</v>
      </c>
      <c r="DT14" s="16"/>
    </row>
    <row r="15" spans="1:124" x14ac:dyDescent="0.25">
      <c r="I15" s="26"/>
      <c r="S15" s="26"/>
      <c r="AC15" s="26"/>
      <c r="AO15" s="26"/>
      <c r="AZ15" s="26"/>
      <c r="BK15" s="26"/>
      <c r="BV15" s="26"/>
      <c r="CG15" s="26"/>
      <c r="CR15" s="58"/>
      <c r="CT15" s="15" t="s">
        <v>60</v>
      </c>
      <c r="CU15" s="15" t="s">
        <v>108</v>
      </c>
      <c r="CV15" s="15"/>
      <c r="CW15" s="15"/>
      <c r="CX15" s="15"/>
      <c r="CY15" s="15"/>
      <c r="CZ15" s="16">
        <f>CX14+CZ10</f>
        <v>1715</v>
      </c>
      <c r="DB15" s="26"/>
      <c r="DD15" s="15" t="s">
        <v>60</v>
      </c>
      <c r="DE15" s="15" t="s">
        <v>108</v>
      </c>
      <c r="DF15" s="15"/>
      <c r="DG15" s="15"/>
      <c r="DH15" s="15"/>
      <c r="DI15" s="15"/>
      <c r="DJ15" s="16">
        <f>DH14+DJ10</f>
        <v>1715</v>
      </c>
      <c r="DK15" s="43"/>
      <c r="DL15" s="26"/>
      <c r="DN15" s="15" t="s">
        <v>60</v>
      </c>
      <c r="DO15" s="15" t="s">
        <v>108</v>
      </c>
      <c r="DP15" s="15"/>
      <c r="DQ15" s="15"/>
      <c r="DR15" s="15"/>
      <c r="DS15" s="15"/>
      <c r="DT15" s="16">
        <f>DR14+DT10</f>
        <v>1715</v>
      </c>
    </row>
    <row r="16" spans="1:124" x14ac:dyDescent="0.25">
      <c r="I16" s="26"/>
      <c r="S16" s="26"/>
      <c r="AC16" s="26"/>
      <c r="AO16" s="26"/>
      <c r="AZ16" s="26"/>
      <c r="BK16" s="26"/>
      <c r="BV16" s="26"/>
      <c r="CG16" s="26"/>
      <c r="CR16" s="58"/>
      <c r="DB16" s="26"/>
      <c r="DL16" s="26"/>
    </row>
    <row r="17" spans="1:122" x14ac:dyDescent="0.25">
      <c r="A17" s="12" t="s">
        <v>54</v>
      </c>
      <c r="I17" s="26"/>
      <c r="K17" s="12" t="s">
        <v>54</v>
      </c>
      <c r="S17" s="26"/>
      <c r="U17" s="12" t="s">
        <v>54</v>
      </c>
      <c r="AC17" s="26"/>
      <c r="AE17" s="12" t="s">
        <v>54</v>
      </c>
      <c r="AO17" s="26"/>
      <c r="AQ17" s="12" t="s">
        <v>54</v>
      </c>
      <c r="AZ17" s="26"/>
      <c r="BB17" s="12" t="s">
        <v>54</v>
      </c>
      <c r="BK17" s="26"/>
      <c r="BM17" s="12" t="s">
        <v>54</v>
      </c>
      <c r="BV17" s="26"/>
      <c r="BX17" s="12" t="s">
        <v>54</v>
      </c>
      <c r="CG17" s="26"/>
      <c r="CI17" s="12" t="s">
        <v>54</v>
      </c>
      <c r="CR17" s="58"/>
      <c r="DB17" s="26"/>
      <c r="DL17" s="26"/>
    </row>
    <row r="18" spans="1:122" x14ac:dyDescent="0.25">
      <c r="A18" s="69"/>
      <c r="B18" s="39" t="s">
        <v>55</v>
      </c>
      <c r="C18" s="82" t="s">
        <v>161</v>
      </c>
      <c r="D18" s="39" t="s">
        <v>162</v>
      </c>
      <c r="E18" s="39" t="s">
        <v>94</v>
      </c>
      <c r="I18" s="26"/>
      <c r="K18" s="69"/>
      <c r="L18" s="39" t="s">
        <v>55</v>
      </c>
      <c r="M18" s="82" t="s">
        <v>161</v>
      </c>
      <c r="N18" s="39" t="s">
        <v>162</v>
      </c>
      <c r="O18" s="39" t="s">
        <v>94</v>
      </c>
      <c r="S18" s="26"/>
      <c r="U18" s="69"/>
      <c r="V18" s="39" t="s">
        <v>55</v>
      </c>
      <c r="W18" s="39" t="s">
        <v>160</v>
      </c>
      <c r="X18" s="39" t="s">
        <v>162</v>
      </c>
      <c r="Y18" s="39" t="s">
        <v>94</v>
      </c>
      <c r="AC18" s="26"/>
      <c r="AE18" s="69"/>
      <c r="AF18" s="39" t="s">
        <v>55</v>
      </c>
      <c r="AG18" s="39" t="s">
        <v>160</v>
      </c>
      <c r="AH18" s="39" t="s">
        <v>162</v>
      </c>
      <c r="AI18" s="39" t="s">
        <v>94</v>
      </c>
      <c r="AO18" s="26"/>
      <c r="AQ18" s="69"/>
      <c r="AR18" s="39" t="s">
        <v>55</v>
      </c>
      <c r="AS18" s="39" t="s">
        <v>160</v>
      </c>
      <c r="AT18" s="39" t="s">
        <v>162</v>
      </c>
      <c r="AU18" s="39" t="s">
        <v>94</v>
      </c>
      <c r="AZ18" s="26"/>
      <c r="BB18" s="69"/>
      <c r="BC18" s="39" t="s">
        <v>55</v>
      </c>
      <c r="BD18" s="39" t="s">
        <v>160</v>
      </c>
      <c r="BE18" s="39" t="s">
        <v>162</v>
      </c>
      <c r="BF18" s="39" t="s">
        <v>94</v>
      </c>
      <c r="BK18" s="26"/>
      <c r="BM18" s="69"/>
      <c r="BN18" s="39" t="s">
        <v>55</v>
      </c>
      <c r="BO18" s="39" t="s">
        <v>160</v>
      </c>
      <c r="BP18" s="39" t="s">
        <v>162</v>
      </c>
      <c r="BQ18" s="39" t="s">
        <v>94</v>
      </c>
      <c r="BV18" s="26"/>
      <c r="BX18" s="69"/>
      <c r="BY18" s="39" t="s">
        <v>55</v>
      </c>
      <c r="BZ18" s="39" t="s">
        <v>160</v>
      </c>
      <c r="CA18" s="39" t="s">
        <v>162</v>
      </c>
      <c r="CB18" s="39" t="s">
        <v>94</v>
      </c>
      <c r="CG18" s="26"/>
      <c r="CI18" s="69"/>
      <c r="CJ18" s="39" t="s">
        <v>55</v>
      </c>
      <c r="CK18" s="39" t="s">
        <v>160</v>
      </c>
      <c r="CL18" s="39" t="s">
        <v>162</v>
      </c>
      <c r="CM18" s="39" t="s">
        <v>94</v>
      </c>
      <c r="CR18" s="58"/>
      <c r="DB18" s="26"/>
      <c r="DL18" s="26"/>
    </row>
    <row r="19" spans="1:122" x14ac:dyDescent="0.25">
      <c r="A19" s="70" t="s">
        <v>58</v>
      </c>
      <c r="B19" s="71">
        <v>0.85</v>
      </c>
      <c r="C19" s="72">
        <f>C20/E20</f>
        <v>4.2500000000000003E-2</v>
      </c>
      <c r="D19" s="72">
        <f>D20/E20</f>
        <v>0.10750000000000005</v>
      </c>
      <c r="E19" s="73">
        <f>B19+C19+D19</f>
        <v>1</v>
      </c>
      <c r="I19" s="26"/>
      <c r="K19" s="70" t="s">
        <v>58</v>
      </c>
      <c r="L19" s="71">
        <f>B19</f>
        <v>0.85</v>
      </c>
      <c r="M19" s="72">
        <f>M20/O20</f>
        <v>4.2500000000000003E-2</v>
      </c>
      <c r="N19" s="71">
        <f>N20/O20</f>
        <v>0.10750000000000005</v>
      </c>
      <c r="O19" s="73">
        <f>L19+M19+N19</f>
        <v>1</v>
      </c>
      <c r="S19" s="26"/>
      <c r="U19" s="70" t="s">
        <v>58</v>
      </c>
      <c r="V19" s="71">
        <f>L19</f>
        <v>0.85</v>
      </c>
      <c r="W19" s="72">
        <f>W20/Y20</f>
        <v>4.2500000000000003E-2</v>
      </c>
      <c r="X19" s="71">
        <f>X20/Y20</f>
        <v>0.10750000000000005</v>
      </c>
      <c r="Y19" s="73">
        <f>V19+W19+X19</f>
        <v>1</v>
      </c>
      <c r="AC19" s="26"/>
      <c r="AE19" s="70" t="s">
        <v>58</v>
      </c>
      <c r="AF19" s="71">
        <f>V19</f>
        <v>0.85</v>
      </c>
      <c r="AG19" s="72">
        <f>AG20/AI20</f>
        <v>4.2500000000000003E-2</v>
      </c>
      <c r="AH19" s="71">
        <f>AH20/AI20</f>
        <v>0.10750000000000005</v>
      </c>
      <c r="AI19" s="73">
        <f>AF19+AG19+AH19</f>
        <v>1</v>
      </c>
      <c r="AO19" s="26"/>
      <c r="AQ19" s="70" t="s">
        <v>58</v>
      </c>
      <c r="AR19" s="71">
        <f>AF19</f>
        <v>0.85</v>
      </c>
      <c r="AS19" s="72">
        <f>AS20/AU20</f>
        <v>4.2500000000000003E-2</v>
      </c>
      <c r="AT19" s="71">
        <f>AT20/AU20</f>
        <v>0.10750000000000005</v>
      </c>
      <c r="AU19" s="73">
        <f>AR19+AS19+AT19</f>
        <v>1</v>
      </c>
      <c r="AZ19" s="26"/>
      <c r="BB19" s="70" t="s">
        <v>58</v>
      </c>
      <c r="BC19" s="71">
        <f>AR19</f>
        <v>0.85</v>
      </c>
      <c r="BD19" s="72">
        <f>BD20/BF20</f>
        <v>4.2500000000000003E-2</v>
      </c>
      <c r="BE19" s="71">
        <f>BE20/BF20</f>
        <v>0.10750000000000005</v>
      </c>
      <c r="BF19" s="73">
        <f>BC19+BD19+BE19</f>
        <v>1</v>
      </c>
      <c r="BK19" s="26"/>
      <c r="BM19" s="70" t="s">
        <v>58</v>
      </c>
      <c r="BN19" s="71">
        <f>BC19</f>
        <v>0.85</v>
      </c>
      <c r="BO19" s="72">
        <f>BO20/BQ20</f>
        <v>4.2500000000000003E-2</v>
      </c>
      <c r="BP19" s="71">
        <f>BP20/BQ20</f>
        <v>0.10750000000000005</v>
      </c>
      <c r="BQ19" s="73">
        <f>BN19+BO19+BP19</f>
        <v>1</v>
      </c>
      <c r="BV19" s="26"/>
      <c r="BX19" s="70" t="s">
        <v>58</v>
      </c>
      <c r="BY19" s="71">
        <f>BN19</f>
        <v>0.85</v>
      </c>
      <c r="BZ19" s="72">
        <f>BZ20/CB20</f>
        <v>4.2500000000000003E-2</v>
      </c>
      <c r="CA19" s="71">
        <f>CA20/CB20</f>
        <v>0.10750000000000005</v>
      </c>
      <c r="CB19" s="73">
        <f>BY19+BZ19+CA19</f>
        <v>1</v>
      </c>
      <c r="CG19" s="26"/>
      <c r="CI19" s="70" t="s">
        <v>58</v>
      </c>
      <c r="CJ19" s="71">
        <f>BY19</f>
        <v>0.85</v>
      </c>
      <c r="CK19" s="72">
        <f>CK20/CM20</f>
        <v>4.2500000000000003E-2</v>
      </c>
      <c r="CL19" s="71">
        <f>CL20/CM20</f>
        <v>0.10750000000000005</v>
      </c>
      <c r="CM19" s="73">
        <f>CJ19+CK19+CL19</f>
        <v>1</v>
      </c>
      <c r="CR19" s="58"/>
      <c r="CT19" s="12" t="s">
        <v>54</v>
      </c>
      <c r="DB19" s="26"/>
      <c r="DD19" s="12" t="s">
        <v>54</v>
      </c>
      <c r="DL19" s="26"/>
      <c r="DN19" s="12" t="s">
        <v>54</v>
      </c>
    </row>
    <row r="20" spans="1:122" x14ac:dyDescent="0.25">
      <c r="A20" s="74" t="s">
        <v>106</v>
      </c>
      <c r="B20" s="75">
        <f>B19*E20</f>
        <v>30.599999999999998</v>
      </c>
      <c r="C20" s="76">
        <f>B20*0.05</f>
        <v>1.53</v>
      </c>
      <c r="D20" s="75">
        <f>E20-B20-C20</f>
        <v>3.8700000000000019</v>
      </c>
      <c r="E20" s="34">
        <v>36</v>
      </c>
      <c r="F20" s="68"/>
      <c r="I20" s="26"/>
      <c r="K20" s="74" t="s">
        <v>106</v>
      </c>
      <c r="L20" s="39">
        <f>L19*O20</f>
        <v>30.599999999999998</v>
      </c>
      <c r="M20" s="76">
        <f>L20*0.05</f>
        <v>1.53</v>
      </c>
      <c r="N20" s="75">
        <f>O20-L20-M20</f>
        <v>3.8700000000000019</v>
      </c>
      <c r="O20" s="34">
        <f>E20</f>
        <v>36</v>
      </c>
      <c r="S20" s="26"/>
      <c r="U20" s="74" t="s">
        <v>106</v>
      </c>
      <c r="V20" s="39">
        <f>V19*Y20</f>
        <v>30.599999999999998</v>
      </c>
      <c r="W20" s="76">
        <f>V20*0.05</f>
        <v>1.53</v>
      </c>
      <c r="X20" s="75">
        <f>Y20-V20-W20</f>
        <v>3.8700000000000019</v>
      </c>
      <c r="Y20" s="34">
        <f>O20</f>
        <v>36</v>
      </c>
      <c r="AC20" s="26"/>
      <c r="AE20" s="74" t="s">
        <v>106</v>
      </c>
      <c r="AF20" s="39">
        <f>AF19*AI20</f>
        <v>30.599999999999998</v>
      </c>
      <c r="AG20" s="76">
        <f>AF20*0.05</f>
        <v>1.53</v>
      </c>
      <c r="AH20" s="75">
        <f>AI20-AF20-AG20</f>
        <v>3.8700000000000019</v>
      </c>
      <c r="AI20" s="34">
        <f>Y20</f>
        <v>36</v>
      </c>
      <c r="AO20" s="26"/>
      <c r="AQ20" s="74" t="s">
        <v>106</v>
      </c>
      <c r="AR20" s="39">
        <f>AR19*AU20</f>
        <v>30.599999999999998</v>
      </c>
      <c r="AS20" s="76">
        <f>AR20*0.05</f>
        <v>1.53</v>
      </c>
      <c r="AT20" s="75">
        <f>AU20-AR20-AS20</f>
        <v>3.8700000000000019</v>
      </c>
      <c r="AU20" s="34">
        <f>AI20</f>
        <v>36</v>
      </c>
      <c r="AZ20" s="26"/>
      <c r="BB20" s="74" t="s">
        <v>106</v>
      </c>
      <c r="BC20" s="39">
        <f>BC19*BF20</f>
        <v>30.599999999999998</v>
      </c>
      <c r="BD20" s="76">
        <f>BC20*0.05</f>
        <v>1.53</v>
      </c>
      <c r="BE20" s="75">
        <f>BF20-BC20-BD20</f>
        <v>3.8700000000000019</v>
      </c>
      <c r="BF20" s="34">
        <f>AU20</f>
        <v>36</v>
      </c>
      <c r="BK20" s="26"/>
      <c r="BM20" s="74" t="s">
        <v>106</v>
      </c>
      <c r="BN20" s="39">
        <f>BN19*BQ20</f>
        <v>30.599999999999998</v>
      </c>
      <c r="BO20" s="76">
        <f>BN20*0.05</f>
        <v>1.53</v>
      </c>
      <c r="BP20" s="75">
        <f>BQ20-BN20-BO20</f>
        <v>3.8700000000000019</v>
      </c>
      <c r="BQ20" s="34">
        <f>BF20</f>
        <v>36</v>
      </c>
      <c r="BV20" s="26"/>
      <c r="BX20" s="74" t="s">
        <v>106</v>
      </c>
      <c r="BY20" s="39">
        <f>BY19*CB20</f>
        <v>30.599999999999998</v>
      </c>
      <c r="BZ20" s="76">
        <f>BY20*0.05</f>
        <v>1.53</v>
      </c>
      <c r="CA20" s="75">
        <f>CB20-BY20-BZ20</f>
        <v>3.8700000000000019</v>
      </c>
      <c r="CB20" s="34">
        <f>BQ20</f>
        <v>36</v>
      </c>
      <c r="CG20" s="26"/>
      <c r="CI20" s="74" t="s">
        <v>106</v>
      </c>
      <c r="CJ20" s="39">
        <f>CJ19*CM20</f>
        <v>30.599999999999998</v>
      </c>
      <c r="CK20" s="76">
        <f>CJ20*0.05</f>
        <v>1.53</v>
      </c>
      <c r="CL20" s="75">
        <f>CM20-CJ20-CK20</f>
        <v>3.8700000000000019</v>
      </c>
      <c r="CM20" s="34">
        <f>CB20</f>
        <v>36</v>
      </c>
      <c r="CR20" s="58"/>
      <c r="CT20" s="69"/>
      <c r="CU20" s="39" t="s">
        <v>55</v>
      </c>
      <c r="CV20" s="39" t="s">
        <v>160</v>
      </c>
      <c r="CW20" s="39" t="s">
        <v>162</v>
      </c>
      <c r="CX20" s="39" t="s">
        <v>94</v>
      </c>
      <c r="DB20" s="26"/>
      <c r="DD20" s="69"/>
      <c r="DE20" s="39" t="s">
        <v>55</v>
      </c>
      <c r="DF20" s="39" t="s">
        <v>160</v>
      </c>
      <c r="DG20" s="39" t="s">
        <v>162</v>
      </c>
      <c r="DH20" s="39" t="s">
        <v>94</v>
      </c>
      <c r="DL20" s="26"/>
      <c r="DN20" s="69"/>
      <c r="DO20" s="39" t="s">
        <v>55</v>
      </c>
      <c r="DP20" s="39" t="s">
        <v>160</v>
      </c>
      <c r="DQ20" s="39" t="s">
        <v>162</v>
      </c>
      <c r="DR20" s="39" t="s">
        <v>94</v>
      </c>
    </row>
    <row r="21" spans="1:122" x14ac:dyDescent="0.25">
      <c r="A21" s="74" t="s">
        <v>107</v>
      </c>
      <c r="B21" s="40">
        <f>B20*$C$9</f>
        <v>1040.3999999999999</v>
      </c>
      <c r="C21" s="51">
        <f>C20*$C$9</f>
        <v>52.02</v>
      </c>
      <c r="D21" s="51">
        <f>D20*$C$9</f>
        <v>131.58000000000007</v>
      </c>
      <c r="E21" s="40">
        <f>B21+C21+D21</f>
        <v>1224</v>
      </c>
      <c r="I21" s="26"/>
      <c r="K21" s="74" t="s">
        <v>107</v>
      </c>
      <c r="L21" s="40">
        <f>L20*$M$9</f>
        <v>1071</v>
      </c>
      <c r="M21" s="51">
        <f>M20*$M$9</f>
        <v>53.550000000000004</v>
      </c>
      <c r="N21" s="51">
        <f>N20*$M$9</f>
        <v>135.45000000000007</v>
      </c>
      <c r="O21" s="40">
        <f>L21+M21+N21</f>
        <v>1260</v>
      </c>
      <c r="S21" s="26"/>
      <c r="U21" s="74" t="s">
        <v>107</v>
      </c>
      <c r="V21" s="40">
        <f>V20*$W$9</f>
        <v>1071</v>
      </c>
      <c r="W21" s="40">
        <f>W20*$W$9</f>
        <v>53.550000000000004</v>
      </c>
      <c r="X21" s="40">
        <f>X20*$W$9</f>
        <v>135.45000000000007</v>
      </c>
      <c r="Y21" s="40">
        <f>V21+W21+X21</f>
        <v>1260</v>
      </c>
      <c r="AC21" s="26"/>
      <c r="AE21" s="74" t="s">
        <v>107</v>
      </c>
      <c r="AF21" s="40">
        <f>AF20*$AG$9</f>
        <v>1071</v>
      </c>
      <c r="AG21" s="40">
        <f>AG20*$AG$9</f>
        <v>53.550000000000004</v>
      </c>
      <c r="AH21" s="40">
        <f>AH20*$AG$9</f>
        <v>135.45000000000007</v>
      </c>
      <c r="AI21" s="40">
        <f>AF21+AG21+AH21</f>
        <v>1260</v>
      </c>
      <c r="AO21" s="26"/>
      <c r="AQ21" s="74" t="s">
        <v>107</v>
      </c>
      <c r="AR21" s="40">
        <f>AR20*$AS$9</f>
        <v>1071</v>
      </c>
      <c r="AS21" s="40">
        <f>AS20*$AS$9</f>
        <v>53.550000000000004</v>
      </c>
      <c r="AT21" s="40">
        <f>AT20*$AS$9</f>
        <v>135.45000000000007</v>
      </c>
      <c r="AU21" s="40">
        <f>AR21+AS21+AT21</f>
        <v>1260</v>
      </c>
      <c r="AZ21" s="26"/>
      <c r="BB21" s="74" t="s">
        <v>107</v>
      </c>
      <c r="BC21" s="40">
        <f>BC20*$BD$9</f>
        <v>1071</v>
      </c>
      <c r="BD21" s="40">
        <f>BD20*$BD$9</f>
        <v>53.550000000000004</v>
      </c>
      <c r="BE21" s="40">
        <f>BE20*$BD$9</f>
        <v>135.45000000000007</v>
      </c>
      <c r="BF21" s="40">
        <f>BC21+BD21+BE21</f>
        <v>1260</v>
      </c>
      <c r="BK21" s="26"/>
      <c r="BM21" s="74" t="s">
        <v>107</v>
      </c>
      <c r="BN21" s="40">
        <f>BN20*$BO$9</f>
        <v>1071</v>
      </c>
      <c r="BO21" s="40">
        <f>BO20*$BO$9</f>
        <v>53.550000000000004</v>
      </c>
      <c r="BP21" s="40">
        <f>BP20*$BO$9</f>
        <v>135.45000000000007</v>
      </c>
      <c r="BQ21" s="40">
        <f>BN21+BO21+BP21</f>
        <v>1260</v>
      </c>
      <c r="BV21" s="26"/>
      <c r="BX21" s="74" t="s">
        <v>107</v>
      </c>
      <c r="BY21" s="40">
        <f>BY20*$BZ$9</f>
        <v>1071</v>
      </c>
      <c r="BZ21" s="40">
        <f>BZ20*$BZ$9</f>
        <v>53.550000000000004</v>
      </c>
      <c r="CA21" s="40">
        <f>CA20*$BZ$9</f>
        <v>135.45000000000007</v>
      </c>
      <c r="CB21" s="40">
        <f>BY21+BZ21+CA21</f>
        <v>1260</v>
      </c>
      <c r="CG21" s="26"/>
      <c r="CI21" s="74" t="s">
        <v>107</v>
      </c>
      <c r="CJ21" s="40">
        <f>CJ20*$CK$9</f>
        <v>1071</v>
      </c>
      <c r="CK21" s="40">
        <f>CK20*$CK$9</f>
        <v>53.550000000000004</v>
      </c>
      <c r="CL21" s="40">
        <f>CL20*$CK$9</f>
        <v>135.45000000000007</v>
      </c>
      <c r="CM21" s="40">
        <f>CJ21+CK21+CL21</f>
        <v>1260</v>
      </c>
      <c r="CR21" s="58"/>
      <c r="CT21" s="70" t="s">
        <v>58</v>
      </c>
      <c r="CU21" s="71">
        <f>CJ19</f>
        <v>0.85</v>
      </c>
      <c r="CV21" s="72">
        <f>CV22/CX22</f>
        <v>4.2500000000000003E-2</v>
      </c>
      <c r="CW21" s="71">
        <f>CW22/CX22</f>
        <v>0.10750000000000005</v>
      </c>
      <c r="CX21" s="73">
        <f>CU21+CV21+CW21</f>
        <v>1</v>
      </c>
      <c r="DB21" s="26"/>
      <c r="DD21" s="70" t="s">
        <v>58</v>
      </c>
      <c r="DE21" s="71">
        <f>CU21</f>
        <v>0.85</v>
      </c>
      <c r="DF21" s="72">
        <f>DF22/DH22</f>
        <v>4.2500000000000003E-2</v>
      </c>
      <c r="DG21" s="71">
        <f>DG22/DH22</f>
        <v>0.10750000000000005</v>
      </c>
      <c r="DH21" s="73">
        <f>DE21+DF21+DG21</f>
        <v>1</v>
      </c>
      <c r="DL21" s="26"/>
      <c r="DN21" s="70" t="s">
        <v>58</v>
      </c>
      <c r="DO21" s="71">
        <f>DE21</f>
        <v>0.85</v>
      </c>
      <c r="DP21" s="72">
        <f>DP22/DR22</f>
        <v>4.2500000000000003E-2</v>
      </c>
      <c r="DQ21" s="71">
        <f>DQ22/DR22</f>
        <v>0.10750000000000005</v>
      </c>
      <c r="DR21" s="73">
        <f>DO21+DP21+DQ21</f>
        <v>1</v>
      </c>
    </row>
    <row r="22" spans="1:122" x14ac:dyDescent="0.25">
      <c r="A22" s="77" t="s">
        <v>59</v>
      </c>
      <c r="B22" s="71">
        <v>0.8</v>
      </c>
      <c r="C22" s="72">
        <f>C23/E23</f>
        <v>6.0000000000000005E-2</v>
      </c>
      <c r="D22" s="72">
        <f>D23/E23</f>
        <v>0.13999999999999999</v>
      </c>
      <c r="E22" s="73">
        <f>B22+C22+D22</f>
        <v>1</v>
      </c>
      <c r="I22" s="26"/>
      <c r="K22" s="77" t="s">
        <v>59</v>
      </c>
      <c r="L22" s="71">
        <f>B22</f>
        <v>0.8</v>
      </c>
      <c r="M22" s="72">
        <f>M23/O23</f>
        <v>6.0000000000000005E-2</v>
      </c>
      <c r="N22" s="71">
        <f>N23/O23</f>
        <v>0.13999999999999999</v>
      </c>
      <c r="O22" s="73">
        <f>L22+M22+N22</f>
        <v>1</v>
      </c>
      <c r="S22" s="26"/>
      <c r="U22" s="77" t="s">
        <v>59</v>
      </c>
      <c r="V22" s="71">
        <f>L22</f>
        <v>0.8</v>
      </c>
      <c r="W22" s="72">
        <f>W23/Y23</f>
        <v>6.0000000000000005E-2</v>
      </c>
      <c r="X22" s="71">
        <f>X23/Y23</f>
        <v>0.13999999999999999</v>
      </c>
      <c r="Y22" s="73">
        <f>V22+W22+X22</f>
        <v>1</v>
      </c>
      <c r="AC22" s="26"/>
      <c r="AE22" s="77" t="s">
        <v>59</v>
      </c>
      <c r="AF22" s="71">
        <f>V22</f>
        <v>0.8</v>
      </c>
      <c r="AG22" s="72">
        <f>AG23/AI23</f>
        <v>6.0000000000000005E-2</v>
      </c>
      <c r="AH22" s="71">
        <f>AH23/AI23</f>
        <v>0.13999999999999999</v>
      </c>
      <c r="AI22" s="73">
        <f>AF22+AG22+AH22</f>
        <v>1</v>
      </c>
      <c r="AO22" s="26"/>
      <c r="AQ22" s="77" t="s">
        <v>59</v>
      </c>
      <c r="AR22" s="71">
        <f>AF22</f>
        <v>0.8</v>
      </c>
      <c r="AS22" s="72">
        <f>AS23/AU23</f>
        <v>6.0000000000000005E-2</v>
      </c>
      <c r="AT22" s="71">
        <f>AT23/AU23</f>
        <v>0.13999999999999999</v>
      </c>
      <c r="AU22" s="73">
        <f>AR22+AS22+AT22</f>
        <v>1</v>
      </c>
      <c r="AZ22" s="26"/>
      <c r="BB22" s="77" t="s">
        <v>59</v>
      </c>
      <c r="BC22" s="71">
        <f>AR22</f>
        <v>0.8</v>
      </c>
      <c r="BD22" s="72">
        <f>BD23/BF23</f>
        <v>6.0000000000000005E-2</v>
      </c>
      <c r="BE22" s="71">
        <f>BE23/BF23</f>
        <v>0.13999999999999999</v>
      </c>
      <c r="BF22" s="73">
        <f>BC22+BD22+BE22</f>
        <v>1</v>
      </c>
      <c r="BK22" s="26"/>
      <c r="BM22" s="77" t="s">
        <v>59</v>
      </c>
      <c r="BN22" s="71">
        <f>BC22</f>
        <v>0.8</v>
      </c>
      <c r="BO22" s="72">
        <f>BO23/BQ23</f>
        <v>6.0000000000000005E-2</v>
      </c>
      <c r="BP22" s="71">
        <f>BP23/BQ23</f>
        <v>0.13999999999999999</v>
      </c>
      <c r="BQ22" s="73">
        <f>BN22+BO22+BP22</f>
        <v>1</v>
      </c>
      <c r="BV22" s="26"/>
      <c r="BX22" s="77" t="s">
        <v>59</v>
      </c>
      <c r="BY22" s="71">
        <f>BN22</f>
        <v>0.8</v>
      </c>
      <c r="BZ22" s="72">
        <f>BZ23/CB23</f>
        <v>6.0000000000000005E-2</v>
      </c>
      <c r="CA22" s="71">
        <f>CA23/CB23</f>
        <v>0.13999999999999999</v>
      </c>
      <c r="CB22" s="73">
        <f>BY22+BZ22+CA22</f>
        <v>1</v>
      </c>
      <c r="CG22" s="26"/>
      <c r="CI22" s="77" t="s">
        <v>59</v>
      </c>
      <c r="CJ22" s="71">
        <f>BY22</f>
        <v>0.8</v>
      </c>
      <c r="CK22" s="72">
        <f>CK23/CM23</f>
        <v>6.0000000000000005E-2</v>
      </c>
      <c r="CL22" s="71">
        <f>CL23/CM23</f>
        <v>0.13999999999999999</v>
      </c>
      <c r="CM22" s="73">
        <f>CJ22+CK22+CL22</f>
        <v>1</v>
      </c>
      <c r="CR22" s="58"/>
      <c r="CT22" s="74" t="s">
        <v>106</v>
      </c>
      <c r="CU22" s="81">
        <f>CU21*CX22</f>
        <v>30.599999999999998</v>
      </c>
      <c r="CV22" s="76">
        <f>CU22*0.05</f>
        <v>1.53</v>
      </c>
      <c r="CW22" s="75">
        <f>CX22-CU22-CV22</f>
        <v>3.8700000000000019</v>
      </c>
      <c r="CX22" s="34">
        <v>36</v>
      </c>
      <c r="DB22" s="26"/>
      <c r="DD22" s="74" t="s">
        <v>106</v>
      </c>
      <c r="DE22" s="81">
        <f>DE21*DH22</f>
        <v>30.599999999999998</v>
      </c>
      <c r="DF22" s="76">
        <f>DE22*0.05</f>
        <v>1.53</v>
      </c>
      <c r="DG22" s="75">
        <f>DH22-DE22-DF22</f>
        <v>3.8700000000000019</v>
      </c>
      <c r="DH22" s="34">
        <f>CX22</f>
        <v>36</v>
      </c>
      <c r="DL22" s="26"/>
      <c r="DN22" s="74" t="s">
        <v>106</v>
      </c>
      <c r="DO22" s="81">
        <f>DO21*DR22</f>
        <v>30.599999999999998</v>
      </c>
      <c r="DP22" s="76">
        <f>DO22*0.05</f>
        <v>1.53</v>
      </c>
      <c r="DQ22" s="75">
        <f>DR22-DO22-DP22</f>
        <v>3.8700000000000019</v>
      </c>
      <c r="DR22" s="34">
        <f>DH22</f>
        <v>36</v>
      </c>
    </row>
    <row r="23" spans="1:122" x14ac:dyDescent="0.25">
      <c r="A23" s="78" t="s">
        <v>106</v>
      </c>
      <c r="B23" s="39">
        <f>B22*E23</f>
        <v>28.8</v>
      </c>
      <c r="C23" s="76">
        <f>B23*0.075</f>
        <v>2.16</v>
      </c>
      <c r="D23" s="75">
        <f>E23-B23-C23</f>
        <v>5.0399999999999991</v>
      </c>
      <c r="E23" s="34">
        <f>E20</f>
        <v>36</v>
      </c>
      <c r="I23" s="26"/>
      <c r="K23" s="78" t="s">
        <v>106</v>
      </c>
      <c r="L23" s="39">
        <f>L22*O23</f>
        <v>28.8</v>
      </c>
      <c r="M23" s="76">
        <f>L23*0.075</f>
        <v>2.16</v>
      </c>
      <c r="N23" s="75">
        <f>O23-L23-M23</f>
        <v>5.0399999999999991</v>
      </c>
      <c r="O23" s="34">
        <f>O20</f>
        <v>36</v>
      </c>
      <c r="S23" s="26"/>
      <c r="U23" s="78" t="s">
        <v>106</v>
      </c>
      <c r="V23" s="39">
        <f>V22*Y23</f>
        <v>28.8</v>
      </c>
      <c r="W23" s="76">
        <f>V23*0.075</f>
        <v>2.16</v>
      </c>
      <c r="X23" s="75">
        <f>Y23-V23-W23</f>
        <v>5.0399999999999991</v>
      </c>
      <c r="Y23" s="34">
        <f>Y20</f>
        <v>36</v>
      </c>
      <c r="AC23" s="26"/>
      <c r="AE23" s="78" t="s">
        <v>106</v>
      </c>
      <c r="AF23" s="39">
        <f>AF22*AI23</f>
        <v>28.8</v>
      </c>
      <c r="AG23" s="76">
        <f>AF23*0.075</f>
        <v>2.16</v>
      </c>
      <c r="AH23" s="75">
        <f>AI23-AF23-AG23</f>
        <v>5.0399999999999991</v>
      </c>
      <c r="AI23" s="34">
        <f>AI20</f>
        <v>36</v>
      </c>
      <c r="AO23" s="26"/>
      <c r="AQ23" s="78" t="s">
        <v>106</v>
      </c>
      <c r="AR23" s="39">
        <f>AR22*AU23</f>
        <v>28.8</v>
      </c>
      <c r="AS23" s="76">
        <f>AR23*0.075</f>
        <v>2.16</v>
      </c>
      <c r="AT23" s="75">
        <f>AU23-AR23-AS23</f>
        <v>5.0399999999999991</v>
      </c>
      <c r="AU23" s="34">
        <f>AU20</f>
        <v>36</v>
      </c>
      <c r="AZ23" s="26"/>
      <c r="BB23" s="78" t="s">
        <v>106</v>
      </c>
      <c r="BC23" s="39">
        <f>BC22*BF23</f>
        <v>28.8</v>
      </c>
      <c r="BD23" s="76">
        <f>BC23*0.075</f>
        <v>2.16</v>
      </c>
      <c r="BE23" s="75">
        <f>BF23-BC23-BD23</f>
        <v>5.0399999999999991</v>
      </c>
      <c r="BF23" s="34">
        <f>BF20</f>
        <v>36</v>
      </c>
      <c r="BK23" s="26"/>
      <c r="BM23" s="78" t="s">
        <v>106</v>
      </c>
      <c r="BN23" s="39">
        <f>BN22*BQ23</f>
        <v>28.8</v>
      </c>
      <c r="BO23" s="76">
        <f>BN23*0.075</f>
        <v>2.16</v>
      </c>
      <c r="BP23" s="75">
        <f>BQ23-BN23-BO23</f>
        <v>5.0399999999999991</v>
      </c>
      <c r="BQ23" s="34">
        <f>BQ20</f>
        <v>36</v>
      </c>
      <c r="BV23" s="26"/>
      <c r="BX23" s="78" t="s">
        <v>106</v>
      </c>
      <c r="BY23" s="39">
        <f>BY22*CB23</f>
        <v>28.8</v>
      </c>
      <c r="BZ23" s="76">
        <f>BY23*0.075</f>
        <v>2.16</v>
      </c>
      <c r="CA23" s="75">
        <f>CB23-BY23-BZ23</f>
        <v>5.0399999999999991</v>
      </c>
      <c r="CB23" s="34">
        <f>CB20</f>
        <v>36</v>
      </c>
      <c r="CG23" s="26"/>
      <c r="CI23" s="78" t="s">
        <v>106</v>
      </c>
      <c r="CJ23" s="39">
        <f>CJ22*CM23</f>
        <v>28.8</v>
      </c>
      <c r="CK23" s="76">
        <f>CJ23*0.075</f>
        <v>2.16</v>
      </c>
      <c r="CL23" s="75">
        <f>CM23-CJ23-CK23</f>
        <v>5.0399999999999991</v>
      </c>
      <c r="CM23" s="34">
        <f>CM20</f>
        <v>36</v>
      </c>
      <c r="CR23" s="58"/>
      <c r="CT23" s="74" t="s">
        <v>107</v>
      </c>
      <c r="CU23" s="50">
        <f>CU22*$CV$9</f>
        <v>1071</v>
      </c>
      <c r="CV23" s="50">
        <f>CV22*$CV$9</f>
        <v>53.550000000000004</v>
      </c>
      <c r="CW23" s="50">
        <f>CW22*$CV$9</f>
        <v>135.45000000000007</v>
      </c>
      <c r="CX23" s="40">
        <f>CU23+CV23+CW23</f>
        <v>1260</v>
      </c>
      <c r="DB23" s="26"/>
      <c r="DD23" s="74" t="s">
        <v>107</v>
      </c>
      <c r="DE23" s="50">
        <f>DE22*$DF$9</f>
        <v>1071</v>
      </c>
      <c r="DF23" s="50">
        <f>DF22*$DF$9</f>
        <v>53.550000000000004</v>
      </c>
      <c r="DG23" s="50">
        <f>DG22*$DF$9</f>
        <v>135.45000000000007</v>
      </c>
      <c r="DH23" s="40">
        <f>DE23+DF23+DG23</f>
        <v>1260</v>
      </c>
      <c r="DL23" s="26"/>
      <c r="DN23" s="74" t="s">
        <v>107</v>
      </c>
      <c r="DO23" s="50">
        <f>DO22*$DP$9</f>
        <v>1071</v>
      </c>
      <c r="DP23" s="50">
        <f>DP22*$DP$9</f>
        <v>53.550000000000004</v>
      </c>
      <c r="DQ23" s="50">
        <f>DQ22*$DP$9</f>
        <v>135.45000000000007</v>
      </c>
      <c r="DR23" s="40">
        <f>DO23+DP23+DQ23</f>
        <v>1260</v>
      </c>
    </row>
    <row r="24" spans="1:122" x14ac:dyDescent="0.25">
      <c r="A24" s="78" t="s">
        <v>107</v>
      </c>
      <c r="B24" s="51">
        <f>B23*$C$9</f>
        <v>979.2</v>
      </c>
      <c r="C24" s="51">
        <f>C23*$C$9</f>
        <v>73.44</v>
      </c>
      <c r="D24" s="51">
        <f>D23*$C$9</f>
        <v>171.35999999999996</v>
      </c>
      <c r="E24" s="40">
        <f>B24+C24+D24</f>
        <v>1224</v>
      </c>
      <c r="I24" s="26"/>
      <c r="K24" s="78" t="s">
        <v>107</v>
      </c>
      <c r="L24" s="40">
        <f>L23*$M$9</f>
        <v>1008</v>
      </c>
      <c r="M24" s="51">
        <f>M23*$M$9</f>
        <v>75.600000000000009</v>
      </c>
      <c r="N24" s="51">
        <f>N23*$M$9</f>
        <v>176.39999999999998</v>
      </c>
      <c r="O24" s="40">
        <f>L24+M24+N24</f>
        <v>1260</v>
      </c>
      <c r="S24" s="26"/>
      <c r="U24" s="78" t="s">
        <v>107</v>
      </c>
      <c r="V24" s="40">
        <f>V23*$W$9</f>
        <v>1008</v>
      </c>
      <c r="W24" s="40">
        <f>W23*$W$9</f>
        <v>75.600000000000009</v>
      </c>
      <c r="X24" s="40">
        <f>X23*$W$9</f>
        <v>176.39999999999998</v>
      </c>
      <c r="Y24" s="40">
        <f>V24+W24+X24</f>
        <v>1260</v>
      </c>
      <c r="AC24" s="26"/>
      <c r="AE24" s="78" t="s">
        <v>107</v>
      </c>
      <c r="AF24" s="40">
        <f>AF23*$AG$9</f>
        <v>1008</v>
      </c>
      <c r="AG24" s="40">
        <f>AG23*$AG$9</f>
        <v>75.600000000000009</v>
      </c>
      <c r="AH24" s="40">
        <f>AH23*$AG$9</f>
        <v>176.39999999999998</v>
      </c>
      <c r="AI24" s="40">
        <f>AF24+AG24+AH24</f>
        <v>1260</v>
      </c>
      <c r="AO24" s="26"/>
      <c r="AQ24" s="78" t="s">
        <v>107</v>
      </c>
      <c r="AR24" s="40">
        <f>AR23*$AS$9</f>
        <v>1008</v>
      </c>
      <c r="AS24" s="40">
        <f>AS23*$AS$9</f>
        <v>75.600000000000009</v>
      </c>
      <c r="AT24" s="40">
        <f>AT23*$AS$9</f>
        <v>176.39999999999998</v>
      </c>
      <c r="AU24" s="40">
        <f>AR24+AS24+AT24</f>
        <v>1260</v>
      </c>
      <c r="AZ24" s="26"/>
      <c r="BB24" s="78" t="s">
        <v>107</v>
      </c>
      <c r="BC24" s="40">
        <f>BC23*$BD$9</f>
        <v>1008</v>
      </c>
      <c r="BD24" s="40">
        <f>BD23*$BD$9</f>
        <v>75.600000000000009</v>
      </c>
      <c r="BE24" s="40">
        <f>BE23*$BD$9</f>
        <v>176.39999999999998</v>
      </c>
      <c r="BF24" s="40">
        <f>BC24+BD24+BE24</f>
        <v>1260</v>
      </c>
      <c r="BK24" s="26"/>
      <c r="BM24" s="78" t="s">
        <v>107</v>
      </c>
      <c r="BN24" s="40">
        <f>BN23*$BO$9</f>
        <v>1008</v>
      </c>
      <c r="BO24" s="40">
        <f>BO23*$BO$9</f>
        <v>75.600000000000009</v>
      </c>
      <c r="BP24" s="40">
        <f>BP23*$BO$9</f>
        <v>176.39999999999998</v>
      </c>
      <c r="BQ24" s="40">
        <f>BN24+BO24+BP24</f>
        <v>1260</v>
      </c>
      <c r="BV24" s="26"/>
      <c r="BX24" s="78" t="s">
        <v>107</v>
      </c>
      <c r="BY24" s="40">
        <f>BY23*$BZ$9</f>
        <v>1008</v>
      </c>
      <c r="BZ24" s="40">
        <f>BZ23*$BZ$9</f>
        <v>75.600000000000009</v>
      </c>
      <c r="CA24" s="40">
        <f>CA23*$BZ$9</f>
        <v>176.39999999999998</v>
      </c>
      <c r="CB24" s="40">
        <f>BY24+BZ24+CA24</f>
        <v>1260</v>
      </c>
      <c r="CG24" s="26"/>
      <c r="CI24" s="78" t="s">
        <v>107</v>
      </c>
      <c r="CJ24" s="40">
        <f>CJ23*$CK$9</f>
        <v>1008</v>
      </c>
      <c r="CK24" s="40">
        <f>CK23*$CK$9</f>
        <v>75.600000000000009</v>
      </c>
      <c r="CL24" s="40">
        <f>CL23*$CK$9</f>
        <v>176.39999999999998</v>
      </c>
      <c r="CM24" s="40">
        <f>CJ24+CK24+CL24</f>
        <v>1260</v>
      </c>
      <c r="CR24" s="58"/>
      <c r="CT24" s="77" t="s">
        <v>59</v>
      </c>
      <c r="CU24" s="71">
        <f>CJ22</f>
        <v>0.8</v>
      </c>
      <c r="CV24" s="72">
        <f>CV25/CX25</f>
        <v>6.0000000000000005E-2</v>
      </c>
      <c r="CW24" s="71">
        <f>CW25/CX25</f>
        <v>0.13999999999999999</v>
      </c>
      <c r="CX24" s="73">
        <f>CU24+CV24+CW24</f>
        <v>1</v>
      </c>
      <c r="DB24" s="26"/>
      <c r="DD24" s="77" t="s">
        <v>59</v>
      </c>
      <c r="DE24" s="71">
        <f>CU24</f>
        <v>0.8</v>
      </c>
      <c r="DF24" s="72">
        <f>DF25/DH25</f>
        <v>6.0000000000000005E-2</v>
      </c>
      <c r="DG24" s="71">
        <f>DG25/DH25</f>
        <v>0.13999999999999999</v>
      </c>
      <c r="DH24" s="73">
        <f>DE24+DF24+DG24</f>
        <v>1</v>
      </c>
      <c r="DL24" s="26"/>
      <c r="DN24" s="77" t="s">
        <v>59</v>
      </c>
      <c r="DO24" s="71">
        <f>DE24</f>
        <v>0.8</v>
      </c>
      <c r="DP24" s="72">
        <f>DP25/DR25</f>
        <v>6.0000000000000005E-2</v>
      </c>
      <c r="DQ24" s="71">
        <f>DQ25/DR25</f>
        <v>0.13999999999999999</v>
      </c>
      <c r="DR24" s="73">
        <f>DO24+DP24+DQ24</f>
        <v>1</v>
      </c>
    </row>
    <row r="25" spans="1:122" x14ac:dyDescent="0.25">
      <c r="A25" s="79" t="s">
        <v>60</v>
      </c>
      <c r="B25" s="71">
        <v>0.7</v>
      </c>
      <c r="C25" s="72">
        <f>C26/E26</f>
        <v>7.0000000000000007E-2</v>
      </c>
      <c r="D25" s="72">
        <f>D26/E26</f>
        <v>0.23000000000000004</v>
      </c>
      <c r="E25" s="73">
        <f>B25+C25+D25</f>
        <v>1</v>
      </c>
      <c r="I25" s="26"/>
      <c r="K25" s="79" t="s">
        <v>60</v>
      </c>
      <c r="L25" s="71">
        <f>B25</f>
        <v>0.7</v>
      </c>
      <c r="M25" s="72">
        <f>M26/O26</f>
        <v>7.0000000000000007E-2</v>
      </c>
      <c r="N25" s="71">
        <f>N26/O26</f>
        <v>0.23000000000000004</v>
      </c>
      <c r="O25" s="73">
        <f>L25+M25+N25</f>
        <v>1</v>
      </c>
      <c r="S25" s="26"/>
      <c r="U25" s="79" t="s">
        <v>60</v>
      </c>
      <c r="V25" s="71">
        <f>L25</f>
        <v>0.7</v>
      </c>
      <c r="W25" s="72">
        <f>W26/Y26</f>
        <v>7.0000000000000007E-2</v>
      </c>
      <c r="X25" s="71">
        <f>X26/Y26</f>
        <v>0.23000000000000004</v>
      </c>
      <c r="Y25" s="73">
        <f>V25+W25+X25</f>
        <v>1</v>
      </c>
      <c r="AC25" s="26"/>
      <c r="AE25" s="79" t="s">
        <v>60</v>
      </c>
      <c r="AF25" s="71">
        <f>V25</f>
        <v>0.7</v>
      </c>
      <c r="AG25" s="72">
        <f>AG26/AI26</f>
        <v>7.0000000000000007E-2</v>
      </c>
      <c r="AH25" s="71">
        <f>AH26/AI26</f>
        <v>0.23000000000000004</v>
      </c>
      <c r="AI25" s="73">
        <f>AF25+AG25+AH25</f>
        <v>1</v>
      </c>
      <c r="AO25" s="26"/>
      <c r="AQ25" s="79" t="s">
        <v>60</v>
      </c>
      <c r="AR25" s="71">
        <f>AF25</f>
        <v>0.7</v>
      </c>
      <c r="AS25" s="72">
        <f>AS26/AU26</f>
        <v>7.0000000000000007E-2</v>
      </c>
      <c r="AT25" s="71">
        <f>AT26/AU26</f>
        <v>0.23000000000000004</v>
      </c>
      <c r="AU25" s="73">
        <f>AR25+AS25+AT25</f>
        <v>1</v>
      </c>
      <c r="AZ25" s="26"/>
      <c r="BB25" s="79" t="s">
        <v>60</v>
      </c>
      <c r="BC25" s="71">
        <f>AR25</f>
        <v>0.7</v>
      </c>
      <c r="BD25" s="72">
        <f>BD26/BF26</f>
        <v>7.0000000000000007E-2</v>
      </c>
      <c r="BE25" s="71">
        <f>BE26/BF26</f>
        <v>0.23000000000000004</v>
      </c>
      <c r="BF25" s="73">
        <f>BC25+BD25+BE25</f>
        <v>1</v>
      </c>
      <c r="BK25" s="26"/>
      <c r="BM25" s="79" t="s">
        <v>60</v>
      </c>
      <c r="BN25" s="71">
        <f>BC25</f>
        <v>0.7</v>
      </c>
      <c r="BO25" s="72">
        <f>BO26/BQ26</f>
        <v>7.0000000000000007E-2</v>
      </c>
      <c r="BP25" s="71">
        <f>BP26/BQ26</f>
        <v>0.23000000000000004</v>
      </c>
      <c r="BQ25" s="73">
        <f>BN25+BO25+BP25</f>
        <v>1</v>
      </c>
      <c r="BV25" s="26"/>
      <c r="BX25" s="79" t="s">
        <v>60</v>
      </c>
      <c r="BY25" s="71">
        <f>BN25</f>
        <v>0.7</v>
      </c>
      <c r="BZ25" s="72">
        <f>BZ26/CB26</f>
        <v>7.0000000000000007E-2</v>
      </c>
      <c r="CA25" s="71">
        <f>CA26/CB26</f>
        <v>0.23000000000000004</v>
      </c>
      <c r="CB25" s="73">
        <f>BY25+BZ25+CA25</f>
        <v>1</v>
      </c>
      <c r="CG25" s="26"/>
      <c r="CI25" s="79" t="s">
        <v>60</v>
      </c>
      <c r="CJ25" s="71">
        <f>BY25</f>
        <v>0.7</v>
      </c>
      <c r="CK25" s="72">
        <f>CK26/CM26</f>
        <v>7.0000000000000007E-2</v>
      </c>
      <c r="CL25" s="71">
        <f>CL26/CM26</f>
        <v>0.23000000000000004</v>
      </c>
      <c r="CM25" s="73">
        <f>CJ25+CK25+CL25</f>
        <v>1</v>
      </c>
      <c r="CR25" s="58"/>
      <c r="CT25" s="78" t="s">
        <v>106</v>
      </c>
      <c r="CU25" s="39">
        <f>CU24*CX25</f>
        <v>28.8</v>
      </c>
      <c r="CV25" s="76">
        <f>CU25*0.075</f>
        <v>2.16</v>
      </c>
      <c r="CW25" s="75">
        <f>CX25-CU25-CV25</f>
        <v>5.0399999999999991</v>
      </c>
      <c r="CX25" s="34">
        <f>CX22</f>
        <v>36</v>
      </c>
      <c r="DB25" s="26"/>
      <c r="DD25" s="78" t="s">
        <v>106</v>
      </c>
      <c r="DE25" s="39">
        <f>DE24*DH25</f>
        <v>28.8</v>
      </c>
      <c r="DF25" s="76">
        <f>DE25*0.075</f>
        <v>2.16</v>
      </c>
      <c r="DG25" s="75">
        <f>DH25-DE25-DF25</f>
        <v>5.0399999999999991</v>
      </c>
      <c r="DH25" s="34">
        <f>DH22</f>
        <v>36</v>
      </c>
      <c r="DL25" s="26"/>
      <c r="DN25" s="78" t="s">
        <v>106</v>
      </c>
      <c r="DO25" s="39">
        <f>DO24*DR25</f>
        <v>28.8</v>
      </c>
      <c r="DP25" s="76">
        <f>DO25*0.075</f>
        <v>2.16</v>
      </c>
      <c r="DQ25" s="75">
        <f>DR25-DO25-DP25</f>
        <v>5.0399999999999991</v>
      </c>
      <c r="DR25" s="34">
        <f>DR22</f>
        <v>36</v>
      </c>
    </row>
    <row r="26" spans="1:122" x14ac:dyDescent="0.25">
      <c r="A26" s="80" t="s">
        <v>106</v>
      </c>
      <c r="B26" s="39">
        <f>B25*E26</f>
        <v>25.2</v>
      </c>
      <c r="C26" s="76">
        <f>B26*0.1</f>
        <v>2.52</v>
      </c>
      <c r="D26" s="75">
        <f>E26-B26-C26</f>
        <v>8.2800000000000011</v>
      </c>
      <c r="E26" s="34">
        <f>E23</f>
        <v>36</v>
      </c>
      <c r="I26" s="26"/>
      <c r="K26" s="80" t="s">
        <v>106</v>
      </c>
      <c r="L26" s="39">
        <f>L25*O26</f>
        <v>25.2</v>
      </c>
      <c r="M26" s="76">
        <f>L26*0.1</f>
        <v>2.52</v>
      </c>
      <c r="N26" s="75">
        <f>O26-L26-M26</f>
        <v>8.2800000000000011</v>
      </c>
      <c r="O26" s="34">
        <f>O23</f>
        <v>36</v>
      </c>
      <c r="S26" s="26"/>
      <c r="U26" s="80" t="s">
        <v>106</v>
      </c>
      <c r="V26" s="39">
        <f>V25*Y26</f>
        <v>25.2</v>
      </c>
      <c r="W26" s="76">
        <f>V26*0.1</f>
        <v>2.52</v>
      </c>
      <c r="X26" s="75">
        <f>Y26-V26-W26</f>
        <v>8.2800000000000011</v>
      </c>
      <c r="Y26" s="34">
        <f>Y23</f>
        <v>36</v>
      </c>
      <c r="AC26" s="26"/>
      <c r="AE26" s="80" t="s">
        <v>106</v>
      </c>
      <c r="AF26" s="39">
        <f>AF25*AI26</f>
        <v>25.2</v>
      </c>
      <c r="AG26" s="76">
        <f>AF26*0.1</f>
        <v>2.52</v>
      </c>
      <c r="AH26" s="75">
        <f>AI26-AF26-AG26</f>
        <v>8.2800000000000011</v>
      </c>
      <c r="AI26" s="34">
        <f>AI23</f>
        <v>36</v>
      </c>
      <c r="AO26" s="26"/>
      <c r="AQ26" s="80" t="s">
        <v>106</v>
      </c>
      <c r="AR26" s="39">
        <f>AR25*AU26</f>
        <v>25.2</v>
      </c>
      <c r="AS26" s="76">
        <f>AR26*0.1</f>
        <v>2.52</v>
      </c>
      <c r="AT26" s="75">
        <f>AU26-AR26-AS26</f>
        <v>8.2800000000000011</v>
      </c>
      <c r="AU26" s="34">
        <f>AU23</f>
        <v>36</v>
      </c>
      <c r="AZ26" s="26"/>
      <c r="BB26" s="80" t="s">
        <v>106</v>
      </c>
      <c r="BC26" s="39">
        <f>BC25*BF26</f>
        <v>25.2</v>
      </c>
      <c r="BD26" s="76">
        <f>BC26*0.1</f>
        <v>2.52</v>
      </c>
      <c r="BE26" s="75">
        <f>BF26-BC26-BD26</f>
        <v>8.2800000000000011</v>
      </c>
      <c r="BF26" s="34">
        <f>BF23</f>
        <v>36</v>
      </c>
      <c r="BK26" s="26"/>
      <c r="BM26" s="80" t="s">
        <v>106</v>
      </c>
      <c r="BN26" s="39">
        <f>BN25*BQ26</f>
        <v>25.2</v>
      </c>
      <c r="BO26" s="76">
        <f>BN26*0.1</f>
        <v>2.52</v>
      </c>
      <c r="BP26" s="75">
        <f>BQ26-BN26-BO26</f>
        <v>8.2800000000000011</v>
      </c>
      <c r="BQ26" s="34">
        <f>BQ23</f>
        <v>36</v>
      </c>
      <c r="BV26" s="26"/>
      <c r="BX26" s="80" t="s">
        <v>106</v>
      </c>
      <c r="BY26" s="39">
        <f>BY25*CB26</f>
        <v>25.2</v>
      </c>
      <c r="BZ26" s="76">
        <f>BY26*0.1</f>
        <v>2.52</v>
      </c>
      <c r="CA26" s="75">
        <f>CB26-BY26-BZ26</f>
        <v>8.2800000000000011</v>
      </c>
      <c r="CB26" s="34">
        <f>CB23</f>
        <v>36</v>
      </c>
      <c r="CG26" s="26"/>
      <c r="CI26" s="80" t="s">
        <v>106</v>
      </c>
      <c r="CJ26" s="39">
        <f>CJ25*CM26</f>
        <v>25.2</v>
      </c>
      <c r="CK26" s="76">
        <f>CJ26*0.1</f>
        <v>2.52</v>
      </c>
      <c r="CL26" s="75">
        <f>CM26-CJ26-CK26</f>
        <v>8.2800000000000011</v>
      </c>
      <c r="CM26" s="34">
        <f>CM23</f>
        <v>36</v>
      </c>
      <c r="CR26" s="58"/>
      <c r="CT26" s="78" t="s">
        <v>107</v>
      </c>
      <c r="CU26" s="50">
        <f t="shared" ref="CU26:CW26" si="1">CU25*$CV$9</f>
        <v>1008</v>
      </c>
      <c r="CV26" s="50">
        <f t="shared" si="1"/>
        <v>75.600000000000009</v>
      </c>
      <c r="CW26" s="50">
        <f t="shared" si="1"/>
        <v>176.39999999999998</v>
      </c>
      <c r="CX26" s="40">
        <f>CU26+CV26+CW26</f>
        <v>1260</v>
      </c>
      <c r="DB26" s="26"/>
      <c r="DD26" s="78" t="s">
        <v>107</v>
      </c>
      <c r="DE26" s="50">
        <f>DE25*$DF$9</f>
        <v>1008</v>
      </c>
      <c r="DF26" s="50">
        <f>DF25*$DF$9</f>
        <v>75.600000000000009</v>
      </c>
      <c r="DG26" s="50">
        <f>DG25*$DF$9</f>
        <v>176.39999999999998</v>
      </c>
      <c r="DH26" s="40">
        <f>DE26+DF26+DG26</f>
        <v>1260</v>
      </c>
      <c r="DL26" s="26"/>
      <c r="DN26" s="78" t="s">
        <v>107</v>
      </c>
      <c r="DO26" s="50">
        <f>DO25*$DP$9</f>
        <v>1008</v>
      </c>
      <c r="DP26" s="50">
        <f>DP25*$DP$9</f>
        <v>75.600000000000009</v>
      </c>
      <c r="DQ26" s="50">
        <f>DQ25*$DP$9</f>
        <v>176.39999999999998</v>
      </c>
      <c r="DR26" s="40">
        <f>DO26+DP26+DQ26</f>
        <v>1260</v>
      </c>
    </row>
    <row r="27" spans="1:122" x14ac:dyDescent="0.25">
      <c r="A27" s="80" t="s">
        <v>107</v>
      </c>
      <c r="B27" s="51">
        <f>B26*$C$9</f>
        <v>856.8</v>
      </c>
      <c r="C27" s="51">
        <f>C26*$C$9</f>
        <v>85.68</v>
      </c>
      <c r="D27" s="51">
        <f>D26*$C$9</f>
        <v>281.52000000000004</v>
      </c>
      <c r="E27" s="40">
        <f>B27+C27+D27</f>
        <v>1224</v>
      </c>
      <c r="I27" s="26"/>
      <c r="K27" s="80" t="s">
        <v>107</v>
      </c>
      <c r="L27" s="40">
        <f>L26*$M$9</f>
        <v>882</v>
      </c>
      <c r="M27" s="51">
        <f>M26*$M$9</f>
        <v>88.2</v>
      </c>
      <c r="N27" s="51">
        <f>N26*$M$9</f>
        <v>289.80000000000007</v>
      </c>
      <c r="O27" s="40">
        <f>L27+M27+N27</f>
        <v>1260</v>
      </c>
      <c r="S27" s="26"/>
      <c r="U27" s="80" t="s">
        <v>107</v>
      </c>
      <c r="V27" s="40">
        <f>V26*$W$9</f>
        <v>882</v>
      </c>
      <c r="W27" s="40">
        <f>W26*$W$9</f>
        <v>88.2</v>
      </c>
      <c r="X27" s="40">
        <f>X26*$W$9</f>
        <v>289.80000000000007</v>
      </c>
      <c r="Y27" s="40">
        <f>V27+W27+X27</f>
        <v>1260</v>
      </c>
      <c r="AC27" s="26"/>
      <c r="AE27" s="80" t="s">
        <v>107</v>
      </c>
      <c r="AF27" s="40">
        <f>AF26*$AG$9</f>
        <v>882</v>
      </c>
      <c r="AG27" s="40">
        <f>AG26*$AG$9</f>
        <v>88.2</v>
      </c>
      <c r="AH27" s="40">
        <f>AH26*$AG$9</f>
        <v>289.80000000000007</v>
      </c>
      <c r="AI27" s="40">
        <f>AF27+AG27+AH27</f>
        <v>1260</v>
      </c>
      <c r="AO27" s="26"/>
      <c r="AQ27" s="80" t="s">
        <v>107</v>
      </c>
      <c r="AR27" s="40">
        <f>AR26*$AS$9</f>
        <v>882</v>
      </c>
      <c r="AS27" s="40">
        <f>AS26*$AS$9</f>
        <v>88.2</v>
      </c>
      <c r="AT27" s="40">
        <f>AT26*$AS$9</f>
        <v>289.80000000000007</v>
      </c>
      <c r="AU27" s="40">
        <f>AR27+AS27+AT27</f>
        <v>1260</v>
      </c>
      <c r="AZ27" s="26"/>
      <c r="BB27" s="80" t="s">
        <v>107</v>
      </c>
      <c r="BC27" s="40">
        <f>BC26*$BD$9</f>
        <v>882</v>
      </c>
      <c r="BD27" s="40">
        <f>BD26*$BD$9</f>
        <v>88.2</v>
      </c>
      <c r="BE27" s="40">
        <f>BE26*$BD$9</f>
        <v>289.80000000000007</v>
      </c>
      <c r="BF27" s="40">
        <f>BC27+BD27+BE27</f>
        <v>1260</v>
      </c>
      <c r="BK27" s="26"/>
      <c r="BM27" s="80" t="s">
        <v>107</v>
      </c>
      <c r="BN27" s="40">
        <f>BN26*$BO$9</f>
        <v>882</v>
      </c>
      <c r="BO27" s="40">
        <f>BO26*$BO$9</f>
        <v>88.2</v>
      </c>
      <c r="BP27" s="40">
        <f>BP26*$BO$9</f>
        <v>289.80000000000007</v>
      </c>
      <c r="BQ27" s="40">
        <f>BN27+BO27+BP27</f>
        <v>1260</v>
      </c>
      <c r="BV27" s="26"/>
      <c r="BX27" s="80" t="s">
        <v>107</v>
      </c>
      <c r="BY27" s="40">
        <f>BY26*$BZ$9</f>
        <v>882</v>
      </c>
      <c r="BZ27" s="40">
        <f>BZ26*$BZ$9</f>
        <v>88.2</v>
      </c>
      <c r="CA27" s="40">
        <f>CA26*$BZ$9</f>
        <v>289.80000000000007</v>
      </c>
      <c r="CB27" s="40">
        <f>BY27+BZ27+CA27</f>
        <v>1260</v>
      </c>
      <c r="CG27" s="26"/>
      <c r="CI27" s="80" t="s">
        <v>107</v>
      </c>
      <c r="CJ27" s="40">
        <f>CJ26*$CK$9</f>
        <v>882</v>
      </c>
      <c r="CK27" s="40">
        <f>CK26*$CK$9</f>
        <v>88.2</v>
      </c>
      <c r="CL27" s="40">
        <f>CL26*$CK$9</f>
        <v>289.80000000000007</v>
      </c>
      <c r="CM27" s="40">
        <f>CJ27+CK27+CL27</f>
        <v>1260</v>
      </c>
      <c r="CR27" s="58"/>
      <c r="CT27" s="79" t="s">
        <v>60</v>
      </c>
      <c r="CU27" s="71">
        <f>CJ25</f>
        <v>0.7</v>
      </c>
      <c r="CV27" s="72">
        <f>CV28/CX28</f>
        <v>7.0000000000000007E-2</v>
      </c>
      <c r="CW27" s="71">
        <f>CW28/CX28</f>
        <v>0.23000000000000004</v>
      </c>
      <c r="CX27" s="73">
        <f>CU27+CV27+CW27</f>
        <v>1</v>
      </c>
      <c r="DB27" s="26"/>
      <c r="DD27" s="79" t="s">
        <v>60</v>
      </c>
      <c r="DE27" s="71">
        <f>CU27</f>
        <v>0.7</v>
      </c>
      <c r="DF27" s="72">
        <f>DF28/DH28</f>
        <v>7.0000000000000007E-2</v>
      </c>
      <c r="DG27" s="71">
        <f>DG28/DH28</f>
        <v>0.23000000000000004</v>
      </c>
      <c r="DH27" s="73">
        <f>DE27+DF27+DG27</f>
        <v>1</v>
      </c>
      <c r="DL27" s="26"/>
      <c r="DN27" s="79" t="s">
        <v>60</v>
      </c>
      <c r="DO27" s="71">
        <f>DE27</f>
        <v>0.7</v>
      </c>
      <c r="DP27" s="72">
        <f>DP28/DR28</f>
        <v>7.0000000000000007E-2</v>
      </c>
      <c r="DQ27" s="71">
        <f>DQ28/DR28</f>
        <v>0.23000000000000004</v>
      </c>
      <c r="DR27" s="73">
        <f>DO27+DP27+DQ27</f>
        <v>1</v>
      </c>
    </row>
    <row r="28" spans="1:122" x14ac:dyDescent="0.25">
      <c r="A28" s="12"/>
      <c r="B28" s="12"/>
      <c r="C28" s="12"/>
      <c r="D28" s="12"/>
      <c r="I28" s="26"/>
      <c r="K28" s="12"/>
      <c r="L28" s="12"/>
      <c r="M28" s="12"/>
      <c r="N28" s="12"/>
      <c r="S28" s="26"/>
      <c r="U28" s="12"/>
      <c r="V28" s="12"/>
      <c r="W28" s="12"/>
      <c r="X28" s="12"/>
      <c r="AC28" s="26"/>
      <c r="AE28" s="12"/>
      <c r="AF28" s="12"/>
      <c r="AG28" s="12"/>
      <c r="AH28" s="12"/>
      <c r="AI28" s="29"/>
      <c r="AJ28" s="29"/>
      <c r="AO28" s="26"/>
      <c r="AQ28" s="12"/>
      <c r="AR28" s="12"/>
      <c r="AS28" s="12"/>
      <c r="AT28" s="12"/>
      <c r="AU28" s="29"/>
      <c r="AZ28" s="26"/>
      <c r="BB28" s="12"/>
      <c r="BC28" s="12"/>
      <c r="BD28" s="12"/>
      <c r="BE28" s="12"/>
      <c r="BF28" s="29"/>
      <c r="BK28" s="26"/>
      <c r="BM28" s="12"/>
      <c r="BN28" s="12"/>
      <c r="BO28" s="12"/>
      <c r="BP28" s="12"/>
      <c r="BQ28" s="29"/>
      <c r="BV28" s="26"/>
      <c r="BX28" s="12"/>
      <c r="BY28" s="12"/>
      <c r="BZ28" s="12"/>
      <c r="CA28" s="12"/>
      <c r="CB28" s="29"/>
      <c r="CG28" s="26"/>
      <c r="CI28" s="12"/>
      <c r="CJ28" s="12"/>
      <c r="CK28" s="12"/>
      <c r="CL28" s="12"/>
      <c r="CM28" s="29"/>
      <c r="CR28" s="58"/>
      <c r="CT28" s="80" t="s">
        <v>106</v>
      </c>
      <c r="CU28" s="39">
        <f>CU27*CX28</f>
        <v>25.2</v>
      </c>
      <c r="CV28" s="76">
        <f>CU28*0.1</f>
        <v>2.52</v>
      </c>
      <c r="CW28" s="75">
        <f>CX28-CU28-CV28</f>
        <v>8.2800000000000011</v>
      </c>
      <c r="CX28" s="34">
        <f>CX25</f>
        <v>36</v>
      </c>
      <c r="DB28" s="26"/>
      <c r="DD28" s="80" t="s">
        <v>106</v>
      </c>
      <c r="DE28" s="39">
        <f>DE27*DH28</f>
        <v>25.2</v>
      </c>
      <c r="DF28" s="76">
        <f>DE28*0.1</f>
        <v>2.52</v>
      </c>
      <c r="DG28" s="75">
        <f>DH28-DE28-DF28</f>
        <v>8.2800000000000011</v>
      </c>
      <c r="DH28" s="34">
        <f>DH25</f>
        <v>36</v>
      </c>
      <c r="DL28" s="26"/>
      <c r="DN28" s="80" t="s">
        <v>106</v>
      </c>
      <c r="DO28" s="39">
        <f>DO27*DR28</f>
        <v>25.2</v>
      </c>
      <c r="DP28" s="76">
        <f>DO28*0.1</f>
        <v>2.52</v>
      </c>
      <c r="DQ28" s="75">
        <f>DR28-DO28-DP28</f>
        <v>8.2800000000000011</v>
      </c>
      <c r="DR28" s="34">
        <f>DR25</f>
        <v>36</v>
      </c>
    </row>
    <row r="29" spans="1:122" x14ac:dyDescent="0.25">
      <c r="A29" s="12"/>
      <c r="B29" s="12"/>
      <c r="C29" s="12"/>
      <c r="D29" s="12"/>
      <c r="I29" s="26"/>
      <c r="K29" s="12"/>
      <c r="L29" s="12"/>
      <c r="M29" s="12"/>
      <c r="N29" s="12"/>
      <c r="S29" s="26"/>
      <c r="U29" s="12"/>
      <c r="V29" s="12"/>
      <c r="W29" s="12"/>
      <c r="X29" s="12"/>
      <c r="Y29" s="12"/>
      <c r="AC29" s="26"/>
      <c r="AI29" s="29"/>
      <c r="AJ29" s="29"/>
      <c r="AO29" s="26"/>
      <c r="AU29" s="29"/>
      <c r="AZ29" s="26"/>
      <c r="BB29" s="12"/>
      <c r="BC29" s="12"/>
      <c r="BD29" s="12"/>
      <c r="BE29" s="12"/>
      <c r="BF29" s="29"/>
      <c r="BK29" s="26"/>
      <c r="BQ29" s="29"/>
      <c r="BV29" s="26"/>
      <c r="BX29" s="12"/>
      <c r="BY29" s="12"/>
      <c r="BZ29" s="12"/>
      <c r="CA29" s="12"/>
      <c r="CB29" s="29"/>
      <c r="CG29" s="26"/>
      <c r="CI29" s="12"/>
      <c r="CJ29" s="12"/>
      <c r="CK29" s="12"/>
      <c r="CL29" s="12"/>
      <c r="CM29" s="29"/>
      <c r="CR29" s="58"/>
      <c r="CT29" s="80" t="s">
        <v>107</v>
      </c>
      <c r="CU29" s="50">
        <f t="shared" ref="CU29:CW29" si="2">CU28*$CV$9</f>
        <v>882</v>
      </c>
      <c r="CV29" s="50">
        <f t="shared" si="2"/>
        <v>88.2</v>
      </c>
      <c r="CW29" s="50">
        <f t="shared" si="2"/>
        <v>289.80000000000007</v>
      </c>
      <c r="CX29" s="40">
        <f>CU29+CV29+CW29</f>
        <v>1260</v>
      </c>
      <c r="DB29" s="26"/>
      <c r="DD29" s="80" t="s">
        <v>107</v>
      </c>
      <c r="DE29" s="50">
        <f>DE28*$DF$9</f>
        <v>882</v>
      </c>
      <c r="DF29" s="50">
        <f>DF28*$DF$9</f>
        <v>88.2</v>
      </c>
      <c r="DG29" s="50">
        <f>DG28*$DF$9</f>
        <v>289.80000000000007</v>
      </c>
      <c r="DH29" s="40">
        <f>DE29+DF29+DG29</f>
        <v>1260</v>
      </c>
      <c r="DL29" s="26"/>
      <c r="DN29" s="80" t="s">
        <v>107</v>
      </c>
      <c r="DO29" s="50">
        <f>DO28*$DP$9</f>
        <v>882</v>
      </c>
      <c r="DP29" s="50">
        <f>DP28*$DP$9</f>
        <v>88.2</v>
      </c>
      <c r="DQ29" s="50">
        <f>DQ28*$DP$9</f>
        <v>289.80000000000007</v>
      </c>
      <c r="DR29" s="40">
        <f>DO29+DP29+DQ29</f>
        <v>1260</v>
      </c>
    </row>
    <row r="30" spans="1:122" x14ac:dyDescent="0.25">
      <c r="A30" s="12"/>
      <c r="B30" s="12"/>
      <c r="C30" s="12"/>
      <c r="D30" s="12"/>
      <c r="I30" s="26"/>
      <c r="S30" s="26"/>
      <c r="Y30" s="12"/>
      <c r="AC30" s="26"/>
      <c r="AI30" s="29"/>
      <c r="AJ30" s="29"/>
      <c r="AO30" s="26"/>
      <c r="AU30" s="29"/>
      <c r="AZ30" s="26"/>
      <c r="BB30" s="12"/>
      <c r="BC30" s="12"/>
      <c r="BD30" s="12"/>
      <c r="BE30" s="12"/>
      <c r="BF30" s="29"/>
      <c r="BK30" s="26"/>
      <c r="BQ30" s="29"/>
      <c r="BV30" s="26"/>
      <c r="BZ30" s="12"/>
      <c r="CA30" s="12"/>
      <c r="CB30" s="29"/>
      <c r="CG30" s="26"/>
      <c r="CI30" s="12"/>
      <c r="CJ30" s="12"/>
      <c r="CK30" s="12"/>
      <c r="CL30" s="12"/>
      <c r="CM30" s="29"/>
      <c r="CR30" s="58"/>
      <c r="DB30" s="26"/>
      <c r="DD30" s="12"/>
      <c r="DE30" s="12"/>
      <c r="DF30" s="12"/>
      <c r="DG30" s="12"/>
      <c r="DH30" s="37"/>
      <c r="DL30" s="26"/>
      <c r="DN30" s="12"/>
      <c r="DO30" s="12"/>
      <c r="DP30" s="12"/>
      <c r="DQ30" s="12"/>
      <c r="DR30" s="37"/>
    </row>
    <row r="31" spans="1:122" x14ac:dyDescent="0.25">
      <c r="A31" s="13" t="s">
        <v>58</v>
      </c>
      <c r="B31" s="21">
        <f>C12/(B21+C21)</f>
        <v>0.71584189231248063</v>
      </c>
      <c r="C31" s="12"/>
      <c r="D31" s="12"/>
      <c r="I31" s="26"/>
      <c r="K31" s="13" t="s">
        <v>58</v>
      </c>
      <c r="L31" s="21">
        <f>M12/(L21+M21)</f>
        <v>0.7469654528478058</v>
      </c>
      <c r="S31" s="26"/>
      <c r="U31" s="13" t="s">
        <v>58</v>
      </c>
      <c r="V31" s="21">
        <f>W12/(V21+W21)</f>
        <v>0.77808901338313108</v>
      </c>
      <c r="Y31" s="12"/>
      <c r="AC31" s="26"/>
      <c r="AE31" s="13" t="s">
        <v>58</v>
      </c>
      <c r="AF31" s="21">
        <f>AG12/(AF21+AG21)</f>
        <v>0.84033613445378152</v>
      </c>
      <c r="AI31" s="29"/>
      <c r="AJ31" s="29"/>
      <c r="AO31" s="26"/>
      <c r="AQ31" s="13" t="s">
        <v>58</v>
      </c>
      <c r="AR31" s="21">
        <f>AS12/(AR21+AS21)</f>
        <v>0.90258325552443208</v>
      </c>
      <c r="AU31" s="29"/>
      <c r="AZ31" s="26"/>
      <c r="BB31" s="13" t="s">
        <v>58</v>
      </c>
      <c r="BC31" s="21">
        <f>BD12/(BC21+BD21)</f>
        <v>0.96483037659508253</v>
      </c>
      <c r="BD31" s="12"/>
      <c r="BE31" s="12"/>
      <c r="BF31" s="29"/>
      <c r="BK31" s="26"/>
      <c r="BM31" s="13" t="s">
        <v>58</v>
      </c>
      <c r="BN31" s="21">
        <f>BO12/(BN21+BO21)</f>
        <v>1.0270774976657331</v>
      </c>
      <c r="BQ31" s="29"/>
      <c r="BV31" s="26"/>
      <c r="BX31" s="13" t="s">
        <v>58</v>
      </c>
      <c r="BY31" s="21">
        <f>BZ12/(BY21+BZ21)</f>
        <v>1.0893246187363834</v>
      </c>
      <c r="BZ31" s="12"/>
      <c r="CA31" s="12"/>
      <c r="CB31" s="29"/>
      <c r="CG31" s="26"/>
      <c r="CI31" s="13" t="s">
        <v>58</v>
      </c>
      <c r="CJ31" s="21">
        <f>CK12/(CJ21+CK21)</f>
        <v>1.0893246187363834</v>
      </c>
      <c r="CK31" s="12"/>
      <c r="CL31" s="12"/>
      <c r="CM31" s="29"/>
      <c r="CR31" s="58"/>
      <c r="CT31" s="12"/>
      <c r="CU31" s="12"/>
      <c r="CV31" s="12"/>
      <c r="CW31" s="12"/>
      <c r="CX31" s="37"/>
      <c r="DB31" s="26"/>
      <c r="DD31" s="12"/>
      <c r="DE31" s="12"/>
      <c r="DF31" s="12"/>
      <c r="DG31" s="12"/>
      <c r="DH31" s="37"/>
      <c r="DL31" s="26"/>
      <c r="DN31" s="12"/>
      <c r="DO31" s="12"/>
      <c r="DP31" s="12"/>
      <c r="DQ31" s="12"/>
      <c r="DR31" s="37"/>
    </row>
    <row r="32" spans="1:122" x14ac:dyDescent="0.25">
      <c r="A32" s="14" t="s">
        <v>59</v>
      </c>
      <c r="B32" s="17">
        <f>D13/(B24+C24)</f>
        <v>0.8074935400516795</v>
      </c>
      <c r="C32" s="12"/>
      <c r="D32" s="12"/>
      <c r="I32" s="26"/>
      <c r="K32" s="14" t="s">
        <v>59</v>
      </c>
      <c r="L32" s="17">
        <f>N13/(L24+M24)</f>
        <v>0.83979328165374689</v>
      </c>
      <c r="S32" s="26"/>
      <c r="U32" s="14" t="s">
        <v>59</v>
      </c>
      <c r="V32" s="17">
        <f>X13/(V24+W24)</f>
        <v>0.87209302325581406</v>
      </c>
      <c r="Y32" s="12"/>
      <c r="AC32" s="26"/>
      <c r="AE32" s="14" t="s">
        <v>59</v>
      </c>
      <c r="AF32" s="17">
        <f>AI13/(AF24+AG24)</f>
        <v>1.03359173126615</v>
      </c>
      <c r="AI32" s="30"/>
      <c r="AJ32" s="30"/>
      <c r="AO32" s="26"/>
      <c r="AQ32" s="14" t="s">
        <v>59</v>
      </c>
      <c r="AR32" s="17">
        <f>AU13/(AR24+AS24)</f>
        <v>1.0981912144702843</v>
      </c>
      <c r="AU32" s="30"/>
      <c r="AZ32" s="26"/>
      <c r="BB32" s="14" t="s">
        <v>59</v>
      </c>
      <c r="BC32" s="17">
        <f>BF13/(BC24+BD24)</f>
        <v>1.1627906976744187</v>
      </c>
      <c r="BD32" s="12"/>
      <c r="BE32" s="12"/>
      <c r="BF32" s="30"/>
      <c r="BK32" s="26"/>
      <c r="BM32" s="14" t="s">
        <v>59</v>
      </c>
      <c r="BN32" s="17">
        <f>BQ13/(BN24+BO24)</f>
        <v>1.227390180878553</v>
      </c>
      <c r="BQ32" s="30"/>
      <c r="BV32" s="26"/>
      <c r="BX32" s="14" t="s">
        <v>59</v>
      </c>
      <c r="BY32" s="17">
        <f>CB13/(BY24+BZ24)</f>
        <v>1.2919896640826873</v>
      </c>
      <c r="BZ32" s="12"/>
      <c r="CA32" s="12"/>
      <c r="CB32" s="30"/>
      <c r="CG32" s="26"/>
      <c r="CI32" s="14" t="s">
        <v>59</v>
      </c>
      <c r="CJ32" s="17">
        <f>CM13/(CJ24+CK24)</f>
        <v>1.2919896640826873</v>
      </c>
      <c r="CK32" s="12"/>
      <c r="CL32" s="12"/>
      <c r="CM32" s="30"/>
      <c r="CR32" s="58"/>
      <c r="CT32" s="12"/>
      <c r="CU32" s="12"/>
      <c r="CV32" s="12"/>
      <c r="CW32" s="12"/>
      <c r="CX32" s="37"/>
      <c r="DB32" s="26"/>
      <c r="DD32" s="12"/>
      <c r="DE32" s="12"/>
      <c r="DF32" s="12"/>
      <c r="DG32" s="12"/>
      <c r="DH32" s="37"/>
      <c r="DL32" s="26"/>
      <c r="DQ32" s="12"/>
      <c r="DR32" s="37"/>
    </row>
    <row r="33" spans="1:122" x14ac:dyDescent="0.25">
      <c r="A33" s="58" t="s">
        <v>129</v>
      </c>
      <c r="B33" s="60">
        <f>E13/(B24+C24)</f>
        <v>1.5180878552971575</v>
      </c>
      <c r="I33" s="26"/>
      <c r="K33" s="58" t="s">
        <v>129</v>
      </c>
      <c r="L33" s="60">
        <f>O13/(L24+M24)</f>
        <v>1.5826873385012921</v>
      </c>
      <c r="S33" s="26"/>
      <c r="U33" s="58" t="s">
        <v>129</v>
      </c>
      <c r="V33" s="60">
        <f>Y13/(V24+W24)</f>
        <v>1.6149870801033592</v>
      </c>
      <c r="Y33" s="12"/>
      <c r="AC33" s="26"/>
      <c r="AE33" s="58" t="s">
        <v>129</v>
      </c>
      <c r="AF33" s="60">
        <f>AJ13/(AF24+AG24)</f>
        <v>1.711886304909561</v>
      </c>
      <c r="AO33" s="26"/>
      <c r="AQ33" s="58" t="s">
        <v>129</v>
      </c>
      <c r="AR33" s="60">
        <f>AV13/(AR24+AS24)</f>
        <v>1.5826873385012921</v>
      </c>
      <c r="AZ33" s="26"/>
      <c r="BB33" s="58" t="s">
        <v>129</v>
      </c>
      <c r="BC33" s="60">
        <f>BG13/(BC24+BD24)</f>
        <v>1.6472868217054264</v>
      </c>
      <c r="BK33" s="26"/>
      <c r="BM33" s="58" t="s">
        <v>129</v>
      </c>
      <c r="BN33" s="60">
        <f>BR13/(BN24+BO24)</f>
        <v>1.711886304909561</v>
      </c>
      <c r="BV33" s="26"/>
      <c r="BX33" s="58" t="s">
        <v>129</v>
      </c>
      <c r="BY33" s="60">
        <f>CC13/(BY24+BZ24)</f>
        <v>1.7441860465116281</v>
      </c>
      <c r="CA33" s="12"/>
      <c r="CG33" s="26"/>
      <c r="CI33" s="58" t="s">
        <v>129</v>
      </c>
      <c r="CJ33" s="60">
        <f>CN13/(CJ24+CK24)</f>
        <v>1.7441860465116281</v>
      </c>
      <c r="CR33" s="58"/>
      <c r="CT33" s="56" t="s">
        <v>127</v>
      </c>
      <c r="CU33" s="57">
        <f>CV12/(CU29+CV29)</f>
        <v>0.79365079365079361</v>
      </c>
      <c r="CV33" s="12"/>
      <c r="CW33" s="12"/>
      <c r="CX33" s="37"/>
      <c r="DB33" s="26"/>
      <c r="DD33" s="56" t="s">
        <v>127</v>
      </c>
      <c r="DE33" s="57">
        <f>DF12/(DE29+DF29)</f>
        <v>0.79365079365079361</v>
      </c>
      <c r="DH33" s="38"/>
      <c r="DL33" s="26"/>
      <c r="DN33" s="56" t="s">
        <v>127</v>
      </c>
      <c r="DO33" s="57">
        <f>DP12/(DO29+DP29)</f>
        <v>0.79365079365079361</v>
      </c>
      <c r="DQ33" s="12"/>
      <c r="DR33" s="38"/>
    </row>
    <row r="34" spans="1:122" x14ac:dyDescent="0.25">
      <c r="A34" s="15" t="s">
        <v>60</v>
      </c>
      <c r="B34" s="18">
        <f>G14/(B27+C27)</f>
        <v>1.2626262626262625</v>
      </c>
      <c r="I34" s="26"/>
      <c r="K34" s="15" t="s">
        <v>60</v>
      </c>
      <c r="L34" s="18">
        <f>Q14/(L27+M27)</f>
        <v>1.2987012987012987</v>
      </c>
      <c r="S34" s="26"/>
      <c r="U34" s="15" t="s">
        <v>60</v>
      </c>
      <c r="V34" s="18">
        <f>AA14/(V27+W27)</f>
        <v>1.3347763347763346</v>
      </c>
      <c r="AC34" s="26"/>
      <c r="AE34" s="15" t="s">
        <v>60</v>
      </c>
      <c r="AF34" s="18">
        <f>AM14/(AF27+AG27)</f>
        <v>1.5151515151515151</v>
      </c>
      <c r="AO34" s="26"/>
      <c r="AQ34" s="15" t="s">
        <v>60</v>
      </c>
      <c r="AR34" s="18">
        <f>AX14/(AR27+AS27)</f>
        <v>1.3708513708513708</v>
      </c>
      <c r="AZ34" s="26"/>
      <c r="BB34" s="15" t="s">
        <v>60</v>
      </c>
      <c r="BC34" s="18">
        <f>BI14/(BC27+BD27)</f>
        <v>1.5151515151515151</v>
      </c>
      <c r="BD34" s="12"/>
      <c r="BE34" s="12"/>
      <c r="BK34" s="26"/>
      <c r="BM34" s="15" t="s">
        <v>60</v>
      </c>
      <c r="BN34" s="18">
        <f>BT14/(BN27+BO27)</f>
        <v>1.5873015873015872</v>
      </c>
      <c r="BV34" s="26"/>
      <c r="BX34" s="15" t="s">
        <v>60</v>
      </c>
      <c r="BY34" s="18">
        <f>CE14/(BY27+BZ27)</f>
        <v>1.6594516594516593</v>
      </c>
      <c r="BZ34" s="12"/>
      <c r="CG34" s="26"/>
      <c r="CI34" s="15" t="s">
        <v>60</v>
      </c>
      <c r="CJ34" s="18">
        <f>CP14/(CJ27+CK27)</f>
        <v>1.6955266955266954</v>
      </c>
      <c r="CK34" s="12"/>
      <c r="CL34" s="12"/>
      <c r="CR34" s="58"/>
      <c r="CT34" s="13" t="s">
        <v>58</v>
      </c>
      <c r="CU34" s="21">
        <f>CW13/(CU23+CV23)</f>
        <v>1.151571739807034</v>
      </c>
      <c r="CV34" s="12"/>
      <c r="CW34" s="12"/>
      <c r="CX34" s="37"/>
      <c r="DB34" s="26"/>
      <c r="DD34" s="13" t="s">
        <v>58</v>
      </c>
      <c r="DE34" s="21">
        <f>DG13/(DE23+DF23)</f>
        <v>1.151571739807034</v>
      </c>
      <c r="DF34" s="12"/>
      <c r="DG34" s="12"/>
      <c r="DH34" s="5"/>
      <c r="DL34" s="26"/>
      <c r="DN34" s="13" t="s">
        <v>58</v>
      </c>
      <c r="DO34" s="21">
        <f>DQ13/(DO23+DP23)</f>
        <v>1.151571739807034</v>
      </c>
      <c r="DP34" s="12"/>
      <c r="DQ34" s="5"/>
      <c r="DR34" s="5"/>
    </row>
    <row r="35" spans="1:122" x14ac:dyDescent="0.25">
      <c r="I35" s="26"/>
      <c r="S35" s="26"/>
      <c r="AC35" s="26"/>
      <c r="AO35" s="26"/>
      <c r="AZ35" s="26"/>
      <c r="BK35" s="26"/>
      <c r="BV35" s="26"/>
      <c r="CG35" s="26"/>
      <c r="CR35" s="58"/>
      <c r="CT35" s="14" t="s">
        <v>59</v>
      </c>
      <c r="CU35" s="17">
        <f>CX14/(CU26+CV26)</f>
        <v>1.3888888888888891</v>
      </c>
      <c r="CV35" s="12"/>
      <c r="CW35" s="12"/>
      <c r="CX35" s="38"/>
      <c r="DB35" s="26"/>
      <c r="DD35" s="14" t="s">
        <v>59</v>
      </c>
      <c r="DE35" s="17">
        <f>DH14/(DE26+DF26)</f>
        <v>1.3888888888888891</v>
      </c>
      <c r="DF35" s="12"/>
      <c r="DG35" s="12"/>
      <c r="DL35" s="26"/>
      <c r="DN35" s="14" t="s">
        <v>59</v>
      </c>
      <c r="DO35" s="17">
        <f>DR14/(DO26+DP26)</f>
        <v>1.3888888888888891</v>
      </c>
      <c r="DP35" s="12"/>
    </row>
    <row r="36" spans="1:122" x14ac:dyDescent="0.25">
      <c r="I36" s="26"/>
      <c r="S36" s="26"/>
      <c r="AC36" s="26"/>
      <c r="AO36" s="26"/>
      <c r="AZ36" s="26"/>
      <c r="BK36" s="26"/>
      <c r="BV36" s="26"/>
      <c r="CG36" s="26"/>
      <c r="CR36" s="58"/>
      <c r="CT36" s="58" t="s">
        <v>129</v>
      </c>
      <c r="CU36" s="60">
        <f>CY14/(CU26+CV26)</f>
        <v>1.7764857881136953</v>
      </c>
      <c r="CV36" s="5"/>
      <c r="CW36" s="5"/>
      <c r="CX36" s="5"/>
      <c r="DB36" s="26"/>
      <c r="DD36" s="58" t="s">
        <v>129</v>
      </c>
      <c r="DE36" s="60">
        <f>DI14/(DE26+DF26)</f>
        <v>1.7764857881136953</v>
      </c>
      <c r="DF36" s="5"/>
      <c r="DG36" s="5"/>
      <c r="DL36" s="26"/>
      <c r="DN36" s="58" t="s">
        <v>129</v>
      </c>
      <c r="DO36" s="60">
        <f>DS14/(DO26+DP26)</f>
        <v>1.7764857881136953</v>
      </c>
    </row>
    <row r="37" spans="1:122" x14ac:dyDescent="0.25">
      <c r="I37" s="26"/>
      <c r="S37" s="26"/>
      <c r="AC37" s="26"/>
      <c r="AO37" s="26"/>
      <c r="AZ37" s="26"/>
      <c r="BK37" s="26"/>
      <c r="BV37" s="26"/>
      <c r="CG37" s="26"/>
      <c r="CR37" s="58"/>
      <c r="CT37" s="15" t="s">
        <v>60</v>
      </c>
      <c r="CU37" s="18">
        <f>CZ15/(CU29+CV29)</f>
        <v>1.7676767676767675</v>
      </c>
      <c r="DB37" s="26"/>
      <c r="DD37" s="15" t="s">
        <v>60</v>
      </c>
      <c r="DE37" s="18">
        <f>DJ15/(DE29+DF29)</f>
        <v>1.7676767676767675</v>
      </c>
      <c r="DL37" s="26"/>
      <c r="DN37" s="15" t="s">
        <v>60</v>
      </c>
      <c r="DO37" s="18">
        <f>DT15/(DO29+DP29)</f>
        <v>1.7676767676767675</v>
      </c>
      <c r="DP37" s="5"/>
    </row>
    <row r="38" spans="1:122" x14ac:dyDescent="0.25">
      <c r="A38" s="19" t="s">
        <v>56</v>
      </c>
      <c r="B38" s="11">
        <v>20</v>
      </c>
      <c r="I38" s="26"/>
      <c r="K38" s="19" t="s">
        <v>56</v>
      </c>
      <c r="L38" s="11">
        <f>B38</f>
        <v>20</v>
      </c>
      <c r="S38" s="26"/>
      <c r="U38" s="19" t="s">
        <v>56</v>
      </c>
      <c r="V38" s="11">
        <f>L38</f>
        <v>20</v>
      </c>
      <c r="AC38" s="26"/>
      <c r="AE38" s="19" t="s">
        <v>56</v>
      </c>
      <c r="AF38" s="11">
        <f>V38</f>
        <v>20</v>
      </c>
      <c r="AO38" s="26"/>
      <c r="AQ38" s="19" t="s">
        <v>56</v>
      </c>
      <c r="AR38" s="11">
        <v>25</v>
      </c>
      <c r="AZ38" s="26"/>
      <c r="BB38" s="19" t="s">
        <v>56</v>
      </c>
      <c r="BC38" s="11">
        <f>AR38</f>
        <v>25</v>
      </c>
      <c r="BK38" s="26"/>
      <c r="BM38" s="19" t="s">
        <v>56</v>
      </c>
      <c r="BN38" s="11">
        <f>BC38</f>
        <v>25</v>
      </c>
      <c r="BV38" s="26"/>
      <c r="BX38" s="19" t="s">
        <v>56</v>
      </c>
      <c r="BY38" s="11">
        <f>BN38</f>
        <v>25</v>
      </c>
      <c r="CG38" s="26"/>
      <c r="CI38" s="19" t="s">
        <v>56</v>
      </c>
      <c r="CJ38" s="11">
        <f>BY38</f>
        <v>25</v>
      </c>
      <c r="CR38" s="58"/>
      <c r="DB38" s="26"/>
      <c r="DL38" s="26"/>
    </row>
    <row r="39" spans="1:122" x14ac:dyDescent="0.25">
      <c r="A39" s="33" t="s">
        <v>78</v>
      </c>
      <c r="B39" s="34">
        <f>B38</f>
        <v>20</v>
      </c>
      <c r="I39" s="26"/>
      <c r="K39" s="33" t="s">
        <v>78</v>
      </c>
      <c r="L39" s="34">
        <f>L38</f>
        <v>20</v>
      </c>
      <c r="S39" s="26"/>
      <c r="U39" s="33" t="s">
        <v>78</v>
      </c>
      <c r="V39" s="34">
        <f>V38</f>
        <v>20</v>
      </c>
      <c r="AC39" s="26"/>
      <c r="AE39" s="33" t="s">
        <v>78</v>
      </c>
      <c r="AF39" s="34">
        <f>AF38</f>
        <v>20</v>
      </c>
      <c r="AO39" s="26"/>
      <c r="AQ39" s="33" t="s">
        <v>78</v>
      </c>
      <c r="AR39" s="34">
        <f>AR38</f>
        <v>25</v>
      </c>
      <c r="AZ39" s="26"/>
      <c r="BB39" s="33" t="s">
        <v>78</v>
      </c>
      <c r="BC39" s="34">
        <f>BC38</f>
        <v>25</v>
      </c>
      <c r="BK39" s="26"/>
      <c r="BM39" s="33" t="s">
        <v>78</v>
      </c>
      <c r="BN39" s="34">
        <f>BN38</f>
        <v>25</v>
      </c>
      <c r="BV39" s="26"/>
      <c r="BX39" s="33" t="s">
        <v>78</v>
      </c>
      <c r="BY39" s="34">
        <f>BY38</f>
        <v>25</v>
      </c>
      <c r="CG39" s="26"/>
      <c r="CI39" s="33" t="s">
        <v>78</v>
      </c>
      <c r="CJ39" s="34">
        <f>CJ38</f>
        <v>25</v>
      </c>
      <c r="CR39" s="58"/>
      <c r="DB39" s="26"/>
      <c r="DL39" s="26"/>
    </row>
    <row r="40" spans="1:122" x14ac:dyDescent="0.25">
      <c r="A40" s="33" t="s">
        <v>79</v>
      </c>
      <c r="B40" s="34">
        <f>B38</f>
        <v>20</v>
      </c>
      <c r="I40" s="26"/>
      <c r="K40" s="33" t="s">
        <v>79</v>
      </c>
      <c r="L40" s="34">
        <f>L38</f>
        <v>20</v>
      </c>
      <c r="S40" s="26"/>
      <c r="U40" s="33" t="s">
        <v>79</v>
      </c>
      <c r="V40" s="34">
        <f>V38</f>
        <v>20</v>
      </c>
      <c r="AC40" s="26"/>
      <c r="AE40" s="33" t="s">
        <v>79</v>
      </c>
      <c r="AF40" s="34">
        <f>AF38</f>
        <v>20</v>
      </c>
      <c r="AO40" s="26"/>
      <c r="AQ40" s="33" t="s">
        <v>79</v>
      </c>
      <c r="AR40" s="34">
        <f>AR38</f>
        <v>25</v>
      </c>
      <c r="AZ40" s="26"/>
      <c r="BB40" s="33" t="s">
        <v>79</v>
      </c>
      <c r="BC40" s="34">
        <f>BC38</f>
        <v>25</v>
      </c>
      <c r="BK40" s="26"/>
      <c r="BM40" s="33" t="s">
        <v>79</v>
      </c>
      <c r="BN40" s="34">
        <f>BN38</f>
        <v>25</v>
      </c>
      <c r="BV40" s="26"/>
      <c r="BX40" s="33" t="s">
        <v>79</v>
      </c>
      <c r="BY40" s="34">
        <f>BY38</f>
        <v>25</v>
      </c>
      <c r="CG40" s="26"/>
      <c r="CI40" s="33" t="s">
        <v>79</v>
      </c>
      <c r="CJ40" s="34">
        <f>CJ38</f>
        <v>25</v>
      </c>
      <c r="CR40" s="58"/>
      <c r="DB40" s="26"/>
      <c r="DL40" s="26"/>
    </row>
    <row r="41" spans="1:122" x14ac:dyDescent="0.25">
      <c r="A41" s="33" t="s">
        <v>80</v>
      </c>
      <c r="B41" s="34">
        <f>B38</f>
        <v>20</v>
      </c>
      <c r="I41" s="26"/>
      <c r="K41" s="33" t="s">
        <v>80</v>
      </c>
      <c r="L41" s="34">
        <f>L38</f>
        <v>20</v>
      </c>
      <c r="S41" s="26"/>
      <c r="U41" s="33" t="s">
        <v>80</v>
      </c>
      <c r="V41" s="34">
        <f>V38</f>
        <v>20</v>
      </c>
      <c r="AC41" s="26"/>
      <c r="AE41" s="33" t="s">
        <v>80</v>
      </c>
      <c r="AF41" s="34">
        <f>AF38</f>
        <v>20</v>
      </c>
      <c r="AO41" s="26"/>
      <c r="AQ41" s="33" t="s">
        <v>80</v>
      </c>
      <c r="AR41" s="34">
        <f>AR38</f>
        <v>25</v>
      </c>
      <c r="AZ41" s="26"/>
      <c r="BB41" s="33" t="s">
        <v>80</v>
      </c>
      <c r="BC41" s="34">
        <f>BC38</f>
        <v>25</v>
      </c>
      <c r="BK41" s="26"/>
      <c r="BM41" s="33" t="s">
        <v>80</v>
      </c>
      <c r="BN41" s="34">
        <f>BN38</f>
        <v>25</v>
      </c>
      <c r="BV41" s="26"/>
      <c r="BX41" s="33" t="s">
        <v>80</v>
      </c>
      <c r="BY41" s="34">
        <f>BY38</f>
        <v>25</v>
      </c>
      <c r="CG41" s="26"/>
      <c r="CI41" s="33" t="s">
        <v>80</v>
      </c>
      <c r="CJ41" s="34">
        <f>CJ38</f>
        <v>25</v>
      </c>
      <c r="CR41" s="58"/>
      <c r="CT41" s="19" t="s">
        <v>56</v>
      </c>
      <c r="CU41" s="11">
        <f>CJ38</f>
        <v>25</v>
      </c>
      <c r="DB41" s="26"/>
      <c r="DD41" s="19" t="s">
        <v>56</v>
      </c>
      <c r="DE41" s="11">
        <f>CU41</f>
        <v>25</v>
      </c>
      <c r="DL41" s="26"/>
      <c r="DN41" s="19" t="s">
        <v>56</v>
      </c>
      <c r="DO41" s="11">
        <f>DE41</f>
        <v>25</v>
      </c>
    </row>
    <row r="42" spans="1:122" x14ac:dyDescent="0.25">
      <c r="A42" s="33" t="s">
        <v>81</v>
      </c>
      <c r="B42" s="34">
        <f>B38</f>
        <v>20</v>
      </c>
      <c r="I42" s="26"/>
      <c r="K42" s="33" t="s">
        <v>81</v>
      </c>
      <c r="L42" s="34">
        <f>L38</f>
        <v>20</v>
      </c>
      <c r="S42" s="26"/>
      <c r="U42" s="33" t="s">
        <v>81</v>
      </c>
      <c r="V42" s="34">
        <f>V38</f>
        <v>20</v>
      </c>
      <c r="AC42" s="26"/>
      <c r="AE42" s="33" t="s">
        <v>81</v>
      </c>
      <c r="AF42" s="34">
        <f>AF38</f>
        <v>20</v>
      </c>
      <c r="AO42" s="26"/>
      <c r="AQ42" s="33" t="s">
        <v>81</v>
      </c>
      <c r="AR42" s="34">
        <f>AR38</f>
        <v>25</v>
      </c>
      <c r="AZ42" s="26"/>
      <c r="BB42" s="33" t="s">
        <v>81</v>
      </c>
      <c r="BC42" s="34">
        <f>BC38</f>
        <v>25</v>
      </c>
      <c r="BK42" s="26"/>
      <c r="BM42" s="33" t="s">
        <v>81</v>
      </c>
      <c r="BN42" s="34">
        <f>BN38</f>
        <v>25</v>
      </c>
      <c r="BV42" s="26"/>
      <c r="BX42" s="33" t="s">
        <v>81</v>
      </c>
      <c r="BY42" s="34">
        <f>BY38</f>
        <v>25</v>
      </c>
      <c r="CG42" s="26"/>
      <c r="CI42" s="33" t="s">
        <v>81</v>
      </c>
      <c r="CJ42" s="34">
        <f>CJ38</f>
        <v>25</v>
      </c>
      <c r="CR42" s="58"/>
      <c r="CT42" s="33" t="s">
        <v>78</v>
      </c>
      <c r="CU42" s="34">
        <f>CU41</f>
        <v>25</v>
      </c>
      <c r="DB42" s="26"/>
      <c r="DD42" s="33" t="s">
        <v>78</v>
      </c>
      <c r="DE42" s="34">
        <f>DE41</f>
        <v>25</v>
      </c>
      <c r="DL42" s="26"/>
      <c r="DN42" s="33" t="s">
        <v>78</v>
      </c>
      <c r="DO42" s="34">
        <f>DO41</f>
        <v>25</v>
      </c>
    </row>
    <row r="43" spans="1:122" x14ac:dyDescent="0.25">
      <c r="I43" s="26"/>
      <c r="S43" s="26"/>
      <c r="AC43" s="26"/>
      <c r="AO43" s="26"/>
      <c r="AZ43" s="26"/>
      <c r="BK43" s="26"/>
      <c r="BV43" s="26"/>
      <c r="CG43" s="26"/>
      <c r="CR43" s="58"/>
      <c r="CT43" s="33" t="s">
        <v>79</v>
      </c>
      <c r="CU43" s="34">
        <f>CU41</f>
        <v>25</v>
      </c>
      <c r="DB43" s="26"/>
      <c r="DD43" s="33" t="s">
        <v>79</v>
      </c>
      <c r="DE43" s="34">
        <f>DE41</f>
        <v>25</v>
      </c>
      <c r="DL43" s="26"/>
      <c r="DN43" s="33" t="s">
        <v>79</v>
      </c>
      <c r="DO43" s="34">
        <f>DO41</f>
        <v>25</v>
      </c>
    </row>
    <row r="44" spans="1:122" x14ac:dyDescent="0.25">
      <c r="I44" s="26"/>
      <c r="S44" s="26"/>
      <c r="AC44" s="26"/>
      <c r="AO44" s="26"/>
      <c r="AQ44" s="19"/>
      <c r="AZ44" s="26"/>
      <c r="BB44" s="19"/>
      <c r="BK44" s="26"/>
      <c r="BM44" s="19"/>
      <c r="BV44" s="26"/>
      <c r="BX44" s="19"/>
      <c r="CG44" s="26"/>
      <c r="CI44" s="19"/>
      <c r="CR44" s="58"/>
      <c r="CT44" s="33" t="s">
        <v>80</v>
      </c>
      <c r="CU44" s="34">
        <f>CU41</f>
        <v>25</v>
      </c>
      <c r="DB44" s="26"/>
      <c r="DD44" s="33" t="s">
        <v>80</v>
      </c>
      <c r="DE44" s="34">
        <f>DE41</f>
        <v>25</v>
      </c>
      <c r="DL44" s="26"/>
      <c r="DN44" s="33" t="s">
        <v>80</v>
      </c>
      <c r="DO44" s="34">
        <f>DO41</f>
        <v>25</v>
      </c>
    </row>
    <row r="45" spans="1:122" x14ac:dyDescent="0.25">
      <c r="A45" s="19" t="s">
        <v>57</v>
      </c>
      <c r="B45" s="20" t="s">
        <v>61</v>
      </c>
      <c r="I45" s="26"/>
      <c r="K45" s="19" t="s">
        <v>57</v>
      </c>
      <c r="L45" s="20" t="s">
        <v>61</v>
      </c>
      <c r="S45" s="26"/>
      <c r="U45" s="19" t="s">
        <v>57</v>
      </c>
      <c r="V45" s="20" t="s">
        <v>61</v>
      </c>
      <c r="AC45" s="26"/>
      <c r="AE45" s="19" t="s">
        <v>57</v>
      </c>
      <c r="AF45" s="20" t="s">
        <v>61</v>
      </c>
      <c r="AO45" s="26"/>
      <c r="AQ45" s="19" t="s">
        <v>57</v>
      </c>
      <c r="AR45" s="20" t="s">
        <v>61</v>
      </c>
      <c r="AZ45" s="26"/>
      <c r="BB45" s="19" t="s">
        <v>57</v>
      </c>
      <c r="BC45" s="20" t="s">
        <v>61</v>
      </c>
      <c r="BK45" s="26"/>
      <c r="BM45" s="19" t="s">
        <v>57</v>
      </c>
      <c r="BN45" s="20" t="s">
        <v>61</v>
      </c>
      <c r="BV45" s="26"/>
      <c r="BX45" s="19" t="s">
        <v>57</v>
      </c>
      <c r="BY45" s="20" t="s">
        <v>61</v>
      </c>
      <c r="CG45" s="26"/>
      <c r="CI45" s="19" t="s">
        <v>57</v>
      </c>
      <c r="CJ45" s="20" t="s">
        <v>61</v>
      </c>
      <c r="CR45" s="58"/>
      <c r="CT45" s="33" t="s">
        <v>81</v>
      </c>
      <c r="CU45" s="34">
        <f>CU41</f>
        <v>25</v>
      </c>
      <c r="DB45" s="26"/>
      <c r="DD45" s="33" t="s">
        <v>81</v>
      </c>
      <c r="DE45" s="34">
        <f>DE41</f>
        <v>25</v>
      </c>
      <c r="DL45" s="26"/>
      <c r="DN45" s="33" t="s">
        <v>81</v>
      </c>
      <c r="DO45" s="34">
        <f>DO41</f>
        <v>25</v>
      </c>
    </row>
    <row r="46" spans="1:122" x14ac:dyDescent="0.25">
      <c r="A46" s="54" t="s">
        <v>122</v>
      </c>
      <c r="B46" s="11">
        <v>1</v>
      </c>
      <c r="C46" s="11">
        <v>7</v>
      </c>
      <c r="I46" s="26"/>
      <c r="K46" s="54" t="s">
        <v>122</v>
      </c>
      <c r="L46" s="11">
        <f t="shared" ref="L46:M48" si="3">B46</f>
        <v>1</v>
      </c>
      <c r="M46" s="11">
        <f t="shared" si="3"/>
        <v>7</v>
      </c>
      <c r="S46" s="26"/>
      <c r="U46" s="54" t="s">
        <v>122</v>
      </c>
      <c r="V46" s="11">
        <f t="shared" ref="V46:W48" si="4">L46</f>
        <v>1</v>
      </c>
      <c r="W46" s="11">
        <f t="shared" si="4"/>
        <v>7</v>
      </c>
      <c r="AC46" s="26"/>
      <c r="AE46" s="54" t="s">
        <v>122</v>
      </c>
      <c r="AF46" s="11">
        <f t="shared" ref="AF46:AG48" si="5">V46</f>
        <v>1</v>
      </c>
      <c r="AG46" s="11">
        <f t="shared" si="5"/>
        <v>7</v>
      </c>
      <c r="AO46" s="26"/>
      <c r="AQ46" s="54" t="s">
        <v>122</v>
      </c>
      <c r="AR46" s="11">
        <f t="shared" ref="AR46:AS48" si="6">AF46</f>
        <v>1</v>
      </c>
      <c r="AS46" s="11">
        <f t="shared" si="6"/>
        <v>7</v>
      </c>
      <c r="AZ46" s="26"/>
      <c r="BB46" s="54" t="s">
        <v>122</v>
      </c>
      <c r="BC46" s="11">
        <f t="shared" ref="BC46:BD48" si="7">AR46</f>
        <v>1</v>
      </c>
      <c r="BD46" s="11">
        <f t="shared" si="7"/>
        <v>7</v>
      </c>
      <c r="BK46" s="26"/>
      <c r="BM46" s="54" t="s">
        <v>122</v>
      </c>
      <c r="BN46" s="11">
        <f t="shared" ref="BN46:BO48" si="8">BC46</f>
        <v>1</v>
      </c>
      <c r="BO46" s="11">
        <f t="shared" si="8"/>
        <v>7</v>
      </c>
      <c r="BV46" s="26"/>
      <c r="BX46" s="54" t="s">
        <v>122</v>
      </c>
      <c r="BY46" s="11">
        <f t="shared" ref="BY46:BZ48" si="9">BN46</f>
        <v>1</v>
      </c>
      <c r="BZ46" s="11">
        <f t="shared" si="9"/>
        <v>7</v>
      </c>
      <c r="CG46" s="26"/>
      <c r="CI46" s="54" t="s">
        <v>122</v>
      </c>
      <c r="CJ46" s="11">
        <f t="shared" ref="CJ46:CK48" si="10">BY46</f>
        <v>1</v>
      </c>
      <c r="CK46" s="11">
        <f t="shared" si="10"/>
        <v>7</v>
      </c>
      <c r="CR46" s="58"/>
      <c r="CT46" s="19"/>
      <c r="DB46" s="26"/>
      <c r="DL46" s="26"/>
    </row>
    <row r="47" spans="1:122" x14ac:dyDescent="0.25">
      <c r="A47" s="13" t="s">
        <v>58</v>
      </c>
      <c r="B47" s="11">
        <v>8</v>
      </c>
      <c r="C47" s="11">
        <v>11</v>
      </c>
      <c r="I47" s="26"/>
      <c r="K47" s="13" t="s">
        <v>58</v>
      </c>
      <c r="L47" s="11">
        <f t="shared" si="3"/>
        <v>8</v>
      </c>
      <c r="M47" s="11">
        <f t="shared" si="3"/>
        <v>11</v>
      </c>
      <c r="S47" s="26"/>
      <c r="U47" s="13" t="s">
        <v>58</v>
      </c>
      <c r="V47" s="11">
        <f t="shared" si="4"/>
        <v>8</v>
      </c>
      <c r="W47" s="11">
        <f t="shared" si="4"/>
        <v>11</v>
      </c>
      <c r="AC47" s="26"/>
      <c r="AE47" s="13" t="s">
        <v>58</v>
      </c>
      <c r="AF47" s="11">
        <f t="shared" si="5"/>
        <v>8</v>
      </c>
      <c r="AG47" s="11">
        <f t="shared" si="5"/>
        <v>11</v>
      </c>
      <c r="AO47" s="26"/>
      <c r="AQ47" s="13" t="s">
        <v>58</v>
      </c>
      <c r="AR47" s="11">
        <f t="shared" si="6"/>
        <v>8</v>
      </c>
      <c r="AS47" s="11">
        <f t="shared" si="6"/>
        <v>11</v>
      </c>
      <c r="AZ47" s="26"/>
      <c r="BB47" s="13" t="s">
        <v>58</v>
      </c>
      <c r="BC47" s="11">
        <f t="shared" si="7"/>
        <v>8</v>
      </c>
      <c r="BD47" s="11">
        <f t="shared" si="7"/>
        <v>11</v>
      </c>
      <c r="BK47" s="26"/>
      <c r="BM47" s="13" t="s">
        <v>58</v>
      </c>
      <c r="BN47" s="11">
        <f t="shared" si="8"/>
        <v>8</v>
      </c>
      <c r="BO47" s="11">
        <f t="shared" si="8"/>
        <v>11</v>
      </c>
      <c r="BV47" s="26"/>
      <c r="BX47" s="13" t="s">
        <v>58</v>
      </c>
      <c r="BY47" s="11">
        <f t="shared" si="9"/>
        <v>8</v>
      </c>
      <c r="BZ47" s="11">
        <f t="shared" si="9"/>
        <v>11</v>
      </c>
      <c r="CG47" s="26"/>
      <c r="CI47" s="13" t="s">
        <v>58</v>
      </c>
      <c r="CJ47" s="11">
        <f t="shared" si="10"/>
        <v>8</v>
      </c>
      <c r="CK47" s="11">
        <f t="shared" si="10"/>
        <v>11</v>
      </c>
      <c r="CR47" s="58"/>
      <c r="DB47" s="26"/>
      <c r="DD47" s="19"/>
      <c r="DL47" s="26"/>
      <c r="DN47" s="19"/>
    </row>
    <row r="48" spans="1:122" x14ac:dyDescent="0.25">
      <c r="A48" s="14" t="s">
        <v>59</v>
      </c>
      <c r="B48" s="11">
        <v>12</v>
      </c>
      <c r="C48" s="11">
        <v>20</v>
      </c>
      <c r="I48" s="26"/>
      <c r="K48" s="14" t="s">
        <v>59</v>
      </c>
      <c r="L48" s="11">
        <f t="shared" si="3"/>
        <v>12</v>
      </c>
      <c r="M48" s="11">
        <f t="shared" si="3"/>
        <v>20</v>
      </c>
      <c r="S48" s="26"/>
      <c r="U48" s="14" t="s">
        <v>59</v>
      </c>
      <c r="V48" s="11">
        <f t="shared" si="4"/>
        <v>12</v>
      </c>
      <c r="W48" s="11">
        <f t="shared" si="4"/>
        <v>20</v>
      </c>
      <c r="AC48" s="26"/>
      <c r="AE48" s="14" t="s">
        <v>59</v>
      </c>
      <c r="AF48" s="11">
        <f t="shared" si="5"/>
        <v>12</v>
      </c>
      <c r="AG48" s="11">
        <f t="shared" si="5"/>
        <v>20</v>
      </c>
      <c r="AO48" s="26"/>
      <c r="AQ48" s="14" t="s">
        <v>59</v>
      </c>
      <c r="AR48" s="11">
        <f t="shared" si="6"/>
        <v>12</v>
      </c>
      <c r="AS48" s="11">
        <f t="shared" si="6"/>
        <v>20</v>
      </c>
      <c r="AZ48" s="26"/>
      <c r="BB48" s="14" t="s">
        <v>59</v>
      </c>
      <c r="BC48" s="11">
        <f t="shared" si="7"/>
        <v>12</v>
      </c>
      <c r="BD48" s="11">
        <f t="shared" si="7"/>
        <v>20</v>
      </c>
      <c r="BK48" s="26"/>
      <c r="BM48" s="14" t="s">
        <v>59</v>
      </c>
      <c r="BN48" s="11">
        <f t="shared" si="8"/>
        <v>12</v>
      </c>
      <c r="BO48" s="11">
        <f t="shared" si="8"/>
        <v>20</v>
      </c>
      <c r="BV48" s="26"/>
      <c r="BX48" s="14" t="s">
        <v>59</v>
      </c>
      <c r="BY48" s="11">
        <f t="shared" si="9"/>
        <v>12</v>
      </c>
      <c r="BZ48" s="11">
        <f t="shared" si="9"/>
        <v>20</v>
      </c>
      <c r="CG48" s="26"/>
      <c r="CI48" s="14" t="s">
        <v>59</v>
      </c>
      <c r="CJ48" s="11">
        <f t="shared" si="10"/>
        <v>12</v>
      </c>
      <c r="CK48" s="11">
        <f t="shared" si="10"/>
        <v>20</v>
      </c>
      <c r="CR48" s="58"/>
      <c r="CT48" s="19" t="s">
        <v>57</v>
      </c>
      <c r="CU48" s="20" t="s">
        <v>61</v>
      </c>
      <c r="DB48" s="26"/>
      <c r="DD48" s="19" t="s">
        <v>57</v>
      </c>
      <c r="DE48" s="20" t="s">
        <v>61</v>
      </c>
      <c r="DL48" s="26"/>
      <c r="DN48" s="19" t="s">
        <v>57</v>
      </c>
      <c r="DO48" s="20" t="s">
        <v>61</v>
      </c>
    </row>
    <row r="49" spans="1:120" x14ac:dyDescent="0.25">
      <c r="A49" s="15" t="s">
        <v>60</v>
      </c>
      <c r="B49" s="11">
        <v>21</v>
      </c>
      <c r="C49" s="11"/>
      <c r="I49" s="26"/>
      <c r="K49" s="15" t="s">
        <v>60</v>
      </c>
      <c r="L49" s="11">
        <f>B49</f>
        <v>21</v>
      </c>
      <c r="M49" s="11"/>
      <c r="S49" s="26"/>
      <c r="U49" s="15" t="s">
        <v>60</v>
      </c>
      <c r="V49" s="11">
        <f>L49</f>
        <v>21</v>
      </c>
      <c r="W49" s="11"/>
      <c r="AC49" s="26"/>
      <c r="AE49" s="15" t="s">
        <v>60</v>
      </c>
      <c r="AF49" s="11">
        <f>V49</f>
        <v>21</v>
      </c>
      <c r="AG49" s="11"/>
      <c r="AO49" s="26"/>
      <c r="AQ49" s="15" t="s">
        <v>60</v>
      </c>
      <c r="AR49" s="11">
        <f>AF49</f>
        <v>21</v>
      </c>
      <c r="AS49" s="11"/>
      <c r="AZ49" s="26"/>
      <c r="BB49" s="15" t="s">
        <v>60</v>
      </c>
      <c r="BC49" s="11">
        <f>AR49</f>
        <v>21</v>
      </c>
      <c r="BD49" s="11"/>
      <c r="BK49" s="26"/>
      <c r="BM49" s="15" t="s">
        <v>60</v>
      </c>
      <c r="BN49" s="11">
        <f>BC49</f>
        <v>21</v>
      </c>
      <c r="BO49" s="11"/>
      <c r="BV49" s="26"/>
      <c r="BX49" s="15" t="s">
        <v>60</v>
      </c>
      <c r="BY49" s="11">
        <f>BN49</f>
        <v>21</v>
      </c>
      <c r="BZ49" s="11"/>
      <c r="CG49" s="26"/>
      <c r="CI49" s="15" t="s">
        <v>60</v>
      </c>
      <c r="CJ49" s="11">
        <f>BY49</f>
        <v>21</v>
      </c>
      <c r="CK49" s="11"/>
      <c r="CR49" s="58"/>
      <c r="CT49" s="13" t="s">
        <v>58</v>
      </c>
      <c r="CU49" s="11">
        <v>1</v>
      </c>
      <c r="CV49" s="11">
        <f>CK47</f>
        <v>11</v>
      </c>
      <c r="DB49" s="26"/>
      <c r="DD49" s="13" t="s">
        <v>58</v>
      </c>
      <c r="DE49" s="11">
        <f>CU49</f>
        <v>1</v>
      </c>
      <c r="DF49" s="11">
        <f>CV49</f>
        <v>11</v>
      </c>
      <c r="DL49" s="26"/>
      <c r="DN49" s="13" t="s">
        <v>58</v>
      </c>
      <c r="DO49" s="11">
        <f>DE49</f>
        <v>1</v>
      </c>
      <c r="DP49" s="11">
        <f>DF49</f>
        <v>11</v>
      </c>
    </row>
    <row r="50" spans="1:120" x14ac:dyDescent="0.25">
      <c r="I50" s="26"/>
      <c r="S50" s="26"/>
      <c r="AC50" s="26"/>
      <c r="AO50" s="26"/>
      <c r="AZ50" s="26"/>
      <c r="BK50" s="26"/>
      <c r="BV50" s="26"/>
      <c r="CG50" s="26"/>
      <c r="CR50" s="58"/>
      <c r="CT50" s="14" t="s">
        <v>59</v>
      </c>
      <c r="CU50" s="11">
        <f>CJ48</f>
        <v>12</v>
      </c>
      <c r="CV50" s="11">
        <f>CK48</f>
        <v>20</v>
      </c>
      <c r="DB50" s="26"/>
      <c r="DD50" s="14" t="s">
        <v>59</v>
      </c>
      <c r="DE50" s="11">
        <f>CU50</f>
        <v>12</v>
      </c>
      <c r="DF50" s="11">
        <f>CV50</f>
        <v>20</v>
      </c>
      <c r="DL50" s="26"/>
      <c r="DN50" s="14" t="s">
        <v>59</v>
      </c>
      <c r="DO50" s="11">
        <f>DE50</f>
        <v>12</v>
      </c>
      <c r="DP50" s="11">
        <f>DF50</f>
        <v>20</v>
      </c>
    </row>
    <row r="51" spans="1:120" x14ac:dyDescent="0.25">
      <c r="I51" s="26"/>
      <c r="S51" s="26"/>
      <c r="AC51" s="26"/>
      <c r="AO51" s="26"/>
      <c r="AZ51" s="26"/>
      <c r="BK51" s="26"/>
      <c r="BV51" s="26"/>
      <c r="CG51" s="26"/>
      <c r="CR51" s="58"/>
      <c r="CT51" s="15" t="s">
        <v>60</v>
      </c>
      <c r="CU51" s="11">
        <f>CJ49</f>
        <v>21</v>
      </c>
      <c r="CV51" s="11"/>
      <c r="DB51" s="26"/>
      <c r="DD51" s="15" t="s">
        <v>60</v>
      </c>
      <c r="DE51" s="11">
        <f>CU51</f>
        <v>21</v>
      </c>
      <c r="DF51" s="11"/>
      <c r="DL51" s="26"/>
      <c r="DN51" s="15" t="s">
        <v>60</v>
      </c>
      <c r="DO51" s="11">
        <f>DE51</f>
        <v>21</v>
      </c>
      <c r="DP51" s="11"/>
    </row>
    <row r="52" spans="1:120" x14ac:dyDescent="0.25">
      <c r="I52" s="26"/>
      <c r="S52" s="26"/>
      <c r="AC52" s="26"/>
      <c r="AO52" s="26"/>
      <c r="AZ52" s="26"/>
      <c r="BK52" s="26"/>
      <c r="BV52" s="26"/>
      <c r="CG52" s="26"/>
      <c r="CR52" s="58"/>
      <c r="DB52" s="26"/>
      <c r="DL52" s="26"/>
    </row>
    <row r="53" spans="1:120" x14ac:dyDescent="0.25">
      <c r="I53" s="26"/>
      <c r="S53" s="26"/>
      <c r="AC53" s="26"/>
      <c r="AO53" s="26"/>
      <c r="AZ53" s="26"/>
      <c r="BK53" s="26"/>
      <c r="BV53" s="26"/>
      <c r="CG53" s="26"/>
      <c r="CR53" s="58"/>
      <c r="DB53" s="26"/>
      <c r="DL53" s="26"/>
    </row>
    <row r="54" spans="1:120" x14ac:dyDescent="0.25">
      <c r="I54" s="26"/>
      <c r="S54" s="26"/>
      <c r="AC54" s="26"/>
      <c r="AO54" s="26"/>
      <c r="AZ54" s="26"/>
      <c r="BK54" s="26"/>
      <c r="BV54" s="26"/>
      <c r="CG54" s="26"/>
      <c r="CR54" s="58"/>
      <c r="DB54" s="26"/>
      <c r="DL54" s="26"/>
    </row>
  </sheetData>
  <conditionalFormatting sqref="E25">
    <cfRule type="cellIs" dxfId="35" priority="37" operator="notEqual">
      <formula>1</formula>
    </cfRule>
  </conditionalFormatting>
  <conditionalFormatting sqref="O19">
    <cfRule type="cellIs" dxfId="34" priority="36" operator="notEqual">
      <formula>1</formula>
    </cfRule>
  </conditionalFormatting>
  <conditionalFormatting sqref="O22">
    <cfRule type="cellIs" dxfId="33" priority="35" operator="notEqual">
      <formula>1</formula>
    </cfRule>
  </conditionalFormatting>
  <conditionalFormatting sqref="O25">
    <cfRule type="cellIs" dxfId="32" priority="34" operator="notEqual">
      <formula>1</formula>
    </cfRule>
  </conditionalFormatting>
  <conditionalFormatting sqref="E19">
    <cfRule type="cellIs" dxfId="31" priority="39" operator="notEqual">
      <formula>1</formula>
    </cfRule>
  </conditionalFormatting>
  <conditionalFormatting sqref="E22">
    <cfRule type="cellIs" dxfId="30" priority="38" operator="notEqual">
      <formula>1</formula>
    </cfRule>
  </conditionalFormatting>
  <conditionalFormatting sqref="Y19">
    <cfRule type="cellIs" dxfId="29" priority="33" operator="notEqual">
      <formula>1</formula>
    </cfRule>
  </conditionalFormatting>
  <conditionalFormatting sqref="Y22">
    <cfRule type="cellIs" dxfId="28" priority="32" operator="notEqual">
      <formula>1</formula>
    </cfRule>
  </conditionalFormatting>
  <conditionalFormatting sqref="Y25">
    <cfRule type="cellIs" dxfId="27" priority="31" operator="notEqual">
      <formula>1</formula>
    </cfRule>
  </conditionalFormatting>
  <conditionalFormatting sqref="AI19">
    <cfRule type="cellIs" dxfId="26" priority="30" operator="notEqual">
      <formula>1</formula>
    </cfRule>
  </conditionalFormatting>
  <conditionalFormatting sqref="AI22">
    <cfRule type="cellIs" dxfId="25" priority="29" operator="notEqual">
      <formula>1</formula>
    </cfRule>
  </conditionalFormatting>
  <conditionalFormatting sqref="AI25">
    <cfRule type="cellIs" dxfId="24" priority="28" operator="notEqual">
      <formula>1</formula>
    </cfRule>
  </conditionalFormatting>
  <conditionalFormatting sqref="AU19">
    <cfRule type="cellIs" dxfId="23" priority="27" operator="notEqual">
      <formula>1</formula>
    </cfRule>
  </conditionalFormatting>
  <conditionalFormatting sqref="AU22">
    <cfRule type="cellIs" dxfId="22" priority="26" operator="notEqual">
      <formula>1</formula>
    </cfRule>
  </conditionalFormatting>
  <conditionalFormatting sqref="AU25">
    <cfRule type="cellIs" dxfId="21" priority="25" operator="notEqual">
      <formula>1</formula>
    </cfRule>
  </conditionalFormatting>
  <conditionalFormatting sqref="BF19">
    <cfRule type="cellIs" dxfId="20" priority="24" operator="notEqual">
      <formula>1</formula>
    </cfRule>
  </conditionalFormatting>
  <conditionalFormatting sqref="BF22">
    <cfRule type="cellIs" dxfId="19" priority="23" operator="notEqual">
      <formula>1</formula>
    </cfRule>
  </conditionalFormatting>
  <conditionalFormatting sqref="BF25">
    <cfRule type="cellIs" dxfId="18" priority="22" operator="notEqual">
      <formula>1</formula>
    </cfRule>
  </conditionalFormatting>
  <conditionalFormatting sqref="BQ19">
    <cfRule type="cellIs" dxfId="17" priority="21" operator="notEqual">
      <formula>1</formula>
    </cfRule>
  </conditionalFormatting>
  <conditionalFormatting sqref="BQ22">
    <cfRule type="cellIs" dxfId="16" priority="20" operator="notEqual">
      <formula>1</formula>
    </cfRule>
  </conditionalFormatting>
  <conditionalFormatting sqref="BQ25">
    <cfRule type="cellIs" dxfId="15" priority="19" operator="notEqual">
      <formula>1</formula>
    </cfRule>
  </conditionalFormatting>
  <conditionalFormatting sqref="CB19">
    <cfRule type="cellIs" dxfId="14" priority="18" operator="notEqual">
      <formula>1</formula>
    </cfRule>
  </conditionalFormatting>
  <conditionalFormatting sqref="CB22">
    <cfRule type="cellIs" dxfId="13" priority="17" operator="notEqual">
      <formula>1</formula>
    </cfRule>
  </conditionalFormatting>
  <conditionalFormatting sqref="CB25">
    <cfRule type="cellIs" dxfId="12" priority="16" operator="notEqual">
      <formula>1</formula>
    </cfRule>
  </conditionalFormatting>
  <conditionalFormatting sqref="CM19">
    <cfRule type="cellIs" dxfId="11" priority="15" operator="notEqual">
      <formula>1</formula>
    </cfRule>
  </conditionalFormatting>
  <conditionalFormatting sqref="CM22">
    <cfRule type="cellIs" dxfId="10" priority="14" operator="notEqual">
      <formula>1</formula>
    </cfRule>
  </conditionalFormatting>
  <conditionalFormatting sqref="CM25">
    <cfRule type="cellIs" dxfId="9" priority="13" operator="notEqual">
      <formula>1</formula>
    </cfRule>
  </conditionalFormatting>
  <conditionalFormatting sqref="DH21">
    <cfRule type="cellIs" dxfId="8" priority="6" operator="notEqual">
      <formula>1</formula>
    </cfRule>
  </conditionalFormatting>
  <conditionalFormatting sqref="CX21">
    <cfRule type="cellIs" dxfId="7" priority="9" operator="notEqual">
      <formula>1</formula>
    </cfRule>
  </conditionalFormatting>
  <conditionalFormatting sqref="CX24">
    <cfRule type="cellIs" dxfId="6" priority="8" operator="notEqual">
      <formula>1</formula>
    </cfRule>
  </conditionalFormatting>
  <conditionalFormatting sqref="CX27">
    <cfRule type="cellIs" dxfId="5" priority="7" operator="notEqual">
      <formula>1</formula>
    </cfRule>
  </conditionalFormatting>
  <conditionalFormatting sqref="DH24">
    <cfRule type="cellIs" dxfId="4" priority="5" operator="notEqual">
      <formula>1</formula>
    </cfRule>
  </conditionalFormatting>
  <conditionalFormatting sqref="DH27">
    <cfRule type="cellIs" dxfId="3" priority="4" operator="notEqual">
      <formula>1</formula>
    </cfRule>
  </conditionalFormatting>
  <conditionalFormatting sqref="DR21">
    <cfRule type="cellIs" dxfId="2" priority="3" operator="notEqual">
      <formula>1</formula>
    </cfRule>
  </conditionalFormatting>
  <conditionalFormatting sqref="DR24">
    <cfRule type="cellIs" dxfId="1" priority="2" operator="notEqual">
      <formula>1</formula>
    </cfRule>
  </conditionalFormatting>
  <conditionalFormatting sqref="DR27">
    <cfRule type="cellIs" dxfId="0" priority="1" operator="notEqual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&amp;C&amp;P no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X609"/>
  <sheetViews>
    <sheetView zoomScale="70" zoomScaleNormal="70" workbookViewId="0">
      <selection activeCell="A2" sqref="A2"/>
    </sheetView>
  </sheetViews>
  <sheetFormatPr defaultRowHeight="15" x14ac:dyDescent="0.25"/>
  <cols>
    <col min="1" max="1" width="11.85546875" style="5" customWidth="1"/>
    <col min="2" max="2" width="11.85546875" customWidth="1"/>
    <col min="4" max="5" width="9.85546875" customWidth="1"/>
    <col min="6" max="6" width="12.85546875" style="5" customWidth="1"/>
    <col min="7" max="7" width="14.140625" style="5" customWidth="1"/>
    <col min="8" max="10" width="9.85546875" style="5" customWidth="1"/>
    <col min="11" max="13" width="9.85546875" customWidth="1"/>
    <col min="14" max="14" width="11.5703125" style="5" customWidth="1"/>
    <col min="15" max="15" width="12.85546875" style="5" customWidth="1"/>
    <col min="16" max="18" width="9.85546875" style="5" customWidth="1"/>
    <col min="19" max="21" width="9.85546875" customWidth="1"/>
    <col min="22" max="22" width="12.5703125" style="5" customWidth="1"/>
    <col min="23" max="23" width="15.7109375" style="5" customWidth="1"/>
    <col min="24" max="24" width="8.5703125" style="5" customWidth="1"/>
    <col min="25" max="26" width="12.140625" style="5" customWidth="1"/>
    <col min="27" max="29" width="9.85546875" customWidth="1"/>
    <col min="30" max="30" width="14.140625" style="5" customWidth="1"/>
    <col min="31" max="31" width="14.85546875" style="5" customWidth="1"/>
    <col min="32" max="34" width="9.85546875" style="5" customWidth="1"/>
    <col min="35" max="37" width="9.85546875" customWidth="1"/>
    <col min="38" max="38" width="13.28515625" style="5" customWidth="1"/>
    <col min="39" max="39" width="13.5703125" style="5" customWidth="1"/>
    <col min="40" max="42" width="9.85546875" style="5" customWidth="1"/>
    <col min="43" max="45" width="9.85546875" customWidth="1"/>
    <col min="46" max="46" width="13.5703125" style="5" customWidth="1"/>
    <col min="47" max="47" width="14.42578125" style="5" customWidth="1"/>
    <col min="48" max="50" width="9.85546875" style="5" customWidth="1"/>
    <col min="51" max="53" width="9.85546875" customWidth="1"/>
    <col min="54" max="54" width="13.28515625" style="5" customWidth="1"/>
    <col min="55" max="55" width="14.85546875" style="5" customWidth="1"/>
    <col min="56" max="58" width="9.85546875" style="5" customWidth="1"/>
    <col min="59" max="61" width="9.85546875" customWidth="1"/>
    <col min="62" max="62" width="13.140625" style="5" customWidth="1"/>
    <col min="63" max="63" width="13.85546875" style="5" customWidth="1"/>
    <col min="64" max="66" width="9.85546875" style="5" customWidth="1"/>
    <col min="67" max="69" width="9.85546875" customWidth="1"/>
    <col min="70" max="70" width="12.5703125" style="5" customWidth="1"/>
    <col min="71" max="71" width="13.28515625" style="5" customWidth="1"/>
    <col min="72" max="74" width="9.85546875" style="5" customWidth="1"/>
    <col min="75" max="77" width="9.85546875" customWidth="1"/>
    <col min="78" max="78" width="14.5703125" style="5" customWidth="1"/>
    <col min="79" max="79" width="15" style="5" customWidth="1"/>
    <col min="80" max="82" width="9.85546875" style="5" customWidth="1"/>
    <col min="83" max="85" width="9.85546875" customWidth="1"/>
    <col min="86" max="86" width="12" style="5" customWidth="1"/>
    <col min="87" max="87" width="13.28515625" style="5" customWidth="1"/>
    <col min="88" max="90" width="9.85546875" style="5" customWidth="1"/>
    <col min="91" max="93" width="9.85546875" customWidth="1"/>
    <col min="94" max="94" width="12.7109375" style="5" customWidth="1"/>
    <col min="95" max="95" width="13.42578125" style="5" customWidth="1"/>
    <col min="96" max="98" width="9.85546875" style="5" customWidth="1"/>
    <col min="99" max="99" width="13.28515625" style="5" customWidth="1"/>
    <col min="100" max="100" width="9.85546875" style="5" customWidth="1"/>
    <col min="101" max="101" width="11.7109375" customWidth="1"/>
  </cols>
  <sheetData>
    <row r="1" spans="1:102" x14ac:dyDescent="0.25">
      <c r="A1" s="31" t="s">
        <v>36</v>
      </c>
    </row>
    <row r="2" spans="1:102" x14ac:dyDescent="0.25">
      <c r="A2" s="31"/>
    </row>
    <row r="3" spans="1:102" x14ac:dyDescent="0.25">
      <c r="A3" s="31"/>
    </row>
    <row r="4" spans="1:102" x14ac:dyDescent="0.25">
      <c r="A4" s="31"/>
      <c r="C4" s="62" t="s">
        <v>139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62" t="s">
        <v>133</v>
      </c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</row>
    <row r="5" spans="1:102" x14ac:dyDescent="0.25">
      <c r="A5" s="31"/>
      <c r="C5">
        <v>778</v>
      </c>
      <c r="F5" s="64">
        <f>C5/((10+10+16+20+14+14+14+12+6)/9)</f>
        <v>60.362068965517238</v>
      </c>
      <c r="G5" s="6">
        <f t="shared" ref="G5" si="0">IF(C5=0,0,C5/F5)</f>
        <v>12.888888888888889</v>
      </c>
      <c r="H5" s="6" t="str">
        <f>IF(AND(G5&gt;=0,G5&lt;Pieņēmumi!$B$46),0,
IF(AND(G5&gt;= Pieņēmumi!$B$46,G5&lt;Pieņēmumi!$B$47), "Mikro",
IF(AND(G5&gt;=Pieņēmumi!$B$47,G5&lt;Pieņēmumi!$B$48), "Mazs",
IF(AND(G5&gt;=Pieņēmumi!$B$48,G5&lt;Pieņēmumi!$B$49), "Vidējs","Liels"))))</f>
        <v>Vidējs</v>
      </c>
      <c r="I5" s="60">
        <f>F5*Pieņēmumi!$B$33</f>
        <v>91.63492381716118</v>
      </c>
      <c r="K5">
        <v>778</v>
      </c>
      <c r="N5" s="64">
        <f>K5/((10+10+16+20+14+14+14+12+6)/9)</f>
        <v>60.362068965517238</v>
      </c>
      <c r="O5" s="6">
        <f t="shared" ref="O5" si="1">IF(K5=0,0,K5/N5)</f>
        <v>12.888888888888889</v>
      </c>
      <c r="P5" s="6" t="str">
        <f>IF(AND(O5&gt;=0,O5&lt;Pieņēmumi!$L$46),0,
IF(AND(O5&gt;= Pieņēmumi!$L$46,O5&lt;Pieņēmumi!$L$47), "Mikro",
IF(AND(O5&gt;=Pieņēmumi!$L$47,O5&lt;Pieņēmumi!$L$48), "Mazs",
IF(AND(O5&gt;=Pieņēmumi!$L$48,O5&lt;Pieņēmumi!$L$49), "Vidējs","Liels"))))</f>
        <v>Vidējs</v>
      </c>
      <c r="Q5" s="60">
        <f>N5*Pieņēmumi!$L$33</f>
        <v>95.53428227746592</v>
      </c>
      <c r="S5">
        <v>778</v>
      </c>
      <c r="V5" s="64">
        <f>S5/((10+10+16+20+14+14+14+12+6)/9)</f>
        <v>60.362068965517238</v>
      </c>
      <c r="W5" s="6">
        <f t="shared" ref="W5" si="2">IF(S5=0,0,S5/V5)</f>
        <v>12.888888888888889</v>
      </c>
      <c r="X5" s="6" t="str">
        <f>IF(AND(W5&gt;=0,W5&lt;Pieņēmumi!$V$46),0,
IF(AND(W5&gt;= Pieņēmumi!$V$46,W5&lt;Pieņēmumi!$V$47), "Mikro",
IF(AND(W5&gt;=Pieņēmumi!$V$47,W5&lt;Pieņēmumi!$V$48), "Mazs",
IF(AND(W5&gt;=Pieņēmumi!$V$48,W5&lt;Pieņēmumi!$V$49), "Vidējs","Liels"))))</f>
        <v>Vidējs</v>
      </c>
      <c r="Y5" s="60">
        <f>V5*Pieņēmumi!$V$33</f>
        <v>97.483961507618289</v>
      </c>
      <c r="AA5">
        <v>778</v>
      </c>
      <c r="AD5" s="64">
        <f>AA5/((10+10+16+20+14+14+14+12+6)/9)</f>
        <v>60.362068965517238</v>
      </c>
      <c r="AE5" s="6">
        <f t="shared" ref="AE5" si="3">IF(AA5=0,0,AA5/AD5)</f>
        <v>12.888888888888889</v>
      </c>
      <c r="AF5" s="6" t="str">
        <f>IF(AND(AE5&gt;=0,AE5&lt;Pieņēmumi!$AF$46),0,
IF(AND(AE5&gt;= Pieņēmumi!$AF$46,AE5&lt;Pieņēmumi!$AF$47), "Mikro",
IF(AND(AE5&gt;=Pieņēmumi!$AF$47,AE5&lt;Pieņēmumi!$AF$48), "Mazs",
IF(AND(AE5&gt;=Pieņēmumi!$AF$48,AE5&lt;Pieņēmumi!$AF$49), "Vidējs","Liels"))))</f>
        <v>Vidējs</v>
      </c>
      <c r="AG5" s="60">
        <f>AD5*Pieņēmumi!$AF$33</f>
        <v>103.33299919807538</v>
      </c>
      <c r="AI5">
        <v>778</v>
      </c>
      <c r="AL5" s="64">
        <f>AI5/((10+10+15+15+14+14+14+10+6)/9)</f>
        <v>64.833333333333329</v>
      </c>
      <c r="AM5" s="6">
        <f t="shared" ref="AM5" si="4">IF(AI5=0,0,AI5/AL5)</f>
        <v>12</v>
      </c>
      <c r="AN5" s="6" t="str">
        <f>IF(AND(AM5&gt;=0,AM5&lt;Pieņēmumi!$AR$46),0,
IF(AND(AM5&gt;= Pieņēmumi!$AR$46,AM5&lt;Pieņēmumi!$AR$47), "Mikro",
IF(AND(AM5&gt;=Pieņēmumi!$AR$47,AM5&lt;Pieņēmumi!$AR$48), "Mazs",
IF(AND(AM5&gt;=Pieņēmumi!$AR$48,AM5&lt;Pieņēmumi!$AR$49), "Vidējs","Liels"))))</f>
        <v>Vidējs</v>
      </c>
      <c r="AO5" s="60">
        <f>AL5*Pieņēmumi!AR33</f>
        <v>102.61089577950042</v>
      </c>
      <c r="AQ5">
        <v>778</v>
      </c>
      <c r="AT5" s="64">
        <f>AQ5/((10+10+15+15+14+14+14+10+6)/9)</f>
        <v>64.833333333333329</v>
      </c>
      <c r="AU5" s="6">
        <f t="shared" ref="AU5" si="5">IF(AQ5=0,0,AQ5/AT5)</f>
        <v>12</v>
      </c>
      <c r="AV5" s="6" t="str">
        <f>IF(AND(AU5&gt;=0,AU5&lt;Pieņēmumi!$BC$46),0,
IF(AND(AU5&gt;= Pieņēmumi!$BC$46,AU5&lt;Pieņēmumi!$BC$47), "Mikro",
IF(AND(AU5&gt;=Pieņēmumi!$BC$47,AU5&lt;Pieņēmumi!$BC$48), "Mazs",
IF(AND(AU5&gt;=Pieņēmumi!$BC$48,AU5&lt;Pieņēmumi!$BC$49), "Vidējs","Liels"))))</f>
        <v>Vidējs</v>
      </c>
      <c r="AW5" s="60">
        <f>AT5*Pieņēmumi!$BC$33</f>
        <v>106.79909560723513</v>
      </c>
      <c r="AY5">
        <v>778</v>
      </c>
      <c r="BB5" s="64">
        <f>AY5/((10+10+15+15+14+14+14+10+6)/9)</f>
        <v>64.833333333333329</v>
      </c>
      <c r="BC5" s="6">
        <f t="shared" ref="BC5" si="6">IF(AY5=0,0,AY5/BB5)</f>
        <v>12</v>
      </c>
      <c r="BD5" s="6" t="str">
        <f>IF(AND(BC5&gt;=0,BC5&lt;Pieņēmumi!$BN$46),0,
IF(AND(BC5&gt;= Pieņēmumi!$BN$46,BC5&lt;Pieņēmumi!$BN$47), "Mikro",
IF(AND(BC5&gt;=Pieņēmumi!$BN$47,BC5&lt;Pieņēmumi!$BN$48), "Mazs",
IF(AND(BC5&gt;=Pieņēmumi!$BN$48,BC5&lt;Pieņēmumi!$BN$49), "Vidējs","Liels"))))</f>
        <v>Vidējs</v>
      </c>
      <c r="BE5" s="60">
        <f>BB5*Pieņēmumi!$BN$33</f>
        <v>110.98729543496987</v>
      </c>
      <c r="BG5">
        <v>778</v>
      </c>
      <c r="BJ5" s="64">
        <f>BG5/((10+10+15+15+14+14+14+10+6)/9)</f>
        <v>64.833333333333329</v>
      </c>
      <c r="BK5" s="6">
        <f t="shared" ref="BK5" si="7">IF(BG5=0,0,BG5/BJ5)</f>
        <v>12</v>
      </c>
      <c r="BL5" s="6" t="str">
        <f>IF(AND(BK5&gt;=0,BK5&lt;Pieņēmumi!$BY$46),0,
IF(AND(BK5&gt;= Pieņēmumi!$BY$46,BK5&lt;Pieņēmumi!$BY$47), "Mikro",
IF(AND(BK5&gt;=Pieņēmumi!$BY$47,BK5&lt;Pieņēmumi!$BY$48), "Mazs",
IF(AND(BK5&gt;=Pieņēmumi!$BY$48,BK5&lt;Pieņēmumi!$BY$49), "Vidējs","Liels"))))</f>
        <v>Vidējs</v>
      </c>
      <c r="BM5" s="60">
        <f>BJ5*Pieņēmumi!$BY$33</f>
        <v>113.08139534883722</v>
      </c>
      <c r="BO5">
        <v>778</v>
      </c>
      <c r="BR5" s="64">
        <f>BO5/((10+10+15+15+14+14+14+10+6)/9)</f>
        <v>64.833333333333329</v>
      </c>
      <c r="BS5" s="6">
        <f t="shared" ref="BS5" si="8">IF(BO5=0,0,BO5/BR5)</f>
        <v>12</v>
      </c>
      <c r="BT5" s="6" t="str">
        <f>IF(AND(BS5&gt;=0,BS5&lt;Pieņēmumi!$CJ$46),0,
IF(AND(BS5&gt;= Pieņēmumi!$CJ$46,BS5&lt;Pieņēmumi!$CJ$47), "Mikro",
IF(AND(BS5&gt;=Pieņēmumi!$CJ$47,BS5&lt;Pieņēmumi!$CJ$48), "Mazs",
IF(AND(BS5&gt;=Pieņēmumi!$CJ$48,BS5&lt;Pieņēmumi!$CJ$49), "Vidējs","Liels"))))</f>
        <v>Vidējs</v>
      </c>
      <c r="BU5" s="60">
        <f>BR5*Pieņēmumi!CJ33</f>
        <v>113.08139534883722</v>
      </c>
      <c r="BW5">
        <v>12</v>
      </c>
      <c r="CC5" s="60">
        <f>BW5*Pieņēmumi!$CU$36</f>
        <v>21.317829457364343</v>
      </c>
      <c r="CE5">
        <v>12</v>
      </c>
      <c r="CK5" s="60">
        <f>CE5*Pieņēmumi!$DE$36</f>
        <v>21.317829457364343</v>
      </c>
      <c r="CM5">
        <v>12</v>
      </c>
      <c r="CS5" s="60">
        <f>CM5*Pieņēmumi!$DO$36</f>
        <v>21.317829457364343</v>
      </c>
    </row>
    <row r="6" spans="1:102" x14ac:dyDescent="0.25">
      <c r="A6" s="31"/>
    </row>
    <row r="7" spans="1:102" x14ac:dyDescent="0.25">
      <c r="A7" s="31"/>
      <c r="BW7" s="63" t="s">
        <v>132</v>
      </c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</row>
    <row r="8" spans="1:102" x14ac:dyDescent="0.25">
      <c r="F8" s="6"/>
      <c r="G8" s="6"/>
      <c r="H8" s="6"/>
      <c r="I8" s="9"/>
      <c r="BW8">
        <f>3363/3</f>
        <v>1121</v>
      </c>
      <c r="BZ8" s="6">
        <f>ROUNDUP(IF($A8=1,BW8/Pieņēmumi!$CU$42,IF($A8=2,BW8/Pieņēmumi!$CU$43,IF($A8=3,BW8/Pieņēmumi!$CU$44,BW8/Pieņēmumi!$CU$45))),$CH$10)</f>
        <v>45</v>
      </c>
      <c r="CA8" s="6">
        <f t="shared" ref="CA8:CA9" si="9">IF(BW8=0,0,BW8/BZ8)</f>
        <v>24.911111111111111</v>
      </c>
      <c r="CB8" s="6" t="str">
        <f>IF(AND(CA8&gt;=0,CA8&lt;Pieņēmumi!$CU$49),0,
IF(AND(CA8&gt;=Pieņēmumi!$CU$49,CA8&lt;Pieņēmumi!$CU$50),"Mazs",
IF(AND(CA8&gt;=Pieņēmumi!$CU$50,CA8&lt;Pieņēmumi!$CU$51),"Vidējs","Liels")))</f>
        <v>Liels</v>
      </c>
      <c r="CC8" s="57">
        <f>BZ8*Pieņēmumi!$DE$33</f>
        <v>35.714285714285715</v>
      </c>
      <c r="CE8">
        <f>3363/3</f>
        <v>1121</v>
      </c>
      <c r="CH8" s="6">
        <f>ROUNDUP(IF($A8=1,CE8/Pieņēmumi!$DE$42,IF($A8=2,CE8/Pieņēmumi!$DE$43,IF($A8=3,CE8/Pieņēmumi!$DE$44,CE8/Pieņēmumi!$DE$45))),$CH$10)</f>
        <v>45</v>
      </c>
      <c r="CI8" s="6">
        <f t="shared" ref="CI8:CI9" si="10">IF(CE8=0,0,CE8/CH8)</f>
        <v>24.911111111111111</v>
      </c>
      <c r="CJ8" s="6" t="str">
        <f>IF(AND(CI8&gt;=0,CI8&lt;Pieņēmumi!$DE$49),0,
IF(AND(CI8&gt;=Pieņēmumi!$DE$49,CI8&lt;Pieņēmumi!$DE$50),"Mazs",
IF(AND(CI8&gt;=Pieņēmumi!$DE$50,CI8&lt;Pieņēmumi!$DE$51),"Vidējs","Liels")))</f>
        <v>Liels</v>
      </c>
      <c r="CK8" s="57">
        <f>CH8*Pieņēmumi!$CU$33</f>
        <v>35.714285714285715</v>
      </c>
      <c r="CM8">
        <f>3363/3</f>
        <v>1121</v>
      </c>
      <c r="CP8" s="6">
        <f>ROUNDUP(IF($A8=1,CM8/Pieņēmumi!$DO$42,IF($A8=2,CM8/Pieņēmumi!$DO$43,IF($A8=3,CM8/Pieņēmumi!$DO$44,CM8/Pieņēmumi!$DO$45))),$CP$10)</f>
        <v>45</v>
      </c>
      <c r="CQ8" s="6">
        <f t="shared" ref="CQ8:CQ9" si="11">IF(CM8=0,0,CM8/CP8)</f>
        <v>24.911111111111111</v>
      </c>
      <c r="CR8" s="6" t="str">
        <f>IF(AND(CQ8&gt;=0,CQ8&lt;Pieņēmumi!$DO$49),0,
IF(AND(CQ8&gt;=Pieņēmumi!$DO$49,CQ8&lt;Pieņēmumi!$DO$50),"Mazs",
IF(AND(CQ8&gt;=Pieņēmumi!$DO$50,CQ8&lt;Pieņēmumi!$DO$51),"Vidējs","Liels")))</f>
        <v>Liels</v>
      </c>
      <c r="CS8" s="57">
        <f>CP8*Pieņēmumi!$DO$33</f>
        <v>35.714285714285715</v>
      </c>
    </row>
    <row r="9" spans="1:102" x14ac:dyDescent="0.25">
      <c r="F9" s="6"/>
      <c r="G9" s="6"/>
      <c r="H9" s="6"/>
      <c r="I9" s="9"/>
      <c r="BW9">
        <v>1121</v>
      </c>
      <c r="BZ9" s="6">
        <f>ROUNDUP(IF($A9=1,BW9/Pieņēmumi!$CU$42,IF($A9=2,BW9/Pieņēmumi!$CU$43,IF($A9=3,BW9/Pieņēmumi!$CU$44,BW9/Pieņēmumi!$CU$45))),$CH$10)</f>
        <v>45</v>
      </c>
      <c r="CA9" s="6">
        <f t="shared" si="9"/>
        <v>24.911111111111111</v>
      </c>
      <c r="CB9" s="6" t="str">
        <f>IF(AND(CA9&gt;=0,CA9&lt;Pieņēmumi!$CU$49),0,
IF(AND(CA9&gt;=Pieņēmumi!$CU$49,CA9&lt;Pieņēmumi!$CU$50),"Mazs",
IF(AND(CA9&gt;=Pieņēmumi!$CU$50,CA9&lt;Pieņēmumi!$CU$51),"Vidējs","Liels")))</f>
        <v>Liels</v>
      </c>
      <c r="CC9" s="57">
        <f>IF(CB9="Mazs",Pieņēmumi!$CU$34*BZ9,IF(CB9="Vidējs",Pieņēmumi!$CU$35*BZ9,IF(CB9="Liels",Pieņēmumi!$CU$37*BZ9,0)))</f>
        <v>79.545454545454533</v>
      </c>
      <c r="CE9">
        <v>1121</v>
      </c>
      <c r="CH9" s="6">
        <f>ROUNDUP(IF($A9=1,CE9/Pieņēmumi!$DE$42,IF($A9=2,CE9/Pieņēmumi!$DE$43,IF($A9=3,CE9/Pieņēmumi!$DE$44,CE9/Pieņēmumi!$DE$45))),$CH$10)</f>
        <v>45</v>
      </c>
      <c r="CI9" s="6">
        <f t="shared" si="10"/>
        <v>24.911111111111111</v>
      </c>
      <c r="CJ9" s="6" t="str">
        <f>IF(AND(CI9&gt;=0,CI9&lt;Pieņēmumi!$DE$49),0,
IF(AND(CI9&gt;=Pieņēmumi!$DE$49,CI9&lt;Pieņēmumi!$DE$50),"Mazs",
IF(AND(CI9&gt;=Pieņēmumi!$DE$50,CI9&lt;Pieņēmumi!$DE$51),"Vidējs","Liels")))</f>
        <v>Liels</v>
      </c>
      <c r="CK9" s="57">
        <f>IF(CJ9="Mazs",Pieņēmumi!$DE$34*CH9,IF(CJ9="Vidējs",Pieņēmumi!$DE$35*CH9,IF(CJ9="Liels",Pieņēmumi!$DE$37*CH9,0)))</f>
        <v>79.545454545454533</v>
      </c>
      <c r="CM9">
        <v>1121</v>
      </c>
      <c r="CP9" s="6">
        <f>ROUNDUP(IF($A9=1,CM9/Pieņēmumi!$DO$42,IF($A9=2,CM9/Pieņēmumi!$DO$43,IF($A9=3,CM9/Pieņēmumi!$DO$44,CM9/Pieņēmumi!$DO$45))),$CP$10)</f>
        <v>45</v>
      </c>
      <c r="CQ9" s="6">
        <f t="shared" si="11"/>
        <v>24.911111111111111</v>
      </c>
      <c r="CR9" s="6" t="str">
        <f>IF(AND(CQ9&gt;=0,CQ9&lt;Pieņēmumi!$DO$49),0,
IF(AND(CQ9&gt;=Pieņēmumi!$DO$49,CQ9&lt;Pieņēmumi!$DO$50),"Mazs",
IF(AND(CQ9&gt;=Pieņēmumi!$DO$50,CQ9&lt;Pieņēmumi!$DO$51),"Vidējs","Liels")))</f>
        <v>Liels</v>
      </c>
      <c r="CS9" s="57">
        <f>IF(CR9="Mazs",Pieņēmumi!$DO$34*CP9,IF(CR9="Vidējs",Pieņēmumi!$DO$35*CP9,IF(CR9="Liels",Pieņēmumi!$DO$37*CP9,0)))</f>
        <v>79.545454545454533</v>
      </c>
    </row>
    <row r="10" spans="1:102" x14ac:dyDescent="0.25">
      <c r="F10" s="22">
        <v>0</v>
      </c>
      <c r="N10" s="22">
        <v>0</v>
      </c>
      <c r="V10" s="22">
        <v>0</v>
      </c>
      <c r="AD10" s="22">
        <v>0</v>
      </c>
      <c r="AL10" s="22">
        <v>0</v>
      </c>
      <c r="AT10" s="22">
        <v>0</v>
      </c>
      <c r="BB10" s="22">
        <v>0</v>
      </c>
      <c r="BJ10" s="22">
        <v>0</v>
      </c>
      <c r="BR10" s="22">
        <v>0</v>
      </c>
      <c r="CH10" s="22">
        <v>0</v>
      </c>
      <c r="CP10" s="22">
        <v>0</v>
      </c>
    </row>
    <row r="11" spans="1:102" s="1" customFormat="1" ht="60" x14ac:dyDescent="0.25">
      <c r="A11" s="8" t="s">
        <v>77</v>
      </c>
      <c r="B11" s="10" t="s">
        <v>39</v>
      </c>
      <c r="C11" s="1" t="s">
        <v>0</v>
      </c>
      <c r="D11" s="1" t="s">
        <v>1</v>
      </c>
      <c r="E11" s="3" t="s">
        <v>24</v>
      </c>
      <c r="F11" s="8" t="s">
        <v>37</v>
      </c>
      <c r="G11" s="8" t="s">
        <v>38</v>
      </c>
      <c r="H11" s="8" t="s">
        <v>62</v>
      </c>
      <c r="I11" s="1" t="s">
        <v>115</v>
      </c>
      <c r="J11" s="1" t="s">
        <v>114</v>
      </c>
      <c r="K11" s="1" t="s">
        <v>2</v>
      </c>
      <c r="L11" s="1" t="s">
        <v>3</v>
      </c>
      <c r="M11" s="3" t="s">
        <v>25</v>
      </c>
      <c r="N11" s="8" t="s">
        <v>37</v>
      </c>
      <c r="O11" s="8" t="s">
        <v>38</v>
      </c>
      <c r="P11" s="8" t="s">
        <v>62</v>
      </c>
      <c r="Q11" s="1" t="s">
        <v>115</v>
      </c>
      <c r="R11" s="1" t="s">
        <v>114</v>
      </c>
      <c r="S11" s="1" t="s">
        <v>4</v>
      </c>
      <c r="T11" s="1" t="s">
        <v>5</v>
      </c>
      <c r="U11" s="3" t="s">
        <v>26</v>
      </c>
      <c r="V11" s="8" t="s">
        <v>37</v>
      </c>
      <c r="W11" s="8" t="s">
        <v>38</v>
      </c>
      <c r="X11" s="8" t="s">
        <v>62</v>
      </c>
      <c r="Y11" s="1" t="s">
        <v>115</v>
      </c>
      <c r="Z11" s="1" t="s">
        <v>114</v>
      </c>
      <c r="AA11" s="1" t="s">
        <v>6</v>
      </c>
      <c r="AB11" s="1" t="s">
        <v>7</v>
      </c>
      <c r="AC11" s="3" t="s">
        <v>27</v>
      </c>
      <c r="AD11" s="8" t="s">
        <v>37</v>
      </c>
      <c r="AE11" s="8" t="s">
        <v>38</v>
      </c>
      <c r="AF11" s="8" t="s">
        <v>62</v>
      </c>
      <c r="AG11" s="1" t="s">
        <v>115</v>
      </c>
      <c r="AH11" s="1" t="s">
        <v>114</v>
      </c>
      <c r="AI11" s="1" t="s">
        <v>8</v>
      </c>
      <c r="AJ11" s="1" t="s">
        <v>9</v>
      </c>
      <c r="AK11" s="3" t="s">
        <v>28</v>
      </c>
      <c r="AL11" s="8" t="s">
        <v>37</v>
      </c>
      <c r="AM11" s="8" t="s">
        <v>38</v>
      </c>
      <c r="AN11" s="8" t="s">
        <v>62</v>
      </c>
      <c r="AO11" s="1" t="s">
        <v>115</v>
      </c>
      <c r="AP11" s="1" t="s">
        <v>114</v>
      </c>
      <c r="AQ11" s="1" t="s">
        <v>10</v>
      </c>
      <c r="AR11" s="1" t="s">
        <v>11</v>
      </c>
      <c r="AS11" s="3" t="s">
        <v>29</v>
      </c>
      <c r="AT11" s="8" t="s">
        <v>37</v>
      </c>
      <c r="AU11" s="8" t="s">
        <v>38</v>
      </c>
      <c r="AV11" s="8" t="s">
        <v>62</v>
      </c>
      <c r="AW11" s="1" t="s">
        <v>115</v>
      </c>
      <c r="AX11" s="1" t="s">
        <v>114</v>
      </c>
      <c r="AY11" s="1" t="s">
        <v>12</v>
      </c>
      <c r="AZ11" s="1" t="s">
        <v>13</v>
      </c>
      <c r="BA11" s="3" t="s">
        <v>30</v>
      </c>
      <c r="BB11" s="8" t="s">
        <v>37</v>
      </c>
      <c r="BC11" s="8" t="s">
        <v>38</v>
      </c>
      <c r="BD11" s="8" t="s">
        <v>62</v>
      </c>
      <c r="BE11" s="1" t="s">
        <v>115</v>
      </c>
      <c r="BF11" s="1" t="s">
        <v>114</v>
      </c>
      <c r="BG11" s="1" t="s">
        <v>14</v>
      </c>
      <c r="BH11" s="1" t="s">
        <v>15</v>
      </c>
      <c r="BI11" s="3" t="s">
        <v>31</v>
      </c>
      <c r="BJ11" s="8" t="s">
        <v>37</v>
      </c>
      <c r="BK11" s="8" t="s">
        <v>38</v>
      </c>
      <c r="BL11" s="8" t="s">
        <v>62</v>
      </c>
      <c r="BM11" s="1" t="s">
        <v>115</v>
      </c>
      <c r="BN11" s="1" t="s">
        <v>114</v>
      </c>
      <c r="BO11" s="1" t="s">
        <v>16</v>
      </c>
      <c r="BP11" s="1" t="s">
        <v>17</v>
      </c>
      <c r="BQ11" s="3" t="s">
        <v>32</v>
      </c>
      <c r="BR11" s="8" t="s">
        <v>37</v>
      </c>
      <c r="BS11" s="8" t="s">
        <v>38</v>
      </c>
      <c r="BT11" s="8" t="s">
        <v>62</v>
      </c>
      <c r="BU11" s="1" t="s">
        <v>115</v>
      </c>
      <c r="BV11" s="1" t="s">
        <v>114</v>
      </c>
      <c r="BW11" s="1" t="s">
        <v>18</v>
      </c>
      <c r="BX11" s="1" t="s">
        <v>19</v>
      </c>
      <c r="BY11" s="3" t="s">
        <v>33</v>
      </c>
      <c r="BZ11" s="8" t="s">
        <v>37</v>
      </c>
      <c r="CA11" s="8" t="s">
        <v>38</v>
      </c>
      <c r="CB11" s="8" t="s">
        <v>62</v>
      </c>
      <c r="CC11" s="1" t="s">
        <v>63</v>
      </c>
      <c r="CD11" s="1" t="s">
        <v>123</v>
      </c>
      <c r="CE11" s="1" t="s">
        <v>20</v>
      </c>
      <c r="CF11" s="1" t="s">
        <v>21</v>
      </c>
      <c r="CG11" s="3" t="s">
        <v>34</v>
      </c>
      <c r="CH11" s="8" t="s">
        <v>37</v>
      </c>
      <c r="CI11" s="8" t="s">
        <v>38</v>
      </c>
      <c r="CJ11" s="8" t="s">
        <v>62</v>
      </c>
      <c r="CK11" s="1" t="s">
        <v>63</v>
      </c>
      <c r="CL11" s="1" t="s">
        <v>123</v>
      </c>
      <c r="CM11" s="1" t="s">
        <v>22</v>
      </c>
      <c r="CN11" s="1" t="s">
        <v>23</v>
      </c>
      <c r="CO11" s="3" t="s">
        <v>35</v>
      </c>
      <c r="CP11" s="8" t="s">
        <v>37</v>
      </c>
      <c r="CQ11" s="8" t="s">
        <v>38</v>
      </c>
      <c r="CR11" s="8" t="s">
        <v>62</v>
      </c>
      <c r="CS11" s="1" t="s">
        <v>63</v>
      </c>
      <c r="CT11" s="1" t="s">
        <v>123</v>
      </c>
      <c r="CU11" s="1" t="s">
        <v>100</v>
      </c>
      <c r="CV11" s="1" t="s">
        <v>101</v>
      </c>
      <c r="CW11" s="3" t="s">
        <v>103</v>
      </c>
      <c r="CX11" s="1" t="s">
        <v>102</v>
      </c>
    </row>
    <row r="12" spans="1:102" s="5" customFormat="1" x14ac:dyDescent="0.25">
      <c r="A12" s="5">
        <v>2</v>
      </c>
      <c r="B12" s="23">
        <v>0.99957973028608216</v>
      </c>
      <c r="C12">
        <v>49</v>
      </c>
      <c r="D12">
        <v>3</v>
      </c>
      <c r="E12" s="2">
        <f t="shared" ref="E12:E18" si="12">C12/D12</f>
        <v>16.333333333333332</v>
      </c>
      <c r="F12" s="6">
        <f>ROUNDUP(IF($A12=1,C12/Pieņēmumi!$B$39,IF($A12=2,C12/Pieņēmumi!$B$40,IF($A12=3,C12/Pieņēmumi!$B$41,C12/Pieņēmumi!$B$42))),$F$10)</f>
        <v>3</v>
      </c>
      <c r="G12" s="6">
        <f t="shared" ref="G12:G75" si="13">IF(C12=0,0,C12/F12)</f>
        <v>16.333333333333332</v>
      </c>
      <c r="H12" s="6" t="str">
        <f>IF(AND(G12&gt;=0,G12&lt;Pieņēmumi!$B$46),0,
IF(AND(G12&gt;= Pieņēmumi!$B$46,G12&lt;Pieņēmumi!$B$47), "Mikro",
IF(AND(G12&gt;=Pieņēmumi!$B$47,G12&lt;Pieņēmumi!$B$48), "Mazs",
IF(AND(G12&gt;=Pieņēmumi!$B$48,G12&lt;Pieņēmumi!$B$49), "Vidējs","Liels"))))</f>
        <v>Vidējs</v>
      </c>
      <c r="I12" s="9">
        <f>IF(H12="Mikro",Pieņēmumi!$B$31*F12*0.5,
IF(H12="Mazs",Pieņēmumi!$B$31*F12,
IF(H12="Vidējs",Pieņēmumi!$B$32*F12,
IF(H12="Liels",Pieņēmumi!$B$34*F12,
0))))</f>
        <v>2.4224806201550386</v>
      </c>
      <c r="J12" s="9">
        <f>IF(H12="Mikro",Pieņēmumi!$B$31*F12*0.5,0)</f>
        <v>0</v>
      </c>
      <c r="K12">
        <v>36</v>
      </c>
      <c r="L12">
        <v>2</v>
      </c>
      <c r="M12" s="2">
        <f>K12/L12</f>
        <v>18</v>
      </c>
      <c r="N12" s="6">
        <f>ROUNDUP(IF($A12=1,K12/Pieņēmumi!$L$39,IF($A12=2,K12/Pieņēmumi!$L$40,IF($A12=3,K12/Pieņēmumi!$L$41,K12/Pieņēmumi!$L$42))),$N$10)</f>
        <v>2</v>
      </c>
      <c r="O12" s="6">
        <f t="shared" ref="O12:O75" si="14">IF(K12=0,0,K12/N12)</f>
        <v>18</v>
      </c>
      <c r="P12" s="6" t="str">
        <f>IF(AND(O12&gt;=0,O12&lt;Pieņēmumi!$L$46),0,
IF(AND(O12&gt;= Pieņēmumi!$L$46,O12&lt;Pieņēmumi!$L$47), "Mikro",
IF(AND(O12&gt;=Pieņēmumi!$L$47,O12&lt;Pieņēmumi!$L$48), "Mazs",
IF(AND(O12&gt;=Pieņēmumi!$L$48,O12&lt;Pieņēmumi!$L$49), "Vidējs","Liels"))))</f>
        <v>Vidējs</v>
      </c>
      <c r="Q12" s="9">
        <f>IF(P12="Mikro",Pieņēmumi!$L$31*N12*0.5,
IF(P12="Mazs",Pieņēmumi!$L$31*N12,
IF(P12="Vidējs",Pieņēmumi!$L$32*N12,
IF(P12="Liels",Pieņēmumi!$L$34*N12,
0))))</f>
        <v>1.6795865633074938</v>
      </c>
      <c r="R12" s="9">
        <f>IF(P12="Mikro",Pieņēmumi!$L$31*N12*0.5,0)</f>
        <v>0</v>
      </c>
      <c r="S12">
        <v>38</v>
      </c>
      <c r="T12">
        <v>2</v>
      </c>
      <c r="U12" s="2">
        <f t="shared" ref="U12:U18" si="15">S12/T12</f>
        <v>19</v>
      </c>
      <c r="V12" s="6">
        <f>ROUNDUP(IF($A12=1,S12/Pieņēmumi!$V$39,IF($A12=2,S12/Pieņēmumi!$V$40,IF($A12=3,S12/Pieņēmumi!$V$41,S12/Pieņēmumi!$V$42))),$V$10)</f>
        <v>2</v>
      </c>
      <c r="W12" s="6">
        <f t="shared" ref="W12:W75" si="16">IF(S12=0,0,S12/V12)</f>
        <v>19</v>
      </c>
      <c r="X12" s="6" t="str">
        <f>IF(AND(W12&gt;=0,W12&lt;Pieņēmumi!$V$46),0,
IF(AND(W12&gt;= Pieņēmumi!$V$46,W12&lt;Pieņēmumi!$V$47), "Mikro",
IF(AND(W12&gt;=Pieņēmumi!$V$47,W12&lt;Pieņēmumi!$V$48), "Mazs",
IF(AND(W12&gt;=Pieņēmumi!$V$48,W12&lt;Pieņēmumi!$V$49), "Vidējs","Liels"))))</f>
        <v>Vidējs</v>
      </c>
      <c r="Y12" s="9">
        <f>IF(X12="Mikro",Pieņēmumi!$V$31*V12*0.5,
IF(X12="Mazs",Pieņēmumi!$V$31*V12,
IF(X12="Vidējs",Pieņēmumi!$V$32*V12,
IF(X12="Liels",Pieņēmumi!$V$34*V12,
0))))</f>
        <v>1.7441860465116281</v>
      </c>
      <c r="Z12" s="9">
        <f>IF(X12="Mikro",Pieņēmumi!$V$31*V12*0.5,0)</f>
        <v>0</v>
      </c>
      <c r="AA12">
        <v>37</v>
      </c>
      <c r="AB12">
        <v>2</v>
      </c>
      <c r="AC12" s="2">
        <f t="shared" ref="AC12:AC18" si="17">AA12/AB12</f>
        <v>18.5</v>
      </c>
      <c r="AD12" s="6">
        <f>ROUNDUP(IF($A12=1,AA12/Pieņēmumi!$AF$39,IF($A12=2,AA12/Pieņēmumi!$AF$40,IF($A12=3,AA12/Pieņēmumi!$AF$41,AA12/Pieņēmumi!$AF$42))),$AD$10)</f>
        <v>2</v>
      </c>
      <c r="AE12" s="6">
        <f t="shared" ref="AE12:AE75" si="18">IF(AA12=0,0,AA12/AD12)</f>
        <v>18.5</v>
      </c>
      <c r="AF12" s="6" t="str">
        <f>IF(AND(AE12&gt;=0,AE12&lt;Pieņēmumi!$AF$46),0,
IF(AND(AE12&gt;= Pieņēmumi!$AF$46,AE12&lt;Pieņēmumi!$AF$47), "Mikro",
IF(AND(AE12&gt;=Pieņēmumi!$AF$47,AE12&lt;Pieņēmumi!$AF$48), "Mazs",
IF(AND(AE12&gt;=Pieņēmumi!$AF$48,AE12&lt;Pieņēmumi!$AF$49), "Vidējs","Liels"))))</f>
        <v>Vidējs</v>
      </c>
      <c r="AG12" s="9">
        <f>IF(AF12="Mikro",Pieņēmumi!$AF$31*AD12*0.5,
IF(AF12="Mazs",Pieņēmumi!$AF$31*AD12,
IF(AF12="Vidējs",Pieņēmumi!$AF$32*AD12,
IF(AF12="Liels",Pieņēmumi!$AF$34*AD12,
0))))</f>
        <v>2.0671834625323</v>
      </c>
      <c r="AH12" s="9">
        <f>IF(AF12="Mikro",Pieņēmumi!$AF$31*AD12*0.5,0)</f>
        <v>0</v>
      </c>
      <c r="AI12">
        <v>42</v>
      </c>
      <c r="AJ12">
        <v>2</v>
      </c>
      <c r="AK12" s="2">
        <f>AI12/AJ12</f>
        <v>21</v>
      </c>
      <c r="AL12" s="6">
        <f>ROUNDUP(IF($A12=1,AI12/Pieņēmumi!$AR$39,IF($A12=2,AI12/Pieņēmumi!$AR$40,IF($A12=3,AI12/Pieņēmumi!$AR$41,AI12/Pieņēmumi!$AR$42))),$AL$10)</f>
        <v>2</v>
      </c>
      <c r="AM12" s="6">
        <f t="shared" ref="AM12:AM75" si="19">IF(AI12=0,0,AI12/AL12)</f>
        <v>21</v>
      </c>
      <c r="AN12" s="6" t="str">
        <f>IF(AND(AM12&gt;=0,AM12&lt;Pieņēmumi!$AR$46),0,
IF(AND(AM12&gt;= Pieņēmumi!$AR$46,AM12&lt;Pieņēmumi!$AR$47), "Mikro",
IF(AND(AM12&gt;=Pieņēmumi!$AR$47,AM12&lt;Pieņēmumi!$AR$48), "Mazs",
IF(AND(AM12&gt;=Pieņēmumi!$AR$48,AM12&lt;Pieņēmumi!$AR$49), "Vidējs","Liels"))))</f>
        <v>Liels</v>
      </c>
      <c r="AO12" s="9">
        <f>IF(AN12="Mikro",Pieņēmumi!$AR$31*AL12*0.5,
IF(AN12="Mazs",Pieņēmumi!$AR$31*AL12,
IF(AN12="Vidējs",Pieņēmumi!$AR$32*AL12,
IF(AN12="Liels",Pieņēmumi!$AR$34*AL12,
0))))</f>
        <v>2.7417027417027415</v>
      </c>
      <c r="AP12" s="9">
        <f>IF(AN12="Mikro",Pieņēmumi!$AR$31*AL12*0.5,0)</f>
        <v>0</v>
      </c>
      <c r="AQ12">
        <v>46</v>
      </c>
      <c r="AR12">
        <v>2</v>
      </c>
      <c r="AS12" s="2">
        <f t="shared" ref="AS12:AS18" si="20">AQ12/AR12</f>
        <v>23</v>
      </c>
      <c r="AT12" s="6">
        <f>ROUNDUP(IF($A12=1,AQ12/Pieņēmumi!$BC$39,IF($A12=2,AQ12/Pieņēmumi!$BC$40,IF($A12=3,AQ12/Pieņēmumi!$BC$41,AQ12/Pieņēmumi!$BC$42))),$AT$10)</f>
        <v>2</v>
      </c>
      <c r="AU12" s="6">
        <f t="shared" ref="AU12:AU75" si="21">IF(AQ12=0,0,AQ12/AT12)</f>
        <v>23</v>
      </c>
      <c r="AV12" s="6" t="str">
        <f>IF(AND(AU12&gt;=0,AU12&lt;Pieņēmumi!$BC$46),0,
IF(AND(AU12&gt;= Pieņēmumi!$BC$46,AU12&lt;Pieņēmumi!$BC$47), "Mikro",
IF(AND(AU12&gt;=Pieņēmumi!$BC$47,AU12&lt;Pieņēmumi!$BC$48), "Mazs",
IF(AND(AU12&gt;=Pieņēmumi!$BC$48,AU12&lt;Pieņēmumi!$BC$49), "Vidējs","Liels"))))</f>
        <v>Liels</v>
      </c>
      <c r="AW12" s="9">
        <f>IF(AV12="Mikro",Pieņēmumi!$BC$31*AT12*0.5,
IF(AV12="Mazs",Pieņēmumi!$BC$31*AT12,
IF(AV12="Vidējs",Pieņēmumi!$BC$32*AT12,
IF(AV12="Liels",Pieņēmumi!$BC$34*AT12,
0))))</f>
        <v>3.0303030303030303</v>
      </c>
      <c r="AX12" s="9">
        <f>IF(AV12="Mikro",Pieņēmumi!$BC$31*AT12*0.5,0)</f>
        <v>0</v>
      </c>
      <c r="AY12">
        <v>41</v>
      </c>
      <c r="AZ12">
        <v>2</v>
      </c>
      <c r="BA12" s="2">
        <f>AY12/AZ12</f>
        <v>20.5</v>
      </c>
      <c r="BB12" s="6">
        <f>ROUNDUP(IF($A12=1,AY12/Pieņēmumi!$BN$39,IF($A12=2,AY12/Pieņēmumi!$BN$40,IF($A12=3,AY12/Pieņēmumi!$BN$41,AY12/Pieņēmumi!$BN$42))),$BB$10)</f>
        <v>2</v>
      </c>
      <c r="BC12" s="6">
        <f t="shared" ref="BC12:BC75" si="22">IF(AY12=0,0,AY12/BB12)</f>
        <v>20.5</v>
      </c>
      <c r="BD12" s="6" t="str">
        <f>IF(AND(BC12&gt;=0,BC12&lt;Pieņēmumi!$BN$46),0,
IF(AND(BC12&gt;= Pieņēmumi!$BN$46,BC12&lt;Pieņēmumi!$BN$47), "Mikro",
IF(AND(BC12&gt;=Pieņēmumi!$BN$47,BC12&lt;Pieņēmumi!$BN$48), "Mazs",
IF(AND(BC12&gt;=Pieņēmumi!$BN$48,BC12&lt;Pieņēmumi!$BN$49), "Vidējs","Liels"))))</f>
        <v>Vidējs</v>
      </c>
      <c r="BE12" s="9">
        <f>IF(BD12="Mikro",Pieņēmumi!$BN$31*BB12*0.5,
IF(BD12="Mazs",Pieņēmumi!$BN$31*BB12,
IF(BD12="Vidējs",Pieņēmumi!$BN$32*BB12,
IF(BD12="Liels",Pieņēmumi!$BN$34*BB12,
0))))</f>
        <v>2.454780361757106</v>
      </c>
      <c r="BF12" s="9">
        <f>IF(BD12="Mikro",Pieņēmumi!$BN$31*BB12*0.5,0)</f>
        <v>0</v>
      </c>
      <c r="BG12">
        <v>45</v>
      </c>
      <c r="BH12">
        <v>2</v>
      </c>
      <c r="BI12" s="2">
        <f t="shared" ref="BI12:BI34" si="23">BG12/BH12</f>
        <v>22.5</v>
      </c>
      <c r="BJ12" s="6">
        <f>ROUNDUP(IF($A12=1,BG12/Pieņēmumi!$BY$39,IF($A12=2,BG12/Pieņēmumi!$BY$40,IF($A12=3,BG12/Pieņēmumi!$BY$41,BG12/Pieņēmumi!$BY$42))),$BJ$10)</f>
        <v>2</v>
      </c>
      <c r="BK12" s="6">
        <f t="shared" ref="BK12:BK75" si="24">IF(BG12=0,0,BG12/BJ12)</f>
        <v>22.5</v>
      </c>
      <c r="BL12" s="6" t="str">
        <f>IF(AND(BK12&gt;=0,BK12&lt;Pieņēmumi!$BY$46),0,
IF(AND(BK12&gt;= Pieņēmumi!$BY$46,BK12&lt;Pieņēmumi!$BY$47), "Mikro",
IF(AND(BK12&gt;=Pieņēmumi!$BY$47,BK12&lt;Pieņēmumi!$BY$48), "Mazs",
IF(AND(BK12&gt;=Pieņēmumi!$BY$48,BK12&lt;Pieņēmumi!$BY$49), "Vidējs","Liels"))))</f>
        <v>Liels</v>
      </c>
      <c r="BM12" s="9">
        <f>IF(BL12="Mikro",Pieņēmumi!$BY$31*BJ12*0.5,
IF(BL12="Mazs",Pieņēmumi!$BY$31*BJ12,
IF(BL12="Vidējs",Pieņēmumi!$BY$32*BJ12,
IF(BL12="Liels",Pieņēmumi!$BY$34*BJ12,
0))))</f>
        <v>3.3189033189033186</v>
      </c>
      <c r="BN12" s="9">
        <f>IF(BL12="Mikro",Pieņēmumi!$BY$31*BJ12*0.5,0)</f>
        <v>0</v>
      </c>
      <c r="BO12">
        <v>33</v>
      </c>
      <c r="BP12">
        <v>2</v>
      </c>
      <c r="BQ12" s="2">
        <f t="shared" ref="BQ12:BQ34" si="25">BO12/BP12</f>
        <v>16.5</v>
      </c>
      <c r="BR12" s="6">
        <f>ROUNDUP(IF($A12=1,BO12/Pieņēmumi!$CJ$39,IF($A12=2,BO12/Pieņēmumi!$CJ$40,IF($A12=3,BO12/Pieņēmumi!$CJ$41,BO12/Pieņēmumi!$CJ$42))),$BR$10)</f>
        <v>2</v>
      </c>
      <c r="BS12" s="6">
        <f t="shared" ref="BS12:BS75" si="26">IF(BO12=0,0,BO12/BR12)</f>
        <v>16.5</v>
      </c>
      <c r="BT12" s="6" t="str">
        <f>IF(AND(BS12&gt;=0,BS12&lt;Pieņēmumi!$CJ$46),0,
IF(AND(BS12&gt;= Pieņēmumi!$CJ$46,BS12&lt;Pieņēmumi!$CJ$47), "Mikro",
IF(AND(BS12&gt;=Pieņēmumi!$CJ$47,BS12&lt;Pieņēmumi!$CJ$48), "Mazs",
IF(AND(BS12&gt;=Pieņēmumi!$CJ$48,BS12&lt;Pieņēmumi!$CJ$49), "Vidējs","Liels"))))</f>
        <v>Vidējs</v>
      </c>
      <c r="BU12" s="9">
        <f>IF(BT12="Mikro",Pieņēmumi!$CJ$31*BR12*0.5,
IF(BT12="Mazs",Pieņēmumi!$CJ$31*BR12,
IF(BT12="Vidējs",Pieņēmumi!$CJ$32*BR12,
IF(BT12="Liels",Pieņēmumi!$CJ$34*BR12,
0))))</f>
        <v>2.5839793281653747</v>
      </c>
      <c r="BV12" s="9">
        <f>IF(BT12="Mikro",Pieņēmumi!$CJ$31*BR12*0.5,0)</f>
        <v>0</v>
      </c>
      <c r="BW12">
        <v>17</v>
      </c>
      <c r="BX12">
        <v>1</v>
      </c>
      <c r="BY12" s="2">
        <f>BW12/BX12</f>
        <v>17</v>
      </c>
      <c r="BZ12" s="6">
        <f>ROUNDUP(IF($A12=1,BW12/Pieņēmumi!$CU$42,IF($A12=2,BW12/Pieņēmumi!$CU$43,IF($A12=3,BW12/Pieņēmumi!$CU$44,BW12/Pieņēmumi!$CU$45))),$CH$10)</f>
        <v>1</v>
      </c>
      <c r="CA12" s="6">
        <f t="shared" ref="CA12:CA75" si="27">IF(BW12=0,0,BW12/BZ12)</f>
        <v>17</v>
      </c>
      <c r="CB12" s="6" t="str">
        <f>IF(AND(CA12&gt;=0,CA12&lt;Pieņēmumi!$CU$49),0,
IF(AND(CA12&gt;=Pieņēmumi!$CU$49,CA12&lt;Pieņēmumi!$CU$50),"Mazs",
IF(AND(CA12&gt;=Pieņēmumi!$CU$50,CA12&lt;Pieņēmumi!$CU$51),"Vidējs","Liels")))</f>
        <v>Vidējs</v>
      </c>
      <c r="CC12" s="9">
        <f>IF(CB12="Mazs",Pieņēmumi!$CU$34*BZ12,IF(CB12="Vidējs",Pieņēmumi!$CU$35*BZ12,IF(CB12="Liels",Pieņēmumi!$CU$37*BZ12,0)))</f>
        <v>1.3888888888888891</v>
      </c>
      <c r="CD12" s="9">
        <f>IF(CB12="Mazs",(Pieņēmumi!$CU$35-Pieņēmumi!$CU$34)*BZ12,0)</f>
        <v>0</v>
      </c>
      <c r="CE12">
        <v>26</v>
      </c>
      <c r="CF12">
        <v>1</v>
      </c>
      <c r="CG12" s="2">
        <f>CE12/CF12</f>
        <v>26</v>
      </c>
      <c r="CH12" s="6">
        <f>ROUNDUP(IF($A12=1,CE12/Pieņēmumi!$DE$42,IF($A12=2,CE12/Pieņēmumi!$DE$43,IF($A12=3,CE12/Pieņēmumi!$DE$44,CE12/Pieņēmumi!$DE$45))),$CH$10)</f>
        <v>2</v>
      </c>
      <c r="CI12" s="6">
        <f t="shared" ref="CI12:CI75" si="28">IF(CE12=0,0,CE12/CH12)</f>
        <v>13</v>
      </c>
      <c r="CJ12" s="6" t="str">
        <f>IF(AND(CI12&gt;=0,CI12&lt;Pieņēmumi!$DE$49),0,
IF(AND(CI12&gt;=Pieņēmumi!$DE$49,CI12&lt;Pieņēmumi!$DE$50),"Mazs",
IF(AND(CI12&gt;=Pieņēmumi!$DE$50,CI12&lt;Pieņēmumi!$DE$51),"Vidējs","Liels")))</f>
        <v>Vidējs</v>
      </c>
      <c r="CK12" s="9">
        <f>IF(CJ12="Mazs",Pieņēmumi!$DE$34*CH12,IF(CJ12="Vidējs",Pieņēmumi!$DE$35*CH12,IF(CJ12="Liels",Pieņēmumi!$DE$37*CH12,0)))</f>
        <v>2.7777777777777781</v>
      </c>
      <c r="CL12" s="9">
        <f>IF(CJ12="Mazs",(Pieņēmumi!$DE$35-Pieņēmumi!$DE$34)*CH12,0)</f>
        <v>0</v>
      </c>
      <c r="CM12">
        <v>0</v>
      </c>
      <c r="CN12">
        <v>0</v>
      </c>
      <c r="CO12" s="2">
        <v>0</v>
      </c>
      <c r="CP12" s="6">
        <f>ROUNDUP(IF($A12=1,CM12/Pieņēmumi!$DO$42,IF($A12=2,CM12/Pieņēmumi!$DO$43,IF($A12=3,CM12/Pieņēmumi!$DO$44,CM12/Pieņēmumi!$DO$45))),$CP$10)</f>
        <v>0</v>
      </c>
      <c r="CQ12" s="6">
        <f t="shared" ref="CQ12:CQ75" si="29">IF(CM12=0,0,CM12/CP12)</f>
        <v>0</v>
      </c>
      <c r="CR12" s="6">
        <f>IF(AND(CQ12&gt;=0,CQ12&lt;Pieņēmumi!$DO$49),0,
IF(AND(CQ12&gt;=Pieņēmumi!$DO$49,CQ12&lt;Pieņēmumi!$DO$50),"Mazs",
IF(AND(CQ12&gt;=Pieņēmumi!$DO$50,CQ12&lt;Pieņēmumi!$DO$51),"Vidējs","Liels")))</f>
        <v>0</v>
      </c>
      <c r="CS12" s="9">
        <f>IF(CR12="Mazs",Pieņēmumi!$DO$34*CP12,IF(CR12="Vidējs",Pieņēmumi!$DO$35*CP12,IF(CR12="Liels",Pieņēmumi!$DO$37*CP12,0)))</f>
        <v>0</v>
      </c>
      <c r="CT12" s="9">
        <f>IF(CR12="Mazs",(Pieņēmumi!$DO$35-Pieņēmumi!$DO$34)*CP12,0)</f>
        <v>0</v>
      </c>
      <c r="CU12" s="6">
        <f t="shared" ref="CU12:CU75" si="30">C12+K12+S12+AA12+AI12+AQ12+AY12+BG12+BO12+BW12+CE12+CM12</f>
        <v>410</v>
      </c>
      <c r="CV12" s="6">
        <f t="shared" ref="CV12:CV75" si="31">D12+L12+T12+AB12+AJ12+AR12+AZ12+BH12+BP12+BX12+CF12+CN12</f>
        <v>21</v>
      </c>
      <c r="CW12" s="2">
        <f t="shared" ref="CW12:CW75" si="32">CU12/CV12</f>
        <v>19.523809523809526</v>
      </c>
      <c r="CX12" t="str">
        <f t="shared" ref="CX12:CX75" si="33">IF(CU12&lt;=100,"Mazā",IF(AND(CU12&lt;=500,CU12&gt;100),"Vidējā","Lielā"))</f>
        <v>Vidējā</v>
      </c>
    </row>
    <row r="13" spans="1:102" x14ac:dyDescent="0.25">
      <c r="A13" s="5">
        <v>3</v>
      </c>
      <c r="B13" s="23">
        <v>0.99917626157225858</v>
      </c>
      <c r="C13">
        <v>7</v>
      </c>
      <c r="D13">
        <v>1</v>
      </c>
      <c r="E13" s="2">
        <f t="shared" si="12"/>
        <v>7</v>
      </c>
      <c r="F13" s="6">
        <f>ROUNDUP(IF($A13=1,C13/Pieņēmumi!$B$39,IF($A13=2,C13/Pieņēmumi!$B$40,IF($A13=3,C13/Pieņēmumi!$B$41,C13/Pieņēmumi!$B$42))),$F$10)</f>
        <v>1</v>
      </c>
      <c r="G13" s="6">
        <f t="shared" si="13"/>
        <v>7</v>
      </c>
      <c r="H13" s="6" t="str">
        <f>IF(AND(G13&gt;=0,G13&lt;Pieņēmumi!$B$46),0,
IF(AND(G13&gt;= Pieņēmumi!$B$46,G13&lt;Pieņēmumi!$B$47), "Mikro",
IF(AND(G13&gt;=Pieņēmumi!$B$47,G13&lt;Pieņēmumi!$B$48), "Mazs",
IF(AND(G13&gt;=Pieņēmumi!$B$48,G13&lt;Pieņēmumi!$B$49), "Vidējs","Liels"))))</f>
        <v>Mikro</v>
      </c>
      <c r="I13" s="9">
        <f>IF(H13="Mikro",Pieņēmumi!$B$31*F13*0.5,
IF(H13="Mazs",Pieņēmumi!$B$31*F13,
IF(H13="Vidējs",Pieņēmumi!$B$32*F13,
IF(H13="Liels",Pieņēmumi!$B$34*F13,
0))))</f>
        <v>0.35792094615624032</v>
      </c>
      <c r="J13" s="9">
        <f>IF(H13="Mikro",Pieņēmumi!$B$31*F13*0.5,0)</f>
        <v>0.35792094615624032</v>
      </c>
      <c r="K13">
        <v>8</v>
      </c>
      <c r="L13">
        <v>1</v>
      </c>
      <c r="M13" s="2">
        <f>K13/L13</f>
        <v>8</v>
      </c>
      <c r="N13" s="6">
        <f>ROUNDUP(IF($A13=1,K13/Pieņēmumi!$L$39,IF($A13=2,K13/Pieņēmumi!$L$40,IF($A13=3,K13/Pieņēmumi!$L$41,K13/Pieņēmumi!$L$42))),$N$10)</f>
        <v>1</v>
      </c>
      <c r="O13" s="6">
        <f t="shared" si="14"/>
        <v>8</v>
      </c>
      <c r="P13" s="6" t="str">
        <f>IF(AND(O13&gt;=0,O13&lt;Pieņēmumi!$L$46),0,
IF(AND(O13&gt;= Pieņēmumi!$L$46,O13&lt;Pieņēmumi!$L$47), "Mikro",
IF(AND(O13&gt;=Pieņēmumi!$L$47,O13&lt;Pieņēmumi!$L$48), "Mazs",
IF(AND(O13&gt;=Pieņēmumi!$L$48,O13&lt;Pieņēmumi!$L$49), "Vidējs","Liels"))))</f>
        <v>Mazs</v>
      </c>
      <c r="Q13" s="9">
        <f>IF(P13="Mikro",Pieņēmumi!$L$31*N13*0.5,
IF(P13="Mazs",Pieņēmumi!$L$31*N13,
IF(P13="Vidējs",Pieņēmumi!$L$32*N13,
IF(P13="Liels",Pieņēmumi!$L$34*N13,
0))))</f>
        <v>0.7469654528478058</v>
      </c>
      <c r="R13" s="9">
        <f>IF(P13="Mikro",Pieņēmumi!$L$31*N13*0.5,0)</f>
        <v>0</v>
      </c>
      <c r="S13">
        <v>7</v>
      </c>
      <c r="T13">
        <v>1</v>
      </c>
      <c r="U13" s="2">
        <f t="shared" si="15"/>
        <v>7</v>
      </c>
      <c r="V13" s="6">
        <f>ROUNDUP(IF($A13=1,S13/Pieņēmumi!$V$39,IF($A13=2,S13/Pieņēmumi!$V$40,IF($A13=3,S13/Pieņēmumi!$V$41,S13/Pieņēmumi!$V$42))),$V$10)</f>
        <v>1</v>
      </c>
      <c r="W13" s="6">
        <f t="shared" si="16"/>
        <v>7</v>
      </c>
      <c r="X13" s="6" t="str">
        <f>IF(AND(W13&gt;=0,W13&lt;Pieņēmumi!$V$46),0,
IF(AND(W13&gt;= Pieņēmumi!$V$46,W13&lt;Pieņēmumi!$V$47), "Mikro",
IF(AND(W13&gt;=Pieņēmumi!$V$47,W13&lt;Pieņēmumi!$V$48), "Mazs",
IF(AND(W13&gt;=Pieņēmumi!$V$48,W13&lt;Pieņēmumi!$V$49), "Vidējs","Liels"))))</f>
        <v>Mikro</v>
      </c>
      <c r="Y13" s="9">
        <f>IF(X13="Mikro",Pieņēmumi!$V$31*V13*0.5,
IF(X13="Mazs",Pieņēmumi!$V$31*V13,
IF(X13="Vidējs",Pieņēmumi!$V$32*V13,
IF(X13="Liels",Pieņēmumi!$V$34*V13,
0))))</f>
        <v>0.38904450669156554</v>
      </c>
      <c r="Z13" s="9">
        <f>IF(X13="Mikro",Pieņēmumi!$V$31*V13*0.5,0)</f>
        <v>0.38904450669156554</v>
      </c>
      <c r="AA13">
        <v>7</v>
      </c>
      <c r="AB13">
        <v>1</v>
      </c>
      <c r="AC13" s="2">
        <f t="shared" si="17"/>
        <v>7</v>
      </c>
      <c r="AD13" s="6">
        <f>ROUNDUP(IF($A13=1,AA13/Pieņēmumi!$AF$39,IF($A13=2,AA13/Pieņēmumi!$AF$40,IF($A13=3,AA13/Pieņēmumi!$AF$41,AA13/Pieņēmumi!$AF$42))),$AD$10)</f>
        <v>1</v>
      </c>
      <c r="AE13" s="6">
        <f t="shared" si="18"/>
        <v>7</v>
      </c>
      <c r="AF13" s="6" t="str">
        <f>IF(AND(AE13&gt;=0,AE13&lt;Pieņēmumi!$AF$46),0,
IF(AND(AE13&gt;= Pieņēmumi!$AF$46,AE13&lt;Pieņēmumi!$AF$47), "Mikro",
IF(AND(AE13&gt;=Pieņēmumi!$AF$47,AE13&lt;Pieņēmumi!$AF$48), "Mazs",
IF(AND(AE13&gt;=Pieņēmumi!$AF$48,AE13&lt;Pieņēmumi!$AF$49), "Vidējs","Liels"))))</f>
        <v>Mikro</v>
      </c>
      <c r="AG13" s="9">
        <f>IF(AF13="Mikro",Pieņēmumi!$AF$31*AD13*0.5,
IF(AF13="Mazs",Pieņēmumi!$AF$31*AD13,
IF(AF13="Vidējs",Pieņēmumi!$AF$32*AD13,
IF(AF13="Liels",Pieņēmumi!$AF$34*AD13,
0))))</f>
        <v>0.42016806722689076</v>
      </c>
      <c r="AH13" s="9">
        <f>IF(AF13="Mikro",Pieņēmumi!$AF$31*AD13*0.5,0)</f>
        <v>0.42016806722689076</v>
      </c>
      <c r="AI13">
        <v>7</v>
      </c>
      <c r="AJ13">
        <v>1</v>
      </c>
      <c r="AK13" s="2">
        <f>AI13/AJ13</f>
        <v>7</v>
      </c>
      <c r="AL13" s="6">
        <f>ROUNDUP(IF($A13=1,AI13/Pieņēmumi!$AR$39,IF($A13=2,AI13/Pieņēmumi!$AR$40,IF($A13=3,AI13/Pieņēmumi!$AR$41,AI13/Pieņēmumi!$AR$42))),$AL$10)</f>
        <v>1</v>
      </c>
      <c r="AM13" s="6">
        <f t="shared" si="19"/>
        <v>7</v>
      </c>
      <c r="AN13" s="6" t="str">
        <f>IF(AND(AM13&gt;=0,AM13&lt;Pieņēmumi!$AR$46),0,
IF(AND(AM13&gt;= Pieņēmumi!$AR$46,AM13&lt;Pieņēmumi!$AR$47), "Mikro",
IF(AND(AM13&gt;=Pieņēmumi!$AR$47,AM13&lt;Pieņēmumi!$AR$48), "Mazs",
IF(AND(AM13&gt;=Pieņēmumi!$AR$48,AM13&lt;Pieņēmumi!$AR$49), "Vidējs","Liels"))))</f>
        <v>Mikro</v>
      </c>
      <c r="AO13" s="9">
        <f>IF(AN13="Mikro",Pieņēmumi!$AR$31*AL13*0.5,
IF(AN13="Mazs",Pieņēmumi!$AR$31*AL13,
IF(AN13="Vidējs",Pieņēmumi!$AR$32*AL13,
IF(AN13="Liels",Pieņēmumi!$AR$34*AL13,
0))))</f>
        <v>0.45129162776221604</v>
      </c>
      <c r="AP13" s="9">
        <f>IF(AN13="Mikro",Pieņēmumi!$AR$31*AL13*0.5,0)</f>
        <v>0.45129162776221604</v>
      </c>
      <c r="AQ13">
        <v>8</v>
      </c>
      <c r="AR13">
        <v>1</v>
      </c>
      <c r="AS13" s="2">
        <f t="shared" si="20"/>
        <v>8</v>
      </c>
      <c r="AT13" s="6">
        <f>ROUNDUP(IF($A13=1,AQ13/Pieņēmumi!$BC$39,IF($A13=2,AQ13/Pieņēmumi!$BC$40,IF($A13=3,AQ13/Pieņēmumi!$BC$41,AQ13/Pieņēmumi!$BC$42))),$AT$10)</f>
        <v>1</v>
      </c>
      <c r="AU13" s="6">
        <f t="shared" si="21"/>
        <v>8</v>
      </c>
      <c r="AV13" s="6" t="str">
        <f>IF(AND(AU13&gt;=0,AU13&lt;Pieņēmumi!$BC$46),0,
IF(AND(AU13&gt;= Pieņēmumi!$BC$46,AU13&lt;Pieņēmumi!$BC$47), "Mikro",
IF(AND(AU13&gt;=Pieņēmumi!$BC$47,AU13&lt;Pieņēmumi!$BC$48), "Mazs",
IF(AND(AU13&gt;=Pieņēmumi!$BC$48,AU13&lt;Pieņēmumi!$BC$49), "Vidējs","Liels"))))</f>
        <v>Mazs</v>
      </c>
      <c r="AW13" s="9">
        <f>IF(AV13="Mikro",Pieņēmumi!$BC$31*AT13*0.5,
IF(AV13="Mazs",Pieņēmumi!$BC$31*AT13,
IF(AV13="Vidējs",Pieņēmumi!$BC$32*AT13,
IF(AV13="Liels",Pieņēmumi!$BC$34*AT13,
0))))</f>
        <v>0.96483037659508253</v>
      </c>
      <c r="AX13" s="9">
        <f>IF(AV13="Mikro",Pieņēmumi!$BC$31*AT13*0.5,0)</f>
        <v>0</v>
      </c>
      <c r="AY13">
        <v>8</v>
      </c>
      <c r="AZ13">
        <v>1</v>
      </c>
      <c r="BA13" s="2">
        <f>AY13/AZ13</f>
        <v>8</v>
      </c>
      <c r="BB13" s="6">
        <f>ROUNDUP(IF($A13=1,AY13/Pieņēmumi!$BN$39,IF($A13=2,AY13/Pieņēmumi!$BN$40,IF($A13=3,AY13/Pieņēmumi!$BN$41,AY13/Pieņēmumi!$BN$42))),$BB$10)</f>
        <v>1</v>
      </c>
      <c r="BC13" s="6">
        <f t="shared" si="22"/>
        <v>8</v>
      </c>
      <c r="BD13" s="6" t="str">
        <f>IF(AND(BC13&gt;=0,BC13&lt;Pieņēmumi!$BN$46),0,
IF(AND(BC13&gt;= Pieņēmumi!$BN$46,BC13&lt;Pieņēmumi!$BN$47), "Mikro",
IF(AND(BC13&gt;=Pieņēmumi!$BN$47,BC13&lt;Pieņēmumi!$BN$48), "Mazs",
IF(AND(BC13&gt;=Pieņēmumi!$BN$48,BC13&lt;Pieņēmumi!$BN$49), "Vidējs","Liels"))))</f>
        <v>Mazs</v>
      </c>
      <c r="BE13" s="9">
        <f>IF(BD13="Mikro",Pieņēmumi!$BN$31*BB13*0.5,
IF(BD13="Mazs",Pieņēmumi!$BN$31*BB13,
IF(BD13="Vidējs",Pieņēmumi!$BN$32*BB13,
IF(BD13="Liels",Pieņēmumi!$BN$34*BB13,
0))))</f>
        <v>1.0270774976657331</v>
      </c>
      <c r="BF13" s="9">
        <f>IF(BD13="Mikro",Pieņēmumi!$BN$31*BB13*0.5,0)</f>
        <v>0</v>
      </c>
      <c r="BG13">
        <v>11</v>
      </c>
      <c r="BH13">
        <v>1</v>
      </c>
      <c r="BI13" s="2">
        <f t="shared" si="23"/>
        <v>11</v>
      </c>
      <c r="BJ13" s="6">
        <f>ROUNDUP(IF($A13=1,BG13/Pieņēmumi!$BY$39,IF($A13=2,BG13/Pieņēmumi!$BY$40,IF($A13=3,BG13/Pieņēmumi!$BY$41,BG13/Pieņēmumi!$BY$42))),$BJ$10)</f>
        <v>1</v>
      </c>
      <c r="BK13" s="6">
        <f t="shared" si="24"/>
        <v>11</v>
      </c>
      <c r="BL13" s="6" t="str">
        <f>IF(AND(BK13&gt;=0,BK13&lt;Pieņēmumi!$BY$46),0,
IF(AND(BK13&gt;= Pieņēmumi!$BY$46,BK13&lt;Pieņēmumi!$BY$47), "Mikro",
IF(AND(BK13&gt;=Pieņēmumi!$BY$47,BK13&lt;Pieņēmumi!$BY$48), "Mazs",
IF(AND(BK13&gt;=Pieņēmumi!$BY$48,BK13&lt;Pieņēmumi!$BY$49), "Vidējs","Liels"))))</f>
        <v>Mazs</v>
      </c>
      <c r="BM13" s="9">
        <f>IF(BL13="Mikro",Pieņēmumi!$BY$31*BJ13*0.5,
IF(BL13="Mazs",Pieņēmumi!$BY$31*BJ13,
IF(BL13="Vidējs",Pieņēmumi!$BY$32*BJ13,
IF(BL13="Liels",Pieņēmumi!$BY$34*BJ13,
0))))</f>
        <v>1.0893246187363834</v>
      </c>
      <c r="BN13" s="9">
        <f>IF(BL13="Mikro",Pieņēmumi!$BY$31*BJ13*0.5,0)</f>
        <v>0</v>
      </c>
      <c r="BO13">
        <v>7</v>
      </c>
      <c r="BP13">
        <v>1</v>
      </c>
      <c r="BQ13" s="2">
        <f t="shared" si="25"/>
        <v>7</v>
      </c>
      <c r="BR13" s="6">
        <f>ROUNDUP(IF($A13=1,BO13/Pieņēmumi!$CJ$39,IF($A13=2,BO13/Pieņēmumi!$CJ$40,IF($A13=3,BO13/Pieņēmumi!$CJ$41,BO13/Pieņēmumi!$CJ$42))),$BR$10)</f>
        <v>1</v>
      </c>
      <c r="BS13" s="6">
        <f t="shared" si="26"/>
        <v>7</v>
      </c>
      <c r="BT13" s="6" t="str">
        <f>IF(AND(BS13&gt;=0,BS13&lt;Pieņēmumi!$CJ$46),0,
IF(AND(BS13&gt;= Pieņēmumi!$CJ$46,BS13&lt;Pieņēmumi!$CJ$47), "Mikro",
IF(AND(BS13&gt;=Pieņēmumi!$CJ$47,BS13&lt;Pieņēmumi!$CJ$48), "Mazs",
IF(AND(BS13&gt;=Pieņēmumi!$CJ$48,BS13&lt;Pieņēmumi!$CJ$49), "Vidējs","Liels"))))</f>
        <v>Mikro</v>
      </c>
      <c r="BU13" s="9">
        <f>IF(BT13="Mikro",Pieņēmumi!$CJ$31*BR13*0.5,
IF(BT13="Mazs",Pieņēmumi!$CJ$31*BR13,
IF(BT13="Vidējs",Pieņēmumi!$CJ$32*BR13,
IF(BT13="Liels",Pieņēmumi!$CJ$34*BR13,
0))))</f>
        <v>0.54466230936819171</v>
      </c>
      <c r="BV13" s="9">
        <f>IF(BT13="Mikro",Pieņēmumi!$CJ$31*BR13*0.5,0)</f>
        <v>0.54466230936819171</v>
      </c>
      <c r="BW13">
        <v>0</v>
      </c>
      <c r="BX13">
        <v>0</v>
      </c>
      <c r="BY13" s="2">
        <v>0</v>
      </c>
      <c r="BZ13" s="6">
        <f>ROUNDUP(IF($A13=1,BW13/Pieņēmumi!$CU$42,IF($A13=2,BW13/Pieņēmumi!$CU$43,IF($A13=3,BW13/Pieņēmumi!$CU$44,BW13/Pieņēmumi!$CU$45))),$CH$10)</f>
        <v>0</v>
      </c>
      <c r="CA13" s="6">
        <f t="shared" si="27"/>
        <v>0</v>
      </c>
      <c r="CB13" s="6">
        <f>IF(AND(CA13&gt;=0,CA13&lt;Pieņēmumi!$CU$49),0,
IF(AND(CA13&gt;=Pieņēmumi!$CU$49,CA13&lt;Pieņēmumi!$CU$50),"Mazs",
IF(AND(CA13&gt;=Pieņēmumi!$CU$50,CA13&lt;Pieņēmumi!$CU$51),"Vidējs","Liels")))</f>
        <v>0</v>
      </c>
      <c r="CC13" s="9">
        <f>IF(CB13="Mazs",Pieņēmumi!$CU$34*BZ13,IF(CB13="Vidējs",Pieņēmumi!$CU$35*BZ13,IF(CB13="Liels",Pieņēmumi!$CU$37*BZ13,0)))</f>
        <v>0</v>
      </c>
      <c r="CD13" s="9">
        <f>IF(CB13="Mazs",(Pieņēmumi!$CU$35-Pieņēmumi!$CU$34)*BZ13,0)</f>
        <v>0</v>
      </c>
      <c r="CE13">
        <v>0</v>
      </c>
      <c r="CF13">
        <v>0</v>
      </c>
      <c r="CG13" s="2">
        <v>0</v>
      </c>
      <c r="CH13" s="6">
        <f>ROUNDUP(IF($A13=1,CE13/Pieņēmumi!$DE$42,IF($A13=2,CE13/Pieņēmumi!$DE$43,IF($A13=3,CE13/Pieņēmumi!$DE$44,CE13/Pieņēmumi!$DE$45))),$CH$10)</f>
        <v>0</v>
      </c>
      <c r="CI13" s="6">
        <f t="shared" si="28"/>
        <v>0</v>
      </c>
      <c r="CJ13" s="6">
        <f>IF(AND(CI13&gt;=0,CI13&lt;Pieņēmumi!$DE$49),0,
IF(AND(CI13&gt;=Pieņēmumi!$DE$49,CI13&lt;Pieņēmumi!$DE$50),"Mazs",
IF(AND(CI13&gt;=Pieņēmumi!$DE$50,CI13&lt;Pieņēmumi!$DE$51),"Vidējs","Liels")))</f>
        <v>0</v>
      </c>
      <c r="CK13" s="9">
        <f>IF(CJ13="Mazs",Pieņēmumi!$DE$34*CH13,IF(CJ13="Vidējs",Pieņēmumi!$DE$35*CH13,IF(CJ13="Liels",Pieņēmumi!$DE$37*CH13,0)))</f>
        <v>0</v>
      </c>
      <c r="CL13" s="9">
        <f>IF(CJ13="Mazs",(Pieņēmumi!$DE$35-Pieņēmumi!$DE$34)*CH13,0)</f>
        <v>0</v>
      </c>
      <c r="CM13">
        <v>0</v>
      </c>
      <c r="CN13">
        <v>0</v>
      </c>
      <c r="CO13" s="2">
        <v>0</v>
      </c>
      <c r="CP13" s="6">
        <f>ROUNDUP(IF($A13=1,CM13/Pieņēmumi!$DO$42,IF($A13=2,CM13/Pieņēmumi!$DO$43,IF($A13=3,CM13/Pieņēmumi!$DO$44,CM13/Pieņēmumi!$DO$45))),$CP$10)</f>
        <v>0</v>
      </c>
      <c r="CQ13" s="6">
        <f t="shared" si="29"/>
        <v>0</v>
      </c>
      <c r="CR13" s="6">
        <f>IF(AND(CQ13&gt;=0,CQ13&lt;Pieņēmumi!$DO$49),0,
IF(AND(CQ13&gt;=Pieņēmumi!$DO$49,CQ13&lt;Pieņēmumi!$DO$50),"Mazs",
IF(AND(CQ13&gt;=Pieņēmumi!$DO$50,CQ13&lt;Pieņēmumi!$DO$51),"Vidējs","Liels")))</f>
        <v>0</v>
      </c>
      <c r="CS13" s="9">
        <f>IF(CR13="Mazs",Pieņēmumi!$DO$34*CP13,IF(CR13="Vidējs",Pieņēmumi!$DO$35*CP13,IF(CR13="Liels",Pieņēmumi!$DO$37*CP13,0)))</f>
        <v>0</v>
      </c>
      <c r="CT13" s="9">
        <f>IF(CR13="Mazs",(Pieņēmumi!$DO$35-Pieņēmumi!$DO$34)*CP13,0)</f>
        <v>0</v>
      </c>
      <c r="CU13" s="6">
        <f t="shared" si="30"/>
        <v>70</v>
      </c>
      <c r="CV13" s="6">
        <f t="shared" si="31"/>
        <v>9</v>
      </c>
      <c r="CW13" s="2">
        <f t="shared" si="32"/>
        <v>7.7777777777777777</v>
      </c>
      <c r="CX13" t="str">
        <f t="shared" si="33"/>
        <v>Mazā</v>
      </c>
    </row>
    <row r="14" spans="1:102" x14ac:dyDescent="0.25">
      <c r="A14" s="5">
        <v>3</v>
      </c>
      <c r="B14" s="23">
        <v>0.99297531667811179</v>
      </c>
      <c r="C14">
        <v>9</v>
      </c>
      <c r="D14">
        <v>1</v>
      </c>
      <c r="E14" s="2">
        <f t="shared" si="12"/>
        <v>9</v>
      </c>
      <c r="F14" s="6">
        <f>ROUNDUP(IF($A14=1,C14/Pieņēmumi!$B$39,IF($A14=2,C14/Pieņēmumi!$B$40,IF($A14=3,C14/Pieņēmumi!$B$41,C14/Pieņēmumi!$B$42))),$F$10)</f>
        <v>1</v>
      </c>
      <c r="G14" s="6">
        <f t="shared" si="13"/>
        <v>9</v>
      </c>
      <c r="H14" s="6" t="str">
        <f>IF(AND(G14&gt;=0,G14&lt;Pieņēmumi!$B$46),0,
IF(AND(G14&gt;= Pieņēmumi!$B$46,G14&lt;Pieņēmumi!$B$47), "Mikro",
IF(AND(G14&gt;=Pieņēmumi!$B$47,G14&lt;Pieņēmumi!$B$48), "Mazs",
IF(AND(G14&gt;=Pieņēmumi!$B$48,G14&lt;Pieņēmumi!$B$49), "Vidējs","Liels"))))</f>
        <v>Mazs</v>
      </c>
      <c r="I14" s="9">
        <f>IF(H14="Mikro",Pieņēmumi!$B$31*F14*0.5,
IF(H14="Mazs",Pieņēmumi!$B$31*F14,
IF(H14="Vidējs",Pieņēmumi!$B$32*F14,
IF(H14="Liels",Pieņēmumi!$B$34*F14,
0))))</f>
        <v>0.71584189231248063</v>
      </c>
      <c r="J14" s="9">
        <f>IF(H14="Mikro",Pieņēmumi!$B$31*F14*0.5,0)</f>
        <v>0</v>
      </c>
      <c r="K14">
        <v>10</v>
      </c>
      <c r="L14">
        <v>1</v>
      </c>
      <c r="M14" s="2">
        <f>K14/L14</f>
        <v>10</v>
      </c>
      <c r="N14" s="6">
        <f>ROUNDUP(IF($A14=1,K14/Pieņēmumi!$L$39,IF($A14=2,K14/Pieņēmumi!$L$40,IF($A14=3,K14/Pieņēmumi!$L$41,K14/Pieņēmumi!$L$42))),$N$10)</f>
        <v>1</v>
      </c>
      <c r="O14" s="6">
        <f t="shared" si="14"/>
        <v>10</v>
      </c>
      <c r="P14" s="6" t="str">
        <f>IF(AND(O14&gt;=0,O14&lt;Pieņēmumi!$L$46),0,
IF(AND(O14&gt;= Pieņēmumi!$L$46,O14&lt;Pieņēmumi!$L$47), "Mikro",
IF(AND(O14&gt;=Pieņēmumi!$L$47,O14&lt;Pieņēmumi!$L$48), "Mazs",
IF(AND(O14&gt;=Pieņēmumi!$L$48,O14&lt;Pieņēmumi!$L$49), "Vidējs","Liels"))))</f>
        <v>Mazs</v>
      </c>
      <c r="Q14" s="9">
        <f>IF(P14="Mikro",Pieņēmumi!$L$31*N14*0.5,
IF(P14="Mazs",Pieņēmumi!$L$31*N14,
IF(P14="Vidējs",Pieņēmumi!$L$32*N14,
IF(P14="Liels",Pieņēmumi!$L$34*N14,
0))))</f>
        <v>0.7469654528478058</v>
      </c>
      <c r="R14" s="9">
        <f>IF(P14="Mikro",Pieņēmumi!$L$31*N14*0.5,0)</f>
        <v>0</v>
      </c>
      <c r="S14">
        <v>6</v>
      </c>
      <c r="T14">
        <v>1</v>
      </c>
      <c r="U14" s="2">
        <f t="shared" si="15"/>
        <v>6</v>
      </c>
      <c r="V14" s="6">
        <f>ROUNDUP(IF($A14=1,S14/Pieņēmumi!$V$39,IF($A14=2,S14/Pieņēmumi!$V$40,IF($A14=3,S14/Pieņēmumi!$V$41,S14/Pieņēmumi!$V$42))),$V$10)</f>
        <v>1</v>
      </c>
      <c r="W14" s="6">
        <f t="shared" si="16"/>
        <v>6</v>
      </c>
      <c r="X14" s="6" t="str">
        <f>IF(AND(W14&gt;=0,W14&lt;Pieņēmumi!$V$46),0,
IF(AND(W14&gt;= Pieņēmumi!$V$46,W14&lt;Pieņēmumi!$V$47), "Mikro",
IF(AND(W14&gt;=Pieņēmumi!$V$47,W14&lt;Pieņēmumi!$V$48), "Mazs",
IF(AND(W14&gt;=Pieņēmumi!$V$48,W14&lt;Pieņēmumi!$V$49), "Vidējs","Liels"))))</f>
        <v>Mikro</v>
      </c>
      <c r="Y14" s="9">
        <f>IF(X14="Mikro",Pieņēmumi!$V$31*V14*0.5,
IF(X14="Mazs",Pieņēmumi!$V$31*V14,
IF(X14="Vidējs",Pieņēmumi!$V$32*V14,
IF(X14="Liels",Pieņēmumi!$V$34*V14,
0))))</f>
        <v>0.38904450669156554</v>
      </c>
      <c r="Z14" s="9">
        <f>IF(X14="Mikro",Pieņēmumi!$V$31*V14*0.5,0)</f>
        <v>0.38904450669156554</v>
      </c>
      <c r="AA14">
        <v>6</v>
      </c>
      <c r="AB14">
        <v>1</v>
      </c>
      <c r="AC14" s="2">
        <f t="shared" si="17"/>
        <v>6</v>
      </c>
      <c r="AD14" s="6">
        <f>ROUNDUP(IF($A14=1,AA14/Pieņēmumi!$AF$39,IF($A14=2,AA14/Pieņēmumi!$AF$40,IF($A14=3,AA14/Pieņēmumi!$AF$41,AA14/Pieņēmumi!$AF$42))),$AD$10)</f>
        <v>1</v>
      </c>
      <c r="AE14" s="6">
        <f t="shared" si="18"/>
        <v>6</v>
      </c>
      <c r="AF14" s="6" t="str">
        <f>IF(AND(AE14&gt;=0,AE14&lt;Pieņēmumi!$AF$46),0,
IF(AND(AE14&gt;= Pieņēmumi!$AF$46,AE14&lt;Pieņēmumi!$AF$47), "Mikro",
IF(AND(AE14&gt;=Pieņēmumi!$AF$47,AE14&lt;Pieņēmumi!$AF$48), "Mazs",
IF(AND(AE14&gt;=Pieņēmumi!$AF$48,AE14&lt;Pieņēmumi!$AF$49), "Vidējs","Liels"))))</f>
        <v>Mikro</v>
      </c>
      <c r="AG14" s="9">
        <f>IF(AF14="Mikro",Pieņēmumi!$AF$31*AD14*0.5,
IF(AF14="Mazs",Pieņēmumi!$AF$31*AD14,
IF(AF14="Vidējs",Pieņēmumi!$AF$32*AD14,
IF(AF14="Liels",Pieņēmumi!$AF$34*AD14,
0))))</f>
        <v>0.42016806722689076</v>
      </c>
      <c r="AH14" s="9">
        <f>IF(AF14="Mikro",Pieņēmumi!$AF$31*AD14*0.5,0)</f>
        <v>0.42016806722689076</v>
      </c>
      <c r="AI14">
        <v>9</v>
      </c>
      <c r="AJ14">
        <v>1</v>
      </c>
      <c r="AK14" s="2">
        <f>AI14/AJ14</f>
        <v>9</v>
      </c>
      <c r="AL14" s="6">
        <f>ROUNDUP(IF($A14=1,AI14/Pieņēmumi!$AR$39,IF($A14=2,AI14/Pieņēmumi!$AR$40,IF($A14=3,AI14/Pieņēmumi!$AR$41,AI14/Pieņēmumi!$AR$42))),$AL$10)</f>
        <v>1</v>
      </c>
      <c r="AM14" s="6">
        <f t="shared" si="19"/>
        <v>9</v>
      </c>
      <c r="AN14" s="6" t="str">
        <f>IF(AND(AM14&gt;=0,AM14&lt;Pieņēmumi!$AR$46),0,
IF(AND(AM14&gt;= Pieņēmumi!$AR$46,AM14&lt;Pieņēmumi!$AR$47), "Mikro",
IF(AND(AM14&gt;=Pieņēmumi!$AR$47,AM14&lt;Pieņēmumi!$AR$48), "Mazs",
IF(AND(AM14&gt;=Pieņēmumi!$AR$48,AM14&lt;Pieņēmumi!$AR$49), "Vidējs","Liels"))))</f>
        <v>Mazs</v>
      </c>
      <c r="AO14" s="9">
        <f>IF(AN14="Mikro",Pieņēmumi!$AR$31*AL14*0.5,
IF(AN14="Mazs",Pieņēmumi!$AR$31*AL14,
IF(AN14="Vidējs",Pieņēmumi!$AR$32*AL14,
IF(AN14="Liels",Pieņēmumi!$AR$34*AL14,
0))))</f>
        <v>0.90258325552443208</v>
      </c>
      <c r="AP14" s="9">
        <f>IF(AN14="Mikro",Pieņēmumi!$AR$31*AL14*0.5,0)</f>
        <v>0</v>
      </c>
      <c r="AQ14">
        <v>5</v>
      </c>
      <c r="AR14">
        <v>1</v>
      </c>
      <c r="AS14" s="2">
        <f t="shared" si="20"/>
        <v>5</v>
      </c>
      <c r="AT14" s="6">
        <f>ROUNDUP(IF($A14=1,AQ14/Pieņēmumi!$BC$39,IF($A14=2,AQ14/Pieņēmumi!$BC$40,IF($A14=3,AQ14/Pieņēmumi!$BC$41,AQ14/Pieņēmumi!$BC$42))),$AT$10)</f>
        <v>1</v>
      </c>
      <c r="AU14" s="6">
        <f t="shared" si="21"/>
        <v>5</v>
      </c>
      <c r="AV14" s="6" t="str">
        <f>IF(AND(AU14&gt;=0,AU14&lt;Pieņēmumi!$BC$46),0,
IF(AND(AU14&gt;= Pieņēmumi!$BC$46,AU14&lt;Pieņēmumi!$BC$47), "Mikro",
IF(AND(AU14&gt;=Pieņēmumi!$BC$47,AU14&lt;Pieņēmumi!$BC$48), "Mazs",
IF(AND(AU14&gt;=Pieņēmumi!$BC$48,AU14&lt;Pieņēmumi!$BC$49), "Vidējs","Liels"))))</f>
        <v>Mikro</v>
      </c>
      <c r="AW14" s="9">
        <f>IF(AV14="Mikro",Pieņēmumi!$BC$31*AT14*0.5,
IF(AV14="Mazs",Pieņēmumi!$BC$31*AT14,
IF(AV14="Vidējs",Pieņēmumi!$BC$32*AT14,
IF(AV14="Liels",Pieņēmumi!$BC$34*AT14,
0))))</f>
        <v>0.48241518829754126</v>
      </c>
      <c r="AX14" s="9">
        <f>IF(AV14="Mikro",Pieņēmumi!$BC$31*AT14*0.5,0)</f>
        <v>0.48241518829754126</v>
      </c>
      <c r="AY14">
        <v>9</v>
      </c>
      <c r="AZ14">
        <v>1</v>
      </c>
      <c r="BA14" s="2">
        <f>AY14/AZ14</f>
        <v>9</v>
      </c>
      <c r="BB14" s="6">
        <f>ROUNDUP(IF($A14=1,AY14/Pieņēmumi!$BN$39,IF($A14=2,AY14/Pieņēmumi!$BN$40,IF($A14=3,AY14/Pieņēmumi!$BN$41,AY14/Pieņēmumi!$BN$42))),$BB$10)</f>
        <v>1</v>
      </c>
      <c r="BC14" s="6">
        <f t="shared" si="22"/>
        <v>9</v>
      </c>
      <c r="BD14" s="6" t="str">
        <f>IF(AND(BC14&gt;=0,BC14&lt;Pieņēmumi!$BN$46),0,
IF(AND(BC14&gt;= Pieņēmumi!$BN$46,BC14&lt;Pieņēmumi!$BN$47), "Mikro",
IF(AND(BC14&gt;=Pieņēmumi!$BN$47,BC14&lt;Pieņēmumi!$BN$48), "Mazs",
IF(AND(BC14&gt;=Pieņēmumi!$BN$48,BC14&lt;Pieņēmumi!$BN$49), "Vidējs","Liels"))))</f>
        <v>Mazs</v>
      </c>
      <c r="BE14" s="9">
        <f>IF(BD14="Mikro",Pieņēmumi!$BN$31*BB14*0.5,
IF(BD14="Mazs",Pieņēmumi!$BN$31*BB14,
IF(BD14="Vidējs",Pieņēmumi!$BN$32*BB14,
IF(BD14="Liels",Pieņēmumi!$BN$34*BB14,
0))))</f>
        <v>1.0270774976657331</v>
      </c>
      <c r="BF14" s="9">
        <f>IF(BD14="Mikro",Pieņēmumi!$BN$31*BB14*0.5,0)</f>
        <v>0</v>
      </c>
      <c r="BG14">
        <v>13</v>
      </c>
      <c r="BH14">
        <v>1</v>
      </c>
      <c r="BI14" s="2">
        <f t="shared" si="23"/>
        <v>13</v>
      </c>
      <c r="BJ14" s="6">
        <f>ROUNDUP(IF($A14=1,BG14/Pieņēmumi!$BY$39,IF($A14=2,BG14/Pieņēmumi!$BY$40,IF($A14=3,BG14/Pieņēmumi!$BY$41,BG14/Pieņēmumi!$BY$42))),$BJ$10)</f>
        <v>1</v>
      </c>
      <c r="BK14" s="6">
        <f t="shared" si="24"/>
        <v>13</v>
      </c>
      <c r="BL14" s="6" t="str">
        <f>IF(AND(BK14&gt;=0,BK14&lt;Pieņēmumi!$BY$46),0,
IF(AND(BK14&gt;= Pieņēmumi!$BY$46,BK14&lt;Pieņēmumi!$BY$47), "Mikro",
IF(AND(BK14&gt;=Pieņēmumi!$BY$47,BK14&lt;Pieņēmumi!$BY$48), "Mazs",
IF(AND(BK14&gt;=Pieņēmumi!$BY$48,BK14&lt;Pieņēmumi!$BY$49), "Vidējs","Liels"))))</f>
        <v>Vidējs</v>
      </c>
      <c r="BM14" s="9">
        <f>IF(BL14="Mikro",Pieņēmumi!$BY$31*BJ14*0.5,
IF(BL14="Mazs",Pieņēmumi!$BY$31*BJ14,
IF(BL14="Vidējs",Pieņēmumi!$BY$32*BJ14,
IF(BL14="Liels",Pieņēmumi!$BY$34*BJ14,
0))))</f>
        <v>1.2919896640826873</v>
      </c>
      <c r="BN14" s="9">
        <f>IF(BL14="Mikro",Pieņēmumi!$BY$31*BJ14*0.5,0)</f>
        <v>0</v>
      </c>
      <c r="BO14">
        <v>7</v>
      </c>
      <c r="BP14">
        <v>1</v>
      </c>
      <c r="BQ14" s="2">
        <f t="shared" si="25"/>
        <v>7</v>
      </c>
      <c r="BR14" s="6">
        <f>ROUNDUP(IF($A14=1,BO14/Pieņēmumi!$CJ$39,IF($A14=2,BO14/Pieņēmumi!$CJ$40,IF($A14=3,BO14/Pieņēmumi!$CJ$41,BO14/Pieņēmumi!$CJ$42))),$BR$10)</f>
        <v>1</v>
      </c>
      <c r="BS14" s="6">
        <f t="shared" si="26"/>
        <v>7</v>
      </c>
      <c r="BT14" s="6" t="str">
        <f>IF(AND(BS14&gt;=0,BS14&lt;Pieņēmumi!$CJ$46),0,
IF(AND(BS14&gt;= Pieņēmumi!$CJ$46,BS14&lt;Pieņēmumi!$CJ$47), "Mikro",
IF(AND(BS14&gt;=Pieņēmumi!$CJ$47,BS14&lt;Pieņēmumi!$CJ$48), "Mazs",
IF(AND(BS14&gt;=Pieņēmumi!$CJ$48,BS14&lt;Pieņēmumi!$CJ$49), "Vidējs","Liels"))))</f>
        <v>Mikro</v>
      </c>
      <c r="BU14" s="9">
        <f>IF(BT14="Mikro",Pieņēmumi!$CJ$31*BR14*0.5,
IF(BT14="Mazs",Pieņēmumi!$CJ$31*BR14,
IF(BT14="Vidējs",Pieņēmumi!$CJ$32*BR14,
IF(BT14="Liels",Pieņēmumi!$CJ$34*BR14,
0))))</f>
        <v>0.54466230936819171</v>
      </c>
      <c r="BV14" s="9">
        <f>IF(BT14="Mikro",Pieņēmumi!$CJ$31*BR14*0.5,0)</f>
        <v>0.54466230936819171</v>
      </c>
      <c r="BW14">
        <v>0</v>
      </c>
      <c r="BX14">
        <v>0</v>
      </c>
      <c r="BY14" s="2">
        <v>0</v>
      </c>
      <c r="BZ14" s="6">
        <f>ROUNDUP(IF($A14=1,BW14/Pieņēmumi!$CU$42,IF($A14=2,BW14/Pieņēmumi!$CU$43,IF($A14=3,BW14/Pieņēmumi!$CU$44,BW14/Pieņēmumi!$CU$45))),$CH$10)</f>
        <v>0</v>
      </c>
      <c r="CA14" s="6">
        <f t="shared" si="27"/>
        <v>0</v>
      </c>
      <c r="CB14" s="6">
        <f>IF(AND(CA14&gt;=0,CA14&lt;Pieņēmumi!$CU$49),0,
IF(AND(CA14&gt;=Pieņēmumi!$CU$49,CA14&lt;Pieņēmumi!$CU$50),"Mazs",
IF(AND(CA14&gt;=Pieņēmumi!$CU$50,CA14&lt;Pieņēmumi!$CU$51),"Vidējs","Liels")))</f>
        <v>0</v>
      </c>
      <c r="CC14" s="9">
        <f>IF(CB14="Mazs",Pieņēmumi!$CU$34*BZ14,IF(CB14="Vidējs",Pieņēmumi!$CU$35*BZ14,IF(CB14="Liels",Pieņēmumi!$CU$37*BZ14,0)))</f>
        <v>0</v>
      </c>
      <c r="CD14" s="9">
        <f>IF(CB14="Mazs",(Pieņēmumi!$CU$35-Pieņēmumi!$CU$34)*BZ14,0)</f>
        <v>0</v>
      </c>
      <c r="CE14">
        <v>0</v>
      </c>
      <c r="CF14">
        <v>0</v>
      </c>
      <c r="CG14" s="2">
        <v>0</v>
      </c>
      <c r="CH14" s="6">
        <f>ROUNDUP(IF($A14=1,CE14/Pieņēmumi!$DE$42,IF($A14=2,CE14/Pieņēmumi!$DE$43,IF($A14=3,CE14/Pieņēmumi!$DE$44,CE14/Pieņēmumi!$DE$45))),$CH$10)</f>
        <v>0</v>
      </c>
      <c r="CI14" s="6">
        <f t="shared" si="28"/>
        <v>0</v>
      </c>
      <c r="CJ14" s="6">
        <f>IF(AND(CI14&gt;=0,CI14&lt;Pieņēmumi!$DE$49),0,
IF(AND(CI14&gt;=Pieņēmumi!$DE$49,CI14&lt;Pieņēmumi!$DE$50),"Mazs",
IF(AND(CI14&gt;=Pieņēmumi!$DE$50,CI14&lt;Pieņēmumi!$DE$51),"Vidējs","Liels")))</f>
        <v>0</v>
      </c>
      <c r="CK14" s="9">
        <f>IF(CJ14="Mazs",Pieņēmumi!$DE$34*CH14,IF(CJ14="Vidējs",Pieņēmumi!$DE$35*CH14,IF(CJ14="Liels",Pieņēmumi!$DE$37*CH14,0)))</f>
        <v>0</v>
      </c>
      <c r="CL14" s="9">
        <f>IF(CJ14="Mazs",(Pieņēmumi!$DE$35-Pieņēmumi!$DE$34)*CH14,0)</f>
        <v>0</v>
      </c>
      <c r="CM14">
        <v>0</v>
      </c>
      <c r="CN14">
        <v>0</v>
      </c>
      <c r="CO14" s="2">
        <v>0</v>
      </c>
      <c r="CP14" s="6">
        <f>ROUNDUP(IF($A14=1,CM14/Pieņēmumi!$DO$42,IF($A14=2,CM14/Pieņēmumi!$DO$43,IF($A14=3,CM14/Pieņēmumi!$DO$44,CM14/Pieņēmumi!$DO$45))),$CP$10)</f>
        <v>0</v>
      </c>
      <c r="CQ14" s="6">
        <f t="shared" si="29"/>
        <v>0</v>
      </c>
      <c r="CR14" s="6">
        <f>IF(AND(CQ14&gt;=0,CQ14&lt;Pieņēmumi!$DO$49),0,
IF(AND(CQ14&gt;=Pieņēmumi!$DO$49,CQ14&lt;Pieņēmumi!$DO$50),"Mazs",
IF(AND(CQ14&gt;=Pieņēmumi!$DO$50,CQ14&lt;Pieņēmumi!$DO$51),"Vidējs","Liels")))</f>
        <v>0</v>
      </c>
      <c r="CS14" s="9">
        <f>IF(CR14="Mazs",Pieņēmumi!$DO$34*CP14,IF(CR14="Vidējs",Pieņēmumi!$DO$35*CP14,IF(CR14="Liels",Pieņēmumi!$DO$37*CP14,0)))</f>
        <v>0</v>
      </c>
      <c r="CT14" s="9">
        <f>IF(CR14="Mazs",(Pieņēmumi!$DO$35-Pieņēmumi!$DO$34)*CP14,0)</f>
        <v>0</v>
      </c>
      <c r="CU14" s="6">
        <f t="shared" si="30"/>
        <v>74</v>
      </c>
      <c r="CV14" s="6">
        <f t="shared" si="31"/>
        <v>9</v>
      </c>
      <c r="CW14" s="2">
        <f t="shared" si="32"/>
        <v>8.2222222222222214</v>
      </c>
      <c r="CX14" t="str">
        <f t="shared" si="33"/>
        <v>Mazā</v>
      </c>
    </row>
    <row r="15" spans="1:102" x14ac:dyDescent="0.25">
      <c r="A15" s="5">
        <v>3</v>
      </c>
      <c r="B15" s="23">
        <v>0.98996620484558506</v>
      </c>
      <c r="C15">
        <v>6</v>
      </c>
      <c r="D15">
        <v>1</v>
      </c>
      <c r="E15" s="2">
        <f t="shared" si="12"/>
        <v>6</v>
      </c>
      <c r="F15" s="6">
        <f>ROUNDUP(IF($A15=1,C15/Pieņēmumi!$B$39,IF($A15=2,C15/Pieņēmumi!$B$40,IF($A15=3,C15/Pieņēmumi!$B$41,C15/Pieņēmumi!$B$42))),$F$10)</f>
        <v>1</v>
      </c>
      <c r="G15" s="6">
        <f t="shared" si="13"/>
        <v>6</v>
      </c>
      <c r="H15" s="6" t="str">
        <f>IF(AND(G15&gt;=0,G15&lt;Pieņēmumi!$B$46),0,
IF(AND(G15&gt;= Pieņēmumi!$B$46,G15&lt;Pieņēmumi!$B$47), "Mikro",
IF(AND(G15&gt;=Pieņēmumi!$B$47,G15&lt;Pieņēmumi!$B$48), "Mazs",
IF(AND(G15&gt;=Pieņēmumi!$B$48,G15&lt;Pieņēmumi!$B$49), "Vidējs","Liels"))))</f>
        <v>Mikro</v>
      </c>
      <c r="I15" s="9">
        <f>IF(H15="Mikro",Pieņēmumi!$B$31*F15*0.5,
IF(H15="Mazs",Pieņēmumi!$B$31*F15,
IF(H15="Vidējs",Pieņēmumi!$B$32*F15,
IF(H15="Liels",Pieņēmumi!$B$34*F15,
0))))</f>
        <v>0.35792094615624032</v>
      </c>
      <c r="J15" s="9">
        <f>IF(H15="Mikro",Pieņēmumi!$B$31*F15*0.5,0)</f>
        <v>0.35792094615624032</v>
      </c>
      <c r="K15">
        <v>5</v>
      </c>
      <c r="L15">
        <v>1</v>
      </c>
      <c r="M15" s="2">
        <f>K15/L15</f>
        <v>5</v>
      </c>
      <c r="N15" s="6">
        <f>ROUNDUP(IF($A15=1,K15/Pieņēmumi!$L$39,IF($A15=2,K15/Pieņēmumi!$L$40,IF($A15=3,K15/Pieņēmumi!$L$41,K15/Pieņēmumi!$L$42))),$N$10)</f>
        <v>1</v>
      </c>
      <c r="O15" s="6">
        <f t="shared" si="14"/>
        <v>5</v>
      </c>
      <c r="P15" s="6" t="str">
        <f>IF(AND(O15&gt;=0,O15&lt;Pieņēmumi!$L$46),0,
IF(AND(O15&gt;= Pieņēmumi!$L$46,O15&lt;Pieņēmumi!$L$47), "Mikro",
IF(AND(O15&gt;=Pieņēmumi!$L$47,O15&lt;Pieņēmumi!$L$48), "Mazs",
IF(AND(O15&gt;=Pieņēmumi!$L$48,O15&lt;Pieņēmumi!$L$49), "Vidējs","Liels"))))</f>
        <v>Mikro</v>
      </c>
      <c r="Q15" s="9">
        <f>IF(P15="Mikro",Pieņēmumi!$L$31*N15*0.5,
IF(P15="Mazs",Pieņēmumi!$L$31*N15,
IF(P15="Vidējs",Pieņēmumi!$L$32*N15,
IF(P15="Liels",Pieņēmumi!$L$34*N15,
0))))</f>
        <v>0.3734827264239029</v>
      </c>
      <c r="R15" s="9">
        <f>IF(P15="Mikro",Pieņēmumi!$L$31*N15*0.5,0)</f>
        <v>0.3734827264239029</v>
      </c>
      <c r="S15">
        <v>9</v>
      </c>
      <c r="T15">
        <v>1</v>
      </c>
      <c r="U15" s="2">
        <f t="shared" si="15"/>
        <v>9</v>
      </c>
      <c r="V15" s="6">
        <f>ROUNDUP(IF($A15=1,S15/Pieņēmumi!$V$39,IF($A15=2,S15/Pieņēmumi!$V$40,IF($A15=3,S15/Pieņēmumi!$V$41,S15/Pieņēmumi!$V$42))),$V$10)</f>
        <v>1</v>
      </c>
      <c r="W15" s="6">
        <f t="shared" si="16"/>
        <v>9</v>
      </c>
      <c r="X15" s="6" t="str">
        <f>IF(AND(W15&gt;=0,W15&lt;Pieņēmumi!$V$46),0,
IF(AND(W15&gt;= Pieņēmumi!$V$46,W15&lt;Pieņēmumi!$V$47), "Mikro",
IF(AND(W15&gt;=Pieņēmumi!$V$47,W15&lt;Pieņēmumi!$V$48), "Mazs",
IF(AND(W15&gt;=Pieņēmumi!$V$48,W15&lt;Pieņēmumi!$V$49), "Vidējs","Liels"))))</f>
        <v>Mazs</v>
      </c>
      <c r="Y15" s="9">
        <f>IF(X15="Mikro",Pieņēmumi!$V$31*V15*0.5,
IF(X15="Mazs",Pieņēmumi!$V$31*V15,
IF(X15="Vidējs",Pieņēmumi!$V$32*V15,
IF(X15="Liels",Pieņēmumi!$V$34*V15,
0))))</f>
        <v>0.77808901338313108</v>
      </c>
      <c r="Z15" s="9">
        <f>IF(X15="Mikro",Pieņēmumi!$V$31*V15*0.5,0)</f>
        <v>0</v>
      </c>
      <c r="AA15">
        <v>6</v>
      </c>
      <c r="AB15">
        <v>1</v>
      </c>
      <c r="AC15" s="2">
        <f t="shared" si="17"/>
        <v>6</v>
      </c>
      <c r="AD15" s="6">
        <f>ROUNDUP(IF($A15=1,AA15/Pieņēmumi!$AF$39,IF($A15=2,AA15/Pieņēmumi!$AF$40,IF($A15=3,AA15/Pieņēmumi!$AF$41,AA15/Pieņēmumi!$AF$42))),$AD$10)</f>
        <v>1</v>
      </c>
      <c r="AE15" s="6">
        <f t="shared" si="18"/>
        <v>6</v>
      </c>
      <c r="AF15" s="6" t="str">
        <f>IF(AND(AE15&gt;=0,AE15&lt;Pieņēmumi!$AF$46),0,
IF(AND(AE15&gt;= Pieņēmumi!$AF$46,AE15&lt;Pieņēmumi!$AF$47), "Mikro",
IF(AND(AE15&gt;=Pieņēmumi!$AF$47,AE15&lt;Pieņēmumi!$AF$48), "Mazs",
IF(AND(AE15&gt;=Pieņēmumi!$AF$48,AE15&lt;Pieņēmumi!$AF$49), "Vidējs","Liels"))))</f>
        <v>Mikro</v>
      </c>
      <c r="AG15" s="9">
        <f>IF(AF15="Mikro",Pieņēmumi!$AF$31*AD15*0.5,
IF(AF15="Mazs",Pieņēmumi!$AF$31*AD15,
IF(AF15="Vidējs",Pieņēmumi!$AF$32*AD15,
IF(AF15="Liels",Pieņēmumi!$AF$34*AD15,
0))))</f>
        <v>0.42016806722689076</v>
      </c>
      <c r="AH15" s="9">
        <f>IF(AF15="Mikro",Pieņēmumi!$AF$31*AD15*0.5,0)</f>
        <v>0.42016806722689076</v>
      </c>
      <c r="AI15">
        <v>6</v>
      </c>
      <c r="AJ15">
        <v>1</v>
      </c>
      <c r="AK15" s="2">
        <f>AI15/AJ15</f>
        <v>6</v>
      </c>
      <c r="AL15" s="6">
        <f>ROUNDUP(IF($A15=1,AI15/Pieņēmumi!$AR$39,IF($A15=2,AI15/Pieņēmumi!$AR$40,IF($A15=3,AI15/Pieņēmumi!$AR$41,AI15/Pieņēmumi!$AR$42))),$AL$10)</f>
        <v>1</v>
      </c>
      <c r="AM15" s="6">
        <f t="shared" si="19"/>
        <v>6</v>
      </c>
      <c r="AN15" s="6" t="str">
        <f>IF(AND(AM15&gt;=0,AM15&lt;Pieņēmumi!$AR$46),0,
IF(AND(AM15&gt;= Pieņēmumi!$AR$46,AM15&lt;Pieņēmumi!$AR$47), "Mikro",
IF(AND(AM15&gt;=Pieņēmumi!$AR$47,AM15&lt;Pieņēmumi!$AR$48), "Mazs",
IF(AND(AM15&gt;=Pieņēmumi!$AR$48,AM15&lt;Pieņēmumi!$AR$49), "Vidējs","Liels"))))</f>
        <v>Mikro</v>
      </c>
      <c r="AO15" s="9">
        <f>IF(AN15="Mikro",Pieņēmumi!$AR$31*AL15*0.5,
IF(AN15="Mazs",Pieņēmumi!$AR$31*AL15,
IF(AN15="Vidējs",Pieņēmumi!$AR$32*AL15,
IF(AN15="Liels",Pieņēmumi!$AR$34*AL15,
0))))</f>
        <v>0.45129162776221604</v>
      </c>
      <c r="AP15" s="9">
        <f>IF(AN15="Mikro",Pieņēmumi!$AR$31*AL15*0.5,0)</f>
        <v>0.45129162776221604</v>
      </c>
      <c r="AQ15">
        <v>10</v>
      </c>
      <c r="AR15">
        <v>1</v>
      </c>
      <c r="AS15" s="2">
        <f t="shared" si="20"/>
        <v>10</v>
      </c>
      <c r="AT15" s="6">
        <f>ROUNDUP(IF($A15=1,AQ15/Pieņēmumi!$BC$39,IF($A15=2,AQ15/Pieņēmumi!$BC$40,IF($A15=3,AQ15/Pieņēmumi!$BC$41,AQ15/Pieņēmumi!$BC$42))),$AT$10)</f>
        <v>1</v>
      </c>
      <c r="AU15" s="6">
        <f t="shared" si="21"/>
        <v>10</v>
      </c>
      <c r="AV15" s="6" t="str">
        <f>IF(AND(AU15&gt;=0,AU15&lt;Pieņēmumi!$BC$46),0,
IF(AND(AU15&gt;= Pieņēmumi!$BC$46,AU15&lt;Pieņēmumi!$BC$47), "Mikro",
IF(AND(AU15&gt;=Pieņēmumi!$BC$47,AU15&lt;Pieņēmumi!$BC$48), "Mazs",
IF(AND(AU15&gt;=Pieņēmumi!$BC$48,AU15&lt;Pieņēmumi!$BC$49), "Vidējs","Liels"))))</f>
        <v>Mazs</v>
      </c>
      <c r="AW15" s="9">
        <f>IF(AV15="Mikro",Pieņēmumi!$BC$31*AT15*0.5,
IF(AV15="Mazs",Pieņēmumi!$BC$31*AT15,
IF(AV15="Vidējs",Pieņēmumi!$BC$32*AT15,
IF(AV15="Liels",Pieņēmumi!$BC$34*AT15,
0))))</f>
        <v>0.96483037659508253</v>
      </c>
      <c r="AX15" s="9">
        <f>IF(AV15="Mikro",Pieņēmumi!$BC$31*AT15*0.5,0)</f>
        <v>0</v>
      </c>
      <c r="AY15">
        <v>12</v>
      </c>
      <c r="AZ15">
        <v>1</v>
      </c>
      <c r="BA15" s="2">
        <f>AY15/AZ15</f>
        <v>12</v>
      </c>
      <c r="BB15" s="6">
        <f>ROUNDUP(IF($A15=1,AY15/Pieņēmumi!$BN$39,IF($A15=2,AY15/Pieņēmumi!$BN$40,IF($A15=3,AY15/Pieņēmumi!$BN$41,AY15/Pieņēmumi!$BN$42))),$BB$10)</f>
        <v>1</v>
      </c>
      <c r="BC15" s="6">
        <f t="shared" si="22"/>
        <v>12</v>
      </c>
      <c r="BD15" s="6" t="str">
        <f>IF(AND(BC15&gt;=0,BC15&lt;Pieņēmumi!$BN$46),0,
IF(AND(BC15&gt;= Pieņēmumi!$BN$46,BC15&lt;Pieņēmumi!$BN$47), "Mikro",
IF(AND(BC15&gt;=Pieņēmumi!$BN$47,BC15&lt;Pieņēmumi!$BN$48), "Mazs",
IF(AND(BC15&gt;=Pieņēmumi!$BN$48,BC15&lt;Pieņēmumi!$BN$49), "Vidējs","Liels"))))</f>
        <v>Vidējs</v>
      </c>
      <c r="BE15" s="9">
        <f>IF(BD15="Mikro",Pieņēmumi!$BN$31*BB15*0.5,
IF(BD15="Mazs",Pieņēmumi!$BN$31*BB15,
IF(BD15="Vidējs",Pieņēmumi!$BN$32*BB15,
IF(BD15="Liels",Pieņēmumi!$BN$34*BB15,
0))))</f>
        <v>1.227390180878553</v>
      </c>
      <c r="BF15" s="9">
        <f>IF(BD15="Mikro",Pieņēmumi!$BN$31*BB15*0.5,0)</f>
        <v>0</v>
      </c>
      <c r="BG15">
        <v>6</v>
      </c>
      <c r="BH15">
        <v>1</v>
      </c>
      <c r="BI15" s="2">
        <f t="shared" si="23"/>
        <v>6</v>
      </c>
      <c r="BJ15" s="6">
        <f>ROUNDUP(IF($A15=1,BG15/Pieņēmumi!$BY$39,IF($A15=2,BG15/Pieņēmumi!$BY$40,IF($A15=3,BG15/Pieņēmumi!$BY$41,BG15/Pieņēmumi!$BY$42))),$BJ$10)</f>
        <v>1</v>
      </c>
      <c r="BK15" s="6">
        <f t="shared" si="24"/>
        <v>6</v>
      </c>
      <c r="BL15" s="6" t="str">
        <f>IF(AND(BK15&gt;=0,BK15&lt;Pieņēmumi!$BY$46),0,
IF(AND(BK15&gt;= Pieņēmumi!$BY$46,BK15&lt;Pieņēmumi!$BY$47), "Mikro",
IF(AND(BK15&gt;=Pieņēmumi!$BY$47,BK15&lt;Pieņēmumi!$BY$48), "Mazs",
IF(AND(BK15&gt;=Pieņēmumi!$BY$48,BK15&lt;Pieņēmumi!$BY$49), "Vidējs","Liels"))))</f>
        <v>Mikro</v>
      </c>
      <c r="BM15" s="9">
        <f>IF(BL15="Mikro",Pieņēmumi!$BY$31*BJ15*0.5,
IF(BL15="Mazs",Pieņēmumi!$BY$31*BJ15,
IF(BL15="Vidējs",Pieņēmumi!$BY$32*BJ15,
IF(BL15="Liels",Pieņēmumi!$BY$34*BJ15,
0))))</f>
        <v>0.54466230936819171</v>
      </c>
      <c r="BN15" s="9">
        <f>IF(BL15="Mikro",Pieņēmumi!$BY$31*BJ15*0.5,0)</f>
        <v>0.54466230936819171</v>
      </c>
      <c r="BO15">
        <v>13</v>
      </c>
      <c r="BP15">
        <v>1</v>
      </c>
      <c r="BQ15" s="2">
        <f t="shared" si="25"/>
        <v>13</v>
      </c>
      <c r="BR15" s="6">
        <f>ROUNDUP(IF($A15=1,BO15/Pieņēmumi!$CJ$39,IF($A15=2,BO15/Pieņēmumi!$CJ$40,IF($A15=3,BO15/Pieņēmumi!$CJ$41,BO15/Pieņēmumi!$CJ$42))),$BR$10)</f>
        <v>1</v>
      </c>
      <c r="BS15" s="6">
        <f t="shared" si="26"/>
        <v>13</v>
      </c>
      <c r="BT15" s="6" t="str">
        <f>IF(AND(BS15&gt;=0,BS15&lt;Pieņēmumi!$CJ$46),0,
IF(AND(BS15&gt;= Pieņēmumi!$CJ$46,BS15&lt;Pieņēmumi!$CJ$47), "Mikro",
IF(AND(BS15&gt;=Pieņēmumi!$CJ$47,BS15&lt;Pieņēmumi!$CJ$48), "Mazs",
IF(AND(BS15&gt;=Pieņēmumi!$CJ$48,BS15&lt;Pieņēmumi!$CJ$49), "Vidējs","Liels"))))</f>
        <v>Vidējs</v>
      </c>
      <c r="BU15" s="9">
        <f>IF(BT15="Mikro",Pieņēmumi!$CJ$31*BR15*0.5,
IF(BT15="Mazs",Pieņēmumi!$CJ$31*BR15,
IF(BT15="Vidējs",Pieņēmumi!$CJ$32*BR15,
IF(BT15="Liels",Pieņēmumi!$CJ$34*BR15,
0))))</f>
        <v>1.2919896640826873</v>
      </c>
      <c r="BV15" s="9">
        <f>IF(BT15="Mikro",Pieņēmumi!$CJ$31*BR15*0.5,0)</f>
        <v>0</v>
      </c>
      <c r="BW15">
        <v>0</v>
      </c>
      <c r="BX15">
        <v>0</v>
      </c>
      <c r="BY15" s="2">
        <v>0</v>
      </c>
      <c r="BZ15" s="6">
        <f>ROUNDUP(IF($A15=1,BW15/Pieņēmumi!$CU$42,IF($A15=2,BW15/Pieņēmumi!$CU$43,IF($A15=3,BW15/Pieņēmumi!$CU$44,BW15/Pieņēmumi!$CU$45))),$CH$10)</f>
        <v>0</v>
      </c>
      <c r="CA15" s="6">
        <f t="shared" si="27"/>
        <v>0</v>
      </c>
      <c r="CB15" s="6">
        <f>IF(AND(CA15&gt;=0,CA15&lt;Pieņēmumi!$CU$49),0,
IF(AND(CA15&gt;=Pieņēmumi!$CU$49,CA15&lt;Pieņēmumi!$CU$50),"Mazs",
IF(AND(CA15&gt;=Pieņēmumi!$CU$50,CA15&lt;Pieņēmumi!$CU$51),"Vidējs","Liels")))</f>
        <v>0</v>
      </c>
      <c r="CC15" s="9">
        <f>IF(CB15="Mazs",Pieņēmumi!$CU$34*BZ15,IF(CB15="Vidējs",Pieņēmumi!$CU$35*BZ15,IF(CB15="Liels",Pieņēmumi!$CU$37*BZ15,0)))</f>
        <v>0</v>
      </c>
      <c r="CD15" s="9">
        <f>IF(CB15="Mazs",(Pieņēmumi!$CU$35-Pieņēmumi!$CU$34)*BZ15,0)</f>
        <v>0</v>
      </c>
      <c r="CE15">
        <v>0</v>
      </c>
      <c r="CF15">
        <v>0</v>
      </c>
      <c r="CG15" s="2">
        <v>0</v>
      </c>
      <c r="CH15" s="6">
        <f>ROUNDUP(IF($A15=1,CE15/Pieņēmumi!$DE$42,IF($A15=2,CE15/Pieņēmumi!$DE$43,IF($A15=3,CE15/Pieņēmumi!$DE$44,CE15/Pieņēmumi!$DE$45))),$CH$10)</f>
        <v>0</v>
      </c>
      <c r="CI15" s="6">
        <f t="shared" si="28"/>
        <v>0</v>
      </c>
      <c r="CJ15" s="6">
        <f>IF(AND(CI15&gt;=0,CI15&lt;Pieņēmumi!$DE$49),0,
IF(AND(CI15&gt;=Pieņēmumi!$DE$49,CI15&lt;Pieņēmumi!$DE$50),"Mazs",
IF(AND(CI15&gt;=Pieņēmumi!$DE$50,CI15&lt;Pieņēmumi!$DE$51),"Vidējs","Liels")))</f>
        <v>0</v>
      </c>
      <c r="CK15" s="9">
        <f>IF(CJ15="Mazs",Pieņēmumi!$DE$34*CH15,IF(CJ15="Vidējs",Pieņēmumi!$DE$35*CH15,IF(CJ15="Liels",Pieņēmumi!$DE$37*CH15,0)))</f>
        <v>0</v>
      </c>
      <c r="CL15" s="9">
        <f>IF(CJ15="Mazs",(Pieņēmumi!$DE$35-Pieņēmumi!$DE$34)*CH15,0)</f>
        <v>0</v>
      </c>
      <c r="CM15">
        <v>0</v>
      </c>
      <c r="CN15">
        <v>0</v>
      </c>
      <c r="CO15" s="2">
        <v>0</v>
      </c>
      <c r="CP15" s="6">
        <f>ROUNDUP(IF($A15=1,CM15/Pieņēmumi!$DO$42,IF($A15=2,CM15/Pieņēmumi!$DO$43,IF($A15=3,CM15/Pieņēmumi!$DO$44,CM15/Pieņēmumi!$DO$45))),$CP$10)</f>
        <v>0</v>
      </c>
      <c r="CQ15" s="6">
        <f t="shared" si="29"/>
        <v>0</v>
      </c>
      <c r="CR15" s="6">
        <f>IF(AND(CQ15&gt;=0,CQ15&lt;Pieņēmumi!$DO$49),0,
IF(AND(CQ15&gt;=Pieņēmumi!$DO$49,CQ15&lt;Pieņēmumi!$DO$50),"Mazs",
IF(AND(CQ15&gt;=Pieņēmumi!$DO$50,CQ15&lt;Pieņēmumi!$DO$51),"Vidējs","Liels")))</f>
        <v>0</v>
      </c>
      <c r="CS15" s="9">
        <f>IF(CR15="Mazs",Pieņēmumi!$DO$34*CP15,IF(CR15="Vidējs",Pieņēmumi!$DO$35*CP15,IF(CR15="Liels",Pieņēmumi!$DO$37*CP15,0)))</f>
        <v>0</v>
      </c>
      <c r="CT15" s="9">
        <f>IF(CR15="Mazs",(Pieņēmumi!$DO$35-Pieņēmumi!$DO$34)*CP15,0)</f>
        <v>0</v>
      </c>
      <c r="CU15" s="6">
        <f t="shared" si="30"/>
        <v>73</v>
      </c>
      <c r="CV15" s="6">
        <f t="shared" si="31"/>
        <v>9</v>
      </c>
      <c r="CW15" s="2">
        <f t="shared" si="32"/>
        <v>8.1111111111111107</v>
      </c>
      <c r="CX15" t="str">
        <f t="shared" si="33"/>
        <v>Mazā</v>
      </c>
    </row>
    <row r="16" spans="1:102" x14ac:dyDescent="0.25">
      <c r="A16" s="5">
        <v>3</v>
      </c>
      <c r="B16" s="23">
        <v>0.9886945019878951</v>
      </c>
      <c r="C16">
        <v>3</v>
      </c>
      <c r="D16">
        <v>1</v>
      </c>
      <c r="E16" s="2">
        <f t="shared" si="12"/>
        <v>3</v>
      </c>
      <c r="F16" s="6">
        <f>ROUNDUP(IF($A16=1,C16/Pieņēmumi!$B$39,IF($A16=2,C16/Pieņēmumi!$B$40,IF($A16=3,C16/Pieņēmumi!$B$41,C16/Pieņēmumi!$B$42))),$F$10)</f>
        <v>1</v>
      </c>
      <c r="G16" s="6">
        <f t="shared" si="13"/>
        <v>3</v>
      </c>
      <c r="H16" s="6" t="str">
        <f>IF(AND(G16&gt;=0,G16&lt;Pieņēmumi!$B$46),0,
IF(AND(G16&gt;= Pieņēmumi!$B$46,G16&lt;Pieņēmumi!$B$47), "Mikro",
IF(AND(G16&gt;=Pieņēmumi!$B$47,G16&lt;Pieņēmumi!$B$48), "Mazs",
IF(AND(G16&gt;=Pieņēmumi!$B$48,G16&lt;Pieņēmumi!$B$49), "Vidējs","Liels"))))</f>
        <v>Mikro</v>
      </c>
      <c r="I16" s="9">
        <f>IF(H16="Mikro",Pieņēmumi!$B$31*F16*0.5,
IF(H16="Mazs",Pieņēmumi!$B$31*F16,
IF(H16="Vidējs",Pieņēmumi!$B$32*F16,
IF(H16="Liels",Pieņēmumi!$B$34*F16,
0))))</f>
        <v>0.35792094615624032</v>
      </c>
      <c r="J16" s="9">
        <f>IF(H16="Mikro",Pieņēmumi!$B$31*F16*0.5,0)</f>
        <v>0.35792094615624032</v>
      </c>
      <c r="K16">
        <v>3</v>
      </c>
      <c r="L16">
        <v>0</v>
      </c>
      <c r="M16" s="2">
        <v>0</v>
      </c>
      <c r="N16" s="6">
        <f>ROUNDUP(IF($A16=1,K16/Pieņēmumi!$L$39,IF($A16=2,K16/Pieņēmumi!$L$40,IF($A16=3,K16/Pieņēmumi!$L$41,K16/Pieņēmumi!$L$42))),$N$10)</f>
        <v>1</v>
      </c>
      <c r="O16" s="6">
        <f t="shared" si="14"/>
        <v>3</v>
      </c>
      <c r="P16" s="6" t="str">
        <f>IF(AND(O16&gt;=0,O16&lt;Pieņēmumi!$L$46),0,
IF(AND(O16&gt;= Pieņēmumi!$L$46,O16&lt;Pieņēmumi!$L$47), "Mikro",
IF(AND(O16&gt;=Pieņēmumi!$L$47,O16&lt;Pieņēmumi!$L$48), "Mazs",
IF(AND(O16&gt;=Pieņēmumi!$L$48,O16&lt;Pieņēmumi!$L$49), "Vidējs","Liels"))))</f>
        <v>Mikro</v>
      </c>
      <c r="Q16" s="9">
        <f>IF(P16="Mikro",Pieņēmumi!$L$31*N16*0.5,
IF(P16="Mazs",Pieņēmumi!$L$31*N16,
IF(P16="Vidējs",Pieņēmumi!$L$32*N16,
IF(P16="Liels",Pieņēmumi!$L$34*N16,
0))))</f>
        <v>0.3734827264239029</v>
      </c>
      <c r="R16" s="9">
        <f>IF(P16="Mikro",Pieņēmumi!$L$31*N16*0.5,0)</f>
        <v>0.3734827264239029</v>
      </c>
      <c r="S16">
        <v>4</v>
      </c>
      <c r="T16">
        <v>1</v>
      </c>
      <c r="U16" s="2">
        <f t="shared" si="15"/>
        <v>4</v>
      </c>
      <c r="V16" s="6">
        <f>ROUNDUP(IF($A16=1,S16/Pieņēmumi!$V$39,IF($A16=2,S16/Pieņēmumi!$V$40,IF($A16=3,S16/Pieņēmumi!$V$41,S16/Pieņēmumi!$V$42))),$V$10)</f>
        <v>1</v>
      </c>
      <c r="W16" s="6">
        <f t="shared" si="16"/>
        <v>4</v>
      </c>
      <c r="X16" s="6" t="str">
        <f>IF(AND(W16&gt;=0,W16&lt;Pieņēmumi!$V$46),0,
IF(AND(W16&gt;= Pieņēmumi!$V$46,W16&lt;Pieņēmumi!$V$47), "Mikro",
IF(AND(W16&gt;=Pieņēmumi!$V$47,W16&lt;Pieņēmumi!$V$48), "Mazs",
IF(AND(W16&gt;=Pieņēmumi!$V$48,W16&lt;Pieņēmumi!$V$49), "Vidējs","Liels"))))</f>
        <v>Mikro</v>
      </c>
      <c r="Y16" s="9">
        <f>IF(X16="Mikro",Pieņēmumi!$V$31*V16*0.5,
IF(X16="Mazs",Pieņēmumi!$V$31*V16,
IF(X16="Vidējs",Pieņēmumi!$V$32*V16,
IF(X16="Liels",Pieņēmumi!$V$34*V16,
0))))</f>
        <v>0.38904450669156554</v>
      </c>
      <c r="Z16" s="9">
        <f>IF(X16="Mikro",Pieņēmumi!$V$31*V16*0.5,0)</f>
        <v>0.38904450669156554</v>
      </c>
      <c r="AA16">
        <v>4</v>
      </c>
      <c r="AB16">
        <v>1</v>
      </c>
      <c r="AC16" s="2">
        <f t="shared" si="17"/>
        <v>4</v>
      </c>
      <c r="AD16" s="6">
        <f>ROUNDUP(IF($A16=1,AA16/Pieņēmumi!$AF$39,IF($A16=2,AA16/Pieņēmumi!$AF$40,IF($A16=3,AA16/Pieņēmumi!$AF$41,AA16/Pieņēmumi!$AF$42))),$AD$10)</f>
        <v>1</v>
      </c>
      <c r="AE16" s="6">
        <f t="shared" si="18"/>
        <v>4</v>
      </c>
      <c r="AF16" s="6" t="str">
        <f>IF(AND(AE16&gt;=0,AE16&lt;Pieņēmumi!$AF$46),0,
IF(AND(AE16&gt;= Pieņēmumi!$AF$46,AE16&lt;Pieņēmumi!$AF$47), "Mikro",
IF(AND(AE16&gt;=Pieņēmumi!$AF$47,AE16&lt;Pieņēmumi!$AF$48), "Mazs",
IF(AND(AE16&gt;=Pieņēmumi!$AF$48,AE16&lt;Pieņēmumi!$AF$49), "Vidējs","Liels"))))</f>
        <v>Mikro</v>
      </c>
      <c r="AG16" s="9">
        <f>IF(AF16="Mikro",Pieņēmumi!$AF$31*AD16*0.5,
IF(AF16="Mazs",Pieņēmumi!$AF$31*AD16,
IF(AF16="Vidējs",Pieņēmumi!$AF$32*AD16,
IF(AF16="Liels",Pieņēmumi!$AF$34*AD16,
0))))</f>
        <v>0.42016806722689076</v>
      </c>
      <c r="AH16" s="9">
        <f>IF(AF16="Mikro",Pieņēmumi!$AF$31*AD16*0.5,0)</f>
        <v>0.42016806722689076</v>
      </c>
      <c r="AI16">
        <v>1</v>
      </c>
      <c r="AJ16">
        <v>0</v>
      </c>
      <c r="AK16" s="2">
        <v>0</v>
      </c>
      <c r="AL16" s="6">
        <f>ROUNDUP(IF($A16=1,AI16/Pieņēmumi!$AR$39,IF($A16=2,AI16/Pieņēmumi!$AR$40,IF($A16=3,AI16/Pieņēmumi!$AR$41,AI16/Pieņēmumi!$AR$42))),$AL$10)</f>
        <v>1</v>
      </c>
      <c r="AM16" s="6">
        <f t="shared" si="19"/>
        <v>1</v>
      </c>
      <c r="AN16" s="6" t="str">
        <f>IF(AND(AM16&gt;=0,AM16&lt;Pieņēmumi!$AR$46),0,
IF(AND(AM16&gt;= Pieņēmumi!$AR$46,AM16&lt;Pieņēmumi!$AR$47), "Mikro",
IF(AND(AM16&gt;=Pieņēmumi!$AR$47,AM16&lt;Pieņēmumi!$AR$48), "Mazs",
IF(AND(AM16&gt;=Pieņēmumi!$AR$48,AM16&lt;Pieņēmumi!$AR$49), "Vidējs","Liels"))))</f>
        <v>Mikro</v>
      </c>
      <c r="AO16" s="9">
        <f>IF(AN16="Mikro",Pieņēmumi!$AR$31*AL16*0.5,
IF(AN16="Mazs",Pieņēmumi!$AR$31*AL16,
IF(AN16="Vidējs",Pieņēmumi!$AR$32*AL16,
IF(AN16="Liels",Pieņēmumi!$AR$34*AL16,
0))))</f>
        <v>0.45129162776221604</v>
      </c>
      <c r="AP16" s="9">
        <f>IF(AN16="Mikro",Pieņēmumi!$AR$31*AL16*0.5,0)</f>
        <v>0.45129162776221604</v>
      </c>
      <c r="AQ16">
        <v>5</v>
      </c>
      <c r="AR16">
        <v>1</v>
      </c>
      <c r="AS16" s="2">
        <f t="shared" si="20"/>
        <v>5</v>
      </c>
      <c r="AT16" s="6">
        <f>ROUNDUP(IF($A16=1,AQ16/Pieņēmumi!$BC$39,IF($A16=2,AQ16/Pieņēmumi!$BC$40,IF($A16=3,AQ16/Pieņēmumi!$BC$41,AQ16/Pieņēmumi!$BC$42))),$AT$10)</f>
        <v>1</v>
      </c>
      <c r="AU16" s="6">
        <f t="shared" si="21"/>
        <v>5</v>
      </c>
      <c r="AV16" s="6" t="str">
        <f>IF(AND(AU16&gt;=0,AU16&lt;Pieņēmumi!$BC$46),0,
IF(AND(AU16&gt;= Pieņēmumi!$BC$46,AU16&lt;Pieņēmumi!$BC$47), "Mikro",
IF(AND(AU16&gt;=Pieņēmumi!$BC$47,AU16&lt;Pieņēmumi!$BC$48), "Mazs",
IF(AND(AU16&gt;=Pieņēmumi!$BC$48,AU16&lt;Pieņēmumi!$BC$49), "Vidējs","Liels"))))</f>
        <v>Mikro</v>
      </c>
      <c r="AW16" s="9">
        <f>IF(AV16="Mikro",Pieņēmumi!$BC$31*AT16*0.5,
IF(AV16="Mazs",Pieņēmumi!$BC$31*AT16,
IF(AV16="Vidējs",Pieņēmumi!$BC$32*AT16,
IF(AV16="Liels",Pieņēmumi!$BC$34*AT16,
0))))</f>
        <v>0.48241518829754126</v>
      </c>
      <c r="AX16" s="9">
        <f>IF(AV16="Mikro",Pieņēmumi!$BC$31*AT16*0.5,0)</f>
        <v>0.48241518829754126</v>
      </c>
      <c r="AY16">
        <v>1</v>
      </c>
      <c r="AZ16">
        <v>0</v>
      </c>
      <c r="BA16" s="2">
        <v>0</v>
      </c>
      <c r="BB16" s="6">
        <f>ROUNDUP(IF($A16=1,AY16/Pieņēmumi!$BN$39,IF($A16=2,AY16/Pieņēmumi!$BN$40,IF($A16=3,AY16/Pieņēmumi!$BN$41,AY16/Pieņēmumi!$BN$42))),$BB$10)</f>
        <v>1</v>
      </c>
      <c r="BC16" s="6">
        <f t="shared" si="22"/>
        <v>1</v>
      </c>
      <c r="BD16" s="6" t="str">
        <f>IF(AND(BC16&gt;=0,BC16&lt;Pieņēmumi!$BN$46),0,
IF(AND(BC16&gt;= Pieņēmumi!$BN$46,BC16&lt;Pieņēmumi!$BN$47), "Mikro",
IF(AND(BC16&gt;=Pieņēmumi!$BN$47,BC16&lt;Pieņēmumi!$BN$48), "Mazs",
IF(AND(BC16&gt;=Pieņēmumi!$BN$48,BC16&lt;Pieņēmumi!$BN$49), "Vidējs","Liels"))))</f>
        <v>Mikro</v>
      </c>
      <c r="BE16" s="9">
        <f>IF(BD16="Mikro",Pieņēmumi!$BN$31*BB16*0.5,
IF(BD16="Mazs",Pieņēmumi!$BN$31*BB16,
IF(BD16="Vidējs",Pieņēmumi!$BN$32*BB16,
IF(BD16="Liels",Pieņēmumi!$BN$34*BB16,
0))))</f>
        <v>0.51353874883286654</v>
      </c>
      <c r="BF16" s="9">
        <f>IF(BD16="Mikro",Pieņēmumi!$BN$31*BB16*0.5,0)</f>
        <v>0.51353874883286654</v>
      </c>
      <c r="BG16">
        <v>3</v>
      </c>
      <c r="BH16">
        <v>1</v>
      </c>
      <c r="BI16" s="2">
        <f t="shared" si="23"/>
        <v>3</v>
      </c>
      <c r="BJ16" s="6">
        <f>ROUNDUP(IF($A16=1,BG16/Pieņēmumi!$BY$39,IF($A16=2,BG16/Pieņēmumi!$BY$40,IF($A16=3,BG16/Pieņēmumi!$BY$41,BG16/Pieņēmumi!$BY$42))),$BJ$10)</f>
        <v>1</v>
      </c>
      <c r="BK16" s="6">
        <f t="shared" si="24"/>
        <v>3</v>
      </c>
      <c r="BL16" s="6" t="str">
        <f>IF(AND(BK16&gt;=0,BK16&lt;Pieņēmumi!$BY$46),0,
IF(AND(BK16&gt;= Pieņēmumi!$BY$46,BK16&lt;Pieņēmumi!$BY$47), "Mikro",
IF(AND(BK16&gt;=Pieņēmumi!$BY$47,BK16&lt;Pieņēmumi!$BY$48), "Mazs",
IF(AND(BK16&gt;=Pieņēmumi!$BY$48,BK16&lt;Pieņēmumi!$BY$49), "Vidējs","Liels"))))</f>
        <v>Mikro</v>
      </c>
      <c r="BM16" s="9">
        <f>IF(BL16="Mikro",Pieņēmumi!$BY$31*BJ16*0.5,
IF(BL16="Mazs",Pieņēmumi!$BY$31*BJ16,
IF(BL16="Vidējs",Pieņēmumi!$BY$32*BJ16,
IF(BL16="Liels",Pieņēmumi!$BY$34*BJ16,
0))))</f>
        <v>0.54466230936819171</v>
      </c>
      <c r="BN16" s="9">
        <f>IF(BL16="Mikro",Pieņēmumi!$BY$31*BJ16*0.5,0)</f>
        <v>0.54466230936819171</v>
      </c>
      <c r="BO16">
        <v>4</v>
      </c>
      <c r="BP16">
        <v>1</v>
      </c>
      <c r="BQ16" s="2">
        <f t="shared" si="25"/>
        <v>4</v>
      </c>
      <c r="BR16" s="6">
        <f>ROUNDUP(IF($A16=1,BO16/Pieņēmumi!$CJ$39,IF($A16=2,BO16/Pieņēmumi!$CJ$40,IF($A16=3,BO16/Pieņēmumi!$CJ$41,BO16/Pieņēmumi!$CJ$42))),$BR$10)</f>
        <v>1</v>
      </c>
      <c r="BS16" s="6">
        <f t="shared" si="26"/>
        <v>4</v>
      </c>
      <c r="BT16" s="6" t="str">
        <f>IF(AND(BS16&gt;=0,BS16&lt;Pieņēmumi!$CJ$46),0,
IF(AND(BS16&gt;= Pieņēmumi!$CJ$46,BS16&lt;Pieņēmumi!$CJ$47), "Mikro",
IF(AND(BS16&gt;=Pieņēmumi!$CJ$47,BS16&lt;Pieņēmumi!$CJ$48), "Mazs",
IF(AND(BS16&gt;=Pieņēmumi!$CJ$48,BS16&lt;Pieņēmumi!$CJ$49), "Vidējs","Liels"))))</f>
        <v>Mikro</v>
      </c>
      <c r="BU16" s="9">
        <f>IF(BT16="Mikro",Pieņēmumi!$CJ$31*BR16*0.5,
IF(BT16="Mazs",Pieņēmumi!$CJ$31*BR16,
IF(BT16="Vidējs",Pieņēmumi!$CJ$32*BR16,
IF(BT16="Liels",Pieņēmumi!$CJ$34*BR16,
0))))</f>
        <v>0.54466230936819171</v>
      </c>
      <c r="BV16" s="9">
        <f>IF(BT16="Mikro",Pieņēmumi!$CJ$31*BR16*0.5,0)</f>
        <v>0.54466230936819171</v>
      </c>
      <c r="BW16">
        <v>0</v>
      </c>
      <c r="BX16">
        <v>0</v>
      </c>
      <c r="BY16" s="2">
        <v>0</v>
      </c>
      <c r="BZ16" s="6">
        <f>ROUNDUP(IF($A16=1,BW16/Pieņēmumi!$CU$42,IF($A16=2,BW16/Pieņēmumi!$CU$43,IF($A16=3,BW16/Pieņēmumi!$CU$44,BW16/Pieņēmumi!$CU$45))),$CH$10)</f>
        <v>0</v>
      </c>
      <c r="CA16" s="6">
        <f t="shared" si="27"/>
        <v>0</v>
      </c>
      <c r="CB16" s="6">
        <f>IF(AND(CA16&gt;=0,CA16&lt;Pieņēmumi!$CU$49),0,
IF(AND(CA16&gt;=Pieņēmumi!$CU$49,CA16&lt;Pieņēmumi!$CU$50),"Mazs",
IF(AND(CA16&gt;=Pieņēmumi!$CU$50,CA16&lt;Pieņēmumi!$CU$51),"Vidējs","Liels")))</f>
        <v>0</v>
      </c>
      <c r="CC16" s="9">
        <f>IF(CB16="Mazs",Pieņēmumi!$CU$34*BZ16,IF(CB16="Vidējs",Pieņēmumi!$CU$35*BZ16,IF(CB16="Liels",Pieņēmumi!$CU$37*BZ16,0)))</f>
        <v>0</v>
      </c>
      <c r="CD16" s="9">
        <f>IF(CB16="Mazs",(Pieņēmumi!$CU$35-Pieņēmumi!$CU$34)*BZ16,0)</f>
        <v>0</v>
      </c>
      <c r="CE16">
        <v>0</v>
      </c>
      <c r="CF16">
        <v>0</v>
      </c>
      <c r="CG16" s="2">
        <v>0</v>
      </c>
      <c r="CH16" s="6">
        <f>ROUNDUP(IF($A16=1,CE16/Pieņēmumi!$DE$42,IF($A16=2,CE16/Pieņēmumi!$DE$43,IF($A16=3,CE16/Pieņēmumi!$DE$44,CE16/Pieņēmumi!$DE$45))),$CH$10)</f>
        <v>0</v>
      </c>
      <c r="CI16" s="6">
        <f t="shared" si="28"/>
        <v>0</v>
      </c>
      <c r="CJ16" s="6">
        <f>IF(AND(CI16&gt;=0,CI16&lt;Pieņēmumi!$DE$49),0,
IF(AND(CI16&gt;=Pieņēmumi!$DE$49,CI16&lt;Pieņēmumi!$DE$50),"Mazs",
IF(AND(CI16&gt;=Pieņēmumi!$DE$50,CI16&lt;Pieņēmumi!$DE$51),"Vidējs","Liels")))</f>
        <v>0</v>
      </c>
      <c r="CK16" s="9">
        <f>IF(CJ16="Mazs",Pieņēmumi!$DE$34*CH16,IF(CJ16="Vidējs",Pieņēmumi!$DE$35*CH16,IF(CJ16="Liels",Pieņēmumi!$DE$37*CH16,0)))</f>
        <v>0</v>
      </c>
      <c r="CL16" s="9">
        <f>IF(CJ16="Mazs",(Pieņēmumi!$DE$35-Pieņēmumi!$DE$34)*CH16,0)</f>
        <v>0</v>
      </c>
      <c r="CM16">
        <v>0</v>
      </c>
      <c r="CN16">
        <v>0</v>
      </c>
      <c r="CO16" s="2">
        <v>0</v>
      </c>
      <c r="CP16" s="6">
        <f>ROUNDUP(IF($A16=1,CM16/Pieņēmumi!$DO$42,IF($A16=2,CM16/Pieņēmumi!$DO$43,IF($A16=3,CM16/Pieņēmumi!$DO$44,CM16/Pieņēmumi!$DO$45))),$CP$10)</f>
        <v>0</v>
      </c>
      <c r="CQ16" s="6">
        <f t="shared" si="29"/>
        <v>0</v>
      </c>
      <c r="CR16" s="6">
        <f>IF(AND(CQ16&gt;=0,CQ16&lt;Pieņēmumi!$DO$49),0,
IF(AND(CQ16&gt;=Pieņēmumi!$DO$49,CQ16&lt;Pieņēmumi!$DO$50),"Mazs",
IF(AND(CQ16&gt;=Pieņēmumi!$DO$50,CQ16&lt;Pieņēmumi!$DO$51),"Vidējs","Liels")))</f>
        <v>0</v>
      </c>
      <c r="CS16" s="9">
        <f>IF(CR16="Mazs",Pieņēmumi!$DO$34*CP16,IF(CR16="Vidējs",Pieņēmumi!$DO$35*CP16,IF(CR16="Liels",Pieņēmumi!$DO$37*CP16,0)))</f>
        <v>0</v>
      </c>
      <c r="CT16" s="9">
        <f>IF(CR16="Mazs",(Pieņēmumi!$DO$35-Pieņēmumi!$DO$34)*CP16,0)</f>
        <v>0</v>
      </c>
      <c r="CU16" s="6">
        <f t="shared" si="30"/>
        <v>28</v>
      </c>
      <c r="CV16" s="6">
        <f t="shared" si="31"/>
        <v>6</v>
      </c>
      <c r="CW16" s="2">
        <f t="shared" si="32"/>
        <v>4.666666666666667</v>
      </c>
      <c r="CX16" t="str">
        <f t="shared" si="33"/>
        <v>Mazā</v>
      </c>
    </row>
    <row r="17" spans="1:102" x14ac:dyDescent="0.25">
      <c r="A17" s="5">
        <v>1</v>
      </c>
      <c r="B17" s="23">
        <v>0.98159834257656375</v>
      </c>
      <c r="C17">
        <v>90</v>
      </c>
      <c r="D17">
        <v>4</v>
      </c>
      <c r="E17" s="2">
        <f t="shared" si="12"/>
        <v>22.5</v>
      </c>
      <c r="F17" s="6">
        <f>ROUNDUP(IF($A17=1,C17/Pieņēmumi!$B$39,IF($A17=2,C17/Pieņēmumi!$B$40,IF($A17=3,C17/Pieņēmumi!$B$41,C17/Pieņēmumi!$B$42))),$F$10)</f>
        <v>5</v>
      </c>
      <c r="G17" s="6">
        <f t="shared" si="13"/>
        <v>18</v>
      </c>
      <c r="H17" s="6" t="str">
        <f>IF(AND(G17&gt;=0,G17&lt;Pieņēmumi!$B$46),0,
IF(AND(G17&gt;= Pieņēmumi!$B$46,G17&lt;Pieņēmumi!$B$47), "Mikro",
IF(AND(G17&gt;=Pieņēmumi!$B$47,G17&lt;Pieņēmumi!$B$48), "Mazs",
IF(AND(G17&gt;=Pieņēmumi!$B$48,G17&lt;Pieņēmumi!$B$49), "Vidējs","Liels"))))</f>
        <v>Vidējs</v>
      </c>
      <c r="I17" s="9">
        <f>IF(H17="Mikro",Pieņēmumi!$B$31*F17*0.5,
IF(H17="Mazs",Pieņēmumi!$B$31*F17,
IF(H17="Vidējs",Pieņēmumi!$B$32*F17,
IF(H17="Liels",Pieņēmumi!$B$34*F17,
0))))</f>
        <v>4.0374677002583974</v>
      </c>
      <c r="J17" s="9">
        <f>IF(H17="Mikro",Pieņēmumi!$B$31*F17*0.5,0)</f>
        <v>0</v>
      </c>
      <c r="K17">
        <v>67</v>
      </c>
      <c r="L17">
        <v>3</v>
      </c>
      <c r="M17" s="2">
        <f>K17/L17</f>
        <v>22.333333333333332</v>
      </c>
      <c r="N17" s="6">
        <f>ROUNDUP(IF($A17=1,K17/Pieņēmumi!$L$39,IF($A17=2,K17/Pieņēmumi!$L$40,IF($A17=3,K17/Pieņēmumi!$L$41,K17/Pieņēmumi!$L$42))),$N$10)</f>
        <v>4</v>
      </c>
      <c r="O17" s="6">
        <f t="shared" si="14"/>
        <v>16.75</v>
      </c>
      <c r="P17" s="6" t="str">
        <f>IF(AND(O17&gt;=0,O17&lt;Pieņēmumi!$L$46),0,
IF(AND(O17&gt;= Pieņēmumi!$L$46,O17&lt;Pieņēmumi!$L$47), "Mikro",
IF(AND(O17&gt;=Pieņēmumi!$L$47,O17&lt;Pieņēmumi!$L$48), "Mazs",
IF(AND(O17&gt;=Pieņēmumi!$L$48,O17&lt;Pieņēmumi!$L$49), "Vidējs","Liels"))))</f>
        <v>Vidējs</v>
      </c>
      <c r="Q17" s="9">
        <f>IF(P17="Mikro",Pieņēmumi!$L$31*N17*0.5,
IF(P17="Mazs",Pieņēmumi!$L$31*N17,
IF(P17="Vidējs",Pieņēmumi!$L$32*N17,
IF(P17="Liels",Pieņēmumi!$L$34*N17,
0))))</f>
        <v>3.3591731266149876</v>
      </c>
      <c r="R17" s="9">
        <f>IF(P17="Mikro",Pieņēmumi!$L$31*N17*0.5,0)</f>
        <v>0</v>
      </c>
      <c r="S17">
        <v>56</v>
      </c>
      <c r="T17">
        <v>2</v>
      </c>
      <c r="U17" s="2">
        <f t="shared" si="15"/>
        <v>28</v>
      </c>
      <c r="V17" s="6">
        <f>ROUNDUP(IF($A17=1,S17/Pieņēmumi!$V$39,IF($A17=2,S17/Pieņēmumi!$V$40,IF($A17=3,S17/Pieņēmumi!$V$41,S17/Pieņēmumi!$V$42))),$V$10)</f>
        <v>3</v>
      </c>
      <c r="W17" s="6">
        <f t="shared" si="16"/>
        <v>18.666666666666668</v>
      </c>
      <c r="X17" s="6" t="str">
        <f>IF(AND(W17&gt;=0,W17&lt;Pieņēmumi!$V$46),0,
IF(AND(W17&gt;= Pieņēmumi!$V$46,W17&lt;Pieņēmumi!$V$47), "Mikro",
IF(AND(W17&gt;=Pieņēmumi!$V$47,W17&lt;Pieņēmumi!$V$48), "Mazs",
IF(AND(W17&gt;=Pieņēmumi!$V$48,W17&lt;Pieņēmumi!$V$49), "Vidējs","Liels"))))</f>
        <v>Vidējs</v>
      </c>
      <c r="Y17" s="9">
        <f>IF(X17="Mikro",Pieņēmumi!$V$31*V17*0.5,
IF(X17="Mazs",Pieņēmumi!$V$31*V17,
IF(X17="Vidējs",Pieņēmumi!$V$32*V17,
IF(X17="Liels",Pieņēmumi!$V$34*V17,
0))))</f>
        <v>2.6162790697674421</v>
      </c>
      <c r="Z17" s="9">
        <f>IF(X17="Mikro",Pieņēmumi!$V$31*V17*0.5,0)</f>
        <v>0</v>
      </c>
      <c r="AA17">
        <v>71</v>
      </c>
      <c r="AB17">
        <v>3</v>
      </c>
      <c r="AC17" s="2">
        <f t="shared" si="17"/>
        <v>23.666666666666668</v>
      </c>
      <c r="AD17" s="6">
        <f>ROUNDUP(IF($A17=1,AA17/Pieņēmumi!$AF$39,IF($A17=2,AA17/Pieņēmumi!$AF$40,IF($A17=3,AA17/Pieņēmumi!$AF$41,AA17/Pieņēmumi!$AF$42))),$AD$10)</f>
        <v>4</v>
      </c>
      <c r="AE17" s="6">
        <f t="shared" si="18"/>
        <v>17.75</v>
      </c>
      <c r="AF17" s="6" t="str">
        <f>IF(AND(AE17&gt;=0,AE17&lt;Pieņēmumi!$AF$46),0,
IF(AND(AE17&gt;= Pieņēmumi!$AF$46,AE17&lt;Pieņēmumi!$AF$47), "Mikro",
IF(AND(AE17&gt;=Pieņēmumi!$AF$47,AE17&lt;Pieņēmumi!$AF$48), "Mazs",
IF(AND(AE17&gt;=Pieņēmumi!$AF$48,AE17&lt;Pieņēmumi!$AF$49), "Vidējs","Liels"))))</f>
        <v>Vidējs</v>
      </c>
      <c r="AG17" s="9">
        <f>IF(AF17="Mikro",Pieņēmumi!$AF$31*AD17*0.5,
IF(AF17="Mazs",Pieņēmumi!$AF$31*AD17,
IF(AF17="Vidējs",Pieņēmumi!$AF$32*AD17,
IF(AF17="Liels",Pieņēmumi!$AF$34*AD17,
0))))</f>
        <v>4.1343669250646</v>
      </c>
      <c r="AH17" s="9">
        <f>IF(AF17="Mikro",Pieņēmumi!$AF$31*AD17*0.5,0)</f>
        <v>0</v>
      </c>
      <c r="AI17">
        <v>68</v>
      </c>
      <c r="AJ17">
        <v>3</v>
      </c>
      <c r="AK17" s="2">
        <f>AI17/AJ17</f>
        <v>22.666666666666668</v>
      </c>
      <c r="AL17" s="6">
        <f>ROUNDUP(IF($A17=1,AI17/Pieņēmumi!$AR$39,IF($A17=2,AI17/Pieņēmumi!$AR$40,IF($A17=3,AI17/Pieņēmumi!$AR$41,AI17/Pieņēmumi!$AR$42))),$AL$10)</f>
        <v>3</v>
      </c>
      <c r="AM17" s="6">
        <f t="shared" si="19"/>
        <v>22.666666666666668</v>
      </c>
      <c r="AN17" s="6" t="str">
        <f>IF(AND(AM17&gt;=0,AM17&lt;Pieņēmumi!$AR$46),0,
IF(AND(AM17&gt;= Pieņēmumi!$AR$46,AM17&lt;Pieņēmumi!$AR$47), "Mikro",
IF(AND(AM17&gt;=Pieņēmumi!$AR$47,AM17&lt;Pieņēmumi!$AR$48), "Mazs",
IF(AND(AM17&gt;=Pieņēmumi!$AR$48,AM17&lt;Pieņēmumi!$AR$49), "Vidējs","Liels"))))</f>
        <v>Liels</v>
      </c>
      <c r="AO17" s="9">
        <f>IF(AN17="Mikro",Pieņēmumi!$AR$31*AL17*0.5,
IF(AN17="Mazs",Pieņēmumi!$AR$31*AL17,
IF(AN17="Vidējs",Pieņēmumi!$AR$32*AL17,
IF(AN17="Liels",Pieņēmumi!$AR$34*AL17,
0))))</f>
        <v>4.1125541125541121</v>
      </c>
      <c r="AP17" s="9">
        <f>IF(AN17="Mikro",Pieņēmumi!$AR$31*AL17*0.5,0)</f>
        <v>0</v>
      </c>
      <c r="AQ17">
        <v>59</v>
      </c>
      <c r="AR17">
        <v>3</v>
      </c>
      <c r="AS17" s="2">
        <f t="shared" si="20"/>
        <v>19.666666666666668</v>
      </c>
      <c r="AT17" s="6">
        <f>ROUNDUP(IF($A17=1,AQ17/Pieņēmumi!$BC$39,IF($A17=2,AQ17/Pieņēmumi!$BC$40,IF($A17=3,AQ17/Pieņēmumi!$BC$41,AQ17/Pieņēmumi!$BC$42))),$AT$10)</f>
        <v>3</v>
      </c>
      <c r="AU17" s="6">
        <f t="shared" si="21"/>
        <v>19.666666666666668</v>
      </c>
      <c r="AV17" s="6" t="str">
        <f>IF(AND(AU17&gt;=0,AU17&lt;Pieņēmumi!$BC$46),0,
IF(AND(AU17&gt;= Pieņēmumi!$BC$46,AU17&lt;Pieņēmumi!$BC$47), "Mikro",
IF(AND(AU17&gt;=Pieņēmumi!$BC$47,AU17&lt;Pieņēmumi!$BC$48), "Mazs",
IF(AND(AU17&gt;=Pieņēmumi!$BC$48,AU17&lt;Pieņēmumi!$BC$49), "Vidējs","Liels"))))</f>
        <v>Vidējs</v>
      </c>
      <c r="AW17" s="9">
        <f>IF(AV17="Mikro",Pieņēmumi!$BC$31*AT17*0.5,
IF(AV17="Mazs",Pieņēmumi!$BC$31*AT17,
IF(AV17="Vidējs",Pieņēmumi!$BC$32*AT17,
IF(AV17="Liels",Pieņēmumi!$BC$34*AT17,
0))))</f>
        <v>3.4883720930232558</v>
      </c>
      <c r="AX17" s="9">
        <f>IF(AV17="Mikro",Pieņēmumi!$BC$31*AT17*0.5,0)</f>
        <v>0</v>
      </c>
      <c r="AY17">
        <v>73</v>
      </c>
      <c r="AZ17">
        <v>3</v>
      </c>
      <c r="BA17" s="2">
        <f>AY17/AZ17</f>
        <v>24.333333333333332</v>
      </c>
      <c r="BB17" s="6">
        <f>ROUNDUP(IF($A17=1,AY17/Pieņēmumi!$BN$39,IF($A17=2,AY17/Pieņēmumi!$BN$40,IF($A17=3,AY17/Pieņēmumi!$BN$41,AY17/Pieņēmumi!$BN$42))),$BB$10)</f>
        <v>3</v>
      </c>
      <c r="BC17" s="6">
        <f t="shared" si="22"/>
        <v>24.333333333333332</v>
      </c>
      <c r="BD17" s="6" t="str">
        <f>IF(AND(BC17&gt;=0,BC17&lt;Pieņēmumi!$BN$46),0,
IF(AND(BC17&gt;= Pieņēmumi!$BN$46,BC17&lt;Pieņēmumi!$BN$47), "Mikro",
IF(AND(BC17&gt;=Pieņēmumi!$BN$47,BC17&lt;Pieņēmumi!$BN$48), "Mazs",
IF(AND(BC17&gt;=Pieņēmumi!$BN$48,BC17&lt;Pieņēmumi!$BN$49), "Vidējs","Liels"))))</f>
        <v>Liels</v>
      </c>
      <c r="BE17" s="9">
        <f>IF(BD17="Mikro",Pieņēmumi!$BN$31*BB17*0.5,
IF(BD17="Mazs",Pieņēmumi!$BN$31*BB17,
IF(BD17="Vidējs",Pieņēmumi!$BN$32*BB17,
IF(BD17="Liels",Pieņēmumi!$BN$34*BB17,
0))))</f>
        <v>4.7619047619047619</v>
      </c>
      <c r="BF17" s="9">
        <f>IF(BD17="Mikro",Pieņēmumi!$BN$31*BB17*0.5,0)</f>
        <v>0</v>
      </c>
      <c r="BG17">
        <v>55</v>
      </c>
      <c r="BH17">
        <v>2</v>
      </c>
      <c r="BI17" s="2">
        <f t="shared" si="23"/>
        <v>27.5</v>
      </c>
      <c r="BJ17" s="6">
        <f>ROUNDUP(IF($A17=1,BG17/Pieņēmumi!$BY$39,IF($A17=2,BG17/Pieņēmumi!$BY$40,IF($A17=3,BG17/Pieņēmumi!$BY$41,BG17/Pieņēmumi!$BY$42))),$BJ$10)</f>
        <v>3</v>
      </c>
      <c r="BK17" s="6">
        <f t="shared" si="24"/>
        <v>18.333333333333332</v>
      </c>
      <c r="BL17" s="6" t="str">
        <f>IF(AND(BK17&gt;=0,BK17&lt;Pieņēmumi!$BY$46),0,
IF(AND(BK17&gt;= Pieņēmumi!$BY$46,BK17&lt;Pieņēmumi!$BY$47), "Mikro",
IF(AND(BK17&gt;=Pieņēmumi!$BY$47,BK17&lt;Pieņēmumi!$BY$48), "Mazs",
IF(AND(BK17&gt;=Pieņēmumi!$BY$48,BK17&lt;Pieņēmumi!$BY$49), "Vidējs","Liels"))))</f>
        <v>Vidējs</v>
      </c>
      <c r="BM17" s="9">
        <f>IF(BL17="Mikro",Pieņēmumi!$BY$31*BJ17*0.5,
IF(BL17="Mazs",Pieņēmumi!$BY$31*BJ17,
IF(BL17="Vidējs",Pieņēmumi!$BY$32*BJ17,
IF(BL17="Liels",Pieņēmumi!$BY$34*BJ17,
0))))</f>
        <v>3.8759689922480618</v>
      </c>
      <c r="BN17" s="9">
        <f>IF(BL17="Mikro",Pieņēmumi!$BY$31*BJ17*0.5,0)</f>
        <v>0</v>
      </c>
      <c r="BO17">
        <v>54</v>
      </c>
      <c r="BP17">
        <v>2</v>
      </c>
      <c r="BQ17" s="2">
        <f t="shared" si="25"/>
        <v>27</v>
      </c>
      <c r="BR17" s="6">
        <f>ROUNDUP(IF($A17=1,BO17/Pieņēmumi!$CJ$39,IF($A17=2,BO17/Pieņēmumi!$CJ$40,IF($A17=3,BO17/Pieņēmumi!$CJ$41,BO17/Pieņēmumi!$CJ$42))),$BR$10)</f>
        <v>3</v>
      </c>
      <c r="BS17" s="6">
        <f t="shared" si="26"/>
        <v>18</v>
      </c>
      <c r="BT17" s="6" t="str">
        <f>IF(AND(BS17&gt;=0,BS17&lt;Pieņēmumi!$CJ$46),0,
IF(AND(BS17&gt;= Pieņēmumi!$CJ$46,BS17&lt;Pieņēmumi!$CJ$47), "Mikro",
IF(AND(BS17&gt;=Pieņēmumi!$CJ$47,BS17&lt;Pieņēmumi!$CJ$48), "Mazs",
IF(AND(BS17&gt;=Pieņēmumi!$CJ$48,BS17&lt;Pieņēmumi!$CJ$49), "Vidējs","Liels"))))</f>
        <v>Vidējs</v>
      </c>
      <c r="BU17" s="9">
        <f>IF(BT17="Mikro",Pieņēmumi!$CJ$31*BR17*0.5,
IF(BT17="Mazs",Pieņēmumi!$CJ$31*BR17,
IF(BT17="Vidējs",Pieņēmumi!$CJ$32*BR17,
IF(BT17="Liels",Pieņēmumi!$CJ$34*BR17,
0))))</f>
        <v>3.8759689922480618</v>
      </c>
      <c r="BV17" s="9">
        <f>IF(BT17="Mikro",Pieņēmumi!$CJ$31*BR17*0.5,0)</f>
        <v>0</v>
      </c>
      <c r="BW17">
        <v>91</v>
      </c>
      <c r="BX17">
        <v>4</v>
      </c>
      <c r="BY17" s="2">
        <f>BW17/BX17</f>
        <v>22.75</v>
      </c>
      <c r="BZ17" s="6">
        <f>ROUNDUP(IF($A17=1,BW17/Pieņēmumi!$CU$42,IF($A17=2,BW17/Pieņēmumi!$CU$43,IF($A17=3,BW17/Pieņēmumi!$CU$44,BW17/Pieņēmumi!$CU$45))),$CH$10)</f>
        <v>4</v>
      </c>
      <c r="CA17" s="6">
        <f t="shared" si="27"/>
        <v>22.75</v>
      </c>
      <c r="CB17" s="6" t="str">
        <f>IF(AND(CA17&gt;=0,CA17&lt;Pieņēmumi!$CU$49),0,
IF(AND(CA17&gt;=Pieņēmumi!$CU$49,CA17&lt;Pieņēmumi!$CU$50),"Mazs",
IF(AND(CA17&gt;=Pieņēmumi!$CU$50,CA17&lt;Pieņēmumi!$CU$51),"Vidējs","Liels")))</f>
        <v>Liels</v>
      </c>
      <c r="CC17" s="9">
        <f>IF(CB17="Mazs",Pieņēmumi!$CU$34*BZ17,IF(CB17="Vidējs",Pieņēmumi!$CU$35*BZ17,IF(CB17="Liels",Pieņēmumi!$CU$37*BZ17,0)))</f>
        <v>7.0707070707070701</v>
      </c>
      <c r="CD17" s="9">
        <f>IF(CB17="Mazs",(Pieņēmumi!$CU$35-Pieņēmumi!$CU$34)*BZ17,0)</f>
        <v>0</v>
      </c>
      <c r="CE17">
        <v>63</v>
      </c>
      <c r="CF17">
        <v>3</v>
      </c>
      <c r="CG17" s="2">
        <f>CE17/CF17</f>
        <v>21</v>
      </c>
      <c r="CH17" s="6">
        <f>ROUNDUP(IF($A17=1,CE17/Pieņēmumi!$DE$42,IF($A17=2,CE17/Pieņēmumi!$DE$43,IF($A17=3,CE17/Pieņēmumi!$DE$44,CE17/Pieņēmumi!$DE$45))),$CH$10)</f>
        <v>3</v>
      </c>
      <c r="CI17" s="6">
        <f t="shared" si="28"/>
        <v>21</v>
      </c>
      <c r="CJ17" s="6" t="str">
        <f>IF(AND(CI17&gt;=0,CI17&lt;Pieņēmumi!$DE$49),0,
IF(AND(CI17&gt;=Pieņēmumi!$DE$49,CI17&lt;Pieņēmumi!$DE$50),"Mazs",
IF(AND(CI17&gt;=Pieņēmumi!$DE$50,CI17&lt;Pieņēmumi!$DE$51),"Vidējs","Liels")))</f>
        <v>Liels</v>
      </c>
      <c r="CK17" s="9">
        <f>IF(CJ17="Mazs",Pieņēmumi!$DE$34*CH17,IF(CJ17="Vidējs",Pieņēmumi!$DE$35*CH17,IF(CJ17="Liels",Pieņēmumi!$DE$37*CH17,0)))</f>
        <v>5.3030303030303028</v>
      </c>
      <c r="CL17" s="9">
        <f>IF(CJ17="Mazs",(Pieņēmumi!$DE$35-Pieņēmumi!$DE$34)*CH17,0)</f>
        <v>0</v>
      </c>
      <c r="CM17">
        <v>62</v>
      </c>
      <c r="CN17">
        <v>3</v>
      </c>
      <c r="CO17" s="2">
        <f>CM17/CN17</f>
        <v>20.666666666666668</v>
      </c>
      <c r="CP17" s="6">
        <f>ROUNDUP(IF($A17=1,CM17/Pieņēmumi!$DO$42,IF($A17=2,CM17/Pieņēmumi!$DO$43,IF($A17=3,CM17/Pieņēmumi!$DO$44,CM17/Pieņēmumi!$DO$45))),$CP$10)</f>
        <v>3</v>
      </c>
      <c r="CQ17" s="6">
        <f t="shared" si="29"/>
        <v>20.666666666666668</v>
      </c>
      <c r="CR17" s="6" t="str">
        <f>IF(AND(CQ17&gt;=0,CQ17&lt;Pieņēmumi!$DO$49),0,
IF(AND(CQ17&gt;=Pieņēmumi!$DO$49,CQ17&lt;Pieņēmumi!$DO$50),"Mazs",
IF(AND(CQ17&gt;=Pieņēmumi!$DO$50,CQ17&lt;Pieņēmumi!$DO$51),"Vidējs","Liels")))</f>
        <v>Vidējs</v>
      </c>
      <c r="CS17" s="9">
        <f>IF(CR17="Mazs",Pieņēmumi!$DO$34*CP17,IF(CR17="Vidējs",Pieņēmumi!$DO$35*CP17,IF(CR17="Liels",Pieņēmumi!$DO$37*CP17,0)))</f>
        <v>4.166666666666667</v>
      </c>
      <c r="CT17" s="9">
        <f>IF(CR17="Mazs",(Pieņēmumi!$DO$35-Pieņēmumi!$DO$34)*CP17,0)</f>
        <v>0</v>
      </c>
      <c r="CU17" s="6">
        <f t="shared" si="30"/>
        <v>809</v>
      </c>
      <c r="CV17" s="6">
        <f t="shared" si="31"/>
        <v>35</v>
      </c>
      <c r="CW17" s="2">
        <f t="shared" si="32"/>
        <v>23.114285714285714</v>
      </c>
      <c r="CX17" t="str">
        <f t="shared" si="33"/>
        <v>Lielā</v>
      </c>
    </row>
    <row r="18" spans="1:102" x14ac:dyDescent="0.25">
      <c r="A18" s="5">
        <v>3</v>
      </c>
      <c r="B18" s="23">
        <v>0.9787024802950558</v>
      </c>
      <c r="C18">
        <v>53</v>
      </c>
      <c r="D18">
        <v>2</v>
      </c>
      <c r="E18" s="2">
        <f t="shared" si="12"/>
        <v>26.5</v>
      </c>
      <c r="F18" s="6">
        <f>ROUNDUP(IF($A18=1,C18/Pieņēmumi!$B$39,IF($A18=2,C18/Pieņēmumi!$B$40,IF($A18=3,C18/Pieņēmumi!$B$41,C18/Pieņēmumi!$B$42))),$F$10)</f>
        <v>3</v>
      </c>
      <c r="G18" s="6">
        <f t="shared" si="13"/>
        <v>17.666666666666668</v>
      </c>
      <c r="H18" s="6" t="str">
        <f>IF(AND(G18&gt;=0,G18&lt;Pieņēmumi!$B$46),0,
IF(AND(G18&gt;= Pieņēmumi!$B$46,G18&lt;Pieņēmumi!$B$47), "Mikro",
IF(AND(G18&gt;=Pieņēmumi!$B$47,G18&lt;Pieņēmumi!$B$48), "Mazs",
IF(AND(G18&gt;=Pieņēmumi!$B$48,G18&lt;Pieņēmumi!$B$49), "Vidējs","Liels"))))</f>
        <v>Vidējs</v>
      </c>
      <c r="I18" s="9">
        <f>IF(H18="Mikro",Pieņēmumi!$B$31*F18*0.5,
IF(H18="Mazs",Pieņēmumi!$B$31*F18,
IF(H18="Vidējs",Pieņēmumi!$B$32*F18,
IF(H18="Liels",Pieņēmumi!$B$34*F18,
0))))</f>
        <v>2.4224806201550386</v>
      </c>
      <c r="J18" s="9">
        <f>IF(H18="Mikro",Pieņēmumi!$B$31*F18*0.5,0)</f>
        <v>0</v>
      </c>
      <c r="K18">
        <v>49</v>
      </c>
      <c r="L18">
        <v>2</v>
      </c>
      <c r="M18" s="2">
        <f>K18/L18</f>
        <v>24.5</v>
      </c>
      <c r="N18" s="6">
        <f>ROUNDUP(IF($A18=1,K18/Pieņēmumi!$L$39,IF($A18=2,K18/Pieņēmumi!$L$40,IF($A18=3,K18/Pieņēmumi!$L$41,K18/Pieņēmumi!$L$42))),$N$10)</f>
        <v>3</v>
      </c>
      <c r="O18" s="6">
        <f t="shared" si="14"/>
        <v>16.333333333333332</v>
      </c>
      <c r="P18" s="6" t="str">
        <f>IF(AND(O18&gt;=0,O18&lt;Pieņēmumi!$L$46),0,
IF(AND(O18&gt;= Pieņēmumi!$L$46,O18&lt;Pieņēmumi!$L$47), "Mikro",
IF(AND(O18&gt;=Pieņēmumi!$L$47,O18&lt;Pieņēmumi!$L$48), "Mazs",
IF(AND(O18&gt;=Pieņēmumi!$L$48,O18&lt;Pieņēmumi!$L$49), "Vidējs","Liels"))))</f>
        <v>Vidējs</v>
      </c>
      <c r="Q18" s="9">
        <f>IF(P18="Mikro",Pieņēmumi!$L$31*N18*0.5,
IF(P18="Mazs",Pieņēmumi!$L$31*N18,
IF(P18="Vidējs",Pieņēmumi!$L$32*N18,
IF(P18="Liels",Pieņēmumi!$L$34*N18,
0))))</f>
        <v>2.5193798449612408</v>
      </c>
      <c r="R18" s="9">
        <f>IF(P18="Mikro",Pieņēmumi!$L$31*N18*0.5,0)</f>
        <v>0</v>
      </c>
      <c r="S18">
        <v>54</v>
      </c>
      <c r="T18">
        <v>2</v>
      </c>
      <c r="U18" s="2">
        <f t="shared" si="15"/>
        <v>27</v>
      </c>
      <c r="V18" s="6">
        <f>ROUNDUP(IF($A18=1,S18/Pieņēmumi!$V$39,IF($A18=2,S18/Pieņēmumi!$V$40,IF($A18=3,S18/Pieņēmumi!$V$41,S18/Pieņēmumi!$V$42))),$V$10)</f>
        <v>3</v>
      </c>
      <c r="W18" s="6">
        <f t="shared" si="16"/>
        <v>18</v>
      </c>
      <c r="X18" s="6" t="str">
        <f>IF(AND(W18&gt;=0,W18&lt;Pieņēmumi!$V$46),0,
IF(AND(W18&gt;= Pieņēmumi!$V$46,W18&lt;Pieņēmumi!$V$47), "Mikro",
IF(AND(W18&gt;=Pieņēmumi!$V$47,W18&lt;Pieņēmumi!$V$48), "Mazs",
IF(AND(W18&gt;=Pieņēmumi!$V$48,W18&lt;Pieņēmumi!$V$49), "Vidējs","Liels"))))</f>
        <v>Vidējs</v>
      </c>
      <c r="Y18" s="9">
        <f>IF(X18="Mikro",Pieņēmumi!$V$31*V18*0.5,
IF(X18="Mazs",Pieņēmumi!$V$31*V18,
IF(X18="Vidējs",Pieņēmumi!$V$32*V18,
IF(X18="Liels",Pieņēmumi!$V$34*V18,
0))))</f>
        <v>2.6162790697674421</v>
      </c>
      <c r="Z18" s="9">
        <f>IF(X18="Mikro",Pieņēmumi!$V$31*V18*0.5,0)</f>
        <v>0</v>
      </c>
      <c r="AA18">
        <v>43</v>
      </c>
      <c r="AB18">
        <v>2</v>
      </c>
      <c r="AC18" s="2">
        <f t="shared" si="17"/>
        <v>21.5</v>
      </c>
      <c r="AD18" s="6">
        <f>ROUNDUP(IF($A18=1,AA18/Pieņēmumi!$AF$39,IF($A18=2,AA18/Pieņēmumi!$AF$40,IF($A18=3,AA18/Pieņēmumi!$AF$41,AA18/Pieņēmumi!$AF$42))),$AD$10)</f>
        <v>3</v>
      </c>
      <c r="AE18" s="6">
        <f t="shared" si="18"/>
        <v>14.333333333333334</v>
      </c>
      <c r="AF18" s="6" t="str">
        <f>IF(AND(AE18&gt;=0,AE18&lt;Pieņēmumi!$AF$46),0,
IF(AND(AE18&gt;= Pieņēmumi!$AF$46,AE18&lt;Pieņēmumi!$AF$47), "Mikro",
IF(AND(AE18&gt;=Pieņēmumi!$AF$47,AE18&lt;Pieņēmumi!$AF$48), "Mazs",
IF(AND(AE18&gt;=Pieņēmumi!$AF$48,AE18&lt;Pieņēmumi!$AF$49), "Vidējs","Liels"))))</f>
        <v>Vidējs</v>
      </c>
      <c r="AG18" s="9">
        <f>IF(AF18="Mikro",Pieņēmumi!$AF$31*AD18*0.5,
IF(AF18="Mazs",Pieņēmumi!$AF$31*AD18,
IF(AF18="Vidējs",Pieņēmumi!$AF$32*AD18,
IF(AF18="Liels",Pieņēmumi!$AF$34*AD18,
0))))</f>
        <v>3.1007751937984498</v>
      </c>
      <c r="AH18" s="9">
        <f>IF(AF18="Mikro",Pieņēmumi!$AF$31*AD18*0.5,0)</f>
        <v>0</v>
      </c>
      <c r="AI18">
        <v>69</v>
      </c>
      <c r="AJ18">
        <v>3</v>
      </c>
      <c r="AK18" s="2">
        <f>AI18/AJ18</f>
        <v>23</v>
      </c>
      <c r="AL18" s="6">
        <f>ROUNDUP(IF($A18=1,AI18/Pieņēmumi!$AR$39,IF($A18=2,AI18/Pieņēmumi!$AR$40,IF($A18=3,AI18/Pieņēmumi!$AR$41,AI18/Pieņēmumi!$AR$42))),$AL$10)</f>
        <v>3</v>
      </c>
      <c r="AM18" s="6">
        <f t="shared" si="19"/>
        <v>23</v>
      </c>
      <c r="AN18" s="6" t="str">
        <f>IF(AND(AM18&gt;=0,AM18&lt;Pieņēmumi!$AR$46),0,
IF(AND(AM18&gt;= Pieņēmumi!$AR$46,AM18&lt;Pieņēmumi!$AR$47), "Mikro",
IF(AND(AM18&gt;=Pieņēmumi!$AR$47,AM18&lt;Pieņēmumi!$AR$48), "Mazs",
IF(AND(AM18&gt;=Pieņēmumi!$AR$48,AM18&lt;Pieņēmumi!$AR$49), "Vidējs","Liels"))))</f>
        <v>Liels</v>
      </c>
      <c r="AO18" s="9">
        <f>IF(AN18="Mikro",Pieņēmumi!$AR$31*AL18*0.5,
IF(AN18="Mazs",Pieņēmumi!$AR$31*AL18,
IF(AN18="Vidējs",Pieņēmumi!$AR$32*AL18,
IF(AN18="Liels",Pieņēmumi!$AR$34*AL18,
0))))</f>
        <v>4.1125541125541121</v>
      </c>
      <c r="AP18" s="9">
        <f>IF(AN18="Mikro",Pieņēmumi!$AR$31*AL18*0.5,0)</f>
        <v>0</v>
      </c>
      <c r="AQ18">
        <v>65</v>
      </c>
      <c r="AR18">
        <v>3</v>
      </c>
      <c r="AS18" s="2">
        <f t="shared" si="20"/>
        <v>21.666666666666668</v>
      </c>
      <c r="AT18" s="6">
        <f>ROUNDUP(IF($A18=1,AQ18/Pieņēmumi!$BC$39,IF($A18=2,AQ18/Pieņēmumi!$BC$40,IF($A18=3,AQ18/Pieņēmumi!$BC$41,AQ18/Pieņēmumi!$BC$42))),$AT$10)</f>
        <v>3</v>
      </c>
      <c r="AU18" s="6">
        <f t="shared" si="21"/>
        <v>21.666666666666668</v>
      </c>
      <c r="AV18" s="6" t="str">
        <f>IF(AND(AU18&gt;=0,AU18&lt;Pieņēmumi!$BC$46),0,
IF(AND(AU18&gt;= Pieņēmumi!$BC$46,AU18&lt;Pieņēmumi!$BC$47), "Mikro",
IF(AND(AU18&gt;=Pieņēmumi!$BC$47,AU18&lt;Pieņēmumi!$BC$48), "Mazs",
IF(AND(AU18&gt;=Pieņēmumi!$BC$48,AU18&lt;Pieņēmumi!$BC$49), "Vidējs","Liels"))))</f>
        <v>Liels</v>
      </c>
      <c r="AW18" s="9">
        <f>IF(AV18="Mikro",Pieņēmumi!$BC$31*AT18*0.5,
IF(AV18="Mazs",Pieņēmumi!$BC$31*AT18,
IF(AV18="Vidējs",Pieņēmumi!$BC$32*AT18,
IF(AV18="Liels",Pieņēmumi!$BC$34*AT18,
0))))</f>
        <v>4.545454545454545</v>
      </c>
      <c r="AX18" s="9">
        <f>IF(AV18="Mikro",Pieņēmumi!$BC$31*AT18*0.5,0)</f>
        <v>0</v>
      </c>
      <c r="AY18">
        <v>50</v>
      </c>
      <c r="AZ18">
        <v>2</v>
      </c>
      <c r="BA18" s="2">
        <f>AY18/AZ18</f>
        <v>25</v>
      </c>
      <c r="BB18" s="6">
        <f>ROUNDUP(IF($A18=1,AY18/Pieņēmumi!$BN$39,IF($A18=2,AY18/Pieņēmumi!$BN$40,IF($A18=3,AY18/Pieņēmumi!$BN$41,AY18/Pieņēmumi!$BN$42))),$BB$10)</f>
        <v>2</v>
      </c>
      <c r="BC18" s="6">
        <f t="shared" si="22"/>
        <v>25</v>
      </c>
      <c r="BD18" s="6" t="str">
        <f>IF(AND(BC18&gt;=0,BC18&lt;Pieņēmumi!$BN$46),0,
IF(AND(BC18&gt;= Pieņēmumi!$BN$46,BC18&lt;Pieņēmumi!$BN$47), "Mikro",
IF(AND(BC18&gt;=Pieņēmumi!$BN$47,BC18&lt;Pieņēmumi!$BN$48), "Mazs",
IF(AND(BC18&gt;=Pieņēmumi!$BN$48,BC18&lt;Pieņēmumi!$BN$49), "Vidējs","Liels"))))</f>
        <v>Liels</v>
      </c>
      <c r="BE18" s="9">
        <f>IF(BD18="Mikro",Pieņēmumi!$BN$31*BB18*0.5,
IF(BD18="Mazs",Pieņēmumi!$BN$31*BB18,
IF(BD18="Vidējs",Pieņēmumi!$BN$32*BB18,
IF(BD18="Liels",Pieņēmumi!$BN$34*BB18,
0))))</f>
        <v>3.1746031746031744</v>
      </c>
      <c r="BF18" s="9">
        <f>IF(BD18="Mikro",Pieņēmumi!$BN$31*BB18*0.5,0)</f>
        <v>0</v>
      </c>
      <c r="BG18">
        <v>64</v>
      </c>
      <c r="BH18">
        <v>3</v>
      </c>
      <c r="BI18" s="2">
        <f t="shared" si="23"/>
        <v>21.333333333333332</v>
      </c>
      <c r="BJ18" s="6">
        <f>ROUNDUP(IF($A18=1,BG18/Pieņēmumi!$BY$39,IF($A18=2,BG18/Pieņēmumi!$BY$40,IF($A18=3,BG18/Pieņēmumi!$BY$41,BG18/Pieņēmumi!$BY$42))),$BJ$10)</f>
        <v>3</v>
      </c>
      <c r="BK18" s="6">
        <f t="shared" si="24"/>
        <v>21.333333333333332</v>
      </c>
      <c r="BL18" s="6" t="str">
        <f>IF(AND(BK18&gt;=0,BK18&lt;Pieņēmumi!$BY$46),0,
IF(AND(BK18&gt;= Pieņēmumi!$BY$46,BK18&lt;Pieņēmumi!$BY$47), "Mikro",
IF(AND(BK18&gt;=Pieņēmumi!$BY$47,BK18&lt;Pieņēmumi!$BY$48), "Mazs",
IF(AND(BK18&gt;=Pieņēmumi!$BY$48,BK18&lt;Pieņēmumi!$BY$49), "Vidējs","Liels"))))</f>
        <v>Liels</v>
      </c>
      <c r="BM18" s="9">
        <f>IF(BL18="Mikro",Pieņēmumi!$BY$31*BJ18*0.5,
IF(BL18="Mazs",Pieņēmumi!$BY$31*BJ18,
IF(BL18="Vidējs",Pieņēmumi!$BY$32*BJ18,
IF(BL18="Liels",Pieņēmumi!$BY$34*BJ18,
0))))</f>
        <v>4.9783549783549779</v>
      </c>
      <c r="BN18" s="9">
        <f>IF(BL18="Mikro",Pieņēmumi!$BY$31*BJ18*0.5,0)</f>
        <v>0</v>
      </c>
      <c r="BO18">
        <v>60</v>
      </c>
      <c r="BP18">
        <v>3</v>
      </c>
      <c r="BQ18" s="2">
        <f t="shared" si="25"/>
        <v>20</v>
      </c>
      <c r="BR18" s="6">
        <f>ROUNDUP(IF($A18=1,BO18/Pieņēmumi!$CJ$39,IF($A18=2,BO18/Pieņēmumi!$CJ$40,IF($A18=3,BO18/Pieņēmumi!$CJ$41,BO18/Pieņēmumi!$CJ$42))),$BR$10)</f>
        <v>3</v>
      </c>
      <c r="BS18" s="6">
        <f t="shared" si="26"/>
        <v>20</v>
      </c>
      <c r="BT18" s="6" t="str">
        <f>IF(AND(BS18&gt;=0,BS18&lt;Pieņēmumi!$CJ$46),0,
IF(AND(BS18&gt;= Pieņēmumi!$CJ$46,BS18&lt;Pieņēmumi!$CJ$47), "Mikro",
IF(AND(BS18&gt;=Pieņēmumi!$CJ$47,BS18&lt;Pieņēmumi!$CJ$48), "Mazs",
IF(AND(BS18&gt;=Pieņēmumi!$CJ$48,BS18&lt;Pieņēmumi!$CJ$49), "Vidējs","Liels"))))</f>
        <v>Vidējs</v>
      </c>
      <c r="BU18" s="9">
        <f>IF(BT18="Mikro",Pieņēmumi!$CJ$31*BR18*0.5,
IF(BT18="Mazs",Pieņēmumi!$CJ$31*BR18,
IF(BT18="Vidējs",Pieņēmumi!$CJ$32*BR18,
IF(BT18="Liels",Pieņēmumi!$CJ$34*BR18,
0))))</f>
        <v>3.8759689922480618</v>
      </c>
      <c r="BV18" s="9">
        <f>IF(BT18="Mikro",Pieņēmumi!$CJ$31*BR18*0.5,0)</f>
        <v>0</v>
      </c>
      <c r="BW18">
        <v>32</v>
      </c>
      <c r="BX18">
        <v>1</v>
      </c>
      <c r="BY18" s="2">
        <f>BW18/BX18</f>
        <v>32</v>
      </c>
      <c r="BZ18" s="6">
        <f>ROUNDUP(IF($A18=1,BW18/Pieņēmumi!$CU$42,IF($A18=2,BW18/Pieņēmumi!$CU$43,IF($A18=3,BW18/Pieņēmumi!$CU$44,BW18/Pieņēmumi!$CU$45))),$CH$10)</f>
        <v>2</v>
      </c>
      <c r="CA18" s="6">
        <f t="shared" si="27"/>
        <v>16</v>
      </c>
      <c r="CB18" s="6" t="str">
        <f>IF(AND(CA18&gt;=0,CA18&lt;Pieņēmumi!$CU$49),0,
IF(AND(CA18&gt;=Pieņēmumi!$CU$49,CA18&lt;Pieņēmumi!$CU$50),"Mazs",
IF(AND(CA18&gt;=Pieņēmumi!$CU$50,CA18&lt;Pieņēmumi!$CU$51),"Vidējs","Liels")))</f>
        <v>Vidējs</v>
      </c>
      <c r="CC18" s="9">
        <f>IF(CB18="Mazs",Pieņēmumi!$CU$34*BZ18,IF(CB18="Vidējs",Pieņēmumi!$CU$35*BZ18,IF(CB18="Liels",Pieņēmumi!$CU$37*BZ18,0)))</f>
        <v>2.7777777777777781</v>
      </c>
      <c r="CD18" s="9">
        <f>IF(CB18="Mazs",(Pieņēmumi!$CU$35-Pieņēmumi!$CU$34)*BZ18,0)</f>
        <v>0</v>
      </c>
      <c r="CE18">
        <v>24</v>
      </c>
      <c r="CF18">
        <v>1</v>
      </c>
      <c r="CG18" s="2">
        <f>CE18/CF18</f>
        <v>24</v>
      </c>
      <c r="CH18" s="6">
        <f>ROUNDUP(IF($A18=1,CE18/Pieņēmumi!$DE$42,IF($A18=2,CE18/Pieņēmumi!$DE$43,IF($A18=3,CE18/Pieņēmumi!$DE$44,CE18/Pieņēmumi!$DE$45))),$CH$10)</f>
        <v>1</v>
      </c>
      <c r="CI18" s="6">
        <f t="shared" si="28"/>
        <v>24</v>
      </c>
      <c r="CJ18" s="6" t="str">
        <f>IF(AND(CI18&gt;=0,CI18&lt;Pieņēmumi!$DE$49),0,
IF(AND(CI18&gt;=Pieņēmumi!$DE$49,CI18&lt;Pieņēmumi!$DE$50),"Mazs",
IF(AND(CI18&gt;=Pieņēmumi!$DE$50,CI18&lt;Pieņēmumi!$DE$51),"Vidējs","Liels")))</f>
        <v>Liels</v>
      </c>
      <c r="CK18" s="9">
        <f>IF(CJ18="Mazs",Pieņēmumi!$DE$34*CH18,IF(CJ18="Vidējs",Pieņēmumi!$DE$35*CH18,IF(CJ18="Liels",Pieņēmumi!$DE$37*CH18,0)))</f>
        <v>1.7676767676767675</v>
      </c>
      <c r="CL18" s="9">
        <f>IF(CJ18="Mazs",(Pieņēmumi!$DE$35-Pieņēmumi!$DE$34)*CH18,0)</f>
        <v>0</v>
      </c>
      <c r="CM18">
        <v>25</v>
      </c>
      <c r="CN18">
        <v>1</v>
      </c>
      <c r="CO18" s="2">
        <f>CM18/CN18</f>
        <v>25</v>
      </c>
      <c r="CP18" s="6">
        <f>ROUNDUP(IF($A18=1,CM18/Pieņēmumi!$DO$42,IF($A18=2,CM18/Pieņēmumi!$DO$43,IF($A18=3,CM18/Pieņēmumi!$DO$44,CM18/Pieņēmumi!$DO$45))),$CP$10)</f>
        <v>1</v>
      </c>
      <c r="CQ18" s="6">
        <f t="shared" si="29"/>
        <v>25</v>
      </c>
      <c r="CR18" s="6" t="str">
        <f>IF(AND(CQ18&gt;=0,CQ18&lt;Pieņēmumi!$DO$49),0,
IF(AND(CQ18&gt;=Pieņēmumi!$DO$49,CQ18&lt;Pieņēmumi!$DO$50),"Mazs",
IF(AND(CQ18&gt;=Pieņēmumi!$DO$50,CQ18&lt;Pieņēmumi!$DO$51),"Vidējs","Liels")))</f>
        <v>Liels</v>
      </c>
      <c r="CS18" s="9">
        <f>IF(CR18="Mazs",Pieņēmumi!$DO$34*CP18,IF(CR18="Vidējs",Pieņēmumi!$DO$35*CP18,IF(CR18="Liels",Pieņēmumi!$DO$37*CP18,0)))</f>
        <v>1.7676767676767675</v>
      </c>
      <c r="CT18" s="9">
        <f>IF(CR18="Mazs",(Pieņēmumi!$DO$35-Pieņēmumi!$DO$34)*CP18,0)</f>
        <v>0</v>
      </c>
      <c r="CU18" s="6">
        <f t="shared" si="30"/>
        <v>588</v>
      </c>
      <c r="CV18" s="6">
        <f t="shared" si="31"/>
        <v>25</v>
      </c>
      <c r="CW18" s="2">
        <f t="shared" si="32"/>
        <v>23.52</v>
      </c>
      <c r="CX18" t="str">
        <f t="shared" si="33"/>
        <v>Lielā</v>
      </c>
    </row>
    <row r="19" spans="1:102" x14ac:dyDescent="0.25">
      <c r="A19" s="5">
        <v>2</v>
      </c>
      <c r="B19" s="23">
        <v>0.97563335105897486</v>
      </c>
      <c r="C19">
        <v>0</v>
      </c>
      <c r="D19">
        <v>0</v>
      </c>
      <c r="E19" s="2">
        <v>0</v>
      </c>
      <c r="F19" s="6">
        <f>ROUNDUP(IF($A19=1,C19/Pieņēmumi!$B$39,IF($A19=2,C19/Pieņēmumi!$B$40,IF($A19=3,C19/Pieņēmumi!$B$41,C19/Pieņēmumi!$B$42))),$F$10)</f>
        <v>0</v>
      </c>
      <c r="G19" s="6">
        <f t="shared" si="13"/>
        <v>0</v>
      </c>
      <c r="H19" s="6">
        <f>IF(AND(G19&gt;=0,G19&lt;Pieņēmumi!$B$46),0,
IF(AND(G19&gt;= Pieņēmumi!$B$46,G19&lt;Pieņēmumi!$B$47), "Mikro",
IF(AND(G19&gt;=Pieņēmumi!$B$47,G19&lt;Pieņēmumi!$B$48), "Mazs",
IF(AND(G19&gt;=Pieņēmumi!$B$48,G19&lt;Pieņēmumi!$B$49), "Vidējs","Liels"))))</f>
        <v>0</v>
      </c>
      <c r="I19" s="9">
        <f>IF(H19="Mikro",Pieņēmumi!$B$31*F19*0.5,
IF(H19="Mazs",Pieņēmumi!$B$31*F19,
IF(H19="Vidējs",Pieņēmumi!$B$32*F19,
IF(H19="Liels",Pieņēmumi!$B$34*F19,
0))))</f>
        <v>0</v>
      </c>
      <c r="J19" s="9">
        <f>IF(H19="Mikro",Pieņēmumi!$B$31*F19*0.5,0)</f>
        <v>0</v>
      </c>
      <c r="K19">
        <v>0</v>
      </c>
      <c r="L19">
        <v>0</v>
      </c>
      <c r="M19" s="2">
        <v>0</v>
      </c>
      <c r="N19" s="6">
        <f>ROUNDUP(IF($A19=1,K19/Pieņēmumi!$L$39,IF($A19=2,K19/Pieņēmumi!$L$40,IF($A19=3,K19/Pieņēmumi!$L$41,K19/Pieņēmumi!$L$42))),$N$10)</f>
        <v>0</v>
      </c>
      <c r="O19" s="6">
        <f t="shared" si="14"/>
        <v>0</v>
      </c>
      <c r="P19" s="6">
        <f>IF(AND(O19&gt;=0,O19&lt;Pieņēmumi!$L$46),0,
IF(AND(O19&gt;= Pieņēmumi!$L$46,O19&lt;Pieņēmumi!$L$47), "Mikro",
IF(AND(O19&gt;=Pieņēmumi!$L$47,O19&lt;Pieņēmumi!$L$48), "Mazs",
IF(AND(O19&gt;=Pieņēmumi!$L$48,O19&lt;Pieņēmumi!$L$49), "Vidējs","Liels"))))</f>
        <v>0</v>
      </c>
      <c r="Q19" s="9">
        <f>IF(P19="Mikro",Pieņēmumi!$L$31*N19*0.5,
IF(P19="Mazs",Pieņēmumi!$L$31*N19,
IF(P19="Vidējs",Pieņēmumi!$L$32*N19,
IF(P19="Liels",Pieņēmumi!$L$34*N19,
0))))</f>
        <v>0</v>
      </c>
      <c r="R19" s="9">
        <f>IF(P19="Mikro",Pieņēmumi!$L$31*N19*0.5,0)</f>
        <v>0</v>
      </c>
      <c r="S19">
        <v>0</v>
      </c>
      <c r="T19">
        <v>0</v>
      </c>
      <c r="U19" s="2">
        <v>0</v>
      </c>
      <c r="V19" s="6">
        <f>ROUNDUP(IF($A19=1,S19/Pieņēmumi!$V$39,IF($A19=2,S19/Pieņēmumi!$V$40,IF($A19=3,S19/Pieņēmumi!$V$41,S19/Pieņēmumi!$V$42))),$V$10)</f>
        <v>0</v>
      </c>
      <c r="W19" s="6">
        <f t="shared" si="16"/>
        <v>0</v>
      </c>
      <c r="X19" s="6">
        <f>IF(AND(W19&gt;=0,W19&lt;Pieņēmumi!$V$46),0,
IF(AND(W19&gt;= Pieņēmumi!$V$46,W19&lt;Pieņēmumi!$V$47), "Mikro",
IF(AND(W19&gt;=Pieņēmumi!$V$47,W19&lt;Pieņēmumi!$V$48), "Mazs",
IF(AND(W19&gt;=Pieņēmumi!$V$48,W19&lt;Pieņēmumi!$V$49), "Vidējs","Liels"))))</f>
        <v>0</v>
      </c>
      <c r="Y19" s="9">
        <f>IF(X19="Mikro",Pieņēmumi!$V$31*V19*0.5,
IF(X19="Mazs",Pieņēmumi!$V$31*V19,
IF(X19="Vidējs",Pieņēmumi!$V$32*V19,
IF(X19="Liels",Pieņēmumi!$V$34*V19,
0))))</f>
        <v>0</v>
      </c>
      <c r="Z19" s="9">
        <f>IF(X19="Mikro",Pieņēmumi!$V$31*V19*0.5,0)</f>
        <v>0</v>
      </c>
      <c r="AA19">
        <v>0</v>
      </c>
      <c r="AB19">
        <v>0</v>
      </c>
      <c r="AC19" s="2">
        <v>0</v>
      </c>
      <c r="AD19" s="6">
        <f>ROUNDUP(IF($A19=1,AA19/Pieņēmumi!$AF$39,IF($A19=2,AA19/Pieņēmumi!$AF$40,IF($A19=3,AA19/Pieņēmumi!$AF$41,AA19/Pieņēmumi!$AF$42))),$AD$10)</f>
        <v>0</v>
      </c>
      <c r="AE19" s="6">
        <f t="shared" si="18"/>
        <v>0</v>
      </c>
      <c r="AF19" s="6">
        <f>IF(AND(AE19&gt;=0,AE19&lt;Pieņēmumi!$AF$46),0,
IF(AND(AE19&gt;= Pieņēmumi!$AF$46,AE19&lt;Pieņēmumi!$AF$47), "Mikro",
IF(AND(AE19&gt;=Pieņēmumi!$AF$47,AE19&lt;Pieņēmumi!$AF$48), "Mazs",
IF(AND(AE19&gt;=Pieņēmumi!$AF$48,AE19&lt;Pieņēmumi!$AF$49), "Vidējs","Liels"))))</f>
        <v>0</v>
      </c>
      <c r="AG19" s="9">
        <f>IF(AF19="Mikro",Pieņēmumi!$AF$31*AD19*0.5,
IF(AF19="Mazs",Pieņēmumi!$AF$31*AD19,
IF(AF19="Vidējs",Pieņēmumi!$AF$32*AD19,
IF(AF19="Liels",Pieņēmumi!$AF$34*AD19,
0))))</f>
        <v>0</v>
      </c>
      <c r="AH19" s="9">
        <f>IF(AF19="Mikro",Pieņēmumi!$AF$31*AD19*0.5,0)</f>
        <v>0</v>
      </c>
      <c r="AI19">
        <v>0</v>
      </c>
      <c r="AJ19">
        <v>0</v>
      </c>
      <c r="AK19" s="2">
        <v>0</v>
      </c>
      <c r="AL19" s="6">
        <f>ROUNDUP(IF($A19=1,AI19/Pieņēmumi!$AR$39,IF($A19=2,AI19/Pieņēmumi!$AR$40,IF($A19=3,AI19/Pieņēmumi!$AR$41,AI19/Pieņēmumi!$AR$42))),$AL$10)</f>
        <v>0</v>
      </c>
      <c r="AM19" s="6">
        <f t="shared" si="19"/>
        <v>0</v>
      </c>
      <c r="AN19" s="6">
        <f>IF(AND(AM19&gt;=0,AM19&lt;Pieņēmumi!$AR$46),0,
IF(AND(AM19&gt;= Pieņēmumi!$AR$46,AM19&lt;Pieņēmumi!$AR$47), "Mikro",
IF(AND(AM19&gt;=Pieņēmumi!$AR$47,AM19&lt;Pieņēmumi!$AR$48), "Mazs",
IF(AND(AM19&gt;=Pieņēmumi!$AR$48,AM19&lt;Pieņēmumi!$AR$49), "Vidējs","Liels"))))</f>
        <v>0</v>
      </c>
      <c r="AO19" s="9">
        <f>IF(AN19="Mikro",Pieņēmumi!$AR$31*AL19*0.5,
IF(AN19="Mazs",Pieņēmumi!$AR$31*AL19,
IF(AN19="Vidējs",Pieņēmumi!$AR$32*AL19,
IF(AN19="Liels",Pieņēmumi!$AR$34*AL19,
0))))</f>
        <v>0</v>
      </c>
      <c r="AP19" s="9">
        <f>IF(AN19="Mikro",Pieņēmumi!$AR$31*AL19*0.5,0)</f>
        <v>0</v>
      </c>
      <c r="AQ19">
        <v>0</v>
      </c>
      <c r="AR19">
        <v>0</v>
      </c>
      <c r="AS19" s="2">
        <v>0</v>
      </c>
      <c r="AT19" s="6">
        <f>ROUNDUP(IF($A19=1,AQ19/Pieņēmumi!$BC$39,IF($A19=2,AQ19/Pieņēmumi!$BC$40,IF($A19=3,AQ19/Pieņēmumi!$BC$41,AQ19/Pieņēmumi!$BC$42))),$AT$10)</f>
        <v>0</v>
      </c>
      <c r="AU19" s="6">
        <f t="shared" si="21"/>
        <v>0</v>
      </c>
      <c r="AV19" s="6">
        <f>IF(AND(AU19&gt;=0,AU19&lt;Pieņēmumi!$BC$46),0,
IF(AND(AU19&gt;= Pieņēmumi!$BC$46,AU19&lt;Pieņēmumi!$BC$47), "Mikro",
IF(AND(AU19&gt;=Pieņēmumi!$BC$47,AU19&lt;Pieņēmumi!$BC$48), "Mazs",
IF(AND(AU19&gt;=Pieņēmumi!$BC$48,AU19&lt;Pieņēmumi!$BC$49), "Vidējs","Liels"))))</f>
        <v>0</v>
      </c>
      <c r="AW19" s="9">
        <f>IF(AV19="Mikro",Pieņēmumi!$BC$31*AT19*0.5,
IF(AV19="Mazs",Pieņēmumi!$BC$31*AT19,
IF(AV19="Vidējs",Pieņēmumi!$BC$32*AT19,
IF(AV19="Liels",Pieņēmumi!$BC$34*AT19,
0))))</f>
        <v>0</v>
      </c>
      <c r="AX19" s="9">
        <f>IF(AV19="Mikro",Pieņēmumi!$BC$31*AT19*0.5,0)</f>
        <v>0</v>
      </c>
      <c r="AY19">
        <v>0</v>
      </c>
      <c r="AZ19">
        <v>0</v>
      </c>
      <c r="BA19" s="2">
        <v>0</v>
      </c>
      <c r="BB19" s="6">
        <f>ROUNDUP(IF($A19=1,AY19/Pieņēmumi!$BN$39,IF($A19=2,AY19/Pieņēmumi!$BN$40,IF($A19=3,AY19/Pieņēmumi!$BN$41,AY19/Pieņēmumi!$BN$42))),$BB$10)</f>
        <v>0</v>
      </c>
      <c r="BC19" s="6">
        <f t="shared" si="22"/>
        <v>0</v>
      </c>
      <c r="BD19" s="6">
        <f>IF(AND(BC19&gt;=0,BC19&lt;Pieņēmumi!$BN$46),0,
IF(AND(BC19&gt;= Pieņēmumi!$BN$46,BC19&lt;Pieņēmumi!$BN$47), "Mikro",
IF(AND(BC19&gt;=Pieņēmumi!$BN$47,BC19&lt;Pieņēmumi!$BN$48), "Mazs",
IF(AND(BC19&gt;=Pieņēmumi!$BN$48,BC19&lt;Pieņēmumi!$BN$49), "Vidējs","Liels"))))</f>
        <v>0</v>
      </c>
      <c r="BE19" s="9">
        <f>IF(BD19="Mikro",Pieņēmumi!$BN$31*BB19*0.5,
IF(BD19="Mazs",Pieņēmumi!$BN$31*BB19,
IF(BD19="Vidējs",Pieņēmumi!$BN$32*BB19,
IF(BD19="Liels",Pieņēmumi!$BN$34*BB19,
0))))</f>
        <v>0</v>
      </c>
      <c r="BF19" s="9">
        <f>IF(BD19="Mikro",Pieņēmumi!$BN$31*BB19*0.5,0)</f>
        <v>0</v>
      </c>
      <c r="BG19">
        <v>5</v>
      </c>
      <c r="BH19">
        <v>1</v>
      </c>
      <c r="BI19" s="2">
        <f t="shared" si="23"/>
        <v>5</v>
      </c>
      <c r="BJ19" s="6">
        <f>ROUNDUP(IF($A19=1,BG19/Pieņēmumi!$BY$39,IF($A19=2,BG19/Pieņēmumi!$BY$40,IF($A19=3,BG19/Pieņēmumi!$BY$41,BG19/Pieņēmumi!$BY$42))),$BJ$10)</f>
        <v>1</v>
      </c>
      <c r="BK19" s="6">
        <f t="shared" si="24"/>
        <v>5</v>
      </c>
      <c r="BL19" s="6" t="str">
        <f>IF(AND(BK19&gt;=0,BK19&lt;Pieņēmumi!$BY$46),0,
IF(AND(BK19&gt;= Pieņēmumi!$BY$46,BK19&lt;Pieņēmumi!$BY$47), "Mikro",
IF(AND(BK19&gt;=Pieņēmumi!$BY$47,BK19&lt;Pieņēmumi!$BY$48), "Mazs",
IF(AND(BK19&gt;=Pieņēmumi!$BY$48,BK19&lt;Pieņēmumi!$BY$49), "Vidējs","Liels"))))</f>
        <v>Mikro</v>
      </c>
      <c r="BM19" s="9">
        <f>IF(BL19="Mikro",Pieņēmumi!$BY$31*BJ19*0.5,
IF(BL19="Mazs",Pieņēmumi!$BY$31*BJ19,
IF(BL19="Vidējs",Pieņēmumi!$BY$32*BJ19,
IF(BL19="Liels",Pieņēmumi!$BY$34*BJ19,
0))))</f>
        <v>0.54466230936819171</v>
      </c>
      <c r="BN19" s="9">
        <f>IF(BL19="Mikro",Pieņēmumi!$BY$31*BJ19*0.5,0)</f>
        <v>0.54466230936819171</v>
      </c>
      <c r="BO19">
        <v>14</v>
      </c>
      <c r="BP19">
        <v>1</v>
      </c>
      <c r="BQ19" s="2">
        <f t="shared" si="25"/>
        <v>14</v>
      </c>
      <c r="BR19" s="6">
        <f>ROUNDUP(IF($A19=1,BO19/Pieņēmumi!$CJ$39,IF($A19=2,BO19/Pieņēmumi!$CJ$40,IF($A19=3,BO19/Pieņēmumi!$CJ$41,BO19/Pieņēmumi!$CJ$42))),$BR$10)</f>
        <v>1</v>
      </c>
      <c r="BS19" s="6">
        <f t="shared" si="26"/>
        <v>14</v>
      </c>
      <c r="BT19" s="6" t="str">
        <f>IF(AND(BS19&gt;=0,BS19&lt;Pieņēmumi!$CJ$46),0,
IF(AND(BS19&gt;= Pieņēmumi!$CJ$46,BS19&lt;Pieņēmumi!$CJ$47), "Mikro",
IF(AND(BS19&gt;=Pieņēmumi!$CJ$47,BS19&lt;Pieņēmumi!$CJ$48), "Mazs",
IF(AND(BS19&gt;=Pieņēmumi!$CJ$48,BS19&lt;Pieņēmumi!$CJ$49), "Vidējs","Liels"))))</f>
        <v>Vidējs</v>
      </c>
      <c r="BU19" s="9">
        <f>IF(BT19="Mikro",Pieņēmumi!$CJ$31*BR19*0.5,
IF(BT19="Mazs",Pieņēmumi!$CJ$31*BR19,
IF(BT19="Vidējs",Pieņēmumi!$CJ$32*BR19,
IF(BT19="Liels",Pieņēmumi!$CJ$34*BR19,
0))))</f>
        <v>1.2919896640826873</v>
      </c>
      <c r="BV19" s="9">
        <f>IF(BT19="Mikro",Pieņēmumi!$CJ$31*BR19*0.5,0)</f>
        <v>0</v>
      </c>
      <c r="BW19">
        <v>41</v>
      </c>
      <c r="BX19">
        <v>1</v>
      </c>
      <c r="BY19" s="2">
        <f>BW19/BX19</f>
        <v>41</v>
      </c>
      <c r="BZ19" s="6">
        <f>ROUNDUP(IF($A19=1,BW19/Pieņēmumi!$CU$42,IF($A19=2,BW19/Pieņēmumi!$CU$43,IF($A19=3,BW19/Pieņēmumi!$CU$44,BW19/Pieņēmumi!$CU$45))),$CH$10)</f>
        <v>2</v>
      </c>
      <c r="CA19" s="6">
        <f t="shared" si="27"/>
        <v>20.5</v>
      </c>
      <c r="CB19" s="6" t="str">
        <f>IF(AND(CA19&gt;=0,CA19&lt;Pieņēmumi!$CU$49),0,
IF(AND(CA19&gt;=Pieņēmumi!$CU$49,CA19&lt;Pieņēmumi!$CU$50),"Mazs",
IF(AND(CA19&gt;=Pieņēmumi!$CU$50,CA19&lt;Pieņēmumi!$CU$51),"Vidējs","Liels")))</f>
        <v>Vidējs</v>
      </c>
      <c r="CC19" s="9">
        <f>IF(CB19="Mazs",Pieņēmumi!$CU$34*BZ19,IF(CB19="Vidējs",Pieņēmumi!$CU$35*BZ19,IF(CB19="Liels",Pieņēmumi!$CU$37*BZ19,0)))</f>
        <v>2.7777777777777781</v>
      </c>
      <c r="CD19" s="9">
        <f>IF(CB19="Mazs",(Pieņēmumi!$CU$35-Pieņēmumi!$CU$34)*BZ19,0)</f>
        <v>0</v>
      </c>
      <c r="CE19">
        <v>52</v>
      </c>
      <c r="CF19">
        <v>2</v>
      </c>
      <c r="CG19" s="2">
        <f>CE19/CF19</f>
        <v>26</v>
      </c>
      <c r="CH19" s="6">
        <f>ROUNDUP(IF($A19=1,CE19/Pieņēmumi!$DE$42,IF($A19=2,CE19/Pieņēmumi!$DE$43,IF($A19=3,CE19/Pieņēmumi!$DE$44,CE19/Pieņēmumi!$DE$45))),$CH$10)</f>
        <v>3</v>
      </c>
      <c r="CI19" s="6">
        <f t="shared" si="28"/>
        <v>17.333333333333332</v>
      </c>
      <c r="CJ19" s="6" t="str">
        <f>IF(AND(CI19&gt;=0,CI19&lt;Pieņēmumi!$DE$49),0,
IF(AND(CI19&gt;=Pieņēmumi!$DE$49,CI19&lt;Pieņēmumi!$DE$50),"Mazs",
IF(AND(CI19&gt;=Pieņēmumi!$DE$50,CI19&lt;Pieņēmumi!$DE$51),"Vidējs","Liels")))</f>
        <v>Vidējs</v>
      </c>
      <c r="CK19" s="9">
        <f>IF(CJ19="Mazs",Pieņēmumi!$DE$34*CH19,IF(CJ19="Vidējs",Pieņēmumi!$DE$35*CH19,IF(CJ19="Liels",Pieņēmumi!$DE$37*CH19,0)))</f>
        <v>4.166666666666667</v>
      </c>
      <c r="CL19" s="9">
        <f>IF(CJ19="Mazs",(Pieņēmumi!$DE$35-Pieņēmumi!$DE$34)*CH19,0)</f>
        <v>0</v>
      </c>
      <c r="CM19">
        <v>63</v>
      </c>
      <c r="CN19">
        <v>2</v>
      </c>
      <c r="CO19" s="2">
        <f>CM19/CN19</f>
        <v>31.5</v>
      </c>
      <c r="CP19" s="6">
        <f>ROUNDUP(IF($A19=1,CM19/Pieņēmumi!$DO$42,IF($A19=2,CM19/Pieņēmumi!$DO$43,IF($A19=3,CM19/Pieņēmumi!$DO$44,CM19/Pieņēmumi!$DO$45))),$CP$10)</f>
        <v>3</v>
      </c>
      <c r="CQ19" s="6">
        <f t="shared" si="29"/>
        <v>21</v>
      </c>
      <c r="CR19" s="6" t="str">
        <f>IF(AND(CQ19&gt;=0,CQ19&lt;Pieņēmumi!$DO$49),0,
IF(AND(CQ19&gt;=Pieņēmumi!$DO$49,CQ19&lt;Pieņēmumi!$DO$50),"Mazs",
IF(AND(CQ19&gt;=Pieņēmumi!$DO$50,CQ19&lt;Pieņēmumi!$DO$51),"Vidējs","Liels")))</f>
        <v>Liels</v>
      </c>
      <c r="CS19" s="9">
        <f>IF(CR19="Mazs",Pieņēmumi!$DO$34*CP19,IF(CR19="Vidējs",Pieņēmumi!$DO$35*CP19,IF(CR19="Liels",Pieņēmumi!$DO$37*CP19,0)))</f>
        <v>5.3030303030303028</v>
      </c>
      <c r="CT19" s="9">
        <f>IF(CR19="Mazs",(Pieņēmumi!$DO$35-Pieņēmumi!$DO$34)*CP19,0)</f>
        <v>0</v>
      </c>
      <c r="CU19" s="6">
        <f t="shared" si="30"/>
        <v>175</v>
      </c>
      <c r="CV19" s="6">
        <f t="shared" si="31"/>
        <v>7</v>
      </c>
      <c r="CW19" s="2">
        <f t="shared" si="32"/>
        <v>25</v>
      </c>
      <c r="CX19" t="str">
        <f t="shared" si="33"/>
        <v>Vidējā</v>
      </c>
    </row>
    <row r="20" spans="1:102" x14ac:dyDescent="0.25">
      <c r="A20" s="5">
        <v>1</v>
      </c>
      <c r="B20" s="23">
        <v>0.97395751299381494</v>
      </c>
      <c r="C20">
        <v>106</v>
      </c>
      <c r="D20">
        <v>4</v>
      </c>
      <c r="E20" s="2">
        <f>C20/D20</f>
        <v>26.5</v>
      </c>
      <c r="F20" s="6">
        <f>ROUNDUP(IF($A20=1,C20/Pieņēmumi!$B$39,IF($A20=2,C20/Pieņēmumi!$B$40,IF($A20=3,C20/Pieņēmumi!$B$41,C20/Pieņēmumi!$B$42))),$F$10)</f>
        <v>6</v>
      </c>
      <c r="G20" s="6">
        <f t="shared" si="13"/>
        <v>17.666666666666668</v>
      </c>
      <c r="H20" s="6" t="str">
        <f>IF(AND(G20&gt;=0,G20&lt;Pieņēmumi!$B$46),0,
IF(AND(G20&gt;= Pieņēmumi!$B$46,G20&lt;Pieņēmumi!$B$47), "Mikro",
IF(AND(G20&gt;=Pieņēmumi!$B$47,G20&lt;Pieņēmumi!$B$48), "Mazs",
IF(AND(G20&gt;=Pieņēmumi!$B$48,G20&lt;Pieņēmumi!$B$49), "Vidējs","Liels"))))</f>
        <v>Vidējs</v>
      </c>
      <c r="I20" s="9">
        <f>IF(H20="Mikro",Pieņēmumi!$B$31*F20*0.5,
IF(H20="Mazs",Pieņēmumi!$B$31*F20,
IF(H20="Vidējs",Pieņēmumi!$B$32*F20,
IF(H20="Liels",Pieņēmumi!$B$34*F20,
0))))</f>
        <v>4.8449612403100772</v>
      </c>
      <c r="J20" s="9">
        <f>IF(H20="Mikro",Pieņēmumi!$B$31*F20*0.5,0)</f>
        <v>0</v>
      </c>
      <c r="K20">
        <v>126</v>
      </c>
      <c r="L20">
        <v>5</v>
      </c>
      <c r="M20" s="2">
        <f>K20/L20</f>
        <v>25.2</v>
      </c>
      <c r="N20" s="6">
        <f>ROUNDUP(IF($A20=1,K20/Pieņēmumi!$L$39,IF($A20=2,K20/Pieņēmumi!$L$40,IF($A20=3,K20/Pieņēmumi!$L$41,K20/Pieņēmumi!$L$42))),$N$10)</f>
        <v>7</v>
      </c>
      <c r="O20" s="6">
        <f t="shared" si="14"/>
        <v>18</v>
      </c>
      <c r="P20" s="6" t="str">
        <f>IF(AND(O20&gt;=0,O20&lt;Pieņēmumi!$L$46),0,
IF(AND(O20&gt;= Pieņēmumi!$L$46,O20&lt;Pieņēmumi!$L$47), "Mikro",
IF(AND(O20&gt;=Pieņēmumi!$L$47,O20&lt;Pieņēmumi!$L$48), "Mazs",
IF(AND(O20&gt;=Pieņēmumi!$L$48,O20&lt;Pieņēmumi!$L$49), "Vidējs","Liels"))))</f>
        <v>Vidējs</v>
      </c>
      <c r="Q20" s="9">
        <f>IF(P20="Mikro",Pieņēmumi!$L$31*N20*0.5,
IF(P20="Mazs",Pieņēmumi!$L$31*N20,
IF(P20="Vidējs",Pieņēmumi!$L$32*N20,
IF(P20="Liels",Pieņēmumi!$L$34*N20,
0))))</f>
        <v>5.8785529715762284</v>
      </c>
      <c r="R20" s="9">
        <f>IF(P20="Mikro",Pieņēmumi!$L$31*N20*0.5,0)</f>
        <v>0</v>
      </c>
      <c r="S20">
        <v>115</v>
      </c>
      <c r="T20">
        <v>4</v>
      </c>
      <c r="U20" s="2">
        <f t="shared" ref="U20:U26" si="34">S20/T20</f>
        <v>28.75</v>
      </c>
      <c r="V20" s="6">
        <f>ROUNDUP(IF($A20=1,S20/Pieņēmumi!$V$39,IF($A20=2,S20/Pieņēmumi!$V$40,IF($A20=3,S20/Pieņēmumi!$V$41,S20/Pieņēmumi!$V$42))),$V$10)</f>
        <v>6</v>
      </c>
      <c r="W20" s="6">
        <f t="shared" si="16"/>
        <v>19.166666666666668</v>
      </c>
      <c r="X20" s="6" t="str">
        <f>IF(AND(W20&gt;=0,W20&lt;Pieņēmumi!$V$46),0,
IF(AND(W20&gt;= Pieņēmumi!$V$46,W20&lt;Pieņēmumi!$V$47), "Mikro",
IF(AND(W20&gt;=Pieņēmumi!$V$47,W20&lt;Pieņēmumi!$V$48), "Mazs",
IF(AND(W20&gt;=Pieņēmumi!$V$48,W20&lt;Pieņēmumi!$V$49), "Vidējs","Liels"))))</f>
        <v>Vidējs</v>
      </c>
      <c r="Y20" s="9">
        <f>IF(X20="Mikro",Pieņēmumi!$V$31*V20*0.5,
IF(X20="Mazs",Pieņēmumi!$V$31*V20,
IF(X20="Vidējs",Pieņēmumi!$V$32*V20,
IF(X20="Liels",Pieņēmumi!$V$34*V20,
0))))</f>
        <v>5.2325581395348841</v>
      </c>
      <c r="Z20" s="9">
        <f>IF(X20="Mikro",Pieņēmumi!$V$31*V20*0.5,0)</f>
        <v>0</v>
      </c>
      <c r="AA20">
        <v>127</v>
      </c>
      <c r="AB20">
        <v>5</v>
      </c>
      <c r="AC20" s="2">
        <f t="shared" ref="AC20:AC26" si="35">AA20/AB20</f>
        <v>25.4</v>
      </c>
      <c r="AD20" s="6">
        <f>ROUNDUP(IF($A20=1,AA20/Pieņēmumi!$AF$39,IF($A20=2,AA20/Pieņēmumi!$AF$40,IF($A20=3,AA20/Pieņēmumi!$AF$41,AA20/Pieņēmumi!$AF$42))),$AD$10)</f>
        <v>7</v>
      </c>
      <c r="AE20" s="6">
        <f t="shared" si="18"/>
        <v>18.142857142857142</v>
      </c>
      <c r="AF20" s="6" t="str">
        <f>IF(AND(AE20&gt;=0,AE20&lt;Pieņēmumi!$AF$46),0,
IF(AND(AE20&gt;= Pieņēmumi!$AF$46,AE20&lt;Pieņēmumi!$AF$47), "Mikro",
IF(AND(AE20&gt;=Pieņēmumi!$AF$47,AE20&lt;Pieņēmumi!$AF$48), "Mazs",
IF(AND(AE20&gt;=Pieņēmumi!$AF$48,AE20&lt;Pieņēmumi!$AF$49), "Vidējs","Liels"))))</f>
        <v>Vidējs</v>
      </c>
      <c r="AG20" s="9">
        <f>IF(AF20="Mikro",Pieņēmumi!$AF$31*AD20*0.5,
IF(AF20="Mazs",Pieņēmumi!$AF$31*AD20,
IF(AF20="Vidējs",Pieņēmumi!$AF$32*AD20,
IF(AF20="Liels",Pieņēmumi!$AF$34*AD20,
0))))</f>
        <v>7.2351421188630498</v>
      </c>
      <c r="AH20" s="9">
        <f>IF(AF20="Mikro",Pieņēmumi!$AF$31*AD20*0.5,0)</f>
        <v>0</v>
      </c>
      <c r="AI20">
        <v>134</v>
      </c>
      <c r="AJ20">
        <v>5</v>
      </c>
      <c r="AK20" s="2">
        <f t="shared" ref="AK20:AK26" si="36">AI20/AJ20</f>
        <v>26.8</v>
      </c>
      <c r="AL20" s="6">
        <f>ROUNDUP(IF($A20=1,AI20/Pieņēmumi!$AR$39,IF($A20=2,AI20/Pieņēmumi!$AR$40,IF($A20=3,AI20/Pieņēmumi!$AR$41,AI20/Pieņēmumi!$AR$42))),$AL$10)</f>
        <v>6</v>
      </c>
      <c r="AM20" s="6">
        <f t="shared" si="19"/>
        <v>22.333333333333332</v>
      </c>
      <c r="AN20" s="6" t="str">
        <f>IF(AND(AM20&gt;=0,AM20&lt;Pieņēmumi!$AR$46),0,
IF(AND(AM20&gt;= Pieņēmumi!$AR$46,AM20&lt;Pieņēmumi!$AR$47), "Mikro",
IF(AND(AM20&gt;=Pieņēmumi!$AR$47,AM20&lt;Pieņēmumi!$AR$48), "Mazs",
IF(AND(AM20&gt;=Pieņēmumi!$AR$48,AM20&lt;Pieņēmumi!$AR$49), "Vidējs","Liels"))))</f>
        <v>Liels</v>
      </c>
      <c r="AO20" s="9">
        <f>IF(AN20="Mikro",Pieņēmumi!$AR$31*AL20*0.5,
IF(AN20="Mazs",Pieņēmumi!$AR$31*AL20,
IF(AN20="Vidējs",Pieņēmumi!$AR$32*AL20,
IF(AN20="Liels",Pieņēmumi!$AR$34*AL20,
0))))</f>
        <v>8.2251082251082241</v>
      </c>
      <c r="AP20" s="9">
        <f>IF(AN20="Mikro",Pieņēmumi!$AR$31*AL20*0.5,0)</f>
        <v>0</v>
      </c>
      <c r="AQ20">
        <v>143</v>
      </c>
      <c r="AR20">
        <v>5</v>
      </c>
      <c r="AS20" s="2">
        <f t="shared" ref="AS20:AS26" si="37">AQ20/AR20</f>
        <v>28.6</v>
      </c>
      <c r="AT20" s="6">
        <f>ROUNDUP(IF($A20=1,AQ20/Pieņēmumi!$BC$39,IF($A20=2,AQ20/Pieņēmumi!$BC$40,IF($A20=3,AQ20/Pieņēmumi!$BC$41,AQ20/Pieņēmumi!$BC$42))),$AT$10)</f>
        <v>6</v>
      </c>
      <c r="AU20" s="6">
        <f t="shared" si="21"/>
        <v>23.833333333333332</v>
      </c>
      <c r="AV20" s="6" t="str">
        <f>IF(AND(AU20&gt;=0,AU20&lt;Pieņēmumi!$BC$46),0,
IF(AND(AU20&gt;= Pieņēmumi!$BC$46,AU20&lt;Pieņēmumi!$BC$47), "Mikro",
IF(AND(AU20&gt;=Pieņēmumi!$BC$47,AU20&lt;Pieņēmumi!$BC$48), "Mazs",
IF(AND(AU20&gt;=Pieņēmumi!$BC$48,AU20&lt;Pieņēmumi!$BC$49), "Vidējs","Liels"))))</f>
        <v>Liels</v>
      </c>
      <c r="AW20" s="9">
        <f>IF(AV20="Mikro",Pieņēmumi!$BC$31*AT20*0.5,
IF(AV20="Mazs",Pieņēmumi!$BC$31*AT20,
IF(AV20="Vidējs",Pieņēmumi!$BC$32*AT20,
IF(AV20="Liels",Pieņēmumi!$BC$34*AT20,
0))))</f>
        <v>9.0909090909090899</v>
      </c>
      <c r="AX20" s="9">
        <f>IF(AV20="Mikro",Pieņēmumi!$BC$31*AT20*0.5,0)</f>
        <v>0</v>
      </c>
      <c r="AY20">
        <v>141</v>
      </c>
      <c r="AZ20">
        <v>5</v>
      </c>
      <c r="BA20" s="2">
        <f>AY20/AZ20</f>
        <v>28.2</v>
      </c>
      <c r="BB20" s="6">
        <f>ROUNDUP(IF($A20=1,AY20/Pieņēmumi!$BN$39,IF($A20=2,AY20/Pieņēmumi!$BN$40,IF($A20=3,AY20/Pieņēmumi!$BN$41,AY20/Pieņēmumi!$BN$42))),$BB$10)</f>
        <v>6</v>
      </c>
      <c r="BC20" s="6">
        <f t="shared" si="22"/>
        <v>23.5</v>
      </c>
      <c r="BD20" s="6" t="str">
        <f>IF(AND(BC20&gt;=0,BC20&lt;Pieņēmumi!$BN$46),0,
IF(AND(BC20&gt;= Pieņēmumi!$BN$46,BC20&lt;Pieņēmumi!$BN$47), "Mikro",
IF(AND(BC20&gt;=Pieņēmumi!$BN$47,BC20&lt;Pieņēmumi!$BN$48), "Mazs",
IF(AND(BC20&gt;=Pieņēmumi!$BN$48,BC20&lt;Pieņēmumi!$BN$49), "Vidējs","Liels"))))</f>
        <v>Liels</v>
      </c>
      <c r="BE20" s="9">
        <f>IF(BD20="Mikro",Pieņēmumi!$BN$31*BB20*0.5,
IF(BD20="Mazs",Pieņēmumi!$BN$31*BB20,
IF(BD20="Vidējs",Pieņēmumi!$BN$32*BB20,
IF(BD20="Liels",Pieņēmumi!$BN$34*BB20,
0))))</f>
        <v>9.5238095238095237</v>
      </c>
      <c r="BF20" s="9">
        <f>IF(BD20="Mikro",Pieņēmumi!$BN$31*BB20*0.5,0)</f>
        <v>0</v>
      </c>
      <c r="BG20">
        <v>129</v>
      </c>
      <c r="BH20">
        <v>5</v>
      </c>
      <c r="BI20" s="2">
        <f t="shared" si="23"/>
        <v>25.8</v>
      </c>
      <c r="BJ20" s="6">
        <f>ROUNDUP(IF($A20=1,BG20/Pieņēmumi!$BY$39,IF($A20=2,BG20/Pieņēmumi!$BY$40,IF($A20=3,BG20/Pieņēmumi!$BY$41,BG20/Pieņēmumi!$BY$42))),$BJ$10)</f>
        <v>6</v>
      </c>
      <c r="BK20" s="6">
        <f t="shared" si="24"/>
        <v>21.5</v>
      </c>
      <c r="BL20" s="6" t="str">
        <f>IF(AND(BK20&gt;=0,BK20&lt;Pieņēmumi!$BY$46),0,
IF(AND(BK20&gt;= Pieņēmumi!$BY$46,BK20&lt;Pieņēmumi!$BY$47), "Mikro",
IF(AND(BK20&gt;=Pieņēmumi!$BY$47,BK20&lt;Pieņēmumi!$BY$48), "Mazs",
IF(AND(BK20&gt;=Pieņēmumi!$BY$48,BK20&lt;Pieņēmumi!$BY$49), "Vidējs","Liels"))))</f>
        <v>Liels</v>
      </c>
      <c r="BM20" s="9">
        <f>IF(BL20="Mikro",Pieņēmumi!$BY$31*BJ20*0.5,
IF(BL20="Mazs",Pieņēmumi!$BY$31*BJ20,
IF(BL20="Vidējs",Pieņēmumi!$BY$32*BJ20,
IF(BL20="Liels",Pieņēmumi!$BY$34*BJ20,
0))))</f>
        <v>9.9567099567099557</v>
      </c>
      <c r="BN20" s="9">
        <f>IF(BL20="Mikro",Pieņēmumi!$BY$31*BJ20*0.5,0)</f>
        <v>0</v>
      </c>
      <c r="BO20">
        <v>107</v>
      </c>
      <c r="BP20">
        <v>4</v>
      </c>
      <c r="BQ20" s="2">
        <f t="shared" si="25"/>
        <v>26.75</v>
      </c>
      <c r="BR20" s="6">
        <f>ROUNDUP(IF($A20=1,BO20/Pieņēmumi!$CJ$39,IF($A20=2,BO20/Pieņēmumi!$CJ$40,IF($A20=3,BO20/Pieņēmumi!$CJ$41,BO20/Pieņēmumi!$CJ$42))),$BR$10)</f>
        <v>5</v>
      </c>
      <c r="BS20" s="6">
        <f t="shared" si="26"/>
        <v>21.4</v>
      </c>
      <c r="BT20" s="6" t="str">
        <f>IF(AND(BS20&gt;=0,BS20&lt;Pieņēmumi!$CJ$46),0,
IF(AND(BS20&gt;= Pieņēmumi!$CJ$46,BS20&lt;Pieņēmumi!$CJ$47), "Mikro",
IF(AND(BS20&gt;=Pieņēmumi!$CJ$47,BS20&lt;Pieņēmumi!$CJ$48), "Mazs",
IF(AND(BS20&gt;=Pieņēmumi!$CJ$48,BS20&lt;Pieņēmumi!$CJ$49), "Vidējs","Liels"))))</f>
        <v>Liels</v>
      </c>
      <c r="BU20" s="9">
        <f>IF(BT20="Mikro",Pieņēmumi!$CJ$31*BR20*0.5,
IF(BT20="Mazs",Pieņēmumi!$CJ$31*BR20,
IF(BT20="Vidējs",Pieņēmumi!$CJ$32*BR20,
IF(BT20="Liels",Pieņēmumi!$CJ$34*BR20,
0))))</f>
        <v>8.4776334776334767</v>
      </c>
      <c r="BV20" s="9">
        <f>IF(BT20="Mikro",Pieņēmumi!$CJ$31*BR20*0.5,0)</f>
        <v>0</v>
      </c>
      <c r="BW20">
        <v>56</v>
      </c>
      <c r="BX20">
        <v>2</v>
      </c>
      <c r="BY20" s="2">
        <f>BW20/BX20</f>
        <v>28</v>
      </c>
      <c r="BZ20" s="6">
        <f>ROUNDUP(IF($A20=1,BW20/Pieņēmumi!$CU$42,IF($A20=2,BW20/Pieņēmumi!$CU$43,IF($A20=3,BW20/Pieņēmumi!$CU$44,BW20/Pieņēmumi!$CU$45))),$CH$10)</f>
        <v>3</v>
      </c>
      <c r="CA20" s="6">
        <f t="shared" si="27"/>
        <v>18.666666666666668</v>
      </c>
      <c r="CB20" s="6" t="str">
        <f>IF(AND(CA20&gt;=0,CA20&lt;Pieņēmumi!$CU$49),0,
IF(AND(CA20&gt;=Pieņēmumi!$CU$49,CA20&lt;Pieņēmumi!$CU$50),"Mazs",
IF(AND(CA20&gt;=Pieņēmumi!$CU$50,CA20&lt;Pieņēmumi!$CU$51),"Vidējs","Liels")))</f>
        <v>Vidējs</v>
      </c>
      <c r="CC20" s="9">
        <f>IF(CB20="Mazs",Pieņēmumi!$CU$34*BZ20,IF(CB20="Vidējs",Pieņēmumi!$CU$35*BZ20,IF(CB20="Liels",Pieņēmumi!$CU$37*BZ20,0)))</f>
        <v>4.166666666666667</v>
      </c>
      <c r="CD20" s="9">
        <f>IF(CB20="Mazs",(Pieņēmumi!$CU$35-Pieņēmumi!$CU$34)*BZ20,0)</f>
        <v>0</v>
      </c>
      <c r="CE20">
        <v>44</v>
      </c>
      <c r="CF20">
        <v>2</v>
      </c>
      <c r="CG20" s="2">
        <f>CE20/CF20</f>
        <v>22</v>
      </c>
      <c r="CH20" s="6">
        <f>ROUNDUP(IF($A20=1,CE20/Pieņēmumi!$DE$42,IF($A20=2,CE20/Pieņēmumi!$DE$43,IF($A20=3,CE20/Pieņēmumi!$DE$44,CE20/Pieņēmumi!$DE$45))),$CH$10)</f>
        <v>2</v>
      </c>
      <c r="CI20" s="6">
        <f t="shared" si="28"/>
        <v>22</v>
      </c>
      <c r="CJ20" s="6" t="str">
        <f>IF(AND(CI20&gt;=0,CI20&lt;Pieņēmumi!$DE$49),0,
IF(AND(CI20&gt;=Pieņēmumi!$DE$49,CI20&lt;Pieņēmumi!$DE$50),"Mazs",
IF(AND(CI20&gt;=Pieņēmumi!$DE$50,CI20&lt;Pieņēmumi!$DE$51),"Vidējs","Liels")))</f>
        <v>Liels</v>
      </c>
      <c r="CK20" s="9">
        <f>IF(CJ20="Mazs",Pieņēmumi!$DE$34*CH20,IF(CJ20="Vidējs",Pieņēmumi!$DE$35*CH20,IF(CJ20="Liels",Pieņēmumi!$DE$37*CH20,0)))</f>
        <v>3.535353535353535</v>
      </c>
      <c r="CL20" s="9">
        <f>IF(CJ20="Mazs",(Pieņēmumi!$DE$35-Pieņēmumi!$DE$34)*CH20,0)</f>
        <v>0</v>
      </c>
      <c r="CM20">
        <v>43</v>
      </c>
      <c r="CN20">
        <v>2</v>
      </c>
      <c r="CO20" s="2">
        <f>CM20/CN20</f>
        <v>21.5</v>
      </c>
      <c r="CP20" s="6">
        <f>ROUNDUP(IF($A20=1,CM20/Pieņēmumi!$DO$42,IF($A20=2,CM20/Pieņēmumi!$DO$43,IF($A20=3,CM20/Pieņēmumi!$DO$44,CM20/Pieņēmumi!$DO$45))),$CP$10)</f>
        <v>2</v>
      </c>
      <c r="CQ20" s="6">
        <f t="shared" si="29"/>
        <v>21.5</v>
      </c>
      <c r="CR20" s="6" t="str">
        <f>IF(AND(CQ20&gt;=0,CQ20&lt;Pieņēmumi!$DO$49),0,
IF(AND(CQ20&gt;=Pieņēmumi!$DO$49,CQ20&lt;Pieņēmumi!$DO$50),"Mazs",
IF(AND(CQ20&gt;=Pieņēmumi!$DO$50,CQ20&lt;Pieņēmumi!$DO$51),"Vidējs","Liels")))</f>
        <v>Liels</v>
      </c>
      <c r="CS20" s="9">
        <f>IF(CR20="Mazs",Pieņēmumi!$DO$34*CP20,IF(CR20="Vidējs",Pieņēmumi!$DO$35*CP20,IF(CR20="Liels",Pieņēmumi!$DO$37*CP20,0)))</f>
        <v>3.535353535353535</v>
      </c>
      <c r="CT20" s="9">
        <f>IF(CR20="Mazs",(Pieņēmumi!$DO$35-Pieņēmumi!$DO$34)*CP20,0)</f>
        <v>0</v>
      </c>
      <c r="CU20" s="6">
        <f t="shared" si="30"/>
        <v>1271</v>
      </c>
      <c r="CV20" s="6">
        <f t="shared" si="31"/>
        <v>48</v>
      </c>
      <c r="CW20" s="2">
        <f t="shared" si="32"/>
        <v>26.479166666666668</v>
      </c>
      <c r="CX20" t="str">
        <f t="shared" si="33"/>
        <v>Lielā</v>
      </c>
    </row>
    <row r="21" spans="1:102" x14ac:dyDescent="0.25">
      <c r="A21" s="5">
        <v>3</v>
      </c>
      <c r="B21" s="23">
        <v>0.96964000772658632</v>
      </c>
      <c r="C21">
        <v>4</v>
      </c>
      <c r="D21">
        <v>0</v>
      </c>
      <c r="E21" s="2">
        <v>0</v>
      </c>
      <c r="F21" s="6">
        <f>ROUNDUP(IF($A21=1,C21/Pieņēmumi!$B$39,IF($A21=2,C21/Pieņēmumi!$B$40,IF($A21=3,C21/Pieņēmumi!$B$41,C21/Pieņēmumi!$B$42))),$F$10)</f>
        <v>1</v>
      </c>
      <c r="G21" s="6">
        <f t="shared" si="13"/>
        <v>4</v>
      </c>
      <c r="H21" s="6" t="str">
        <f>IF(AND(G21&gt;=0,G21&lt;Pieņēmumi!$B$46),0,
IF(AND(G21&gt;= Pieņēmumi!$B$46,G21&lt;Pieņēmumi!$B$47), "Mikro",
IF(AND(G21&gt;=Pieņēmumi!$B$47,G21&lt;Pieņēmumi!$B$48), "Mazs",
IF(AND(G21&gt;=Pieņēmumi!$B$48,G21&lt;Pieņēmumi!$B$49), "Vidējs","Liels"))))</f>
        <v>Mikro</v>
      </c>
      <c r="I21" s="9">
        <f>IF(H21="Mikro",Pieņēmumi!$B$31*F21*0.5,
IF(H21="Mazs",Pieņēmumi!$B$31*F21,
IF(H21="Vidējs",Pieņēmumi!$B$32*F21,
IF(H21="Liels",Pieņēmumi!$B$34*F21,
0))))</f>
        <v>0.35792094615624032</v>
      </c>
      <c r="J21" s="9">
        <f>IF(H21="Mikro",Pieņēmumi!$B$31*F21*0.5,0)</f>
        <v>0.35792094615624032</v>
      </c>
      <c r="K21">
        <v>4</v>
      </c>
      <c r="L21">
        <v>0</v>
      </c>
      <c r="M21" s="2">
        <v>0</v>
      </c>
      <c r="N21" s="6">
        <f>ROUNDUP(IF($A21=1,K21/Pieņēmumi!$L$39,IF($A21=2,K21/Pieņēmumi!$L$40,IF($A21=3,K21/Pieņēmumi!$L$41,K21/Pieņēmumi!$L$42))),$N$10)</f>
        <v>1</v>
      </c>
      <c r="O21" s="6">
        <f t="shared" si="14"/>
        <v>4</v>
      </c>
      <c r="P21" s="6" t="str">
        <f>IF(AND(O21&gt;=0,O21&lt;Pieņēmumi!$L$46),0,
IF(AND(O21&gt;= Pieņēmumi!$L$46,O21&lt;Pieņēmumi!$L$47), "Mikro",
IF(AND(O21&gt;=Pieņēmumi!$L$47,O21&lt;Pieņēmumi!$L$48), "Mazs",
IF(AND(O21&gt;=Pieņēmumi!$L$48,O21&lt;Pieņēmumi!$L$49), "Vidējs","Liels"))))</f>
        <v>Mikro</v>
      </c>
      <c r="Q21" s="9">
        <f>IF(P21="Mikro",Pieņēmumi!$L$31*N21*0.5,
IF(P21="Mazs",Pieņēmumi!$L$31*N21,
IF(P21="Vidējs",Pieņēmumi!$L$32*N21,
IF(P21="Liels",Pieņēmumi!$L$34*N21,
0))))</f>
        <v>0.3734827264239029</v>
      </c>
      <c r="R21" s="9">
        <f>IF(P21="Mikro",Pieņēmumi!$L$31*N21*0.5,0)</f>
        <v>0.3734827264239029</v>
      </c>
      <c r="S21">
        <v>4</v>
      </c>
      <c r="T21">
        <v>1</v>
      </c>
      <c r="U21" s="2">
        <f t="shared" si="34"/>
        <v>4</v>
      </c>
      <c r="V21" s="6">
        <f>ROUNDUP(IF($A21=1,S21/Pieņēmumi!$V$39,IF($A21=2,S21/Pieņēmumi!$V$40,IF($A21=3,S21/Pieņēmumi!$V$41,S21/Pieņēmumi!$V$42))),$V$10)</f>
        <v>1</v>
      </c>
      <c r="W21" s="6">
        <f t="shared" si="16"/>
        <v>4</v>
      </c>
      <c r="X21" s="6" t="str">
        <f>IF(AND(W21&gt;=0,W21&lt;Pieņēmumi!$V$46),0,
IF(AND(W21&gt;= Pieņēmumi!$V$46,W21&lt;Pieņēmumi!$V$47), "Mikro",
IF(AND(W21&gt;=Pieņēmumi!$V$47,W21&lt;Pieņēmumi!$V$48), "Mazs",
IF(AND(W21&gt;=Pieņēmumi!$V$48,W21&lt;Pieņēmumi!$V$49), "Vidējs","Liels"))))</f>
        <v>Mikro</v>
      </c>
      <c r="Y21" s="9">
        <f>IF(X21="Mikro",Pieņēmumi!$V$31*V21*0.5,
IF(X21="Mazs",Pieņēmumi!$V$31*V21,
IF(X21="Vidējs",Pieņēmumi!$V$32*V21,
IF(X21="Liels",Pieņēmumi!$V$34*V21,
0))))</f>
        <v>0.38904450669156554</v>
      </c>
      <c r="Z21" s="9">
        <f>IF(X21="Mikro",Pieņēmumi!$V$31*V21*0.5,0)</f>
        <v>0.38904450669156554</v>
      </c>
      <c r="AA21">
        <v>6</v>
      </c>
      <c r="AB21">
        <v>1</v>
      </c>
      <c r="AC21" s="2">
        <f t="shared" si="35"/>
        <v>6</v>
      </c>
      <c r="AD21" s="6">
        <f>ROUNDUP(IF($A21=1,AA21/Pieņēmumi!$AF$39,IF($A21=2,AA21/Pieņēmumi!$AF$40,IF($A21=3,AA21/Pieņēmumi!$AF$41,AA21/Pieņēmumi!$AF$42))),$AD$10)</f>
        <v>1</v>
      </c>
      <c r="AE21" s="6">
        <f t="shared" si="18"/>
        <v>6</v>
      </c>
      <c r="AF21" s="6" t="str">
        <f>IF(AND(AE21&gt;=0,AE21&lt;Pieņēmumi!$AF$46),0,
IF(AND(AE21&gt;= Pieņēmumi!$AF$46,AE21&lt;Pieņēmumi!$AF$47), "Mikro",
IF(AND(AE21&gt;=Pieņēmumi!$AF$47,AE21&lt;Pieņēmumi!$AF$48), "Mazs",
IF(AND(AE21&gt;=Pieņēmumi!$AF$48,AE21&lt;Pieņēmumi!$AF$49), "Vidējs","Liels"))))</f>
        <v>Mikro</v>
      </c>
      <c r="AG21" s="9">
        <f>IF(AF21="Mikro",Pieņēmumi!$AF$31*AD21*0.5,
IF(AF21="Mazs",Pieņēmumi!$AF$31*AD21,
IF(AF21="Vidējs",Pieņēmumi!$AF$32*AD21,
IF(AF21="Liels",Pieņēmumi!$AF$34*AD21,
0))))</f>
        <v>0.42016806722689076</v>
      </c>
      <c r="AH21" s="9">
        <f>IF(AF21="Mikro",Pieņēmumi!$AF$31*AD21*0.5,0)</f>
        <v>0.42016806722689076</v>
      </c>
      <c r="AI21">
        <v>10</v>
      </c>
      <c r="AJ21">
        <v>1</v>
      </c>
      <c r="AK21" s="2">
        <f t="shared" si="36"/>
        <v>10</v>
      </c>
      <c r="AL21" s="6">
        <f>ROUNDUP(IF($A21=1,AI21/Pieņēmumi!$AR$39,IF($A21=2,AI21/Pieņēmumi!$AR$40,IF($A21=3,AI21/Pieņēmumi!$AR$41,AI21/Pieņēmumi!$AR$42))),$AL$10)</f>
        <v>1</v>
      </c>
      <c r="AM21" s="6">
        <f t="shared" si="19"/>
        <v>10</v>
      </c>
      <c r="AN21" s="6" t="str">
        <f>IF(AND(AM21&gt;=0,AM21&lt;Pieņēmumi!$AR$46),0,
IF(AND(AM21&gt;= Pieņēmumi!$AR$46,AM21&lt;Pieņēmumi!$AR$47), "Mikro",
IF(AND(AM21&gt;=Pieņēmumi!$AR$47,AM21&lt;Pieņēmumi!$AR$48), "Mazs",
IF(AND(AM21&gt;=Pieņēmumi!$AR$48,AM21&lt;Pieņēmumi!$AR$49), "Vidējs","Liels"))))</f>
        <v>Mazs</v>
      </c>
      <c r="AO21" s="9">
        <f>IF(AN21="Mikro",Pieņēmumi!$AR$31*AL21*0.5,
IF(AN21="Mazs",Pieņēmumi!$AR$31*AL21,
IF(AN21="Vidējs",Pieņēmumi!$AR$32*AL21,
IF(AN21="Liels",Pieņēmumi!$AR$34*AL21,
0))))</f>
        <v>0.90258325552443208</v>
      </c>
      <c r="AP21" s="9">
        <f>IF(AN21="Mikro",Pieņēmumi!$AR$31*AL21*0.5,0)</f>
        <v>0</v>
      </c>
      <c r="AQ21">
        <v>11</v>
      </c>
      <c r="AR21">
        <v>1</v>
      </c>
      <c r="AS21" s="2">
        <f t="shared" si="37"/>
        <v>11</v>
      </c>
      <c r="AT21" s="6">
        <f>ROUNDUP(IF($A21=1,AQ21/Pieņēmumi!$BC$39,IF($A21=2,AQ21/Pieņēmumi!$BC$40,IF($A21=3,AQ21/Pieņēmumi!$BC$41,AQ21/Pieņēmumi!$BC$42))),$AT$10)</f>
        <v>1</v>
      </c>
      <c r="AU21" s="6">
        <f t="shared" si="21"/>
        <v>11</v>
      </c>
      <c r="AV21" s="6" t="str">
        <f>IF(AND(AU21&gt;=0,AU21&lt;Pieņēmumi!$BC$46),0,
IF(AND(AU21&gt;= Pieņēmumi!$BC$46,AU21&lt;Pieņēmumi!$BC$47), "Mikro",
IF(AND(AU21&gt;=Pieņēmumi!$BC$47,AU21&lt;Pieņēmumi!$BC$48), "Mazs",
IF(AND(AU21&gt;=Pieņēmumi!$BC$48,AU21&lt;Pieņēmumi!$BC$49), "Vidējs","Liels"))))</f>
        <v>Mazs</v>
      </c>
      <c r="AW21" s="9">
        <f>IF(AV21="Mikro",Pieņēmumi!$BC$31*AT21*0.5,
IF(AV21="Mazs",Pieņēmumi!$BC$31*AT21,
IF(AV21="Vidējs",Pieņēmumi!$BC$32*AT21,
IF(AV21="Liels",Pieņēmumi!$BC$34*AT21,
0))))</f>
        <v>0.96483037659508253</v>
      </c>
      <c r="AX21" s="9">
        <f>IF(AV21="Mikro",Pieņēmumi!$BC$31*AT21*0.5,0)</f>
        <v>0</v>
      </c>
      <c r="AY21">
        <v>3</v>
      </c>
      <c r="AZ21">
        <v>0</v>
      </c>
      <c r="BA21" s="2">
        <v>0</v>
      </c>
      <c r="BB21" s="6">
        <f>ROUNDUP(IF($A21=1,AY21/Pieņēmumi!$BN$39,IF($A21=2,AY21/Pieņēmumi!$BN$40,IF($A21=3,AY21/Pieņēmumi!$BN$41,AY21/Pieņēmumi!$BN$42))),$BB$10)</f>
        <v>1</v>
      </c>
      <c r="BC21" s="6">
        <f t="shared" si="22"/>
        <v>3</v>
      </c>
      <c r="BD21" s="6" t="str">
        <f>IF(AND(BC21&gt;=0,BC21&lt;Pieņēmumi!$BN$46),0,
IF(AND(BC21&gt;= Pieņēmumi!$BN$46,BC21&lt;Pieņēmumi!$BN$47), "Mikro",
IF(AND(BC21&gt;=Pieņēmumi!$BN$47,BC21&lt;Pieņēmumi!$BN$48), "Mazs",
IF(AND(BC21&gt;=Pieņēmumi!$BN$48,BC21&lt;Pieņēmumi!$BN$49), "Vidējs","Liels"))))</f>
        <v>Mikro</v>
      </c>
      <c r="BE21" s="9">
        <f>IF(BD21="Mikro",Pieņēmumi!$BN$31*BB21*0.5,
IF(BD21="Mazs",Pieņēmumi!$BN$31*BB21,
IF(BD21="Vidējs",Pieņēmumi!$BN$32*BB21,
IF(BD21="Liels",Pieņēmumi!$BN$34*BB21,
0))))</f>
        <v>0.51353874883286654</v>
      </c>
      <c r="BF21" s="9">
        <f>IF(BD21="Mikro",Pieņēmumi!$BN$31*BB21*0.5,0)</f>
        <v>0.51353874883286654</v>
      </c>
      <c r="BG21">
        <v>7</v>
      </c>
      <c r="BH21">
        <v>1</v>
      </c>
      <c r="BI21" s="2">
        <f t="shared" si="23"/>
        <v>7</v>
      </c>
      <c r="BJ21" s="6">
        <f>ROUNDUP(IF($A21=1,BG21/Pieņēmumi!$BY$39,IF($A21=2,BG21/Pieņēmumi!$BY$40,IF($A21=3,BG21/Pieņēmumi!$BY$41,BG21/Pieņēmumi!$BY$42))),$BJ$10)</f>
        <v>1</v>
      </c>
      <c r="BK21" s="6">
        <f t="shared" si="24"/>
        <v>7</v>
      </c>
      <c r="BL21" s="6" t="str">
        <f>IF(AND(BK21&gt;=0,BK21&lt;Pieņēmumi!$BY$46),0,
IF(AND(BK21&gt;= Pieņēmumi!$BY$46,BK21&lt;Pieņēmumi!$BY$47), "Mikro",
IF(AND(BK21&gt;=Pieņēmumi!$BY$47,BK21&lt;Pieņēmumi!$BY$48), "Mazs",
IF(AND(BK21&gt;=Pieņēmumi!$BY$48,BK21&lt;Pieņēmumi!$BY$49), "Vidējs","Liels"))))</f>
        <v>Mikro</v>
      </c>
      <c r="BM21" s="9">
        <f>IF(BL21="Mikro",Pieņēmumi!$BY$31*BJ21*0.5,
IF(BL21="Mazs",Pieņēmumi!$BY$31*BJ21,
IF(BL21="Vidējs",Pieņēmumi!$BY$32*BJ21,
IF(BL21="Liels",Pieņēmumi!$BY$34*BJ21,
0))))</f>
        <v>0.54466230936819171</v>
      </c>
      <c r="BN21" s="9">
        <f>IF(BL21="Mikro",Pieņēmumi!$BY$31*BJ21*0.5,0)</f>
        <v>0.54466230936819171</v>
      </c>
      <c r="BO21">
        <v>7</v>
      </c>
      <c r="BP21">
        <v>1</v>
      </c>
      <c r="BQ21" s="2">
        <f t="shared" si="25"/>
        <v>7</v>
      </c>
      <c r="BR21" s="6">
        <f>ROUNDUP(IF($A21=1,BO21/Pieņēmumi!$CJ$39,IF($A21=2,BO21/Pieņēmumi!$CJ$40,IF($A21=3,BO21/Pieņēmumi!$CJ$41,BO21/Pieņēmumi!$CJ$42))),$BR$10)</f>
        <v>1</v>
      </c>
      <c r="BS21" s="6">
        <f t="shared" si="26"/>
        <v>7</v>
      </c>
      <c r="BT21" s="6" t="str">
        <f>IF(AND(BS21&gt;=0,BS21&lt;Pieņēmumi!$CJ$46),0,
IF(AND(BS21&gt;= Pieņēmumi!$CJ$46,BS21&lt;Pieņēmumi!$CJ$47), "Mikro",
IF(AND(BS21&gt;=Pieņēmumi!$CJ$47,BS21&lt;Pieņēmumi!$CJ$48), "Mazs",
IF(AND(BS21&gt;=Pieņēmumi!$CJ$48,BS21&lt;Pieņēmumi!$CJ$49), "Vidējs","Liels"))))</f>
        <v>Mikro</v>
      </c>
      <c r="BU21" s="9">
        <f>IF(BT21="Mikro",Pieņēmumi!$CJ$31*BR21*0.5,
IF(BT21="Mazs",Pieņēmumi!$CJ$31*BR21,
IF(BT21="Vidējs",Pieņēmumi!$CJ$32*BR21,
IF(BT21="Liels",Pieņēmumi!$CJ$34*BR21,
0))))</f>
        <v>0.54466230936819171</v>
      </c>
      <c r="BV21" s="9">
        <f>IF(BT21="Mikro",Pieņēmumi!$CJ$31*BR21*0.5,0)</f>
        <v>0.54466230936819171</v>
      </c>
      <c r="BW21">
        <v>0</v>
      </c>
      <c r="BX21">
        <v>0</v>
      </c>
      <c r="BY21" s="2">
        <v>0</v>
      </c>
      <c r="BZ21" s="6">
        <f>ROUNDUP(IF($A21=1,BW21/Pieņēmumi!$CU$42,IF($A21=2,BW21/Pieņēmumi!$CU$43,IF($A21=3,BW21/Pieņēmumi!$CU$44,BW21/Pieņēmumi!$CU$45))),$CH$10)</f>
        <v>0</v>
      </c>
      <c r="CA21" s="6">
        <f t="shared" si="27"/>
        <v>0</v>
      </c>
      <c r="CB21" s="6">
        <f>IF(AND(CA21&gt;=0,CA21&lt;Pieņēmumi!$CU$49),0,
IF(AND(CA21&gt;=Pieņēmumi!$CU$49,CA21&lt;Pieņēmumi!$CU$50),"Mazs",
IF(AND(CA21&gt;=Pieņēmumi!$CU$50,CA21&lt;Pieņēmumi!$CU$51),"Vidējs","Liels")))</f>
        <v>0</v>
      </c>
      <c r="CC21" s="9">
        <f>IF(CB21="Mazs",Pieņēmumi!$CU$34*BZ21,IF(CB21="Vidējs",Pieņēmumi!$CU$35*BZ21,IF(CB21="Liels",Pieņēmumi!$CU$37*BZ21,0)))</f>
        <v>0</v>
      </c>
      <c r="CD21" s="9">
        <f>IF(CB21="Mazs",(Pieņēmumi!$CU$35-Pieņēmumi!$CU$34)*BZ21,0)</f>
        <v>0</v>
      </c>
      <c r="CE21">
        <v>0</v>
      </c>
      <c r="CF21">
        <v>0</v>
      </c>
      <c r="CG21" s="2">
        <v>0</v>
      </c>
      <c r="CH21" s="6">
        <f>ROUNDUP(IF($A21=1,CE21/Pieņēmumi!$DE$42,IF($A21=2,CE21/Pieņēmumi!$DE$43,IF($A21=3,CE21/Pieņēmumi!$DE$44,CE21/Pieņēmumi!$DE$45))),$CH$10)</f>
        <v>0</v>
      </c>
      <c r="CI21" s="6">
        <f t="shared" si="28"/>
        <v>0</v>
      </c>
      <c r="CJ21" s="6">
        <f>IF(AND(CI21&gt;=0,CI21&lt;Pieņēmumi!$DE$49),0,
IF(AND(CI21&gt;=Pieņēmumi!$DE$49,CI21&lt;Pieņēmumi!$DE$50),"Mazs",
IF(AND(CI21&gt;=Pieņēmumi!$DE$50,CI21&lt;Pieņēmumi!$DE$51),"Vidējs","Liels")))</f>
        <v>0</v>
      </c>
      <c r="CK21" s="9">
        <f>IF(CJ21="Mazs",Pieņēmumi!$DE$34*CH21,IF(CJ21="Vidējs",Pieņēmumi!$DE$35*CH21,IF(CJ21="Liels",Pieņēmumi!$DE$37*CH21,0)))</f>
        <v>0</v>
      </c>
      <c r="CL21" s="9">
        <f>IF(CJ21="Mazs",(Pieņēmumi!$DE$35-Pieņēmumi!$DE$34)*CH21,0)</f>
        <v>0</v>
      </c>
      <c r="CM21">
        <v>0</v>
      </c>
      <c r="CN21">
        <v>0</v>
      </c>
      <c r="CO21" s="2">
        <v>0</v>
      </c>
      <c r="CP21" s="6">
        <f>ROUNDUP(IF($A21=1,CM21/Pieņēmumi!$DO$42,IF($A21=2,CM21/Pieņēmumi!$DO$43,IF($A21=3,CM21/Pieņēmumi!$DO$44,CM21/Pieņēmumi!$DO$45))),$CP$10)</f>
        <v>0</v>
      </c>
      <c r="CQ21" s="6">
        <f t="shared" si="29"/>
        <v>0</v>
      </c>
      <c r="CR21" s="6">
        <f>IF(AND(CQ21&gt;=0,CQ21&lt;Pieņēmumi!$DO$49),0,
IF(AND(CQ21&gt;=Pieņēmumi!$DO$49,CQ21&lt;Pieņēmumi!$DO$50),"Mazs",
IF(AND(CQ21&gt;=Pieņēmumi!$DO$50,CQ21&lt;Pieņēmumi!$DO$51),"Vidējs","Liels")))</f>
        <v>0</v>
      </c>
      <c r="CS21" s="9">
        <f>IF(CR21="Mazs",Pieņēmumi!$DO$34*CP21,IF(CR21="Vidējs",Pieņēmumi!$DO$35*CP21,IF(CR21="Liels",Pieņēmumi!$DO$37*CP21,0)))</f>
        <v>0</v>
      </c>
      <c r="CT21" s="9">
        <f>IF(CR21="Mazs",(Pieņēmumi!$DO$35-Pieņēmumi!$DO$34)*CP21,0)</f>
        <v>0</v>
      </c>
      <c r="CU21" s="6">
        <f t="shared" si="30"/>
        <v>56</v>
      </c>
      <c r="CV21" s="6">
        <f t="shared" si="31"/>
        <v>6</v>
      </c>
      <c r="CW21" s="2">
        <f t="shared" si="32"/>
        <v>9.3333333333333339</v>
      </c>
      <c r="CX21" t="str">
        <f t="shared" si="33"/>
        <v>Mazā</v>
      </c>
    </row>
    <row r="22" spans="1:102" x14ac:dyDescent="0.25">
      <c r="A22" s="5">
        <v>2</v>
      </c>
      <c r="B22" s="23">
        <v>0.96214301800525037</v>
      </c>
      <c r="C22">
        <v>81</v>
      </c>
      <c r="D22">
        <v>4</v>
      </c>
      <c r="E22" s="2">
        <f>C22/D22</f>
        <v>20.25</v>
      </c>
      <c r="F22" s="6">
        <f>ROUNDUP(IF($A22=1,C22/Pieņēmumi!$B$39,IF($A22=2,C22/Pieņēmumi!$B$40,IF($A22=3,C22/Pieņēmumi!$B$41,C22/Pieņēmumi!$B$42))),$F$10)</f>
        <v>5</v>
      </c>
      <c r="G22" s="6">
        <f t="shared" si="13"/>
        <v>16.2</v>
      </c>
      <c r="H22" s="6" t="str">
        <f>IF(AND(G22&gt;=0,G22&lt;Pieņēmumi!$B$46),0,
IF(AND(G22&gt;= Pieņēmumi!$B$46,G22&lt;Pieņēmumi!$B$47), "Mikro",
IF(AND(G22&gt;=Pieņēmumi!$B$47,G22&lt;Pieņēmumi!$B$48), "Mazs",
IF(AND(G22&gt;=Pieņēmumi!$B$48,G22&lt;Pieņēmumi!$B$49), "Vidējs","Liels"))))</f>
        <v>Vidējs</v>
      </c>
      <c r="I22" s="9">
        <f>IF(H22="Mikro",Pieņēmumi!$B$31*F22*0.5,
IF(H22="Mazs",Pieņēmumi!$B$31*F22,
IF(H22="Vidējs",Pieņēmumi!$B$32*F22,
IF(H22="Liels",Pieņēmumi!$B$34*F22,
0))))</f>
        <v>4.0374677002583974</v>
      </c>
      <c r="J22" s="9">
        <f>IF(H22="Mikro",Pieņēmumi!$B$31*F22*0.5,0)</f>
        <v>0</v>
      </c>
      <c r="K22">
        <v>95</v>
      </c>
      <c r="L22">
        <v>4</v>
      </c>
      <c r="M22" s="2">
        <f>K22/L22</f>
        <v>23.75</v>
      </c>
      <c r="N22" s="6">
        <f>ROUNDUP(IF($A22=1,K22/Pieņēmumi!$L$39,IF($A22=2,K22/Pieņēmumi!$L$40,IF($A22=3,K22/Pieņēmumi!$L$41,K22/Pieņēmumi!$L$42))),$N$10)</f>
        <v>5</v>
      </c>
      <c r="O22" s="6">
        <f t="shared" si="14"/>
        <v>19</v>
      </c>
      <c r="P22" s="6" t="str">
        <f>IF(AND(O22&gt;=0,O22&lt;Pieņēmumi!$L$46),0,
IF(AND(O22&gt;= Pieņēmumi!$L$46,O22&lt;Pieņēmumi!$L$47), "Mikro",
IF(AND(O22&gt;=Pieņēmumi!$L$47,O22&lt;Pieņēmumi!$L$48), "Mazs",
IF(AND(O22&gt;=Pieņēmumi!$L$48,O22&lt;Pieņēmumi!$L$49), "Vidējs","Liels"))))</f>
        <v>Vidējs</v>
      </c>
      <c r="Q22" s="9">
        <f>IF(P22="Mikro",Pieņēmumi!$L$31*N22*0.5,
IF(P22="Mazs",Pieņēmumi!$L$31*N22,
IF(P22="Vidējs",Pieņēmumi!$L$32*N22,
IF(P22="Liels",Pieņēmumi!$L$34*N22,
0))))</f>
        <v>4.1989664082687348</v>
      </c>
      <c r="R22" s="9">
        <f>IF(P22="Mikro",Pieņēmumi!$L$31*N22*0.5,0)</f>
        <v>0</v>
      </c>
      <c r="S22">
        <v>79</v>
      </c>
      <c r="T22">
        <v>3</v>
      </c>
      <c r="U22" s="2">
        <f t="shared" si="34"/>
        <v>26.333333333333332</v>
      </c>
      <c r="V22" s="6">
        <f>ROUNDUP(IF($A22=1,S22/Pieņēmumi!$V$39,IF($A22=2,S22/Pieņēmumi!$V$40,IF($A22=3,S22/Pieņēmumi!$V$41,S22/Pieņēmumi!$V$42))),$V$10)</f>
        <v>4</v>
      </c>
      <c r="W22" s="6">
        <f t="shared" si="16"/>
        <v>19.75</v>
      </c>
      <c r="X22" s="6" t="str">
        <f>IF(AND(W22&gt;=0,W22&lt;Pieņēmumi!$V$46),0,
IF(AND(W22&gt;= Pieņēmumi!$V$46,W22&lt;Pieņēmumi!$V$47), "Mikro",
IF(AND(W22&gt;=Pieņēmumi!$V$47,W22&lt;Pieņēmumi!$V$48), "Mazs",
IF(AND(W22&gt;=Pieņēmumi!$V$48,W22&lt;Pieņēmumi!$V$49), "Vidējs","Liels"))))</f>
        <v>Vidējs</v>
      </c>
      <c r="Y22" s="9">
        <f>IF(X22="Mikro",Pieņēmumi!$V$31*V22*0.5,
IF(X22="Mazs",Pieņēmumi!$V$31*V22,
IF(X22="Vidējs",Pieņēmumi!$V$32*V22,
IF(X22="Liels",Pieņēmumi!$V$34*V22,
0))))</f>
        <v>3.4883720930232562</v>
      </c>
      <c r="Z22" s="9">
        <f>IF(X22="Mikro",Pieņēmumi!$V$31*V22*0.5,0)</f>
        <v>0</v>
      </c>
      <c r="AA22">
        <v>69</v>
      </c>
      <c r="AB22">
        <v>4</v>
      </c>
      <c r="AC22" s="2">
        <f t="shared" si="35"/>
        <v>17.25</v>
      </c>
      <c r="AD22" s="6">
        <f>ROUNDUP(IF($A22=1,AA22/Pieņēmumi!$AF$39,IF($A22=2,AA22/Pieņēmumi!$AF$40,IF($A22=3,AA22/Pieņēmumi!$AF$41,AA22/Pieņēmumi!$AF$42))),$AD$10)</f>
        <v>4</v>
      </c>
      <c r="AE22" s="6">
        <f t="shared" si="18"/>
        <v>17.25</v>
      </c>
      <c r="AF22" s="6" t="str">
        <f>IF(AND(AE22&gt;=0,AE22&lt;Pieņēmumi!$AF$46),0,
IF(AND(AE22&gt;= Pieņēmumi!$AF$46,AE22&lt;Pieņēmumi!$AF$47), "Mikro",
IF(AND(AE22&gt;=Pieņēmumi!$AF$47,AE22&lt;Pieņēmumi!$AF$48), "Mazs",
IF(AND(AE22&gt;=Pieņēmumi!$AF$48,AE22&lt;Pieņēmumi!$AF$49), "Vidējs","Liels"))))</f>
        <v>Vidējs</v>
      </c>
      <c r="AG22" s="9">
        <f>IF(AF22="Mikro",Pieņēmumi!$AF$31*AD22*0.5,
IF(AF22="Mazs",Pieņēmumi!$AF$31*AD22,
IF(AF22="Vidējs",Pieņēmumi!$AF$32*AD22,
IF(AF22="Liels",Pieņēmumi!$AF$34*AD22,
0))))</f>
        <v>4.1343669250646</v>
      </c>
      <c r="AH22" s="9">
        <f>IF(AF22="Mikro",Pieņēmumi!$AF$31*AD22*0.5,0)</f>
        <v>0</v>
      </c>
      <c r="AI22">
        <v>89</v>
      </c>
      <c r="AJ22">
        <v>4</v>
      </c>
      <c r="AK22" s="2">
        <f t="shared" si="36"/>
        <v>22.25</v>
      </c>
      <c r="AL22" s="6">
        <f>ROUNDUP(IF($A22=1,AI22/Pieņēmumi!$AR$39,IF($A22=2,AI22/Pieņēmumi!$AR$40,IF($A22=3,AI22/Pieņēmumi!$AR$41,AI22/Pieņēmumi!$AR$42))),$AL$10)</f>
        <v>4</v>
      </c>
      <c r="AM22" s="6">
        <f t="shared" si="19"/>
        <v>22.25</v>
      </c>
      <c r="AN22" s="6" t="str">
        <f>IF(AND(AM22&gt;=0,AM22&lt;Pieņēmumi!$AR$46),0,
IF(AND(AM22&gt;= Pieņēmumi!$AR$46,AM22&lt;Pieņēmumi!$AR$47), "Mikro",
IF(AND(AM22&gt;=Pieņēmumi!$AR$47,AM22&lt;Pieņēmumi!$AR$48), "Mazs",
IF(AND(AM22&gt;=Pieņēmumi!$AR$48,AM22&lt;Pieņēmumi!$AR$49), "Vidējs","Liels"))))</f>
        <v>Liels</v>
      </c>
      <c r="AO22" s="9">
        <f>IF(AN22="Mikro",Pieņēmumi!$AR$31*AL22*0.5,
IF(AN22="Mazs",Pieņēmumi!$AR$31*AL22,
IF(AN22="Vidējs",Pieņēmumi!$AR$32*AL22,
IF(AN22="Liels",Pieņēmumi!$AR$34*AL22,
0))))</f>
        <v>5.4834054834054831</v>
      </c>
      <c r="AP22" s="9">
        <f>IF(AN22="Mikro",Pieņēmumi!$AR$31*AL22*0.5,0)</f>
        <v>0</v>
      </c>
      <c r="AQ22">
        <v>75</v>
      </c>
      <c r="AR22">
        <v>3</v>
      </c>
      <c r="AS22" s="2">
        <f t="shared" si="37"/>
        <v>25</v>
      </c>
      <c r="AT22" s="6">
        <f>ROUNDUP(IF($A22=1,AQ22/Pieņēmumi!$BC$39,IF($A22=2,AQ22/Pieņēmumi!$BC$40,IF($A22=3,AQ22/Pieņēmumi!$BC$41,AQ22/Pieņēmumi!$BC$42))),$AT$10)</f>
        <v>3</v>
      </c>
      <c r="AU22" s="6">
        <f t="shared" si="21"/>
        <v>25</v>
      </c>
      <c r="AV22" s="6" t="str">
        <f>IF(AND(AU22&gt;=0,AU22&lt;Pieņēmumi!$BC$46),0,
IF(AND(AU22&gt;= Pieņēmumi!$BC$46,AU22&lt;Pieņēmumi!$BC$47), "Mikro",
IF(AND(AU22&gt;=Pieņēmumi!$BC$47,AU22&lt;Pieņēmumi!$BC$48), "Mazs",
IF(AND(AU22&gt;=Pieņēmumi!$BC$48,AU22&lt;Pieņēmumi!$BC$49), "Vidējs","Liels"))))</f>
        <v>Liels</v>
      </c>
      <c r="AW22" s="9">
        <f>IF(AV22="Mikro",Pieņēmumi!$BC$31*AT22*0.5,
IF(AV22="Mazs",Pieņēmumi!$BC$31*AT22,
IF(AV22="Vidējs",Pieņēmumi!$BC$32*AT22,
IF(AV22="Liels",Pieņēmumi!$BC$34*AT22,
0))))</f>
        <v>4.545454545454545</v>
      </c>
      <c r="AX22" s="9">
        <f>IF(AV22="Mikro",Pieņēmumi!$BC$31*AT22*0.5,0)</f>
        <v>0</v>
      </c>
      <c r="AY22">
        <v>94</v>
      </c>
      <c r="AZ22">
        <v>4</v>
      </c>
      <c r="BA22" s="2">
        <f t="shared" ref="BA22:BA34" si="38">AY22/AZ22</f>
        <v>23.5</v>
      </c>
      <c r="BB22" s="6">
        <f>ROUNDUP(IF($A22=1,AY22/Pieņēmumi!$BN$39,IF($A22=2,AY22/Pieņēmumi!$BN$40,IF($A22=3,AY22/Pieņēmumi!$BN$41,AY22/Pieņēmumi!$BN$42))),$BB$10)</f>
        <v>4</v>
      </c>
      <c r="BC22" s="6">
        <f t="shared" si="22"/>
        <v>23.5</v>
      </c>
      <c r="BD22" s="6" t="str">
        <f>IF(AND(BC22&gt;=0,BC22&lt;Pieņēmumi!$BN$46),0,
IF(AND(BC22&gt;= Pieņēmumi!$BN$46,BC22&lt;Pieņēmumi!$BN$47), "Mikro",
IF(AND(BC22&gt;=Pieņēmumi!$BN$47,BC22&lt;Pieņēmumi!$BN$48), "Mazs",
IF(AND(BC22&gt;=Pieņēmumi!$BN$48,BC22&lt;Pieņēmumi!$BN$49), "Vidējs","Liels"))))</f>
        <v>Liels</v>
      </c>
      <c r="BE22" s="9">
        <f>IF(BD22="Mikro",Pieņēmumi!$BN$31*BB22*0.5,
IF(BD22="Mazs",Pieņēmumi!$BN$31*BB22,
IF(BD22="Vidējs",Pieņēmumi!$BN$32*BB22,
IF(BD22="Liels",Pieņēmumi!$BN$34*BB22,
0))))</f>
        <v>6.3492063492063489</v>
      </c>
      <c r="BF22" s="9">
        <f>IF(BD22="Mikro",Pieņēmumi!$BN$31*BB22*0.5,0)</f>
        <v>0</v>
      </c>
      <c r="BG22">
        <v>82</v>
      </c>
      <c r="BH22">
        <v>4</v>
      </c>
      <c r="BI22" s="2">
        <f t="shared" si="23"/>
        <v>20.5</v>
      </c>
      <c r="BJ22" s="6">
        <f>ROUNDUP(IF($A22=1,BG22/Pieņēmumi!$BY$39,IF($A22=2,BG22/Pieņēmumi!$BY$40,IF($A22=3,BG22/Pieņēmumi!$BY$41,BG22/Pieņēmumi!$BY$42))),$BJ$10)</f>
        <v>4</v>
      </c>
      <c r="BK22" s="6">
        <f t="shared" si="24"/>
        <v>20.5</v>
      </c>
      <c r="BL22" s="6" t="str">
        <f>IF(AND(BK22&gt;=0,BK22&lt;Pieņēmumi!$BY$46),0,
IF(AND(BK22&gt;= Pieņēmumi!$BY$46,BK22&lt;Pieņēmumi!$BY$47), "Mikro",
IF(AND(BK22&gt;=Pieņēmumi!$BY$47,BK22&lt;Pieņēmumi!$BY$48), "Mazs",
IF(AND(BK22&gt;=Pieņēmumi!$BY$48,BK22&lt;Pieņēmumi!$BY$49), "Vidējs","Liels"))))</f>
        <v>Vidējs</v>
      </c>
      <c r="BM22" s="9">
        <f>IF(BL22="Mikro",Pieņēmumi!$BY$31*BJ22*0.5,
IF(BL22="Mazs",Pieņēmumi!$BY$31*BJ22,
IF(BL22="Vidējs",Pieņēmumi!$BY$32*BJ22,
IF(BL22="Liels",Pieņēmumi!$BY$34*BJ22,
0))))</f>
        <v>5.1679586563307494</v>
      </c>
      <c r="BN22" s="9">
        <f>IF(BL22="Mikro",Pieņēmumi!$BY$31*BJ22*0.5,0)</f>
        <v>0</v>
      </c>
      <c r="BO22">
        <v>87</v>
      </c>
      <c r="BP22">
        <v>4</v>
      </c>
      <c r="BQ22" s="2">
        <f t="shared" si="25"/>
        <v>21.75</v>
      </c>
      <c r="BR22" s="6">
        <f>ROUNDUP(IF($A22=1,BO22/Pieņēmumi!$CJ$39,IF($A22=2,BO22/Pieņēmumi!$CJ$40,IF($A22=3,BO22/Pieņēmumi!$CJ$41,BO22/Pieņēmumi!$CJ$42))),$BR$10)</f>
        <v>4</v>
      </c>
      <c r="BS22" s="6">
        <f t="shared" si="26"/>
        <v>21.75</v>
      </c>
      <c r="BT22" s="6" t="str">
        <f>IF(AND(BS22&gt;=0,BS22&lt;Pieņēmumi!$CJ$46),0,
IF(AND(BS22&gt;= Pieņēmumi!$CJ$46,BS22&lt;Pieņēmumi!$CJ$47), "Mikro",
IF(AND(BS22&gt;=Pieņēmumi!$CJ$47,BS22&lt;Pieņēmumi!$CJ$48), "Mazs",
IF(AND(BS22&gt;=Pieņēmumi!$CJ$48,BS22&lt;Pieņēmumi!$CJ$49), "Vidējs","Liels"))))</f>
        <v>Liels</v>
      </c>
      <c r="BU22" s="9">
        <f>IF(BT22="Mikro",Pieņēmumi!$CJ$31*BR22*0.5,
IF(BT22="Mazs",Pieņēmumi!$CJ$31*BR22,
IF(BT22="Vidējs",Pieņēmumi!$CJ$32*BR22,
IF(BT22="Liels",Pieņēmumi!$CJ$34*BR22,
0))))</f>
        <v>6.7821067821067818</v>
      </c>
      <c r="BV22" s="9">
        <f>IF(BT22="Mikro",Pieņēmumi!$CJ$31*BR22*0.5,0)</f>
        <v>0</v>
      </c>
      <c r="BW22">
        <v>52</v>
      </c>
      <c r="BX22">
        <v>1</v>
      </c>
      <c r="BY22" s="2">
        <f>BW22/BX22</f>
        <v>52</v>
      </c>
      <c r="BZ22" s="6">
        <f>ROUNDUP(IF($A22=1,BW22/Pieņēmumi!$CU$42,IF($A22=2,BW22/Pieņēmumi!$CU$43,IF($A22=3,BW22/Pieņēmumi!$CU$44,BW22/Pieņēmumi!$CU$45))),$CH$10)</f>
        <v>3</v>
      </c>
      <c r="CA22" s="6">
        <f t="shared" si="27"/>
        <v>17.333333333333332</v>
      </c>
      <c r="CB22" s="6" t="str">
        <f>IF(AND(CA22&gt;=0,CA22&lt;Pieņēmumi!$CU$49),0,
IF(AND(CA22&gt;=Pieņēmumi!$CU$49,CA22&lt;Pieņēmumi!$CU$50),"Mazs",
IF(AND(CA22&gt;=Pieņēmumi!$CU$50,CA22&lt;Pieņēmumi!$CU$51),"Vidējs","Liels")))</f>
        <v>Vidējs</v>
      </c>
      <c r="CC22" s="9">
        <f>IF(CB22="Mazs",Pieņēmumi!$CU$34*BZ22,IF(CB22="Vidējs",Pieņēmumi!$CU$35*BZ22,IF(CB22="Liels",Pieņēmumi!$CU$37*BZ22,0)))</f>
        <v>4.166666666666667</v>
      </c>
      <c r="CD22" s="9">
        <f>IF(CB22="Mazs",(Pieņēmumi!$CU$35-Pieņēmumi!$CU$34)*BZ22,0)</f>
        <v>0</v>
      </c>
      <c r="CE22">
        <v>34</v>
      </c>
      <c r="CF22">
        <v>2</v>
      </c>
      <c r="CG22" s="2">
        <f>CE22/CF22</f>
        <v>17</v>
      </c>
      <c r="CH22" s="6">
        <f>ROUNDUP(IF($A22=1,CE22/Pieņēmumi!$DE$42,IF($A22=2,CE22/Pieņēmumi!$DE$43,IF($A22=3,CE22/Pieņēmumi!$DE$44,CE22/Pieņēmumi!$DE$45))),$CH$10)</f>
        <v>2</v>
      </c>
      <c r="CI22" s="6">
        <f t="shared" si="28"/>
        <v>17</v>
      </c>
      <c r="CJ22" s="6" t="str">
        <f>IF(AND(CI22&gt;=0,CI22&lt;Pieņēmumi!$DE$49),0,
IF(AND(CI22&gt;=Pieņēmumi!$DE$49,CI22&lt;Pieņēmumi!$DE$50),"Mazs",
IF(AND(CI22&gt;=Pieņēmumi!$DE$50,CI22&lt;Pieņēmumi!$DE$51),"Vidējs","Liels")))</f>
        <v>Vidējs</v>
      </c>
      <c r="CK22" s="9">
        <f>IF(CJ22="Mazs",Pieņēmumi!$DE$34*CH22,IF(CJ22="Vidējs",Pieņēmumi!$DE$35*CH22,IF(CJ22="Liels",Pieņēmumi!$DE$37*CH22,0)))</f>
        <v>2.7777777777777781</v>
      </c>
      <c r="CL22" s="9">
        <f>IF(CJ22="Mazs",(Pieņēmumi!$DE$35-Pieņēmumi!$DE$34)*CH22,0)</f>
        <v>0</v>
      </c>
      <c r="CM22">
        <v>31</v>
      </c>
      <c r="CN22">
        <v>2</v>
      </c>
      <c r="CO22" s="2">
        <f>CM22/CN22</f>
        <v>15.5</v>
      </c>
      <c r="CP22" s="6">
        <f>ROUNDUP(IF($A22=1,CM22/Pieņēmumi!$DO$42,IF($A22=2,CM22/Pieņēmumi!$DO$43,IF($A22=3,CM22/Pieņēmumi!$DO$44,CM22/Pieņēmumi!$DO$45))),$CP$10)</f>
        <v>2</v>
      </c>
      <c r="CQ22" s="6">
        <f t="shared" si="29"/>
        <v>15.5</v>
      </c>
      <c r="CR22" s="6" t="str">
        <f>IF(AND(CQ22&gt;=0,CQ22&lt;Pieņēmumi!$DO$49),0,
IF(AND(CQ22&gt;=Pieņēmumi!$DO$49,CQ22&lt;Pieņēmumi!$DO$50),"Mazs",
IF(AND(CQ22&gt;=Pieņēmumi!$DO$50,CQ22&lt;Pieņēmumi!$DO$51),"Vidējs","Liels")))</f>
        <v>Vidējs</v>
      </c>
      <c r="CS22" s="9">
        <f>IF(CR22="Mazs",Pieņēmumi!$DO$34*CP22,IF(CR22="Vidējs",Pieņēmumi!$DO$35*CP22,IF(CR22="Liels",Pieņēmumi!$DO$37*CP22,0)))</f>
        <v>2.7777777777777781</v>
      </c>
      <c r="CT22" s="9">
        <f>IF(CR22="Mazs",(Pieņēmumi!$DO$35-Pieņēmumi!$DO$34)*CP22,0)</f>
        <v>0</v>
      </c>
      <c r="CU22" s="6">
        <f t="shared" si="30"/>
        <v>868</v>
      </c>
      <c r="CV22" s="6">
        <f t="shared" si="31"/>
        <v>39</v>
      </c>
      <c r="CW22" s="2">
        <f t="shared" si="32"/>
        <v>22.256410256410255</v>
      </c>
      <c r="CX22" t="str">
        <f t="shared" si="33"/>
        <v>Lielā</v>
      </c>
    </row>
    <row r="23" spans="1:102" x14ac:dyDescent="0.25">
      <c r="A23" s="5">
        <v>3</v>
      </c>
      <c r="B23" s="23">
        <v>0.96066384447179354</v>
      </c>
      <c r="C23">
        <v>10</v>
      </c>
      <c r="D23">
        <v>1</v>
      </c>
      <c r="E23" s="2">
        <f>C23/D23</f>
        <v>10</v>
      </c>
      <c r="F23" s="6">
        <f>ROUNDUP(IF($A23=1,C23/Pieņēmumi!$B$39,IF($A23=2,C23/Pieņēmumi!$B$40,IF($A23=3,C23/Pieņēmumi!$B$41,C23/Pieņēmumi!$B$42))),$F$10)</f>
        <v>1</v>
      </c>
      <c r="G23" s="6">
        <f t="shared" si="13"/>
        <v>10</v>
      </c>
      <c r="H23" s="6" t="str">
        <f>IF(AND(G23&gt;=0,G23&lt;Pieņēmumi!$B$46),0,
IF(AND(G23&gt;= Pieņēmumi!$B$46,G23&lt;Pieņēmumi!$B$47), "Mikro",
IF(AND(G23&gt;=Pieņēmumi!$B$47,G23&lt;Pieņēmumi!$B$48), "Mazs",
IF(AND(G23&gt;=Pieņēmumi!$B$48,G23&lt;Pieņēmumi!$B$49), "Vidējs","Liels"))))</f>
        <v>Mazs</v>
      </c>
      <c r="I23" s="9">
        <f>IF(H23="Mikro",Pieņēmumi!$B$31*F23*0.5,
IF(H23="Mazs",Pieņēmumi!$B$31*F23,
IF(H23="Vidējs",Pieņēmumi!$B$32*F23,
IF(H23="Liels",Pieņēmumi!$B$34*F23,
0))))</f>
        <v>0.71584189231248063</v>
      </c>
      <c r="J23" s="9">
        <f>IF(H23="Mikro",Pieņēmumi!$B$31*F23*0.5,0)</f>
        <v>0</v>
      </c>
      <c r="K23">
        <v>11</v>
      </c>
      <c r="L23">
        <v>1</v>
      </c>
      <c r="M23" s="2">
        <f>K23/L23</f>
        <v>11</v>
      </c>
      <c r="N23" s="6">
        <f>ROUNDUP(IF($A23=1,K23/Pieņēmumi!$L$39,IF($A23=2,K23/Pieņēmumi!$L$40,IF($A23=3,K23/Pieņēmumi!$L$41,K23/Pieņēmumi!$L$42))),$N$10)</f>
        <v>1</v>
      </c>
      <c r="O23" s="6">
        <f t="shared" si="14"/>
        <v>11</v>
      </c>
      <c r="P23" s="6" t="str">
        <f>IF(AND(O23&gt;=0,O23&lt;Pieņēmumi!$L$46),0,
IF(AND(O23&gt;= Pieņēmumi!$L$46,O23&lt;Pieņēmumi!$L$47), "Mikro",
IF(AND(O23&gt;=Pieņēmumi!$L$47,O23&lt;Pieņēmumi!$L$48), "Mazs",
IF(AND(O23&gt;=Pieņēmumi!$L$48,O23&lt;Pieņēmumi!$L$49), "Vidējs","Liels"))))</f>
        <v>Mazs</v>
      </c>
      <c r="Q23" s="9">
        <f>IF(P23="Mikro",Pieņēmumi!$L$31*N23*0.5,
IF(P23="Mazs",Pieņēmumi!$L$31*N23,
IF(P23="Vidējs",Pieņēmumi!$L$32*N23,
IF(P23="Liels",Pieņēmumi!$L$34*N23,
0))))</f>
        <v>0.7469654528478058</v>
      </c>
      <c r="R23" s="9">
        <f>IF(P23="Mikro",Pieņēmumi!$L$31*N23*0.5,0)</f>
        <v>0</v>
      </c>
      <c r="S23">
        <v>14</v>
      </c>
      <c r="T23">
        <v>1</v>
      </c>
      <c r="U23" s="2">
        <f t="shared" si="34"/>
        <v>14</v>
      </c>
      <c r="V23" s="6">
        <f>ROUNDUP(IF($A23=1,S23/Pieņēmumi!$V$39,IF($A23=2,S23/Pieņēmumi!$V$40,IF($A23=3,S23/Pieņēmumi!$V$41,S23/Pieņēmumi!$V$42))),$V$10)</f>
        <v>1</v>
      </c>
      <c r="W23" s="6">
        <f t="shared" si="16"/>
        <v>14</v>
      </c>
      <c r="X23" s="6" t="str">
        <f>IF(AND(W23&gt;=0,W23&lt;Pieņēmumi!$V$46),0,
IF(AND(W23&gt;= Pieņēmumi!$V$46,W23&lt;Pieņēmumi!$V$47), "Mikro",
IF(AND(W23&gt;=Pieņēmumi!$V$47,W23&lt;Pieņēmumi!$V$48), "Mazs",
IF(AND(W23&gt;=Pieņēmumi!$V$48,W23&lt;Pieņēmumi!$V$49), "Vidējs","Liels"))))</f>
        <v>Vidējs</v>
      </c>
      <c r="Y23" s="9">
        <f>IF(X23="Mikro",Pieņēmumi!$V$31*V23*0.5,
IF(X23="Mazs",Pieņēmumi!$V$31*V23,
IF(X23="Vidējs",Pieņēmumi!$V$32*V23,
IF(X23="Liels",Pieņēmumi!$V$34*V23,
0))))</f>
        <v>0.87209302325581406</v>
      </c>
      <c r="Z23" s="9">
        <f>IF(X23="Mikro",Pieņēmumi!$V$31*V23*0.5,0)</f>
        <v>0</v>
      </c>
      <c r="AA23">
        <v>17</v>
      </c>
      <c r="AB23">
        <v>1</v>
      </c>
      <c r="AC23" s="2">
        <f t="shared" si="35"/>
        <v>17</v>
      </c>
      <c r="AD23" s="6">
        <f>ROUNDUP(IF($A23=1,AA23/Pieņēmumi!$AF$39,IF($A23=2,AA23/Pieņēmumi!$AF$40,IF($A23=3,AA23/Pieņēmumi!$AF$41,AA23/Pieņēmumi!$AF$42))),$AD$10)</f>
        <v>1</v>
      </c>
      <c r="AE23" s="6">
        <f t="shared" si="18"/>
        <v>17</v>
      </c>
      <c r="AF23" s="6" t="str">
        <f>IF(AND(AE23&gt;=0,AE23&lt;Pieņēmumi!$AF$46),0,
IF(AND(AE23&gt;= Pieņēmumi!$AF$46,AE23&lt;Pieņēmumi!$AF$47), "Mikro",
IF(AND(AE23&gt;=Pieņēmumi!$AF$47,AE23&lt;Pieņēmumi!$AF$48), "Mazs",
IF(AND(AE23&gt;=Pieņēmumi!$AF$48,AE23&lt;Pieņēmumi!$AF$49), "Vidējs","Liels"))))</f>
        <v>Vidējs</v>
      </c>
      <c r="AG23" s="9">
        <f>IF(AF23="Mikro",Pieņēmumi!$AF$31*AD23*0.5,
IF(AF23="Mazs",Pieņēmumi!$AF$31*AD23,
IF(AF23="Vidējs",Pieņēmumi!$AF$32*AD23,
IF(AF23="Liels",Pieņēmumi!$AF$34*AD23,
0))))</f>
        <v>1.03359173126615</v>
      </c>
      <c r="AH23" s="9">
        <f>IF(AF23="Mikro",Pieņēmumi!$AF$31*AD23*0.5,0)</f>
        <v>0</v>
      </c>
      <c r="AI23">
        <v>20</v>
      </c>
      <c r="AJ23">
        <v>1</v>
      </c>
      <c r="AK23" s="2">
        <f t="shared" si="36"/>
        <v>20</v>
      </c>
      <c r="AL23" s="6">
        <f>ROUNDUP(IF($A23=1,AI23/Pieņēmumi!$AR$39,IF($A23=2,AI23/Pieņēmumi!$AR$40,IF($A23=3,AI23/Pieņēmumi!$AR$41,AI23/Pieņēmumi!$AR$42))),$AL$10)</f>
        <v>1</v>
      </c>
      <c r="AM23" s="6">
        <f t="shared" si="19"/>
        <v>20</v>
      </c>
      <c r="AN23" s="6" t="str">
        <f>IF(AND(AM23&gt;=0,AM23&lt;Pieņēmumi!$AR$46),0,
IF(AND(AM23&gt;= Pieņēmumi!$AR$46,AM23&lt;Pieņēmumi!$AR$47), "Mikro",
IF(AND(AM23&gt;=Pieņēmumi!$AR$47,AM23&lt;Pieņēmumi!$AR$48), "Mazs",
IF(AND(AM23&gt;=Pieņēmumi!$AR$48,AM23&lt;Pieņēmumi!$AR$49), "Vidējs","Liels"))))</f>
        <v>Vidējs</v>
      </c>
      <c r="AO23" s="9">
        <f>IF(AN23="Mikro",Pieņēmumi!$AR$31*AL23*0.5,
IF(AN23="Mazs",Pieņēmumi!$AR$31*AL23,
IF(AN23="Vidējs",Pieņēmumi!$AR$32*AL23,
IF(AN23="Liels",Pieņēmumi!$AR$34*AL23,
0))))</f>
        <v>1.0981912144702843</v>
      </c>
      <c r="AP23" s="9">
        <f>IF(AN23="Mikro",Pieņēmumi!$AR$31*AL23*0.5,0)</f>
        <v>0</v>
      </c>
      <c r="AQ23">
        <v>22</v>
      </c>
      <c r="AR23">
        <v>2</v>
      </c>
      <c r="AS23" s="2">
        <f t="shared" si="37"/>
        <v>11</v>
      </c>
      <c r="AT23" s="6">
        <f>ROUNDUP(IF($A23=1,AQ23/Pieņēmumi!$BC$39,IF($A23=2,AQ23/Pieņēmumi!$BC$40,IF($A23=3,AQ23/Pieņēmumi!$BC$41,AQ23/Pieņēmumi!$BC$42))),$AT$10)</f>
        <v>1</v>
      </c>
      <c r="AU23" s="6">
        <f t="shared" si="21"/>
        <v>22</v>
      </c>
      <c r="AV23" s="6" t="str">
        <f>IF(AND(AU23&gt;=0,AU23&lt;Pieņēmumi!$BC$46),0,
IF(AND(AU23&gt;= Pieņēmumi!$BC$46,AU23&lt;Pieņēmumi!$BC$47), "Mikro",
IF(AND(AU23&gt;=Pieņēmumi!$BC$47,AU23&lt;Pieņēmumi!$BC$48), "Mazs",
IF(AND(AU23&gt;=Pieņēmumi!$BC$48,AU23&lt;Pieņēmumi!$BC$49), "Vidējs","Liels"))))</f>
        <v>Liels</v>
      </c>
      <c r="AW23" s="9">
        <f>IF(AV23="Mikro",Pieņēmumi!$BC$31*AT23*0.5,
IF(AV23="Mazs",Pieņēmumi!$BC$31*AT23,
IF(AV23="Vidējs",Pieņēmumi!$BC$32*AT23,
IF(AV23="Liels",Pieņēmumi!$BC$34*AT23,
0))))</f>
        <v>1.5151515151515151</v>
      </c>
      <c r="AX23" s="9">
        <f>IF(AV23="Mikro",Pieņēmumi!$BC$31*AT23*0.5,0)</f>
        <v>0</v>
      </c>
      <c r="AY23">
        <v>17</v>
      </c>
      <c r="AZ23">
        <v>1</v>
      </c>
      <c r="BA23" s="2">
        <f t="shared" si="38"/>
        <v>17</v>
      </c>
      <c r="BB23" s="6">
        <f>ROUNDUP(IF($A23=1,AY23/Pieņēmumi!$BN$39,IF($A23=2,AY23/Pieņēmumi!$BN$40,IF($A23=3,AY23/Pieņēmumi!$BN$41,AY23/Pieņēmumi!$BN$42))),$BB$10)</f>
        <v>1</v>
      </c>
      <c r="BC23" s="6">
        <f t="shared" si="22"/>
        <v>17</v>
      </c>
      <c r="BD23" s="6" t="str">
        <f>IF(AND(BC23&gt;=0,BC23&lt;Pieņēmumi!$BN$46),0,
IF(AND(BC23&gt;= Pieņēmumi!$BN$46,BC23&lt;Pieņēmumi!$BN$47), "Mikro",
IF(AND(BC23&gt;=Pieņēmumi!$BN$47,BC23&lt;Pieņēmumi!$BN$48), "Mazs",
IF(AND(BC23&gt;=Pieņēmumi!$BN$48,BC23&lt;Pieņēmumi!$BN$49), "Vidējs","Liels"))))</f>
        <v>Vidējs</v>
      </c>
      <c r="BE23" s="9">
        <f>IF(BD23="Mikro",Pieņēmumi!$BN$31*BB23*0.5,
IF(BD23="Mazs",Pieņēmumi!$BN$31*BB23,
IF(BD23="Vidējs",Pieņēmumi!$BN$32*BB23,
IF(BD23="Liels",Pieņēmumi!$BN$34*BB23,
0))))</f>
        <v>1.227390180878553</v>
      </c>
      <c r="BF23" s="9">
        <f>IF(BD23="Mikro",Pieņēmumi!$BN$31*BB23*0.5,0)</f>
        <v>0</v>
      </c>
      <c r="BG23">
        <v>12</v>
      </c>
      <c r="BH23">
        <v>1</v>
      </c>
      <c r="BI23" s="2">
        <f t="shared" si="23"/>
        <v>12</v>
      </c>
      <c r="BJ23" s="6">
        <f>ROUNDUP(IF($A23=1,BG23/Pieņēmumi!$BY$39,IF($A23=2,BG23/Pieņēmumi!$BY$40,IF($A23=3,BG23/Pieņēmumi!$BY$41,BG23/Pieņēmumi!$BY$42))),$BJ$10)</f>
        <v>1</v>
      </c>
      <c r="BK23" s="6">
        <f t="shared" si="24"/>
        <v>12</v>
      </c>
      <c r="BL23" s="6" t="str">
        <f>IF(AND(BK23&gt;=0,BK23&lt;Pieņēmumi!$BY$46),0,
IF(AND(BK23&gt;= Pieņēmumi!$BY$46,BK23&lt;Pieņēmumi!$BY$47), "Mikro",
IF(AND(BK23&gt;=Pieņēmumi!$BY$47,BK23&lt;Pieņēmumi!$BY$48), "Mazs",
IF(AND(BK23&gt;=Pieņēmumi!$BY$48,BK23&lt;Pieņēmumi!$BY$49), "Vidējs","Liels"))))</f>
        <v>Vidējs</v>
      </c>
      <c r="BM23" s="9">
        <f>IF(BL23="Mikro",Pieņēmumi!$BY$31*BJ23*0.5,
IF(BL23="Mazs",Pieņēmumi!$BY$31*BJ23,
IF(BL23="Vidējs",Pieņēmumi!$BY$32*BJ23,
IF(BL23="Liels",Pieņēmumi!$BY$34*BJ23,
0))))</f>
        <v>1.2919896640826873</v>
      </c>
      <c r="BN23" s="9">
        <f>IF(BL23="Mikro",Pieņēmumi!$BY$31*BJ23*0.5,0)</f>
        <v>0</v>
      </c>
      <c r="BO23">
        <v>20</v>
      </c>
      <c r="BP23">
        <v>1</v>
      </c>
      <c r="BQ23" s="2">
        <f t="shared" si="25"/>
        <v>20</v>
      </c>
      <c r="BR23" s="6">
        <f>ROUNDUP(IF($A23=1,BO23/Pieņēmumi!$CJ$39,IF($A23=2,BO23/Pieņēmumi!$CJ$40,IF($A23=3,BO23/Pieņēmumi!$CJ$41,BO23/Pieņēmumi!$CJ$42))),$BR$10)</f>
        <v>1</v>
      </c>
      <c r="BS23" s="6">
        <f t="shared" si="26"/>
        <v>20</v>
      </c>
      <c r="BT23" s="6" t="str">
        <f>IF(AND(BS23&gt;=0,BS23&lt;Pieņēmumi!$CJ$46),0,
IF(AND(BS23&gt;= Pieņēmumi!$CJ$46,BS23&lt;Pieņēmumi!$CJ$47), "Mikro",
IF(AND(BS23&gt;=Pieņēmumi!$CJ$47,BS23&lt;Pieņēmumi!$CJ$48), "Mazs",
IF(AND(BS23&gt;=Pieņēmumi!$CJ$48,BS23&lt;Pieņēmumi!$CJ$49), "Vidējs","Liels"))))</f>
        <v>Vidējs</v>
      </c>
      <c r="BU23" s="9">
        <f>IF(BT23="Mikro",Pieņēmumi!$CJ$31*BR23*0.5,
IF(BT23="Mazs",Pieņēmumi!$CJ$31*BR23,
IF(BT23="Vidējs",Pieņēmumi!$CJ$32*BR23,
IF(BT23="Liels",Pieņēmumi!$CJ$34*BR23,
0))))</f>
        <v>1.2919896640826873</v>
      </c>
      <c r="BV23" s="9">
        <f>IF(BT23="Mikro",Pieņēmumi!$CJ$31*BR23*0.5,0)</f>
        <v>0</v>
      </c>
      <c r="BW23">
        <v>0</v>
      </c>
      <c r="BX23">
        <v>0</v>
      </c>
      <c r="BY23" s="2">
        <v>0</v>
      </c>
      <c r="BZ23" s="6">
        <f>ROUNDUP(IF($A23=1,BW23/Pieņēmumi!$CU$42,IF($A23=2,BW23/Pieņēmumi!$CU$43,IF($A23=3,BW23/Pieņēmumi!$CU$44,BW23/Pieņēmumi!$CU$45))),$CH$10)</f>
        <v>0</v>
      </c>
      <c r="CA23" s="6">
        <f t="shared" si="27"/>
        <v>0</v>
      </c>
      <c r="CB23" s="6">
        <f>IF(AND(CA23&gt;=0,CA23&lt;Pieņēmumi!$CU$49),0,
IF(AND(CA23&gt;=Pieņēmumi!$CU$49,CA23&lt;Pieņēmumi!$CU$50),"Mazs",
IF(AND(CA23&gt;=Pieņēmumi!$CU$50,CA23&lt;Pieņēmumi!$CU$51),"Vidējs","Liels")))</f>
        <v>0</v>
      </c>
      <c r="CC23" s="9">
        <f>IF(CB23="Mazs",Pieņēmumi!$CU$34*BZ23,IF(CB23="Vidējs",Pieņēmumi!$CU$35*BZ23,IF(CB23="Liels",Pieņēmumi!$CU$37*BZ23,0)))</f>
        <v>0</v>
      </c>
      <c r="CD23" s="9">
        <f>IF(CB23="Mazs",(Pieņēmumi!$CU$35-Pieņēmumi!$CU$34)*BZ23,0)</f>
        <v>0</v>
      </c>
      <c r="CE23">
        <v>0</v>
      </c>
      <c r="CF23">
        <v>0</v>
      </c>
      <c r="CG23" s="2">
        <v>0</v>
      </c>
      <c r="CH23" s="6">
        <f>ROUNDUP(IF($A23=1,CE23/Pieņēmumi!$DE$42,IF($A23=2,CE23/Pieņēmumi!$DE$43,IF($A23=3,CE23/Pieņēmumi!$DE$44,CE23/Pieņēmumi!$DE$45))),$CH$10)</f>
        <v>0</v>
      </c>
      <c r="CI23" s="6">
        <f t="shared" si="28"/>
        <v>0</v>
      </c>
      <c r="CJ23" s="6">
        <f>IF(AND(CI23&gt;=0,CI23&lt;Pieņēmumi!$DE$49),0,
IF(AND(CI23&gt;=Pieņēmumi!$DE$49,CI23&lt;Pieņēmumi!$DE$50),"Mazs",
IF(AND(CI23&gt;=Pieņēmumi!$DE$50,CI23&lt;Pieņēmumi!$DE$51),"Vidējs","Liels")))</f>
        <v>0</v>
      </c>
      <c r="CK23" s="9">
        <f>IF(CJ23="Mazs",Pieņēmumi!$DE$34*CH23,IF(CJ23="Vidējs",Pieņēmumi!$DE$35*CH23,IF(CJ23="Liels",Pieņēmumi!$DE$37*CH23,0)))</f>
        <v>0</v>
      </c>
      <c r="CL23" s="9">
        <f>IF(CJ23="Mazs",(Pieņēmumi!$DE$35-Pieņēmumi!$DE$34)*CH23,0)</f>
        <v>0</v>
      </c>
      <c r="CM23">
        <v>0</v>
      </c>
      <c r="CN23">
        <v>0</v>
      </c>
      <c r="CO23" s="2">
        <v>0</v>
      </c>
      <c r="CP23" s="6">
        <f>ROUNDUP(IF($A23=1,CM23/Pieņēmumi!$DO$42,IF($A23=2,CM23/Pieņēmumi!$DO$43,IF($A23=3,CM23/Pieņēmumi!$DO$44,CM23/Pieņēmumi!$DO$45))),$CP$10)</f>
        <v>0</v>
      </c>
      <c r="CQ23" s="6">
        <f t="shared" si="29"/>
        <v>0</v>
      </c>
      <c r="CR23" s="6">
        <f>IF(AND(CQ23&gt;=0,CQ23&lt;Pieņēmumi!$DO$49),0,
IF(AND(CQ23&gt;=Pieņēmumi!$DO$49,CQ23&lt;Pieņēmumi!$DO$50),"Mazs",
IF(AND(CQ23&gt;=Pieņēmumi!$DO$50,CQ23&lt;Pieņēmumi!$DO$51),"Vidējs","Liels")))</f>
        <v>0</v>
      </c>
      <c r="CS23" s="9">
        <f>IF(CR23="Mazs",Pieņēmumi!$DO$34*CP23,IF(CR23="Vidējs",Pieņēmumi!$DO$35*CP23,IF(CR23="Liels",Pieņēmumi!$DO$37*CP23,0)))</f>
        <v>0</v>
      </c>
      <c r="CT23" s="9">
        <f>IF(CR23="Mazs",(Pieņēmumi!$DO$35-Pieņēmumi!$DO$34)*CP23,0)</f>
        <v>0</v>
      </c>
      <c r="CU23" s="6">
        <f t="shared" si="30"/>
        <v>143</v>
      </c>
      <c r="CV23" s="6">
        <f t="shared" si="31"/>
        <v>10</v>
      </c>
      <c r="CW23" s="2">
        <f t="shared" si="32"/>
        <v>14.3</v>
      </c>
      <c r="CX23" t="str">
        <f t="shared" si="33"/>
        <v>Vidējā</v>
      </c>
    </row>
    <row r="24" spans="1:102" x14ac:dyDescent="0.25">
      <c r="A24" s="5">
        <v>1</v>
      </c>
      <c r="B24" s="23">
        <v>0.96065213671620497</v>
      </c>
      <c r="C24">
        <v>44</v>
      </c>
      <c r="D24">
        <v>4</v>
      </c>
      <c r="E24" s="2">
        <f>C24/D24</f>
        <v>11</v>
      </c>
      <c r="F24" s="6">
        <f>ROUNDUP(IF($A24=1,C24/Pieņēmumi!$B$39,IF($A24=2,C24/Pieņēmumi!$B$40,IF($A24=3,C24/Pieņēmumi!$B$41,C24/Pieņēmumi!$B$42))),$F$10)</f>
        <v>3</v>
      </c>
      <c r="G24" s="6">
        <f t="shared" si="13"/>
        <v>14.666666666666666</v>
      </c>
      <c r="H24" s="6" t="str">
        <f>IF(AND(G24&gt;=0,G24&lt;Pieņēmumi!$B$46),0,
IF(AND(G24&gt;= Pieņēmumi!$B$46,G24&lt;Pieņēmumi!$B$47), "Mikro",
IF(AND(G24&gt;=Pieņēmumi!$B$47,G24&lt;Pieņēmumi!$B$48), "Mazs",
IF(AND(G24&gt;=Pieņēmumi!$B$48,G24&lt;Pieņēmumi!$B$49), "Vidējs","Liels"))))</f>
        <v>Vidējs</v>
      </c>
      <c r="I24" s="9">
        <f>IF(H24="Mikro",Pieņēmumi!$B$31*F24*0.5,
IF(H24="Mazs",Pieņēmumi!$B$31*F24,
IF(H24="Vidējs",Pieņēmumi!$B$32*F24,
IF(H24="Liels",Pieņēmumi!$B$34*F24,
0))))</f>
        <v>2.4224806201550386</v>
      </c>
      <c r="J24" s="9">
        <f>IF(H24="Mikro",Pieņēmumi!$B$31*F24*0.5,0)</f>
        <v>0</v>
      </c>
      <c r="K24">
        <v>35</v>
      </c>
      <c r="L24">
        <v>4</v>
      </c>
      <c r="M24" s="2">
        <f>K24/L24</f>
        <v>8.75</v>
      </c>
      <c r="N24" s="6">
        <f>ROUNDUP(IF($A24=1,K24/Pieņēmumi!$L$39,IF($A24=2,K24/Pieņēmumi!$L$40,IF($A24=3,K24/Pieņēmumi!$L$41,K24/Pieņēmumi!$L$42))),$N$10)</f>
        <v>2</v>
      </c>
      <c r="O24" s="6">
        <f t="shared" si="14"/>
        <v>17.5</v>
      </c>
      <c r="P24" s="6" t="str">
        <f>IF(AND(O24&gt;=0,O24&lt;Pieņēmumi!$L$46),0,
IF(AND(O24&gt;= Pieņēmumi!$L$46,O24&lt;Pieņēmumi!$L$47), "Mikro",
IF(AND(O24&gt;=Pieņēmumi!$L$47,O24&lt;Pieņēmumi!$L$48), "Mazs",
IF(AND(O24&gt;=Pieņēmumi!$L$48,O24&lt;Pieņēmumi!$L$49), "Vidējs","Liels"))))</f>
        <v>Vidējs</v>
      </c>
      <c r="Q24" s="9">
        <f>IF(P24="Mikro",Pieņēmumi!$L$31*N24*0.5,
IF(P24="Mazs",Pieņēmumi!$L$31*N24,
IF(P24="Vidējs",Pieņēmumi!$L$32*N24,
IF(P24="Liels",Pieņēmumi!$L$34*N24,
0))))</f>
        <v>1.6795865633074938</v>
      </c>
      <c r="R24" s="9">
        <f>IF(P24="Mikro",Pieņēmumi!$L$31*N24*0.5,0)</f>
        <v>0</v>
      </c>
      <c r="S24">
        <v>52</v>
      </c>
      <c r="T24">
        <v>4</v>
      </c>
      <c r="U24" s="2">
        <f t="shared" si="34"/>
        <v>13</v>
      </c>
      <c r="V24" s="6">
        <f>ROUNDUP(IF($A24=1,S24/Pieņēmumi!$V$39,IF($A24=2,S24/Pieņēmumi!$V$40,IF($A24=3,S24/Pieņēmumi!$V$41,S24/Pieņēmumi!$V$42))),$V$10)</f>
        <v>3</v>
      </c>
      <c r="W24" s="6">
        <f t="shared" si="16"/>
        <v>17.333333333333332</v>
      </c>
      <c r="X24" s="6" t="str">
        <f>IF(AND(W24&gt;=0,W24&lt;Pieņēmumi!$V$46),0,
IF(AND(W24&gt;= Pieņēmumi!$V$46,W24&lt;Pieņēmumi!$V$47), "Mikro",
IF(AND(W24&gt;=Pieņēmumi!$V$47,W24&lt;Pieņēmumi!$V$48), "Mazs",
IF(AND(W24&gt;=Pieņēmumi!$V$48,W24&lt;Pieņēmumi!$V$49), "Vidējs","Liels"))))</f>
        <v>Vidējs</v>
      </c>
      <c r="Y24" s="9">
        <f>IF(X24="Mikro",Pieņēmumi!$V$31*V24*0.5,
IF(X24="Mazs",Pieņēmumi!$V$31*V24,
IF(X24="Vidējs",Pieņēmumi!$V$32*V24,
IF(X24="Liels",Pieņēmumi!$V$34*V24,
0))))</f>
        <v>2.6162790697674421</v>
      </c>
      <c r="Z24" s="9">
        <f>IF(X24="Mikro",Pieņēmumi!$V$31*V24*0.5,0)</f>
        <v>0</v>
      </c>
      <c r="AA24">
        <v>44</v>
      </c>
      <c r="AB24">
        <v>4</v>
      </c>
      <c r="AC24" s="2">
        <f t="shared" si="35"/>
        <v>11</v>
      </c>
      <c r="AD24" s="6">
        <f>ROUNDUP(IF($A24=1,AA24/Pieņēmumi!$AF$39,IF($A24=2,AA24/Pieņēmumi!$AF$40,IF($A24=3,AA24/Pieņēmumi!$AF$41,AA24/Pieņēmumi!$AF$42))),$AD$10)</f>
        <v>3</v>
      </c>
      <c r="AE24" s="6">
        <f t="shared" si="18"/>
        <v>14.666666666666666</v>
      </c>
      <c r="AF24" s="6" t="str">
        <f>IF(AND(AE24&gt;=0,AE24&lt;Pieņēmumi!$AF$46),0,
IF(AND(AE24&gt;= Pieņēmumi!$AF$46,AE24&lt;Pieņēmumi!$AF$47), "Mikro",
IF(AND(AE24&gt;=Pieņēmumi!$AF$47,AE24&lt;Pieņēmumi!$AF$48), "Mazs",
IF(AND(AE24&gt;=Pieņēmumi!$AF$48,AE24&lt;Pieņēmumi!$AF$49), "Vidējs","Liels"))))</f>
        <v>Vidējs</v>
      </c>
      <c r="AG24" s="9">
        <f>IF(AF24="Mikro",Pieņēmumi!$AF$31*AD24*0.5,
IF(AF24="Mazs",Pieņēmumi!$AF$31*AD24,
IF(AF24="Vidējs",Pieņēmumi!$AF$32*AD24,
IF(AF24="Liels",Pieņēmumi!$AF$34*AD24,
0))))</f>
        <v>3.1007751937984498</v>
      </c>
      <c r="AH24" s="9">
        <f>IF(AF24="Mikro",Pieņēmumi!$AF$31*AD24*0.5,0)</f>
        <v>0</v>
      </c>
      <c r="AI24">
        <v>49</v>
      </c>
      <c r="AJ24">
        <v>5</v>
      </c>
      <c r="AK24" s="2">
        <f t="shared" si="36"/>
        <v>9.8000000000000007</v>
      </c>
      <c r="AL24" s="6">
        <f>ROUNDUP(IF($A24=1,AI24/Pieņēmumi!$AR$39,IF($A24=2,AI24/Pieņēmumi!$AR$40,IF($A24=3,AI24/Pieņēmumi!$AR$41,AI24/Pieņēmumi!$AR$42))),$AL$10)</f>
        <v>2</v>
      </c>
      <c r="AM24" s="6">
        <f t="shared" si="19"/>
        <v>24.5</v>
      </c>
      <c r="AN24" s="6" t="str">
        <f>IF(AND(AM24&gt;=0,AM24&lt;Pieņēmumi!$AR$46),0,
IF(AND(AM24&gt;= Pieņēmumi!$AR$46,AM24&lt;Pieņēmumi!$AR$47), "Mikro",
IF(AND(AM24&gt;=Pieņēmumi!$AR$47,AM24&lt;Pieņēmumi!$AR$48), "Mazs",
IF(AND(AM24&gt;=Pieņēmumi!$AR$48,AM24&lt;Pieņēmumi!$AR$49), "Vidējs","Liels"))))</f>
        <v>Liels</v>
      </c>
      <c r="AO24" s="9">
        <f>IF(AN24="Mikro",Pieņēmumi!$AR$31*AL24*0.5,
IF(AN24="Mazs",Pieņēmumi!$AR$31*AL24,
IF(AN24="Vidējs",Pieņēmumi!$AR$32*AL24,
IF(AN24="Liels",Pieņēmumi!$AR$34*AL24,
0))))</f>
        <v>2.7417027417027415</v>
      </c>
      <c r="AP24" s="9">
        <f>IF(AN24="Mikro",Pieņēmumi!$AR$31*AL24*0.5,0)</f>
        <v>0</v>
      </c>
      <c r="AQ24">
        <v>42</v>
      </c>
      <c r="AR24">
        <v>4</v>
      </c>
      <c r="AS24" s="2">
        <f t="shared" si="37"/>
        <v>10.5</v>
      </c>
      <c r="AT24" s="6">
        <f>ROUNDUP(IF($A24=1,AQ24/Pieņēmumi!$BC$39,IF($A24=2,AQ24/Pieņēmumi!$BC$40,IF($A24=3,AQ24/Pieņēmumi!$BC$41,AQ24/Pieņēmumi!$BC$42))),$AT$10)</f>
        <v>2</v>
      </c>
      <c r="AU24" s="6">
        <f t="shared" si="21"/>
        <v>21</v>
      </c>
      <c r="AV24" s="6" t="str">
        <f>IF(AND(AU24&gt;=0,AU24&lt;Pieņēmumi!$BC$46),0,
IF(AND(AU24&gt;= Pieņēmumi!$BC$46,AU24&lt;Pieņēmumi!$BC$47), "Mikro",
IF(AND(AU24&gt;=Pieņēmumi!$BC$47,AU24&lt;Pieņēmumi!$BC$48), "Mazs",
IF(AND(AU24&gt;=Pieņēmumi!$BC$48,AU24&lt;Pieņēmumi!$BC$49), "Vidējs","Liels"))))</f>
        <v>Liels</v>
      </c>
      <c r="AW24" s="9">
        <f>IF(AV24="Mikro",Pieņēmumi!$BC$31*AT24*0.5,
IF(AV24="Mazs",Pieņēmumi!$BC$31*AT24,
IF(AV24="Vidējs",Pieņēmumi!$BC$32*AT24,
IF(AV24="Liels",Pieņēmumi!$BC$34*AT24,
0))))</f>
        <v>3.0303030303030303</v>
      </c>
      <c r="AX24" s="9">
        <f>IF(AV24="Mikro",Pieņēmumi!$BC$31*AT24*0.5,0)</f>
        <v>0</v>
      </c>
      <c r="AY24">
        <v>47</v>
      </c>
      <c r="AZ24">
        <v>3</v>
      </c>
      <c r="BA24" s="2">
        <f t="shared" si="38"/>
        <v>15.666666666666666</v>
      </c>
      <c r="BB24" s="6">
        <f>ROUNDUP(IF($A24=1,AY24/Pieņēmumi!$BN$39,IF($A24=2,AY24/Pieņēmumi!$BN$40,IF($A24=3,AY24/Pieņēmumi!$BN$41,AY24/Pieņēmumi!$BN$42))),$BB$10)</f>
        <v>2</v>
      </c>
      <c r="BC24" s="6">
        <f t="shared" si="22"/>
        <v>23.5</v>
      </c>
      <c r="BD24" s="6" t="str">
        <f>IF(AND(BC24&gt;=0,BC24&lt;Pieņēmumi!$BN$46),0,
IF(AND(BC24&gt;= Pieņēmumi!$BN$46,BC24&lt;Pieņēmumi!$BN$47), "Mikro",
IF(AND(BC24&gt;=Pieņēmumi!$BN$47,BC24&lt;Pieņēmumi!$BN$48), "Mazs",
IF(AND(BC24&gt;=Pieņēmumi!$BN$48,BC24&lt;Pieņēmumi!$BN$49), "Vidējs","Liels"))))</f>
        <v>Liels</v>
      </c>
      <c r="BE24" s="9">
        <f>IF(BD24="Mikro",Pieņēmumi!$BN$31*BB24*0.5,
IF(BD24="Mazs",Pieņēmumi!$BN$31*BB24,
IF(BD24="Vidējs",Pieņēmumi!$BN$32*BB24,
IF(BD24="Liels",Pieņēmumi!$BN$34*BB24,
0))))</f>
        <v>3.1746031746031744</v>
      </c>
      <c r="BF24" s="9">
        <f>IF(BD24="Mikro",Pieņēmumi!$BN$31*BB24*0.5,0)</f>
        <v>0</v>
      </c>
      <c r="BG24">
        <v>29</v>
      </c>
      <c r="BH24">
        <v>4</v>
      </c>
      <c r="BI24" s="2">
        <f t="shared" si="23"/>
        <v>7.25</v>
      </c>
      <c r="BJ24" s="6">
        <f>ROUNDUP(IF($A24=1,BG24/Pieņēmumi!$BY$39,IF($A24=2,BG24/Pieņēmumi!$BY$40,IF($A24=3,BG24/Pieņēmumi!$BY$41,BG24/Pieņēmumi!$BY$42))),$BJ$10)</f>
        <v>2</v>
      </c>
      <c r="BK24" s="6">
        <f t="shared" si="24"/>
        <v>14.5</v>
      </c>
      <c r="BL24" s="6" t="str">
        <f>IF(AND(BK24&gt;=0,BK24&lt;Pieņēmumi!$BY$46),0,
IF(AND(BK24&gt;= Pieņēmumi!$BY$46,BK24&lt;Pieņēmumi!$BY$47), "Mikro",
IF(AND(BK24&gt;=Pieņēmumi!$BY$47,BK24&lt;Pieņēmumi!$BY$48), "Mazs",
IF(AND(BK24&gt;=Pieņēmumi!$BY$48,BK24&lt;Pieņēmumi!$BY$49), "Vidējs","Liels"))))</f>
        <v>Vidējs</v>
      </c>
      <c r="BM24" s="9">
        <f>IF(BL24="Mikro",Pieņēmumi!$BY$31*BJ24*0.5,
IF(BL24="Mazs",Pieņēmumi!$BY$31*BJ24,
IF(BL24="Vidējs",Pieņēmumi!$BY$32*BJ24,
IF(BL24="Liels",Pieņēmumi!$BY$34*BJ24,
0))))</f>
        <v>2.5839793281653747</v>
      </c>
      <c r="BN24" s="9">
        <f>IF(BL24="Mikro",Pieņēmumi!$BY$31*BJ24*0.5,0)</f>
        <v>0</v>
      </c>
      <c r="BO24">
        <v>42</v>
      </c>
      <c r="BP24">
        <v>4</v>
      </c>
      <c r="BQ24" s="2">
        <f t="shared" si="25"/>
        <v>10.5</v>
      </c>
      <c r="BR24" s="6">
        <f>ROUNDUP(IF($A24=1,BO24/Pieņēmumi!$CJ$39,IF($A24=2,BO24/Pieņēmumi!$CJ$40,IF($A24=3,BO24/Pieņēmumi!$CJ$41,BO24/Pieņēmumi!$CJ$42))),$BR$10)</f>
        <v>2</v>
      </c>
      <c r="BS24" s="6">
        <f t="shared" si="26"/>
        <v>21</v>
      </c>
      <c r="BT24" s="6" t="str">
        <f>IF(AND(BS24&gt;=0,BS24&lt;Pieņēmumi!$CJ$46),0,
IF(AND(BS24&gt;= Pieņēmumi!$CJ$46,BS24&lt;Pieņēmumi!$CJ$47), "Mikro",
IF(AND(BS24&gt;=Pieņēmumi!$CJ$47,BS24&lt;Pieņēmumi!$CJ$48), "Mazs",
IF(AND(BS24&gt;=Pieņēmumi!$CJ$48,BS24&lt;Pieņēmumi!$CJ$49), "Vidējs","Liels"))))</f>
        <v>Liels</v>
      </c>
      <c r="BU24" s="9">
        <f>IF(BT24="Mikro",Pieņēmumi!$CJ$31*BR24*0.5,
IF(BT24="Mazs",Pieņēmumi!$CJ$31*BR24,
IF(BT24="Vidējs",Pieņēmumi!$CJ$32*BR24,
IF(BT24="Liels",Pieņēmumi!$CJ$34*BR24,
0))))</f>
        <v>3.3910533910533909</v>
      </c>
      <c r="BV24" s="9">
        <f>IF(BT24="Mikro",Pieņēmumi!$CJ$31*BR24*0.5,0)</f>
        <v>0</v>
      </c>
      <c r="BW24">
        <v>0</v>
      </c>
      <c r="BX24">
        <v>0</v>
      </c>
      <c r="BY24" s="2">
        <v>0</v>
      </c>
      <c r="BZ24" s="6">
        <f>ROUNDUP(IF($A24=1,BW24/Pieņēmumi!$CU$42,IF($A24=2,BW24/Pieņēmumi!$CU$43,IF($A24=3,BW24/Pieņēmumi!$CU$44,BW24/Pieņēmumi!$CU$45))),$CH$10)</f>
        <v>0</v>
      </c>
      <c r="CA24" s="6">
        <f t="shared" si="27"/>
        <v>0</v>
      </c>
      <c r="CB24" s="6">
        <f>IF(AND(CA24&gt;=0,CA24&lt;Pieņēmumi!$CU$49),0,
IF(AND(CA24&gt;=Pieņēmumi!$CU$49,CA24&lt;Pieņēmumi!$CU$50),"Mazs",
IF(AND(CA24&gt;=Pieņēmumi!$CU$50,CA24&lt;Pieņēmumi!$CU$51),"Vidējs","Liels")))</f>
        <v>0</v>
      </c>
      <c r="CC24" s="9">
        <f>IF(CB24="Mazs",Pieņēmumi!$CU$34*BZ24,IF(CB24="Vidējs",Pieņēmumi!$CU$35*BZ24,IF(CB24="Liels",Pieņēmumi!$CU$37*BZ24,0)))</f>
        <v>0</v>
      </c>
      <c r="CD24" s="9">
        <f>IF(CB24="Mazs",(Pieņēmumi!$CU$35-Pieņēmumi!$CU$34)*BZ24,0)</f>
        <v>0</v>
      </c>
      <c r="CE24">
        <v>0</v>
      </c>
      <c r="CF24">
        <v>0</v>
      </c>
      <c r="CG24" s="2">
        <v>0</v>
      </c>
      <c r="CH24" s="6">
        <f>ROUNDUP(IF($A24=1,CE24/Pieņēmumi!$DE$42,IF($A24=2,CE24/Pieņēmumi!$DE$43,IF($A24=3,CE24/Pieņēmumi!$DE$44,CE24/Pieņēmumi!$DE$45))),$CH$10)</f>
        <v>0</v>
      </c>
      <c r="CI24" s="6">
        <f t="shared" si="28"/>
        <v>0</v>
      </c>
      <c r="CJ24" s="6">
        <f>IF(AND(CI24&gt;=0,CI24&lt;Pieņēmumi!$DE$49),0,
IF(AND(CI24&gt;=Pieņēmumi!$DE$49,CI24&lt;Pieņēmumi!$DE$50),"Mazs",
IF(AND(CI24&gt;=Pieņēmumi!$DE$50,CI24&lt;Pieņēmumi!$DE$51),"Vidējs","Liels")))</f>
        <v>0</v>
      </c>
      <c r="CK24" s="9">
        <f>IF(CJ24="Mazs",Pieņēmumi!$DE$34*CH24,IF(CJ24="Vidējs",Pieņēmumi!$DE$35*CH24,IF(CJ24="Liels",Pieņēmumi!$DE$37*CH24,0)))</f>
        <v>0</v>
      </c>
      <c r="CL24" s="9">
        <f>IF(CJ24="Mazs",(Pieņēmumi!$DE$35-Pieņēmumi!$DE$34)*CH24,0)</f>
        <v>0</v>
      </c>
      <c r="CM24">
        <v>0</v>
      </c>
      <c r="CN24">
        <v>0</v>
      </c>
      <c r="CO24" s="2">
        <v>0</v>
      </c>
      <c r="CP24" s="6">
        <f>ROUNDUP(IF($A24=1,CM24/Pieņēmumi!$DO$42,IF($A24=2,CM24/Pieņēmumi!$DO$43,IF($A24=3,CM24/Pieņēmumi!$DO$44,CM24/Pieņēmumi!$DO$45))),$CP$10)</f>
        <v>0</v>
      </c>
      <c r="CQ24" s="6">
        <f t="shared" si="29"/>
        <v>0</v>
      </c>
      <c r="CR24" s="6">
        <f>IF(AND(CQ24&gt;=0,CQ24&lt;Pieņēmumi!$DO$49),0,
IF(AND(CQ24&gt;=Pieņēmumi!$DO$49,CQ24&lt;Pieņēmumi!$DO$50),"Mazs",
IF(AND(CQ24&gt;=Pieņēmumi!$DO$50,CQ24&lt;Pieņēmumi!$DO$51),"Vidējs","Liels")))</f>
        <v>0</v>
      </c>
      <c r="CS24" s="9">
        <f>IF(CR24="Mazs",Pieņēmumi!$DO$34*CP24,IF(CR24="Vidējs",Pieņēmumi!$DO$35*CP24,IF(CR24="Liels",Pieņēmumi!$DO$37*CP24,0)))</f>
        <v>0</v>
      </c>
      <c r="CT24" s="9">
        <f>IF(CR24="Mazs",(Pieņēmumi!$DO$35-Pieņēmumi!$DO$34)*CP24,0)</f>
        <v>0</v>
      </c>
      <c r="CU24" s="6">
        <f t="shared" si="30"/>
        <v>384</v>
      </c>
      <c r="CV24" s="6">
        <f t="shared" si="31"/>
        <v>36</v>
      </c>
      <c r="CW24" s="2">
        <f t="shared" si="32"/>
        <v>10.666666666666666</v>
      </c>
      <c r="CX24" t="str">
        <f t="shared" si="33"/>
        <v>Vidējā</v>
      </c>
    </row>
    <row r="25" spans="1:102" x14ac:dyDescent="0.25">
      <c r="A25" s="5">
        <v>1</v>
      </c>
      <c r="B25" s="23">
        <v>0.95823195987100873</v>
      </c>
      <c r="C25">
        <v>79</v>
      </c>
      <c r="D25">
        <v>3</v>
      </c>
      <c r="E25" s="2">
        <f>C25/D25</f>
        <v>26.333333333333332</v>
      </c>
      <c r="F25" s="6">
        <f>ROUNDUP(IF($A25=1,C25/Pieņēmumi!$B$39,IF($A25=2,C25/Pieņēmumi!$B$40,IF($A25=3,C25/Pieņēmumi!$B$41,C25/Pieņēmumi!$B$42))),$F$10)</f>
        <v>4</v>
      </c>
      <c r="G25" s="6">
        <f t="shared" si="13"/>
        <v>19.75</v>
      </c>
      <c r="H25" s="6" t="str">
        <f>IF(AND(G25&gt;=0,G25&lt;Pieņēmumi!$B$46),0,
IF(AND(G25&gt;= Pieņēmumi!$B$46,G25&lt;Pieņēmumi!$B$47), "Mikro",
IF(AND(G25&gt;=Pieņēmumi!$B$47,G25&lt;Pieņēmumi!$B$48), "Mazs",
IF(AND(G25&gt;=Pieņēmumi!$B$48,G25&lt;Pieņēmumi!$B$49), "Vidējs","Liels"))))</f>
        <v>Vidējs</v>
      </c>
      <c r="I25" s="9">
        <f>IF(H25="Mikro",Pieņēmumi!$B$31*F25*0.5,
IF(H25="Mazs",Pieņēmumi!$B$31*F25,
IF(H25="Vidējs",Pieņēmumi!$B$32*F25,
IF(H25="Liels",Pieņēmumi!$B$34*F25,
0))))</f>
        <v>3.229974160206718</v>
      </c>
      <c r="J25" s="9">
        <f>IF(H25="Mikro",Pieņēmumi!$B$31*F25*0.5,0)</f>
        <v>0</v>
      </c>
      <c r="K25">
        <v>72</v>
      </c>
      <c r="L25">
        <v>3</v>
      </c>
      <c r="M25" s="2">
        <f>K25/L25</f>
        <v>24</v>
      </c>
      <c r="N25" s="6">
        <f>ROUNDUP(IF($A25=1,K25/Pieņēmumi!$L$39,IF($A25=2,K25/Pieņēmumi!$L$40,IF($A25=3,K25/Pieņēmumi!$L$41,K25/Pieņēmumi!$L$42))),$N$10)</f>
        <v>4</v>
      </c>
      <c r="O25" s="6">
        <f t="shared" si="14"/>
        <v>18</v>
      </c>
      <c r="P25" s="6" t="str">
        <f>IF(AND(O25&gt;=0,O25&lt;Pieņēmumi!$L$46),0,
IF(AND(O25&gt;= Pieņēmumi!$L$46,O25&lt;Pieņēmumi!$L$47), "Mikro",
IF(AND(O25&gt;=Pieņēmumi!$L$47,O25&lt;Pieņēmumi!$L$48), "Mazs",
IF(AND(O25&gt;=Pieņēmumi!$L$48,O25&lt;Pieņēmumi!$L$49), "Vidējs","Liels"))))</f>
        <v>Vidējs</v>
      </c>
      <c r="Q25" s="9">
        <f>IF(P25="Mikro",Pieņēmumi!$L$31*N25*0.5,
IF(P25="Mazs",Pieņēmumi!$L$31*N25,
IF(P25="Vidējs",Pieņēmumi!$L$32*N25,
IF(P25="Liels",Pieņēmumi!$L$34*N25,
0))))</f>
        <v>3.3591731266149876</v>
      </c>
      <c r="R25" s="9">
        <f>IF(P25="Mikro",Pieņēmumi!$L$31*N25*0.5,0)</f>
        <v>0</v>
      </c>
      <c r="S25">
        <v>49</v>
      </c>
      <c r="T25">
        <v>2</v>
      </c>
      <c r="U25" s="2">
        <f t="shared" si="34"/>
        <v>24.5</v>
      </c>
      <c r="V25" s="6">
        <f>ROUNDUP(IF($A25=1,S25/Pieņēmumi!$V$39,IF($A25=2,S25/Pieņēmumi!$V$40,IF($A25=3,S25/Pieņēmumi!$V$41,S25/Pieņēmumi!$V$42))),$V$10)</f>
        <v>3</v>
      </c>
      <c r="W25" s="6">
        <f t="shared" si="16"/>
        <v>16.333333333333332</v>
      </c>
      <c r="X25" s="6" t="str">
        <f>IF(AND(W25&gt;=0,W25&lt;Pieņēmumi!$V$46),0,
IF(AND(W25&gt;= Pieņēmumi!$V$46,W25&lt;Pieņēmumi!$V$47), "Mikro",
IF(AND(W25&gt;=Pieņēmumi!$V$47,W25&lt;Pieņēmumi!$V$48), "Mazs",
IF(AND(W25&gt;=Pieņēmumi!$V$48,W25&lt;Pieņēmumi!$V$49), "Vidējs","Liels"))))</f>
        <v>Vidējs</v>
      </c>
      <c r="Y25" s="9">
        <f>IF(X25="Mikro",Pieņēmumi!$V$31*V25*0.5,
IF(X25="Mazs",Pieņēmumi!$V$31*V25,
IF(X25="Vidējs",Pieņēmumi!$V$32*V25,
IF(X25="Liels",Pieņēmumi!$V$34*V25,
0))))</f>
        <v>2.6162790697674421</v>
      </c>
      <c r="Z25" s="9">
        <f>IF(X25="Mikro",Pieņēmumi!$V$31*V25*0.5,0)</f>
        <v>0</v>
      </c>
      <c r="AA25">
        <v>57</v>
      </c>
      <c r="AB25">
        <v>2</v>
      </c>
      <c r="AC25" s="2">
        <f t="shared" si="35"/>
        <v>28.5</v>
      </c>
      <c r="AD25" s="6">
        <f>ROUNDUP(IF($A25=1,AA25/Pieņēmumi!$AF$39,IF($A25=2,AA25/Pieņēmumi!$AF$40,IF($A25=3,AA25/Pieņēmumi!$AF$41,AA25/Pieņēmumi!$AF$42))),$AD$10)</f>
        <v>3</v>
      </c>
      <c r="AE25" s="6">
        <f t="shared" si="18"/>
        <v>19</v>
      </c>
      <c r="AF25" s="6" t="str">
        <f>IF(AND(AE25&gt;=0,AE25&lt;Pieņēmumi!$AF$46),0,
IF(AND(AE25&gt;= Pieņēmumi!$AF$46,AE25&lt;Pieņēmumi!$AF$47), "Mikro",
IF(AND(AE25&gt;=Pieņēmumi!$AF$47,AE25&lt;Pieņēmumi!$AF$48), "Mazs",
IF(AND(AE25&gt;=Pieņēmumi!$AF$48,AE25&lt;Pieņēmumi!$AF$49), "Vidējs","Liels"))))</f>
        <v>Vidējs</v>
      </c>
      <c r="AG25" s="9">
        <f>IF(AF25="Mikro",Pieņēmumi!$AF$31*AD25*0.5,
IF(AF25="Mazs",Pieņēmumi!$AF$31*AD25,
IF(AF25="Vidējs",Pieņēmumi!$AF$32*AD25,
IF(AF25="Liels",Pieņēmumi!$AF$34*AD25,
0))))</f>
        <v>3.1007751937984498</v>
      </c>
      <c r="AH25" s="9">
        <f>IF(AF25="Mikro",Pieņēmumi!$AF$31*AD25*0.5,0)</f>
        <v>0</v>
      </c>
      <c r="AI25">
        <v>81</v>
      </c>
      <c r="AJ25">
        <v>3</v>
      </c>
      <c r="AK25" s="2">
        <f t="shared" si="36"/>
        <v>27</v>
      </c>
      <c r="AL25" s="6">
        <f>ROUNDUP(IF($A25=1,AI25/Pieņēmumi!$AR$39,IF($A25=2,AI25/Pieņēmumi!$AR$40,IF($A25=3,AI25/Pieņēmumi!$AR$41,AI25/Pieņēmumi!$AR$42))),$AL$10)</f>
        <v>4</v>
      </c>
      <c r="AM25" s="6">
        <f t="shared" si="19"/>
        <v>20.25</v>
      </c>
      <c r="AN25" s="6" t="str">
        <f>IF(AND(AM25&gt;=0,AM25&lt;Pieņēmumi!$AR$46),0,
IF(AND(AM25&gt;= Pieņēmumi!$AR$46,AM25&lt;Pieņēmumi!$AR$47), "Mikro",
IF(AND(AM25&gt;=Pieņēmumi!$AR$47,AM25&lt;Pieņēmumi!$AR$48), "Mazs",
IF(AND(AM25&gt;=Pieņēmumi!$AR$48,AM25&lt;Pieņēmumi!$AR$49), "Vidējs","Liels"))))</f>
        <v>Vidējs</v>
      </c>
      <c r="AO25" s="9">
        <f>IF(AN25="Mikro",Pieņēmumi!$AR$31*AL25*0.5,
IF(AN25="Mazs",Pieņēmumi!$AR$31*AL25,
IF(AN25="Vidējs",Pieņēmumi!$AR$32*AL25,
IF(AN25="Liels",Pieņēmumi!$AR$34*AL25,
0))))</f>
        <v>4.3927648578811374</v>
      </c>
      <c r="AP25" s="9">
        <f>IF(AN25="Mikro",Pieņēmumi!$AR$31*AL25*0.5,0)</f>
        <v>0</v>
      </c>
      <c r="AQ25">
        <v>110</v>
      </c>
      <c r="AR25">
        <v>4</v>
      </c>
      <c r="AS25" s="2">
        <f t="shared" si="37"/>
        <v>27.5</v>
      </c>
      <c r="AT25" s="6">
        <f>ROUNDUP(IF($A25=1,AQ25/Pieņēmumi!$BC$39,IF($A25=2,AQ25/Pieņēmumi!$BC$40,IF($A25=3,AQ25/Pieņēmumi!$BC$41,AQ25/Pieņēmumi!$BC$42))),$AT$10)</f>
        <v>5</v>
      </c>
      <c r="AU25" s="6">
        <f t="shared" si="21"/>
        <v>22</v>
      </c>
      <c r="AV25" s="6" t="str">
        <f>IF(AND(AU25&gt;=0,AU25&lt;Pieņēmumi!$BC$46),0,
IF(AND(AU25&gt;= Pieņēmumi!$BC$46,AU25&lt;Pieņēmumi!$BC$47), "Mikro",
IF(AND(AU25&gt;=Pieņēmumi!$BC$47,AU25&lt;Pieņēmumi!$BC$48), "Mazs",
IF(AND(AU25&gt;=Pieņēmumi!$BC$48,AU25&lt;Pieņēmumi!$BC$49), "Vidējs","Liels"))))</f>
        <v>Liels</v>
      </c>
      <c r="AW25" s="9">
        <f>IF(AV25="Mikro",Pieņēmumi!$BC$31*AT25*0.5,
IF(AV25="Mazs",Pieņēmumi!$BC$31*AT25,
IF(AV25="Vidējs",Pieņēmumi!$BC$32*AT25,
IF(AV25="Liels",Pieņēmumi!$BC$34*AT25,
0))))</f>
        <v>7.5757575757575761</v>
      </c>
      <c r="AX25" s="9">
        <f>IF(AV25="Mikro",Pieņēmumi!$BC$31*AT25*0.5,0)</f>
        <v>0</v>
      </c>
      <c r="AY25">
        <v>62</v>
      </c>
      <c r="AZ25">
        <v>3</v>
      </c>
      <c r="BA25" s="2">
        <f t="shared" si="38"/>
        <v>20.666666666666668</v>
      </c>
      <c r="BB25" s="6">
        <f>ROUNDUP(IF($A25=1,AY25/Pieņēmumi!$BN$39,IF($A25=2,AY25/Pieņēmumi!$BN$40,IF($A25=3,AY25/Pieņēmumi!$BN$41,AY25/Pieņēmumi!$BN$42))),$BB$10)</f>
        <v>3</v>
      </c>
      <c r="BC25" s="6">
        <f t="shared" si="22"/>
        <v>20.666666666666668</v>
      </c>
      <c r="BD25" s="6" t="str">
        <f>IF(AND(BC25&gt;=0,BC25&lt;Pieņēmumi!$BN$46),0,
IF(AND(BC25&gt;= Pieņēmumi!$BN$46,BC25&lt;Pieņēmumi!$BN$47), "Mikro",
IF(AND(BC25&gt;=Pieņēmumi!$BN$47,BC25&lt;Pieņēmumi!$BN$48), "Mazs",
IF(AND(BC25&gt;=Pieņēmumi!$BN$48,BC25&lt;Pieņēmumi!$BN$49), "Vidējs","Liels"))))</f>
        <v>Vidējs</v>
      </c>
      <c r="BE25" s="9">
        <f>IF(BD25="Mikro",Pieņēmumi!$BN$31*BB25*0.5,
IF(BD25="Mazs",Pieņēmumi!$BN$31*BB25,
IF(BD25="Vidējs",Pieņēmumi!$BN$32*BB25,
IF(BD25="Liels",Pieņēmumi!$BN$34*BB25,
0))))</f>
        <v>3.6821705426356592</v>
      </c>
      <c r="BF25" s="9">
        <f>IF(BD25="Mikro",Pieņēmumi!$BN$31*BB25*0.5,0)</f>
        <v>0</v>
      </c>
      <c r="BG25">
        <v>76</v>
      </c>
      <c r="BH25">
        <v>3</v>
      </c>
      <c r="BI25" s="2">
        <f t="shared" si="23"/>
        <v>25.333333333333332</v>
      </c>
      <c r="BJ25" s="6">
        <f>ROUNDUP(IF($A25=1,BG25/Pieņēmumi!$BY$39,IF($A25=2,BG25/Pieņēmumi!$BY$40,IF($A25=3,BG25/Pieņēmumi!$BY$41,BG25/Pieņēmumi!$BY$42))),$BJ$10)</f>
        <v>4</v>
      </c>
      <c r="BK25" s="6">
        <f t="shared" si="24"/>
        <v>19</v>
      </c>
      <c r="BL25" s="6" t="str">
        <f>IF(AND(BK25&gt;=0,BK25&lt;Pieņēmumi!$BY$46),0,
IF(AND(BK25&gt;= Pieņēmumi!$BY$46,BK25&lt;Pieņēmumi!$BY$47), "Mikro",
IF(AND(BK25&gt;=Pieņēmumi!$BY$47,BK25&lt;Pieņēmumi!$BY$48), "Mazs",
IF(AND(BK25&gt;=Pieņēmumi!$BY$48,BK25&lt;Pieņēmumi!$BY$49), "Vidējs","Liels"))))</f>
        <v>Vidējs</v>
      </c>
      <c r="BM25" s="9">
        <f>IF(BL25="Mikro",Pieņēmumi!$BY$31*BJ25*0.5,
IF(BL25="Mazs",Pieņēmumi!$BY$31*BJ25,
IF(BL25="Vidējs",Pieņēmumi!$BY$32*BJ25,
IF(BL25="Liels",Pieņēmumi!$BY$34*BJ25,
0))))</f>
        <v>5.1679586563307494</v>
      </c>
      <c r="BN25" s="9">
        <f>IF(BL25="Mikro",Pieņēmumi!$BY$31*BJ25*0.5,0)</f>
        <v>0</v>
      </c>
      <c r="BO25">
        <v>65</v>
      </c>
      <c r="BP25">
        <v>3</v>
      </c>
      <c r="BQ25" s="2">
        <f t="shared" si="25"/>
        <v>21.666666666666668</v>
      </c>
      <c r="BR25" s="6">
        <f>ROUNDUP(IF($A25=1,BO25/Pieņēmumi!$CJ$39,IF($A25=2,BO25/Pieņēmumi!$CJ$40,IF($A25=3,BO25/Pieņēmumi!$CJ$41,BO25/Pieņēmumi!$CJ$42))),$BR$10)</f>
        <v>3</v>
      </c>
      <c r="BS25" s="6">
        <f t="shared" si="26"/>
        <v>21.666666666666668</v>
      </c>
      <c r="BT25" s="6" t="str">
        <f>IF(AND(BS25&gt;=0,BS25&lt;Pieņēmumi!$CJ$46),0,
IF(AND(BS25&gt;= Pieņēmumi!$CJ$46,BS25&lt;Pieņēmumi!$CJ$47), "Mikro",
IF(AND(BS25&gt;=Pieņēmumi!$CJ$47,BS25&lt;Pieņēmumi!$CJ$48), "Mazs",
IF(AND(BS25&gt;=Pieņēmumi!$CJ$48,BS25&lt;Pieņēmumi!$CJ$49), "Vidējs","Liels"))))</f>
        <v>Liels</v>
      </c>
      <c r="BU25" s="9">
        <f>IF(BT25="Mikro",Pieņēmumi!$CJ$31*BR25*0.5,
IF(BT25="Mazs",Pieņēmumi!$CJ$31*BR25,
IF(BT25="Vidējs",Pieņēmumi!$CJ$32*BR25,
IF(BT25="Liels",Pieņēmumi!$CJ$34*BR25,
0))))</f>
        <v>5.0865800865800868</v>
      </c>
      <c r="BV25" s="9">
        <f>IF(BT25="Mikro",Pieņēmumi!$CJ$31*BR25*0.5,0)</f>
        <v>0</v>
      </c>
      <c r="BW25">
        <v>0</v>
      </c>
      <c r="BX25">
        <v>0</v>
      </c>
      <c r="BY25" s="2">
        <v>0</v>
      </c>
      <c r="BZ25" s="6">
        <f>ROUNDUP(IF($A25=1,BW25/Pieņēmumi!$CU$42,IF($A25=2,BW25/Pieņēmumi!$CU$43,IF($A25=3,BW25/Pieņēmumi!$CU$44,BW25/Pieņēmumi!$CU$45))),$CH$10)</f>
        <v>0</v>
      </c>
      <c r="CA25" s="6">
        <f t="shared" si="27"/>
        <v>0</v>
      </c>
      <c r="CB25" s="6">
        <f>IF(AND(CA25&gt;=0,CA25&lt;Pieņēmumi!$CU$49),0,
IF(AND(CA25&gt;=Pieņēmumi!$CU$49,CA25&lt;Pieņēmumi!$CU$50),"Mazs",
IF(AND(CA25&gt;=Pieņēmumi!$CU$50,CA25&lt;Pieņēmumi!$CU$51),"Vidējs","Liels")))</f>
        <v>0</v>
      </c>
      <c r="CC25" s="9">
        <f>IF(CB25="Mazs",Pieņēmumi!$CU$34*BZ25,IF(CB25="Vidējs",Pieņēmumi!$CU$35*BZ25,IF(CB25="Liels",Pieņēmumi!$CU$37*BZ25,0)))</f>
        <v>0</v>
      </c>
      <c r="CD25" s="9">
        <f>IF(CB25="Mazs",(Pieņēmumi!$CU$35-Pieņēmumi!$CU$34)*BZ25,0)</f>
        <v>0</v>
      </c>
      <c r="CE25">
        <v>0</v>
      </c>
      <c r="CF25">
        <v>0</v>
      </c>
      <c r="CG25" s="2">
        <v>0</v>
      </c>
      <c r="CH25" s="6">
        <f>ROUNDUP(IF($A25=1,CE25/Pieņēmumi!$DE$42,IF($A25=2,CE25/Pieņēmumi!$DE$43,IF($A25=3,CE25/Pieņēmumi!$DE$44,CE25/Pieņēmumi!$DE$45))),$CH$10)</f>
        <v>0</v>
      </c>
      <c r="CI25" s="6">
        <f t="shared" si="28"/>
        <v>0</v>
      </c>
      <c r="CJ25" s="6">
        <f>IF(AND(CI25&gt;=0,CI25&lt;Pieņēmumi!$DE$49),0,
IF(AND(CI25&gt;=Pieņēmumi!$DE$49,CI25&lt;Pieņēmumi!$DE$50),"Mazs",
IF(AND(CI25&gt;=Pieņēmumi!$DE$50,CI25&lt;Pieņēmumi!$DE$51),"Vidējs","Liels")))</f>
        <v>0</v>
      </c>
      <c r="CK25" s="9">
        <f>IF(CJ25="Mazs",Pieņēmumi!$DE$34*CH25,IF(CJ25="Vidējs",Pieņēmumi!$DE$35*CH25,IF(CJ25="Liels",Pieņēmumi!$DE$37*CH25,0)))</f>
        <v>0</v>
      </c>
      <c r="CL25" s="9">
        <f>IF(CJ25="Mazs",(Pieņēmumi!$DE$35-Pieņēmumi!$DE$34)*CH25,0)</f>
        <v>0</v>
      </c>
      <c r="CM25">
        <v>20</v>
      </c>
      <c r="CN25">
        <v>1</v>
      </c>
      <c r="CO25" s="2">
        <f>CM25/CN25</f>
        <v>20</v>
      </c>
      <c r="CP25" s="6">
        <f>ROUNDUP(IF($A25=1,CM25/Pieņēmumi!$DO$42,IF($A25=2,CM25/Pieņēmumi!$DO$43,IF($A25=3,CM25/Pieņēmumi!$DO$44,CM25/Pieņēmumi!$DO$45))),$CP$10)</f>
        <v>1</v>
      </c>
      <c r="CQ25" s="6">
        <f t="shared" si="29"/>
        <v>20</v>
      </c>
      <c r="CR25" s="6" t="str">
        <f>IF(AND(CQ25&gt;=0,CQ25&lt;Pieņēmumi!$DO$49),0,
IF(AND(CQ25&gt;=Pieņēmumi!$DO$49,CQ25&lt;Pieņēmumi!$DO$50),"Mazs",
IF(AND(CQ25&gt;=Pieņēmumi!$DO$50,CQ25&lt;Pieņēmumi!$DO$51),"Vidējs","Liels")))</f>
        <v>Vidējs</v>
      </c>
      <c r="CS25" s="9">
        <f>IF(CR25="Mazs",Pieņēmumi!$DO$34*CP25,IF(CR25="Vidējs",Pieņēmumi!$DO$35*CP25,IF(CR25="Liels",Pieņēmumi!$DO$37*CP25,0)))</f>
        <v>1.3888888888888891</v>
      </c>
      <c r="CT25" s="9">
        <f>IF(CR25="Mazs",(Pieņēmumi!$DO$35-Pieņēmumi!$DO$34)*CP25,0)</f>
        <v>0</v>
      </c>
      <c r="CU25" s="6">
        <f t="shared" si="30"/>
        <v>671</v>
      </c>
      <c r="CV25" s="6">
        <f t="shared" si="31"/>
        <v>27</v>
      </c>
      <c r="CW25" s="2">
        <f t="shared" si="32"/>
        <v>24.851851851851851</v>
      </c>
      <c r="CX25" t="str">
        <f t="shared" si="33"/>
        <v>Lielā</v>
      </c>
    </row>
    <row r="26" spans="1:102" x14ac:dyDescent="0.25">
      <c r="A26" s="5">
        <v>3</v>
      </c>
      <c r="B26" s="23">
        <v>0.95542052554724943</v>
      </c>
      <c r="C26">
        <v>6</v>
      </c>
      <c r="D26">
        <v>1</v>
      </c>
      <c r="E26" s="2">
        <f>C26/D26</f>
        <v>6</v>
      </c>
      <c r="F26" s="6">
        <f>ROUNDUP(IF($A26=1,C26/Pieņēmumi!$B$39,IF($A26=2,C26/Pieņēmumi!$B$40,IF($A26=3,C26/Pieņēmumi!$B$41,C26/Pieņēmumi!$B$42))),$F$10)</f>
        <v>1</v>
      </c>
      <c r="G26" s="6">
        <f t="shared" si="13"/>
        <v>6</v>
      </c>
      <c r="H26" s="6" t="str">
        <f>IF(AND(G26&gt;=0,G26&lt;Pieņēmumi!$B$46),0,
IF(AND(G26&gt;= Pieņēmumi!$B$46,G26&lt;Pieņēmumi!$B$47), "Mikro",
IF(AND(G26&gt;=Pieņēmumi!$B$47,G26&lt;Pieņēmumi!$B$48), "Mazs",
IF(AND(G26&gt;=Pieņēmumi!$B$48,G26&lt;Pieņēmumi!$B$49), "Vidējs","Liels"))))</f>
        <v>Mikro</v>
      </c>
      <c r="I26" s="9">
        <f>IF(H26="Mikro",Pieņēmumi!$B$31*F26*0.5,
IF(H26="Mazs",Pieņēmumi!$B$31*F26,
IF(H26="Vidējs",Pieņēmumi!$B$32*F26,
IF(H26="Liels",Pieņēmumi!$B$34*F26,
0))))</f>
        <v>0.35792094615624032</v>
      </c>
      <c r="J26" s="9">
        <f>IF(H26="Mikro",Pieņēmumi!$B$31*F26*0.5,0)</f>
        <v>0.35792094615624032</v>
      </c>
      <c r="K26">
        <v>5</v>
      </c>
      <c r="L26">
        <v>1</v>
      </c>
      <c r="M26" s="2">
        <f>K26/L26</f>
        <v>5</v>
      </c>
      <c r="N26" s="6">
        <f>ROUNDUP(IF($A26=1,K26/Pieņēmumi!$L$39,IF($A26=2,K26/Pieņēmumi!$L$40,IF($A26=3,K26/Pieņēmumi!$L$41,K26/Pieņēmumi!$L$42))),$N$10)</f>
        <v>1</v>
      </c>
      <c r="O26" s="6">
        <f t="shared" si="14"/>
        <v>5</v>
      </c>
      <c r="P26" s="6" t="str">
        <f>IF(AND(O26&gt;=0,O26&lt;Pieņēmumi!$L$46),0,
IF(AND(O26&gt;= Pieņēmumi!$L$46,O26&lt;Pieņēmumi!$L$47), "Mikro",
IF(AND(O26&gt;=Pieņēmumi!$L$47,O26&lt;Pieņēmumi!$L$48), "Mazs",
IF(AND(O26&gt;=Pieņēmumi!$L$48,O26&lt;Pieņēmumi!$L$49), "Vidējs","Liels"))))</f>
        <v>Mikro</v>
      </c>
      <c r="Q26" s="9">
        <f>IF(P26="Mikro",Pieņēmumi!$L$31*N26*0.5,
IF(P26="Mazs",Pieņēmumi!$L$31*N26,
IF(P26="Vidējs",Pieņēmumi!$L$32*N26,
IF(P26="Liels",Pieņēmumi!$L$34*N26,
0))))</f>
        <v>0.3734827264239029</v>
      </c>
      <c r="R26" s="9">
        <f>IF(P26="Mikro",Pieņēmumi!$L$31*N26*0.5,0)</f>
        <v>0.3734827264239029</v>
      </c>
      <c r="S26">
        <v>6</v>
      </c>
      <c r="T26">
        <v>1</v>
      </c>
      <c r="U26" s="2">
        <f t="shared" si="34"/>
        <v>6</v>
      </c>
      <c r="V26" s="6">
        <f>ROUNDUP(IF($A26=1,S26/Pieņēmumi!$V$39,IF($A26=2,S26/Pieņēmumi!$V$40,IF($A26=3,S26/Pieņēmumi!$V$41,S26/Pieņēmumi!$V$42))),$V$10)</f>
        <v>1</v>
      </c>
      <c r="W26" s="6">
        <f t="shared" si="16"/>
        <v>6</v>
      </c>
      <c r="X26" s="6" t="str">
        <f>IF(AND(W26&gt;=0,W26&lt;Pieņēmumi!$V$46),0,
IF(AND(W26&gt;= Pieņēmumi!$V$46,W26&lt;Pieņēmumi!$V$47), "Mikro",
IF(AND(W26&gt;=Pieņēmumi!$V$47,W26&lt;Pieņēmumi!$V$48), "Mazs",
IF(AND(W26&gt;=Pieņēmumi!$V$48,W26&lt;Pieņēmumi!$V$49), "Vidējs","Liels"))))</f>
        <v>Mikro</v>
      </c>
      <c r="Y26" s="9">
        <f>IF(X26="Mikro",Pieņēmumi!$V$31*V26*0.5,
IF(X26="Mazs",Pieņēmumi!$V$31*V26,
IF(X26="Vidējs",Pieņēmumi!$V$32*V26,
IF(X26="Liels",Pieņēmumi!$V$34*V26,
0))))</f>
        <v>0.38904450669156554</v>
      </c>
      <c r="Z26" s="9">
        <f>IF(X26="Mikro",Pieņēmumi!$V$31*V26*0.5,0)</f>
        <v>0.38904450669156554</v>
      </c>
      <c r="AA26">
        <v>7</v>
      </c>
      <c r="AB26">
        <v>1</v>
      </c>
      <c r="AC26" s="2">
        <f t="shared" si="35"/>
        <v>7</v>
      </c>
      <c r="AD26" s="6">
        <f>ROUNDUP(IF($A26=1,AA26/Pieņēmumi!$AF$39,IF($A26=2,AA26/Pieņēmumi!$AF$40,IF($A26=3,AA26/Pieņēmumi!$AF$41,AA26/Pieņēmumi!$AF$42))),$AD$10)</f>
        <v>1</v>
      </c>
      <c r="AE26" s="6">
        <f t="shared" si="18"/>
        <v>7</v>
      </c>
      <c r="AF26" s="6" t="str">
        <f>IF(AND(AE26&gt;=0,AE26&lt;Pieņēmumi!$AF$46),0,
IF(AND(AE26&gt;= Pieņēmumi!$AF$46,AE26&lt;Pieņēmumi!$AF$47), "Mikro",
IF(AND(AE26&gt;=Pieņēmumi!$AF$47,AE26&lt;Pieņēmumi!$AF$48), "Mazs",
IF(AND(AE26&gt;=Pieņēmumi!$AF$48,AE26&lt;Pieņēmumi!$AF$49), "Vidējs","Liels"))))</f>
        <v>Mikro</v>
      </c>
      <c r="AG26" s="9">
        <f>IF(AF26="Mikro",Pieņēmumi!$AF$31*AD26*0.5,
IF(AF26="Mazs",Pieņēmumi!$AF$31*AD26,
IF(AF26="Vidējs",Pieņēmumi!$AF$32*AD26,
IF(AF26="Liels",Pieņēmumi!$AF$34*AD26,
0))))</f>
        <v>0.42016806722689076</v>
      </c>
      <c r="AH26" s="9">
        <f>IF(AF26="Mikro",Pieņēmumi!$AF$31*AD26*0.5,0)</f>
        <v>0.42016806722689076</v>
      </c>
      <c r="AI26">
        <v>10</v>
      </c>
      <c r="AJ26">
        <v>1</v>
      </c>
      <c r="AK26" s="2">
        <f t="shared" si="36"/>
        <v>10</v>
      </c>
      <c r="AL26" s="6">
        <f>ROUNDUP(IF($A26=1,AI26/Pieņēmumi!$AR$39,IF($A26=2,AI26/Pieņēmumi!$AR$40,IF($A26=3,AI26/Pieņēmumi!$AR$41,AI26/Pieņēmumi!$AR$42))),$AL$10)</f>
        <v>1</v>
      </c>
      <c r="AM26" s="6">
        <f t="shared" si="19"/>
        <v>10</v>
      </c>
      <c r="AN26" s="6" t="str">
        <f>IF(AND(AM26&gt;=0,AM26&lt;Pieņēmumi!$AR$46),0,
IF(AND(AM26&gt;= Pieņēmumi!$AR$46,AM26&lt;Pieņēmumi!$AR$47), "Mikro",
IF(AND(AM26&gt;=Pieņēmumi!$AR$47,AM26&lt;Pieņēmumi!$AR$48), "Mazs",
IF(AND(AM26&gt;=Pieņēmumi!$AR$48,AM26&lt;Pieņēmumi!$AR$49), "Vidējs","Liels"))))</f>
        <v>Mazs</v>
      </c>
      <c r="AO26" s="9">
        <f>IF(AN26="Mikro",Pieņēmumi!$AR$31*AL26*0.5,
IF(AN26="Mazs",Pieņēmumi!$AR$31*AL26,
IF(AN26="Vidējs",Pieņēmumi!$AR$32*AL26,
IF(AN26="Liels",Pieņēmumi!$AR$34*AL26,
0))))</f>
        <v>0.90258325552443208</v>
      </c>
      <c r="AP26" s="9">
        <f>IF(AN26="Mikro",Pieņēmumi!$AR$31*AL26*0.5,0)</f>
        <v>0</v>
      </c>
      <c r="AQ26">
        <v>11</v>
      </c>
      <c r="AR26">
        <v>1</v>
      </c>
      <c r="AS26" s="2">
        <f t="shared" si="37"/>
        <v>11</v>
      </c>
      <c r="AT26" s="6">
        <f>ROUNDUP(IF($A26=1,AQ26/Pieņēmumi!$BC$39,IF($A26=2,AQ26/Pieņēmumi!$BC$40,IF($A26=3,AQ26/Pieņēmumi!$BC$41,AQ26/Pieņēmumi!$BC$42))),$AT$10)</f>
        <v>1</v>
      </c>
      <c r="AU26" s="6">
        <f t="shared" si="21"/>
        <v>11</v>
      </c>
      <c r="AV26" s="6" t="str">
        <f>IF(AND(AU26&gt;=0,AU26&lt;Pieņēmumi!$BC$46),0,
IF(AND(AU26&gt;= Pieņēmumi!$BC$46,AU26&lt;Pieņēmumi!$BC$47), "Mikro",
IF(AND(AU26&gt;=Pieņēmumi!$BC$47,AU26&lt;Pieņēmumi!$BC$48), "Mazs",
IF(AND(AU26&gt;=Pieņēmumi!$BC$48,AU26&lt;Pieņēmumi!$BC$49), "Vidējs","Liels"))))</f>
        <v>Mazs</v>
      </c>
      <c r="AW26" s="9">
        <f>IF(AV26="Mikro",Pieņēmumi!$BC$31*AT26*0.5,
IF(AV26="Mazs",Pieņēmumi!$BC$31*AT26,
IF(AV26="Vidējs",Pieņēmumi!$BC$32*AT26,
IF(AV26="Liels",Pieņēmumi!$BC$34*AT26,
0))))</f>
        <v>0.96483037659508253</v>
      </c>
      <c r="AX26" s="9">
        <f>IF(AV26="Mikro",Pieņēmumi!$BC$31*AT26*0.5,0)</f>
        <v>0</v>
      </c>
      <c r="AY26">
        <v>8</v>
      </c>
      <c r="AZ26">
        <v>1</v>
      </c>
      <c r="BA26" s="2">
        <f t="shared" si="38"/>
        <v>8</v>
      </c>
      <c r="BB26" s="6">
        <f>ROUNDUP(IF($A26=1,AY26/Pieņēmumi!$BN$39,IF($A26=2,AY26/Pieņēmumi!$BN$40,IF($A26=3,AY26/Pieņēmumi!$BN$41,AY26/Pieņēmumi!$BN$42))),$BB$10)</f>
        <v>1</v>
      </c>
      <c r="BC26" s="6">
        <f t="shared" si="22"/>
        <v>8</v>
      </c>
      <c r="BD26" s="6" t="str">
        <f>IF(AND(BC26&gt;=0,BC26&lt;Pieņēmumi!$BN$46),0,
IF(AND(BC26&gt;= Pieņēmumi!$BN$46,BC26&lt;Pieņēmumi!$BN$47), "Mikro",
IF(AND(BC26&gt;=Pieņēmumi!$BN$47,BC26&lt;Pieņēmumi!$BN$48), "Mazs",
IF(AND(BC26&gt;=Pieņēmumi!$BN$48,BC26&lt;Pieņēmumi!$BN$49), "Vidējs","Liels"))))</f>
        <v>Mazs</v>
      </c>
      <c r="BE26" s="9">
        <f>IF(BD26="Mikro",Pieņēmumi!$BN$31*BB26*0.5,
IF(BD26="Mazs",Pieņēmumi!$BN$31*BB26,
IF(BD26="Vidējs",Pieņēmumi!$BN$32*BB26,
IF(BD26="Liels",Pieņēmumi!$BN$34*BB26,
0))))</f>
        <v>1.0270774976657331</v>
      </c>
      <c r="BF26" s="9">
        <f>IF(BD26="Mikro",Pieņēmumi!$BN$31*BB26*0.5,0)</f>
        <v>0</v>
      </c>
      <c r="BG26">
        <v>6</v>
      </c>
      <c r="BH26">
        <v>1</v>
      </c>
      <c r="BI26" s="2">
        <f t="shared" si="23"/>
        <v>6</v>
      </c>
      <c r="BJ26" s="6">
        <f>ROUNDUP(IF($A26=1,BG26/Pieņēmumi!$BY$39,IF($A26=2,BG26/Pieņēmumi!$BY$40,IF($A26=3,BG26/Pieņēmumi!$BY$41,BG26/Pieņēmumi!$BY$42))),$BJ$10)</f>
        <v>1</v>
      </c>
      <c r="BK26" s="6">
        <f t="shared" si="24"/>
        <v>6</v>
      </c>
      <c r="BL26" s="6" t="str">
        <f>IF(AND(BK26&gt;=0,BK26&lt;Pieņēmumi!$BY$46),0,
IF(AND(BK26&gt;= Pieņēmumi!$BY$46,BK26&lt;Pieņēmumi!$BY$47), "Mikro",
IF(AND(BK26&gt;=Pieņēmumi!$BY$47,BK26&lt;Pieņēmumi!$BY$48), "Mazs",
IF(AND(BK26&gt;=Pieņēmumi!$BY$48,BK26&lt;Pieņēmumi!$BY$49), "Vidējs","Liels"))))</f>
        <v>Mikro</v>
      </c>
      <c r="BM26" s="9">
        <f>IF(BL26="Mikro",Pieņēmumi!$BY$31*BJ26*0.5,
IF(BL26="Mazs",Pieņēmumi!$BY$31*BJ26,
IF(BL26="Vidējs",Pieņēmumi!$BY$32*BJ26,
IF(BL26="Liels",Pieņēmumi!$BY$34*BJ26,
0))))</f>
        <v>0.54466230936819171</v>
      </c>
      <c r="BN26" s="9">
        <f>IF(BL26="Mikro",Pieņēmumi!$BY$31*BJ26*0.5,0)</f>
        <v>0.54466230936819171</v>
      </c>
      <c r="BO26">
        <v>7</v>
      </c>
      <c r="BP26">
        <v>1</v>
      </c>
      <c r="BQ26" s="2">
        <f t="shared" si="25"/>
        <v>7</v>
      </c>
      <c r="BR26" s="6">
        <f>ROUNDUP(IF($A26=1,BO26/Pieņēmumi!$CJ$39,IF($A26=2,BO26/Pieņēmumi!$CJ$40,IF($A26=3,BO26/Pieņēmumi!$CJ$41,BO26/Pieņēmumi!$CJ$42))),$BR$10)</f>
        <v>1</v>
      </c>
      <c r="BS26" s="6">
        <f t="shared" si="26"/>
        <v>7</v>
      </c>
      <c r="BT26" s="6" t="str">
        <f>IF(AND(BS26&gt;=0,BS26&lt;Pieņēmumi!$CJ$46),0,
IF(AND(BS26&gt;= Pieņēmumi!$CJ$46,BS26&lt;Pieņēmumi!$CJ$47), "Mikro",
IF(AND(BS26&gt;=Pieņēmumi!$CJ$47,BS26&lt;Pieņēmumi!$CJ$48), "Mazs",
IF(AND(BS26&gt;=Pieņēmumi!$CJ$48,BS26&lt;Pieņēmumi!$CJ$49), "Vidējs","Liels"))))</f>
        <v>Mikro</v>
      </c>
      <c r="BU26" s="9">
        <f>IF(BT26="Mikro",Pieņēmumi!$CJ$31*BR26*0.5,
IF(BT26="Mazs",Pieņēmumi!$CJ$31*BR26,
IF(BT26="Vidējs",Pieņēmumi!$CJ$32*BR26,
IF(BT26="Liels",Pieņēmumi!$CJ$34*BR26,
0))))</f>
        <v>0.54466230936819171</v>
      </c>
      <c r="BV26" s="9">
        <f>IF(BT26="Mikro",Pieņēmumi!$CJ$31*BR26*0.5,0)</f>
        <v>0.54466230936819171</v>
      </c>
      <c r="BW26">
        <v>0</v>
      </c>
      <c r="BX26">
        <v>0</v>
      </c>
      <c r="BY26" s="2">
        <v>0</v>
      </c>
      <c r="BZ26" s="6">
        <f>ROUNDUP(IF($A26=1,BW26/Pieņēmumi!$CU$42,IF($A26=2,BW26/Pieņēmumi!$CU$43,IF($A26=3,BW26/Pieņēmumi!$CU$44,BW26/Pieņēmumi!$CU$45))),$CH$10)</f>
        <v>0</v>
      </c>
      <c r="CA26" s="6">
        <f t="shared" si="27"/>
        <v>0</v>
      </c>
      <c r="CB26" s="6">
        <f>IF(AND(CA26&gt;=0,CA26&lt;Pieņēmumi!$CU$49),0,
IF(AND(CA26&gt;=Pieņēmumi!$CU$49,CA26&lt;Pieņēmumi!$CU$50),"Mazs",
IF(AND(CA26&gt;=Pieņēmumi!$CU$50,CA26&lt;Pieņēmumi!$CU$51),"Vidējs","Liels")))</f>
        <v>0</v>
      </c>
      <c r="CC26" s="9">
        <f>IF(CB26="Mazs",Pieņēmumi!$CU$34*BZ26,IF(CB26="Vidējs",Pieņēmumi!$CU$35*BZ26,IF(CB26="Liels",Pieņēmumi!$CU$37*BZ26,0)))</f>
        <v>0</v>
      </c>
      <c r="CD26" s="9">
        <f>IF(CB26="Mazs",(Pieņēmumi!$CU$35-Pieņēmumi!$CU$34)*BZ26,0)</f>
        <v>0</v>
      </c>
      <c r="CE26">
        <v>0</v>
      </c>
      <c r="CF26">
        <v>0</v>
      </c>
      <c r="CG26" s="2">
        <v>0</v>
      </c>
      <c r="CH26" s="6">
        <f>ROUNDUP(IF($A26=1,CE26/Pieņēmumi!$DE$42,IF($A26=2,CE26/Pieņēmumi!$DE$43,IF($A26=3,CE26/Pieņēmumi!$DE$44,CE26/Pieņēmumi!$DE$45))),$CH$10)</f>
        <v>0</v>
      </c>
      <c r="CI26" s="6">
        <f t="shared" si="28"/>
        <v>0</v>
      </c>
      <c r="CJ26" s="6">
        <f>IF(AND(CI26&gt;=0,CI26&lt;Pieņēmumi!$DE$49),0,
IF(AND(CI26&gt;=Pieņēmumi!$DE$49,CI26&lt;Pieņēmumi!$DE$50),"Mazs",
IF(AND(CI26&gt;=Pieņēmumi!$DE$50,CI26&lt;Pieņēmumi!$DE$51),"Vidējs","Liels")))</f>
        <v>0</v>
      </c>
      <c r="CK26" s="9">
        <f>IF(CJ26="Mazs",Pieņēmumi!$DE$34*CH26,IF(CJ26="Vidējs",Pieņēmumi!$DE$35*CH26,IF(CJ26="Liels",Pieņēmumi!$DE$37*CH26,0)))</f>
        <v>0</v>
      </c>
      <c r="CL26" s="9">
        <f>IF(CJ26="Mazs",(Pieņēmumi!$DE$35-Pieņēmumi!$DE$34)*CH26,0)</f>
        <v>0</v>
      </c>
      <c r="CM26">
        <v>0</v>
      </c>
      <c r="CN26">
        <v>0</v>
      </c>
      <c r="CO26" s="2">
        <v>0</v>
      </c>
      <c r="CP26" s="6">
        <f>ROUNDUP(IF($A26=1,CM26/Pieņēmumi!$DO$42,IF($A26=2,CM26/Pieņēmumi!$DO$43,IF($A26=3,CM26/Pieņēmumi!$DO$44,CM26/Pieņēmumi!$DO$45))),$CP$10)</f>
        <v>0</v>
      </c>
      <c r="CQ26" s="6">
        <f t="shared" si="29"/>
        <v>0</v>
      </c>
      <c r="CR26" s="6">
        <f>IF(AND(CQ26&gt;=0,CQ26&lt;Pieņēmumi!$DO$49),0,
IF(AND(CQ26&gt;=Pieņēmumi!$DO$49,CQ26&lt;Pieņēmumi!$DO$50),"Mazs",
IF(AND(CQ26&gt;=Pieņēmumi!$DO$50,CQ26&lt;Pieņēmumi!$DO$51),"Vidējs","Liels")))</f>
        <v>0</v>
      </c>
      <c r="CS26" s="9">
        <f>IF(CR26="Mazs",Pieņēmumi!$DO$34*CP26,IF(CR26="Vidējs",Pieņēmumi!$DO$35*CP26,IF(CR26="Liels",Pieņēmumi!$DO$37*CP26,0)))</f>
        <v>0</v>
      </c>
      <c r="CT26" s="9">
        <f>IF(CR26="Mazs",(Pieņēmumi!$DO$35-Pieņēmumi!$DO$34)*CP26,0)</f>
        <v>0</v>
      </c>
      <c r="CU26" s="6">
        <f t="shared" si="30"/>
        <v>66</v>
      </c>
      <c r="CV26" s="6">
        <f t="shared" si="31"/>
        <v>9</v>
      </c>
      <c r="CW26" s="2">
        <f t="shared" si="32"/>
        <v>7.333333333333333</v>
      </c>
      <c r="CX26" t="str">
        <f t="shared" si="33"/>
        <v>Mazā</v>
      </c>
    </row>
    <row r="27" spans="1:102" x14ac:dyDescent="0.25">
      <c r="A27" s="5">
        <v>2</v>
      </c>
      <c r="B27" s="23">
        <v>0.95505747803673835</v>
      </c>
      <c r="C27">
        <v>0</v>
      </c>
      <c r="D27">
        <v>0</v>
      </c>
      <c r="E27" s="2">
        <v>0</v>
      </c>
      <c r="F27" s="6">
        <f>ROUNDUP(IF($A27=1,C27/Pieņēmumi!$B$39,IF($A27=2,C27/Pieņēmumi!$B$40,IF($A27=3,C27/Pieņēmumi!$B$41,C27/Pieņēmumi!$B$42))),$F$10)</f>
        <v>0</v>
      </c>
      <c r="G27" s="6">
        <f t="shared" si="13"/>
        <v>0</v>
      </c>
      <c r="H27" s="6">
        <f>IF(AND(G27&gt;=0,G27&lt;Pieņēmumi!$B$46),0,
IF(AND(G27&gt;= Pieņēmumi!$B$46,G27&lt;Pieņēmumi!$B$47), "Mikro",
IF(AND(G27&gt;=Pieņēmumi!$B$47,G27&lt;Pieņēmumi!$B$48), "Mazs",
IF(AND(G27&gt;=Pieņēmumi!$B$48,G27&lt;Pieņēmumi!$B$49), "Vidējs","Liels"))))</f>
        <v>0</v>
      </c>
      <c r="I27" s="9">
        <f>IF(H27="Mikro",Pieņēmumi!$B$31*F27*0.5,
IF(H27="Mazs",Pieņēmumi!$B$31*F27,
IF(H27="Vidējs",Pieņēmumi!$B$32*F27,
IF(H27="Liels",Pieņēmumi!$B$34*F27,
0))))</f>
        <v>0</v>
      </c>
      <c r="J27" s="9">
        <f>IF(H27="Mikro",Pieņēmumi!$B$31*F27*0.5,0)</f>
        <v>0</v>
      </c>
      <c r="K27">
        <v>0</v>
      </c>
      <c r="L27">
        <v>0</v>
      </c>
      <c r="M27" s="2">
        <v>0</v>
      </c>
      <c r="N27" s="6">
        <f>ROUNDUP(IF($A27=1,K27/Pieņēmumi!$L$39,IF($A27=2,K27/Pieņēmumi!$L$40,IF($A27=3,K27/Pieņēmumi!$L$41,K27/Pieņēmumi!$L$42))),$N$10)</f>
        <v>0</v>
      </c>
      <c r="O27" s="6">
        <f t="shared" si="14"/>
        <v>0</v>
      </c>
      <c r="P27" s="6">
        <f>IF(AND(O27&gt;=0,O27&lt;Pieņēmumi!$L$46),0,
IF(AND(O27&gt;= Pieņēmumi!$L$46,O27&lt;Pieņēmumi!$L$47), "Mikro",
IF(AND(O27&gt;=Pieņēmumi!$L$47,O27&lt;Pieņēmumi!$L$48), "Mazs",
IF(AND(O27&gt;=Pieņēmumi!$L$48,O27&lt;Pieņēmumi!$L$49), "Vidējs","Liels"))))</f>
        <v>0</v>
      </c>
      <c r="Q27" s="9">
        <f>IF(P27="Mikro",Pieņēmumi!$L$31*N27*0.5,
IF(P27="Mazs",Pieņēmumi!$L$31*N27,
IF(P27="Vidējs",Pieņēmumi!$L$32*N27,
IF(P27="Liels",Pieņēmumi!$L$34*N27,
0))))</f>
        <v>0</v>
      </c>
      <c r="R27" s="9">
        <f>IF(P27="Mikro",Pieņēmumi!$L$31*N27*0.5,0)</f>
        <v>0</v>
      </c>
      <c r="S27">
        <v>0</v>
      </c>
      <c r="T27">
        <v>0</v>
      </c>
      <c r="U27" s="2">
        <v>0</v>
      </c>
      <c r="V27" s="6">
        <f>ROUNDUP(IF($A27=1,S27/Pieņēmumi!$V$39,IF($A27=2,S27/Pieņēmumi!$V$40,IF($A27=3,S27/Pieņēmumi!$V$41,S27/Pieņēmumi!$V$42))),$V$10)</f>
        <v>0</v>
      </c>
      <c r="W27" s="6">
        <f t="shared" si="16"/>
        <v>0</v>
      </c>
      <c r="X27" s="6">
        <f>IF(AND(W27&gt;=0,W27&lt;Pieņēmumi!$V$46),0,
IF(AND(W27&gt;= Pieņēmumi!$V$46,W27&lt;Pieņēmumi!$V$47), "Mikro",
IF(AND(W27&gt;=Pieņēmumi!$V$47,W27&lt;Pieņēmumi!$V$48), "Mazs",
IF(AND(W27&gt;=Pieņēmumi!$V$48,W27&lt;Pieņēmumi!$V$49), "Vidējs","Liels"))))</f>
        <v>0</v>
      </c>
      <c r="Y27" s="9">
        <f>IF(X27="Mikro",Pieņēmumi!$V$31*V27*0.5,
IF(X27="Mazs",Pieņēmumi!$V$31*V27,
IF(X27="Vidējs",Pieņēmumi!$V$32*V27,
IF(X27="Liels",Pieņēmumi!$V$34*V27,
0))))</f>
        <v>0</v>
      </c>
      <c r="Z27" s="9">
        <f>IF(X27="Mikro",Pieņēmumi!$V$31*V27*0.5,0)</f>
        <v>0</v>
      </c>
      <c r="AA27">
        <v>0</v>
      </c>
      <c r="AB27">
        <v>0</v>
      </c>
      <c r="AC27" s="2">
        <v>0</v>
      </c>
      <c r="AD27" s="6">
        <f>ROUNDUP(IF($A27=1,AA27/Pieņēmumi!$AF$39,IF($A27=2,AA27/Pieņēmumi!$AF$40,IF($A27=3,AA27/Pieņēmumi!$AF$41,AA27/Pieņēmumi!$AF$42))),$AD$10)</f>
        <v>0</v>
      </c>
      <c r="AE27" s="6">
        <f t="shared" si="18"/>
        <v>0</v>
      </c>
      <c r="AF27" s="6">
        <f>IF(AND(AE27&gt;=0,AE27&lt;Pieņēmumi!$AF$46),0,
IF(AND(AE27&gt;= Pieņēmumi!$AF$46,AE27&lt;Pieņēmumi!$AF$47), "Mikro",
IF(AND(AE27&gt;=Pieņēmumi!$AF$47,AE27&lt;Pieņēmumi!$AF$48), "Mazs",
IF(AND(AE27&gt;=Pieņēmumi!$AF$48,AE27&lt;Pieņēmumi!$AF$49), "Vidējs","Liels"))))</f>
        <v>0</v>
      </c>
      <c r="AG27" s="9">
        <f>IF(AF27="Mikro",Pieņēmumi!$AF$31*AD27*0.5,
IF(AF27="Mazs",Pieņēmumi!$AF$31*AD27,
IF(AF27="Vidējs",Pieņēmumi!$AF$32*AD27,
IF(AF27="Liels",Pieņēmumi!$AF$34*AD27,
0))))</f>
        <v>0</v>
      </c>
      <c r="AH27" s="9">
        <f>IF(AF27="Mikro",Pieņēmumi!$AF$31*AD27*0.5,0)</f>
        <v>0</v>
      </c>
      <c r="AI27">
        <v>0</v>
      </c>
      <c r="AJ27">
        <v>0</v>
      </c>
      <c r="AK27" s="2">
        <v>0</v>
      </c>
      <c r="AL27" s="6">
        <f>ROUNDUP(IF($A27=1,AI27/Pieņēmumi!$AR$39,IF($A27=2,AI27/Pieņēmumi!$AR$40,IF($A27=3,AI27/Pieņēmumi!$AR$41,AI27/Pieņēmumi!$AR$42))),$AL$10)</f>
        <v>0</v>
      </c>
      <c r="AM27" s="6">
        <f t="shared" si="19"/>
        <v>0</v>
      </c>
      <c r="AN27" s="6">
        <f>IF(AND(AM27&gt;=0,AM27&lt;Pieņēmumi!$AR$46),0,
IF(AND(AM27&gt;= Pieņēmumi!$AR$46,AM27&lt;Pieņēmumi!$AR$47), "Mikro",
IF(AND(AM27&gt;=Pieņēmumi!$AR$47,AM27&lt;Pieņēmumi!$AR$48), "Mazs",
IF(AND(AM27&gt;=Pieņēmumi!$AR$48,AM27&lt;Pieņēmumi!$AR$49), "Vidējs","Liels"))))</f>
        <v>0</v>
      </c>
      <c r="AO27" s="9">
        <f>IF(AN27="Mikro",Pieņēmumi!$AR$31*AL27*0.5,
IF(AN27="Mazs",Pieņēmumi!$AR$31*AL27,
IF(AN27="Vidējs",Pieņēmumi!$AR$32*AL27,
IF(AN27="Liels",Pieņēmumi!$AR$34*AL27,
0))))</f>
        <v>0</v>
      </c>
      <c r="AP27" s="9">
        <f>IF(AN27="Mikro",Pieņēmumi!$AR$31*AL27*0.5,0)</f>
        <v>0</v>
      </c>
      <c r="AQ27">
        <v>0</v>
      </c>
      <c r="AR27">
        <v>0</v>
      </c>
      <c r="AS27" s="2">
        <v>0</v>
      </c>
      <c r="AT27" s="6">
        <f>ROUNDUP(IF($A27=1,AQ27/Pieņēmumi!$BC$39,IF($A27=2,AQ27/Pieņēmumi!$BC$40,IF($A27=3,AQ27/Pieņēmumi!$BC$41,AQ27/Pieņēmumi!$BC$42))),$AT$10)</f>
        <v>0</v>
      </c>
      <c r="AU27" s="6">
        <f t="shared" si="21"/>
        <v>0</v>
      </c>
      <c r="AV27" s="6">
        <f>IF(AND(AU27&gt;=0,AU27&lt;Pieņēmumi!$BC$46),0,
IF(AND(AU27&gt;= Pieņēmumi!$BC$46,AU27&lt;Pieņēmumi!$BC$47), "Mikro",
IF(AND(AU27&gt;=Pieņēmumi!$BC$47,AU27&lt;Pieņēmumi!$BC$48), "Mazs",
IF(AND(AU27&gt;=Pieņēmumi!$BC$48,AU27&lt;Pieņēmumi!$BC$49), "Vidējs","Liels"))))</f>
        <v>0</v>
      </c>
      <c r="AW27" s="9">
        <f>IF(AV27="Mikro",Pieņēmumi!$BC$31*AT27*0.5,
IF(AV27="Mazs",Pieņēmumi!$BC$31*AT27,
IF(AV27="Vidējs",Pieņēmumi!$BC$32*AT27,
IF(AV27="Liels",Pieņēmumi!$BC$34*AT27,
0))))</f>
        <v>0</v>
      </c>
      <c r="AX27" s="9">
        <f>IF(AV27="Mikro",Pieņēmumi!$BC$31*AT27*0.5,0)</f>
        <v>0</v>
      </c>
      <c r="AY27">
        <v>91</v>
      </c>
      <c r="AZ27">
        <v>4</v>
      </c>
      <c r="BA27" s="2">
        <f t="shared" si="38"/>
        <v>22.75</v>
      </c>
      <c r="BB27" s="6">
        <f>ROUNDUP(IF($A27=1,AY27/Pieņēmumi!$BN$39,IF($A27=2,AY27/Pieņēmumi!$BN$40,IF($A27=3,AY27/Pieņēmumi!$BN$41,AY27/Pieņēmumi!$BN$42))),$BB$10)</f>
        <v>4</v>
      </c>
      <c r="BC27" s="6">
        <f t="shared" si="22"/>
        <v>22.75</v>
      </c>
      <c r="BD27" s="6" t="str">
        <f>IF(AND(BC27&gt;=0,BC27&lt;Pieņēmumi!$BN$46),0,
IF(AND(BC27&gt;= Pieņēmumi!$BN$46,BC27&lt;Pieņēmumi!$BN$47), "Mikro",
IF(AND(BC27&gt;=Pieņēmumi!$BN$47,BC27&lt;Pieņēmumi!$BN$48), "Mazs",
IF(AND(BC27&gt;=Pieņēmumi!$BN$48,BC27&lt;Pieņēmumi!$BN$49), "Vidējs","Liels"))))</f>
        <v>Liels</v>
      </c>
      <c r="BE27" s="9">
        <f>IF(BD27="Mikro",Pieņēmumi!$BN$31*BB27*0.5,
IF(BD27="Mazs",Pieņēmumi!$BN$31*BB27,
IF(BD27="Vidējs",Pieņēmumi!$BN$32*BB27,
IF(BD27="Liels",Pieņēmumi!$BN$34*BB27,
0))))</f>
        <v>6.3492063492063489</v>
      </c>
      <c r="BF27" s="9">
        <f>IF(BD27="Mikro",Pieņēmumi!$BN$31*BB27*0.5,0)</f>
        <v>0</v>
      </c>
      <c r="BG27">
        <v>101</v>
      </c>
      <c r="BH27">
        <v>4</v>
      </c>
      <c r="BI27" s="2">
        <f t="shared" si="23"/>
        <v>25.25</v>
      </c>
      <c r="BJ27" s="6">
        <f>ROUNDUP(IF($A27=1,BG27/Pieņēmumi!$BY$39,IF($A27=2,BG27/Pieņēmumi!$BY$40,IF($A27=3,BG27/Pieņēmumi!$BY$41,BG27/Pieņēmumi!$BY$42))),$BJ$10)</f>
        <v>5</v>
      </c>
      <c r="BK27" s="6">
        <f t="shared" si="24"/>
        <v>20.2</v>
      </c>
      <c r="BL27" s="6" t="str">
        <f>IF(AND(BK27&gt;=0,BK27&lt;Pieņēmumi!$BY$46),0,
IF(AND(BK27&gt;= Pieņēmumi!$BY$46,BK27&lt;Pieņēmumi!$BY$47), "Mikro",
IF(AND(BK27&gt;=Pieņēmumi!$BY$47,BK27&lt;Pieņēmumi!$BY$48), "Mazs",
IF(AND(BK27&gt;=Pieņēmumi!$BY$48,BK27&lt;Pieņēmumi!$BY$49), "Vidējs","Liels"))))</f>
        <v>Vidējs</v>
      </c>
      <c r="BM27" s="9">
        <f>IF(BL27="Mikro",Pieņēmumi!$BY$31*BJ27*0.5,
IF(BL27="Mazs",Pieņēmumi!$BY$31*BJ27,
IF(BL27="Vidējs",Pieņēmumi!$BY$32*BJ27,
IF(BL27="Liels",Pieņēmumi!$BY$34*BJ27,
0))))</f>
        <v>6.4599483204134369</v>
      </c>
      <c r="BN27" s="9">
        <f>IF(BL27="Mikro",Pieņēmumi!$BY$31*BJ27*0.5,0)</f>
        <v>0</v>
      </c>
      <c r="BO27">
        <v>91</v>
      </c>
      <c r="BP27">
        <v>4</v>
      </c>
      <c r="BQ27" s="2">
        <f t="shared" si="25"/>
        <v>22.75</v>
      </c>
      <c r="BR27" s="6">
        <f>ROUNDUP(IF($A27=1,BO27/Pieņēmumi!$CJ$39,IF($A27=2,BO27/Pieņēmumi!$CJ$40,IF($A27=3,BO27/Pieņēmumi!$CJ$41,BO27/Pieņēmumi!$CJ$42))),$BR$10)</f>
        <v>4</v>
      </c>
      <c r="BS27" s="6">
        <f t="shared" si="26"/>
        <v>22.75</v>
      </c>
      <c r="BT27" s="6" t="str">
        <f>IF(AND(BS27&gt;=0,BS27&lt;Pieņēmumi!$CJ$46),0,
IF(AND(BS27&gt;= Pieņēmumi!$CJ$46,BS27&lt;Pieņēmumi!$CJ$47), "Mikro",
IF(AND(BS27&gt;=Pieņēmumi!$CJ$47,BS27&lt;Pieņēmumi!$CJ$48), "Mazs",
IF(AND(BS27&gt;=Pieņēmumi!$CJ$48,BS27&lt;Pieņēmumi!$CJ$49), "Vidējs","Liels"))))</f>
        <v>Liels</v>
      </c>
      <c r="BU27" s="9">
        <f>IF(BT27="Mikro",Pieņēmumi!$CJ$31*BR27*0.5,
IF(BT27="Mazs",Pieņēmumi!$CJ$31*BR27,
IF(BT27="Vidējs",Pieņēmumi!$CJ$32*BR27,
IF(BT27="Liels",Pieņēmumi!$CJ$34*BR27,
0))))</f>
        <v>6.7821067821067818</v>
      </c>
      <c r="BV27" s="9">
        <f>IF(BT27="Mikro",Pieņēmumi!$CJ$31*BR27*0.5,0)</f>
        <v>0</v>
      </c>
      <c r="BW27">
        <v>77</v>
      </c>
      <c r="BX27">
        <v>4</v>
      </c>
      <c r="BY27" s="2">
        <f>BW27/BX27</f>
        <v>19.25</v>
      </c>
      <c r="BZ27" s="6">
        <f>ROUNDUP(IF($A27=1,BW27/Pieņēmumi!$CU$42,IF($A27=2,BW27/Pieņēmumi!$CU$43,IF($A27=3,BW27/Pieņēmumi!$CU$44,BW27/Pieņēmumi!$CU$45))),$CH$10)</f>
        <v>4</v>
      </c>
      <c r="CA27" s="6">
        <f t="shared" si="27"/>
        <v>19.25</v>
      </c>
      <c r="CB27" s="6" t="str">
        <f>IF(AND(CA27&gt;=0,CA27&lt;Pieņēmumi!$CU$49),0,
IF(AND(CA27&gt;=Pieņēmumi!$CU$49,CA27&lt;Pieņēmumi!$CU$50),"Mazs",
IF(AND(CA27&gt;=Pieņēmumi!$CU$50,CA27&lt;Pieņēmumi!$CU$51),"Vidējs","Liels")))</f>
        <v>Vidējs</v>
      </c>
      <c r="CC27" s="9">
        <f>IF(CB27="Mazs",Pieņēmumi!$CU$34*BZ27,IF(CB27="Vidējs",Pieņēmumi!$CU$35*BZ27,IF(CB27="Liels",Pieņēmumi!$CU$37*BZ27,0)))</f>
        <v>5.5555555555555562</v>
      </c>
      <c r="CD27" s="9">
        <f>IF(CB27="Mazs",(Pieņēmumi!$CU$35-Pieņēmumi!$CU$34)*BZ27,0)</f>
        <v>0</v>
      </c>
      <c r="CE27">
        <v>75</v>
      </c>
      <c r="CF27">
        <v>3</v>
      </c>
      <c r="CG27" s="2">
        <f>CE27/CF27</f>
        <v>25</v>
      </c>
      <c r="CH27" s="6">
        <f>ROUNDUP(IF($A27=1,CE27/Pieņēmumi!$DE$42,IF($A27=2,CE27/Pieņēmumi!$DE$43,IF($A27=3,CE27/Pieņēmumi!$DE$44,CE27/Pieņēmumi!$DE$45))),$CH$10)</f>
        <v>3</v>
      </c>
      <c r="CI27" s="6">
        <f t="shared" si="28"/>
        <v>25</v>
      </c>
      <c r="CJ27" s="6" t="str">
        <f>IF(AND(CI27&gt;=0,CI27&lt;Pieņēmumi!$DE$49),0,
IF(AND(CI27&gt;=Pieņēmumi!$DE$49,CI27&lt;Pieņēmumi!$DE$50),"Mazs",
IF(AND(CI27&gt;=Pieņēmumi!$DE$50,CI27&lt;Pieņēmumi!$DE$51),"Vidējs","Liels")))</f>
        <v>Liels</v>
      </c>
      <c r="CK27" s="9">
        <f>IF(CJ27="Mazs",Pieņēmumi!$DE$34*CH27,IF(CJ27="Vidējs",Pieņēmumi!$DE$35*CH27,IF(CJ27="Liels",Pieņēmumi!$DE$37*CH27,0)))</f>
        <v>5.3030303030303028</v>
      </c>
      <c r="CL27" s="9">
        <f>IF(CJ27="Mazs",(Pieņēmumi!$DE$35-Pieņēmumi!$DE$34)*CH27,0)</f>
        <v>0</v>
      </c>
      <c r="CM27">
        <v>83</v>
      </c>
      <c r="CN27">
        <v>4</v>
      </c>
      <c r="CO27" s="2">
        <f>CM27/CN27</f>
        <v>20.75</v>
      </c>
      <c r="CP27" s="6">
        <f>ROUNDUP(IF($A27=1,CM27/Pieņēmumi!$DO$42,IF($A27=2,CM27/Pieņēmumi!$DO$43,IF($A27=3,CM27/Pieņēmumi!$DO$44,CM27/Pieņēmumi!$DO$45))),$CP$10)</f>
        <v>4</v>
      </c>
      <c r="CQ27" s="6">
        <f t="shared" si="29"/>
        <v>20.75</v>
      </c>
      <c r="CR27" s="6" t="str">
        <f>IF(AND(CQ27&gt;=0,CQ27&lt;Pieņēmumi!$DO$49),0,
IF(AND(CQ27&gt;=Pieņēmumi!$DO$49,CQ27&lt;Pieņēmumi!$DO$50),"Mazs",
IF(AND(CQ27&gt;=Pieņēmumi!$DO$50,CQ27&lt;Pieņēmumi!$DO$51),"Vidējs","Liels")))</f>
        <v>Vidējs</v>
      </c>
      <c r="CS27" s="9">
        <f>IF(CR27="Mazs",Pieņēmumi!$DO$34*CP27,IF(CR27="Vidējs",Pieņēmumi!$DO$35*CP27,IF(CR27="Liels",Pieņēmumi!$DO$37*CP27,0)))</f>
        <v>5.5555555555555562</v>
      </c>
      <c r="CT27" s="9">
        <f>IF(CR27="Mazs",(Pieņēmumi!$DO$35-Pieņēmumi!$DO$34)*CP27,0)</f>
        <v>0</v>
      </c>
      <c r="CU27" s="6">
        <f t="shared" si="30"/>
        <v>518</v>
      </c>
      <c r="CV27" s="6">
        <f t="shared" si="31"/>
        <v>23</v>
      </c>
      <c r="CW27" s="2">
        <f t="shared" si="32"/>
        <v>22.521739130434781</v>
      </c>
      <c r="CX27" t="str">
        <f t="shared" si="33"/>
        <v>Lielā</v>
      </c>
    </row>
    <row r="28" spans="1:102" x14ac:dyDescent="0.25">
      <c r="A28" s="5">
        <v>3</v>
      </c>
      <c r="B28" s="23">
        <v>0.95330229499853358</v>
      </c>
      <c r="C28">
        <v>21</v>
      </c>
      <c r="D28">
        <v>1</v>
      </c>
      <c r="E28" s="2">
        <f t="shared" ref="E28:E43" si="39">C28/D28</f>
        <v>21</v>
      </c>
      <c r="F28" s="6">
        <f>ROUNDUP(IF($A28=1,C28/Pieņēmumi!$B$39,IF($A28=2,C28/Pieņēmumi!$B$40,IF($A28=3,C28/Pieņēmumi!$B$41,C28/Pieņēmumi!$B$42))),$F$10)</f>
        <v>2</v>
      </c>
      <c r="G28" s="6">
        <f t="shared" si="13"/>
        <v>10.5</v>
      </c>
      <c r="H28" s="6" t="str">
        <f>IF(AND(G28&gt;=0,G28&lt;Pieņēmumi!$B$46),0,
IF(AND(G28&gt;= Pieņēmumi!$B$46,G28&lt;Pieņēmumi!$B$47), "Mikro",
IF(AND(G28&gt;=Pieņēmumi!$B$47,G28&lt;Pieņēmumi!$B$48), "Mazs",
IF(AND(G28&gt;=Pieņēmumi!$B$48,G28&lt;Pieņēmumi!$B$49), "Vidējs","Liels"))))</f>
        <v>Mazs</v>
      </c>
      <c r="I28" s="9">
        <f>IF(H28="Mikro",Pieņēmumi!$B$31*F28*0.5,
IF(H28="Mazs",Pieņēmumi!$B$31*F28,
IF(H28="Vidējs",Pieņēmumi!$B$32*F28,
IF(H28="Liels",Pieņēmumi!$B$34*F28,
0))))</f>
        <v>1.4316837846249613</v>
      </c>
      <c r="J28" s="9">
        <f>IF(H28="Mikro",Pieņēmumi!$B$31*F28*0.5,0)</f>
        <v>0</v>
      </c>
      <c r="K28">
        <v>12</v>
      </c>
      <c r="L28">
        <v>1</v>
      </c>
      <c r="M28" s="2">
        <f t="shared" ref="M28:M47" si="40">K28/L28</f>
        <v>12</v>
      </c>
      <c r="N28" s="6">
        <f>ROUNDUP(IF($A28=1,K28/Pieņēmumi!$L$39,IF($A28=2,K28/Pieņēmumi!$L$40,IF($A28=3,K28/Pieņēmumi!$L$41,K28/Pieņēmumi!$L$42))),$N$10)</f>
        <v>1</v>
      </c>
      <c r="O28" s="6">
        <f t="shared" si="14"/>
        <v>12</v>
      </c>
      <c r="P28" s="6" t="str">
        <f>IF(AND(O28&gt;=0,O28&lt;Pieņēmumi!$L$46),0,
IF(AND(O28&gt;= Pieņēmumi!$L$46,O28&lt;Pieņēmumi!$L$47), "Mikro",
IF(AND(O28&gt;=Pieņēmumi!$L$47,O28&lt;Pieņēmumi!$L$48), "Mazs",
IF(AND(O28&gt;=Pieņēmumi!$L$48,O28&lt;Pieņēmumi!$L$49), "Vidējs","Liels"))))</f>
        <v>Vidējs</v>
      </c>
      <c r="Q28" s="9">
        <f>IF(P28="Mikro",Pieņēmumi!$L$31*N28*0.5,
IF(P28="Mazs",Pieņēmumi!$L$31*N28,
IF(P28="Vidējs",Pieņēmumi!$L$32*N28,
IF(P28="Liels",Pieņēmumi!$L$34*N28,
0))))</f>
        <v>0.83979328165374689</v>
      </c>
      <c r="R28" s="9">
        <f>IF(P28="Mikro",Pieņēmumi!$L$31*N28*0.5,0)</f>
        <v>0</v>
      </c>
      <c r="S28">
        <v>28</v>
      </c>
      <c r="T28">
        <v>1</v>
      </c>
      <c r="U28" s="2">
        <f t="shared" ref="U28:U35" si="41">S28/T28</f>
        <v>28</v>
      </c>
      <c r="V28" s="6">
        <f>ROUNDUP(IF($A28=1,S28/Pieņēmumi!$V$39,IF($A28=2,S28/Pieņēmumi!$V$40,IF($A28=3,S28/Pieņēmumi!$V$41,S28/Pieņēmumi!$V$42))),$V$10)</f>
        <v>2</v>
      </c>
      <c r="W28" s="6">
        <f t="shared" si="16"/>
        <v>14</v>
      </c>
      <c r="X28" s="6" t="str">
        <f>IF(AND(W28&gt;=0,W28&lt;Pieņēmumi!$V$46),0,
IF(AND(W28&gt;= Pieņēmumi!$V$46,W28&lt;Pieņēmumi!$V$47), "Mikro",
IF(AND(W28&gt;=Pieņēmumi!$V$47,W28&lt;Pieņēmumi!$V$48), "Mazs",
IF(AND(W28&gt;=Pieņēmumi!$V$48,W28&lt;Pieņēmumi!$V$49), "Vidējs","Liels"))))</f>
        <v>Vidējs</v>
      </c>
      <c r="Y28" s="9">
        <f>IF(X28="Mikro",Pieņēmumi!$V$31*V28*0.5,
IF(X28="Mazs",Pieņēmumi!$V$31*V28,
IF(X28="Vidējs",Pieņēmumi!$V$32*V28,
IF(X28="Liels",Pieņēmumi!$V$34*V28,
0))))</f>
        <v>1.7441860465116281</v>
      </c>
      <c r="Z28" s="9">
        <f>IF(X28="Mikro",Pieņēmumi!$V$31*V28*0.5,0)</f>
        <v>0</v>
      </c>
      <c r="AA28">
        <v>17</v>
      </c>
      <c r="AB28">
        <v>1</v>
      </c>
      <c r="AC28" s="2">
        <f t="shared" ref="AC28:AC35" si="42">AA28/AB28</f>
        <v>17</v>
      </c>
      <c r="AD28" s="6">
        <f>ROUNDUP(IF($A28=1,AA28/Pieņēmumi!$AF$39,IF($A28=2,AA28/Pieņēmumi!$AF$40,IF($A28=3,AA28/Pieņēmumi!$AF$41,AA28/Pieņēmumi!$AF$42))),$AD$10)</f>
        <v>1</v>
      </c>
      <c r="AE28" s="6">
        <f t="shared" si="18"/>
        <v>17</v>
      </c>
      <c r="AF28" s="6" t="str">
        <f>IF(AND(AE28&gt;=0,AE28&lt;Pieņēmumi!$AF$46),0,
IF(AND(AE28&gt;= Pieņēmumi!$AF$46,AE28&lt;Pieņēmumi!$AF$47), "Mikro",
IF(AND(AE28&gt;=Pieņēmumi!$AF$47,AE28&lt;Pieņēmumi!$AF$48), "Mazs",
IF(AND(AE28&gt;=Pieņēmumi!$AF$48,AE28&lt;Pieņēmumi!$AF$49), "Vidējs","Liels"))))</f>
        <v>Vidējs</v>
      </c>
      <c r="AG28" s="9">
        <f>IF(AF28="Mikro",Pieņēmumi!$AF$31*AD28*0.5,
IF(AF28="Mazs",Pieņēmumi!$AF$31*AD28,
IF(AF28="Vidējs",Pieņēmumi!$AF$32*AD28,
IF(AF28="Liels",Pieņēmumi!$AF$34*AD28,
0))))</f>
        <v>1.03359173126615</v>
      </c>
      <c r="AH28" s="9">
        <f>IF(AF28="Mikro",Pieņēmumi!$AF$31*AD28*0.5,0)</f>
        <v>0</v>
      </c>
      <c r="AI28">
        <v>18</v>
      </c>
      <c r="AJ28">
        <v>1</v>
      </c>
      <c r="AK28" s="2">
        <f t="shared" ref="AK28:AK35" si="43">AI28/AJ28</f>
        <v>18</v>
      </c>
      <c r="AL28" s="6">
        <f>ROUNDUP(IF($A28=1,AI28/Pieņēmumi!$AR$39,IF($A28=2,AI28/Pieņēmumi!$AR$40,IF($A28=3,AI28/Pieņēmumi!$AR$41,AI28/Pieņēmumi!$AR$42))),$AL$10)</f>
        <v>1</v>
      </c>
      <c r="AM28" s="6">
        <f t="shared" si="19"/>
        <v>18</v>
      </c>
      <c r="AN28" s="6" t="str">
        <f>IF(AND(AM28&gt;=0,AM28&lt;Pieņēmumi!$AR$46),0,
IF(AND(AM28&gt;= Pieņēmumi!$AR$46,AM28&lt;Pieņēmumi!$AR$47), "Mikro",
IF(AND(AM28&gt;=Pieņēmumi!$AR$47,AM28&lt;Pieņēmumi!$AR$48), "Mazs",
IF(AND(AM28&gt;=Pieņēmumi!$AR$48,AM28&lt;Pieņēmumi!$AR$49), "Vidējs","Liels"))))</f>
        <v>Vidējs</v>
      </c>
      <c r="AO28" s="9">
        <f>IF(AN28="Mikro",Pieņēmumi!$AR$31*AL28*0.5,
IF(AN28="Mazs",Pieņēmumi!$AR$31*AL28,
IF(AN28="Vidējs",Pieņēmumi!$AR$32*AL28,
IF(AN28="Liels",Pieņēmumi!$AR$34*AL28,
0))))</f>
        <v>1.0981912144702843</v>
      </c>
      <c r="AP28" s="9">
        <f>IF(AN28="Mikro",Pieņēmumi!$AR$31*AL28*0.5,0)</f>
        <v>0</v>
      </c>
      <c r="AQ28">
        <v>20</v>
      </c>
      <c r="AR28">
        <v>1</v>
      </c>
      <c r="AS28" s="2">
        <f t="shared" ref="AS28:AS40" si="44">AQ28/AR28</f>
        <v>20</v>
      </c>
      <c r="AT28" s="6">
        <f>ROUNDUP(IF($A28=1,AQ28/Pieņēmumi!$BC$39,IF($A28=2,AQ28/Pieņēmumi!$BC$40,IF($A28=3,AQ28/Pieņēmumi!$BC$41,AQ28/Pieņēmumi!$BC$42))),$AT$10)</f>
        <v>1</v>
      </c>
      <c r="AU28" s="6">
        <f t="shared" si="21"/>
        <v>20</v>
      </c>
      <c r="AV28" s="6" t="str">
        <f>IF(AND(AU28&gt;=0,AU28&lt;Pieņēmumi!$BC$46),0,
IF(AND(AU28&gt;= Pieņēmumi!$BC$46,AU28&lt;Pieņēmumi!$BC$47), "Mikro",
IF(AND(AU28&gt;=Pieņēmumi!$BC$47,AU28&lt;Pieņēmumi!$BC$48), "Mazs",
IF(AND(AU28&gt;=Pieņēmumi!$BC$48,AU28&lt;Pieņēmumi!$BC$49), "Vidējs","Liels"))))</f>
        <v>Vidējs</v>
      </c>
      <c r="AW28" s="9">
        <f>IF(AV28="Mikro",Pieņēmumi!$BC$31*AT28*0.5,
IF(AV28="Mazs",Pieņēmumi!$BC$31*AT28,
IF(AV28="Vidējs",Pieņēmumi!$BC$32*AT28,
IF(AV28="Liels",Pieņēmumi!$BC$34*AT28,
0))))</f>
        <v>1.1627906976744187</v>
      </c>
      <c r="AX28" s="9">
        <f>IF(AV28="Mikro",Pieņēmumi!$BC$31*AT28*0.5,0)</f>
        <v>0</v>
      </c>
      <c r="AY28">
        <v>27</v>
      </c>
      <c r="AZ28">
        <v>1</v>
      </c>
      <c r="BA28" s="2">
        <f t="shared" si="38"/>
        <v>27</v>
      </c>
      <c r="BB28" s="6">
        <f>ROUNDUP(IF($A28=1,AY28/Pieņēmumi!$BN$39,IF($A28=2,AY28/Pieņēmumi!$BN$40,IF($A28=3,AY28/Pieņēmumi!$BN$41,AY28/Pieņēmumi!$BN$42))),$BB$10)</f>
        <v>2</v>
      </c>
      <c r="BC28" s="6">
        <f t="shared" si="22"/>
        <v>13.5</v>
      </c>
      <c r="BD28" s="6" t="str">
        <f>IF(AND(BC28&gt;=0,BC28&lt;Pieņēmumi!$BN$46),0,
IF(AND(BC28&gt;= Pieņēmumi!$BN$46,BC28&lt;Pieņēmumi!$BN$47), "Mikro",
IF(AND(BC28&gt;=Pieņēmumi!$BN$47,BC28&lt;Pieņēmumi!$BN$48), "Mazs",
IF(AND(BC28&gt;=Pieņēmumi!$BN$48,BC28&lt;Pieņēmumi!$BN$49), "Vidējs","Liels"))))</f>
        <v>Vidējs</v>
      </c>
      <c r="BE28" s="9">
        <f>IF(BD28="Mikro",Pieņēmumi!$BN$31*BB28*0.5,
IF(BD28="Mazs",Pieņēmumi!$BN$31*BB28,
IF(BD28="Vidējs",Pieņēmumi!$BN$32*BB28,
IF(BD28="Liels",Pieņēmumi!$BN$34*BB28,
0))))</f>
        <v>2.454780361757106</v>
      </c>
      <c r="BF28" s="9">
        <f>IF(BD28="Mikro",Pieņēmumi!$BN$31*BB28*0.5,0)</f>
        <v>0</v>
      </c>
      <c r="BG28">
        <v>18</v>
      </c>
      <c r="BH28">
        <v>1</v>
      </c>
      <c r="BI28" s="2">
        <f t="shared" si="23"/>
        <v>18</v>
      </c>
      <c r="BJ28" s="6">
        <f>ROUNDUP(IF($A28=1,BG28/Pieņēmumi!$BY$39,IF($A28=2,BG28/Pieņēmumi!$BY$40,IF($A28=3,BG28/Pieņēmumi!$BY$41,BG28/Pieņēmumi!$BY$42))),$BJ$10)</f>
        <v>1</v>
      </c>
      <c r="BK28" s="6">
        <f t="shared" si="24"/>
        <v>18</v>
      </c>
      <c r="BL28" s="6" t="str">
        <f>IF(AND(BK28&gt;=0,BK28&lt;Pieņēmumi!$BY$46),0,
IF(AND(BK28&gt;= Pieņēmumi!$BY$46,BK28&lt;Pieņēmumi!$BY$47), "Mikro",
IF(AND(BK28&gt;=Pieņēmumi!$BY$47,BK28&lt;Pieņēmumi!$BY$48), "Mazs",
IF(AND(BK28&gt;=Pieņēmumi!$BY$48,BK28&lt;Pieņēmumi!$BY$49), "Vidējs","Liels"))))</f>
        <v>Vidējs</v>
      </c>
      <c r="BM28" s="9">
        <f>IF(BL28="Mikro",Pieņēmumi!$BY$31*BJ28*0.5,
IF(BL28="Mazs",Pieņēmumi!$BY$31*BJ28,
IF(BL28="Vidējs",Pieņēmumi!$BY$32*BJ28,
IF(BL28="Liels",Pieņēmumi!$BY$34*BJ28,
0))))</f>
        <v>1.2919896640826873</v>
      </c>
      <c r="BN28" s="9">
        <f>IF(BL28="Mikro",Pieņēmumi!$BY$31*BJ28*0.5,0)</f>
        <v>0</v>
      </c>
      <c r="BO28">
        <v>17</v>
      </c>
      <c r="BP28">
        <v>1</v>
      </c>
      <c r="BQ28" s="2">
        <f t="shared" si="25"/>
        <v>17</v>
      </c>
      <c r="BR28" s="6">
        <f>ROUNDUP(IF($A28=1,BO28/Pieņēmumi!$CJ$39,IF($A28=2,BO28/Pieņēmumi!$CJ$40,IF($A28=3,BO28/Pieņēmumi!$CJ$41,BO28/Pieņēmumi!$CJ$42))),$BR$10)</f>
        <v>1</v>
      </c>
      <c r="BS28" s="6">
        <f t="shared" si="26"/>
        <v>17</v>
      </c>
      <c r="BT28" s="6" t="str">
        <f>IF(AND(BS28&gt;=0,BS28&lt;Pieņēmumi!$CJ$46),0,
IF(AND(BS28&gt;= Pieņēmumi!$CJ$46,BS28&lt;Pieņēmumi!$CJ$47), "Mikro",
IF(AND(BS28&gt;=Pieņēmumi!$CJ$47,BS28&lt;Pieņēmumi!$CJ$48), "Mazs",
IF(AND(BS28&gt;=Pieņēmumi!$CJ$48,BS28&lt;Pieņēmumi!$CJ$49), "Vidējs","Liels"))))</f>
        <v>Vidējs</v>
      </c>
      <c r="BU28" s="9">
        <f>IF(BT28="Mikro",Pieņēmumi!$CJ$31*BR28*0.5,
IF(BT28="Mazs",Pieņēmumi!$CJ$31*BR28,
IF(BT28="Vidējs",Pieņēmumi!$CJ$32*BR28,
IF(BT28="Liels",Pieņēmumi!$CJ$34*BR28,
0))))</f>
        <v>1.2919896640826873</v>
      </c>
      <c r="BV28" s="9">
        <f>IF(BT28="Mikro",Pieņēmumi!$CJ$31*BR28*0.5,0)</f>
        <v>0</v>
      </c>
      <c r="BW28">
        <v>21</v>
      </c>
      <c r="BX28">
        <v>1</v>
      </c>
      <c r="BY28" s="2">
        <f>BW28/BX28</f>
        <v>21</v>
      </c>
      <c r="BZ28" s="6">
        <f>ROUNDUP(IF($A28=1,BW28/Pieņēmumi!$CU$42,IF($A28=2,BW28/Pieņēmumi!$CU$43,IF($A28=3,BW28/Pieņēmumi!$CU$44,BW28/Pieņēmumi!$CU$45))),$CH$10)</f>
        <v>1</v>
      </c>
      <c r="CA28" s="6">
        <f t="shared" si="27"/>
        <v>21</v>
      </c>
      <c r="CB28" s="6" t="str">
        <f>IF(AND(CA28&gt;=0,CA28&lt;Pieņēmumi!$CU$49),0,
IF(AND(CA28&gt;=Pieņēmumi!$CU$49,CA28&lt;Pieņēmumi!$CU$50),"Mazs",
IF(AND(CA28&gt;=Pieņēmumi!$CU$50,CA28&lt;Pieņēmumi!$CU$51),"Vidējs","Liels")))</f>
        <v>Liels</v>
      </c>
      <c r="CC28" s="9">
        <f>IF(CB28="Mazs",Pieņēmumi!$CU$34*BZ28,IF(CB28="Vidējs",Pieņēmumi!$CU$35*BZ28,IF(CB28="Liels",Pieņēmumi!$CU$37*BZ28,0)))</f>
        <v>1.7676767676767675</v>
      </c>
      <c r="CD28" s="9">
        <f>IF(CB28="Mazs",(Pieņēmumi!$CU$35-Pieņēmumi!$CU$34)*BZ28,0)</f>
        <v>0</v>
      </c>
      <c r="CE28">
        <v>13</v>
      </c>
      <c r="CF28">
        <v>1</v>
      </c>
      <c r="CG28" s="2">
        <f>CE28/CF28</f>
        <v>13</v>
      </c>
      <c r="CH28" s="6">
        <f>ROUNDUP(IF($A28=1,CE28/Pieņēmumi!$DE$42,IF($A28=2,CE28/Pieņēmumi!$DE$43,IF($A28=3,CE28/Pieņēmumi!$DE$44,CE28/Pieņēmumi!$DE$45))),$CH$10)</f>
        <v>1</v>
      </c>
      <c r="CI28" s="6">
        <f t="shared" si="28"/>
        <v>13</v>
      </c>
      <c r="CJ28" s="6" t="str">
        <f>IF(AND(CI28&gt;=0,CI28&lt;Pieņēmumi!$DE$49),0,
IF(AND(CI28&gt;=Pieņēmumi!$DE$49,CI28&lt;Pieņēmumi!$DE$50),"Mazs",
IF(AND(CI28&gt;=Pieņēmumi!$DE$50,CI28&lt;Pieņēmumi!$DE$51),"Vidējs","Liels")))</f>
        <v>Vidējs</v>
      </c>
      <c r="CK28" s="9">
        <f>IF(CJ28="Mazs",Pieņēmumi!$DE$34*CH28,IF(CJ28="Vidējs",Pieņēmumi!$DE$35*CH28,IF(CJ28="Liels",Pieņēmumi!$DE$37*CH28,0)))</f>
        <v>1.3888888888888891</v>
      </c>
      <c r="CL28" s="9">
        <f>IF(CJ28="Mazs",(Pieņēmumi!$DE$35-Pieņēmumi!$DE$34)*CH28,0)</f>
        <v>0</v>
      </c>
      <c r="CM28">
        <v>21</v>
      </c>
      <c r="CN28">
        <v>1</v>
      </c>
      <c r="CO28" s="2">
        <f>CM28/CN28</f>
        <v>21</v>
      </c>
      <c r="CP28" s="6">
        <f>ROUNDUP(IF($A28=1,CM28/Pieņēmumi!$DO$42,IF($A28=2,CM28/Pieņēmumi!$DO$43,IF($A28=3,CM28/Pieņēmumi!$DO$44,CM28/Pieņēmumi!$DO$45))),$CP$10)</f>
        <v>1</v>
      </c>
      <c r="CQ28" s="6">
        <f t="shared" si="29"/>
        <v>21</v>
      </c>
      <c r="CR28" s="6" t="str">
        <f>IF(AND(CQ28&gt;=0,CQ28&lt;Pieņēmumi!$DO$49),0,
IF(AND(CQ28&gt;=Pieņēmumi!$DO$49,CQ28&lt;Pieņēmumi!$DO$50),"Mazs",
IF(AND(CQ28&gt;=Pieņēmumi!$DO$50,CQ28&lt;Pieņēmumi!$DO$51),"Vidējs","Liels")))</f>
        <v>Liels</v>
      </c>
      <c r="CS28" s="9">
        <f>IF(CR28="Mazs",Pieņēmumi!$DO$34*CP28,IF(CR28="Vidējs",Pieņēmumi!$DO$35*CP28,IF(CR28="Liels",Pieņēmumi!$DO$37*CP28,0)))</f>
        <v>1.7676767676767675</v>
      </c>
      <c r="CT28" s="9">
        <f>IF(CR28="Mazs",(Pieņēmumi!$DO$35-Pieņēmumi!$DO$34)*CP28,0)</f>
        <v>0</v>
      </c>
      <c r="CU28" s="6">
        <f t="shared" si="30"/>
        <v>233</v>
      </c>
      <c r="CV28" s="6">
        <f t="shared" si="31"/>
        <v>12</v>
      </c>
      <c r="CW28" s="2">
        <f t="shared" si="32"/>
        <v>19.416666666666668</v>
      </c>
      <c r="CX28" t="str">
        <f t="shared" si="33"/>
        <v>Vidējā</v>
      </c>
    </row>
    <row r="29" spans="1:102" x14ac:dyDescent="0.25">
      <c r="A29" s="5">
        <v>3</v>
      </c>
      <c r="B29" s="23">
        <v>0.95015223881595934</v>
      </c>
      <c r="C29">
        <v>11</v>
      </c>
      <c r="D29">
        <v>1</v>
      </c>
      <c r="E29" s="2">
        <f t="shared" si="39"/>
        <v>11</v>
      </c>
      <c r="F29" s="6">
        <f>ROUNDUP(IF($A29=1,C29/Pieņēmumi!$B$39,IF($A29=2,C29/Pieņēmumi!$B$40,IF($A29=3,C29/Pieņēmumi!$B$41,C29/Pieņēmumi!$B$42))),$F$10)</f>
        <v>1</v>
      </c>
      <c r="G29" s="6">
        <f t="shared" si="13"/>
        <v>11</v>
      </c>
      <c r="H29" s="6" t="str">
        <f>IF(AND(G29&gt;=0,G29&lt;Pieņēmumi!$B$46),0,
IF(AND(G29&gt;= Pieņēmumi!$B$46,G29&lt;Pieņēmumi!$B$47), "Mikro",
IF(AND(G29&gt;=Pieņēmumi!$B$47,G29&lt;Pieņēmumi!$B$48), "Mazs",
IF(AND(G29&gt;=Pieņēmumi!$B$48,G29&lt;Pieņēmumi!$B$49), "Vidējs","Liels"))))</f>
        <v>Mazs</v>
      </c>
      <c r="I29" s="9">
        <f>IF(H29="Mikro",Pieņēmumi!$B$31*F29*0.5,
IF(H29="Mazs",Pieņēmumi!$B$31*F29,
IF(H29="Vidējs",Pieņēmumi!$B$32*F29,
IF(H29="Liels",Pieņēmumi!$B$34*F29,
0))))</f>
        <v>0.71584189231248063</v>
      </c>
      <c r="J29" s="9">
        <f>IF(H29="Mikro",Pieņēmumi!$B$31*F29*0.5,0)</f>
        <v>0</v>
      </c>
      <c r="K29">
        <v>14</v>
      </c>
      <c r="L29">
        <v>1</v>
      </c>
      <c r="M29" s="2">
        <f t="shared" si="40"/>
        <v>14</v>
      </c>
      <c r="N29" s="6">
        <f>ROUNDUP(IF($A29=1,K29/Pieņēmumi!$L$39,IF($A29=2,K29/Pieņēmumi!$L$40,IF($A29=3,K29/Pieņēmumi!$L$41,K29/Pieņēmumi!$L$42))),$N$10)</f>
        <v>1</v>
      </c>
      <c r="O29" s="6">
        <f t="shared" si="14"/>
        <v>14</v>
      </c>
      <c r="P29" s="6" t="str">
        <f>IF(AND(O29&gt;=0,O29&lt;Pieņēmumi!$L$46),0,
IF(AND(O29&gt;= Pieņēmumi!$L$46,O29&lt;Pieņēmumi!$L$47), "Mikro",
IF(AND(O29&gt;=Pieņēmumi!$L$47,O29&lt;Pieņēmumi!$L$48), "Mazs",
IF(AND(O29&gt;=Pieņēmumi!$L$48,O29&lt;Pieņēmumi!$L$49), "Vidējs","Liels"))))</f>
        <v>Vidējs</v>
      </c>
      <c r="Q29" s="9">
        <f>IF(P29="Mikro",Pieņēmumi!$L$31*N29*0.5,
IF(P29="Mazs",Pieņēmumi!$L$31*N29,
IF(P29="Vidējs",Pieņēmumi!$L$32*N29,
IF(P29="Liels",Pieņēmumi!$L$34*N29,
0))))</f>
        <v>0.83979328165374689</v>
      </c>
      <c r="R29" s="9">
        <f>IF(P29="Mikro",Pieņēmumi!$L$31*N29*0.5,0)</f>
        <v>0</v>
      </c>
      <c r="S29">
        <v>9</v>
      </c>
      <c r="T29">
        <v>1</v>
      </c>
      <c r="U29" s="2">
        <f t="shared" si="41"/>
        <v>9</v>
      </c>
      <c r="V29" s="6">
        <f>ROUNDUP(IF($A29=1,S29/Pieņēmumi!$V$39,IF($A29=2,S29/Pieņēmumi!$V$40,IF($A29=3,S29/Pieņēmumi!$V$41,S29/Pieņēmumi!$V$42))),$V$10)</f>
        <v>1</v>
      </c>
      <c r="W29" s="6">
        <f t="shared" si="16"/>
        <v>9</v>
      </c>
      <c r="X29" s="6" t="str">
        <f>IF(AND(W29&gt;=0,W29&lt;Pieņēmumi!$V$46),0,
IF(AND(W29&gt;= Pieņēmumi!$V$46,W29&lt;Pieņēmumi!$V$47), "Mikro",
IF(AND(W29&gt;=Pieņēmumi!$V$47,W29&lt;Pieņēmumi!$V$48), "Mazs",
IF(AND(W29&gt;=Pieņēmumi!$V$48,W29&lt;Pieņēmumi!$V$49), "Vidējs","Liels"))))</f>
        <v>Mazs</v>
      </c>
      <c r="Y29" s="9">
        <f>IF(X29="Mikro",Pieņēmumi!$V$31*V29*0.5,
IF(X29="Mazs",Pieņēmumi!$V$31*V29,
IF(X29="Vidējs",Pieņēmumi!$V$32*V29,
IF(X29="Liels",Pieņēmumi!$V$34*V29,
0))))</f>
        <v>0.77808901338313108</v>
      </c>
      <c r="Z29" s="9">
        <f>IF(X29="Mikro",Pieņēmumi!$V$31*V29*0.5,0)</f>
        <v>0</v>
      </c>
      <c r="AA29">
        <v>16</v>
      </c>
      <c r="AB29">
        <v>1</v>
      </c>
      <c r="AC29" s="2">
        <f t="shared" si="42"/>
        <v>16</v>
      </c>
      <c r="AD29" s="6">
        <f>ROUNDUP(IF($A29=1,AA29/Pieņēmumi!$AF$39,IF($A29=2,AA29/Pieņēmumi!$AF$40,IF($A29=3,AA29/Pieņēmumi!$AF$41,AA29/Pieņēmumi!$AF$42))),$AD$10)</f>
        <v>1</v>
      </c>
      <c r="AE29" s="6">
        <f t="shared" si="18"/>
        <v>16</v>
      </c>
      <c r="AF29" s="6" t="str">
        <f>IF(AND(AE29&gt;=0,AE29&lt;Pieņēmumi!$AF$46),0,
IF(AND(AE29&gt;= Pieņēmumi!$AF$46,AE29&lt;Pieņēmumi!$AF$47), "Mikro",
IF(AND(AE29&gt;=Pieņēmumi!$AF$47,AE29&lt;Pieņēmumi!$AF$48), "Mazs",
IF(AND(AE29&gt;=Pieņēmumi!$AF$48,AE29&lt;Pieņēmumi!$AF$49), "Vidējs","Liels"))))</f>
        <v>Vidējs</v>
      </c>
      <c r="AG29" s="9">
        <f>IF(AF29="Mikro",Pieņēmumi!$AF$31*AD29*0.5,
IF(AF29="Mazs",Pieņēmumi!$AF$31*AD29,
IF(AF29="Vidējs",Pieņēmumi!$AF$32*AD29,
IF(AF29="Liels",Pieņēmumi!$AF$34*AD29,
0))))</f>
        <v>1.03359173126615</v>
      </c>
      <c r="AH29" s="9">
        <f>IF(AF29="Mikro",Pieņēmumi!$AF$31*AD29*0.5,0)</f>
        <v>0</v>
      </c>
      <c r="AI29">
        <v>11</v>
      </c>
      <c r="AJ29">
        <v>1</v>
      </c>
      <c r="AK29" s="2">
        <f t="shared" si="43"/>
        <v>11</v>
      </c>
      <c r="AL29" s="6">
        <f>ROUNDUP(IF($A29=1,AI29/Pieņēmumi!$AR$39,IF($A29=2,AI29/Pieņēmumi!$AR$40,IF($A29=3,AI29/Pieņēmumi!$AR$41,AI29/Pieņēmumi!$AR$42))),$AL$10)</f>
        <v>1</v>
      </c>
      <c r="AM29" s="6">
        <f t="shared" si="19"/>
        <v>11</v>
      </c>
      <c r="AN29" s="6" t="str">
        <f>IF(AND(AM29&gt;=0,AM29&lt;Pieņēmumi!$AR$46),0,
IF(AND(AM29&gt;= Pieņēmumi!$AR$46,AM29&lt;Pieņēmumi!$AR$47), "Mikro",
IF(AND(AM29&gt;=Pieņēmumi!$AR$47,AM29&lt;Pieņēmumi!$AR$48), "Mazs",
IF(AND(AM29&gt;=Pieņēmumi!$AR$48,AM29&lt;Pieņēmumi!$AR$49), "Vidējs","Liels"))))</f>
        <v>Mazs</v>
      </c>
      <c r="AO29" s="9">
        <f>IF(AN29="Mikro",Pieņēmumi!$AR$31*AL29*0.5,
IF(AN29="Mazs",Pieņēmumi!$AR$31*AL29,
IF(AN29="Vidējs",Pieņēmumi!$AR$32*AL29,
IF(AN29="Liels",Pieņēmumi!$AR$34*AL29,
0))))</f>
        <v>0.90258325552443208</v>
      </c>
      <c r="AP29" s="9">
        <f>IF(AN29="Mikro",Pieņēmumi!$AR$31*AL29*0.5,0)</f>
        <v>0</v>
      </c>
      <c r="AQ29">
        <v>18</v>
      </c>
      <c r="AR29">
        <v>1</v>
      </c>
      <c r="AS29" s="2">
        <f t="shared" si="44"/>
        <v>18</v>
      </c>
      <c r="AT29" s="6">
        <f>ROUNDUP(IF($A29=1,AQ29/Pieņēmumi!$BC$39,IF($A29=2,AQ29/Pieņēmumi!$BC$40,IF($A29=3,AQ29/Pieņēmumi!$BC$41,AQ29/Pieņēmumi!$BC$42))),$AT$10)</f>
        <v>1</v>
      </c>
      <c r="AU29" s="6">
        <f t="shared" si="21"/>
        <v>18</v>
      </c>
      <c r="AV29" s="6" t="str">
        <f>IF(AND(AU29&gt;=0,AU29&lt;Pieņēmumi!$BC$46),0,
IF(AND(AU29&gt;= Pieņēmumi!$BC$46,AU29&lt;Pieņēmumi!$BC$47), "Mikro",
IF(AND(AU29&gt;=Pieņēmumi!$BC$47,AU29&lt;Pieņēmumi!$BC$48), "Mazs",
IF(AND(AU29&gt;=Pieņēmumi!$BC$48,AU29&lt;Pieņēmumi!$BC$49), "Vidējs","Liels"))))</f>
        <v>Vidējs</v>
      </c>
      <c r="AW29" s="9">
        <f>IF(AV29="Mikro",Pieņēmumi!$BC$31*AT29*0.5,
IF(AV29="Mazs",Pieņēmumi!$BC$31*AT29,
IF(AV29="Vidējs",Pieņēmumi!$BC$32*AT29,
IF(AV29="Liels",Pieņēmumi!$BC$34*AT29,
0))))</f>
        <v>1.1627906976744187</v>
      </c>
      <c r="AX29" s="9">
        <f>IF(AV29="Mikro",Pieņēmumi!$BC$31*AT29*0.5,0)</f>
        <v>0</v>
      </c>
      <c r="AY29">
        <v>16</v>
      </c>
      <c r="AZ29">
        <v>1</v>
      </c>
      <c r="BA29" s="2">
        <f t="shared" si="38"/>
        <v>16</v>
      </c>
      <c r="BB29" s="6">
        <f>ROUNDUP(IF($A29=1,AY29/Pieņēmumi!$BN$39,IF($A29=2,AY29/Pieņēmumi!$BN$40,IF($A29=3,AY29/Pieņēmumi!$BN$41,AY29/Pieņēmumi!$BN$42))),$BB$10)</f>
        <v>1</v>
      </c>
      <c r="BC29" s="6">
        <f t="shared" si="22"/>
        <v>16</v>
      </c>
      <c r="BD29" s="6" t="str">
        <f>IF(AND(BC29&gt;=0,BC29&lt;Pieņēmumi!$BN$46),0,
IF(AND(BC29&gt;= Pieņēmumi!$BN$46,BC29&lt;Pieņēmumi!$BN$47), "Mikro",
IF(AND(BC29&gt;=Pieņēmumi!$BN$47,BC29&lt;Pieņēmumi!$BN$48), "Mazs",
IF(AND(BC29&gt;=Pieņēmumi!$BN$48,BC29&lt;Pieņēmumi!$BN$49), "Vidējs","Liels"))))</f>
        <v>Vidējs</v>
      </c>
      <c r="BE29" s="9">
        <f>IF(BD29="Mikro",Pieņēmumi!$BN$31*BB29*0.5,
IF(BD29="Mazs",Pieņēmumi!$BN$31*BB29,
IF(BD29="Vidējs",Pieņēmumi!$BN$32*BB29,
IF(BD29="Liels",Pieņēmumi!$BN$34*BB29,
0))))</f>
        <v>1.227390180878553</v>
      </c>
      <c r="BF29" s="9">
        <f>IF(BD29="Mikro",Pieņēmumi!$BN$31*BB29*0.5,0)</f>
        <v>0</v>
      </c>
      <c r="BG29">
        <v>10</v>
      </c>
      <c r="BH29">
        <v>1</v>
      </c>
      <c r="BI29" s="2">
        <f t="shared" si="23"/>
        <v>10</v>
      </c>
      <c r="BJ29" s="6">
        <f>ROUNDUP(IF($A29=1,BG29/Pieņēmumi!$BY$39,IF($A29=2,BG29/Pieņēmumi!$BY$40,IF($A29=3,BG29/Pieņēmumi!$BY$41,BG29/Pieņēmumi!$BY$42))),$BJ$10)</f>
        <v>1</v>
      </c>
      <c r="BK29" s="6">
        <f t="shared" si="24"/>
        <v>10</v>
      </c>
      <c r="BL29" s="6" t="str">
        <f>IF(AND(BK29&gt;=0,BK29&lt;Pieņēmumi!$BY$46),0,
IF(AND(BK29&gt;= Pieņēmumi!$BY$46,BK29&lt;Pieņēmumi!$BY$47), "Mikro",
IF(AND(BK29&gt;=Pieņēmumi!$BY$47,BK29&lt;Pieņēmumi!$BY$48), "Mazs",
IF(AND(BK29&gt;=Pieņēmumi!$BY$48,BK29&lt;Pieņēmumi!$BY$49), "Vidējs","Liels"))))</f>
        <v>Mazs</v>
      </c>
      <c r="BM29" s="9">
        <f>IF(BL29="Mikro",Pieņēmumi!$BY$31*BJ29*0.5,
IF(BL29="Mazs",Pieņēmumi!$BY$31*BJ29,
IF(BL29="Vidējs",Pieņēmumi!$BY$32*BJ29,
IF(BL29="Liels",Pieņēmumi!$BY$34*BJ29,
0))))</f>
        <v>1.0893246187363834</v>
      </c>
      <c r="BN29" s="9">
        <f>IF(BL29="Mikro",Pieņēmumi!$BY$31*BJ29*0.5,0)</f>
        <v>0</v>
      </c>
      <c r="BO29">
        <v>12</v>
      </c>
      <c r="BP29">
        <v>1</v>
      </c>
      <c r="BQ29" s="2">
        <f t="shared" si="25"/>
        <v>12</v>
      </c>
      <c r="BR29" s="6">
        <f>ROUNDUP(IF($A29=1,BO29/Pieņēmumi!$CJ$39,IF($A29=2,BO29/Pieņēmumi!$CJ$40,IF($A29=3,BO29/Pieņēmumi!$CJ$41,BO29/Pieņēmumi!$CJ$42))),$BR$10)</f>
        <v>1</v>
      </c>
      <c r="BS29" s="6">
        <f t="shared" si="26"/>
        <v>12</v>
      </c>
      <c r="BT29" s="6" t="str">
        <f>IF(AND(BS29&gt;=0,BS29&lt;Pieņēmumi!$CJ$46),0,
IF(AND(BS29&gt;= Pieņēmumi!$CJ$46,BS29&lt;Pieņēmumi!$CJ$47), "Mikro",
IF(AND(BS29&gt;=Pieņēmumi!$CJ$47,BS29&lt;Pieņēmumi!$CJ$48), "Mazs",
IF(AND(BS29&gt;=Pieņēmumi!$CJ$48,BS29&lt;Pieņēmumi!$CJ$49), "Vidējs","Liels"))))</f>
        <v>Vidējs</v>
      </c>
      <c r="BU29" s="9">
        <f>IF(BT29="Mikro",Pieņēmumi!$CJ$31*BR29*0.5,
IF(BT29="Mazs",Pieņēmumi!$CJ$31*BR29,
IF(BT29="Vidējs",Pieņēmumi!$CJ$32*BR29,
IF(BT29="Liels",Pieņēmumi!$CJ$34*BR29,
0))))</f>
        <v>1.2919896640826873</v>
      </c>
      <c r="BV29" s="9">
        <f>IF(BT29="Mikro",Pieņēmumi!$CJ$31*BR29*0.5,0)</f>
        <v>0</v>
      </c>
      <c r="BW29">
        <v>0</v>
      </c>
      <c r="BX29">
        <v>0</v>
      </c>
      <c r="BY29" s="2">
        <v>0</v>
      </c>
      <c r="BZ29" s="6">
        <f>ROUNDUP(IF($A29=1,BW29/Pieņēmumi!$CU$42,IF($A29=2,BW29/Pieņēmumi!$CU$43,IF($A29=3,BW29/Pieņēmumi!$CU$44,BW29/Pieņēmumi!$CU$45))),$CH$10)</f>
        <v>0</v>
      </c>
      <c r="CA29" s="6">
        <f t="shared" si="27"/>
        <v>0</v>
      </c>
      <c r="CB29" s="6">
        <f>IF(AND(CA29&gt;=0,CA29&lt;Pieņēmumi!$CU$49),0,
IF(AND(CA29&gt;=Pieņēmumi!$CU$49,CA29&lt;Pieņēmumi!$CU$50),"Mazs",
IF(AND(CA29&gt;=Pieņēmumi!$CU$50,CA29&lt;Pieņēmumi!$CU$51),"Vidējs","Liels")))</f>
        <v>0</v>
      </c>
      <c r="CC29" s="9">
        <f>IF(CB29="Mazs",Pieņēmumi!$CU$34*BZ29,IF(CB29="Vidējs",Pieņēmumi!$CU$35*BZ29,IF(CB29="Liels",Pieņēmumi!$CU$37*BZ29,0)))</f>
        <v>0</v>
      </c>
      <c r="CD29" s="9">
        <f>IF(CB29="Mazs",(Pieņēmumi!$CU$35-Pieņēmumi!$CU$34)*BZ29,0)</f>
        <v>0</v>
      </c>
      <c r="CE29">
        <v>0</v>
      </c>
      <c r="CF29">
        <v>0</v>
      </c>
      <c r="CG29" s="2">
        <v>0</v>
      </c>
      <c r="CH29" s="6">
        <f>ROUNDUP(IF($A29=1,CE29/Pieņēmumi!$DE$42,IF($A29=2,CE29/Pieņēmumi!$DE$43,IF($A29=3,CE29/Pieņēmumi!$DE$44,CE29/Pieņēmumi!$DE$45))),$CH$10)</f>
        <v>0</v>
      </c>
      <c r="CI29" s="6">
        <f t="shared" si="28"/>
        <v>0</v>
      </c>
      <c r="CJ29" s="6">
        <f>IF(AND(CI29&gt;=0,CI29&lt;Pieņēmumi!$DE$49),0,
IF(AND(CI29&gt;=Pieņēmumi!$DE$49,CI29&lt;Pieņēmumi!$DE$50),"Mazs",
IF(AND(CI29&gt;=Pieņēmumi!$DE$50,CI29&lt;Pieņēmumi!$DE$51),"Vidējs","Liels")))</f>
        <v>0</v>
      </c>
      <c r="CK29" s="9">
        <f>IF(CJ29="Mazs",Pieņēmumi!$DE$34*CH29,IF(CJ29="Vidējs",Pieņēmumi!$DE$35*CH29,IF(CJ29="Liels",Pieņēmumi!$DE$37*CH29,0)))</f>
        <v>0</v>
      </c>
      <c r="CL29" s="9">
        <f>IF(CJ29="Mazs",(Pieņēmumi!$DE$35-Pieņēmumi!$DE$34)*CH29,0)</f>
        <v>0</v>
      </c>
      <c r="CM29">
        <v>0</v>
      </c>
      <c r="CN29">
        <v>0</v>
      </c>
      <c r="CO29" s="2">
        <v>0</v>
      </c>
      <c r="CP29" s="6">
        <f>ROUNDUP(IF($A29=1,CM29/Pieņēmumi!$DO$42,IF($A29=2,CM29/Pieņēmumi!$DO$43,IF($A29=3,CM29/Pieņēmumi!$DO$44,CM29/Pieņēmumi!$DO$45))),$CP$10)</f>
        <v>0</v>
      </c>
      <c r="CQ29" s="6">
        <f t="shared" si="29"/>
        <v>0</v>
      </c>
      <c r="CR29" s="6">
        <f>IF(AND(CQ29&gt;=0,CQ29&lt;Pieņēmumi!$DO$49),0,
IF(AND(CQ29&gt;=Pieņēmumi!$DO$49,CQ29&lt;Pieņēmumi!$DO$50),"Mazs",
IF(AND(CQ29&gt;=Pieņēmumi!$DO$50,CQ29&lt;Pieņēmumi!$DO$51),"Vidējs","Liels")))</f>
        <v>0</v>
      </c>
      <c r="CS29" s="9">
        <f>IF(CR29="Mazs",Pieņēmumi!$DO$34*CP29,IF(CR29="Vidējs",Pieņēmumi!$DO$35*CP29,IF(CR29="Liels",Pieņēmumi!$DO$37*CP29,0)))</f>
        <v>0</v>
      </c>
      <c r="CT29" s="9">
        <f>IF(CR29="Mazs",(Pieņēmumi!$DO$35-Pieņēmumi!$DO$34)*CP29,0)</f>
        <v>0</v>
      </c>
      <c r="CU29" s="6">
        <f t="shared" si="30"/>
        <v>117</v>
      </c>
      <c r="CV29" s="6">
        <f t="shared" si="31"/>
        <v>9</v>
      </c>
      <c r="CW29" s="2">
        <f t="shared" si="32"/>
        <v>13</v>
      </c>
      <c r="CX29" t="str">
        <f t="shared" si="33"/>
        <v>Vidējā</v>
      </c>
    </row>
    <row r="30" spans="1:102" x14ac:dyDescent="0.25">
      <c r="A30" s="5">
        <v>1</v>
      </c>
      <c r="B30" s="23">
        <v>0.94556912662141523</v>
      </c>
      <c r="C30">
        <v>129</v>
      </c>
      <c r="D30">
        <v>5</v>
      </c>
      <c r="E30" s="2">
        <f t="shared" si="39"/>
        <v>25.8</v>
      </c>
      <c r="F30" s="6">
        <f>ROUNDUP(IF($A30=1,C30/Pieņēmumi!$B$39,IF($A30=2,C30/Pieņēmumi!$B$40,IF($A30=3,C30/Pieņēmumi!$B$41,C30/Pieņēmumi!$B$42))),$F$10)</f>
        <v>7</v>
      </c>
      <c r="G30" s="6">
        <f t="shared" si="13"/>
        <v>18.428571428571427</v>
      </c>
      <c r="H30" s="6" t="str">
        <f>IF(AND(G30&gt;=0,G30&lt;Pieņēmumi!$B$46),0,
IF(AND(G30&gt;= Pieņēmumi!$B$46,G30&lt;Pieņēmumi!$B$47), "Mikro",
IF(AND(G30&gt;=Pieņēmumi!$B$47,G30&lt;Pieņēmumi!$B$48), "Mazs",
IF(AND(G30&gt;=Pieņēmumi!$B$48,G30&lt;Pieņēmumi!$B$49), "Vidējs","Liels"))))</f>
        <v>Vidējs</v>
      </c>
      <c r="I30" s="9">
        <f>IF(H30="Mikro",Pieņēmumi!$B$31*F30*0.5,
IF(H30="Mazs",Pieņēmumi!$B$31*F30,
IF(H30="Vidējs",Pieņēmumi!$B$32*F30,
IF(H30="Liels",Pieņēmumi!$B$34*F30,
0))))</f>
        <v>5.6524547803617562</v>
      </c>
      <c r="J30" s="9">
        <f>IF(H30="Mikro",Pieņēmumi!$B$31*F30*0.5,0)</f>
        <v>0</v>
      </c>
      <c r="K30">
        <v>131</v>
      </c>
      <c r="L30">
        <v>5</v>
      </c>
      <c r="M30" s="2">
        <f t="shared" si="40"/>
        <v>26.2</v>
      </c>
      <c r="N30" s="6">
        <f>ROUNDUP(IF($A30=1,K30/Pieņēmumi!$L$39,IF($A30=2,K30/Pieņēmumi!$L$40,IF($A30=3,K30/Pieņēmumi!$L$41,K30/Pieņēmumi!$L$42))),$N$10)</f>
        <v>7</v>
      </c>
      <c r="O30" s="6">
        <f t="shared" si="14"/>
        <v>18.714285714285715</v>
      </c>
      <c r="P30" s="6" t="str">
        <f>IF(AND(O30&gt;=0,O30&lt;Pieņēmumi!$L$46),0,
IF(AND(O30&gt;= Pieņēmumi!$L$46,O30&lt;Pieņēmumi!$L$47), "Mikro",
IF(AND(O30&gt;=Pieņēmumi!$L$47,O30&lt;Pieņēmumi!$L$48), "Mazs",
IF(AND(O30&gt;=Pieņēmumi!$L$48,O30&lt;Pieņēmumi!$L$49), "Vidējs","Liels"))))</f>
        <v>Vidējs</v>
      </c>
      <c r="Q30" s="9">
        <f>IF(P30="Mikro",Pieņēmumi!$L$31*N30*0.5,
IF(P30="Mazs",Pieņēmumi!$L$31*N30,
IF(P30="Vidējs",Pieņēmumi!$L$32*N30,
IF(P30="Liels",Pieņēmumi!$L$34*N30,
0))))</f>
        <v>5.8785529715762284</v>
      </c>
      <c r="R30" s="9">
        <f>IF(P30="Mikro",Pieņēmumi!$L$31*N30*0.5,0)</f>
        <v>0</v>
      </c>
      <c r="S30">
        <v>130</v>
      </c>
      <c r="T30">
        <v>5</v>
      </c>
      <c r="U30" s="2">
        <f t="shared" si="41"/>
        <v>26</v>
      </c>
      <c r="V30" s="6">
        <f>ROUNDUP(IF($A30=1,S30/Pieņēmumi!$V$39,IF($A30=2,S30/Pieņēmumi!$V$40,IF($A30=3,S30/Pieņēmumi!$V$41,S30/Pieņēmumi!$V$42))),$V$10)</f>
        <v>7</v>
      </c>
      <c r="W30" s="6">
        <f t="shared" si="16"/>
        <v>18.571428571428573</v>
      </c>
      <c r="X30" s="6" t="str">
        <f>IF(AND(W30&gt;=0,W30&lt;Pieņēmumi!$V$46),0,
IF(AND(W30&gt;= Pieņēmumi!$V$46,W30&lt;Pieņēmumi!$V$47), "Mikro",
IF(AND(W30&gt;=Pieņēmumi!$V$47,W30&lt;Pieņēmumi!$V$48), "Mazs",
IF(AND(W30&gt;=Pieņēmumi!$V$48,W30&lt;Pieņēmumi!$V$49), "Vidējs","Liels"))))</f>
        <v>Vidējs</v>
      </c>
      <c r="Y30" s="9">
        <f>IF(X30="Mikro",Pieņēmumi!$V$31*V30*0.5,
IF(X30="Mazs",Pieņēmumi!$V$31*V30,
IF(X30="Vidējs",Pieņēmumi!$V$32*V30,
IF(X30="Liels",Pieņēmumi!$V$34*V30,
0))))</f>
        <v>6.1046511627906987</v>
      </c>
      <c r="Z30" s="9">
        <f>IF(X30="Mikro",Pieņēmumi!$V$31*V30*0.5,0)</f>
        <v>0</v>
      </c>
      <c r="AA30">
        <v>139</v>
      </c>
      <c r="AB30">
        <v>5</v>
      </c>
      <c r="AC30" s="2">
        <f t="shared" si="42"/>
        <v>27.8</v>
      </c>
      <c r="AD30" s="6">
        <f>ROUNDUP(IF($A30=1,AA30/Pieņēmumi!$AF$39,IF($A30=2,AA30/Pieņēmumi!$AF$40,IF($A30=3,AA30/Pieņēmumi!$AF$41,AA30/Pieņēmumi!$AF$42))),$AD$10)</f>
        <v>7</v>
      </c>
      <c r="AE30" s="6">
        <f t="shared" si="18"/>
        <v>19.857142857142858</v>
      </c>
      <c r="AF30" s="6" t="str">
        <f>IF(AND(AE30&gt;=0,AE30&lt;Pieņēmumi!$AF$46),0,
IF(AND(AE30&gt;= Pieņēmumi!$AF$46,AE30&lt;Pieņēmumi!$AF$47), "Mikro",
IF(AND(AE30&gt;=Pieņēmumi!$AF$47,AE30&lt;Pieņēmumi!$AF$48), "Mazs",
IF(AND(AE30&gt;=Pieņēmumi!$AF$48,AE30&lt;Pieņēmumi!$AF$49), "Vidējs","Liels"))))</f>
        <v>Vidējs</v>
      </c>
      <c r="AG30" s="9">
        <f>IF(AF30="Mikro",Pieņēmumi!$AF$31*AD30*0.5,
IF(AF30="Mazs",Pieņēmumi!$AF$31*AD30,
IF(AF30="Vidējs",Pieņēmumi!$AF$32*AD30,
IF(AF30="Liels",Pieņēmumi!$AF$34*AD30,
0))))</f>
        <v>7.2351421188630498</v>
      </c>
      <c r="AH30" s="9">
        <f>IF(AF30="Mikro",Pieņēmumi!$AF$31*AD30*0.5,0)</f>
        <v>0</v>
      </c>
      <c r="AI30">
        <v>132</v>
      </c>
      <c r="AJ30">
        <v>5</v>
      </c>
      <c r="AK30" s="2">
        <f t="shared" si="43"/>
        <v>26.4</v>
      </c>
      <c r="AL30" s="6">
        <f>ROUNDUP(IF($A30=1,AI30/Pieņēmumi!$AR$39,IF($A30=2,AI30/Pieņēmumi!$AR$40,IF($A30=3,AI30/Pieņēmumi!$AR$41,AI30/Pieņēmumi!$AR$42))),$AL$10)</f>
        <v>6</v>
      </c>
      <c r="AM30" s="6">
        <f t="shared" si="19"/>
        <v>22</v>
      </c>
      <c r="AN30" s="6" t="str">
        <f>IF(AND(AM30&gt;=0,AM30&lt;Pieņēmumi!$AR$46),0,
IF(AND(AM30&gt;= Pieņēmumi!$AR$46,AM30&lt;Pieņēmumi!$AR$47), "Mikro",
IF(AND(AM30&gt;=Pieņēmumi!$AR$47,AM30&lt;Pieņēmumi!$AR$48), "Mazs",
IF(AND(AM30&gt;=Pieņēmumi!$AR$48,AM30&lt;Pieņēmumi!$AR$49), "Vidējs","Liels"))))</f>
        <v>Liels</v>
      </c>
      <c r="AO30" s="9">
        <f>IF(AN30="Mikro",Pieņēmumi!$AR$31*AL30*0.5,
IF(AN30="Mazs",Pieņēmumi!$AR$31*AL30,
IF(AN30="Vidējs",Pieņēmumi!$AR$32*AL30,
IF(AN30="Liels",Pieņēmumi!$AR$34*AL30,
0))))</f>
        <v>8.2251082251082241</v>
      </c>
      <c r="AP30" s="9">
        <f>IF(AN30="Mikro",Pieņēmumi!$AR$31*AL30*0.5,0)</f>
        <v>0</v>
      </c>
      <c r="AQ30">
        <v>141</v>
      </c>
      <c r="AR30">
        <v>5</v>
      </c>
      <c r="AS30" s="2">
        <f t="shared" si="44"/>
        <v>28.2</v>
      </c>
      <c r="AT30" s="6">
        <f>ROUNDUP(IF($A30=1,AQ30/Pieņēmumi!$BC$39,IF($A30=2,AQ30/Pieņēmumi!$BC$40,IF($A30=3,AQ30/Pieņēmumi!$BC$41,AQ30/Pieņēmumi!$BC$42))),$AT$10)</f>
        <v>6</v>
      </c>
      <c r="AU30" s="6">
        <f t="shared" si="21"/>
        <v>23.5</v>
      </c>
      <c r="AV30" s="6" t="str">
        <f>IF(AND(AU30&gt;=0,AU30&lt;Pieņēmumi!$BC$46),0,
IF(AND(AU30&gt;= Pieņēmumi!$BC$46,AU30&lt;Pieņēmumi!$BC$47), "Mikro",
IF(AND(AU30&gt;=Pieņēmumi!$BC$47,AU30&lt;Pieņēmumi!$BC$48), "Mazs",
IF(AND(AU30&gt;=Pieņēmumi!$BC$48,AU30&lt;Pieņēmumi!$BC$49), "Vidējs","Liels"))))</f>
        <v>Liels</v>
      </c>
      <c r="AW30" s="9">
        <f>IF(AV30="Mikro",Pieņēmumi!$BC$31*AT30*0.5,
IF(AV30="Mazs",Pieņēmumi!$BC$31*AT30,
IF(AV30="Vidējs",Pieņēmumi!$BC$32*AT30,
IF(AV30="Liels",Pieņēmumi!$BC$34*AT30,
0))))</f>
        <v>9.0909090909090899</v>
      </c>
      <c r="AX30" s="9">
        <f>IF(AV30="Mikro",Pieņēmumi!$BC$31*AT30*0.5,0)</f>
        <v>0</v>
      </c>
      <c r="AY30">
        <v>143</v>
      </c>
      <c r="AZ30">
        <v>5</v>
      </c>
      <c r="BA30" s="2">
        <f t="shared" si="38"/>
        <v>28.6</v>
      </c>
      <c r="BB30" s="6">
        <f>ROUNDUP(IF($A30=1,AY30/Pieņēmumi!$BN$39,IF($A30=2,AY30/Pieņēmumi!$BN$40,IF($A30=3,AY30/Pieņēmumi!$BN$41,AY30/Pieņēmumi!$BN$42))),$BB$10)</f>
        <v>6</v>
      </c>
      <c r="BC30" s="6">
        <f t="shared" si="22"/>
        <v>23.833333333333332</v>
      </c>
      <c r="BD30" s="6" t="str">
        <f>IF(AND(BC30&gt;=0,BC30&lt;Pieņēmumi!$BN$46),0,
IF(AND(BC30&gt;= Pieņēmumi!$BN$46,BC30&lt;Pieņēmumi!$BN$47), "Mikro",
IF(AND(BC30&gt;=Pieņēmumi!$BN$47,BC30&lt;Pieņēmumi!$BN$48), "Mazs",
IF(AND(BC30&gt;=Pieņēmumi!$BN$48,BC30&lt;Pieņēmumi!$BN$49), "Vidējs","Liels"))))</f>
        <v>Liels</v>
      </c>
      <c r="BE30" s="9">
        <f>IF(BD30="Mikro",Pieņēmumi!$BN$31*BB30*0.5,
IF(BD30="Mazs",Pieņēmumi!$BN$31*BB30,
IF(BD30="Vidējs",Pieņēmumi!$BN$32*BB30,
IF(BD30="Liels",Pieņēmumi!$BN$34*BB30,
0))))</f>
        <v>9.5238095238095237</v>
      </c>
      <c r="BF30" s="9">
        <f>IF(BD30="Mikro",Pieņēmumi!$BN$31*BB30*0.5,0)</f>
        <v>0</v>
      </c>
      <c r="BG30">
        <v>146</v>
      </c>
      <c r="BH30">
        <v>5</v>
      </c>
      <c r="BI30" s="2">
        <f t="shared" si="23"/>
        <v>29.2</v>
      </c>
      <c r="BJ30" s="6">
        <f>ROUNDUP(IF($A30=1,BG30/Pieņēmumi!$BY$39,IF($A30=2,BG30/Pieņēmumi!$BY$40,IF($A30=3,BG30/Pieņēmumi!$BY$41,BG30/Pieņēmumi!$BY$42))),$BJ$10)</f>
        <v>6</v>
      </c>
      <c r="BK30" s="6">
        <f t="shared" si="24"/>
        <v>24.333333333333332</v>
      </c>
      <c r="BL30" s="6" t="str">
        <f>IF(AND(BK30&gt;=0,BK30&lt;Pieņēmumi!$BY$46),0,
IF(AND(BK30&gt;= Pieņēmumi!$BY$46,BK30&lt;Pieņēmumi!$BY$47), "Mikro",
IF(AND(BK30&gt;=Pieņēmumi!$BY$47,BK30&lt;Pieņēmumi!$BY$48), "Mazs",
IF(AND(BK30&gt;=Pieņēmumi!$BY$48,BK30&lt;Pieņēmumi!$BY$49), "Vidējs","Liels"))))</f>
        <v>Liels</v>
      </c>
      <c r="BM30" s="9">
        <f>IF(BL30="Mikro",Pieņēmumi!$BY$31*BJ30*0.5,
IF(BL30="Mazs",Pieņēmumi!$BY$31*BJ30,
IF(BL30="Vidējs",Pieņēmumi!$BY$32*BJ30,
IF(BL30="Liels",Pieņēmumi!$BY$34*BJ30,
0))))</f>
        <v>9.9567099567099557</v>
      </c>
      <c r="BN30" s="9">
        <f>IF(BL30="Mikro",Pieņēmumi!$BY$31*BJ30*0.5,0)</f>
        <v>0</v>
      </c>
      <c r="BO30">
        <v>138</v>
      </c>
      <c r="BP30">
        <v>5</v>
      </c>
      <c r="BQ30" s="2">
        <f t="shared" si="25"/>
        <v>27.6</v>
      </c>
      <c r="BR30" s="6">
        <f>ROUNDUP(IF($A30=1,BO30/Pieņēmumi!$CJ$39,IF($A30=2,BO30/Pieņēmumi!$CJ$40,IF($A30=3,BO30/Pieņēmumi!$CJ$41,BO30/Pieņēmumi!$CJ$42))),$BR$10)</f>
        <v>6</v>
      </c>
      <c r="BS30" s="6">
        <f t="shared" si="26"/>
        <v>23</v>
      </c>
      <c r="BT30" s="6" t="str">
        <f>IF(AND(BS30&gt;=0,BS30&lt;Pieņēmumi!$CJ$46),0,
IF(AND(BS30&gt;= Pieņēmumi!$CJ$46,BS30&lt;Pieņēmumi!$CJ$47), "Mikro",
IF(AND(BS30&gt;=Pieņēmumi!$CJ$47,BS30&lt;Pieņēmumi!$CJ$48), "Mazs",
IF(AND(BS30&gt;=Pieņēmumi!$CJ$48,BS30&lt;Pieņēmumi!$CJ$49), "Vidējs","Liels"))))</f>
        <v>Liels</v>
      </c>
      <c r="BU30" s="9">
        <f>IF(BT30="Mikro",Pieņēmumi!$CJ$31*BR30*0.5,
IF(BT30="Mazs",Pieņēmumi!$CJ$31*BR30,
IF(BT30="Vidējs",Pieņēmumi!$CJ$32*BR30,
IF(BT30="Liels",Pieņēmumi!$CJ$34*BR30,
0))))</f>
        <v>10.173160173160174</v>
      </c>
      <c r="BV30" s="9">
        <f>IF(BT30="Mikro",Pieņēmumi!$CJ$31*BR30*0.5,0)</f>
        <v>0</v>
      </c>
      <c r="BW30">
        <v>91</v>
      </c>
      <c r="BX30">
        <v>3</v>
      </c>
      <c r="BY30" s="2">
        <f>BW30/BX30</f>
        <v>30.333333333333332</v>
      </c>
      <c r="BZ30" s="6">
        <f>ROUNDUP(IF($A30=1,BW30/Pieņēmumi!$CU$42,IF($A30=2,BW30/Pieņēmumi!$CU$43,IF($A30=3,BW30/Pieņēmumi!$CU$44,BW30/Pieņēmumi!$CU$45))),$CH$10)</f>
        <v>4</v>
      </c>
      <c r="CA30" s="6">
        <f t="shared" si="27"/>
        <v>22.75</v>
      </c>
      <c r="CB30" s="6" t="str">
        <f>IF(AND(CA30&gt;=0,CA30&lt;Pieņēmumi!$CU$49),0,
IF(AND(CA30&gt;=Pieņēmumi!$CU$49,CA30&lt;Pieņēmumi!$CU$50),"Mazs",
IF(AND(CA30&gt;=Pieņēmumi!$CU$50,CA30&lt;Pieņēmumi!$CU$51),"Vidējs","Liels")))</f>
        <v>Liels</v>
      </c>
      <c r="CC30" s="9">
        <f>IF(CB30="Mazs",Pieņēmumi!$CU$34*BZ30,IF(CB30="Vidējs",Pieņēmumi!$CU$35*BZ30,IF(CB30="Liels",Pieņēmumi!$CU$37*BZ30,0)))</f>
        <v>7.0707070707070701</v>
      </c>
      <c r="CD30" s="9">
        <f>IF(CB30="Mazs",(Pieņēmumi!$CU$35-Pieņēmumi!$CU$34)*BZ30,0)</f>
        <v>0</v>
      </c>
      <c r="CE30">
        <v>90</v>
      </c>
      <c r="CF30">
        <v>3</v>
      </c>
      <c r="CG30" s="2">
        <f>CE30/CF30</f>
        <v>30</v>
      </c>
      <c r="CH30" s="6">
        <f>ROUNDUP(IF($A30=1,CE30/Pieņēmumi!$DE$42,IF($A30=2,CE30/Pieņēmumi!$DE$43,IF($A30=3,CE30/Pieņēmumi!$DE$44,CE30/Pieņēmumi!$DE$45))),$CH$10)</f>
        <v>4</v>
      </c>
      <c r="CI30" s="6">
        <f t="shared" si="28"/>
        <v>22.5</v>
      </c>
      <c r="CJ30" s="6" t="str">
        <f>IF(AND(CI30&gt;=0,CI30&lt;Pieņēmumi!$DE$49),0,
IF(AND(CI30&gt;=Pieņēmumi!$DE$49,CI30&lt;Pieņēmumi!$DE$50),"Mazs",
IF(AND(CI30&gt;=Pieņēmumi!$DE$50,CI30&lt;Pieņēmumi!$DE$51),"Vidējs","Liels")))</f>
        <v>Liels</v>
      </c>
      <c r="CK30" s="9">
        <f>IF(CJ30="Mazs",Pieņēmumi!$DE$34*CH30,IF(CJ30="Vidējs",Pieņēmumi!$DE$35*CH30,IF(CJ30="Liels",Pieņēmumi!$DE$37*CH30,0)))</f>
        <v>7.0707070707070701</v>
      </c>
      <c r="CL30" s="9">
        <f>IF(CJ30="Mazs",(Pieņēmumi!$DE$35-Pieņēmumi!$DE$34)*CH30,0)</f>
        <v>0</v>
      </c>
      <c r="CM30">
        <v>73</v>
      </c>
      <c r="CN30">
        <v>3</v>
      </c>
      <c r="CO30" s="2">
        <f>CM30/CN30</f>
        <v>24.333333333333332</v>
      </c>
      <c r="CP30" s="6">
        <f>ROUNDUP(IF($A30=1,CM30/Pieņēmumi!$DO$42,IF($A30=2,CM30/Pieņēmumi!$DO$43,IF($A30=3,CM30/Pieņēmumi!$DO$44,CM30/Pieņēmumi!$DO$45))),$CP$10)</f>
        <v>3</v>
      </c>
      <c r="CQ30" s="6">
        <f t="shared" si="29"/>
        <v>24.333333333333332</v>
      </c>
      <c r="CR30" s="6" t="str">
        <f>IF(AND(CQ30&gt;=0,CQ30&lt;Pieņēmumi!$DO$49),0,
IF(AND(CQ30&gt;=Pieņēmumi!$DO$49,CQ30&lt;Pieņēmumi!$DO$50),"Mazs",
IF(AND(CQ30&gt;=Pieņēmumi!$DO$50,CQ30&lt;Pieņēmumi!$DO$51),"Vidējs","Liels")))</f>
        <v>Liels</v>
      </c>
      <c r="CS30" s="9">
        <f>IF(CR30="Mazs",Pieņēmumi!$DO$34*CP30,IF(CR30="Vidējs",Pieņēmumi!$DO$35*CP30,IF(CR30="Liels",Pieņēmumi!$DO$37*CP30,0)))</f>
        <v>5.3030303030303028</v>
      </c>
      <c r="CT30" s="9">
        <f>IF(CR30="Mazs",(Pieņēmumi!$DO$35-Pieņēmumi!$DO$34)*CP30,0)</f>
        <v>0</v>
      </c>
      <c r="CU30" s="6">
        <f t="shared" si="30"/>
        <v>1483</v>
      </c>
      <c r="CV30" s="6">
        <f t="shared" si="31"/>
        <v>54</v>
      </c>
      <c r="CW30" s="2">
        <f t="shared" si="32"/>
        <v>27.462962962962962</v>
      </c>
      <c r="CX30" t="str">
        <f t="shared" si="33"/>
        <v>Lielā</v>
      </c>
    </row>
    <row r="31" spans="1:102" x14ac:dyDescent="0.25">
      <c r="A31" s="5">
        <v>1</v>
      </c>
      <c r="B31" s="23">
        <v>0.94121452524832538</v>
      </c>
      <c r="C31">
        <v>46</v>
      </c>
      <c r="D31">
        <v>3</v>
      </c>
      <c r="E31" s="2">
        <f t="shared" si="39"/>
        <v>15.333333333333334</v>
      </c>
      <c r="F31" s="6">
        <f>ROUNDUP(IF($A31=1,C31/Pieņēmumi!$B$39,IF($A31=2,C31/Pieņēmumi!$B$40,IF($A31=3,C31/Pieņēmumi!$B$41,C31/Pieņēmumi!$B$42))),$F$10)</f>
        <v>3</v>
      </c>
      <c r="G31" s="6">
        <f t="shared" si="13"/>
        <v>15.333333333333334</v>
      </c>
      <c r="H31" s="6" t="str">
        <f>IF(AND(G31&gt;=0,G31&lt;Pieņēmumi!$B$46),0,
IF(AND(G31&gt;= Pieņēmumi!$B$46,G31&lt;Pieņēmumi!$B$47), "Mikro",
IF(AND(G31&gt;=Pieņēmumi!$B$47,G31&lt;Pieņēmumi!$B$48), "Mazs",
IF(AND(G31&gt;=Pieņēmumi!$B$48,G31&lt;Pieņēmumi!$B$49), "Vidējs","Liels"))))</f>
        <v>Vidējs</v>
      </c>
      <c r="I31" s="9">
        <f>IF(H31="Mikro",Pieņēmumi!$B$31*F31*0.5,
IF(H31="Mazs",Pieņēmumi!$B$31*F31,
IF(H31="Vidējs",Pieņēmumi!$B$32*F31,
IF(H31="Liels",Pieņēmumi!$B$34*F31,
0))))</f>
        <v>2.4224806201550386</v>
      </c>
      <c r="J31" s="9">
        <f>IF(H31="Mikro",Pieņēmumi!$B$31*F31*0.5,0)</f>
        <v>0</v>
      </c>
      <c r="K31">
        <v>34</v>
      </c>
      <c r="L31">
        <v>3</v>
      </c>
      <c r="M31" s="2">
        <f t="shared" si="40"/>
        <v>11.333333333333334</v>
      </c>
      <c r="N31" s="6">
        <f>ROUNDUP(IF($A31=1,K31/Pieņēmumi!$L$39,IF($A31=2,K31/Pieņēmumi!$L$40,IF($A31=3,K31/Pieņēmumi!$L$41,K31/Pieņēmumi!$L$42))),$N$10)</f>
        <v>2</v>
      </c>
      <c r="O31" s="6">
        <f t="shared" si="14"/>
        <v>17</v>
      </c>
      <c r="P31" s="6" t="str">
        <f>IF(AND(O31&gt;=0,O31&lt;Pieņēmumi!$L$46),0,
IF(AND(O31&gt;= Pieņēmumi!$L$46,O31&lt;Pieņēmumi!$L$47), "Mikro",
IF(AND(O31&gt;=Pieņēmumi!$L$47,O31&lt;Pieņēmumi!$L$48), "Mazs",
IF(AND(O31&gt;=Pieņēmumi!$L$48,O31&lt;Pieņēmumi!$L$49), "Vidējs","Liels"))))</f>
        <v>Vidējs</v>
      </c>
      <c r="Q31" s="9">
        <f>IF(P31="Mikro",Pieņēmumi!$L$31*N31*0.5,
IF(P31="Mazs",Pieņēmumi!$L$31*N31,
IF(P31="Vidējs",Pieņēmumi!$L$32*N31,
IF(P31="Liels",Pieņēmumi!$L$34*N31,
0))))</f>
        <v>1.6795865633074938</v>
      </c>
      <c r="R31" s="9">
        <f>IF(P31="Mikro",Pieņēmumi!$L$31*N31*0.5,0)</f>
        <v>0</v>
      </c>
      <c r="S31">
        <v>32</v>
      </c>
      <c r="T31">
        <v>3</v>
      </c>
      <c r="U31" s="2">
        <f t="shared" si="41"/>
        <v>10.666666666666666</v>
      </c>
      <c r="V31" s="6">
        <f>ROUNDUP(IF($A31=1,S31/Pieņēmumi!$V$39,IF($A31=2,S31/Pieņēmumi!$V$40,IF($A31=3,S31/Pieņēmumi!$V$41,S31/Pieņēmumi!$V$42))),$V$10)</f>
        <v>2</v>
      </c>
      <c r="W31" s="6">
        <f t="shared" si="16"/>
        <v>16</v>
      </c>
      <c r="X31" s="6" t="str">
        <f>IF(AND(W31&gt;=0,W31&lt;Pieņēmumi!$V$46),0,
IF(AND(W31&gt;= Pieņēmumi!$V$46,W31&lt;Pieņēmumi!$V$47), "Mikro",
IF(AND(W31&gt;=Pieņēmumi!$V$47,W31&lt;Pieņēmumi!$V$48), "Mazs",
IF(AND(W31&gt;=Pieņēmumi!$V$48,W31&lt;Pieņēmumi!$V$49), "Vidējs","Liels"))))</f>
        <v>Vidējs</v>
      </c>
      <c r="Y31" s="9">
        <f>IF(X31="Mikro",Pieņēmumi!$V$31*V31*0.5,
IF(X31="Mazs",Pieņēmumi!$V$31*V31,
IF(X31="Vidējs",Pieņēmumi!$V$32*V31,
IF(X31="Liels",Pieņēmumi!$V$34*V31,
0))))</f>
        <v>1.7441860465116281</v>
      </c>
      <c r="Z31" s="9">
        <f>IF(X31="Mikro",Pieņēmumi!$V$31*V31*0.5,0)</f>
        <v>0</v>
      </c>
      <c r="AA31">
        <v>30</v>
      </c>
      <c r="AB31">
        <v>2</v>
      </c>
      <c r="AC31" s="2">
        <f t="shared" si="42"/>
        <v>15</v>
      </c>
      <c r="AD31" s="6">
        <f>ROUNDUP(IF($A31=1,AA31/Pieņēmumi!$AF$39,IF($A31=2,AA31/Pieņēmumi!$AF$40,IF($A31=3,AA31/Pieņēmumi!$AF$41,AA31/Pieņēmumi!$AF$42))),$AD$10)</f>
        <v>2</v>
      </c>
      <c r="AE31" s="6">
        <f t="shared" si="18"/>
        <v>15</v>
      </c>
      <c r="AF31" s="6" t="str">
        <f>IF(AND(AE31&gt;=0,AE31&lt;Pieņēmumi!$AF$46),0,
IF(AND(AE31&gt;= Pieņēmumi!$AF$46,AE31&lt;Pieņēmumi!$AF$47), "Mikro",
IF(AND(AE31&gt;=Pieņēmumi!$AF$47,AE31&lt;Pieņēmumi!$AF$48), "Mazs",
IF(AND(AE31&gt;=Pieņēmumi!$AF$48,AE31&lt;Pieņēmumi!$AF$49), "Vidējs","Liels"))))</f>
        <v>Vidējs</v>
      </c>
      <c r="AG31" s="9">
        <f>IF(AF31="Mikro",Pieņēmumi!$AF$31*AD31*0.5,
IF(AF31="Mazs",Pieņēmumi!$AF$31*AD31,
IF(AF31="Vidējs",Pieņēmumi!$AF$32*AD31,
IF(AF31="Liels",Pieņēmumi!$AF$34*AD31,
0))))</f>
        <v>2.0671834625323</v>
      </c>
      <c r="AH31" s="9">
        <f>IF(AF31="Mikro",Pieņēmumi!$AF$31*AD31*0.5,0)</f>
        <v>0</v>
      </c>
      <c r="AI31">
        <v>48</v>
      </c>
      <c r="AJ31">
        <v>4</v>
      </c>
      <c r="AK31" s="2">
        <f t="shared" si="43"/>
        <v>12</v>
      </c>
      <c r="AL31" s="6">
        <f>ROUNDUP(IF($A31=1,AI31/Pieņēmumi!$AR$39,IF($A31=2,AI31/Pieņēmumi!$AR$40,IF($A31=3,AI31/Pieņēmumi!$AR$41,AI31/Pieņēmumi!$AR$42))),$AL$10)</f>
        <v>2</v>
      </c>
      <c r="AM31" s="6">
        <f t="shared" si="19"/>
        <v>24</v>
      </c>
      <c r="AN31" s="6" t="str">
        <f>IF(AND(AM31&gt;=0,AM31&lt;Pieņēmumi!$AR$46),0,
IF(AND(AM31&gt;= Pieņēmumi!$AR$46,AM31&lt;Pieņēmumi!$AR$47), "Mikro",
IF(AND(AM31&gt;=Pieņēmumi!$AR$47,AM31&lt;Pieņēmumi!$AR$48), "Mazs",
IF(AND(AM31&gt;=Pieņēmumi!$AR$48,AM31&lt;Pieņēmumi!$AR$49), "Vidējs","Liels"))))</f>
        <v>Liels</v>
      </c>
      <c r="AO31" s="9">
        <f>IF(AN31="Mikro",Pieņēmumi!$AR$31*AL31*0.5,
IF(AN31="Mazs",Pieņēmumi!$AR$31*AL31,
IF(AN31="Vidējs",Pieņēmumi!$AR$32*AL31,
IF(AN31="Liels",Pieņēmumi!$AR$34*AL31,
0))))</f>
        <v>2.7417027417027415</v>
      </c>
      <c r="AP31" s="9">
        <f>IF(AN31="Mikro",Pieņēmumi!$AR$31*AL31*0.5,0)</f>
        <v>0</v>
      </c>
      <c r="AQ31">
        <v>35</v>
      </c>
      <c r="AR31">
        <v>2</v>
      </c>
      <c r="AS31" s="2">
        <f t="shared" si="44"/>
        <v>17.5</v>
      </c>
      <c r="AT31" s="6">
        <f>ROUNDUP(IF($A31=1,AQ31/Pieņēmumi!$BC$39,IF($A31=2,AQ31/Pieņēmumi!$BC$40,IF($A31=3,AQ31/Pieņēmumi!$BC$41,AQ31/Pieņēmumi!$BC$42))),$AT$10)</f>
        <v>2</v>
      </c>
      <c r="AU31" s="6">
        <f t="shared" si="21"/>
        <v>17.5</v>
      </c>
      <c r="AV31" s="6" t="str">
        <f>IF(AND(AU31&gt;=0,AU31&lt;Pieņēmumi!$BC$46),0,
IF(AND(AU31&gt;= Pieņēmumi!$BC$46,AU31&lt;Pieņēmumi!$BC$47), "Mikro",
IF(AND(AU31&gt;=Pieņēmumi!$BC$47,AU31&lt;Pieņēmumi!$BC$48), "Mazs",
IF(AND(AU31&gt;=Pieņēmumi!$BC$48,AU31&lt;Pieņēmumi!$BC$49), "Vidējs","Liels"))))</f>
        <v>Vidējs</v>
      </c>
      <c r="AW31" s="9">
        <f>IF(AV31="Mikro",Pieņēmumi!$BC$31*AT31*0.5,
IF(AV31="Mazs",Pieņēmumi!$BC$31*AT31,
IF(AV31="Vidējs",Pieņēmumi!$BC$32*AT31,
IF(AV31="Liels",Pieņēmumi!$BC$34*AT31,
0))))</f>
        <v>2.3255813953488373</v>
      </c>
      <c r="AX31" s="9">
        <f>IF(AV31="Mikro",Pieņēmumi!$BC$31*AT31*0.5,0)</f>
        <v>0</v>
      </c>
      <c r="AY31">
        <v>32</v>
      </c>
      <c r="AZ31">
        <v>2</v>
      </c>
      <c r="BA31" s="2">
        <f t="shared" si="38"/>
        <v>16</v>
      </c>
      <c r="BB31" s="6">
        <f>ROUNDUP(IF($A31=1,AY31/Pieņēmumi!$BN$39,IF($A31=2,AY31/Pieņēmumi!$BN$40,IF($A31=3,AY31/Pieņēmumi!$BN$41,AY31/Pieņēmumi!$BN$42))),$BB$10)</f>
        <v>2</v>
      </c>
      <c r="BC31" s="6">
        <f t="shared" si="22"/>
        <v>16</v>
      </c>
      <c r="BD31" s="6" t="str">
        <f>IF(AND(BC31&gt;=0,BC31&lt;Pieņēmumi!$BN$46),0,
IF(AND(BC31&gt;= Pieņēmumi!$BN$46,BC31&lt;Pieņēmumi!$BN$47), "Mikro",
IF(AND(BC31&gt;=Pieņēmumi!$BN$47,BC31&lt;Pieņēmumi!$BN$48), "Mazs",
IF(AND(BC31&gt;=Pieņēmumi!$BN$48,BC31&lt;Pieņēmumi!$BN$49), "Vidējs","Liels"))))</f>
        <v>Vidējs</v>
      </c>
      <c r="BE31" s="9">
        <f>IF(BD31="Mikro",Pieņēmumi!$BN$31*BB31*0.5,
IF(BD31="Mazs",Pieņēmumi!$BN$31*BB31,
IF(BD31="Vidējs",Pieņēmumi!$BN$32*BB31,
IF(BD31="Liels",Pieņēmumi!$BN$34*BB31,
0))))</f>
        <v>2.454780361757106</v>
      </c>
      <c r="BF31" s="9">
        <f>IF(BD31="Mikro",Pieņēmumi!$BN$31*BB31*0.5,0)</f>
        <v>0</v>
      </c>
      <c r="BG31">
        <v>55</v>
      </c>
      <c r="BH31">
        <v>4</v>
      </c>
      <c r="BI31" s="2">
        <f t="shared" si="23"/>
        <v>13.75</v>
      </c>
      <c r="BJ31" s="6">
        <f>ROUNDUP(IF($A31=1,BG31/Pieņēmumi!$BY$39,IF($A31=2,BG31/Pieņēmumi!$BY$40,IF($A31=3,BG31/Pieņēmumi!$BY$41,BG31/Pieņēmumi!$BY$42))),$BJ$10)</f>
        <v>3</v>
      </c>
      <c r="BK31" s="6">
        <f t="shared" si="24"/>
        <v>18.333333333333332</v>
      </c>
      <c r="BL31" s="6" t="str">
        <f>IF(AND(BK31&gt;=0,BK31&lt;Pieņēmumi!$BY$46),0,
IF(AND(BK31&gt;= Pieņēmumi!$BY$46,BK31&lt;Pieņēmumi!$BY$47), "Mikro",
IF(AND(BK31&gt;=Pieņēmumi!$BY$47,BK31&lt;Pieņēmumi!$BY$48), "Mazs",
IF(AND(BK31&gt;=Pieņēmumi!$BY$48,BK31&lt;Pieņēmumi!$BY$49), "Vidējs","Liels"))))</f>
        <v>Vidējs</v>
      </c>
      <c r="BM31" s="9">
        <f>IF(BL31="Mikro",Pieņēmumi!$BY$31*BJ31*0.5,
IF(BL31="Mazs",Pieņēmumi!$BY$31*BJ31,
IF(BL31="Vidējs",Pieņēmumi!$BY$32*BJ31,
IF(BL31="Liels",Pieņēmumi!$BY$34*BJ31,
0))))</f>
        <v>3.8759689922480618</v>
      </c>
      <c r="BN31" s="9">
        <f>IF(BL31="Mikro",Pieņēmumi!$BY$31*BJ31*0.5,0)</f>
        <v>0</v>
      </c>
      <c r="BO31">
        <v>29</v>
      </c>
      <c r="BP31">
        <v>2</v>
      </c>
      <c r="BQ31" s="2">
        <f t="shared" si="25"/>
        <v>14.5</v>
      </c>
      <c r="BR31" s="6">
        <f>ROUNDUP(IF($A31=1,BO31/Pieņēmumi!$CJ$39,IF($A31=2,BO31/Pieņēmumi!$CJ$40,IF($A31=3,BO31/Pieņēmumi!$CJ$41,BO31/Pieņēmumi!$CJ$42))),$BR$10)</f>
        <v>2</v>
      </c>
      <c r="BS31" s="6">
        <f t="shared" si="26"/>
        <v>14.5</v>
      </c>
      <c r="BT31" s="6" t="str">
        <f>IF(AND(BS31&gt;=0,BS31&lt;Pieņēmumi!$CJ$46),0,
IF(AND(BS31&gt;= Pieņēmumi!$CJ$46,BS31&lt;Pieņēmumi!$CJ$47), "Mikro",
IF(AND(BS31&gt;=Pieņēmumi!$CJ$47,BS31&lt;Pieņēmumi!$CJ$48), "Mazs",
IF(AND(BS31&gt;=Pieņēmumi!$CJ$48,BS31&lt;Pieņēmumi!$CJ$49), "Vidējs","Liels"))))</f>
        <v>Vidējs</v>
      </c>
      <c r="BU31" s="9">
        <f>IF(BT31="Mikro",Pieņēmumi!$CJ$31*BR31*0.5,
IF(BT31="Mazs",Pieņēmumi!$CJ$31*BR31,
IF(BT31="Vidējs",Pieņēmumi!$CJ$32*BR31,
IF(BT31="Liels",Pieņēmumi!$CJ$34*BR31,
0))))</f>
        <v>2.5839793281653747</v>
      </c>
      <c r="BV31" s="9">
        <f>IF(BT31="Mikro",Pieņēmumi!$CJ$31*BR31*0.5,0)</f>
        <v>0</v>
      </c>
      <c r="BW31">
        <v>48</v>
      </c>
      <c r="BX31">
        <v>6</v>
      </c>
      <c r="BY31" s="2">
        <f>BW31/BX31</f>
        <v>8</v>
      </c>
      <c r="BZ31" s="6">
        <f>ROUNDUP(IF($A31=1,BW31/Pieņēmumi!$CU$42,IF($A31=2,BW31/Pieņēmumi!$CU$43,IF($A31=3,BW31/Pieņēmumi!$CU$44,BW31/Pieņēmumi!$CU$45))),$CH$10)</f>
        <v>2</v>
      </c>
      <c r="CA31" s="6">
        <f t="shared" si="27"/>
        <v>24</v>
      </c>
      <c r="CB31" s="6" t="str">
        <f>IF(AND(CA31&gt;=0,CA31&lt;Pieņēmumi!$CU$49),0,
IF(AND(CA31&gt;=Pieņēmumi!$CU$49,CA31&lt;Pieņēmumi!$CU$50),"Mazs",
IF(AND(CA31&gt;=Pieņēmumi!$CU$50,CA31&lt;Pieņēmumi!$CU$51),"Vidējs","Liels")))</f>
        <v>Liels</v>
      </c>
      <c r="CC31" s="9">
        <f>IF(CB31="Mazs",Pieņēmumi!$CU$34*BZ31,IF(CB31="Vidējs",Pieņēmumi!$CU$35*BZ31,IF(CB31="Liels",Pieņēmumi!$CU$37*BZ31,0)))</f>
        <v>3.535353535353535</v>
      </c>
      <c r="CD31" s="9">
        <f>IF(CB31="Mazs",(Pieņēmumi!$CU$35-Pieņēmumi!$CU$34)*BZ31,0)</f>
        <v>0</v>
      </c>
      <c r="CE31">
        <v>24</v>
      </c>
      <c r="CF31">
        <v>2</v>
      </c>
      <c r="CG31" s="2">
        <f>CE31/CF31</f>
        <v>12</v>
      </c>
      <c r="CH31" s="6">
        <f>ROUNDUP(IF($A31=1,CE31/Pieņēmumi!$DE$42,IF($A31=2,CE31/Pieņēmumi!$DE$43,IF($A31=3,CE31/Pieņēmumi!$DE$44,CE31/Pieņēmumi!$DE$45))),$CH$10)</f>
        <v>1</v>
      </c>
      <c r="CI31" s="6">
        <f t="shared" si="28"/>
        <v>24</v>
      </c>
      <c r="CJ31" s="6" t="str">
        <f>IF(AND(CI31&gt;=0,CI31&lt;Pieņēmumi!$DE$49),0,
IF(AND(CI31&gt;=Pieņēmumi!$DE$49,CI31&lt;Pieņēmumi!$DE$50),"Mazs",
IF(AND(CI31&gt;=Pieņēmumi!$DE$50,CI31&lt;Pieņēmumi!$DE$51),"Vidējs","Liels")))</f>
        <v>Liels</v>
      </c>
      <c r="CK31" s="9">
        <f>IF(CJ31="Mazs",Pieņēmumi!$DE$34*CH31,IF(CJ31="Vidējs",Pieņēmumi!$DE$35*CH31,IF(CJ31="Liels",Pieņēmumi!$DE$37*CH31,0)))</f>
        <v>1.7676767676767675</v>
      </c>
      <c r="CL31" s="9">
        <f>IF(CJ31="Mazs",(Pieņēmumi!$DE$35-Pieņēmumi!$DE$34)*CH31,0)</f>
        <v>0</v>
      </c>
      <c r="CM31">
        <v>21</v>
      </c>
      <c r="CN31">
        <v>3</v>
      </c>
      <c r="CO31" s="2">
        <f>CM31/CN31</f>
        <v>7</v>
      </c>
      <c r="CP31" s="6">
        <f>ROUNDUP(IF($A31=1,CM31/Pieņēmumi!$DO$42,IF($A31=2,CM31/Pieņēmumi!$DO$43,IF($A31=3,CM31/Pieņēmumi!$DO$44,CM31/Pieņēmumi!$DO$45))),$CP$10)</f>
        <v>1</v>
      </c>
      <c r="CQ31" s="6">
        <f t="shared" si="29"/>
        <v>21</v>
      </c>
      <c r="CR31" s="6" t="str">
        <f>IF(AND(CQ31&gt;=0,CQ31&lt;Pieņēmumi!$DO$49),0,
IF(AND(CQ31&gt;=Pieņēmumi!$DO$49,CQ31&lt;Pieņēmumi!$DO$50),"Mazs",
IF(AND(CQ31&gt;=Pieņēmumi!$DO$50,CQ31&lt;Pieņēmumi!$DO$51),"Vidējs","Liels")))</f>
        <v>Liels</v>
      </c>
      <c r="CS31" s="9">
        <f>IF(CR31="Mazs",Pieņēmumi!$DO$34*CP31,IF(CR31="Vidējs",Pieņēmumi!$DO$35*CP31,IF(CR31="Liels",Pieņēmumi!$DO$37*CP31,0)))</f>
        <v>1.7676767676767675</v>
      </c>
      <c r="CT31" s="9">
        <f>IF(CR31="Mazs",(Pieņēmumi!$DO$35-Pieņēmumi!$DO$34)*CP31,0)</f>
        <v>0</v>
      </c>
      <c r="CU31" s="6">
        <f t="shared" si="30"/>
        <v>434</v>
      </c>
      <c r="CV31" s="6">
        <f t="shared" si="31"/>
        <v>36</v>
      </c>
      <c r="CW31" s="2">
        <f t="shared" si="32"/>
        <v>12.055555555555555</v>
      </c>
      <c r="CX31" t="str">
        <f t="shared" si="33"/>
        <v>Vidējā</v>
      </c>
    </row>
    <row r="32" spans="1:102" x14ac:dyDescent="0.25">
      <c r="A32" s="5">
        <v>1</v>
      </c>
      <c r="B32" s="23">
        <v>0.93414552984287924</v>
      </c>
      <c r="C32">
        <v>85</v>
      </c>
      <c r="D32">
        <v>3</v>
      </c>
      <c r="E32" s="2">
        <f t="shared" si="39"/>
        <v>28.333333333333332</v>
      </c>
      <c r="F32" s="6">
        <f>ROUNDUP(IF($A32=1,C32/Pieņēmumi!$B$39,IF($A32=2,C32/Pieņēmumi!$B$40,IF($A32=3,C32/Pieņēmumi!$B$41,C32/Pieņēmumi!$B$42))),$F$10)</f>
        <v>5</v>
      </c>
      <c r="G32" s="6">
        <f t="shared" si="13"/>
        <v>17</v>
      </c>
      <c r="H32" s="6" t="str">
        <f>IF(AND(G32&gt;=0,G32&lt;Pieņēmumi!$B$46),0,
IF(AND(G32&gt;= Pieņēmumi!$B$46,G32&lt;Pieņēmumi!$B$47), "Mikro",
IF(AND(G32&gt;=Pieņēmumi!$B$47,G32&lt;Pieņēmumi!$B$48), "Mazs",
IF(AND(G32&gt;=Pieņēmumi!$B$48,G32&lt;Pieņēmumi!$B$49), "Vidējs","Liels"))))</f>
        <v>Vidējs</v>
      </c>
      <c r="I32" s="9">
        <f>IF(H32="Mikro",Pieņēmumi!$B$31*F32*0.5,
IF(H32="Mazs",Pieņēmumi!$B$31*F32,
IF(H32="Vidējs",Pieņēmumi!$B$32*F32,
IF(H32="Liels",Pieņēmumi!$B$34*F32,
0))))</f>
        <v>4.0374677002583974</v>
      </c>
      <c r="J32" s="9">
        <f>IF(H32="Mikro",Pieņēmumi!$B$31*F32*0.5,0)</f>
        <v>0</v>
      </c>
      <c r="K32">
        <v>84</v>
      </c>
      <c r="L32">
        <v>3</v>
      </c>
      <c r="M32" s="2">
        <f t="shared" si="40"/>
        <v>28</v>
      </c>
      <c r="N32" s="6">
        <f>ROUNDUP(IF($A32=1,K32/Pieņēmumi!$L$39,IF($A32=2,K32/Pieņēmumi!$L$40,IF($A32=3,K32/Pieņēmumi!$L$41,K32/Pieņēmumi!$L$42))),$N$10)</f>
        <v>5</v>
      </c>
      <c r="O32" s="6">
        <f t="shared" si="14"/>
        <v>16.8</v>
      </c>
      <c r="P32" s="6" t="str">
        <f>IF(AND(O32&gt;=0,O32&lt;Pieņēmumi!$L$46),0,
IF(AND(O32&gt;= Pieņēmumi!$L$46,O32&lt;Pieņēmumi!$L$47), "Mikro",
IF(AND(O32&gt;=Pieņēmumi!$L$47,O32&lt;Pieņēmumi!$L$48), "Mazs",
IF(AND(O32&gt;=Pieņēmumi!$L$48,O32&lt;Pieņēmumi!$L$49), "Vidējs","Liels"))))</f>
        <v>Vidējs</v>
      </c>
      <c r="Q32" s="9">
        <f>IF(P32="Mikro",Pieņēmumi!$L$31*N32*0.5,
IF(P32="Mazs",Pieņēmumi!$L$31*N32,
IF(P32="Vidējs",Pieņēmumi!$L$32*N32,
IF(P32="Liels",Pieņēmumi!$L$34*N32,
0))))</f>
        <v>4.1989664082687348</v>
      </c>
      <c r="R32" s="9">
        <f>IF(P32="Mikro",Pieņēmumi!$L$31*N32*0.5,0)</f>
        <v>0</v>
      </c>
      <c r="S32">
        <v>84</v>
      </c>
      <c r="T32">
        <v>3</v>
      </c>
      <c r="U32" s="2">
        <f t="shared" si="41"/>
        <v>28</v>
      </c>
      <c r="V32" s="6">
        <f>ROUNDUP(IF($A32=1,S32/Pieņēmumi!$V$39,IF($A32=2,S32/Pieņēmumi!$V$40,IF($A32=3,S32/Pieņēmumi!$V$41,S32/Pieņēmumi!$V$42))),$V$10)</f>
        <v>5</v>
      </c>
      <c r="W32" s="6">
        <f t="shared" si="16"/>
        <v>16.8</v>
      </c>
      <c r="X32" s="6" t="str">
        <f>IF(AND(W32&gt;=0,W32&lt;Pieņēmumi!$V$46),0,
IF(AND(W32&gt;= Pieņēmumi!$V$46,W32&lt;Pieņēmumi!$V$47), "Mikro",
IF(AND(W32&gt;=Pieņēmumi!$V$47,W32&lt;Pieņēmumi!$V$48), "Mazs",
IF(AND(W32&gt;=Pieņēmumi!$V$48,W32&lt;Pieņēmumi!$V$49), "Vidējs","Liels"))))</f>
        <v>Vidējs</v>
      </c>
      <c r="Y32" s="9">
        <f>IF(X32="Mikro",Pieņēmumi!$V$31*V32*0.5,
IF(X32="Mazs",Pieņēmumi!$V$31*V32,
IF(X32="Vidējs",Pieņēmumi!$V$32*V32,
IF(X32="Liels",Pieņēmumi!$V$34*V32,
0))))</f>
        <v>4.3604651162790704</v>
      </c>
      <c r="Z32" s="9">
        <f>IF(X32="Mikro",Pieņēmumi!$V$31*V32*0.5,0)</f>
        <v>0</v>
      </c>
      <c r="AA32">
        <v>92</v>
      </c>
      <c r="AB32">
        <v>3</v>
      </c>
      <c r="AC32" s="2">
        <f t="shared" si="42"/>
        <v>30.666666666666668</v>
      </c>
      <c r="AD32" s="6">
        <f>ROUNDUP(IF($A32=1,AA32/Pieņēmumi!$AF$39,IF($A32=2,AA32/Pieņēmumi!$AF$40,IF($A32=3,AA32/Pieņēmumi!$AF$41,AA32/Pieņēmumi!$AF$42))),$AD$10)</f>
        <v>5</v>
      </c>
      <c r="AE32" s="6">
        <f t="shared" si="18"/>
        <v>18.399999999999999</v>
      </c>
      <c r="AF32" s="6" t="str">
        <f>IF(AND(AE32&gt;=0,AE32&lt;Pieņēmumi!$AF$46),0,
IF(AND(AE32&gt;= Pieņēmumi!$AF$46,AE32&lt;Pieņēmumi!$AF$47), "Mikro",
IF(AND(AE32&gt;=Pieņēmumi!$AF$47,AE32&lt;Pieņēmumi!$AF$48), "Mazs",
IF(AND(AE32&gt;=Pieņēmumi!$AF$48,AE32&lt;Pieņēmumi!$AF$49), "Vidējs","Liels"))))</f>
        <v>Vidējs</v>
      </c>
      <c r="AG32" s="9">
        <f>IF(AF32="Mikro",Pieņēmumi!$AF$31*AD32*0.5,
IF(AF32="Mazs",Pieņēmumi!$AF$31*AD32,
IF(AF32="Vidējs",Pieņēmumi!$AF$32*AD32,
IF(AF32="Liels",Pieņēmumi!$AF$34*AD32,
0))))</f>
        <v>5.1679586563307502</v>
      </c>
      <c r="AH32" s="9">
        <f>IF(AF32="Mikro",Pieņēmumi!$AF$31*AD32*0.5,0)</f>
        <v>0</v>
      </c>
      <c r="AI32">
        <v>99</v>
      </c>
      <c r="AJ32">
        <v>3</v>
      </c>
      <c r="AK32" s="2">
        <f t="shared" si="43"/>
        <v>33</v>
      </c>
      <c r="AL32" s="6">
        <f>ROUNDUP(IF($A32=1,AI32/Pieņēmumi!$AR$39,IF($A32=2,AI32/Pieņēmumi!$AR$40,IF($A32=3,AI32/Pieņēmumi!$AR$41,AI32/Pieņēmumi!$AR$42))),$AL$10)</f>
        <v>4</v>
      </c>
      <c r="AM32" s="6">
        <f t="shared" si="19"/>
        <v>24.75</v>
      </c>
      <c r="AN32" s="6" t="str">
        <f>IF(AND(AM32&gt;=0,AM32&lt;Pieņēmumi!$AR$46),0,
IF(AND(AM32&gt;= Pieņēmumi!$AR$46,AM32&lt;Pieņēmumi!$AR$47), "Mikro",
IF(AND(AM32&gt;=Pieņēmumi!$AR$47,AM32&lt;Pieņēmumi!$AR$48), "Mazs",
IF(AND(AM32&gt;=Pieņēmumi!$AR$48,AM32&lt;Pieņēmumi!$AR$49), "Vidējs","Liels"))))</f>
        <v>Liels</v>
      </c>
      <c r="AO32" s="9">
        <f>IF(AN32="Mikro",Pieņēmumi!$AR$31*AL32*0.5,
IF(AN32="Mazs",Pieņēmumi!$AR$31*AL32,
IF(AN32="Vidējs",Pieņēmumi!$AR$32*AL32,
IF(AN32="Liels",Pieņēmumi!$AR$34*AL32,
0))))</f>
        <v>5.4834054834054831</v>
      </c>
      <c r="AP32" s="9">
        <f>IF(AN32="Mikro",Pieņēmumi!$AR$31*AL32*0.5,0)</f>
        <v>0</v>
      </c>
      <c r="AQ32">
        <v>98</v>
      </c>
      <c r="AR32">
        <v>3</v>
      </c>
      <c r="AS32" s="2">
        <f t="shared" si="44"/>
        <v>32.666666666666664</v>
      </c>
      <c r="AT32" s="6">
        <f>ROUNDUP(IF($A32=1,AQ32/Pieņēmumi!$BC$39,IF($A32=2,AQ32/Pieņēmumi!$BC$40,IF($A32=3,AQ32/Pieņēmumi!$BC$41,AQ32/Pieņēmumi!$BC$42))),$AT$10)</f>
        <v>4</v>
      </c>
      <c r="AU32" s="6">
        <f t="shared" si="21"/>
        <v>24.5</v>
      </c>
      <c r="AV32" s="6" t="str">
        <f>IF(AND(AU32&gt;=0,AU32&lt;Pieņēmumi!$BC$46),0,
IF(AND(AU32&gt;= Pieņēmumi!$BC$46,AU32&lt;Pieņēmumi!$BC$47), "Mikro",
IF(AND(AU32&gt;=Pieņēmumi!$BC$47,AU32&lt;Pieņēmumi!$BC$48), "Mazs",
IF(AND(AU32&gt;=Pieņēmumi!$BC$48,AU32&lt;Pieņēmumi!$BC$49), "Vidējs","Liels"))))</f>
        <v>Liels</v>
      </c>
      <c r="AW32" s="9">
        <f>IF(AV32="Mikro",Pieņēmumi!$BC$31*AT32*0.5,
IF(AV32="Mazs",Pieņēmumi!$BC$31*AT32,
IF(AV32="Vidējs",Pieņēmumi!$BC$32*AT32,
IF(AV32="Liels",Pieņēmumi!$BC$34*AT32,
0))))</f>
        <v>6.0606060606060606</v>
      </c>
      <c r="AX32" s="9">
        <f>IF(AV32="Mikro",Pieņēmumi!$BC$31*AT32*0.5,0)</f>
        <v>0</v>
      </c>
      <c r="AY32">
        <v>90</v>
      </c>
      <c r="AZ32">
        <v>3</v>
      </c>
      <c r="BA32" s="2">
        <f t="shared" si="38"/>
        <v>30</v>
      </c>
      <c r="BB32" s="6">
        <f>ROUNDUP(IF($A32=1,AY32/Pieņēmumi!$BN$39,IF($A32=2,AY32/Pieņēmumi!$BN$40,IF($A32=3,AY32/Pieņēmumi!$BN$41,AY32/Pieņēmumi!$BN$42))),$BB$10)</f>
        <v>4</v>
      </c>
      <c r="BC32" s="6">
        <f t="shared" si="22"/>
        <v>22.5</v>
      </c>
      <c r="BD32" s="6" t="str">
        <f>IF(AND(BC32&gt;=0,BC32&lt;Pieņēmumi!$BN$46),0,
IF(AND(BC32&gt;= Pieņēmumi!$BN$46,BC32&lt;Pieņēmumi!$BN$47), "Mikro",
IF(AND(BC32&gt;=Pieņēmumi!$BN$47,BC32&lt;Pieņēmumi!$BN$48), "Mazs",
IF(AND(BC32&gt;=Pieņēmumi!$BN$48,BC32&lt;Pieņēmumi!$BN$49), "Vidējs","Liels"))))</f>
        <v>Liels</v>
      </c>
      <c r="BE32" s="9">
        <f>IF(BD32="Mikro",Pieņēmumi!$BN$31*BB32*0.5,
IF(BD32="Mazs",Pieņēmumi!$BN$31*BB32,
IF(BD32="Vidējs",Pieņēmumi!$BN$32*BB32,
IF(BD32="Liels",Pieņēmumi!$BN$34*BB32,
0))))</f>
        <v>6.3492063492063489</v>
      </c>
      <c r="BF32" s="9">
        <f>IF(BD32="Mikro",Pieņēmumi!$BN$31*BB32*0.5,0)</f>
        <v>0</v>
      </c>
      <c r="BG32">
        <v>121</v>
      </c>
      <c r="BH32">
        <v>4</v>
      </c>
      <c r="BI32" s="2">
        <f t="shared" si="23"/>
        <v>30.25</v>
      </c>
      <c r="BJ32" s="6">
        <f>ROUNDUP(IF($A32=1,BG32/Pieņēmumi!$BY$39,IF($A32=2,BG32/Pieņēmumi!$BY$40,IF($A32=3,BG32/Pieņēmumi!$BY$41,BG32/Pieņēmumi!$BY$42))),$BJ$10)</f>
        <v>5</v>
      </c>
      <c r="BK32" s="6">
        <f t="shared" si="24"/>
        <v>24.2</v>
      </c>
      <c r="BL32" s="6" t="str">
        <f>IF(AND(BK32&gt;=0,BK32&lt;Pieņēmumi!$BY$46),0,
IF(AND(BK32&gt;= Pieņēmumi!$BY$46,BK32&lt;Pieņēmumi!$BY$47), "Mikro",
IF(AND(BK32&gt;=Pieņēmumi!$BY$47,BK32&lt;Pieņēmumi!$BY$48), "Mazs",
IF(AND(BK32&gt;=Pieņēmumi!$BY$48,BK32&lt;Pieņēmumi!$BY$49), "Vidējs","Liels"))))</f>
        <v>Liels</v>
      </c>
      <c r="BM32" s="9">
        <f>IF(BL32="Mikro",Pieņēmumi!$BY$31*BJ32*0.5,
IF(BL32="Mazs",Pieņēmumi!$BY$31*BJ32,
IF(BL32="Vidējs",Pieņēmumi!$BY$32*BJ32,
IF(BL32="Liels",Pieņēmumi!$BY$34*BJ32,
0))))</f>
        <v>8.2972582972582956</v>
      </c>
      <c r="BN32" s="9">
        <f>IF(BL32="Mikro",Pieņēmumi!$BY$31*BJ32*0.5,0)</f>
        <v>0</v>
      </c>
      <c r="BO32">
        <v>93</v>
      </c>
      <c r="BP32">
        <v>3</v>
      </c>
      <c r="BQ32" s="2">
        <f t="shared" si="25"/>
        <v>31</v>
      </c>
      <c r="BR32" s="6">
        <f>ROUNDUP(IF($A32=1,BO32/Pieņēmumi!$CJ$39,IF($A32=2,BO32/Pieņēmumi!$CJ$40,IF($A32=3,BO32/Pieņēmumi!$CJ$41,BO32/Pieņēmumi!$CJ$42))),$BR$10)</f>
        <v>4</v>
      </c>
      <c r="BS32" s="6">
        <f t="shared" si="26"/>
        <v>23.25</v>
      </c>
      <c r="BT32" s="6" t="str">
        <f>IF(AND(BS32&gt;=0,BS32&lt;Pieņēmumi!$CJ$46),0,
IF(AND(BS32&gt;= Pieņēmumi!$CJ$46,BS32&lt;Pieņēmumi!$CJ$47), "Mikro",
IF(AND(BS32&gt;=Pieņēmumi!$CJ$47,BS32&lt;Pieņēmumi!$CJ$48), "Mazs",
IF(AND(BS32&gt;=Pieņēmumi!$CJ$48,BS32&lt;Pieņēmumi!$CJ$49), "Vidējs","Liels"))))</f>
        <v>Liels</v>
      </c>
      <c r="BU32" s="9">
        <f>IF(BT32="Mikro",Pieņēmumi!$CJ$31*BR32*0.5,
IF(BT32="Mazs",Pieņēmumi!$CJ$31*BR32,
IF(BT32="Vidējs",Pieņēmumi!$CJ$32*BR32,
IF(BT32="Liels",Pieņēmumi!$CJ$34*BR32,
0))))</f>
        <v>6.7821067821067818</v>
      </c>
      <c r="BV32" s="9">
        <f>IF(BT32="Mikro",Pieņēmumi!$CJ$31*BR32*0.5,0)</f>
        <v>0</v>
      </c>
      <c r="BW32">
        <v>93</v>
      </c>
      <c r="BX32">
        <v>3</v>
      </c>
      <c r="BY32" s="2">
        <f>BW32/BX32</f>
        <v>31</v>
      </c>
      <c r="BZ32" s="6">
        <f>ROUNDUP(IF($A32=1,BW32/Pieņēmumi!$CU$42,IF($A32=2,BW32/Pieņēmumi!$CU$43,IF($A32=3,BW32/Pieņēmumi!$CU$44,BW32/Pieņēmumi!$CU$45))),$CH$10)</f>
        <v>4</v>
      </c>
      <c r="CA32" s="6">
        <f t="shared" si="27"/>
        <v>23.25</v>
      </c>
      <c r="CB32" s="6" t="str">
        <f>IF(AND(CA32&gt;=0,CA32&lt;Pieņēmumi!$CU$49),0,
IF(AND(CA32&gt;=Pieņēmumi!$CU$49,CA32&lt;Pieņēmumi!$CU$50),"Mazs",
IF(AND(CA32&gt;=Pieņēmumi!$CU$50,CA32&lt;Pieņēmumi!$CU$51),"Vidējs","Liels")))</f>
        <v>Liels</v>
      </c>
      <c r="CC32" s="9">
        <f>IF(CB32="Mazs",Pieņēmumi!$CU$34*BZ32,IF(CB32="Vidējs",Pieņēmumi!$CU$35*BZ32,IF(CB32="Liels",Pieņēmumi!$CU$37*BZ32,0)))</f>
        <v>7.0707070707070701</v>
      </c>
      <c r="CD32" s="9">
        <f>IF(CB32="Mazs",(Pieņēmumi!$CU$35-Pieņēmumi!$CU$34)*BZ32,0)</f>
        <v>0</v>
      </c>
      <c r="CE32">
        <v>85</v>
      </c>
      <c r="CF32">
        <v>3</v>
      </c>
      <c r="CG32" s="2">
        <f>CE32/CF32</f>
        <v>28.333333333333332</v>
      </c>
      <c r="CH32" s="6">
        <f>ROUNDUP(IF($A32=1,CE32/Pieņēmumi!$DE$42,IF($A32=2,CE32/Pieņēmumi!$DE$43,IF($A32=3,CE32/Pieņēmumi!$DE$44,CE32/Pieņēmumi!$DE$45))),$CH$10)</f>
        <v>4</v>
      </c>
      <c r="CI32" s="6">
        <f t="shared" si="28"/>
        <v>21.25</v>
      </c>
      <c r="CJ32" s="6" t="str">
        <f>IF(AND(CI32&gt;=0,CI32&lt;Pieņēmumi!$DE$49),0,
IF(AND(CI32&gt;=Pieņēmumi!$DE$49,CI32&lt;Pieņēmumi!$DE$50),"Mazs",
IF(AND(CI32&gt;=Pieņēmumi!$DE$50,CI32&lt;Pieņēmumi!$DE$51),"Vidējs","Liels")))</f>
        <v>Liels</v>
      </c>
      <c r="CK32" s="9">
        <f>IF(CJ32="Mazs",Pieņēmumi!$DE$34*CH32,IF(CJ32="Vidējs",Pieņēmumi!$DE$35*CH32,IF(CJ32="Liels",Pieņēmumi!$DE$37*CH32,0)))</f>
        <v>7.0707070707070701</v>
      </c>
      <c r="CL32" s="9">
        <f>IF(CJ32="Mazs",(Pieņēmumi!$DE$35-Pieņēmumi!$DE$34)*CH32,0)</f>
        <v>0</v>
      </c>
      <c r="CM32">
        <v>94</v>
      </c>
      <c r="CN32">
        <v>3</v>
      </c>
      <c r="CO32" s="2">
        <f>CM32/CN32</f>
        <v>31.333333333333332</v>
      </c>
      <c r="CP32" s="6">
        <f>ROUNDUP(IF($A32=1,CM32/Pieņēmumi!$DO$42,IF($A32=2,CM32/Pieņēmumi!$DO$43,IF($A32=3,CM32/Pieņēmumi!$DO$44,CM32/Pieņēmumi!$DO$45))),$CP$10)</f>
        <v>4</v>
      </c>
      <c r="CQ32" s="6">
        <f t="shared" si="29"/>
        <v>23.5</v>
      </c>
      <c r="CR32" s="6" t="str">
        <f>IF(AND(CQ32&gt;=0,CQ32&lt;Pieņēmumi!$DO$49),0,
IF(AND(CQ32&gt;=Pieņēmumi!$DO$49,CQ32&lt;Pieņēmumi!$DO$50),"Mazs",
IF(AND(CQ32&gt;=Pieņēmumi!$DO$50,CQ32&lt;Pieņēmumi!$DO$51),"Vidējs","Liels")))</f>
        <v>Liels</v>
      </c>
      <c r="CS32" s="9">
        <f>IF(CR32="Mazs",Pieņēmumi!$DO$34*CP32,IF(CR32="Vidējs",Pieņēmumi!$DO$35*CP32,IF(CR32="Liels",Pieņēmumi!$DO$37*CP32,0)))</f>
        <v>7.0707070707070701</v>
      </c>
      <c r="CT32" s="9">
        <f>IF(CR32="Mazs",(Pieņēmumi!$DO$35-Pieņēmumi!$DO$34)*CP32,0)</f>
        <v>0</v>
      </c>
      <c r="CU32" s="6">
        <f t="shared" si="30"/>
        <v>1118</v>
      </c>
      <c r="CV32" s="6">
        <f t="shared" si="31"/>
        <v>37</v>
      </c>
      <c r="CW32" s="2">
        <f t="shared" si="32"/>
        <v>30.216216216216218</v>
      </c>
      <c r="CX32" t="str">
        <f t="shared" si="33"/>
        <v>Lielā</v>
      </c>
    </row>
    <row r="33" spans="1:102" x14ac:dyDescent="0.25">
      <c r="A33" s="5">
        <v>1</v>
      </c>
      <c r="B33" s="23">
        <v>0.93278511147216825</v>
      </c>
      <c r="C33">
        <v>96</v>
      </c>
      <c r="D33">
        <v>3</v>
      </c>
      <c r="E33" s="2">
        <f t="shared" si="39"/>
        <v>32</v>
      </c>
      <c r="F33" s="6">
        <f>ROUNDUP(IF($A33=1,C33/Pieņēmumi!$B$39,IF($A33=2,C33/Pieņēmumi!$B$40,IF($A33=3,C33/Pieņēmumi!$B$41,C33/Pieņēmumi!$B$42))),$F$10)</f>
        <v>5</v>
      </c>
      <c r="G33" s="6">
        <f t="shared" si="13"/>
        <v>19.2</v>
      </c>
      <c r="H33" s="6" t="str">
        <f>IF(AND(G33&gt;=0,G33&lt;Pieņēmumi!$B$46),0,
IF(AND(G33&gt;= Pieņēmumi!$B$46,G33&lt;Pieņēmumi!$B$47), "Mikro",
IF(AND(G33&gt;=Pieņēmumi!$B$47,G33&lt;Pieņēmumi!$B$48), "Mazs",
IF(AND(G33&gt;=Pieņēmumi!$B$48,G33&lt;Pieņēmumi!$B$49), "Vidējs","Liels"))))</f>
        <v>Vidējs</v>
      </c>
      <c r="I33" s="9">
        <f>IF(H33="Mikro",Pieņēmumi!$B$31*F33*0.5,
IF(H33="Mazs",Pieņēmumi!$B$31*F33,
IF(H33="Vidējs",Pieņēmumi!$B$32*F33,
IF(H33="Liels",Pieņēmumi!$B$34*F33,
0))))</f>
        <v>4.0374677002583974</v>
      </c>
      <c r="J33" s="9">
        <f>IF(H33="Mikro",Pieņēmumi!$B$31*F33*0.5,0)</f>
        <v>0</v>
      </c>
      <c r="K33">
        <v>89</v>
      </c>
      <c r="L33">
        <v>3</v>
      </c>
      <c r="M33" s="2">
        <f t="shared" si="40"/>
        <v>29.666666666666668</v>
      </c>
      <c r="N33" s="6">
        <f>ROUNDUP(IF($A33=1,K33/Pieņēmumi!$L$39,IF($A33=2,K33/Pieņēmumi!$L$40,IF($A33=3,K33/Pieņēmumi!$L$41,K33/Pieņēmumi!$L$42))),$N$10)</f>
        <v>5</v>
      </c>
      <c r="O33" s="6">
        <f t="shared" si="14"/>
        <v>17.8</v>
      </c>
      <c r="P33" s="6" t="str">
        <f>IF(AND(O33&gt;=0,O33&lt;Pieņēmumi!$L$46),0,
IF(AND(O33&gt;= Pieņēmumi!$L$46,O33&lt;Pieņēmumi!$L$47), "Mikro",
IF(AND(O33&gt;=Pieņēmumi!$L$47,O33&lt;Pieņēmumi!$L$48), "Mazs",
IF(AND(O33&gt;=Pieņēmumi!$L$48,O33&lt;Pieņēmumi!$L$49), "Vidējs","Liels"))))</f>
        <v>Vidējs</v>
      </c>
      <c r="Q33" s="9">
        <f>IF(P33="Mikro",Pieņēmumi!$L$31*N33*0.5,
IF(P33="Mazs",Pieņēmumi!$L$31*N33,
IF(P33="Vidējs",Pieņēmumi!$L$32*N33,
IF(P33="Liels",Pieņēmumi!$L$34*N33,
0))))</f>
        <v>4.1989664082687348</v>
      </c>
      <c r="R33" s="9">
        <f>IF(P33="Mikro",Pieņēmumi!$L$31*N33*0.5,0)</f>
        <v>0</v>
      </c>
      <c r="S33">
        <v>77</v>
      </c>
      <c r="T33">
        <v>3</v>
      </c>
      <c r="U33" s="2">
        <f t="shared" si="41"/>
        <v>25.666666666666668</v>
      </c>
      <c r="V33" s="6">
        <f>ROUNDUP(IF($A33=1,S33/Pieņēmumi!$V$39,IF($A33=2,S33/Pieņēmumi!$V$40,IF($A33=3,S33/Pieņēmumi!$V$41,S33/Pieņēmumi!$V$42))),$V$10)</f>
        <v>4</v>
      </c>
      <c r="W33" s="6">
        <f t="shared" si="16"/>
        <v>19.25</v>
      </c>
      <c r="X33" s="6" t="str">
        <f>IF(AND(W33&gt;=0,W33&lt;Pieņēmumi!$V$46),0,
IF(AND(W33&gt;= Pieņēmumi!$V$46,W33&lt;Pieņēmumi!$V$47), "Mikro",
IF(AND(W33&gt;=Pieņēmumi!$V$47,W33&lt;Pieņēmumi!$V$48), "Mazs",
IF(AND(W33&gt;=Pieņēmumi!$V$48,W33&lt;Pieņēmumi!$V$49), "Vidējs","Liels"))))</f>
        <v>Vidējs</v>
      </c>
      <c r="Y33" s="9">
        <f>IF(X33="Mikro",Pieņēmumi!$V$31*V33*0.5,
IF(X33="Mazs",Pieņēmumi!$V$31*V33,
IF(X33="Vidējs",Pieņēmumi!$V$32*V33,
IF(X33="Liels",Pieņēmumi!$V$34*V33,
0))))</f>
        <v>3.4883720930232562</v>
      </c>
      <c r="Z33" s="9">
        <f>IF(X33="Mikro",Pieņēmumi!$V$31*V33*0.5,0)</f>
        <v>0</v>
      </c>
      <c r="AA33">
        <v>78</v>
      </c>
      <c r="AB33">
        <v>3</v>
      </c>
      <c r="AC33" s="2">
        <f t="shared" si="42"/>
        <v>26</v>
      </c>
      <c r="AD33" s="6">
        <f>ROUNDUP(IF($A33=1,AA33/Pieņēmumi!$AF$39,IF($A33=2,AA33/Pieņēmumi!$AF$40,IF($A33=3,AA33/Pieņēmumi!$AF$41,AA33/Pieņēmumi!$AF$42))),$AD$10)</f>
        <v>4</v>
      </c>
      <c r="AE33" s="6">
        <f t="shared" si="18"/>
        <v>19.5</v>
      </c>
      <c r="AF33" s="6" t="str">
        <f>IF(AND(AE33&gt;=0,AE33&lt;Pieņēmumi!$AF$46),0,
IF(AND(AE33&gt;= Pieņēmumi!$AF$46,AE33&lt;Pieņēmumi!$AF$47), "Mikro",
IF(AND(AE33&gt;=Pieņēmumi!$AF$47,AE33&lt;Pieņēmumi!$AF$48), "Mazs",
IF(AND(AE33&gt;=Pieņēmumi!$AF$48,AE33&lt;Pieņēmumi!$AF$49), "Vidējs","Liels"))))</f>
        <v>Vidējs</v>
      </c>
      <c r="AG33" s="9">
        <f>IF(AF33="Mikro",Pieņēmumi!$AF$31*AD33*0.5,
IF(AF33="Mazs",Pieņēmumi!$AF$31*AD33,
IF(AF33="Vidējs",Pieņēmumi!$AF$32*AD33,
IF(AF33="Liels",Pieņēmumi!$AF$34*AD33,
0))))</f>
        <v>4.1343669250646</v>
      </c>
      <c r="AH33" s="9">
        <f>IF(AF33="Mikro",Pieņēmumi!$AF$31*AD33*0.5,0)</f>
        <v>0</v>
      </c>
      <c r="AI33">
        <v>88</v>
      </c>
      <c r="AJ33">
        <v>3</v>
      </c>
      <c r="AK33" s="2">
        <f t="shared" si="43"/>
        <v>29.333333333333332</v>
      </c>
      <c r="AL33" s="6">
        <f>ROUNDUP(IF($A33=1,AI33/Pieņēmumi!$AR$39,IF($A33=2,AI33/Pieņēmumi!$AR$40,IF($A33=3,AI33/Pieņēmumi!$AR$41,AI33/Pieņēmumi!$AR$42))),$AL$10)</f>
        <v>4</v>
      </c>
      <c r="AM33" s="6">
        <f t="shared" si="19"/>
        <v>22</v>
      </c>
      <c r="AN33" s="6" t="str">
        <f>IF(AND(AM33&gt;=0,AM33&lt;Pieņēmumi!$AR$46),0,
IF(AND(AM33&gt;= Pieņēmumi!$AR$46,AM33&lt;Pieņēmumi!$AR$47), "Mikro",
IF(AND(AM33&gt;=Pieņēmumi!$AR$47,AM33&lt;Pieņēmumi!$AR$48), "Mazs",
IF(AND(AM33&gt;=Pieņēmumi!$AR$48,AM33&lt;Pieņēmumi!$AR$49), "Vidējs","Liels"))))</f>
        <v>Liels</v>
      </c>
      <c r="AO33" s="9">
        <f>IF(AN33="Mikro",Pieņēmumi!$AR$31*AL33*0.5,
IF(AN33="Mazs",Pieņēmumi!$AR$31*AL33,
IF(AN33="Vidējs",Pieņēmumi!$AR$32*AL33,
IF(AN33="Liels",Pieņēmumi!$AR$34*AL33,
0))))</f>
        <v>5.4834054834054831</v>
      </c>
      <c r="AP33" s="9">
        <f>IF(AN33="Mikro",Pieņēmumi!$AR$31*AL33*0.5,0)</f>
        <v>0</v>
      </c>
      <c r="AQ33">
        <v>117</v>
      </c>
      <c r="AR33">
        <v>4</v>
      </c>
      <c r="AS33" s="2">
        <f t="shared" si="44"/>
        <v>29.25</v>
      </c>
      <c r="AT33" s="6">
        <f>ROUNDUP(IF($A33=1,AQ33/Pieņēmumi!$BC$39,IF($A33=2,AQ33/Pieņēmumi!$BC$40,IF($A33=3,AQ33/Pieņēmumi!$BC$41,AQ33/Pieņēmumi!$BC$42))),$AT$10)</f>
        <v>5</v>
      </c>
      <c r="AU33" s="6">
        <f t="shared" si="21"/>
        <v>23.4</v>
      </c>
      <c r="AV33" s="6" t="str">
        <f>IF(AND(AU33&gt;=0,AU33&lt;Pieņēmumi!$BC$46),0,
IF(AND(AU33&gt;= Pieņēmumi!$BC$46,AU33&lt;Pieņēmumi!$BC$47), "Mikro",
IF(AND(AU33&gt;=Pieņēmumi!$BC$47,AU33&lt;Pieņēmumi!$BC$48), "Mazs",
IF(AND(AU33&gt;=Pieņēmumi!$BC$48,AU33&lt;Pieņēmumi!$BC$49), "Vidējs","Liels"))))</f>
        <v>Liels</v>
      </c>
      <c r="AW33" s="9">
        <f>IF(AV33="Mikro",Pieņēmumi!$BC$31*AT33*0.5,
IF(AV33="Mazs",Pieņēmumi!$BC$31*AT33,
IF(AV33="Vidējs",Pieņēmumi!$BC$32*AT33,
IF(AV33="Liels",Pieņēmumi!$BC$34*AT33,
0))))</f>
        <v>7.5757575757575761</v>
      </c>
      <c r="AX33" s="9">
        <f>IF(AV33="Mikro",Pieņēmumi!$BC$31*AT33*0.5,0)</f>
        <v>0</v>
      </c>
      <c r="AY33">
        <v>109</v>
      </c>
      <c r="AZ33">
        <v>4</v>
      </c>
      <c r="BA33" s="2">
        <f t="shared" si="38"/>
        <v>27.25</v>
      </c>
      <c r="BB33" s="6">
        <f>ROUNDUP(IF($A33=1,AY33/Pieņēmumi!$BN$39,IF($A33=2,AY33/Pieņēmumi!$BN$40,IF($A33=3,AY33/Pieņēmumi!$BN$41,AY33/Pieņēmumi!$BN$42))),$BB$10)</f>
        <v>5</v>
      </c>
      <c r="BC33" s="6">
        <f t="shared" si="22"/>
        <v>21.8</v>
      </c>
      <c r="BD33" s="6" t="str">
        <f>IF(AND(BC33&gt;=0,BC33&lt;Pieņēmumi!$BN$46),0,
IF(AND(BC33&gt;= Pieņēmumi!$BN$46,BC33&lt;Pieņēmumi!$BN$47), "Mikro",
IF(AND(BC33&gt;=Pieņēmumi!$BN$47,BC33&lt;Pieņēmumi!$BN$48), "Mazs",
IF(AND(BC33&gt;=Pieņēmumi!$BN$48,BC33&lt;Pieņēmumi!$BN$49), "Vidējs","Liels"))))</f>
        <v>Liels</v>
      </c>
      <c r="BE33" s="9">
        <f>IF(BD33="Mikro",Pieņēmumi!$BN$31*BB33*0.5,
IF(BD33="Mazs",Pieņēmumi!$BN$31*BB33,
IF(BD33="Vidējs",Pieņēmumi!$BN$32*BB33,
IF(BD33="Liels",Pieņēmumi!$BN$34*BB33,
0))))</f>
        <v>7.9365079365079358</v>
      </c>
      <c r="BF33" s="9">
        <f>IF(BD33="Mikro",Pieņēmumi!$BN$31*BB33*0.5,0)</f>
        <v>0</v>
      </c>
      <c r="BG33">
        <v>83</v>
      </c>
      <c r="BH33">
        <v>3</v>
      </c>
      <c r="BI33" s="2">
        <f t="shared" si="23"/>
        <v>27.666666666666668</v>
      </c>
      <c r="BJ33" s="6">
        <f>ROUNDUP(IF($A33=1,BG33/Pieņēmumi!$BY$39,IF($A33=2,BG33/Pieņēmumi!$BY$40,IF($A33=3,BG33/Pieņēmumi!$BY$41,BG33/Pieņēmumi!$BY$42))),$BJ$10)</f>
        <v>4</v>
      </c>
      <c r="BK33" s="6">
        <f t="shared" si="24"/>
        <v>20.75</v>
      </c>
      <c r="BL33" s="6" t="str">
        <f>IF(AND(BK33&gt;=0,BK33&lt;Pieņēmumi!$BY$46),0,
IF(AND(BK33&gt;= Pieņēmumi!$BY$46,BK33&lt;Pieņēmumi!$BY$47), "Mikro",
IF(AND(BK33&gt;=Pieņēmumi!$BY$47,BK33&lt;Pieņēmumi!$BY$48), "Mazs",
IF(AND(BK33&gt;=Pieņēmumi!$BY$48,BK33&lt;Pieņēmumi!$BY$49), "Vidējs","Liels"))))</f>
        <v>Vidējs</v>
      </c>
      <c r="BM33" s="9">
        <f>IF(BL33="Mikro",Pieņēmumi!$BY$31*BJ33*0.5,
IF(BL33="Mazs",Pieņēmumi!$BY$31*BJ33,
IF(BL33="Vidējs",Pieņēmumi!$BY$32*BJ33,
IF(BL33="Liels",Pieņēmumi!$BY$34*BJ33,
0))))</f>
        <v>5.1679586563307494</v>
      </c>
      <c r="BN33" s="9">
        <f>IF(BL33="Mikro",Pieņēmumi!$BY$31*BJ33*0.5,0)</f>
        <v>0</v>
      </c>
      <c r="BO33">
        <v>77</v>
      </c>
      <c r="BP33">
        <v>3</v>
      </c>
      <c r="BQ33" s="2">
        <f t="shared" si="25"/>
        <v>25.666666666666668</v>
      </c>
      <c r="BR33" s="6">
        <f>ROUNDUP(IF($A33=1,BO33/Pieņēmumi!$CJ$39,IF($A33=2,BO33/Pieņēmumi!$CJ$40,IF($A33=3,BO33/Pieņēmumi!$CJ$41,BO33/Pieņēmumi!$CJ$42))),$BR$10)</f>
        <v>4</v>
      </c>
      <c r="BS33" s="6">
        <f t="shared" si="26"/>
        <v>19.25</v>
      </c>
      <c r="BT33" s="6" t="str">
        <f>IF(AND(BS33&gt;=0,BS33&lt;Pieņēmumi!$CJ$46),0,
IF(AND(BS33&gt;= Pieņēmumi!$CJ$46,BS33&lt;Pieņēmumi!$CJ$47), "Mikro",
IF(AND(BS33&gt;=Pieņēmumi!$CJ$47,BS33&lt;Pieņēmumi!$CJ$48), "Mazs",
IF(AND(BS33&gt;=Pieņēmumi!$CJ$48,BS33&lt;Pieņēmumi!$CJ$49), "Vidējs","Liels"))))</f>
        <v>Vidējs</v>
      </c>
      <c r="BU33" s="9">
        <f>IF(BT33="Mikro",Pieņēmumi!$CJ$31*BR33*0.5,
IF(BT33="Mazs",Pieņēmumi!$CJ$31*BR33,
IF(BT33="Vidējs",Pieņēmumi!$CJ$32*BR33,
IF(BT33="Liels",Pieņēmumi!$CJ$34*BR33,
0))))</f>
        <v>5.1679586563307494</v>
      </c>
      <c r="BV33" s="9">
        <f>IF(BT33="Mikro",Pieņēmumi!$CJ$31*BR33*0.5,0)</f>
        <v>0</v>
      </c>
      <c r="BW33">
        <v>53</v>
      </c>
      <c r="BX33">
        <v>2</v>
      </c>
      <c r="BY33" s="2">
        <f>BW33/BX33</f>
        <v>26.5</v>
      </c>
      <c r="BZ33" s="6">
        <f>ROUNDUP(IF($A33=1,BW33/Pieņēmumi!$CU$42,IF($A33=2,BW33/Pieņēmumi!$CU$43,IF($A33=3,BW33/Pieņēmumi!$CU$44,BW33/Pieņēmumi!$CU$45))),$CH$10)</f>
        <v>3</v>
      </c>
      <c r="CA33" s="6">
        <f t="shared" si="27"/>
        <v>17.666666666666668</v>
      </c>
      <c r="CB33" s="6" t="str">
        <f>IF(AND(CA33&gt;=0,CA33&lt;Pieņēmumi!$CU$49),0,
IF(AND(CA33&gt;=Pieņēmumi!$CU$49,CA33&lt;Pieņēmumi!$CU$50),"Mazs",
IF(AND(CA33&gt;=Pieņēmumi!$CU$50,CA33&lt;Pieņēmumi!$CU$51),"Vidējs","Liels")))</f>
        <v>Vidējs</v>
      </c>
      <c r="CC33" s="9">
        <f>IF(CB33="Mazs",Pieņēmumi!$CU$34*BZ33,IF(CB33="Vidējs",Pieņēmumi!$CU$35*BZ33,IF(CB33="Liels",Pieņēmumi!$CU$37*BZ33,0)))</f>
        <v>4.166666666666667</v>
      </c>
      <c r="CD33" s="9">
        <f>IF(CB33="Mazs",(Pieņēmumi!$CU$35-Pieņēmumi!$CU$34)*BZ33,0)</f>
        <v>0</v>
      </c>
      <c r="CE33">
        <v>53</v>
      </c>
      <c r="CF33">
        <v>2</v>
      </c>
      <c r="CG33" s="2">
        <f>CE33/CF33</f>
        <v>26.5</v>
      </c>
      <c r="CH33" s="6">
        <f>ROUNDUP(IF($A33=1,CE33/Pieņēmumi!$DE$42,IF($A33=2,CE33/Pieņēmumi!$DE$43,IF($A33=3,CE33/Pieņēmumi!$DE$44,CE33/Pieņēmumi!$DE$45))),$CH$10)</f>
        <v>3</v>
      </c>
      <c r="CI33" s="6">
        <f t="shared" si="28"/>
        <v>17.666666666666668</v>
      </c>
      <c r="CJ33" s="6" t="str">
        <f>IF(AND(CI33&gt;=0,CI33&lt;Pieņēmumi!$DE$49),0,
IF(AND(CI33&gt;=Pieņēmumi!$DE$49,CI33&lt;Pieņēmumi!$DE$50),"Mazs",
IF(AND(CI33&gt;=Pieņēmumi!$DE$50,CI33&lt;Pieņēmumi!$DE$51),"Vidējs","Liels")))</f>
        <v>Vidējs</v>
      </c>
      <c r="CK33" s="9">
        <f>IF(CJ33="Mazs",Pieņēmumi!$DE$34*CH33,IF(CJ33="Vidējs",Pieņēmumi!$DE$35*CH33,IF(CJ33="Liels",Pieņēmumi!$DE$37*CH33,0)))</f>
        <v>4.166666666666667</v>
      </c>
      <c r="CL33" s="9">
        <f>IF(CJ33="Mazs",(Pieņēmumi!$DE$35-Pieņēmumi!$DE$34)*CH33,0)</f>
        <v>0</v>
      </c>
      <c r="CM33">
        <v>50</v>
      </c>
      <c r="CN33">
        <v>2</v>
      </c>
      <c r="CO33" s="2">
        <f>CM33/CN33</f>
        <v>25</v>
      </c>
      <c r="CP33" s="6">
        <f>ROUNDUP(IF($A33=1,CM33/Pieņēmumi!$DO$42,IF($A33=2,CM33/Pieņēmumi!$DO$43,IF($A33=3,CM33/Pieņēmumi!$DO$44,CM33/Pieņēmumi!$DO$45))),$CP$10)</f>
        <v>2</v>
      </c>
      <c r="CQ33" s="6">
        <f t="shared" si="29"/>
        <v>25</v>
      </c>
      <c r="CR33" s="6" t="str">
        <f>IF(AND(CQ33&gt;=0,CQ33&lt;Pieņēmumi!$DO$49),0,
IF(AND(CQ33&gt;=Pieņēmumi!$DO$49,CQ33&lt;Pieņēmumi!$DO$50),"Mazs",
IF(AND(CQ33&gt;=Pieņēmumi!$DO$50,CQ33&lt;Pieņēmumi!$DO$51),"Vidējs","Liels")))</f>
        <v>Liels</v>
      </c>
      <c r="CS33" s="9">
        <f>IF(CR33="Mazs",Pieņēmumi!$DO$34*CP33,IF(CR33="Vidējs",Pieņēmumi!$DO$35*CP33,IF(CR33="Liels",Pieņēmumi!$DO$37*CP33,0)))</f>
        <v>3.535353535353535</v>
      </c>
      <c r="CT33" s="9">
        <f>IF(CR33="Mazs",(Pieņēmumi!$DO$35-Pieņēmumi!$DO$34)*CP33,0)</f>
        <v>0</v>
      </c>
      <c r="CU33" s="6">
        <f t="shared" si="30"/>
        <v>970</v>
      </c>
      <c r="CV33" s="6">
        <f t="shared" si="31"/>
        <v>35</v>
      </c>
      <c r="CW33" s="2">
        <f t="shared" si="32"/>
        <v>27.714285714285715</v>
      </c>
      <c r="CX33" t="str">
        <f t="shared" si="33"/>
        <v>Lielā</v>
      </c>
    </row>
    <row r="34" spans="1:102" x14ac:dyDescent="0.25">
      <c r="A34" s="5">
        <v>3</v>
      </c>
      <c r="B34" s="23">
        <v>0.93058868902852365</v>
      </c>
      <c r="C34">
        <v>6</v>
      </c>
      <c r="D34">
        <v>1</v>
      </c>
      <c r="E34" s="2">
        <f t="shared" si="39"/>
        <v>6</v>
      </c>
      <c r="F34" s="6">
        <f>ROUNDUP(IF($A34=1,C34/Pieņēmumi!$B$39,IF($A34=2,C34/Pieņēmumi!$B$40,IF($A34=3,C34/Pieņēmumi!$B$41,C34/Pieņēmumi!$B$42))),$F$10)</f>
        <v>1</v>
      </c>
      <c r="G34" s="6">
        <f t="shared" si="13"/>
        <v>6</v>
      </c>
      <c r="H34" s="6" t="str">
        <f>IF(AND(G34&gt;=0,G34&lt;Pieņēmumi!$B$46),0,
IF(AND(G34&gt;= Pieņēmumi!$B$46,G34&lt;Pieņēmumi!$B$47), "Mikro",
IF(AND(G34&gt;=Pieņēmumi!$B$47,G34&lt;Pieņēmumi!$B$48), "Mazs",
IF(AND(G34&gt;=Pieņēmumi!$B$48,G34&lt;Pieņēmumi!$B$49), "Vidējs","Liels"))))</f>
        <v>Mikro</v>
      </c>
      <c r="I34" s="9">
        <f>IF(H34="Mikro",Pieņēmumi!$B$31*F34*0.5,
IF(H34="Mazs",Pieņēmumi!$B$31*F34,
IF(H34="Vidējs",Pieņēmumi!$B$32*F34,
IF(H34="Liels",Pieņēmumi!$B$34*F34,
0))))</f>
        <v>0.35792094615624032</v>
      </c>
      <c r="J34" s="9">
        <f>IF(H34="Mikro",Pieņēmumi!$B$31*F34*0.5,0)</f>
        <v>0.35792094615624032</v>
      </c>
      <c r="K34">
        <v>6</v>
      </c>
      <c r="L34">
        <v>1</v>
      </c>
      <c r="M34" s="2">
        <f t="shared" si="40"/>
        <v>6</v>
      </c>
      <c r="N34" s="6">
        <f>ROUNDUP(IF($A34=1,K34/Pieņēmumi!$L$39,IF($A34=2,K34/Pieņēmumi!$L$40,IF($A34=3,K34/Pieņēmumi!$L$41,K34/Pieņēmumi!$L$42))),$N$10)</f>
        <v>1</v>
      </c>
      <c r="O34" s="6">
        <f t="shared" si="14"/>
        <v>6</v>
      </c>
      <c r="P34" s="6" t="str">
        <f>IF(AND(O34&gt;=0,O34&lt;Pieņēmumi!$L$46),0,
IF(AND(O34&gt;= Pieņēmumi!$L$46,O34&lt;Pieņēmumi!$L$47), "Mikro",
IF(AND(O34&gt;=Pieņēmumi!$L$47,O34&lt;Pieņēmumi!$L$48), "Mazs",
IF(AND(O34&gt;=Pieņēmumi!$L$48,O34&lt;Pieņēmumi!$L$49), "Vidējs","Liels"))))</f>
        <v>Mikro</v>
      </c>
      <c r="Q34" s="9">
        <f>IF(P34="Mikro",Pieņēmumi!$L$31*N34*0.5,
IF(P34="Mazs",Pieņēmumi!$L$31*N34,
IF(P34="Vidējs",Pieņēmumi!$L$32*N34,
IF(P34="Liels",Pieņēmumi!$L$34*N34,
0))))</f>
        <v>0.3734827264239029</v>
      </c>
      <c r="R34" s="9">
        <f>IF(P34="Mikro",Pieņēmumi!$L$31*N34*0.5,0)</f>
        <v>0.3734827264239029</v>
      </c>
      <c r="S34">
        <v>5</v>
      </c>
      <c r="T34">
        <v>1</v>
      </c>
      <c r="U34" s="2">
        <f t="shared" si="41"/>
        <v>5</v>
      </c>
      <c r="V34" s="6">
        <f>ROUNDUP(IF($A34=1,S34/Pieņēmumi!$V$39,IF($A34=2,S34/Pieņēmumi!$V$40,IF($A34=3,S34/Pieņēmumi!$V$41,S34/Pieņēmumi!$V$42))),$V$10)</f>
        <v>1</v>
      </c>
      <c r="W34" s="6">
        <f t="shared" si="16"/>
        <v>5</v>
      </c>
      <c r="X34" s="6" t="str">
        <f>IF(AND(W34&gt;=0,W34&lt;Pieņēmumi!$V$46),0,
IF(AND(W34&gt;= Pieņēmumi!$V$46,W34&lt;Pieņēmumi!$V$47), "Mikro",
IF(AND(W34&gt;=Pieņēmumi!$V$47,W34&lt;Pieņēmumi!$V$48), "Mazs",
IF(AND(W34&gt;=Pieņēmumi!$V$48,W34&lt;Pieņēmumi!$V$49), "Vidējs","Liels"))))</f>
        <v>Mikro</v>
      </c>
      <c r="Y34" s="9">
        <f>IF(X34="Mikro",Pieņēmumi!$V$31*V34*0.5,
IF(X34="Mazs",Pieņēmumi!$V$31*V34,
IF(X34="Vidējs",Pieņēmumi!$V$32*V34,
IF(X34="Liels",Pieņēmumi!$V$34*V34,
0))))</f>
        <v>0.38904450669156554</v>
      </c>
      <c r="Z34" s="9">
        <f>IF(X34="Mikro",Pieņēmumi!$V$31*V34*0.5,0)</f>
        <v>0.38904450669156554</v>
      </c>
      <c r="AA34">
        <v>6</v>
      </c>
      <c r="AB34">
        <v>1</v>
      </c>
      <c r="AC34" s="2">
        <f t="shared" si="42"/>
        <v>6</v>
      </c>
      <c r="AD34" s="6">
        <f>ROUNDUP(IF($A34=1,AA34/Pieņēmumi!$AF$39,IF($A34=2,AA34/Pieņēmumi!$AF$40,IF($A34=3,AA34/Pieņēmumi!$AF$41,AA34/Pieņēmumi!$AF$42))),$AD$10)</f>
        <v>1</v>
      </c>
      <c r="AE34" s="6">
        <f t="shared" si="18"/>
        <v>6</v>
      </c>
      <c r="AF34" s="6" t="str">
        <f>IF(AND(AE34&gt;=0,AE34&lt;Pieņēmumi!$AF$46),0,
IF(AND(AE34&gt;= Pieņēmumi!$AF$46,AE34&lt;Pieņēmumi!$AF$47), "Mikro",
IF(AND(AE34&gt;=Pieņēmumi!$AF$47,AE34&lt;Pieņēmumi!$AF$48), "Mazs",
IF(AND(AE34&gt;=Pieņēmumi!$AF$48,AE34&lt;Pieņēmumi!$AF$49), "Vidējs","Liels"))))</f>
        <v>Mikro</v>
      </c>
      <c r="AG34" s="9">
        <f>IF(AF34="Mikro",Pieņēmumi!$AF$31*AD34*0.5,
IF(AF34="Mazs",Pieņēmumi!$AF$31*AD34,
IF(AF34="Vidējs",Pieņēmumi!$AF$32*AD34,
IF(AF34="Liels",Pieņēmumi!$AF$34*AD34,
0))))</f>
        <v>0.42016806722689076</v>
      </c>
      <c r="AH34" s="9">
        <f>IF(AF34="Mikro",Pieņēmumi!$AF$31*AD34*0.5,0)</f>
        <v>0.42016806722689076</v>
      </c>
      <c r="AI34">
        <v>9</v>
      </c>
      <c r="AJ34">
        <v>1</v>
      </c>
      <c r="AK34" s="2">
        <f t="shared" si="43"/>
        <v>9</v>
      </c>
      <c r="AL34" s="6">
        <f>ROUNDUP(IF($A34=1,AI34/Pieņēmumi!$AR$39,IF($A34=2,AI34/Pieņēmumi!$AR$40,IF($A34=3,AI34/Pieņēmumi!$AR$41,AI34/Pieņēmumi!$AR$42))),$AL$10)</f>
        <v>1</v>
      </c>
      <c r="AM34" s="6">
        <f t="shared" si="19"/>
        <v>9</v>
      </c>
      <c r="AN34" s="6" t="str">
        <f>IF(AND(AM34&gt;=0,AM34&lt;Pieņēmumi!$AR$46),0,
IF(AND(AM34&gt;= Pieņēmumi!$AR$46,AM34&lt;Pieņēmumi!$AR$47), "Mikro",
IF(AND(AM34&gt;=Pieņēmumi!$AR$47,AM34&lt;Pieņēmumi!$AR$48), "Mazs",
IF(AND(AM34&gt;=Pieņēmumi!$AR$48,AM34&lt;Pieņēmumi!$AR$49), "Vidējs","Liels"))))</f>
        <v>Mazs</v>
      </c>
      <c r="AO34" s="9">
        <f>IF(AN34="Mikro",Pieņēmumi!$AR$31*AL34*0.5,
IF(AN34="Mazs",Pieņēmumi!$AR$31*AL34,
IF(AN34="Vidējs",Pieņēmumi!$AR$32*AL34,
IF(AN34="Liels",Pieņēmumi!$AR$34*AL34,
0))))</f>
        <v>0.90258325552443208</v>
      </c>
      <c r="AP34" s="9">
        <f>IF(AN34="Mikro",Pieņēmumi!$AR$31*AL34*0.5,0)</f>
        <v>0</v>
      </c>
      <c r="AQ34">
        <v>9</v>
      </c>
      <c r="AR34">
        <v>1</v>
      </c>
      <c r="AS34" s="2">
        <f t="shared" si="44"/>
        <v>9</v>
      </c>
      <c r="AT34" s="6">
        <f>ROUNDUP(IF($A34=1,AQ34/Pieņēmumi!$BC$39,IF($A34=2,AQ34/Pieņēmumi!$BC$40,IF($A34=3,AQ34/Pieņēmumi!$BC$41,AQ34/Pieņēmumi!$BC$42))),$AT$10)</f>
        <v>1</v>
      </c>
      <c r="AU34" s="6">
        <f t="shared" si="21"/>
        <v>9</v>
      </c>
      <c r="AV34" s="6" t="str">
        <f>IF(AND(AU34&gt;=0,AU34&lt;Pieņēmumi!$BC$46),0,
IF(AND(AU34&gt;= Pieņēmumi!$BC$46,AU34&lt;Pieņēmumi!$BC$47), "Mikro",
IF(AND(AU34&gt;=Pieņēmumi!$BC$47,AU34&lt;Pieņēmumi!$BC$48), "Mazs",
IF(AND(AU34&gt;=Pieņēmumi!$BC$48,AU34&lt;Pieņēmumi!$BC$49), "Vidējs","Liels"))))</f>
        <v>Mazs</v>
      </c>
      <c r="AW34" s="9">
        <f>IF(AV34="Mikro",Pieņēmumi!$BC$31*AT34*0.5,
IF(AV34="Mazs",Pieņēmumi!$BC$31*AT34,
IF(AV34="Vidējs",Pieņēmumi!$BC$32*AT34,
IF(AV34="Liels",Pieņēmumi!$BC$34*AT34,
0))))</f>
        <v>0.96483037659508253</v>
      </c>
      <c r="AX34" s="9">
        <f>IF(AV34="Mikro",Pieņēmumi!$BC$31*AT34*0.5,0)</f>
        <v>0</v>
      </c>
      <c r="AY34">
        <v>9</v>
      </c>
      <c r="AZ34">
        <v>1</v>
      </c>
      <c r="BA34" s="2">
        <f t="shared" si="38"/>
        <v>9</v>
      </c>
      <c r="BB34" s="6">
        <f>ROUNDUP(IF($A34=1,AY34/Pieņēmumi!$BN$39,IF($A34=2,AY34/Pieņēmumi!$BN$40,IF($A34=3,AY34/Pieņēmumi!$BN$41,AY34/Pieņēmumi!$BN$42))),$BB$10)</f>
        <v>1</v>
      </c>
      <c r="BC34" s="6">
        <f t="shared" si="22"/>
        <v>9</v>
      </c>
      <c r="BD34" s="6" t="str">
        <f>IF(AND(BC34&gt;=0,BC34&lt;Pieņēmumi!$BN$46),0,
IF(AND(BC34&gt;= Pieņēmumi!$BN$46,BC34&lt;Pieņēmumi!$BN$47), "Mikro",
IF(AND(BC34&gt;=Pieņēmumi!$BN$47,BC34&lt;Pieņēmumi!$BN$48), "Mazs",
IF(AND(BC34&gt;=Pieņēmumi!$BN$48,BC34&lt;Pieņēmumi!$BN$49), "Vidējs","Liels"))))</f>
        <v>Mazs</v>
      </c>
      <c r="BE34" s="9">
        <f>IF(BD34="Mikro",Pieņēmumi!$BN$31*BB34*0.5,
IF(BD34="Mazs",Pieņēmumi!$BN$31*BB34,
IF(BD34="Vidējs",Pieņēmumi!$BN$32*BB34,
IF(BD34="Liels",Pieņēmumi!$BN$34*BB34,
0))))</f>
        <v>1.0270774976657331</v>
      </c>
      <c r="BF34" s="9">
        <f>IF(BD34="Mikro",Pieņēmumi!$BN$31*BB34*0.5,0)</f>
        <v>0</v>
      </c>
      <c r="BG34">
        <v>9</v>
      </c>
      <c r="BH34">
        <v>1</v>
      </c>
      <c r="BI34" s="2">
        <f t="shared" si="23"/>
        <v>9</v>
      </c>
      <c r="BJ34" s="6">
        <f>ROUNDUP(IF($A34=1,BG34/Pieņēmumi!$BY$39,IF($A34=2,BG34/Pieņēmumi!$BY$40,IF($A34=3,BG34/Pieņēmumi!$BY$41,BG34/Pieņēmumi!$BY$42))),$BJ$10)</f>
        <v>1</v>
      </c>
      <c r="BK34" s="6">
        <f t="shared" si="24"/>
        <v>9</v>
      </c>
      <c r="BL34" s="6" t="str">
        <f>IF(AND(BK34&gt;=0,BK34&lt;Pieņēmumi!$BY$46),0,
IF(AND(BK34&gt;= Pieņēmumi!$BY$46,BK34&lt;Pieņēmumi!$BY$47), "Mikro",
IF(AND(BK34&gt;=Pieņēmumi!$BY$47,BK34&lt;Pieņēmumi!$BY$48), "Mazs",
IF(AND(BK34&gt;=Pieņēmumi!$BY$48,BK34&lt;Pieņēmumi!$BY$49), "Vidējs","Liels"))))</f>
        <v>Mazs</v>
      </c>
      <c r="BM34" s="9">
        <f>IF(BL34="Mikro",Pieņēmumi!$BY$31*BJ34*0.5,
IF(BL34="Mazs",Pieņēmumi!$BY$31*BJ34,
IF(BL34="Vidējs",Pieņēmumi!$BY$32*BJ34,
IF(BL34="Liels",Pieņēmumi!$BY$34*BJ34,
0))))</f>
        <v>1.0893246187363834</v>
      </c>
      <c r="BN34" s="9">
        <f>IF(BL34="Mikro",Pieņēmumi!$BY$31*BJ34*0.5,0)</f>
        <v>0</v>
      </c>
      <c r="BO34">
        <v>3</v>
      </c>
      <c r="BP34">
        <v>1</v>
      </c>
      <c r="BQ34" s="2">
        <f t="shared" si="25"/>
        <v>3</v>
      </c>
      <c r="BR34" s="6">
        <f>ROUNDUP(IF($A34=1,BO34/Pieņēmumi!$CJ$39,IF($A34=2,BO34/Pieņēmumi!$CJ$40,IF($A34=3,BO34/Pieņēmumi!$CJ$41,BO34/Pieņēmumi!$CJ$42))),$BR$10)</f>
        <v>1</v>
      </c>
      <c r="BS34" s="6">
        <f t="shared" si="26"/>
        <v>3</v>
      </c>
      <c r="BT34" s="6" t="str">
        <f>IF(AND(BS34&gt;=0,BS34&lt;Pieņēmumi!$CJ$46),0,
IF(AND(BS34&gt;= Pieņēmumi!$CJ$46,BS34&lt;Pieņēmumi!$CJ$47), "Mikro",
IF(AND(BS34&gt;=Pieņēmumi!$CJ$47,BS34&lt;Pieņēmumi!$CJ$48), "Mazs",
IF(AND(BS34&gt;=Pieņēmumi!$CJ$48,BS34&lt;Pieņēmumi!$CJ$49), "Vidējs","Liels"))))</f>
        <v>Mikro</v>
      </c>
      <c r="BU34" s="9">
        <f>IF(BT34="Mikro",Pieņēmumi!$CJ$31*BR34*0.5,
IF(BT34="Mazs",Pieņēmumi!$CJ$31*BR34,
IF(BT34="Vidējs",Pieņēmumi!$CJ$32*BR34,
IF(BT34="Liels",Pieņēmumi!$CJ$34*BR34,
0))))</f>
        <v>0.54466230936819171</v>
      </c>
      <c r="BV34" s="9">
        <f>IF(BT34="Mikro",Pieņēmumi!$CJ$31*BR34*0.5,0)</f>
        <v>0.54466230936819171</v>
      </c>
      <c r="BW34">
        <v>0</v>
      </c>
      <c r="BX34">
        <v>0</v>
      </c>
      <c r="BY34" s="2">
        <v>0</v>
      </c>
      <c r="BZ34" s="6">
        <f>ROUNDUP(IF($A34=1,BW34/Pieņēmumi!$CU$42,IF($A34=2,BW34/Pieņēmumi!$CU$43,IF($A34=3,BW34/Pieņēmumi!$CU$44,BW34/Pieņēmumi!$CU$45))),$CH$10)</f>
        <v>0</v>
      </c>
      <c r="CA34" s="6">
        <f t="shared" si="27"/>
        <v>0</v>
      </c>
      <c r="CB34" s="6">
        <f>IF(AND(CA34&gt;=0,CA34&lt;Pieņēmumi!$CU$49),0,
IF(AND(CA34&gt;=Pieņēmumi!$CU$49,CA34&lt;Pieņēmumi!$CU$50),"Mazs",
IF(AND(CA34&gt;=Pieņēmumi!$CU$50,CA34&lt;Pieņēmumi!$CU$51),"Vidējs","Liels")))</f>
        <v>0</v>
      </c>
      <c r="CC34" s="9">
        <f>IF(CB34="Mazs",Pieņēmumi!$CU$34*BZ34,IF(CB34="Vidējs",Pieņēmumi!$CU$35*BZ34,IF(CB34="Liels",Pieņēmumi!$CU$37*BZ34,0)))</f>
        <v>0</v>
      </c>
      <c r="CD34" s="9">
        <f>IF(CB34="Mazs",(Pieņēmumi!$CU$35-Pieņēmumi!$CU$34)*BZ34,0)</f>
        <v>0</v>
      </c>
      <c r="CE34">
        <v>0</v>
      </c>
      <c r="CF34">
        <v>0</v>
      </c>
      <c r="CG34" s="2">
        <v>0</v>
      </c>
      <c r="CH34" s="6">
        <f>ROUNDUP(IF($A34=1,CE34/Pieņēmumi!$DE$42,IF($A34=2,CE34/Pieņēmumi!$DE$43,IF($A34=3,CE34/Pieņēmumi!$DE$44,CE34/Pieņēmumi!$DE$45))),$CH$10)</f>
        <v>0</v>
      </c>
      <c r="CI34" s="6">
        <f t="shared" si="28"/>
        <v>0</v>
      </c>
      <c r="CJ34" s="6">
        <f>IF(AND(CI34&gt;=0,CI34&lt;Pieņēmumi!$DE$49),0,
IF(AND(CI34&gt;=Pieņēmumi!$DE$49,CI34&lt;Pieņēmumi!$DE$50),"Mazs",
IF(AND(CI34&gt;=Pieņēmumi!$DE$50,CI34&lt;Pieņēmumi!$DE$51),"Vidējs","Liels")))</f>
        <v>0</v>
      </c>
      <c r="CK34" s="9">
        <f>IF(CJ34="Mazs",Pieņēmumi!$DE$34*CH34,IF(CJ34="Vidējs",Pieņēmumi!$DE$35*CH34,IF(CJ34="Liels",Pieņēmumi!$DE$37*CH34,0)))</f>
        <v>0</v>
      </c>
      <c r="CL34" s="9">
        <f>IF(CJ34="Mazs",(Pieņēmumi!$DE$35-Pieņēmumi!$DE$34)*CH34,0)</f>
        <v>0</v>
      </c>
      <c r="CM34">
        <v>0</v>
      </c>
      <c r="CN34">
        <v>0</v>
      </c>
      <c r="CO34" s="2">
        <v>0</v>
      </c>
      <c r="CP34" s="6">
        <f>ROUNDUP(IF($A34=1,CM34/Pieņēmumi!$DO$42,IF($A34=2,CM34/Pieņēmumi!$DO$43,IF($A34=3,CM34/Pieņēmumi!$DO$44,CM34/Pieņēmumi!$DO$45))),$CP$10)</f>
        <v>0</v>
      </c>
      <c r="CQ34" s="6">
        <f t="shared" si="29"/>
        <v>0</v>
      </c>
      <c r="CR34" s="6">
        <f>IF(AND(CQ34&gt;=0,CQ34&lt;Pieņēmumi!$DO$49),0,
IF(AND(CQ34&gt;=Pieņēmumi!$DO$49,CQ34&lt;Pieņēmumi!$DO$50),"Mazs",
IF(AND(CQ34&gt;=Pieņēmumi!$DO$50,CQ34&lt;Pieņēmumi!$DO$51),"Vidējs","Liels")))</f>
        <v>0</v>
      </c>
      <c r="CS34" s="9">
        <f>IF(CR34="Mazs",Pieņēmumi!$DO$34*CP34,IF(CR34="Vidējs",Pieņēmumi!$DO$35*CP34,IF(CR34="Liels",Pieņēmumi!$DO$37*CP34,0)))</f>
        <v>0</v>
      </c>
      <c r="CT34" s="9">
        <f>IF(CR34="Mazs",(Pieņēmumi!$DO$35-Pieņēmumi!$DO$34)*CP34,0)</f>
        <v>0</v>
      </c>
      <c r="CU34" s="6">
        <f t="shared" si="30"/>
        <v>62</v>
      </c>
      <c r="CV34" s="6">
        <f t="shared" si="31"/>
        <v>9</v>
      </c>
      <c r="CW34" s="2">
        <f t="shared" si="32"/>
        <v>6.8888888888888893</v>
      </c>
      <c r="CX34" t="str">
        <f t="shared" si="33"/>
        <v>Mazā</v>
      </c>
    </row>
    <row r="35" spans="1:102" x14ac:dyDescent="0.25">
      <c r="A35" s="5">
        <v>3</v>
      </c>
      <c r="B35" s="23">
        <v>0.92466916826754253</v>
      </c>
      <c r="C35">
        <v>3</v>
      </c>
      <c r="D35">
        <v>1</v>
      </c>
      <c r="E35" s="2">
        <f t="shared" si="39"/>
        <v>3</v>
      </c>
      <c r="F35" s="6">
        <f>ROUNDUP(IF($A35=1,C35/Pieņēmumi!$B$39,IF($A35=2,C35/Pieņēmumi!$B$40,IF($A35=3,C35/Pieņēmumi!$B$41,C35/Pieņēmumi!$B$42))),$F$10)</f>
        <v>1</v>
      </c>
      <c r="G35" s="6">
        <f t="shared" si="13"/>
        <v>3</v>
      </c>
      <c r="H35" s="6" t="str">
        <f>IF(AND(G35&gt;=0,G35&lt;Pieņēmumi!$B$46),0,
IF(AND(G35&gt;= Pieņēmumi!$B$46,G35&lt;Pieņēmumi!$B$47), "Mikro",
IF(AND(G35&gt;=Pieņēmumi!$B$47,G35&lt;Pieņēmumi!$B$48), "Mazs",
IF(AND(G35&gt;=Pieņēmumi!$B$48,G35&lt;Pieņēmumi!$B$49), "Vidējs","Liels"))))</f>
        <v>Mikro</v>
      </c>
      <c r="I35" s="9">
        <f>IF(H35="Mikro",Pieņēmumi!$B$31*F35*0.5,
IF(H35="Mazs",Pieņēmumi!$B$31*F35,
IF(H35="Vidējs",Pieņēmumi!$B$32*F35,
IF(H35="Liels",Pieņēmumi!$B$34*F35,
0))))</f>
        <v>0.35792094615624032</v>
      </c>
      <c r="J35" s="9">
        <f>IF(H35="Mikro",Pieņēmumi!$B$31*F35*0.5,0)</f>
        <v>0.35792094615624032</v>
      </c>
      <c r="K35">
        <v>10</v>
      </c>
      <c r="L35">
        <v>1</v>
      </c>
      <c r="M35" s="2">
        <f t="shared" si="40"/>
        <v>10</v>
      </c>
      <c r="N35" s="6">
        <f>ROUNDUP(IF($A35=1,K35/Pieņēmumi!$L$39,IF($A35=2,K35/Pieņēmumi!$L$40,IF($A35=3,K35/Pieņēmumi!$L$41,K35/Pieņēmumi!$L$42))),$N$10)</f>
        <v>1</v>
      </c>
      <c r="O35" s="6">
        <f t="shared" si="14"/>
        <v>10</v>
      </c>
      <c r="P35" s="6" t="str">
        <f>IF(AND(O35&gt;=0,O35&lt;Pieņēmumi!$L$46),0,
IF(AND(O35&gt;= Pieņēmumi!$L$46,O35&lt;Pieņēmumi!$L$47), "Mikro",
IF(AND(O35&gt;=Pieņēmumi!$L$47,O35&lt;Pieņēmumi!$L$48), "Mazs",
IF(AND(O35&gt;=Pieņēmumi!$L$48,O35&lt;Pieņēmumi!$L$49), "Vidējs","Liels"))))</f>
        <v>Mazs</v>
      </c>
      <c r="Q35" s="9">
        <f>IF(P35="Mikro",Pieņēmumi!$L$31*N35*0.5,
IF(P35="Mazs",Pieņēmumi!$L$31*N35,
IF(P35="Vidējs",Pieņēmumi!$L$32*N35,
IF(P35="Liels",Pieņēmumi!$L$34*N35,
0))))</f>
        <v>0.7469654528478058</v>
      </c>
      <c r="R35" s="9">
        <f>IF(P35="Mikro",Pieņēmumi!$L$31*N35*0.5,0)</f>
        <v>0</v>
      </c>
      <c r="S35">
        <v>8</v>
      </c>
      <c r="T35">
        <v>1</v>
      </c>
      <c r="U35" s="2">
        <f t="shared" si="41"/>
        <v>8</v>
      </c>
      <c r="V35" s="6">
        <f>ROUNDUP(IF($A35=1,S35/Pieņēmumi!$V$39,IF($A35=2,S35/Pieņēmumi!$V$40,IF($A35=3,S35/Pieņēmumi!$V$41,S35/Pieņēmumi!$V$42))),$V$10)</f>
        <v>1</v>
      </c>
      <c r="W35" s="6">
        <f t="shared" si="16"/>
        <v>8</v>
      </c>
      <c r="X35" s="6" t="str">
        <f>IF(AND(W35&gt;=0,W35&lt;Pieņēmumi!$V$46),0,
IF(AND(W35&gt;= Pieņēmumi!$V$46,W35&lt;Pieņēmumi!$V$47), "Mikro",
IF(AND(W35&gt;=Pieņēmumi!$V$47,W35&lt;Pieņēmumi!$V$48), "Mazs",
IF(AND(W35&gt;=Pieņēmumi!$V$48,W35&lt;Pieņēmumi!$V$49), "Vidējs","Liels"))))</f>
        <v>Mazs</v>
      </c>
      <c r="Y35" s="9">
        <f>IF(X35="Mikro",Pieņēmumi!$V$31*V35*0.5,
IF(X35="Mazs",Pieņēmumi!$V$31*V35,
IF(X35="Vidējs",Pieņēmumi!$V$32*V35,
IF(X35="Liels",Pieņēmumi!$V$34*V35,
0))))</f>
        <v>0.77808901338313108</v>
      </c>
      <c r="Z35" s="9">
        <f>IF(X35="Mikro",Pieņēmumi!$V$31*V35*0.5,0)</f>
        <v>0</v>
      </c>
      <c r="AA35">
        <v>5</v>
      </c>
      <c r="AB35">
        <v>1</v>
      </c>
      <c r="AC35" s="2">
        <f t="shared" si="42"/>
        <v>5</v>
      </c>
      <c r="AD35" s="6">
        <f>ROUNDUP(IF($A35=1,AA35/Pieņēmumi!$AF$39,IF($A35=2,AA35/Pieņēmumi!$AF$40,IF($A35=3,AA35/Pieņēmumi!$AF$41,AA35/Pieņēmumi!$AF$42))),$AD$10)</f>
        <v>1</v>
      </c>
      <c r="AE35" s="6">
        <f t="shared" si="18"/>
        <v>5</v>
      </c>
      <c r="AF35" s="6" t="str">
        <f>IF(AND(AE35&gt;=0,AE35&lt;Pieņēmumi!$AF$46),0,
IF(AND(AE35&gt;= Pieņēmumi!$AF$46,AE35&lt;Pieņēmumi!$AF$47), "Mikro",
IF(AND(AE35&gt;=Pieņēmumi!$AF$47,AE35&lt;Pieņēmumi!$AF$48), "Mazs",
IF(AND(AE35&gt;=Pieņēmumi!$AF$48,AE35&lt;Pieņēmumi!$AF$49), "Vidējs","Liels"))))</f>
        <v>Mikro</v>
      </c>
      <c r="AG35" s="9">
        <f>IF(AF35="Mikro",Pieņēmumi!$AF$31*AD35*0.5,
IF(AF35="Mazs",Pieņēmumi!$AF$31*AD35,
IF(AF35="Vidējs",Pieņēmumi!$AF$32*AD35,
IF(AF35="Liels",Pieņēmumi!$AF$34*AD35,
0))))</f>
        <v>0.42016806722689076</v>
      </c>
      <c r="AH35" s="9">
        <f>IF(AF35="Mikro",Pieņēmumi!$AF$31*AD35*0.5,0)</f>
        <v>0.42016806722689076</v>
      </c>
      <c r="AI35">
        <v>7</v>
      </c>
      <c r="AJ35">
        <v>1</v>
      </c>
      <c r="AK35" s="2">
        <f t="shared" si="43"/>
        <v>7</v>
      </c>
      <c r="AL35" s="6">
        <f>ROUNDUP(IF($A35=1,AI35/Pieņēmumi!$AR$39,IF($A35=2,AI35/Pieņēmumi!$AR$40,IF($A35=3,AI35/Pieņēmumi!$AR$41,AI35/Pieņēmumi!$AR$42))),$AL$10)</f>
        <v>1</v>
      </c>
      <c r="AM35" s="6">
        <f t="shared" si="19"/>
        <v>7</v>
      </c>
      <c r="AN35" s="6" t="str">
        <f>IF(AND(AM35&gt;=0,AM35&lt;Pieņēmumi!$AR$46),0,
IF(AND(AM35&gt;= Pieņēmumi!$AR$46,AM35&lt;Pieņēmumi!$AR$47), "Mikro",
IF(AND(AM35&gt;=Pieņēmumi!$AR$47,AM35&lt;Pieņēmumi!$AR$48), "Mazs",
IF(AND(AM35&gt;=Pieņēmumi!$AR$48,AM35&lt;Pieņēmumi!$AR$49), "Vidējs","Liels"))))</f>
        <v>Mikro</v>
      </c>
      <c r="AO35" s="9">
        <f>IF(AN35="Mikro",Pieņēmumi!$AR$31*AL35*0.5,
IF(AN35="Mazs",Pieņēmumi!$AR$31*AL35,
IF(AN35="Vidējs",Pieņēmumi!$AR$32*AL35,
IF(AN35="Liels",Pieņēmumi!$AR$34*AL35,
0))))</f>
        <v>0.45129162776221604</v>
      </c>
      <c r="AP35" s="9">
        <f>IF(AN35="Mikro",Pieņēmumi!$AR$31*AL35*0.5,0)</f>
        <v>0.45129162776221604</v>
      </c>
      <c r="AQ35">
        <v>5</v>
      </c>
      <c r="AR35">
        <v>1</v>
      </c>
      <c r="AS35" s="2">
        <f t="shared" si="44"/>
        <v>5</v>
      </c>
      <c r="AT35" s="6">
        <f>ROUNDUP(IF($A35=1,AQ35/Pieņēmumi!$BC$39,IF($A35=2,AQ35/Pieņēmumi!$BC$40,IF($A35=3,AQ35/Pieņēmumi!$BC$41,AQ35/Pieņēmumi!$BC$42))),$AT$10)</f>
        <v>1</v>
      </c>
      <c r="AU35" s="6">
        <f t="shared" si="21"/>
        <v>5</v>
      </c>
      <c r="AV35" s="6" t="str">
        <f>IF(AND(AU35&gt;=0,AU35&lt;Pieņēmumi!$BC$46),0,
IF(AND(AU35&gt;= Pieņēmumi!$BC$46,AU35&lt;Pieņēmumi!$BC$47), "Mikro",
IF(AND(AU35&gt;=Pieņēmumi!$BC$47,AU35&lt;Pieņēmumi!$BC$48), "Mazs",
IF(AND(AU35&gt;=Pieņēmumi!$BC$48,AU35&lt;Pieņēmumi!$BC$49), "Vidējs","Liels"))))</f>
        <v>Mikro</v>
      </c>
      <c r="AW35" s="9">
        <f>IF(AV35="Mikro",Pieņēmumi!$BC$31*AT35*0.5,
IF(AV35="Mazs",Pieņēmumi!$BC$31*AT35,
IF(AV35="Vidējs",Pieņēmumi!$BC$32*AT35,
IF(AV35="Liels",Pieņēmumi!$BC$34*AT35,
0))))</f>
        <v>0.48241518829754126</v>
      </c>
      <c r="AX35" s="9">
        <f>IF(AV35="Mikro",Pieņēmumi!$BC$31*AT35*0.5,0)</f>
        <v>0.48241518829754126</v>
      </c>
      <c r="AY35">
        <v>0</v>
      </c>
      <c r="AZ35">
        <v>0</v>
      </c>
      <c r="BA35" s="2">
        <v>0</v>
      </c>
      <c r="BB35" s="6">
        <f>ROUNDUP(IF($A35=1,AY35/Pieņēmumi!$BN$39,IF($A35=2,AY35/Pieņēmumi!$BN$40,IF($A35=3,AY35/Pieņēmumi!$BN$41,AY35/Pieņēmumi!$BN$42))),$BB$10)</f>
        <v>0</v>
      </c>
      <c r="BC35" s="6">
        <f t="shared" si="22"/>
        <v>0</v>
      </c>
      <c r="BD35" s="6">
        <f>IF(AND(BC35&gt;=0,BC35&lt;Pieņēmumi!$BN$46),0,
IF(AND(BC35&gt;= Pieņēmumi!$BN$46,BC35&lt;Pieņēmumi!$BN$47), "Mikro",
IF(AND(BC35&gt;=Pieņēmumi!$BN$47,BC35&lt;Pieņēmumi!$BN$48), "Mazs",
IF(AND(BC35&gt;=Pieņēmumi!$BN$48,BC35&lt;Pieņēmumi!$BN$49), "Vidējs","Liels"))))</f>
        <v>0</v>
      </c>
      <c r="BE35" s="9">
        <f>IF(BD35="Mikro",Pieņēmumi!$BN$31*BB35*0.5,
IF(BD35="Mazs",Pieņēmumi!$BN$31*BB35,
IF(BD35="Vidējs",Pieņēmumi!$BN$32*BB35,
IF(BD35="Liels",Pieņēmumi!$BN$34*BB35,
0))))</f>
        <v>0</v>
      </c>
      <c r="BF35" s="9">
        <f>IF(BD35="Mikro",Pieņēmumi!$BN$31*BB35*0.5,0)</f>
        <v>0</v>
      </c>
      <c r="BG35">
        <v>0</v>
      </c>
      <c r="BH35">
        <v>0</v>
      </c>
      <c r="BI35" s="2">
        <v>0</v>
      </c>
      <c r="BJ35" s="6">
        <f>ROUNDUP(IF($A35=1,BG35/Pieņēmumi!$BY$39,IF($A35=2,BG35/Pieņēmumi!$BY$40,IF($A35=3,BG35/Pieņēmumi!$BY$41,BG35/Pieņēmumi!$BY$42))),$BJ$10)</f>
        <v>0</v>
      </c>
      <c r="BK35" s="6">
        <f t="shared" si="24"/>
        <v>0</v>
      </c>
      <c r="BL35" s="6">
        <f>IF(AND(BK35&gt;=0,BK35&lt;Pieņēmumi!$BY$46),0,
IF(AND(BK35&gt;= Pieņēmumi!$BY$46,BK35&lt;Pieņēmumi!$BY$47), "Mikro",
IF(AND(BK35&gt;=Pieņēmumi!$BY$47,BK35&lt;Pieņēmumi!$BY$48), "Mazs",
IF(AND(BK35&gt;=Pieņēmumi!$BY$48,BK35&lt;Pieņēmumi!$BY$49), "Vidējs","Liels"))))</f>
        <v>0</v>
      </c>
      <c r="BM35" s="9">
        <f>IF(BL35="Mikro",Pieņēmumi!$BY$31*BJ35*0.5,
IF(BL35="Mazs",Pieņēmumi!$BY$31*BJ35,
IF(BL35="Vidējs",Pieņēmumi!$BY$32*BJ35,
IF(BL35="Liels",Pieņēmumi!$BY$34*BJ35,
0))))</f>
        <v>0</v>
      </c>
      <c r="BN35" s="9">
        <f>IF(BL35="Mikro",Pieņēmumi!$BY$31*BJ35*0.5,0)</f>
        <v>0</v>
      </c>
      <c r="BO35">
        <v>0</v>
      </c>
      <c r="BP35">
        <v>0</v>
      </c>
      <c r="BQ35" s="2">
        <v>0</v>
      </c>
      <c r="BR35" s="6">
        <f>ROUNDUP(IF($A35=1,BO35/Pieņēmumi!$CJ$39,IF($A35=2,BO35/Pieņēmumi!$CJ$40,IF($A35=3,BO35/Pieņēmumi!$CJ$41,BO35/Pieņēmumi!$CJ$42))),$BR$10)</f>
        <v>0</v>
      </c>
      <c r="BS35" s="6">
        <f t="shared" si="26"/>
        <v>0</v>
      </c>
      <c r="BT35" s="6">
        <f>IF(AND(BS35&gt;=0,BS35&lt;Pieņēmumi!$CJ$46),0,
IF(AND(BS35&gt;= Pieņēmumi!$CJ$46,BS35&lt;Pieņēmumi!$CJ$47), "Mikro",
IF(AND(BS35&gt;=Pieņēmumi!$CJ$47,BS35&lt;Pieņēmumi!$CJ$48), "Mazs",
IF(AND(BS35&gt;=Pieņēmumi!$CJ$48,BS35&lt;Pieņēmumi!$CJ$49), "Vidējs","Liels"))))</f>
        <v>0</v>
      </c>
      <c r="BU35" s="9">
        <f>IF(BT35="Mikro",Pieņēmumi!$CJ$31*BR35*0.5,
IF(BT35="Mazs",Pieņēmumi!$CJ$31*BR35,
IF(BT35="Vidējs",Pieņēmumi!$CJ$32*BR35,
IF(BT35="Liels",Pieņēmumi!$CJ$34*BR35,
0))))</f>
        <v>0</v>
      </c>
      <c r="BV35" s="9">
        <f>IF(BT35="Mikro",Pieņēmumi!$CJ$31*BR35*0.5,0)</f>
        <v>0</v>
      </c>
      <c r="BW35">
        <v>0</v>
      </c>
      <c r="BX35">
        <v>0</v>
      </c>
      <c r="BY35" s="2">
        <v>0</v>
      </c>
      <c r="BZ35" s="6">
        <f>ROUNDUP(IF($A35=1,BW35/Pieņēmumi!$CU$42,IF($A35=2,BW35/Pieņēmumi!$CU$43,IF($A35=3,BW35/Pieņēmumi!$CU$44,BW35/Pieņēmumi!$CU$45))),$CH$10)</f>
        <v>0</v>
      </c>
      <c r="CA35" s="6">
        <f t="shared" si="27"/>
        <v>0</v>
      </c>
      <c r="CB35" s="6">
        <f>IF(AND(CA35&gt;=0,CA35&lt;Pieņēmumi!$CU$49),0,
IF(AND(CA35&gt;=Pieņēmumi!$CU$49,CA35&lt;Pieņēmumi!$CU$50),"Mazs",
IF(AND(CA35&gt;=Pieņēmumi!$CU$50,CA35&lt;Pieņēmumi!$CU$51),"Vidējs","Liels")))</f>
        <v>0</v>
      </c>
      <c r="CC35" s="9">
        <f>IF(CB35="Mazs",Pieņēmumi!$CU$34*BZ35,IF(CB35="Vidējs",Pieņēmumi!$CU$35*BZ35,IF(CB35="Liels",Pieņēmumi!$CU$37*BZ35,0)))</f>
        <v>0</v>
      </c>
      <c r="CD35" s="9">
        <f>IF(CB35="Mazs",(Pieņēmumi!$CU$35-Pieņēmumi!$CU$34)*BZ35,0)</f>
        <v>0</v>
      </c>
      <c r="CE35">
        <v>0</v>
      </c>
      <c r="CF35">
        <v>0</v>
      </c>
      <c r="CG35" s="2">
        <v>0</v>
      </c>
      <c r="CH35" s="6">
        <f>ROUNDUP(IF($A35=1,CE35/Pieņēmumi!$DE$42,IF($A35=2,CE35/Pieņēmumi!$DE$43,IF($A35=3,CE35/Pieņēmumi!$DE$44,CE35/Pieņēmumi!$DE$45))),$CH$10)</f>
        <v>0</v>
      </c>
      <c r="CI35" s="6">
        <f t="shared" si="28"/>
        <v>0</v>
      </c>
      <c r="CJ35" s="6">
        <f>IF(AND(CI35&gt;=0,CI35&lt;Pieņēmumi!$DE$49),0,
IF(AND(CI35&gt;=Pieņēmumi!$DE$49,CI35&lt;Pieņēmumi!$DE$50),"Mazs",
IF(AND(CI35&gt;=Pieņēmumi!$DE$50,CI35&lt;Pieņēmumi!$DE$51),"Vidējs","Liels")))</f>
        <v>0</v>
      </c>
      <c r="CK35" s="9">
        <f>IF(CJ35="Mazs",Pieņēmumi!$DE$34*CH35,IF(CJ35="Vidējs",Pieņēmumi!$DE$35*CH35,IF(CJ35="Liels",Pieņēmumi!$DE$37*CH35,0)))</f>
        <v>0</v>
      </c>
      <c r="CL35" s="9">
        <f>IF(CJ35="Mazs",(Pieņēmumi!$DE$35-Pieņēmumi!$DE$34)*CH35,0)</f>
        <v>0</v>
      </c>
      <c r="CM35">
        <v>0</v>
      </c>
      <c r="CN35">
        <v>0</v>
      </c>
      <c r="CO35" s="2">
        <v>0</v>
      </c>
      <c r="CP35" s="6">
        <f>ROUNDUP(IF($A35=1,CM35/Pieņēmumi!$DO$42,IF($A35=2,CM35/Pieņēmumi!$DO$43,IF($A35=3,CM35/Pieņēmumi!$DO$44,CM35/Pieņēmumi!$DO$45))),$CP$10)</f>
        <v>0</v>
      </c>
      <c r="CQ35" s="6">
        <f t="shared" si="29"/>
        <v>0</v>
      </c>
      <c r="CR35" s="6">
        <f>IF(AND(CQ35&gt;=0,CQ35&lt;Pieņēmumi!$DO$49),0,
IF(AND(CQ35&gt;=Pieņēmumi!$DO$49,CQ35&lt;Pieņēmumi!$DO$50),"Mazs",
IF(AND(CQ35&gt;=Pieņēmumi!$DO$50,CQ35&lt;Pieņēmumi!$DO$51),"Vidējs","Liels")))</f>
        <v>0</v>
      </c>
      <c r="CS35" s="9">
        <f>IF(CR35="Mazs",Pieņēmumi!$DO$34*CP35,IF(CR35="Vidējs",Pieņēmumi!$DO$35*CP35,IF(CR35="Liels",Pieņēmumi!$DO$37*CP35,0)))</f>
        <v>0</v>
      </c>
      <c r="CT35" s="9">
        <f>IF(CR35="Mazs",(Pieņēmumi!$DO$35-Pieņēmumi!$DO$34)*CP35,0)</f>
        <v>0</v>
      </c>
      <c r="CU35" s="6">
        <f t="shared" si="30"/>
        <v>38</v>
      </c>
      <c r="CV35" s="6">
        <f t="shared" si="31"/>
        <v>6</v>
      </c>
      <c r="CW35" s="2">
        <f t="shared" si="32"/>
        <v>6.333333333333333</v>
      </c>
      <c r="CX35" t="str">
        <f t="shared" si="33"/>
        <v>Mazā</v>
      </c>
    </row>
    <row r="36" spans="1:102" x14ac:dyDescent="0.25">
      <c r="A36" s="5">
        <v>3</v>
      </c>
      <c r="B36" s="23">
        <v>0.92383176458279359</v>
      </c>
      <c r="C36">
        <v>4</v>
      </c>
      <c r="D36">
        <v>1</v>
      </c>
      <c r="E36" s="2">
        <f t="shared" si="39"/>
        <v>4</v>
      </c>
      <c r="F36" s="6">
        <f>ROUNDUP(IF($A36=1,C36/Pieņēmumi!$B$39,IF($A36=2,C36/Pieņēmumi!$B$40,IF($A36=3,C36/Pieņēmumi!$B$41,C36/Pieņēmumi!$B$42))),$F$10)</f>
        <v>1</v>
      </c>
      <c r="G36" s="6">
        <f t="shared" si="13"/>
        <v>4</v>
      </c>
      <c r="H36" s="6" t="str">
        <f>IF(AND(G36&gt;=0,G36&lt;Pieņēmumi!$B$46),0,
IF(AND(G36&gt;= Pieņēmumi!$B$46,G36&lt;Pieņēmumi!$B$47), "Mikro",
IF(AND(G36&gt;=Pieņēmumi!$B$47,G36&lt;Pieņēmumi!$B$48), "Mazs",
IF(AND(G36&gt;=Pieņēmumi!$B$48,G36&lt;Pieņēmumi!$B$49), "Vidējs","Liels"))))</f>
        <v>Mikro</v>
      </c>
      <c r="I36" s="9">
        <f>IF(H36="Mikro",Pieņēmumi!$B$31*F36*0.5,
IF(H36="Mazs",Pieņēmumi!$B$31*F36,
IF(H36="Vidējs",Pieņēmumi!$B$32*F36,
IF(H36="Liels",Pieņēmumi!$B$34*F36,
0))))</f>
        <v>0.35792094615624032</v>
      </c>
      <c r="J36" s="9">
        <f>IF(H36="Mikro",Pieņēmumi!$B$31*F36*0.5,0)</f>
        <v>0.35792094615624032</v>
      </c>
      <c r="K36">
        <v>3</v>
      </c>
      <c r="L36">
        <v>1</v>
      </c>
      <c r="M36" s="2">
        <f t="shared" si="40"/>
        <v>3</v>
      </c>
      <c r="N36" s="6">
        <f>ROUNDUP(IF($A36=1,K36/Pieņēmumi!$L$39,IF($A36=2,K36/Pieņēmumi!$L$40,IF($A36=3,K36/Pieņēmumi!$L$41,K36/Pieņēmumi!$L$42))),$N$10)</f>
        <v>1</v>
      </c>
      <c r="O36" s="6">
        <f t="shared" si="14"/>
        <v>3</v>
      </c>
      <c r="P36" s="6" t="str">
        <f>IF(AND(O36&gt;=0,O36&lt;Pieņēmumi!$L$46),0,
IF(AND(O36&gt;= Pieņēmumi!$L$46,O36&lt;Pieņēmumi!$L$47), "Mikro",
IF(AND(O36&gt;=Pieņēmumi!$L$47,O36&lt;Pieņēmumi!$L$48), "Mazs",
IF(AND(O36&gt;=Pieņēmumi!$L$48,O36&lt;Pieņēmumi!$L$49), "Vidējs","Liels"))))</f>
        <v>Mikro</v>
      </c>
      <c r="Q36" s="9">
        <f>IF(P36="Mikro",Pieņēmumi!$L$31*N36*0.5,
IF(P36="Mazs",Pieņēmumi!$L$31*N36,
IF(P36="Vidējs",Pieņēmumi!$L$32*N36,
IF(P36="Liels",Pieņēmumi!$L$34*N36,
0))))</f>
        <v>0.3734827264239029</v>
      </c>
      <c r="R36" s="9">
        <f>IF(P36="Mikro",Pieņēmumi!$L$31*N36*0.5,0)</f>
        <v>0.3734827264239029</v>
      </c>
      <c r="S36">
        <v>3</v>
      </c>
      <c r="T36">
        <v>0</v>
      </c>
      <c r="U36" s="2">
        <v>0</v>
      </c>
      <c r="V36" s="6">
        <f>ROUNDUP(IF($A36=1,S36/Pieņēmumi!$V$39,IF($A36=2,S36/Pieņēmumi!$V$40,IF($A36=3,S36/Pieņēmumi!$V$41,S36/Pieņēmumi!$V$42))),$V$10)</f>
        <v>1</v>
      </c>
      <c r="W36" s="6">
        <f t="shared" si="16"/>
        <v>3</v>
      </c>
      <c r="X36" s="6" t="str">
        <f>IF(AND(W36&gt;=0,W36&lt;Pieņēmumi!$V$46),0,
IF(AND(W36&gt;= Pieņēmumi!$V$46,W36&lt;Pieņēmumi!$V$47), "Mikro",
IF(AND(W36&gt;=Pieņēmumi!$V$47,W36&lt;Pieņēmumi!$V$48), "Mazs",
IF(AND(W36&gt;=Pieņēmumi!$V$48,W36&lt;Pieņēmumi!$V$49), "Vidējs","Liels"))))</f>
        <v>Mikro</v>
      </c>
      <c r="Y36" s="9">
        <f>IF(X36="Mikro",Pieņēmumi!$V$31*V36*0.5,
IF(X36="Mazs",Pieņēmumi!$V$31*V36,
IF(X36="Vidējs",Pieņēmumi!$V$32*V36,
IF(X36="Liels",Pieņēmumi!$V$34*V36,
0))))</f>
        <v>0.38904450669156554</v>
      </c>
      <c r="Z36" s="9">
        <f>IF(X36="Mikro",Pieņēmumi!$V$31*V36*0.5,0)</f>
        <v>0.38904450669156554</v>
      </c>
      <c r="AA36">
        <v>2</v>
      </c>
      <c r="AB36">
        <v>0</v>
      </c>
      <c r="AC36" s="2">
        <v>0</v>
      </c>
      <c r="AD36" s="6">
        <f>ROUNDUP(IF($A36=1,AA36/Pieņēmumi!$AF$39,IF($A36=2,AA36/Pieņēmumi!$AF$40,IF($A36=3,AA36/Pieņēmumi!$AF$41,AA36/Pieņēmumi!$AF$42))),$AD$10)</f>
        <v>1</v>
      </c>
      <c r="AE36" s="6">
        <f t="shared" si="18"/>
        <v>2</v>
      </c>
      <c r="AF36" s="6" t="str">
        <f>IF(AND(AE36&gt;=0,AE36&lt;Pieņēmumi!$AF$46),0,
IF(AND(AE36&gt;= Pieņēmumi!$AF$46,AE36&lt;Pieņēmumi!$AF$47), "Mikro",
IF(AND(AE36&gt;=Pieņēmumi!$AF$47,AE36&lt;Pieņēmumi!$AF$48), "Mazs",
IF(AND(AE36&gt;=Pieņēmumi!$AF$48,AE36&lt;Pieņēmumi!$AF$49), "Vidējs","Liels"))))</f>
        <v>Mikro</v>
      </c>
      <c r="AG36" s="9">
        <f>IF(AF36="Mikro",Pieņēmumi!$AF$31*AD36*0.5,
IF(AF36="Mazs",Pieņēmumi!$AF$31*AD36,
IF(AF36="Vidējs",Pieņēmumi!$AF$32*AD36,
IF(AF36="Liels",Pieņēmumi!$AF$34*AD36,
0))))</f>
        <v>0.42016806722689076</v>
      </c>
      <c r="AH36" s="9">
        <f>IF(AF36="Mikro",Pieņēmumi!$AF$31*AD36*0.5,0)</f>
        <v>0.42016806722689076</v>
      </c>
      <c r="AI36">
        <v>2</v>
      </c>
      <c r="AJ36">
        <v>0</v>
      </c>
      <c r="AK36" s="2">
        <v>0</v>
      </c>
      <c r="AL36" s="6">
        <f>ROUNDUP(IF($A36=1,AI36/Pieņēmumi!$AR$39,IF($A36=2,AI36/Pieņēmumi!$AR$40,IF($A36=3,AI36/Pieņēmumi!$AR$41,AI36/Pieņēmumi!$AR$42))),$AL$10)</f>
        <v>1</v>
      </c>
      <c r="AM36" s="6">
        <f t="shared" si="19"/>
        <v>2</v>
      </c>
      <c r="AN36" s="6" t="str">
        <f>IF(AND(AM36&gt;=0,AM36&lt;Pieņēmumi!$AR$46),0,
IF(AND(AM36&gt;= Pieņēmumi!$AR$46,AM36&lt;Pieņēmumi!$AR$47), "Mikro",
IF(AND(AM36&gt;=Pieņēmumi!$AR$47,AM36&lt;Pieņēmumi!$AR$48), "Mazs",
IF(AND(AM36&gt;=Pieņēmumi!$AR$48,AM36&lt;Pieņēmumi!$AR$49), "Vidējs","Liels"))))</f>
        <v>Mikro</v>
      </c>
      <c r="AO36" s="9">
        <f>IF(AN36="Mikro",Pieņēmumi!$AR$31*AL36*0.5,
IF(AN36="Mazs",Pieņēmumi!$AR$31*AL36,
IF(AN36="Vidējs",Pieņēmumi!$AR$32*AL36,
IF(AN36="Liels",Pieņēmumi!$AR$34*AL36,
0))))</f>
        <v>0.45129162776221604</v>
      </c>
      <c r="AP36" s="9">
        <f>IF(AN36="Mikro",Pieņēmumi!$AR$31*AL36*0.5,0)</f>
        <v>0.45129162776221604</v>
      </c>
      <c r="AQ36">
        <v>4</v>
      </c>
      <c r="AR36">
        <v>1</v>
      </c>
      <c r="AS36" s="2">
        <f t="shared" si="44"/>
        <v>4</v>
      </c>
      <c r="AT36" s="6">
        <f>ROUNDUP(IF($A36=1,AQ36/Pieņēmumi!$BC$39,IF($A36=2,AQ36/Pieņēmumi!$BC$40,IF($A36=3,AQ36/Pieņēmumi!$BC$41,AQ36/Pieņēmumi!$BC$42))),$AT$10)</f>
        <v>1</v>
      </c>
      <c r="AU36" s="6">
        <f t="shared" si="21"/>
        <v>4</v>
      </c>
      <c r="AV36" s="6" t="str">
        <f>IF(AND(AU36&gt;=0,AU36&lt;Pieņēmumi!$BC$46),0,
IF(AND(AU36&gt;= Pieņēmumi!$BC$46,AU36&lt;Pieņēmumi!$BC$47), "Mikro",
IF(AND(AU36&gt;=Pieņēmumi!$BC$47,AU36&lt;Pieņēmumi!$BC$48), "Mazs",
IF(AND(AU36&gt;=Pieņēmumi!$BC$48,AU36&lt;Pieņēmumi!$BC$49), "Vidējs","Liels"))))</f>
        <v>Mikro</v>
      </c>
      <c r="AW36" s="9">
        <f>IF(AV36="Mikro",Pieņēmumi!$BC$31*AT36*0.5,
IF(AV36="Mazs",Pieņēmumi!$BC$31*AT36,
IF(AV36="Vidējs",Pieņēmumi!$BC$32*AT36,
IF(AV36="Liels",Pieņēmumi!$BC$34*AT36,
0))))</f>
        <v>0.48241518829754126</v>
      </c>
      <c r="AX36" s="9">
        <f>IF(AV36="Mikro",Pieņēmumi!$BC$31*AT36*0.5,0)</f>
        <v>0.48241518829754126</v>
      </c>
      <c r="AY36">
        <v>0</v>
      </c>
      <c r="AZ36">
        <v>0</v>
      </c>
      <c r="BA36" s="2">
        <v>0</v>
      </c>
      <c r="BB36" s="6">
        <f>ROUNDUP(IF($A36=1,AY36/Pieņēmumi!$BN$39,IF($A36=2,AY36/Pieņēmumi!$BN$40,IF($A36=3,AY36/Pieņēmumi!$BN$41,AY36/Pieņēmumi!$BN$42))),$BB$10)</f>
        <v>0</v>
      </c>
      <c r="BC36" s="6">
        <f t="shared" si="22"/>
        <v>0</v>
      </c>
      <c r="BD36" s="6">
        <f>IF(AND(BC36&gt;=0,BC36&lt;Pieņēmumi!$BN$46),0,
IF(AND(BC36&gt;= Pieņēmumi!$BN$46,BC36&lt;Pieņēmumi!$BN$47), "Mikro",
IF(AND(BC36&gt;=Pieņēmumi!$BN$47,BC36&lt;Pieņēmumi!$BN$48), "Mazs",
IF(AND(BC36&gt;=Pieņēmumi!$BN$48,BC36&lt;Pieņēmumi!$BN$49), "Vidējs","Liels"))))</f>
        <v>0</v>
      </c>
      <c r="BE36" s="9">
        <f>IF(BD36="Mikro",Pieņēmumi!$BN$31*BB36*0.5,
IF(BD36="Mazs",Pieņēmumi!$BN$31*BB36,
IF(BD36="Vidējs",Pieņēmumi!$BN$32*BB36,
IF(BD36="Liels",Pieņēmumi!$BN$34*BB36,
0))))</f>
        <v>0</v>
      </c>
      <c r="BF36" s="9">
        <f>IF(BD36="Mikro",Pieņēmumi!$BN$31*BB36*0.5,0)</f>
        <v>0</v>
      </c>
      <c r="BG36">
        <v>0</v>
      </c>
      <c r="BH36">
        <v>0</v>
      </c>
      <c r="BI36" s="2">
        <v>0</v>
      </c>
      <c r="BJ36" s="6">
        <f>ROUNDUP(IF($A36=1,BG36/Pieņēmumi!$BY$39,IF($A36=2,BG36/Pieņēmumi!$BY$40,IF($A36=3,BG36/Pieņēmumi!$BY$41,BG36/Pieņēmumi!$BY$42))),$BJ$10)</f>
        <v>0</v>
      </c>
      <c r="BK36" s="6">
        <f t="shared" si="24"/>
        <v>0</v>
      </c>
      <c r="BL36" s="6">
        <f>IF(AND(BK36&gt;=0,BK36&lt;Pieņēmumi!$BY$46),0,
IF(AND(BK36&gt;= Pieņēmumi!$BY$46,BK36&lt;Pieņēmumi!$BY$47), "Mikro",
IF(AND(BK36&gt;=Pieņēmumi!$BY$47,BK36&lt;Pieņēmumi!$BY$48), "Mazs",
IF(AND(BK36&gt;=Pieņēmumi!$BY$48,BK36&lt;Pieņēmumi!$BY$49), "Vidējs","Liels"))))</f>
        <v>0</v>
      </c>
      <c r="BM36" s="9">
        <f>IF(BL36="Mikro",Pieņēmumi!$BY$31*BJ36*0.5,
IF(BL36="Mazs",Pieņēmumi!$BY$31*BJ36,
IF(BL36="Vidējs",Pieņēmumi!$BY$32*BJ36,
IF(BL36="Liels",Pieņēmumi!$BY$34*BJ36,
0))))</f>
        <v>0</v>
      </c>
      <c r="BN36" s="9">
        <f>IF(BL36="Mikro",Pieņēmumi!$BY$31*BJ36*0.5,0)</f>
        <v>0</v>
      </c>
      <c r="BO36">
        <v>0</v>
      </c>
      <c r="BP36">
        <v>0</v>
      </c>
      <c r="BQ36" s="2">
        <v>0</v>
      </c>
      <c r="BR36" s="6">
        <f>ROUNDUP(IF($A36=1,BO36/Pieņēmumi!$CJ$39,IF($A36=2,BO36/Pieņēmumi!$CJ$40,IF($A36=3,BO36/Pieņēmumi!$CJ$41,BO36/Pieņēmumi!$CJ$42))),$BR$10)</f>
        <v>0</v>
      </c>
      <c r="BS36" s="6">
        <f t="shared" si="26"/>
        <v>0</v>
      </c>
      <c r="BT36" s="6">
        <f>IF(AND(BS36&gt;=0,BS36&lt;Pieņēmumi!$CJ$46),0,
IF(AND(BS36&gt;= Pieņēmumi!$CJ$46,BS36&lt;Pieņēmumi!$CJ$47), "Mikro",
IF(AND(BS36&gt;=Pieņēmumi!$CJ$47,BS36&lt;Pieņēmumi!$CJ$48), "Mazs",
IF(AND(BS36&gt;=Pieņēmumi!$CJ$48,BS36&lt;Pieņēmumi!$CJ$49), "Vidējs","Liels"))))</f>
        <v>0</v>
      </c>
      <c r="BU36" s="9">
        <f>IF(BT36="Mikro",Pieņēmumi!$CJ$31*BR36*0.5,
IF(BT36="Mazs",Pieņēmumi!$CJ$31*BR36,
IF(BT36="Vidējs",Pieņēmumi!$CJ$32*BR36,
IF(BT36="Liels",Pieņēmumi!$CJ$34*BR36,
0))))</f>
        <v>0</v>
      </c>
      <c r="BV36" s="9">
        <f>IF(BT36="Mikro",Pieņēmumi!$CJ$31*BR36*0.5,0)</f>
        <v>0</v>
      </c>
      <c r="BW36">
        <v>0</v>
      </c>
      <c r="BX36">
        <v>0</v>
      </c>
      <c r="BY36" s="2">
        <v>0</v>
      </c>
      <c r="BZ36" s="6">
        <f>ROUNDUP(IF($A36=1,BW36/Pieņēmumi!$CU$42,IF($A36=2,BW36/Pieņēmumi!$CU$43,IF($A36=3,BW36/Pieņēmumi!$CU$44,BW36/Pieņēmumi!$CU$45))),$CH$10)</f>
        <v>0</v>
      </c>
      <c r="CA36" s="6">
        <f t="shared" si="27"/>
        <v>0</v>
      </c>
      <c r="CB36" s="6">
        <f>IF(AND(CA36&gt;=0,CA36&lt;Pieņēmumi!$CU$49),0,
IF(AND(CA36&gt;=Pieņēmumi!$CU$49,CA36&lt;Pieņēmumi!$CU$50),"Mazs",
IF(AND(CA36&gt;=Pieņēmumi!$CU$50,CA36&lt;Pieņēmumi!$CU$51),"Vidējs","Liels")))</f>
        <v>0</v>
      </c>
      <c r="CC36" s="9">
        <f>IF(CB36="Mazs",Pieņēmumi!$CU$34*BZ36,IF(CB36="Vidējs",Pieņēmumi!$CU$35*BZ36,IF(CB36="Liels",Pieņēmumi!$CU$37*BZ36,0)))</f>
        <v>0</v>
      </c>
      <c r="CD36" s="9">
        <f>IF(CB36="Mazs",(Pieņēmumi!$CU$35-Pieņēmumi!$CU$34)*BZ36,0)</f>
        <v>0</v>
      </c>
      <c r="CE36">
        <v>0</v>
      </c>
      <c r="CF36">
        <v>0</v>
      </c>
      <c r="CG36" s="2">
        <v>0</v>
      </c>
      <c r="CH36" s="6">
        <f>ROUNDUP(IF($A36=1,CE36/Pieņēmumi!$DE$42,IF($A36=2,CE36/Pieņēmumi!$DE$43,IF($A36=3,CE36/Pieņēmumi!$DE$44,CE36/Pieņēmumi!$DE$45))),$CH$10)</f>
        <v>0</v>
      </c>
      <c r="CI36" s="6">
        <f t="shared" si="28"/>
        <v>0</v>
      </c>
      <c r="CJ36" s="6">
        <f>IF(AND(CI36&gt;=0,CI36&lt;Pieņēmumi!$DE$49),0,
IF(AND(CI36&gt;=Pieņēmumi!$DE$49,CI36&lt;Pieņēmumi!$DE$50),"Mazs",
IF(AND(CI36&gt;=Pieņēmumi!$DE$50,CI36&lt;Pieņēmumi!$DE$51),"Vidējs","Liels")))</f>
        <v>0</v>
      </c>
      <c r="CK36" s="9">
        <f>IF(CJ36="Mazs",Pieņēmumi!$DE$34*CH36,IF(CJ36="Vidējs",Pieņēmumi!$DE$35*CH36,IF(CJ36="Liels",Pieņēmumi!$DE$37*CH36,0)))</f>
        <v>0</v>
      </c>
      <c r="CL36" s="9">
        <f>IF(CJ36="Mazs",(Pieņēmumi!$DE$35-Pieņēmumi!$DE$34)*CH36,0)</f>
        <v>0</v>
      </c>
      <c r="CM36">
        <v>0</v>
      </c>
      <c r="CN36">
        <v>0</v>
      </c>
      <c r="CO36" s="2">
        <v>0</v>
      </c>
      <c r="CP36" s="6">
        <f>ROUNDUP(IF($A36=1,CM36/Pieņēmumi!$DO$42,IF($A36=2,CM36/Pieņēmumi!$DO$43,IF($A36=3,CM36/Pieņēmumi!$DO$44,CM36/Pieņēmumi!$DO$45))),$CP$10)</f>
        <v>0</v>
      </c>
      <c r="CQ36" s="6">
        <f t="shared" si="29"/>
        <v>0</v>
      </c>
      <c r="CR36" s="6">
        <f>IF(AND(CQ36&gt;=0,CQ36&lt;Pieņēmumi!$DO$49),0,
IF(AND(CQ36&gt;=Pieņēmumi!$DO$49,CQ36&lt;Pieņēmumi!$DO$50),"Mazs",
IF(AND(CQ36&gt;=Pieņēmumi!$DO$50,CQ36&lt;Pieņēmumi!$DO$51),"Vidējs","Liels")))</f>
        <v>0</v>
      </c>
      <c r="CS36" s="9">
        <f>IF(CR36="Mazs",Pieņēmumi!$DO$34*CP36,IF(CR36="Vidējs",Pieņēmumi!$DO$35*CP36,IF(CR36="Liels",Pieņēmumi!$DO$37*CP36,0)))</f>
        <v>0</v>
      </c>
      <c r="CT36" s="9">
        <f>IF(CR36="Mazs",(Pieņēmumi!$DO$35-Pieņēmumi!$DO$34)*CP36,0)</f>
        <v>0</v>
      </c>
      <c r="CU36" s="6">
        <f t="shared" si="30"/>
        <v>18</v>
      </c>
      <c r="CV36" s="6">
        <f t="shared" si="31"/>
        <v>3</v>
      </c>
      <c r="CW36" s="2">
        <f t="shared" si="32"/>
        <v>6</v>
      </c>
      <c r="CX36" t="str">
        <f t="shared" si="33"/>
        <v>Mazā</v>
      </c>
    </row>
    <row r="37" spans="1:102" x14ac:dyDescent="0.25">
      <c r="A37" s="5">
        <v>1</v>
      </c>
      <c r="B37" s="23">
        <v>0.92120450600006221</v>
      </c>
      <c r="C37">
        <v>25</v>
      </c>
      <c r="D37">
        <v>2</v>
      </c>
      <c r="E37" s="2">
        <f t="shared" si="39"/>
        <v>12.5</v>
      </c>
      <c r="F37" s="6">
        <f>ROUNDUP(IF($A37=1,C37/Pieņēmumi!$B$39,IF($A37=2,C37/Pieņēmumi!$B$40,IF($A37=3,C37/Pieņēmumi!$B$41,C37/Pieņēmumi!$B$42))),$F$10)</f>
        <v>2</v>
      </c>
      <c r="G37" s="6">
        <f t="shared" si="13"/>
        <v>12.5</v>
      </c>
      <c r="H37" s="6" t="str">
        <f>IF(AND(G37&gt;=0,G37&lt;Pieņēmumi!$B$46),0,
IF(AND(G37&gt;= Pieņēmumi!$B$46,G37&lt;Pieņēmumi!$B$47), "Mikro",
IF(AND(G37&gt;=Pieņēmumi!$B$47,G37&lt;Pieņēmumi!$B$48), "Mazs",
IF(AND(G37&gt;=Pieņēmumi!$B$48,G37&lt;Pieņēmumi!$B$49), "Vidējs","Liels"))))</f>
        <v>Vidējs</v>
      </c>
      <c r="I37" s="9">
        <f>IF(H37="Mikro",Pieņēmumi!$B$31*F37*0.5,
IF(H37="Mazs",Pieņēmumi!$B$31*F37,
IF(H37="Vidējs",Pieņēmumi!$B$32*F37,
IF(H37="Liels",Pieņēmumi!$B$34*F37,
0))))</f>
        <v>1.614987080103359</v>
      </c>
      <c r="J37" s="9">
        <f>IF(H37="Mikro",Pieņēmumi!$B$31*F37*0.5,0)</f>
        <v>0</v>
      </c>
      <c r="K37">
        <v>28</v>
      </c>
      <c r="L37">
        <v>2</v>
      </c>
      <c r="M37" s="2">
        <f t="shared" si="40"/>
        <v>14</v>
      </c>
      <c r="N37" s="6">
        <f>ROUNDUP(IF($A37=1,K37/Pieņēmumi!$L$39,IF($A37=2,K37/Pieņēmumi!$L$40,IF($A37=3,K37/Pieņēmumi!$L$41,K37/Pieņēmumi!$L$42))),$N$10)</f>
        <v>2</v>
      </c>
      <c r="O37" s="6">
        <f t="shared" si="14"/>
        <v>14</v>
      </c>
      <c r="P37" s="6" t="str">
        <f>IF(AND(O37&gt;=0,O37&lt;Pieņēmumi!$L$46),0,
IF(AND(O37&gt;= Pieņēmumi!$L$46,O37&lt;Pieņēmumi!$L$47), "Mikro",
IF(AND(O37&gt;=Pieņēmumi!$L$47,O37&lt;Pieņēmumi!$L$48), "Mazs",
IF(AND(O37&gt;=Pieņēmumi!$L$48,O37&lt;Pieņēmumi!$L$49), "Vidējs","Liels"))))</f>
        <v>Vidējs</v>
      </c>
      <c r="Q37" s="9">
        <f>IF(P37="Mikro",Pieņēmumi!$L$31*N37*0.5,
IF(P37="Mazs",Pieņēmumi!$L$31*N37,
IF(P37="Vidējs",Pieņēmumi!$L$32*N37,
IF(P37="Liels",Pieņēmumi!$L$34*N37,
0))))</f>
        <v>1.6795865633074938</v>
      </c>
      <c r="R37" s="9">
        <f>IF(P37="Mikro",Pieņēmumi!$L$31*N37*0.5,0)</f>
        <v>0</v>
      </c>
      <c r="S37">
        <v>24</v>
      </c>
      <c r="T37">
        <v>2</v>
      </c>
      <c r="U37" s="2">
        <f t="shared" ref="U37:U43" si="45">S37/T37</f>
        <v>12</v>
      </c>
      <c r="V37" s="6">
        <f>ROUNDUP(IF($A37=1,S37/Pieņēmumi!$V$39,IF($A37=2,S37/Pieņēmumi!$V$40,IF($A37=3,S37/Pieņēmumi!$V$41,S37/Pieņēmumi!$V$42))),$V$10)</f>
        <v>2</v>
      </c>
      <c r="W37" s="6">
        <f t="shared" si="16"/>
        <v>12</v>
      </c>
      <c r="X37" s="6" t="str">
        <f>IF(AND(W37&gt;=0,W37&lt;Pieņēmumi!$V$46),0,
IF(AND(W37&gt;= Pieņēmumi!$V$46,W37&lt;Pieņēmumi!$V$47), "Mikro",
IF(AND(W37&gt;=Pieņēmumi!$V$47,W37&lt;Pieņēmumi!$V$48), "Mazs",
IF(AND(W37&gt;=Pieņēmumi!$V$48,W37&lt;Pieņēmumi!$V$49), "Vidējs","Liels"))))</f>
        <v>Vidējs</v>
      </c>
      <c r="Y37" s="9">
        <f>IF(X37="Mikro",Pieņēmumi!$V$31*V37*0.5,
IF(X37="Mazs",Pieņēmumi!$V$31*V37,
IF(X37="Vidējs",Pieņēmumi!$V$32*V37,
IF(X37="Liels",Pieņēmumi!$V$34*V37,
0))))</f>
        <v>1.7441860465116281</v>
      </c>
      <c r="Z37" s="9">
        <f>IF(X37="Mikro",Pieņēmumi!$V$31*V37*0.5,0)</f>
        <v>0</v>
      </c>
      <c r="AA37">
        <v>31</v>
      </c>
      <c r="AB37">
        <v>2</v>
      </c>
      <c r="AC37" s="2">
        <f>AA37/AB37</f>
        <v>15.5</v>
      </c>
      <c r="AD37" s="6">
        <f>ROUNDUP(IF($A37=1,AA37/Pieņēmumi!$AF$39,IF($A37=2,AA37/Pieņēmumi!$AF$40,IF($A37=3,AA37/Pieņēmumi!$AF$41,AA37/Pieņēmumi!$AF$42))),$AD$10)</f>
        <v>2</v>
      </c>
      <c r="AE37" s="6">
        <f t="shared" si="18"/>
        <v>15.5</v>
      </c>
      <c r="AF37" s="6" t="str">
        <f>IF(AND(AE37&gt;=0,AE37&lt;Pieņēmumi!$AF$46),0,
IF(AND(AE37&gt;= Pieņēmumi!$AF$46,AE37&lt;Pieņēmumi!$AF$47), "Mikro",
IF(AND(AE37&gt;=Pieņēmumi!$AF$47,AE37&lt;Pieņēmumi!$AF$48), "Mazs",
IF(AND(AE37&gt;=Pieņēmumi!$AF$48,AE37&lt;Pieņēmumi!$AF$49), "Vidējs","Liels"))))</f>
        <v>Vidējs</v>
      </c>
      <c r="AG37" s="9">
        <f>IF(AF37="Mikro",Pieņēmumi!$AF$31*AD37*0.5,
IF(AF37="Mazs",Pieņēmumi!$AF$31*AD37,
IF(AF37="Vidējs",Pieņēmumi!$AF$32*AD37,
IF(AF37="Liels",Pieņēmumi!$AF$34*AD37,
0))))</f>
        <v>2.0671834625323</v>
      </c>
      <c r="AH37" s="9">
        <f>IF(AF37="Mikro",Pieņēmumi!$AF$31*AD37*0.5,0)</f>
        <v>0</v>
      </c>
      <c r="AI37">
        <v>23</v>
      </c>
      <c r="AJ37">
        <v>2</v>
      </c>
      <c r="AK37" s="2">
        <f>AI37/AJ37</f>
        <v>11.5</v>
      </c>
      <c r="AL37" s="6">
        <f>ROUNDUP(IF($A37=1,AI37/Pieņēmumi!$AR$39,IF($A37=2,AI37/Pieņēmumi!$AR$40,IF($A37=3,AI37/Pieņēmumi!$AR$41,AI37/Pieņēmumi!$AR$42))),$AL$10)</f>
        <v>1</v>
      </c>
      <c r="AM37" s="6">
        <f t="shared" si="19"/>
        <v>23</v>
      </c>
      <c r="AN37" s="6" t="str">
        <f>IF(AND(AM37&gt;=0,AM37&lt;Pieņēmumi!$AR$46),0,
IF(AND(AM37&gt;= Pieņēmumi!$AR$46,AM37&lt;Pieņēmumi!$AR$47), "Mikro",
IF(AND(AM37&gt;=Pieņēmumi!$AR$47,AM37&lt;Pieņēmumi!$AR$48), "Mazs",
IF(AND(AM37&gt;=Pieņēmumi!$AR$48,AM37&lt;Pieņēmumi!$AR$49), "Vidējs","Liels"))))</f>
        <v>Liels</v>
      </c>
      <c r="AO37" s="9">
        <f>IF(AN37="Mikro",Pieņēmumi!$AR$31*AL37*0.5,
IF(AN37="Mazs",Pieņēmumi!$AR$31*AL37,
IF(AN37="Vidējs",Pieņēmumi!$AR$32*AL37,
IF(AN37="Liels",Pieņēmumi!$AR$34*AL37,
0))))</f>
        <v>1.3708513708513708</v>
      </c>
      <c r="AP37" s="9">
        <f>IF(AN37="Mikro",Pieņēmumi!$AR$31*AL37*0.5,0)</f>
        <v>0</v>
      </c>
      <c r="AQ37">
        <v>35</v>
      </c>
      <c r="AR37">
        <v>2</v>
      </c>
      <c r="AS37" s="2">
        <f t="shared" si="44"/>
        <v>17.5</v>
      </c>
      <c r="AT37" s="6">
        <f>ROUNDUP(IF($A37=1,AQ37/Pieņēmumi!$BC$39,IF($A37=2,AQ37/Pieņēmumi!$BC$40,IF($A37=3,AQ37/Pieņēmumi!$BC$41,AQ37/Pieņēmumi!$BC$42))),$AT$10)</f>
        <v>2</v>
      </c>
      <c r="AU37" s="6">
        <f t="shared" si="21"/>
        <v>17.5</v>
      </c>
      <c r="AV37" s="6" t="str">
        <f>IF(AND(AU37&gt;=0,AU37&lt;Pieņēmumi!$BC$46),0,
IF(AND(AU37&gt;= Pieņēmumi!$BC$46,AU37&lt;Pieņēmumi!$BC$47), "Mikro",
IF(AND(AU37&gt;=Pieņēmumi!$BC$47,AU37&lt;Pieņēmumi!$BC$48), "Mazs",
IF(AND(AU37&gt;=Pieņēmumi!$BC$48,AU37&lt;Pieņēmumi!$BC$49), "Vidējs","Liels"))))</f>
        <v>Vidējs</v>
      </c>
      <c r="AW37" s="9">
        <f>IF(AV37="Mikro",Pieņēmumi!$BC$31*AT37*0.5,
IF(AV37="Mazs",Pieņēmumi!$BC$31*AT37,
IF(AV37="Vidējs",Pieņēmumi!$BC$32*AT37,
IF(AV37="Liels",Pieņēmumi!$BC$34*AT37,
0))))</f>
        <v>2.3255813953488373</v>
      </c>
      <c r="AX37" s="9">
        <f>IF(AV37="Mikro",Pieņēmumi!$BC$31*AT37*0.5,0)</f>
        <v>0</v>
      </c>
      <c r="AY37">
        <v>19</v>
      </c>
      <c r="AZ37">
        <v>1</v>
      </c>
      <c r="BA37" s="2">
        <f>AY37/AZ37</f>
        <v>19</v>
      </c>
      <c r="BB37" s="6">
        <f>ROUNDUP(IF($A37=1,AY37/Pieņēmumi!$BN$39,IF($A37=2,AY37/Pieņēmumi!$BN$40,IF($A37=3,AY37/Pieņēmumi!$BN$41,AY37/Pieņēmumi!$BN$42))),$BB$10)</f>
        <v>1</v>
      </c>
      <c r="BC37" s="6">
        <f t="shared" si="22"/>
        <v>19</v>
      </c>
      <c r="BD37" s="6" t="str">
        <f>IF(AND(BC37&gt;=0,BC37&lt;Pieņēmumi!$BN$46),0,
IF(AND(BC37&gt;= Pieņēmumi!$BN$46,BC37&lt;Pieņēmumi!$BN$47), "Mikro",
IF(AND(BC37&gt;=Pieņēmumi!$BN$47,BC37&lt;Pieņēmumi!$BN$48), "Mazs",
IF(AND(BC37&gt;=Pieņēmumi!$BN$48,BC37&lt;Pieņēmumi!$BN$49), "Vidējs","Liels"))))</f>
        <v>Vidējs</v>
      </c>
      <c r="BE37" s="9">
        <f>IF(BD37="Mikro",Pieņēmumi!$BN$31*BB37*0.5,
IF(BD37="Mazs",Pieņēmumi!$BN$31*BB37,
IF(BD37="Vidējs",Pieņēmumi!$BN$32*BB37,
IF(BD37="Liels",Pieņēmumi!$BN$34*BB37,
0))))</f>
        <v>1.227390180878553</v>
      </c>
      <c r="BF37" s="9">
        <f>IF(BD37="Mikro",Pieņēmumi!$BN$31*BB37*0.5,0)</f>
        <v>0</v>
      </c>
      <c r="BG37">
        <v>14</v>
      </c>
      <c r="BH37">
        <v>1</v>
      </c>
      <c r="BI37" s="2">
        <f>BG37/BH37</f>
        <v>14</v>
      </c>
      <c r="BJ37" s="6">
        <f>ROUNDUP(IF($A37=1,BG37/Pieņēmumi!$BY$39,IF($A37=2,BG37/Pieņēmumi!$BY$40,IF($A37=3,BG37/Pieņēmumi!$BY$41,BG37/Pieņēmumi!$BY$42))),$BJ$10)</f>
        <v>1</v>
      </c>
      <c r="BK37" s="6">
        <f t="shared" si="24"/>
        <v>14</v>
      </c>
      <c r="BL37" s="6" t="str">
        <f>IF(AND(BK37&gt;=0,BK37&lt;Pieņēmumi!$BY$46),0,
IF(AND(BK37&gt;= Pieņēmumi!$BY$46,BK37&lt;Pieņēmumi!$BY$47), "Mikro",
IF(AND(BK37&gt;=Pieņēmumi!$BY$47,BK37&lt;Pieņēmumi!$BY$48), "Mazs",
IF(AND(BK37&gt;=Pieņēmumi!$BY$48,BK37&lt;Pieņēmumi!$BY$49), "Vidējs","Liels"))))</f>
        <v>Vidējs</v>
      </c>
      <c r="BM37" s="9">
        <f>IF(BL37="Mikro",Pieņēmumi!$BY$31*BJ37*0.5,
IF(BL37="Mazs",Pieņēmumi!$BY$31*BJ37,
IF(BL37="Vidējs",Pieņēmumi!$BY$32*BJ37,
IF(BL37="Liels",Pieņēmumi!$BY$34*BJ37,
0))))</f>
        <v>1.2919896640826873</v>
      </c>
      <c r="BN37" s="9">
        <f>IF(BL37="Mikro",Pieņēmumi!$BY$31*BJ37*0.5,0)</f>
        <v>0</v>
      </c>
      <c r="BO37">
        <v>21</v>
      </c>
      <c r="BP37">
        <v>1</v>
      </c>
      <c r="BQ37" s="2">
        <f>BO37/BP37</f>
        <v>21</v>
      </c>
      <c r="BR37" s="6">
        <f>ROUNDUP(IF($A37=1,BO37/Pieņēmumi!$CJ$39,IF($A37=2,BO37/Pieņēmumi!$CJ$40,IF($A37=3,BO37/Pieņēmumi!$CJ$41,BO37/Pieņēmumi!$CJ$42))),$BR$10)</f>
        <v>1</v>
      </c>
      <c r="BS37" s="6">
        <f t="shared" si="26"/>
        <v>21</v>
      </c>
      <c r="BT37" s="6" t="str">
        <f>IF(AND(BS37&gt;=0,BS37&lt;Pieņēmumi!$CJ$46),0,
IF(AND(BS37&gt;= Pieņēmumi!$CJ$46,BS37&lt;Pieņēmumi!$CJ$47), "Mikro",
IF(AND(BS37&gt;=Pieņēmumi!$CJ$47,BS37&lt;Pieņēmumi!$CJ$48), "Mazs",
IF(AND(BS37&gt;=Pieņēmumi!$CJ$48,BS37&lt;Pieņēmumi!$CJ$49), "Vidējs","Liels"))))</f>
        <v>Liels</v>
      </c>
      <c r="BU37" s="9">
        <f>IF(BT37="Mikro",Pieņēmumi!$CJ$31*BR37*0.5,
IF(BT37="Mazs",Pieņēmumi!$CJ$31*BR37,
IF(BT37="Vidējs",Pieņēmumi!$CJ$32*BR37,
IF(BT37="Liels",Pieņēmumi!$CJ$34*BR37,
0))))</f>
        <v>1.6955266955266954</v>
      </c>
      <c r="BV37" s="9">
        <f>IF(BT37="Mikro",Pieņēmumi!$CJ$31*BR37*0.5,0)</f>
        <v>0</v>
      </c>
      <c r="BW37">
        <v>0</v>
      </c>
      <c r="BX37">
        <v>0</v>
      </c>
      <c r="BY37" s="2">
        <v>0</v>
      </c>
      <c r="BZ37" s="6">
        <f>ROUNDUP(IF($A37=1,BW37/Pieņēmumi!$CU$42,IF($A37=2,BW37/Pieņēmumi!$CU$43,IF($A37=3,BW37/Pieņēmumi!$CU$44,BW37/Pieņēmumi!$CU$45))),$CH$10)</f>
        <v>0</v>
      </c>
      <c r="CA37" s="6">
        <f t="shared" si="27"/>
        <v>0</v>
      </c>
      <c r="CB37" s="6">
        <f>IF(AND(CA37&gt;=0,CA37&lt;Pieņēmumi!$CU$49),0,
IF(AND(CA37&gt;=Pieņēmumi!$CU$49,CA37&lt;Pieņēmumi!$CU$50),"Mazs",
IF(AND(CA37&gt;=Pieņēmumi!$CU$50,CA37&lt;Pieņēmumi!$CU$51),"Vidējs","Liels")))</f>
        <v>0</v>
      </c>
      <c r="CC37" s="9">
        <f>IF(CB37="Mazs",Pieņēmumi!$CU$34*BZ37,IF(CB37="Vidējs",Pieņēmumi!$CU$35*BZ37,IF(CB37="Liels",Pieņēmumi!$CU$37*BZ37,0)))</f>
        <v>0</v>
      </c>
      <c r="CD37" s="9">
        <f>IF(CB37="Mazs",(Pieņēmumi!$CU$35-Pieņēmumi!$CU$34)*BZ37,0)</f>
        <v>0</v>
      </c>
      <c r="CE37">
        <v>0</v>
      </c>
      <c r="CF37">
        <v>0</v>
      </c>
      <c r="CG37" s="2">
        <v>0</v>
      </c>
      <c r="CH37" s="6">
        <f>ROUNDUP(IF($A37=1,CE37/Pieņēmumi!$DE$42,IF($A37=2,CE37/Pieņēmumi!$DE$43,IF($A37=3,CE37/Pieņēmumi!$DE$44,CE37/Pieņēmumi!$DE$45))),$CH$10)</f>
        <v>0</v>
      </c>
      <c r="CI37" s="6">
        <f t="shared" si="28"/>
        <v>0</v>
      </c>
      <c r="CJ37" s="6">
        <f>IF(AND(CI37&gt;=0,CI37&lt;Pieņēmumi!$DE$49),0,
IF(AND(CI37&gt;=Pieņēmumi!$DE$49,CI37&lt;Pieņēmumi!$DE$50),"Mazs",
IF(AND(CI37&gt;=Pieņēmumi!$DE$50,CI37&lt;Pieņēmumi!$DE$51),"Vidējs","Liels")))</f>
        <v>0</v>
      </c>
      <c r="CK37" s="9">
        <f>IF(CJ37="Mazs",Pieņēmumi!$DE$34*CH37,IF(CJ37="Vidējs",Pieņēmumi!$DE$35*CH37,IF(CJ37="Liels",Pieņēmumi!$DE$37*CH37,0)))</f>
        <v>0</v>
      </c>
      <c r="CL37" s="9">
        <f>IF(CJ37="Mazs",(Pieņēmumi!$DE$35-Pieņēmumi!$DE$34)*CH37,0)</f>
        <v>0</v>
      </c>
      <c r="CM37">
        <v>17</v>
      </c>
      <c r="CN37">
        <v>1</v>
      </c>
      <c r="CO37" s="2">
        <f>CM37/CN37</f>
        <v>17</v>
      </c>
      <c r="CP37" s="6">
        <f>ROUNDUP(IF($A37=1,CM37/Pieņēmumi!$DO$42,IF($A37=2,CM37/Pieņēmumi!$DO$43,IF($A37=3,CM37/Pieņēmumi!$DO$44,CM37/Pieņēmumi!$DO$45))),$CP$10)</f>
        <v>1</v>
      </c>
      <c r="CQ37" s="6">
        <f t="shared" si="29"/>
        <v>17</v>
      </c>
      <c r="CR37" s="6" t="str">
        <f>IF(AND(CQ37&gt;=0,CQ37&lt;Pieņēmumi!$DO$49),0,
IF(AND(CQ37&gt;=Pieņēmumi!$DO$49,CQ37&lt;Pieņēmumi!$DO$50),"Mazs",
IF(AND(CQ37&gt;=Pieņēmumi!$DO$50,CQ37&lt;Pieņēmumi!$DO$51),"Vidējs","Liels")))</f>
        <v>Vidējs</v>
      </c>
      <c r="CS37" s="9">
        <f>IF(CR37="Mazs",Pieņēmumi!$DO$34*CP37,IF(CR37="Vidējs",Pieņēmumi!$DO$35*CP37,IF(CR37="Liels",Pieņēmumi!$DO$37*CP37,0)))</f>
        <v>1.3888888888888891</v>
      </c>
      <c r="CT37" s="9">
        <f>IF(CR37="Mazs",(Pieņēmumi!$DO$35-Pieņēmumi!$DO$34)*CP37,0)</f>
        <v>0</v>
      </c>
      <c r="CU37" s="6">
        <f t="shared" si="30"/>
        <v>237</v>
      </c>
      <c r="CV37" s="6">
        <f t="shared" si="31"/>
        <v>16</v>
      </c>
      <c r="CW37" s="2">
        <f t="shared" si="32"/>
        <v>14.8125</v>
      </c>
      <c r="CX37" t="str">
        <f t="shared" si="33"/>
        <v>Vidējā</v>
      </c>
    </row>
    <row r="38" spans="1:102" x14ac:dyDescent="0.25">
      <c r="A38" s="5">
        <v>1</v>
      </c>
      <c r="B38" s="23">
        <v>0.91807403925457431</v>
      </c>
      <c r="C38">
        <v>82</v>
      </c>
      <c r="D38">
        <v>3</v>
      </c>
      <c r="E38" s="2">
        <f t="shared" si="39"/>
        <v>27.333333333333332</v>
      </c>
      <c r="F38" s="6">
        <f>ROUNDUP(IF($A38=1,C38/Pieņēmumi!$B$39,IF($A38=2,C38/Pieņēmumi!$B$40,IF($A38=3,C38/Pieņēmumi!$B$41,C38/Pieņēmumi!$B$42))),$F$10)</f>
        <v>5</v>
      </c>
      <c r="G38" s="6">
        <f t="shared" si="13"/>
        <v>16.399999999999999</v>
      </c>
      <c r="H38" s="6" t="str">
        <f>IF(AND(G38&gt;=0,G38&lt;Pieņēmumi!$B$46),0,
IF(AND(G38&gt;= Pieņēmumi!$B$46,G38&lt;Pieņēmumi!$B$47), "Mikro",
IF(AND(G38&gt;=Pieņēmumi!$B$47,G38&lt;Pieņēmumi!$B$48), "Mazs",
IF(AND(G38&gt;=Pieņēmumi!$B$48,G38&lt;Pieņēmumi!$B$49), "Vidējs","Liels"))))</f>
        <v>Vidējs</v>
      </c>
      <c r="I38" s="9">
        <f>IF(H38="Mikro",Pieņēmumi!$B$31*F38*0.5,
IF(H38="Mazs",Pieņēmumi!$B$31*F38,
IF(H38="Vidējs",Pieņēmumi!$B$32*F38,
IF(H38="Liels",Pieņēmumi!$B$34*F38,
0))))</f>
        <v>4.0374677002583974</v>
      </c>
      <c r="J38" s="9">
        <f>IF(H38="Mikro",Pieņēmumi!$B$31*F38*0.5,0)</f>
        <v>0</v>
      </c>
      <c r="K38">
        <v>84</v>
      </c>
      <c r="L38">
        <v>3</v>
      </c>
      <c r="M38" s="2">
        <f t="shared" si="40"/>
        <v>28</v>
      </c>
      <c r="N38" s="6">
        <f>ROUNDUP(IF($A38=1,K38/Pieņēmumi!$L$39,IF($A38=2,K38/Pieņēmumi!$L$40,IF($A38=3,K38/Pieņēmumi!$L$41,K38/Pieņēmumi!$L$42))),$N$10)</f>
        <v>5</v>
      </c>
      <c r="O38" s="6">
        <f t="shared" si="14"/>
        <v>16.8</v>
      </c>
      <c r="P38" s="6" t="str">
        <f>IF(AND(O38&gt;=0,O38&lt;Pieņēmumi!$L$46),0,
IF(AND(O38&gt;= Pieņēmumi!$L$46,O38&lt;Pieņēmumi!$L$47), "Mikro",
IF(AND(O38&gt;=Pieņēmumi!$L$47,O38&lt;Pieņēmumi!$L$48), "Mazs",
IF(AND(O38&gt;=Pieņēmumi!$L$48,O38&lt;Pieņēmumi!$L$49), "Vidējs","Liels"))))</f>
        <v>Vidējs</v>
      </c>
      <c r="Q38" s="9">
        <f>IF(P38="Mikro",Pieņēmumi!$L$31*N38*0.5,
IF(P38="Mazs",Pieņēmumi!$L$31*N38,
IF(P38="Vidējs",Pieņēmumi!$L$32*N38,
IF(P38="Liels",Pieņēmumi!$L$34*N38,
0))))</f>
        <v>4.1989664082687348</v>
      </c>
      <c r="R38" s="9">
        <f>IF(P38="Mikro",Pieņēmumi!$L$31*N38*0.5,0)</f>
        <v>0</v>
      </c>
      <c r="S38">
        <v>110</v>
      </c>
      <c r="T38">
        <v>4</v>
      </c>
      <c r="U38" s="2">
        <f t="shared" si="45"/>
        <v>27.5</v>
      </c>
      <c r="V38" s="6">
        <f>ROUNDUP(IF($A38=1,S38/Pieņēmumi!$V$39,IF($A38=2,S38/Pieņēmumi!$V$40,IF($A38=3,S38/Pieņēmumi!$V$41,S38/Pieņēmumi!$V$42))),$V$10)</f>
        <v>6</v>
      </c>
      <c r="W38" s="6">
        <f t="shared" si="16"/>
        <v>18.333333333333332</v>
      </c>
      <c r="X38" s="6" t="str">
        <f>IF(AND(W38&gt;=0,W38&lt;Pieņēmumi!$V$46),0,
IF(AND(W38&gt;= Pieņēmumi!$V$46,W38&lt;Pieņēmumi!$V$47), "Mikro",
IF(AND(W38&gt;=Pieņēmumi!$V$47,W38&lt;Pieņēmumi!$V$48), "Mazs",
IF(AND(W38&gt;=Pieņēmumi!$V$48,W38&lt;Pieņēmumi!$V$49), "Vidējs","Liels"))))</f>
        <v>Vidējs</v>
      </c>
      <c r="Y38" s="9">
        <f>IF(X38="Mikro",Pieņēmumi!$V$31*V38*0.5,
IF(X38="Mazs",Pieņēmumi!$V$31*V38,
IF(X38="Vidējs",Pieņēmumi!$V$32*V38,
IF(X38="Liels",Pieņēmumi!$V$34*V38,
0))))</f>
        <v>5.2325581395348841</v>
      </c>
      <c r="Z38" s="9">
        <f>IF(X38="Mikro",Pieņēmumi!$V$31*V38*0.5,0)</f>
        <v>0</v>
      </c>
      <c r="AA38">
        <v>75</v>
      </c>
      <c r="AB38">
        <v>3</v>
      </c>
      <c r="AC38" s="2">
        <f>AA38/AB38</f>
        <v>25</v>
      </c>
      <c r="AD38" s="6">
        <f>ROUNDUP(IF($A38=1,AA38/Pieņēmumi!$AF$39,IF($A38=2,AA38/Pieņēmumi!$AF$40,IF($A38=3,AA38/Pieņēmumi!$AF$41,AA38/Pieņēmumi!$AF$42))),$AD$10)</f>
        <v>4</v>
      </c>
      <c r="AE38" s="6">
        <f t="shared" si="18"/>
        <v>18.75</v>
      </c>
      <c r="AF38" s="6" t="str">
        <f>IF(AND(AE38&gt;=0,AE38&lt;Pieņēmumi!$AF$46),0,
IF(AND(AE38&gt;= Pieņēmumi!$AF$46,AE38&lt;Pieņēmumi!$AF$47), "Mikro",
IF(AND(AE38&gt;=Pieņēmumi!$AF$47,AE38&lt;Pieņēmumi!$AF$48), "Mazs",
IF(AND(AE38&gt;=Pieņēmumi!$AF$48,AE38&lt;Pieņēmumi!$AF$49), "Vidējs","Liels"))))</f>
        <v>Vidējs</v>
      </c>
      <c r="AG38" s="9">
        <f>IF(AF38="Mikro",Pieņēmumi!$AF$31*AD38*0.5,
IF(AF38="Mazs",Pieņēmumi!$AF$31*AD38,
IF(AF38="Vidējs",Pieņēmumi!$AF$32*AD38,
IF(AF38="Liels",Pieņēmumi!$AF$34*AD38,
0))))</f>
        <v>4.1343669250646</v>
      </c>
      <c r="AH38" s="9">
        <f>IF(AF38="Mikro",Pieņēmumi!$AF$31*AD38*0.5,0)</f>
        <v>0</v>
      </c>
      <c r="AI38">
        <v>86</v>
      </c>
      <c r="AJ38">
        <v>3</v>
      </c>
      <c r="AK38" s="2">
        <f>AI38/AJ38</f>
        <v>28.666666666666668</v>
      </c>
      <c r="AL38" s="6">
        <f>ROUNDUP(IF($A38=1,AI38/Pieņēmumi!$AR$39,IF($A38=2,AI38/Pieņēmumi!$AR$40,IF($A38=3,AI38/Pieņēmumi!$AR$41,AI38/Pieņēmumi!$AR$42))),$AL$10)</f>
        <v>4</v>
      </c>
      <c r="AM38" s="6">
        <f t="shared" si="19"/>
        <v>21.5</v>
      </c>
      <c r="AN38" s="6" t="str">
        <f>IF(AND(AM38&gt;=0,AM38&lt;Pieņēmumi!$AR$46),0,
IF(AND(AM38&gt;= Pieņēmumi!$AR$46,AM38&lt;Pieņēmumi!$AR$47), "Mikro",
IF(AND(AM38&gt;=Pieņēmumi!$AR$47,AM38&lt;Pieņēmumi!$AR$48), "Mazs",
IF(AND(AM38&gt;=Pieņēmumi!$AR$48,AM38&lt;Pieņēmumi!$AR$49), "Vidējs","Liels"))))</f>
        <v>Liels</v>
      </c>
      <c r="AO38" s="9">
        <f>IF(AN38="Mikro",Pieņēmumi!$AR$31*AL38*0.5,
IF(AN38="Mazs",Pieņēmumi!$AR$31*AL38,
IF(AN38="Vidējs",Pieņēmumi!$AR$32*AL38,
IF(AN38="Liels",Pieņēmumi!$AR$34*AL38,
0))))</f>
        <v>5.4834054834054831</v>
      </c>
      <c r="AP38" s="9">
        <f>IF(AN38="Mikro",Pieņēmumi!$AR$31*AL38*0.5,0)</f>
        <v>0</v>
      </c>
      <c r="AQ38">
        <v>73</v>
      </c>
      <c r="AR38">
        <v>3</v>
      </c>
      <c r="AS38" s="2">
        <f t="shared" si="44"/>
        <v>24.333333333333332</v>
      </c>
      <c r="AT38" s="6">
        <f>ROUNDUP(IF($A38=1,AQ38/Pieņēmumi!$BC$39,IF($A38=2,AQ38/Pieņēmumi!$BC$40,IF($A38=3,AQ38/Pieņēmumi!$BC$41,AQ38/Pieņēmumi!$BC$42))),$AT$10)</f>
        <v>3</v>
      </c>
      <c r="AU38" s="6">
        <f t="shared" si="21"/>
        <v>24.333333333333332</v>
      </c>
      <c r="AV38" s="6" t="str">
        <f>IF(AND(AU38&gt;=0,AU38&lt;Pieņēmumi!$BC$46),0,
IF(AND(AU38&gt;= Pieņēmumi!$BC$46,AU38&lt;Pieņēmumi!$BC$47), "Mikro",
IF(AND(AU38&gt;=Pieņēmumi!$BC$47,AU38&lt;Pieņēmumi!$BC$48), "Mazs",
IF(AND(AU38&gt;=Pieņēmumi!$BC$48,AU38&lt;Pieņēmumi!$BC$49), "Vidējs","Liels"))))</f>
        <v>Liels</v>
      </c>
      <c r="AW38" s="9">
        <f>IF(AV38="Mikro",Pieņēmumi!$BC$31*AT38*0.5,
IF(AV38="Mazs",Pieņēmumi!$BC$31*AT38,
IF(AV38="Vidējs",Pieņēmumi!$BC$32*AT38,
IF(AV38="Liels",Pieņēmumi!$BC$34*AT38,
0))))</f>
        <v>4.545454545454545</v>
      </c>
      <c r="AX38" s="9">
        <f>IF(AV38="Mikro",Pieņēmumi!$BC$31*AT38*0.5,0)</f>
        <v>0</v>
      </c>
      <c r="AY38">
        <v>0</v>
      </c>
      <c r="AZ38">
        <v>0</v>
      </c>
      <c r="BA38" s="2">
        <v>0</v>
      </c>
      <c r="BB38" s="6">
        <f>ROUNDUP(IF($A38=1,AY38/Pieņēmumi!$BN$39,IF($A38=2,AY38/Pieņēmumi!$BN$40,IF($A38=3,AY38/Pieņēmumi!$BN$41,AY38/Pieņēmumi!$BN$42))),$BB$10)</f>
        <v>0</v>
      </c>
      <c r="BC38" s="6">
        <f t="shared" si="22"/>
        <v>0</v>
      </c>
      <c r="BD38" s="6">
        <f>IF(AND(BC38&gt;=0,BC38&lt;Pieņēmumi!$BN$46),0,
IF(AND(BC38&gt;= Pieņēmumi!$BN$46,BC38&lt;Pieņēmumi!$BN$47), "Mikro",
IF(AND(BC38&gt;=Pieņēmumi!$BN$47,BC38&lt;Pieņēmumi!$BN$48), "Mazs",
IF(AND(BC38&gt;=Pieņēmumi!$BN$48,BC38&lt;Pieņēmumi!$BN$49), "Vidējs","Liels"))))</f>
        <v>0</v>
      </c>
      <c r="BE38" s="9">
        <f>IF(BD38="Mikro",Pieņēmumi!$BN$31*BB38*0.5,
IF(BD38="Mazs",Pieņēmumi!$BN$31*BB38,
IF(BD38="Vidējs",Pieņēmumi!$BN$32*BB38,
IF(BD38="Liels",Pieņēmumi!$BN$34*BB38,
0))))</f>
        <v>0</v>
      </c>
      <c r="BF38" s="9">
        <f>IF(BD38="Mikro",Pieņēmumi!$BN$31*BB38*0.5,0)</f>
        <v>0</v>
      </c>
      <c r="BG38">
        <v>0</v>
      </c>
      <c r="BH38">
        <v>0</v>
      </c>
      <c r="BI38" s="2">
        <v>0</v>
      </c>
      <c r="BJ38" s="6">
        <f>ROUNDUP(IF($A38=1,BG38/Pieņēmumi!$BY$39,IF($A38=2,BG38/Pieņēmumi!$BY$40,IF($A38=3,BG38/Pieņēmumi!$BY$41,BG38/Pieņēmumi!$BY$42))),$BJ$10)</f>
        <v>0</v>
      </c>
      <c r="BK38" s="6">
        <f t="shared" si="24"/>
        <v>0</v>
      </c>
      <c r="BL38" s="6">
        <f>IF(AND(BK38&gt;=0,BK38&lt;Pieņēmumi!$BY$46),0,
IF(AND(BK38&gt;= Pieņēmumi!$BY$46,BK38&lt;Pieņēmumi!$BY$47), "Mikro",
IF(AND(BK38&gt;=Pieņēmumi!$BY$47,BK38&lt;Pieņēmumi!$BY$48), "Mazs",
IF(AND(BK38&gt;=Pieņēmumi!$BY$48,BK38&lt;Pieņēmumi!$BY$49), "Vidējs","Liels"))))</f>
        <v>0</v>
      </c>
      <c r="BM38" s="9">
        <f>IF(BL38="Mikro",Pieņēmumi!$BY$31*BJ38*0.5,
IF(BL38="Mazs",Pieņēmumi!$BY$31*BJ38,
IF(BL38="Vidējs",Pieņēmumi!$BY$32*BJ38,
IF(BL38="Liels",Pieņēmumi!$BY$34*BJ38,
0))))</f>
        <v>0</v>
      </c>
      <c r="BN38" s="9">
        <f>IF(BL38="Mikro",Pieņēmumi!$BY$31*BJ38*0.5,0)</f>
        <v>0</v>
      </c>
      <c r="BO38">
        <v>0</v>
      </c>
      <c r="BP38">
        <v>0</v>
      </c>
      <c r="BQ38" s="2">
        <v>0</v>
      </c>
      <c r="BR38" s="6">
        <f>ROUNDUP(IF($A38=1,BO38/Pieņēmumi!$CJ$39,IF($A38=2,BO38/Pieņēmumi!$CJ$40,IF($A38=3,BO38/Pieņēmumi!$CJ$41,BO38/Pieņēmumi!$CJ$42))),$BR$10)</f>
        <v>0</v>
      </c>
      <c r="BS38" s="6">
        <f t="shared" si="26"/>
        <v>0</v>
      </c>
      <c r="BT38" s="6">
        <f>IF(AND(BS38&gt;=0,BS38&lt;Pieņēmumi!$CJ$46),0,
IF(AND(BS38&gt;= Pieņēmumi!$CJ$46,BS38&lt;Pieņēmumi!$CJ$47), "Mikro",
IF(AND(BS38&gt;=Pieņēmumi!$CJ$47,BS38&lt;Pieņēmumi!$CJ$48), "Mazs",
IF(AND(BS38&gt;=Pieņēmumi!$CJ$48,BS38&lt;Pieņēmumi!$CJ$49), "Vidējs","Liels"))))</f>
        <v>0</v>
      </c>
      <c r="BU38" s="9">
        <f>IF(BT38="Mikro",Pieņēmumi!$CJ$31*BR38*0.5,
IF(BT38="Mazs",Pieņēmumi!$CJ$31*BR38,
IF(BT38="Vidējs",Pieņēmumi!$CJ$32*BR38,
IF(BT38="Liels",Pieņēmumi!$CJ$34*BR38,
0))))</f>
        <v>0</v>
      </c>
      <c r="BV38" s="9">
        <f>IF(BT38="Mikro",Pieņēmumi!$CJ$31*BR38*0.5,0)</f>
        <v>0</v>
      </c>
      <c r="BW38">
        <v>0</v>
      </c>
      <c r="BX38">
        <v>0</v>
      </c>
      <c r="BY38" s="2">
        <v>0</v>
      </c>
      <c r="BZ38" s="6">
        <f>ROUNDUP(IF($A38=1,BW38/Pieņēmumi!$CU$42,IF($A38=2,BW38/Pieņēmumi!$CU$43,IF($A38=3,BW38/Pieņēmumi!$CU$44,BW38/Pieņēmumi!$CU$45))),$CH$10)</f>
        <v>0</v>
      </c>
      <c r="CA38" s="6">
        <f t="shared" si="27"/>
        <v>0</v>
      </c>
      <c r="CB38" s="6">
        <f>IF(AND(CA38&gt;=0,CA38&lt;Pieņēmumi!$CU$49),0,
IF(AND(CA38&gt;=Pieņēmumi!$CU$49,CA38&lt;Pieņēmumi!$CU$50),"Mazs",
IF(AND(CA38&gt;=Pieņēmumi!$CU$50,CA38&lt;Pieņēmumi!$CU$51),"Vidējs","Liels")))</f>
        <v>0</v>
      </c>
      <c r="CC38" s="9">
        <f>IF(CB38="Mazs",Pieņēmumi!$CU$34*BZ38,IF(CB38="Vidējs",Pieņēmumi!$CU$35*BZ38,IF(CB38="Liels",Pieņēmumi!$CU$37*BZ38,0)))</f>
        <v>0</v>
      </c>
      <c r="CD38" s="9">
        <f>IF(CB38="Mazs",(Pieņēmumi!$CU$35-Pieņēmumi!$CU$34)*BZ38,0)</f>
        <v>0</v>
      </c>
      <c r="CE38">
        <v>0</v>
      </c>
      <c r="CF38">
        <v>0</v>
      </c>
      <c r="CG38" s="2">
        <v>0</v>
      </c>
      <c r="CH38" s="6">
        <f>ROUNDUP(IF($A38=1,CE38/Pieņēmumi!$DE$42,IF($A38=2,CE38/Pieņēmumi!$DE$43,IF($A38=3,CE38/Pieņēmumi!$DE$44,CE38/Pieņēmumi!$DE$45))),$CH$10)</f>
        <v>0</v>
      </c>
      <c r="CI38" s="6">
        <f t="shared" si="28"/>
        <v>0</v>
      </c>
      <c r="CJ38" s="6">
        <f>IF(AND(CI38&gt;=0,CI38&lt;Pieņēmumi!$DE$49),0,
IF(AND(CI38&gt;=Pieņēmumi!$DE$49,CI38&lt;Pieņēmumi!$DE$50),"Mazs",
IF(AND(CI38&gt;=Pieņēmumi!$DE$50,CI38&lt;Pieņēmumi!$DE$51),"Vidējs","Liels")))</f>
        <v>0</v>
      </c>
      <c r="CK38" s="9">
        <f>IF(CJ38="Mazs",Pieņēmumi!$DE$34*CH38,IF(CJ38="Vidējs",Pieņēmumi!$DE$35*CH38,IF(CJ38="Liels",Pieņēmumi!$DE$37*CH38,0)))</f>
        <v>0</v>
      </c>
      <c r="CL38" s="9">
        <f>IF(CJ38="Mazs",(Pieņēmumi!$DE$35-Pieņēmumi!$DE$34)*CH38,0)</f>
        <v>0</v>
      </c>
      <c r="CM38">
        <v>0</v>
      </c>
      <c r="CN38">
        <v>0</v>
      </c>
      <c r="CO38" s="2">
        <v>0</v>
      </c>
      <c r="CP38" s="6">
        <f>ROUNDUP(IF($A38=1,CM38/Pieņēmumi!$DO$42,IF($A38=2,CM38/Pieņēmumi!$DO$43,IF($A38=3,CM38/Pieņēmumi!$DO$44,CM38/Pieņēmumi!$DO$45))),$CP$10)</f>
        <v>0</v>
      </c>
      <c r="CQ38" s="6">
        <f t="shared" si="29"/>
        <v>0</v>
      </c>
      <c r="CR38" s="6">
        <f>IF(AND(CQ38&gt;=0,CQ38&lt;Pieņēmumi!$DO$49),0,
IF(AND(CQ38&gt;=Pieņēmumi!$DO$49,CQ38&lt;Pieņēmumi!$DO$50),"Mazs",
IF(AND(CQ38&gt;=Pieņēmumi!$DO$50,CQ38&lt;Pieņēmumi!$DO$51),"Vidējs","Liels")))</f>
        <v>0</v>
      </c>
      <c r="CS38" s="9">
        <f>IF(CR38="Mazs",Pieņēmumi!$DO$34*CP38,IF(CR38="Vidējs",Pieņēmumi!$DO$35*CP38,IF(CR38="Liels",Pieņēmumi!$DO$37*CP38,0)))</f>
        <v>0</v>
      </c>
      <c r="CT38" s="9">
        <f>IF(CR38="Mazs",(Pieņēmumi!$DO$35-Pieņēmumi!$DO$34)*CP38,0)</f>
        <v>0</v>
      </c>
      <c r="CU38" s="6">
        <f t="shared" si="30"/>
        <v>510</v>
      </c>
      <c r="CV38" s="6">
        <f t="shared" si="31"/>
        <v>19</v>
      </c>
      <c r="CW38" s="2">
        <f t="shared" si="32"/>
        <v>26.842105263157894</v>
      </c>
      <c r="CX38" t="str">
        <f t="shared" si="33"/>
        <v>Lielā</v>
      </c>
    </row>
    <row r="39" spans="1:102" x14ac:dyDescent="0.25">
      <c r="A39" s="5">
        <v>3</v>
      </c>
      <c r="B39" s="23">
        <v>0.91792278990587661</v>
      </c>
      <c r="C39">
        <v>11</v>
      </c>
      <c r="D39">
        <v>1</v>
      </c>
      <c r="E39" s="2">
        <f t="shared" si="39"/>
        <v>11</v>
      </c>
      <c r="F39" s="6">
        <f>ROUNDUP(IF($A39=1,C39/Pieņēmumi!$B$39,IF($A39=2,C39/Pieņēmumi!$B$40,IF($A39=3,C39/Pieņēmumi!$B$41,C39/Pieņēmumi!$B$42))),$F$10)</f>
        <v>1</v>
      </c>
      <c r="G39" s="6">
        <f t="shared" si="13"/>
        <v>11</v>
      </c>
      <c r="H39" s="6" t="str">
        <f>IF(AND(G39&gt;=0,G39&lt;Pieņēmumi!$B$46),0,
IF(AND(G39&gt;= Pieņēmumi!$B$46,G39&lt;Pieņēmumi!$B$47), "Mikro",
IF(AND(G39&gt;=Pieņēmumi!$B$47,G39&lt;Pieņēmumi!$B$48), "Mazs",
IF(AND(G39&gt;=Pieņēmumi!$B$48,G39&lt;Pieņēmumi!$B$49), "Vidējs","Liels"))))</f>
        <v>Mazs</v>
      </c>
      <c r="I39" s="9">
        <f>IF(H39="Mikro",Pieņēmumi!$B$31*F39*0.5,
IF(H39="Mazs",Pieņēmumi!$B$31*F39,
IF(H39="Vidējs",Pieņēmumi!$B$32*F39,
IF(H39="Liels",Pieņēmumi!$B$34*F39,
0))))</f>
        <v>0.71584189231248063</v>
      </c>
      <c r="J39" s="9">
        <f>IF(H39="Mikro",Pieņēmumi!$B$31*F39*0.5,0)</f>
        <v>0</v>
      </c>
      <c r="K39">
        <v>5</v>
      </c>
      <c r="L39">
        <v>1</v>
      </c>
      <c r="M39" s="2">
        <f t="shared" si="40"/>
        <v>5</v>
      </c>
      <c r="N39" s="6">
        <f>ROUNDUP(IF($A39=1,K39/Pieņēmumi!$L$39,IF($A39=2,K39/Pieņēmumi!$L$40,IF($A39=3,K39/Pieņēmumi!$L$41,K39/Pieņēmumi!$L$42))),$N$10)</f>
        <v>1</v>
      </c>
      <c r="O39" s="6">
        <f t="shared" si="14"/>
        <v>5</v>
      </c>
      <c r="P39" s="6" t="str">
        <f>IF(AND(O39&gt;=0,O39&lt;Pieņēmumi!$L$46),0,
IF(AND(O39&gt;= Pieņēmumi!$L$46,O39&lt;Pieņēmumi!$L$47), "Mikro",
IF(AND(O39&gt;=Pieņēmumi!$L$47,O39&lt;Pieņēmumi!$L$48), "Mazs",
IF(AND(O39&gt;=Pieņēmumi!$L$48,O39&lt;Pieņēmumi!$L$49), "Vidējs","Liels"))))</f>
        <v>Mikro</v>
      </c>
      <c r="Q39" s="9">
        <f>IF(P39="Mikro",Pieņēmumi!$L$31*N39*0.5,
IF(P39="Mazs",Pieņēmumi!$L$31*N39,
IF(P39="Vidējs",Pieņēmumi!$L$32*N39,
IF(P39="Liels",Pieņēmumi!$L$34*N39,
0))))</f>
        <v>0.3734827264239029</v>
      </c>
      <c r="R39" s="9">
        <f>IF(P39="Mikro",Pieņēmumi!$L$31*N39*0.5,0)</f>
        <v>0.3734827264239029</v>
      </c>
      <c r="S39">
        <v>11</v>
      </c>
      <c r="T39">
        <v>2</v>
      </c>
      <c r="U39" s="2">
        <f t="shared" si="45"/>
        <v>5.5</v>
      </c>
      <c r="V39" s="6">
        <f>ROUNDUP(IF($A39=1,S39/Pieņēmumi!$V$39,IF($A39=2,S39/Pieņēmumi!$V$40,IF($A39=3,S39/Pieņēmumi!$V$41,S39/Pieņēmumi!$V$42))),$V$10)</f>
        <v>1</v>
      </c>
      <c r="W39" s="6">
        <f t="shared" si="16"/>
        <v>11</v>
      </c>
      <c r="X39" s="6" t="str">
        <f>IF(AND(W39&gt;=0,W39&lt;Pieņēmumi!$V$46),0,
IF(AND(W39&gt;= Pieņēmumi!$V$46,W39&lt;Pieņēmumi!$V$47), "Mikro",
IF(AND(W39&gt;=Pieņēmumi!$V$47,W39&lt;Pieņēmumi!$V$48), "Mazs",
IF(AND(W39&gt;=Pieņēmumi!$V$48,W39&lt;Pieņēmumi!$V$49), "Vidējs","Liels"))))</f>
        <v>Mazs</v>
      </c>
      <c r="Y39" s="9">
        <f>IF(X39="Mikro",Pieņēmumi!$V$31*V39*0.5,
IF(X39="Mazs",Pieņēmumi!$V$31*V39,
IF(X39="Vidējs",Pieņēmumi!$V$32*V39,
IF(X39="Liels",Pieņēmumi!$V$34*V39,
0))))</f>
        <v>0.77808901338313108</v>
      </c>
      <c r="Z39" s="9">
        <f>IF(X39="Mikro",Pieņēmumi!$V$31*V39*0.5,0)</f>
        <v>0</v>
      </c>
      <c r="AA39">
        <v>9</v>
      </c>
      <c r="AB39">
        <v>0</v>
      </c>
      <c r="AC39" s="2">
        <v>0</v>
      </c>
      <c r="AD39" s="6">
        <f>ROUNDUP(IF($A39=1,AA39/Pieņēmumi!$AF$39,IF($A39=2,AA39/Pieņēmumi!$AF$40,IF($A39=3,AA39/Pieņēmumi!$AF$41,AA39/Pieņēmumi!$AF$42))),$AD$10)</f>
        <v>1</v>
      </c>
      <c r="AE39" s="6">
        <f t="shared" si="18"/>
        <v>9</v>
      </c>
      <c r="AF39" s="6" t="str">
        <f>IF(AND(AE39&gt;=0,AE39&lt;Pieņēmumi!$AF$46),0,
IF(AND(AE39&gt;= Pieņēmumi!$AF$46,AE39&lt;Pieņēmumi!$AF$47), "Mikro",
IF(AND(AE39&gt;=Pieņēmumi!$AF$47,AE39&lt;Pieņēmumi!$AF$48), "Mazs",
IF(AND(AE39&gt;=Pieņēmumi!$AF$48,AE39&lt;Pieņēmumi!$AF$49), "Vidējs","Liels"))))</f>
        <v>Mazs</v>
      </c>
      <c r="AG39" s="9">
        <f>IF(AF39="Mikro",Pieņēmumi!$AF$31*AD39*0.5,
IF(AF39="Mazs",Pieņēmumi!$AF$31*AD39,
IF(AF39="Vidējs",Pieņēmumi!$AF$32*AD39,
IF(AF39="Liels",Pieņēmumi!$AF$34*AD39,
0))))</f>
        <v>0.84033613445378152</v>
      </c>
      <c r="AH39" s="9">
        <f>IF(AF39="Mikro",Pieņēmumi!$AF$31*AD39*0.5,0)</f>
        <v>0</v>
      </c>
      <c r="AI39">
        <v>8</v>
      </c>
      <c r="AJ39">
        <v>0</v>
      </c>
      <c r="AK39" s="2">
        <v>0</v>
      </c>
      <c r="AL39" s="6">
        <f>ROUNDUP(IF($A39=1,AI39/Pieņēmumi!$AR$39,IF($A39=2,AI39/Pieņēmumi!$AR$40,IF($A39=3,AI39/Pieņēmumi!$AR$41,AI39/Pieņēmumi!$AR$42))),$AL$10)</f>
        <v>1</v>
      </c>
      <c r="AM39" s="6">
        <f t="shared" si="19"/>
        <v>8</v>
      </c>
      <c r="AN39" s="6" t="str">
        <f>IF(AND(AM39&gt;=0,AM39&lt;Pieņēmumi!$AR$46),0,
IF(AND(AM39&gt;= Pieņēmumi!$AR$46,AM39&lt;Pieņēmumi!$AR$47), "Mikro",
IF(AND(AM39&gt;=Pieņēmumi!$AR$47,AM39&lt;Pieņēmumi!$AR$48), "Mazs",
IF(AND(AM39&gt;=Pieņēmumi!$AR$48,AM39&lt;Pieņēmumi!$AR$49), "Vidējs","Liels"))))</f>
        <v>Mazs</v>
      </c>
      <c r="AO39" s="9">
        <f>IF(AN39="Mikro",Pieņēmumi!$AR$31*AL39*0.5,
IF(AN39="Mazs",Pieņēmumi!$AR$31*AL39,
IF(AN39="Vidējs",Pieņēmumi!$AR$32*AL39,
IF(AN39="Liels",Pieņēmumi!$AR$34*AL39,
0))))</f>
        <v>0.90258325552443208</v>
      </c>
      <c r="AP39" s="9">
        <f>IF(AN39="Mikro",Pieņēmumi!$AR$31*AL39*0.5,0)</f>
        <v>0</v>
      </c>
      <c r="AQ39">
        <v>2</v>
      </c>
      <c r="AR39">
        <v>1</v>
      </c>
      <c r="AS39" s="2">
        <f t="shared" si="44"/>
        <v>2</v>
      </c>
      <c r="AT39" s="6">
        <f>ROUNDUP(IF($A39=1,AQ39/Pieņēmumi!$BC$39,IF($A39=2,AQ39/Pieņēmumi!$BC$40,IF($A39=3,AQ39/Pieņēmumi!$BC$41,AQ39/Pieņēmumi!$BC$42))),$AT$10)</f>
        <v>1</v>
      </c>
      <c r="AU39" s="6">
        <f t="shared" si="21"/>
        <v>2</v>
      </c>
      <c r="AV39" s="6" t="str">
        <f>IF(AND(AU39&gt;=0,AU39&lt;Pieņēmumi!$BC$46),0,
IF(AND(AU39&gt;= Pieņēmumi!$BC$46,AU39&lt;Pieņēmumi!$BC$47), "Mikro",
IF(AND(AU39&gt;=Pieņēmumi!$BC$47,AU39&lt;Pieņēmumi!$BC$48), "Mazs",
IF(AND(AU39&gt;=Pieņēmumi!$BC$48,AU39&lt;Pieņēmumi!$BC$49), "Vidējs","Liels"))))</f>
        <v>Mikro</v>
      </c>
      <c r="AW39" s="9">
        <f>IF(AV39="Mikro",Pieņēmumi!$BC$31*AT39*0.5,
IF(AV39="Mazs",Pieņēmumi!$BC$31*AT39,
IF(AV39="Vidējs",Pieņēmumi!$BC$32*AT39,
IF(AV39="Liels",Pieņēmumi!$BC$34*AT39,
0))))</f>
        <v>0.48241518829754126</v>
      </c>
      <c r="AX39" s="9">
        <f>IF(AV39="Mikro",Pieņēmumi!$BC$31*AT39*0.5,0)</f>
        <v>0.48241518829754126</v>
      </c>
      <c r="AY39">
        <v>0</v>
      </c>
      <c r="AZ39">
        <v>0</v>
      </c>
      <c r="BA39" s="2">
        <v>0</v>
      </c>
      <c r="BB39" s="6">
        <f>ROUNDUP(IF($A39=1,AY39/Pieņēmumi!$BN$39,IF($A39=2,AY39/Pieņēmumi!$BN$40,IF($A39=3,AY39/Pieņēmumi!$BN$41,AY39/Pieņēmumi!$BN$42))),$BB$10)</f>
        <v>0</v>
      </c>
      <c r="BC39" s="6">
        <f t="shared" si="22"/>
        <v>0</v>
      </c>
      <c r="BD39" s="6">
        <f>IF(AND(BC39&gt;=0,BC39&lt;Pieņēmumi!$BN$46),0,
IF(AND(BC39&gt;= Pieņēmumi!$BN$46,BC39&lt;Pieņēmumi!$BN$47), "Mikro",
IF(AND(BC39&gt;=Pieņēmumi!$BN$47,BC39&lt;Pieņēmumi!$BN$48), "Mazs",
IF(AND(BC39&gt;=Pieņēmumi!$BN$48,BC39&lt;Pieņēmumi!$BN$49), "Vidējs","Liels"))))</f>
        <v>0</v>
      </c>
      <c r="BE39" s="9">
        <f>IF(BD39="Mikro",Pieņēmumi!$BN$31*BB39*0.5,
IF(BD39="Mazs",Pieņēmumi!$BN$31*BB39,
IF(BD39="Vidējs",Pieņēmumi!$BN$32*BB39,
IF(BD39="Liels",Pieņēmumi!$BN$34*BB39,
0))))</f>
        <v>0</v>
      </c>
      <c r="BF39" s="9">
        <f>IF(BD39="Mikro",Pieņēmumi!$BN$31*BB39*0.5,0)</f>
        <v>0</v>
      </c>
      <c r="BG39">
        <v>0</v>
      </c>
      <c r="BH39">
        <v>0</v>
      </c>
      <c r="BI39" s="2">
        <v>0</v>
      </c>
      <c r="BJ39" s="6">
        <f>ROUNDUP(IF($A39=1,BG39/Pieņēmumi!$BY$39,IF($A39=2,BG39/Pieņēmumi!$BY$40,IF($A39=3,BG39/Pieņēmumi!$BY$41,BG39/Pieņēmumi!$BY$42))),$BJ$10)</f>
        <v>0</v>
      </c>
      <c r="BK39" s="6">
        <f t="shared" si="24"/>
        <v>0</v>
      </c>
      <c r="BL39" s="6">
        <f>IF(AND(BK39&gt;=0,BK39&lt;Pieņēmumi!$BY$46),0,
IF(AND(BK39&gt;= Pieņēmumi!$BY$46,BK39&lt;Pieņēmumi!$BY$47), "Mikro",
IF(AND(BK39&gt;=Pieņēmumi!$BY$47,BK39&lt;Pieņēmumi!$BY$48), "Mazs",
IF(AND(BK39&gt;=Pieņēmumi!$BY$48,BK39&lt;Pieņēmumi!$BY$49), "Vidējs","Liels"))))</f>
        <v>0</v>
      </c>
      <c r="BM39" s="9">
        <f>IF(BL39="Mikro",Pieņēmumi!$BY$31*BJ39*0.5,
IF(BL39="Mazs",Pieņēmumi!$BY$31*BJ39,
IF(BL39="Vidējs",Pieņēmumi!$BY$32*BJ39,
IF(BL39="Liels",Pieņēmumi!$BY$34*BJ39,
0))))</f>
        <v>0</v>
      </c>
      <c r="BN39" s="9">
        <f>IF(BL39="Mikro",Pieņēmumi!$BY$31*BJ39*0.5,0)</f>
        <v>0</v>
      </c>
      <c r="BO39">
        <v>0</v>
      </c>
      <c r="BP39">
        <v>0</v>
      </c>
      <c r="BQ39" s="2">
        <v>0</v>
      </c>
      <c r="BR39" s="6">
        <f>ROUNDUP(IF($A39=1,BO39/Pieņēmumi!$CJ$39,IF($A39=2,BO39/Pieņēmumi!$CJ$40,IF($A39=3,BO39/Pieņēmumi!$CJ$41,BO39/Pieņēmumi!$CJ$42))),$BR$10)</f>
        <v>0</v>
      </c>
      <c r="BS39" s="6">
        <f t="shared" si="26"/>
        <v>0</v>
      </c>
      <c r="BT39" s="6">
        <f>IF(AND(BS39&gt;=0,BS39&lt;Pieņēmumi!$CJ$46),0,
IF(AND(BS39&gt;= Pieņēmumi!$CJ$46,BS39&lt;Pieņēmumi!$CJ$47), "Mikro",
IF(AND(BS39&gt;=Pieņēmumi!$CJ$47,BS39&lt;Pieņēmumi!$CJ$48), "Mazs",
IF(AND(BS39&gt;=Pieņēmumi!$CJ$48,BS39&lt;Pieņēmumi!$CJ$49), "Vidējs","Liels"))))</f>
        <v>0</v>
      </c>
      <c r="BU39" s="9">
        <f>IF(BT39="Mikro",Pieņēmumi!$CJ$31*BR39*0.5,
IF(BT39="Mazs",Pieņēmumi!$CJ$31*BR39,
IF(BT39="Vidējs",Pieņēmumi!$CJ$32*BR39,
IF(BT39="Liels",Pieņēmumi!$CJ$34*BR39,
0))))</f>
        <v>0</v>
      </c>
      <c r="BV39" s="9">
        <f>IF(BT39="Mikro",Pieņēmumi!$CJ$31*BR39*0.5,0)</f>
        <v>0</v>
      </c>
      <c r="BW39">
        <v>0</v>
      </c>
      <c r="BX39">
        <v>0</v>
      </c>
      <c r="BY39" s="2">
        <v>0</v>
      </c>
      <c r="BZ39" s="6">
        <f>ROUNDUP(IF($A39=1,BW39/Pieņēmumi!$CU$42,IF($A39=2,BW39/Pieņēmumi!$CU$43,IF($A39=3,BW39/Pieņēmumi!$CU$44,BW39/Pieņēmumi!$CU$45))),$CH$10)</f>
        <v>0</v>
      </c>
      <c r="CA39" s="6">
        <f t="shared" si="27"/>
        <v>0</v>
      </c>
      <c r="CB39" s="6">
        <f>IF(AND(CA39&gt;=0,CA39&lt;Pieņēmumi!$CU$49),0,
IF(AND(CA39&gt;=Pieņēmumi!$CU$49,CA39&lt;Pieņēmumi!$CU$50),"Mazs",
IF(AND(CA39&gt;=Pieņēmumi!$CU$50,CA39&lt;Pieņēmumi!$CU$51),"Vidējs","Liels")))</f>
        <v>0</v>
      </c>
      <c r="CC39" s="9">
        <f>IF(CB39="Mazs",Pieņēmumi!$CU$34*BZ39,IF(CB39="Vidējs",Pieņēmumi!$CU$35*BZ39,IF(CB39="Liels",Pieņēmumi!$CU$37*BZ39,0)))</f>
        <v>0</v>
      </c>
      <c r="CD39" s="9">
        <f>IF(CB39="Mazs",(Pieņēmumi!$CU$35-Pieņēmumi!$CU$34)*BZ39,0)</f>
        <v>0</v>
      </c>
      <c r="CE39">
        <v>0</v>
      </c>
      <c r="CF39">
        <v>0</v>
      </c>
      <c r="CG39" s="2">
        <v>0</v>
      </c>
      <c r="CH39" s="6">
        <f>ROUNDUP(IF($A39=1,CE39/Pieņēmumi!$DE$42,IF($A39=2,CE39/Pieņēmumi!$DE$43,IF($A39=3,CE39/Pieņēmumi!$DE$44,CE39/Pieņēmumi!$DE$45))),$CH$10)</f>
        <v>0</v>
      </c>
      <c r="CI39" s="6">
        <f t="shared" si="28"/>
        <v>0</v>
      </c>
      <c r="CJ39" s="6">
        <f>IF(AND(CI39&gt;=0,CI39&lt;Pieņēmumi!$DE$49),0,
IF(AND(CI39&gt;=Pieņēmumi!$DE$49,CI39&lt;Pieņēmumi!$DE$50),"Mazs",
IF(AND(CI39&gt;=Pieņēmumi!$DE$50,CI39&lt;Pieņēmumi!$DE$51),"Vidējs","Liels")))</f>
        <v>0</v>
      </c>
      <c r="CK39" s="9">
        <f>IF(CJ39="Mazs",Pieņēmumi!$DE$34*CH39,IF(CJ39="Vidējs",Pieņēmumi!$DE$35*CH39,IF(CJ39="Liels",Pieņēmumi!$DE$37*CH39,0)))</f>
        <v>0</v>
      </c>
      <c r="CL39" s="9">
        <f>IF(CJ39="Mazs",(Pieņēmumi!$DE$35-Pieņēmumi!$DE$34)*CH39,0)</f>
        <v>0</v>
      </c>
      <c r="CM39">
        <v>0</v>
      </c>
      <c r="CN39">
        <v>0</v>
      </c>
      <c r="CO39" s="2">
        <v>0</v>
      </c>
      <c r="CP39" s="6">
        <f>ROUNDUP(IF($A39=1,CM39/Pieņēmumi!$DO$42,IF($A39=2,CM39/Pieņēmumi!$DO$43,IF($A39=3,CM39/Pieņēmumi!$DO$44,CM39/Pieņēmumi!$DO$45))),$CP$10)</f>
        <v>0</v>
      </c>
      <c r="CQ39" s="6">
        <f t="shared" si="29"/>
        <v>0</v>
      </c>
      <c r="CR39" s="6">
        <f>IF(AND(CQ39&gt;=0,CQ39&lt;Pieņēmumi!$DO$49),0,
IF(AND(CQ39&gt;=Pieņēmumi!$DO$49,CQ39&lt;Pieņēmumi!$DO$50),"Mazs",
IF(AND(CQ39&gt;=Pieņēmumi!$DO$50,CQ39&lt;Pieņēmumi!$DO$51),"Vidējs","Liels")))</f>
        <v>0</v>
      </c>
      <c r="CS39" s="9">
        <f>IF(CR39="Mazs",Pieņēmumi!$DO$34*CP39,IF(CR39="Vidējs",Pieņēmumi!$DO$35*CP39,IF(CR39="Liels",Pieņēmumi!$DO$37*CP39,0)))</f>
        <v>0</v>
      </c>
      <c r="CT39" s="9">
        <f>IF(CR39="Mazs",(Pieņēmumi!$DO$35-Pieņēmumi!$DO$34)*CP39,0)</f>
        <v>0</v>
      </c>
      <c r="CU39" s="6">
        <f t="shared" si="30"/>
        <v>46</v>
      </c>
      <c r="CV39" s="6">
        <f t="shared" si="31"/>
        <v>5</v>
      </c>
      <c r="CW39" s="2">
        <f t="shared" si="32"/>
        <v>9.1999999999999993</v>
      </c>
      <c r="CX39" t="str">
        <f t="shared" si="33"/>
        <v>Mazā</v>
      </c>
    </row>
    <row r="40" spans="1:102" x14ac:dyDescent="0.25">
      <c r="A40" s="5">
        <v>3</v>
      </c>
      <c r="B40" s="23">
        <v>0.91556457984649942</v>
      </c>
      <c r="C40">
        <v>14</v>
      </c>
      <c r="D40">
        <v>1</v>
      </c>
      <c r="E40" s="2">
        <f t="shared" si="39"/>
        <v>14</v>
      </c>
      <c r="F40" s="6">
        <f>ROUNDUP(IF($A40=1,C40/Pieņēmumi!$B$39,IF($A40=2,C40/Pieņēmumi!$B$40,IF($A40=3,C40/Pieņēmumi!$B$41,C40/Pieņēmumi!$B$42))),$F$10)</f>
        <v>1</v>
      </c>
      <c r="G40" s="6">
        <f t="shared" si="13"/>
        <v>14</v>
      </c>
      <c r="H40" s="6" t="str">
        <f>IF(AND(G40&gt;=0,G40&lt;Pieņēmumi!$B$46),0,
IF(AND(G40&gt;= Pieņēmumi!$B$46,G40&lt;Pieņēmumi!$B$47), "Mikro",
IF(AND(G40&gt;=Pieņēmumi!$B$47,G40&lt;Pieņēmumi!$B$48), "Mazs",
IF(AND(G40&gt;=Pieņēmumi!$B$48,G40&lt;Pieņēmumi!$B$49), "Vidējs","Liels"))))</f>
        <v>Vidējs</v>
      </c>
      <c r="I40" s="9">
        <f>IF(H40="Mikro",Pieņēmumi!$B$31*F40*0.5,
IF(H40="Mazs",Pieņēmumi!$B$31*F40,
IF(H40="Vidējs",Pieņēmumi!$B$32*F40,
IF(H40="Liels",Pieņēmumi!$B$34*F40,
0))))</f>
        <v>0.8074935400516795</v>
      </c>
      <c r="J40" s="9">
        <f>IF(H40="Mikro",Pieņēmumi!$B$31*F40*0.5,0)</f>
        <v>0</v>
      </c>
      <c r="K40">
        <v>12</v>
      </c>
      <c r="L40">
        <v>1</v>
      </c>
      <c r="M40" s="2">
        <f t="shared" si="40"/>
        <v>12</v>
      </c>
      <c r="N40" s="6">
        <f>ROUNDUP(IF($A40=1,K40/Pieņēmumi!$L$39,IF($A40=2,K40/Pieņēmumi!$L$40,IF($A40=3,K40/Pieņēmumi!$L$41,K40/Pieņēmumi!$L$42))),$N$10)</f>
        <v>1</v>
      </c>
      <c r="O40" s="6">
        <f t="shared" si="14"/>
        <v>12</v>
      </c>
      <c r="P40" s="6" t="str">
        <f>IF(AND(O40&gt;=0,O40&lt;Pieņēmumi!$L$46),0,
IF(AND(O40&gt;= Pieņēmumi!$L$46,O40&lt;Pieņēmumi!$L$47), "Mikro",
IF(AND(O40&gt;=Pieņēmumi!$L$47,O40&lt;Pieņēmumi!$L$48), "Mazs",
IF(AND(O40&gt;=Pieņēmumi!$L$48,O40&lt;Pieņēmumi!$L$49), "Vidējs","Liels"))))</f>
        <v>Vidējs</v>
      </c>
      <c r="Q40" s="9">
        <f>IF(P40="Mikro",Pieņēmumi!$L$31*N40*0.5,
IF(P40="Mazs",Pieņēmumi!$L$31*N40,
IF(P40="Vidējs",Pieņēmumi!$L$32*N40,
IF(P40="Liels",Pieņēmumi!$L$34*N40,
0))))</f>
        <v>0.83979328165374689</v>
      </c>
      <c r="R40" s="9">
        <f>IF(P40="Mikro",Pieņēmumi!$L$31*N40*0.5,0)</f>
        <v>0</v>
      </c>
      <c r="S40">
        <v>10</v>
      </c>
      <c r="T40">
        <v>1</v>
      </c>
      <c r="U40" s="2">
        <f t="shared" si="45"/>
        <v>10</v>
      </c>
      <c r="V40" s="6">
        <f>ROUNDUP(IF($A40=1,S40/Pieņēmumi!$V$39,IF($A40=2,S40/Pieņēmumi!$V$40,IF($A40=3,S40/Pieņēmumi!$V$41,S40/Pieņēmumi!$V$42))),$V$10)</f>
        <v>1</v>
      </c>
      <c r="W40" s="6">
        <f t="shared" si="16"/>
        <v>10</v>
      </c>
      <c r="X40" s="6" t="str">
        <f>IF(AND(W40&gt;=0,W40&lt;Pieņēmumi!$V$46),0,
IF(AND(W40&gt;= Pieņēmumi!$V$46,W40&lt;Pieņēmumi!$V$47), "Mikro",
IF(AND(W40&gt;=Pieņēmumi!$V$47,W40&lt;Pieņēmumi!$V$48), "Mazs",
IF(AND(W40&gt;=Pieņēmumi!$V$48,W40&lt;Pieņēmumi!$V$49), "Vidējs","Liels"))))</f>
        <v>Mazs</v>
      </c>
      <c r="Y40" s="9">
        <f>IF(X40="Mikro",Pieņēmumi!$V$31*V40*0.5,
IF(X40="Mazs",Pieņēmumi!$V$31*V40,
IF(X40="Vidējs",Pieņēmumi!$V$32*V40,
IF(X40="Liels",Pieņēmumi!$V$34*V40,
0))))</f>
        <v>0.77808901338313108</v>
      </c>
      <c r="Z40" s="9">
        <f>IF(X40="Mikro",Pieņēmumi!$V$31*V40*0.5,0)</f>
        <v>0</v>
      </c>
      <c r="AA40">
        <v>12</v>
      </c>
      <c r="AB40">
        <v>1</v>
      </c>
      <c r="AC40" s="2">
        <f>AA40/AB40</f>
        <v>12</v>
      </c>
      <c r="AD40" s="6">
        <f>ROUNDUP(IF($A40=1,AA40/Pieņēmumi!$AF$39,IF($A40=2,AA40/Pieņēmumi!$AF$40,IF($A40=3,AA40/Pieņēmumi!$AF$41,AA40/Pieņēmumi!$AF$42))),$AD$10)</f>
        <v>1</v>
      </c>
      <c r="AE40" s="6">
        <f t="shared" si="18"/>
        <v>12</v>
      </c>
      <c r="AF40" s="6" t="str">
        <f>IF(AND(AE40&gt;=0,AE40&lt;Pieņēmumi!$AF$46),0,
IF(AND(AE40&gt;= Pieņēmumi!$AF$46,AE40&lt;Pieņēmumi!$AF$47), "Mikro",
IF(AND(AE40&gt;=Pieņēmumi!$AF$47,AE40&lt;Pieņēmumi!$AF$48), "Mazs",
IF(AND(AE40&gt;=Pieņēmumi!$AF$48,AE40&lt;Pieņēmumi!$AF$49), "Vidējs","Liels"))))</f>
        <v>Vidējs</v>
      </c>
      <c r="AG40" s="9">
        <f>IF(AF40="Mikro",Pieņēmumi!$AF$31*AD40*0.5,
IF(AF40="Mazs",Pieņēmumi!$AF$31*AD40,
IF(AF40="Vidējs",Pieņēmumi!$AF$32*AD40,
IF(AF40="Liels",Pieņēmumi!$AF$34*AD40,
0))))</f>
        <v>1.03359173126615</v>
      </c>
      <c r="AH40" s="9">
        <f>IF(AF40="Mikro",Pieņēmumi!$AF$31*AD40*0.5,0)</f>
        <v>0</v>
      </c>
      <c r="AI40">
        <v>11</v>
      </c>
      <c r="AJ40">
        <v>1</v>
      </c>
      <c r="AK40" s="2">
        <f>AI40/AJ40</f>
        <v>11</v>
      </c>
      <c r="AL40" s="6">
        <f>ROUNDUP(IF($A40=1,AI40/Pieņēmumi!$AR$39,IF($A40=2,AI40/Pieņēmumi!$AR$40,IF($A40=3,AI40/Pieņēmumi!$AR$41,AI40/Pieņēmumi!$AR$42))),$AL$10)</f>
        <v>1</v>
      </c>
      <c r="AM40" s="6">
        <f t="shared" si="19"/>
        <v>11</v>
      </c>
      <c r="AN40" s="6" t="str">
        <f>IF(AND(AM40&gt;=0,AM40&lt;Pieņēmumi!$AR$46),0,
IF(AND(AM40&gt;= Pieņēmumi!$AR$46,AM40&lt;Pieņēmumi!$AR$47), "Mikro",
IF(AND(AM40&gt;=Pieņēmumi!$AR$47,AM40&lt;Pieņēmumi!$AR$48), "Mazs",
IF(AND(AM40&gt;=Pieņēmumi!$AR$48,AM40&lt;Pieņēmumi!$AR$49), "Vidējs","Liels"))))</f>
        <v>Mazs</v>
      </c>
      <c r="AO40" s="9">
        <f>IF(AN40="Mikro",Pieņēmumi!$AR$31*AL40*0.5,
IF(AN40="Mazs",Pieņēmumi!$AR$31*AL40,
IF(AN40="Vidējs",Pieņēmumi!$AR$32*AL40,
IF(AN40="Liels",Pieņēmumi!$AR$34*AL40,
0))))</f>
        <v>0.90258325552443208</v>
      </c>
      <c r="AP40" s="9">
        <f>IF(AN40="Mikro",Pieņēmumi!$AR$31*AL40*0.5,0)</f>
        <v>0</v>
      </c>
      <c r="AQ40">
        <v>9</v>
      </c>
      <c r="AR40">
        <v>1</v>
      </c>
      <c r="AS40" s="2">
        <f t="shared" si="44"/>
        <v>9</v>
      </c>
      <c r="AT40" s="6">
        <f>ROUNDUP(IF($A40=1,AQ40/Pieņēmumi!$BC$39,IF($A40=2,AQ40/Pieņēmumi!$BC$40,IF($A40=3,AQ40/Pieņēmumi!$BC$41,AQ40/Pieņēmumi!$BC$42))),$AT$10)</f>
        <v>1</v>
      </c>
      <c r="AU40" s="6">
        <f t="shared" si="21"/>
        <v>9</v>
      </c>
      <c r="AV40" s="6" t="str">
        <f>IF(AND(AU40&gt;=0,AU40&lt;Pieņēmumi!$BC$46),0,
IF(AND(AU40&gt;= Pieņēmumi!$BC$46,AU40&lt;Pieņēmumi!$BC$47), "Mikro",
IF(AND(AU40&gt;=Pieņēmumi!$BC$47,AU40&lt;Pieņēmumi!$BC$48), "Mazs",
IF(AND(AU40&gt;=Pieņēmumi!$BC$48,AU40&lt;Pieņēmumi!$BC$49), "Vidējs","Liels"))))</f>
        <v>Mazs</v>
      </c>
      <c r="AW40" s="9">
        <f>IF(AV40="Mikro",Pieņēmumi!$BC$31*AT40*0.5,
IF(AV40="Mazs",Pieņēmumi!$BC$31*AT40,
IF(AV40="Vidējs",Pieņēmumi!$BC$32*AT40,
IF(AV40="Liels",Pieņēmumi!$BC$34*AT40,
0))))</f>
        <v>0.96483037659508253</v>
      </c>
      <c r="AX40" s="9">
        <f>IF(AV40="Mikro",Pieņēmumi!$BC$31*AT40*0.5,0)</f>
        <v>0</v>
      </c>
      <c r="AY40">
        <v>11</v>
      </c>
      <c r="AZ40">
        <v>1</v>
      </c>
      <c r="BA40" s="2">
        <f>AY40/AZ40</f>
        <v>11</v>
      </c>
      <c r="BB40" s="6">
        <f>ROUNDUP(IF($A40=1,AY40/Pieņēmumi!$BN$39,IF($A40=2,AY40/Pieņēmumi!$BN$40,IF($A40=3,AY40/Pieņēmumi!$BN$41,AY40/Pieņēmumi!$BN$42))),$BB$10)</f>
        <v>1</v>
      </c>
      <c r="BC40" s="6">
        <f t="shared" si="22"/>
        <v>11</v>
      </c>
      <c r="BD40" s="6" t="str">
        <f>IF(AND(BC40&gt;=0,BC40&lt;Pieņēmumi!$BN$46),0,
IF(AND(BC40&gt;= Pieņēmumi!$BN$46,BC40&lt;Pieņēmumi!$BN$47), "Mikro",
IF(AND(BC40&gt;=Pieņēmumi!$BN$47,BC40&lt;Pieņēmumi!$BN$48), "Mazs",
IF(AND(BC40&gt;=Pieņēmumi!$BN$48,BC40&lt;Pieņēmumi!$BN$49), "Vidējs","Liels"))))</f>
        <v>Mazs</v>
      </c>
      <c r="BE40" s="9">
        <f>IF(BD40="Mikro",Pieņēmumi!$BN$31*BB40*0.5,
IF(BD40="Mazs",Pieņēmumi!$BN$31*BB40,
IF(BD40="Vidējs",Pieņēmumi!$BN$32*BB40,
IF(BD40="Liels",Pieņēmumi!$BN$34*BB40,
0))))</f>
        <v>1.0270774976657331</v>
      </c>
      <c r="BF40" s="9">
        <f>IF(BD40="Mikro",Pieņēmumi!$BN$31*BB40*0.5,0)</f>
        <v>0</v>
      </c>
      <c r="BG40">
        <v>10</v>
      </c>
      <c r="BH40">
        <v>1</v>
      </c>
      <c r="BI40" s="2">
        <f>BG40/BH40</f>
        <v>10</v>
      </c>
      <c r="BJ40" s="6">
        <f>ROUNDUP(IF($A40=1,BG40/Pieņēmumi!$BY$39,IF($A40=2,BG40/Pieņēmumi!$BY$40,IF($A40=3,BG40/Pieņēmumi!$BY$41,BG40/Pieņēmumi!$BY$42))),$BJ$10)</f>
        <v>1</v>
      </c>
      <c r="BK40" s="6">
        <f t="shared" si="24"/>
        <v>10</v>
      </c>
      <c r="BL40" s="6" t="str">
        <f>IF(AND(BK40&gt;=0,BK40&lt;Pieņēmumi!$BY$46),0,
IF(AND(BK40&gt;= Pieņēmumi!$BY$46,BK40&lt;Pieņēmumi!$BY$47), "Mikro",
IF(AND(BK40&gt;=Pieņēmumi!$BY$47,BK40&lt;Pieņēmumi!$BY$48), "Mazs",
IF(AND(BK40&gt;=Pieņēmumi!$BY$48,BK40&lt;Pieņēmumi!$BY$49), "Vidējs","Liels"))))</f>
        <v>Mazs</v>
      </c>
      <c r="BM40" s="9">
        <f>IF(BL40="Mikro",Pieņēmumi!$BY$31*BJ40*0.5,
IF(BL40="Mazs",Pieņēmumi!$BY$31*BJ40,
IF(BL40="Vidējs",Pieņēmumi!$BY$32*BJ40,
IF(BL40="Liels",Pieņēmumi!$BY$34*BJ40,
0))))</f>
        <v>1.0893246187363834</v>
      </c>
      <c r="BN40" s="9">
        <f>IF(BL40="Mikro",Pieņēmumi!$BY$31*BJ40*0.5,0)</f>
        <v>0</v>
      </c>
      <c r="BO40">
        <v>14</v>
      </c>
      <c r="BP40">
        <v>1</v>
      </c>
      <c r="BQ40" s="2">
        <f>BO40/BP40</f>
        <v>14</v>
      </c>
      <c r="BR40" s="6">
        <f>ROUNDUP(IF($A40=1,BO40/Pieņēmumi!$CJ$39,IF($A40=2,BO40/Pieņēmumi!$CJ$40,IF($A40=3,BO40/Pieņēmumi!$CJ$41,BO40/Pieņēmumi!$CJ$42))),$BR$10)</f>
        <v>1</v>
      </c>
      <c r="BS40" s="6">
        <f t="shared" si="26"/>
        <v>14</v>
      </c>
      <c r="BT40" s="6" t="str">
        <f>IF(AND(BS40&gt;=0,BS40&lt;Pieņēmumi!$CJ$46),0,
IF(AND(BS40&gt;= Pieņēmumi!$CJ$46,BS40&lt;Pieņēmumi!$CJ$47), "Mikro",
IF(AND(BS40&gt;=Pieņēmumi!$CJ$47,BS40&lt;Pieņēmumi!$CJ$48), "Mazs",
IF(AND(BS40&gt;=Pieņēmumi!$CJ$48,BS40&lt;Pieņēmumi!$CJ$49), "Vidējs","Liels"))))</f>
        <v>Vidējs</v>
      </c>
      <c r="BU40" s="9">
        <f>IF(BT40="Mikro",Pieņēmumi!$CJ$31*BR40*0.5,
IF(BT40="Mazs",Pieņēmumi!$CJ$31*BR40,
IF(BT40="Vidējs",Pieņēmumi!$CJ$32*BR40,
IF(BT40="Liels",Pieņēmumi!$CJ$34*BR40,
0))))</f>
        <v>1.2919896640826873</v>
      </c>
      <c r="BV40" s="9">
        <f>IF(BT40="Mikro",Pieņēmumi!$CJ$31*BR40*0.5,0)</f>
        <v>0</v>
      </c>
      <c r="BW40">
        <v>0</v>
      </c>
      <c r="BX40">
        <v>0</v>
      </c>
      <c r="BY40" s="2">
        <v>0</v>
      </c>
      <c r="BZ40" s="6">
        <f>ROUNDUP(IF($A40=1,BW40/Pieņēmumi!$CU$42,IF($A40=2,BW40/Pieņēmumi!$CU$43,IF($A40=3,BW40/Pieņēmumi!$CU$44,BW40/Pieņēmumi!$CU$45))),$CH$10)</f>
        <v>0</v>
      </c>
      <c r="CA40" s="6">
        <f t="shared" si="27"/>
        <v>0</v>
      </c>
      <c r="CB40" s="6">
        <f>IF(AND(CA40&gt;=0,CA40&lt;Pieņēmumi!$CU$49),0,
IF(AND(CA40&gt;=Pieņēmumi!$CU$49,CA40&lt;Pieņēmumi!$CU$50),"Mazs",
IF(AND(CA40&gt;=Pieņēmumi!$CU$50,CA40&lt;Pieņēmumi!$CU$51),"Vidējs","Liels")))</f>
        <v>0</v>
      </c>
      <c r="CC40" s="9">
        <f>IF(CB40="Mazs",Pieņēmumi!$CU$34*BZ40,IF(CB40="Vidējs",Pieņēmumi!$CU$35*BZ40,IF(CB40="Liels",Pieņēmumi!$CU$37*BZ40,0)))</f>
        <v>0</v>
      </c>
      <c r="CD40" s="9">
        <f>IF(CB40="Mazs",(Pieņēmumi!$CU$35-Pieņēmumi!$CU$34)*BZ40,0)</f>
        <v>0</v>
      </c>
      <c r="CE40">
        <v>0</v>
      </c>
      <c r="CF40">
        <v>0</v>
      </c>
      <c r="CG40" s="2">
        <v>0</v>
      </c>
      <c r="CH40" s="6">
        <f>ROUNDUP(IF($A40=1,CE40/Pieņēmumi!$DE$42,IF($A40=2,CE40/Pieņēmumi!$DE$43,IF($A40=3,CE40/Pieņēmumi!$DE$44,CE40/Pieņēmumi!$DE$45))),$CH$10)</f>
        <v>0</v>
      </c>
      <c r="CI40" s="6">
        <f t="shared" si="28"/>
        <v>0</v>
      </c>
      <c r="CJ40" s="6">
        <f>IF(AND(CI40&gt;=0,CI40&lt;Pieņēmumi!$DE$49),0,
IF(AND(CI40&gt;=Pieņēmumi!$DE$49,CI40&lt;Pieņēmumi!$DE$50),"Mazs",
IF(AND(CI40&gt;=Pieņēmumi!$DE$50,CI40&lt;Pieņēmumi!$DE$51),"Vidējs","Liels")))</f>
        <v>0</v>
      </c>
      <c r="CK40" s="9">
        <f>IF(CJ40="Mazs",Pieņēmumi!$DE$34*CH40,IF(CJ40="Vidējs",Pieņēmumi!$DE$35*CH40,IF(CJ40="Liels",Pieņēmumi!$DE$37*CH40,0)))</f>
        <v>0</v>
      </c>
      <c r="CL40" s="9">
        <f>IF(CJ40="Mazs",(Pieņēmumi!$DE$35-Pieņēmumi!$DE$34)*CH40,0)</f>
        <v>0</v>
      </c>
      <c r="CM40">
        <v>0</v>
      </c>
      <c r="CN40">
        <v>0</v>
      </c>
      <c r="CO40" s="2">
        <v>0</v>
      </c>
      <c r="CP40" s="6">
        <f>ROUNDUP(IF($A40=1,CM40/Pieņēmumi!$DO$42,IF($A40=2,CM40/Pieņēmumi!$DO$43,IF($A40=3,CM40/Pieņēmumi!$DO$44,CM40/Pieņēmumi!$DO$45))),$CP$10)</f>
        <v>0</v>
      </c>
      <c r="CQ40" s="6">
        <f t="shared" si="29"/>
        <v>0</v>
      </c>
      <c r="CR40" s="6">
        <f>IF(AND(CQ40&gt;=0,CQ40&lt;Pieņēmumi!$DO$49),0,
IF(AND(CQ40&gt;=Pieņēmumi!$DO$49,CQ40&lt;Pieņēmumi!$DO$50),"Mazs",
IF(AND(CQ40&gt;=Pieņēmumi!$DO$50,CQ40&lt;Pieņēmumi!$DO$51),"Vidējs","Liels")))</f>
        <v>0</v>
      </c>
      <c r="CS40" s="9">
        <f>IF(CR40="Mazs",Pieņēmumi!$DO$34*CP40,IF(CR40="Vidējs",Pieņēmumi!$DO$35*CP40,IF(CR40="Liels",Pieņēmumi!$DO$37*CP40,0)))</f>
        <v>0</v>
      </c>
      <c r="CT40" s="9">
        <f>IF(CR40="Mazs",(Pieņēmumi!$DO$35-Pieņēmumi!$DO$34)*CP40,0)</f>
        <v>0</v>
      </c>
      <c r="CU40" s="6">
        <f t="shared" si="30"/>
        <v>103</v>
      </c>
      <c r="CV40" s="6">
        <f t="shared" si="31"/>
        <v>9</v>
      </c>
      <c r="CW40" s="2">
        <f t="shared" si="32"/>
        <v>11.444444444444445</v>
      </c>
      <c r="CX40" t="str">
        <f t="shared" si="33"/>
        <v>Vidējā</v>
      </c>
    </row>
    <row r="41" spans="1:102" x14ac:dyDescent="0.25">
      <c r="A41" s="5">
        <v>3</v>
      </c>
      <c r="B41" s="23">
        <v>0.9143209400026342</v>
      </c>
      <c r="C41">
        <v>15</v>
      </c>
      <c r="D41">
        <v>2</v>
      </c>
      <c r="E41" s="2">
        <f t="shared" si="39"/>
        <v>7.5</v>
      </c>
      <c r="F41" s="6">
        <f>ROUNDUP(IF($A41=1,C41/Pieņēmumi!$B$39,IF($A41=2,C41/Pieņēmumi!$B$40,IF($A41=3,C41/Pieņēmumi!$B$41,C41/Pieņēmumi!$B$42))),$F$10)</f>
        <v>1</v>
      </c>
      <c r="G41" s="6">
        <f t="shared" si="13"/>
        <v>15</v>
      </c>
      <c r="H41" s="6" t="str">
        <f>IF(AND(G41&gt;=0,G41&lt;Pieņēmumi!$B$46),0,
IF(AND(G41&gt;= Pieņēmumi!$B$46,G41&lt;Pieņēmumi!$B$47), "Mikro",
IF(AND(G41&gt;=Pieņēmumi!$B$47,G41&lt;Pieņēmumi!$B$48), "Mazs",
IF(AND(G41&gt;=Pieņēmumi!$B$48,G41&lt;Pieņēmumi!$B$49), "Vidējs","Liels"))))</f>
        <v>Vidējs</v>
      </c>
      <c r="I41" s="9">
        <f>IF(H41="Mikro",Pieņēmumi!$B$31*F41*0.5,
IF(H41="Mazs",Pieņēmumi!$B$31*F41,
IF(H41="Vidējs",Pieņēmumi!$B$32*F41,
IF(H41="Liels",Pieņēmumi!$B$34*F41,
0))))</f>
        <v>0.8074935400516795</v>
      </c>
      <c r="J41" s="9">
        <f>IF(H41="Mikro",Pieņēmumi!$B$31*F41*0.5,0)</f>
        <v>0</v>
      </c>
      <c r="K41">
        <v>6</v>
      </c>
      <c r="L41">
        <v>1</v>
      </c>
      <c r="M41" s="2">
        <f t="shared" si="40"/>
        <v>6</v>
      </c>
      <c r="N41" s="6">
        <f>ROUNDUP(IF($A41=1,K41/Pieņēmumi!$L$39,IF($A41=2,K41/Pieņēmumi!$L$40,IF($A41=3,K41/Pieņēmumi!$L$41,K41/Pieņēmumi!$L$42))),$N$10)</f>
        <v>1</v>
      </c>
      <c r="O41" s="6">
        <f t="shared" si="14"/>
        <v>6</v>
      </c>
      <c r="P41" s="6" t="str">
        <f>IF(AND(O41&gt;=0,O41&lt;Pieņēmumi!$L$46),0,
IF(AND(O41&gt;= Pieņēmumi!$L$46,O41&lt;Pieņēmumi!$L$47), "Mikro",
IF(AND(O41&gt;=Pieņēmumi!$L$47,O41&lt;Pieņēmumi!$L$48), "Mazs",
IF(AND(O41&gt;=Pieņēmumi!$L$48,O41&lt;Pieņēmumi!$L$49), "Vidējs","Liels"))))</f>
        <v>Mikro</v>
      </c>
      <c r="Q41" s="9">
        <f>IF(P41="Mikro",Pieņēmumi!$L$31*N41*0.5,
IF(P41="Mazs",Pieņēmumi!$L$31*N41,
IF(P41="Vidējs",Pieņēmumi!$L$32*N41,
IF(P41="Liels",Pieņēmumi!$L$34*N41,
0))))</f>
        <v>0.3734827264239029</v>
      </c>
      <c r="R41" s="9">
        <f>IF(P41="Mikro",Pieņēmumi!$L$31*N41*0.5,0)</f>
        <v>0.3734827264239029</v>
      </c>
      <c r="S41">
        <v>3</v>
      </c>
      <c r="T41">
        <v>1</v>
      </c>
      <c r="U41" s="2">
        <f t="shared" si="45"/>
        <v>3</v>
      </c>
      <c r="V41" s="6">
        <f>ROUNDUP(IF($A41=1,S41/Pieņēmumi!$V$39,IF($A41=2,S41/Pieņēmumi!$V$40,IF($A41=3,S41/Pieņēmumi!$V$41,S41/Pieņēmumi!$V$42))),$V$10)</f>
        <v>1</v>
      </c>
      <c r="W41" s="6">
        <f t="shared" si="16"/>
        <v>3</v>
      </c>
      <c r="X41" s="6" t="str">
        <f>IF(AND(W41&gt;=0,W41&lt;Pieņēmumi!$V$46),0,
IF(AND(W41&gt;= Pieņēmumi!$V$46,W41&lt;Pieņēmumi!$V$47), "Mikro",
IF(AND(W41&gt;=Pieņēmumi!$V$47,W41&lt;Pieņēmumi!$V$48), "Mazs",
IF(AND(W41&gt;=Pieņēmumi!$V$48,W41&lt;Pieņēmumi!$V$49), "Vidējs","Liels"))))</f>
        <v>Mikro</v>
      </c>
      <c r="Y41" s="9">
        <f>IF(X41="Mikro",Pieņēmumi!$V$31*V41*0.5,
IF(X41="Mazs",Pieņēmumi!$V$31*V41,
IF(X41="Vidējs",Pieņēmumi!$V$32*V41,
IF(X41="Liels",Pieņēmumi!$V$34*V41,
0))))</f>
        <v>0.38904450669156554</v>
      </c>
      <c r="Z41" s="9">
        <f>IF(X41="Mikro",Pieņēmumi!$V$31*V41*0.5,0)</f>
        <v>0.38904450669156554</v>
      </c>
      <c r="AA41">
        <v>0</v>
      </c>
      <c r="AB41">
        <v>0</v>
      </c>
      <c r="AC41" s="2">
        <v>0</v>
      </c>
      <c r="AD41" s="6">
        <f>ROUNDUP(IF($A41=1,AA41/Pieņēmumi!$AF$39,IF($A41=2,AA41/Pieņēmumi!$AF$40,IF($A41=3,AA41/Pieņēmumi!$AF$41,AA41/Pieņēmumi!$AF$42))),$AD$10)</f>
        <v>0</v>
      </c>
      <c r="AE41" s="6">
        <f t="shared" si="18"/>
        <v>0</v>
      </c>
      <c r="AF41" s="6">
        <f>IF(AND(AE41&gt;=0,AE41&lt;Pieņēmumi!$AF$46),0,
IF(AND(AE41&gt;= Pieņēmumi!$AF$46,AE41&lt;Pieņēmumi!$AF$47), "Mikro",
IF(AND(AE41&gt;=Pieņēmumi!$AF$47,AE41&lt;Pieņēmumi!$AF$48), "Mazs",
IF(AND(AE41&gt;=Pieņēmumi!$AF$48,AE41&lt;Pieņēmumi!$AF$49), "Vidējs","Liels"))))</f>
        <v>0</v>
      </c>
      <c r="AG41" s="9">
        <f>IF(AF41="Mikro",Pieņēmumi!$AF$31*AD41*0.5,
IF(AF41="Mazs",Pieņēmumi!$AF$31*AD41,
IF(AF41="Vidējs",Pieņēmumi!$AF$32*AD41,
IF(AF41="Liels",Pieņēmumi!$AF$34*AD41,
0))))</f>
        <v>0</v>
      </c>
      <c r="AH41" s="9">
        <f>IF(AF41="Mikro",Pieņēmumi!$AF$31*AD41*0.5,0)</f>
        <v>0</v>
      </c>
      <c r="AI41">
        <v>0</v>
      </c>
      <c r="AJ41">
        <v>0</v>
      </c>
      <c r="AK41" s="2">
        <v>0</v>
      </c>
      <c r="AL41" s="6">
        <f>ROUNDUP(IF($A41=1,AI41/Pieņēmumi!$AR$39,IF($A41=2,AI41/Pieņēmumi!$AR$40,IF($A41=3,AI41/Pieņēmumi!$AR$41,AI41/Pieņēmumi!$AR$42))),$AL$10)</f>
        <v>0</v>
      </c>
      <c r="AM41" s="6">
        <f t="shared" si="19"/>
        <v>0</v>
      </c>
      <c r="AN41" s="6">
        <f>IF(AND(AM41&gt;=0,AM41&lt;Pieņēmumi!$AR$46),0,
IF(AND(AM41&gt;= Pieņēmumi!$AR$46,AM41&lt;Pieņēmumi!$AR$47), "Mikro",
IF(AND(AM41&gt;=Pieņēmumi!$AR$47,AM41&lt;Pieņēmumi!$AR$48), "Mazs",
IF(AND(AM41&gt;=Pieņēmumi!$AR$48,AM41&lt;Pieņēmumi!$AR$49), "Vidējs","Liels"))))</f>
        <v>0</v>
      </c>
      <c r="AO41" s="9">
        <f>IF(AN41="Mikro",Pieņēmumi!$AR$31*AL41*0.5,
IF(AN41="Mazs",Pieņēmumi!$AR$31*AL41,
IF(AN41="Vidējs",Pieņēmumi!$AR$32*AL41,
IF(AN41="Liels",Pieņēmumi!$AR$34*AL41,
0))))</f>
        <v>0</v>
      </c>
      <c r="AP41" s="9">
        <f>IF(AN41="Mikro",Pieņēmumi!$AR$31*AL41*0.5,0)</f>
        <v>0</v>
      </c>
      <c r="AQ41">
        <v>0</v>
      </c>
      <c r="AR41">
        <v>0</v>
      </c>
      <c r="AS41" s="2">
        <v>0</v>
      </c>
      <c r="AT41" s="6">
        <f>ROUNDUP(IF($A41=1,AQ41/Pieņēmumi!$BC$39,IF($A41=2,AQ41/Pieņēmumi!$BC$40,IF($A41=3,AQ41/Pieņēmumi!$BC$41,AQ41/Pieņēmumi!$BC$42))),$AT$10)</f>
        <v>0</v>
      </c>
      <c r="AU41" s="6">
        <f t="shared" si="21"/>
        <v>0</v>
      </c>
      <c r="AV41" s="6">
        <f>IF(AND(AU41&gt;=0,AU41&lt;Pieņēmumi!$BC$46),0,
IF(AND(AU41&gt;= Pieņēmumi!$BC$46,AU41&lt;Pieņēmumi!$BC$47), "Mikro",
IF(AND(AU41&gt;=Pieņēmumi!$BC$47,AU41&lt;Pieņēmumi!$BC$48), "Mazs",
IF(AND(AU41&gt;=Pieņēmumi!$BC$48,AU41&lt;Pieņēmumi!$BC$49), "Vidējs","Liels"))))</f>
        <v>0</v>
      </c>
      <c r="AW41" s="9">
        <f>IF(AV41="Mikro",Pieņēmumi!$BC$31*AT41*0.5,
IF(AV41="Mazs",Pieņēmumi!$BC$31*AT41,
IF(AV41="Vidējs",Pieņēmumi!$BC$32*AT41,
IF(AV41="Liels",Pieņēmumi!$BC$34*AT41,
0))))</f>
        <v>0</v>
      </c>
      <c r="AX41" s="9">
        <f>IF(AV41="Mikro",Pieņēmumi!$BC$31*AT41*0.5,0)</f>
        <v>0</v>
      </c>
      <c r="AY41">
        <v>0</v>
      </c>
      <c r="AZ41">
        <v>0</v>
      </c>
      <c r="BA41" s="2">
        <v>0</v>
      </c>
      <c r="BB41" s="6">
        <f>ROUNDUP(IF($A41=1,AY41/Pieņēmumi!$BN$39,IF($A41=2,AY41/Pieņēmumi!$BN$40,IF($A41=3,AY41/Pieņēmumi!$BN$41,AY41/Pieņēmumi!$BN$42))),$BB$10)</f>
        <v>0</v>
      </c>
      <c r="BC41" s="6">
        <f t="shared" si="22"/>
        <v>0</v>
      </c>
      <c r="BD41" s="6">
        <f>IF(AND(BC41&gt;=0,BC41&lt;Pieņēmumi!$BN$46),0,
IF(AND(BC41&gt;= Pieņēmumi!$BN$46,BC41&lt;Pieņēmumi!$BN$47), "Mikro",
IF(AND(BC41&gt;=Pieņēmumi!$BN$47,BC41&lt;Pieņēmumi!$BN$48), "Mazs",
IF(AND(BC41&gt;=Pieņēmumi!$BN$48,BC41&lt;Pieņēmumi!$BN$49), "Vidējs","Liels"))))</f>
        <v>0</v>
      </c>
      <c r="BE41" s="9">
        <f>IF(BD41="Mikro",Pieņēmumi!$BN$31*BB41*0.5,
IF(BD41="Mazs",Pieņēmumi!$BN$31*BB41,
IF(BD41="Vidējs",Pieņēmumi!$BN$32*BB41,
IF(BD41="Liels",Pieņēmumi!$BN$34*BB41,
0))))</f>
        <v>0</v>
      </c>
      <c r="BF41" s="9">
        <f>IF(BD41="Mikro",Pieņēmumi!$BN$31*BB41*0.5,0)</f>
        <v>0</v>
      </c>
      <c r="BG41">
        <v>0</v>
      </c>
      <c r="BH41">
        <v>0</v>
      </c>
      <c r="BI41" s="2">
        <v>0</v>
      </c>
      <c r="BJ41" s="6">
        <f>ROUNDUP(IF($A41=1,BG41/Pieņēmumi!$BY$39,IF($A41=2,BG41/Pieņēmumi!$BY$40,IF($A41=3,BG41/Pieņēmumi!$BY$41,BG41/Pieņēmumi!$BY$42))),$BJ$10)</f>
        <v>0</v>
      </c>
      <c r="BK41" s="6">
        <f t="shared" si="24"/>
        <v>0</v>
      </c>
      <c r="BL41" s="6">
        <f>IF(AND(BK41&gt;=0,BK41&lt;Pieņēmumi!$BY$46),0,
IF(AND(BK41&gt;= Pieņēmumi!$BY$46,BK41&lt;Pieņēmumi!$BY$47), "Mikro",
IF(AND(BK41&gt;=Pieņēmumi!$BY$47,BK41&lt;Pieņēmumi!$BY$48), "Mazs",
IF(AND(BK41&gt;=Pieņēmumi!$BY$48,BK41&lt;Pieņēmumi!$BY$49), "Vidējs","Liels"))))</f>
        <v>0</v>
      </c>
      <c r="BM41" s="9">
        <f>IF(BL41="Mikro",Pieņēmumi!$BY$31*BJ41*0.5,
IF(BL41="Mazs",Pieņēmumi!$BY$31*BJ41,
IF(BL41="Vidējs",Pieņēmumi!$BY$32*BJ41,
IF(BL41="Liels",Pieņēmumi!$BY$34*BJ41,
0))))</f>
        <v>0</v>
      </c>
      <c r="BN41" s="9">
        <f>IF(BL41="Mikro",Pieņēmumi!$BY$31*BJ41*0.5,0)</f>
        <v>0</v>
      </c>
      <c r="BO41">
        <v>0</v>
      </c>
      <c r="BP41">
        <v>0</v>
      </c>
      <c r="BQ41" s="2">
        <v>0</v>
      </c>
      <c r="BR41" s="6">
        <f>ROUNDUP(IF($A41=1,BO41/Pieņēmumi!$CJ$39,IF($A41=2,BO41/Pieņēmumi!$CJ$40,IF($A41=3,BO41/Pieņēmumi!$CJ$41,BO41/Pieņēmumi!$CJ$42))),$BR$10)</f>
        <v>0</v>
      </c>
      <c r="BS41" s="6">
        <f t="shared" si="26"/>
        <v>0</v>
      </c>
      <c r="BT41" s="6">
        <f>IF(AND(BS41&gt;=0,BS41&lt;Pieņēmumi!$CJ$46),0,
IF(AND(BS41&gt;= Pieņēmumi!$CJ$46,BS41&lt;Pieņēmumi!$CJ$47), "Mikro",
IF(AND(BS41&gt;=Pieņēmumi!$CJ$47,BS41&lt;Pieņēmumi!$CJ$48), "Mazs",
IF(AND(BS41&gt;=Pieņēmumi!$CJ$48,BS41&lt;Pieņēmumi!$CJ$49), "Vidējs","Liels"))))</f>
        <v>0</v>
      </c>
      <c r="BU41" s="9">
        <f>IF(BT41="Mikro",Pieņēmumi!$CJ$31*BR41*0.5,
IF(BT41="Mazs",Pieņēmumi!$CJ$31*BR41,
IF(BT41="Vidējs",Pieņēmumi!$CJ$32*BR41,
IF(BT41="Liels",Pieņēmumi!$CJ$34*BR41,
0))))</f>
        <v>0</v>
      </c>
      <c r="BV41" s="9">
        <f>IF(BT41="Mikro",Pieņēmumi!$CJ$31*BR41*0.5,0)</f>
        <v>0</v>
      </c>
      <c r="BW41">
        <v>0</v>
      </c>
      <c r="BX41">
        <v>0</v>
      </c>
      <c r="BY41" s="2">
        <v>0</v>
      </c>
      <c r="BZ41" s="6">
        <f>ROUNDUP(IF($A41=1,BW41/Pieņēmumi!$CU$42,IF($A41=2,BW41/Pieņēmumi!$CU$43,IF($A41=3,BW41/Pieņēmumi!$CU$44,BW41/Pieņēmumi!$CU$45))),$CH$10)</f>
        <v>0</v>
      </c>
      <c r="CA41" s="6">
        <f t="shared" si="27"/>
        <v>0</v>
      </c>
      <c r="CB41" s="6">
        <f>IF(AND(CA41&gt;=0,CA41&lt;Pieņēmumi!$CU$49),0,
IF(AND(CA41&gt;=Pieņēmumi!$CU$49,CA41&lt;Pieņēmumi!$CU$50),"Mazs",
IF(AND(CA41&gt;=Pieņēmumi!$CU$50,CA41&lt;Pieņēmumi!$CU$51),"Vidējs","Liels")))</f>
        <v>0</v>
      </c>
      <c r="CC41" s="9">
        <f>IF(CB41="Mazs",Pieņēmumi!$CU$34*BZ41,IF(CB41="Vidējs",Pieņēmumi!$CU$35*BZ41,IF(CB41="Liels",Pieņēmumi!$CU$37*BZ41,0)))</f>
        <v>0</v>
      </c>
      <c r="CD41" s="9">
        <f>IF(CB41="Mazs",(Pieņēmumi!$CU$35-Pieņēmumi!$CU$34)*BZ41,0)</f>
        <v>0</v>
      </c>
      <c r="CE41">
        <v>0</v>
      </c>
      <c r="CF41">
        <v>0</v>
      </c>
      <c r="CG41" s="2">
        <v>0</v>
      </c>
      <c r="CH41" s="6">
        <f>ROUNDUP(IF($A41=1,CE41/Pieņēmumi!$DE$42,IF($A41=2,CE41/Pieņēmumi!$DE$43,IF($A41=3,CE41/Pieņēmumi!$DE$44,CE41/Pieņēmumi!$DE$45))),$CH$10)</f>
        <v>0</v>
      </c>
      <c r="CI41" s="6">
        <f t="shared" si="28"/>
        <v>0</v>
      </c>
      <c r="CJ41" s="6">
        <f>IF(AND(CI41&gt;=0,CI41&lt;Pieņēmumi!$DE$49),0,
IF(AND(CI41&gt;=Pieņēmumi!$DE$49,CI41&lt;Pieņēmumi!$DE$50),"Mazs",
IF(AND(CI41&gt;=Pieņēmumi!$DE$50,CI41&lt;Pieņēmumi!$DE$51),"Vidējs","Liels")))</f>
        <v>0</v>
      </c>
      <c r="CK41" s="9">
        <f>IF(CJ41="Mazs",Pieņēmumi!$DE$34*CH41,IF(CJ41="Vidējs",Pieņēmumi!$DE$35*CH41,IF(CJ41="Liels",Pieņēmumi!$DE$37*CH41,0)))</f>
        <v>0</v>
      </c>
      <c r="CL41" s="9">
        <f>IF(CJ41="Mazs",(Pieņēmumi!$DE$35-Pieņēmumi!$DE$34)*CH41,0)</f>
        <v>0</v>
      </c>
      <c r="CM41">
        <v>0</v>
      </c>
      <c r="CN41">
        <v>0</v>
      </c>
      <c r="CO41" s="2">
        <v>0</v>
      </c>
      <c r="CP41" s="6">
        <f>ROUNDUP(IF($A41=1,CM41/Pieņēmumi!$DO$42,IF($A41=2,CM41/Pieņēmumi!$DO$43,IF($A41=3,CM41/Pieņēmumi!$DO$44,CM41/Pieņēmumi!$DO$45))),$CP$10)</f>
        <v>0</v>
      </c>
      <c r="CQ41" s="6">
        <f t="shared" si="29"/>
        <v>0</v>
      </c>
      <c r="CR41" s="6">
        <f>IF(AND(CQ41&gt;=0,CQ41&lt;Pieņēmumi!$DO$49),0,
IF(AND(CQ41&gt;=Pieņēmumi!$DO$49,CQ41&lt;Pieņēmumi!$DO$50),"Mazs",
IF(AND(CQ41&gt;=Pieņēmumi!$DO$50,CQ41&lt;Pieņēmumi!$DO$51),"Vidējs","Liels")))</f>
        <v>0</v>
      </c>
      <c r="CS41" s="9">
        <f>IF(CR41="Mazs",Pieņēmumi!$DO$34*CP41,IF(CR41="Vidējs",Pieņēmumi!$DO$35*CP41,IF(CR41="Liels",Pieņēmumi!$DO$37*CP41,0)))</f>
        <v>0</v>
      </c>
      <c r="CT41" s="9">
        <f>IF(CR41="Mazs",(Pieņēmumi!$DO$35-Pieņēmumi!$DO$34)*CP41,0)</f>
        <v>0</v>
      </c>
      <c r="CU41" s="6">
        <f t="shared" si="30"/>
        <v>24</v>
      </c>
      <c r="CV41" s="6">
        <f t="shared" si="31"/>
        <v>4</v>
      </c>
      <c r="CW41" s="2">
        <f t="shared" si="32"/>
        <v>6</v>
      </c>
      <c r="CX41" t="str">
        <f t="shared" si="33"/>
        <v>Mazā</v>
      </c>
    </row>
    <row r="42" spans="1:102" x14ac:dyDescent="0.25">
      <c r="A42" s="5">
        <v>3</v>
      </c>
      <c r="B42" s="23">
        <v>0.91036462363249981</v>
      </c>
      <c r="C42">
        <v>8</v>
      </c>
      <c r="D42">
        <v>1</v>
      </c>
      <c r="E42" s="2">
        <f t="shared" si="39"/>
        <v>8</v>
      </c>
      <c r="F42" s="6">
        <f>ROUNDUP(IF($A42=1,C42/Pieņēmumi!$B$39,IF($A42=2,C42/Pieņēmumi!$B$40,IF($A42=3,C42/Pieņēmumi!$B$41,C42/Pieņēmumi!$B$42))),$F$10)</f>
        <v>1</v>
      </c>
      <c r="G42" s="6">
        <f t="shared" si="13"/>
        <v>8</v>
      </c>
      <c r="H42" s="6" t="str">
        <f>IF(AND(G42&gt;=0,G42&lt;Pieņēmumi!$B$46),0,
IF(AND(G42&gt;= Pieņēmumi!$B$46,G42&lt;Pieņēmumi!$B$47), "Mikro",
IF(AND(G42&gt;=Pieņēmumi!$B$47,G42&lt;Pieņēmumi!$B$48), "Mazs",
IF(AND(G42&gt;=Pieņēmumi!$B$48,G42&lt;Pieņēmumi!$B$49), "Vidējs","Liels"))))</f>
        <v>Mazs</v>
      </c>
      <c r="I42" s="9">
        <f>IF(H42="Mikro",Pieņēmumi!$B$31*F42*0.5,
IF(H42="Mazs",Pieņēmumi!$B$31*F42,
IF(H42="Vidējs",Pieņēmumi!$B$32*F42,
IF(H42="Liels",Pieņēmumi!$B$34*F42,
0))))</f>
        <v>0.71584189231248063</v>
      </c>
      <c r="J42" s="9">
        <f>IF(H42="Mikro",Pieņēmumi!$B$31*F42*0.5,0)</f>
        <v>0</v>
      </c>
      <c r="K42">
        <v>9</v>
      </c>
      <c r="L42">
        <v>1</v>
      </c>
      <c r="M42" s="2">
        <f t="shared" si="40"/>
        <v>9</v>
      </c>
      <c r="N42" s="6">
        <f>ROUNDUP(IF($A42=1,K42/Pieņēmumi!$L$39,IF($A42=2,K42/Pieņēmumi!$L$40,IF($A42=3,K42/Pieņēmumi!$L$41,K42/Pieņēmumi!$L$42))),$N$10)</f>
        <v>1</v>
      </c>
      <c r="O42" s="6">
        <f t="shared" si="14"/>
        <v>9</v>
      </c>
      <c r="P42" s="6" t="str">
        <f>IF(AND(O42&gt;=0,O42&lt;Pieņēmumi!$L$46),0,
IF(AND(O42&gt;= Pieņēmumi!$L$46,O42&lt;Pieņēmumi!$L$47), "Mikro",
IF(AND(O42&gt;=Pieņēmumi!$L$47,O42&lt;Pieņēmumi!$L$48), "Mazs",
IF(AND(O42&gt;=Pieņēmumi!$L$48,O42&lt;Pieņēmumi!$L$49), "Vidējs","Liels"))))</f>
        <v>Mazs</v>
      </c>
      <c r="Q42" s="9">
        <f>IF(P42="Mikro",Pieņēmumi!$L$31*N42*0.5,
IF(P42="Mazs",Pieņēmumi!$L$31*N42,
IF(P42="Vidējs",Pieņēmumi!$L$32*N42,
IF(P42="Liels",Pieņēmumi!$L$34*N42,
0))))</f>
        <v>0.7469654528478058</v>
      </c>
      <c r="R42" s="9">
        <f>IF(P42="Mikro",Pieņēmumi!$L$31*N42*0.5,0)</f>
        <v>0</v>
      </c>
      <c r="S42">
        <v>6</v>
      </c>
      <c r="T42">
        <v>1</v>
      </c>
      <c r="U42" s="2">
        <f t="shared" si="45"/>
        <v>6</v>
      </c>
      <c r="V42" s="6">
        <f>ROUNDUP(IF($A42=1,S42/Pieņēmumi!$V$39,IF($A42=2,S42/Pieņēmumi!$V$40,IF($A42=3,S42/Pieņēmumi!$V$41,S42/Pieņēmumi!$V$42))),$V$10)</f>
        <v>1</v>
      </c>
      <c r="W42" s="6">
        <f t="shared" si="16"/>
        <v>6</v>
      </c>
      <c r="X42" s="6" t="str">
        <f>IF(AND(W42&gt;=0,W42&lt;Pieņēmumi!$V$46),0,
IF(AND(W42&gt;= Pieņēmumi!$V$46,W42&lt;Pieņēmumi!$V$47), "Mikro",
IF(AND(W42&gt;=Pieņēmumi!$V$47,W42&lt;Pieņēmumi!$V$48), "Mazs",
IF(AND(W42&gt;=Pieņēmumi!$V$48,W42&lt;Pieņēmumi!$V$49), "Vidējs","Liels"))))</f>
        <v>Mikro</v>
      </c>
      <c r="Y42" s="9">
        <f>IF(X42="Mikro",Pieņēmumi!$V$31*V42*0.5,
IF(X42="Mazs",Pieņēmumi!$V$31*V42,
IF(X42="Vidējs",Pieņēmumi!$V$32*V42,
IF(X42="Liels",Pieņēmumi!$V$34*V42,
0))))</f>
        <v>0.38904450669156554</v>
      </c>
      <c r="Z42" s="9">
        <f>IF(X42="Mikro",Pieņēmumi!$V$31*V42*0.5,0)</f>
        <v>0.38904450669156554</v>
      </c>
      <c r="AA42">
        <v>6</v>
      </c>
      <c r="AB42">
        <v>1</v>
      </c>
      <c r="AC42" s="2">
        <f t="shared" ref="AC42:AC47" si="46">AA42/AB42</f>
        <v>6</v>
      </c>
      <c r="AD42" s="6">
        <f>ROUNDUP(IF($A42=1,AA42/Pieņēmumi!$AF$39,IF($A42=2,AA42/Pieņēmumi!$AF$40,IF($A42=3,AA42/Pieņēmumi!$AF$41,AA42/Pieņēmumi!$AF$42))),$AD$10)</f>
        <v>1</v>
      </c>
      <c r="AE42" s="6">
        <f t="shared" si="18"/>
        <v>6</v>
      </c>
      <c r="AF42" s="6" t="str">
        <f>IF(AND(AE42&gt;=0,AE42&lt;Pieņēmumi!$AF$46),0,
IF(AND(AE42&gt;= Pieņēmumi!$AF$46,AE42&lt;Pieņēmumi!$AF$47), "Mikro",
IF(AND(AE42&gt;=Pieņēmumi!$AF$47,AE42&lt;Pieņēmumi!$AF$48), "Mazs",
IF(AND(AE42&gt;=Pieņēmumi!$AF$48,AE42&lt;Pieņēmumi!$AF$49), "Vidējs","Liels"))))</f>
        <v>Mikro</v>
      </c>
      <c r="AG42" s="9">
        <f>IF(AF42="Mikro",Pieņēmumi!$AF$31*AD42*0.5,
IF(AF42="Mazs",Pieņēmumi!$AF$31*AD42,
IF(AF42="Vidējs",Pieņēmumi!$AF$32*AD42,
IF(AF42="Liels",Pieņēmumi!$AF$34*AD42,
0))))</f>
        <v>0.42016806722689076</v>
      </c>
      <c r="AH42" s="9">
        <f>IF(AF42="Mikro",Pieņēmumi!$AF$31*AD42*0.5,0)</f>
        <v>0.42016806722689076</v>
      </c>
      <c r="AI42">
        <v>13</v>
      </c>
      <c r="AJ42">
        <v>1</v>
      </c>
      <c r="AK42" s="2">
        <f>AI42/AJ42</f>
        <v>13</v>
      </c>
      <c r="AL42" s="6">
        <f>ROUNDUP(IF($A42=1,AI42/Pieņēmumi!$AR$39,IF($A42=2,AI42/Pieņēmumi!$AR$40,IF($A42=3,AI42/Pieņēmumi!$AR$41,AI42/Pieņēmumi!$AR$42))),$AL$10)</f>
        <v>1</v>
      </c>
      <c r="AM42" s="6">
        <f t="shared" si="19"/>
        <v>13</v>
      </c>
      <c r="AN42" s="6" t="str">
        <f>IF(AND(AM42&gt;=0,AM42&lt;Pieņēmumi!$AR$46),0,
IF(AND(AM42&gt;= Pieņēmumi!$AR$46,AM42&lt;Pieņēmumi!$AR$47), "Mikro",
IF(AND(AM42&gt;=Pieņēmumi!$AR$47,AM42&lt;Pieņēmumi!$AR$48), "Mazs",
IF(AND(AM42&gt;=Pieņēmumi!$AR$48,AM42&lt;Pieņēmumi!$AR$49), "Vidējs","Liels"))))</f>
        <v>Vidējs</v>
      </c>
      <c r="AO42" s="9">
        <f>IF(AN42="Mikro",Pieņēmumi!$AR$31*AL42*0.5,
IF(AN42="Mazs",Pieņēmumi!$AR$31*AL42,
IF(AN42="Vidējs",Pieņēmumi!$AR$32*AL42,
IF(AN42="Liels",Pieņēmumi!$AR$34*AL42,
0))))</f>
        <v>1.0981912144702843</v>
      </c>
      <c r="AP42" s="9">
        <f>IF(AN42="Mikro",Pieņēmumi!$AR$31*AL42*0.5,0)</f>
        <v>0</v>
      </c>
      <c r="AQ42">
        <v>11</v>
      </c>
      <c r="AR42">
        <v>1</v>
      </c>
      <c r="AS42" s="2">
        <f t="shared" ref="AS42:AS47" si="47">AQ42/AR42</f>
        <v>11</v>
      </c>
      <c r="AT42" s="6">
        <f>ROUNDUP(IF($A42=1,AQ42/Pieņēmumi!$BC$39,IF($A42=2,AQ42/Pieņēmumi!$BC$40,IF($A42=3,AQ42/Pieņēmumi!$BC$41,AQ42/Pieņēmumi!$BC$42))),$AT$10)</f>
        <v>1</v>
      </c>
      <c r="AU42" s="6">
        <f t="shared" si="21"/>
        <v>11</v>
      </c>
      <c r="AV42" s="6" t="str">
        <f>IF(AND(AU42&gt;=0,AU42&lt;Pieņēmumi!$BC$46),0,
IF(AND(AU42&gt;= Pieņēmumi!$BC$46,AU42&lt;Pieņēmumi!$BC$47), "Mikro",
IF(AND(AU42&gt;=Pieņēmumi!$BC$47,AU42&lt;Pieņēmumi!$BC$48), "Mazs",
IF(AND(AU42&gt;=Pieņēmumi!$BC$48,AU42&lt;Pieņēmumi!$BC$49), "Vidējs","Liels"))))</f>
        <v>Mazs</v>
      </c>
      <c r="AW42" s="9">
        <f>IF(AV42="Mikro",Pieņēmumi!$BC$31*AT42*0.5,
IF(AV42="Mazs",Pieņēmumi!$BC$31*AT42,
IF(AV42="Vidējs",Pieņēmumi!$BC$32*AT42,
IF(AV42="Liels",Pieņēmumi!$BC$34*AT42,
0))))</f>
        <v>0.96483037659508253</v>
      </c>
      <c r="AX42" s="9">
        <f>IF(AV42="Mikro",Pieņēmumi!$BC$31*AT42*0.5,0)</f>
        <v>0</v>
      </c>
      <c r="AY42">
        <v>7</v>
      </c>
      <c r="AZ42">
        <v>1</v>
      </c>
      <c r="BA42" s="2">
        <f>AY42/AZ42</f>
        <v>7</v>
      </c>
      <c r="BB42" s="6">
        <f>ROUNDUP(IF($A42=1,AY42/Pieņēmumi!$BN$39,IF($A42=2,AY42/Pieņēmumi!$BN$40,IF($A42=3,AY42/Pieņēmumi!$BN$41,AY42/Pieņēmumi!$BN$42))),$BB$10)</f>
        <v>1</v>
      </c>
      <c r="BC42" s="6">
        <f t="shared" si="22"/>
        <v>7</v>
      </c>
      <c r="BD42" s="6" t="str">
        <f>IF(AND(BC42&gt;=0,BC42&lt;Pieņēmumi!$BN$46),0,
IF(AND(BC42&gt;= Pieņēmumi!$BN$46,BC42&lt;Pieņēmumi!$BN$47), "Mikro",
IF(AND(BC42&gt;=Pieņēmumi!$BN$47,BC42&lt;Pieņēmumi!$BN$48), "Mazs",
IF(AND(BC42&gt;=Pieņēmumi!$BN$48,BC42&lt;Pieņēmumi!$BN$49), "Vidējs","Liels"))))</f>
        <v>Mikro</v>
      </c>
      <c r="BE42" s="9">
        <f>IF(BD42="Mikro",Pieņēmumi!$BN$31*BB42*0.5,
IF(BD42="Mazs",Pieņēmumi!$BN$31*BB42,
IF(BD42="Vidējs",Pieņēmumi!$BN$32*BB42,
IF(BD42="Liels",Pieņēmumi!$BN$34*BB42,
0))))</f>
        <v>0.51353874883286654</v>
      </c>
      <c r="BF42" s="9">
        <f>IF(BD42="Mikro",Pieņēmumi!$BN$31*BB42*0.5,0)</f>
        <v>0.51353874883286654</v>
      </c>
      <c r="BG42">
        <v>8</v>
      </c>
      <c r="BH42">
        <v>1</v>
      </c>
      <c r="BI42" s="2">
        <f t="shared" ref="BI42:BI54" si="48">BG42/BH42</f>
        <v>8</v>
      </c>
      <c r="BJ42" s="6">
        <f>ROUNDUP(IF($A42=1,BG42/Pieņēmumi!$BY$39,IF($A42=2,BG42/Pieņēmumi!$BY$40,IF($A42=3,BG42/Pieņēmumi!$BY$41,BG42/Pieņēmumi!$BY$42))),$BJ$10)</f>
        <v>1</v>
      </c>
      <c r="BK42" s="6">
        <f t="shared" si="24"/>
        <v>8</v>
      </c>
      <c r="BL42" s="6" t="str">
        <f>IF(AND(BK42&gt;=0,BK42&lt;Pieņēmumi!$BY$46),0,
IF(AND(BK42&gt;= Pieņēmumi!$BY$46,BK42&lt;Pieņēmumi!$BY$47), "Mikro",
IF(AND(BK42&gt;=Pieņēmumi!$BY$47,BK42&lt;Pieņēmumi!$BY$48), "Mazs",
IF(AND(BK42&gt;=Pieņēmumi!$BY$48,BK42&lt;Pieņēmumi!$BY$49), "Vidējs","Liels"))))</f>
        <v>Mazs</v>
      </c>
      <c r="BM42" s="9">
        <f>IF(BL42="Mikro",Pieņēmumi!$BY$31*BJ42*0.5,
IF(BL42="Mazs",Pieņēmumi!$BY$31*BJ42,
IF(BL42="Vidējs",Pieņēmumi!$BY$32*BJ42,
IF(BL42="Liels",Pieņēmumi!$BY$34*BJ42,
0))))</f>
        <v>1.0893246187363834</v>
      </c>
      <c r="BN42" s="9">
        <f>IF(BL42="Mikro",Pieņēmumi!$BY$31*BJ42*0.5,0)</f>
        <v>0</v>
      </c>
      <c r="BO42">
        <v>10</v>
      </c>
      <c r="BP42">
        <v>1</v>
      </c>
      <c r="BQ42" s="2">
        <f>BO42/BP42</f>
        <v>10</v>
      </c>
      <c r="BR42" s="6">
        <f>ROUNDUP(IF($A42=1,BO42/Pieņēmumi!$CJ$39,IF($A42=2,BO42/Pieņēmumi!$CJ$40,IF($A42=3,BO42/Pieņēmumi!$CJ$41,BO42/Pieņēmumi!$CJ$42))),$BR$10)</f>
        <v>1</v>
      </c>
      <c r="BS42" s="6">
        <f t="shared" si="26"/>
        <v>10</v>
      </c>
      <c r="BT42" s="6" t="str">
        <f>IF(AND(BS42&gt;=0,BS42&lt;Pieņēmumi!$CJ$46),0,
IF(AND(BS42&gt;= Pieņēmumi!$CJ$46,BS42&lt;Pieņēmumi!$CJ$47), "Mikro",
IF(AND(BS42&gt;=Pieņēmumi!$CJ$47,BS42&lt;Pieņēmumi!$CJ$48), "Mazs",
IF(AND(BS42&gt;=Pieņēmumi!$CJ$48,BS42&lt;Pieņēmumi!$CJ$49), "Vidējs","Liels"))))</f>
        <v>Mazs</v>
      </c>
      <c r="BU42" s="9">
        <f>IF(BT42="Mikro",Pieņēmumi!$CJ$31*BR42*0.5,
IF(BT42="Mazs",Pieņēmumi!$CJ$31*BR42,
IF(BT42="Vidējs",Pieņēmumi!$CJ$32*BR42,
IF(BT42="Liels",Pieņēmumi!$CJ$34*BR42,
0))))</f>
        <v>1.0893246187363834</v>
      </c>
      <c r="BV42" s="9">
        <f>IF(BT42="Mikro",Pieņēmumi!$CJ$31*BR42*0.5,0)</f>
        <v>0</v>
      </c>
      <c r="BW42">
        <v>0</v>
      </c>
      <c r="BX42">
        <v>0</v>
      </c>
      <c r="BY42" s="2">
        <v>0</v>
      </c>
      <c r="BZ42" s="6">
        <f>ROUNDUP(IF($A42=1,BW42/Pieņēmumi!$CU$42,IF($A42=2,BW42/Pieņēmumi!$CU$43,IF($A42=3,BW42/Pieņēmumi!$CU$44,BW42/Pieņēmumi!$CU$45))),$CH$10)</f>
        <v>0</v>
      </c>
      <c r="CA42" s="6">
        <f t="shared" si="27"/>
        <v>0</v>
      </c>
      <c r="CB42" s="6">
        <f>IF(AND(CA42&gt;=0,CA42&lt;Pieņēmumi!$CU$49),0,
IF(AND(CA42&gt;=Pieņēmumi!$CU$49,CA42&lt;Pieņēmumi!$CU$50),"Mazs",
IF(AND(CA42&gt;=Pieņēmumi!$CU$50,CA42&lt;Pieņēmumi!$CU$51),"Vidējs","Liels")))</f>
        <v>0</v>
      </c>
      <c r="CC42" s="9">
        <f>IF(CB42="Mazs",Pieņēmumi!$CU$34*BZ42,IF(CB42="Vidējs",Pieņēmumi!$CU$35*BZ42,IF(CB42="Liels",Pieņēmumi!$CU$37*BZ42,0)))</f>
        <v>0</v>
      </c>
      <c r="CD42" s="9">
        <f>IF(CB42="Mazs",(Pieņēmumi!$CU$35-Pieņēmumi!$CU$34)*BZ42,0)</f>
        <v>0</v>
      </c>
      <c r="CE42">
        <v>0</v>
      </c>
      <c r="CF42">
        <v>0</v>
      </c>
      <c r="CG42" s="2">
        <v>0</v>
      </c>
      <c r="CH42" s="6">
        <f>ROUNDUP(IF($A42=1,CE42/Pieņēmumi!$DE$42,IF($A42=2,CE42/Pieņēmumi!$DE$43,IF($A42=3,CE42/Pieņēmumi!$DE$44,CE42/Pieņēmumi!$DE$45))),$CH$10)</f>
        <v>0</v>
      </c>
      <c r="CI42" s="6">
        <f t="shared" si="28"/>
        <v>0</v>
      </c>
      <c r="CJ42" s="6">
        <f>IF(AND(CI42&gt;=0,CI42&lt;Pieņēmumi!$DE$49),0,
IF(AND(CI42&gt;=Pieņēmumi!$DE$49,CI42&lt;Pieņēmumi!$DE$50),"Mazs",
IF(AND(CI42&gt;=Pieņēmumi!$DE$50,CI42&lt;Pieņēmumi!$DE$51),"Vidējs","Liels")))</f>
        <v>0</v>
      </c>
      <c r="CK42" s="9">
        <f>IF(CJ42="Mazs",Pieņēmumi!$DE$34*CH42,IF(CJ42="Vidējs",Pieņēmumi!$DE$35*CH42,IF(CJ42="Liels",Pieņēmumi!$DE$37*CH42,0)))</f>
        <v>0</v>
      </c>
      <c r="CL42" s="9">
        <f>IF(CJ42="Mazs",(Pieņēmumi!$DE$35-Pieņēmumi!$DE$34)*CH42,0)</f>
        <v>0</v>
      </c>
      <c r="CM42">
        <v>0</v>
      </c>
      <c r="CN42">
        <v>0</v>
      </c>
      <c r="CO42" s="2">
        <v>0</v>
      </c>
      <c r="CP42" s="6">
        <f>ROUNDUP(IF($A42=1,CM42/Pieņēmumi!$DO$42,IF($A42=2,CM42/Pieņēmumi!$DO$43,IF($A42=3,CM42/Pieņēmumi!$DO$44,CM42/Pieņēmumi!$DO$45))),$CP$10)</f>
        <v>0</v>
      </c>
      <c r="CQ42" s="6">
        <f t="shared" si="29"/>
        <v>0</v>
      </c>
      <c r="CR42" s="6">
        <f>IF(AND(CQ42&gt;=0,CQ42&lt;Pieņēmumi!$DO$49),0,
IF(AND(CQ42&gt;=Pieņēmumi!$DO$49,CQ42&lt;Pieņēmumi!$DO$50),"Mazs",
IF(AND(CQ42&gt;=Pieņēmumi!$DO$50,CQ42&lt;Pieņēmumi!$DO$51),"Vidējs","Liels")))</f>
        <v>0</v>
      </c>
      <c r="CS42" s="9">
        <f>IF(CR42="Mazs",Pieņēmumi!$DO$34*CP42,IF(CR42="Vidējs",Pieņēmumi!$DO$35*CP42,IF(CR42="Liels",Pieņēmumi!$DO$37*CP42,0)))</f>
        <v>0</v>
      </c>
      <c r="CT42" s="9">
        <f>IF(CR42="Mazs",(Pieņēmumi!$DO$35-Pieņēmumi!$DO$34)*CP42,0)</f>
        <v>0</v>
      </c>
      <c r="CU42" s="6">
        <f t="shared" si="30"/>
        <v>78</v>
      </c>
      <c r="CV42" s="6">
        <f t="shared" si="31"/>
        <v>9</v>
      </c>
      <c r="CW42" s="2">
        <f t="shared" si="32"/>
        <v>8.6666666666666661</v>
      </c>
      <c r="CX42" t="str">
        <f t="shared" si="33"/>
        <v>Mazā</v>
      </c>
    </row>
    <row r="43" spans="1:102" x14ac:dyDescent="0.25">
      <c r="A43" s="5">
        <v>2</v>
      </c>
      <c r="B43" s="23">
        <v>0.90942344208422932</v>
      </c>
      <c r="C43">
        <v>61</v>
      </c>
      <c r="D43">
        <v>3</v>
      </c>
      <c r="E43" s="2">
        <f t="shared" si="39"/>
        <v>20.333333333333332</v>
      </c>
      <c r="F43" s="6">
        <f>ROUNDUP(IF($A43=1,C43/Pieņēmumi!$B$39,IF($A43=2,C43/Pieņēmumi!$B$40,IF($A43=3,C43/Pieņēmumi!$B$41,C43/Pieņēmumi!$B$42))),$F$10)</f>
        <v>4</v>
      </c>
      <c r="G43" s="6">
        <f t="shared" si="13"/>
        <v>15.25</v>
      </c>
      <c r="H43" s="6" t="str">
        <f>IF(AND(G43&gt;=0,G43&lt;Pieņēmumi!$B$46),0,
IF(AND(G43&gt;= Pieņēmumi!$B$46,G43&lt;Pieņēmumi!$B$47), "Mikro",
IF(AND(G43&gt;=Pieņēmumi!$B$47,G43&lt;Pieņēmumi!$B$48), "Mazs",
IF(AND(G43&gt;=Pieņēmumi!$B$48,G43&lt;Pieņēmumi!$B$49), "Vidējs","Liels"))))</f>
        <v>Vidējs</v>
      </c>
      <c r="I43" s="9">
        <f>IF(H43="Mikro",Pieņēmumi!$B$31*F43*0.5,
IF(H43="Mazs",Pieņēmumi!$B$31*F43,
IF(H43="Vidējs",Pieņēmumi!$B$32*F43,
IF(H43="Liels",Pieņēmumi!$B$34*F43,
0))))</f>
        <v>3.229974160206718</v>
      </c>
      <c r="J43" s="9">
        <f>IF(H43="Mikro",Pieņēmumi!$B$31*F43*0.5,0)</f>
        <v>0</v>
      </c>
      <c r="K43">
        <v>42</v>
      </c>
      <c r="L43">
        <v>2</v>
      </c>
      <c r="M43" s="2">
        <f t="shared" si="40"/>
        <v>21</v>
      </c>
      <c r="N43" s="6">
        <f>ROUNDUP(IF($A43=1,K43/Pieņēmumi!$L$39,IF($A43=2,K43/Pieņēmumi!$L$40,IF($A43=3,K43/Pieņēmumi!$L$41,K43/Pieņēmumi!$L$42))),$N$10)</f>
        <v>3</v>
      </c>
      <c r="O43" s="6">
        <f t="shared" si="14"/>
        <v>14</v>
      </c>
      <c r="P43" s="6" t="str">
        <f>IF(AND(O43&gt;=0,O43&lt;Pieņēmumi!$L$46),0,
IF(AND(O43&gt;= Pieņēmumi!$L$46,O43&lt;Pieņēmumi!$L$47), "Mikro",
IF(AND(O43&gt;=Pieņēmumi!$L$47,O43&lt;Pieņēmumi!$L$48), "Mazs",
IF(AND(O43&gt;=Pieņēmumi!$L$48,O43&lt;Pieņēmumi!$L$49), "Vidējs","Liels"))))</f>
        <v>Vidējs</v>
      </c>
      <c r="Q43" s="9">
        <f>IF(P43="Mikro",Pieņēmumi!$L$31*N43*0.5,
IF(P43="Mazs",Pieņēmumi!$L$31*N43,
IF(P43="Vidējs",Pieņēmumi!$L$32*N43,
IF(P43="Liels",Pieņēmumi!$L$34*N43,
0))))</f>
        <v>2.5193798449612408</v>
      </c>
      <c r="R43" s="9">
        <f>IF(P43="Mikro",Pieņēmumi!$L$31*N43*0.5,0)</f>
        <v>0</v>
      </c>
      <c r="S43">
        <v>35</v>
      </c>
      <c r="T43">
        <v>2</v>
      </c>
      <c r="U43" s="2">
        <f t="shared" si="45"/>
        <v>17.5</v>
      </c>
      <c r="V43" s="6">
        <f>ROUNDUP(IF($A43=1,S43/Pieņēmumi!$V$39,IF($A43=2,S43/Pieņēmumi!$V$40,IF($A43=3,S43/Pieņēmumi!$V$41,S43/Pieņēmumi!$V$42))),$V$10)</f>
        <v>2</v>
      </c>
      <c r="W43" s="6">
        <f t="shared" si="16"/>
        <v>17.5</v>
      </c>
      <c r="X43" s="6" t="str">
        <f>IF(AND(W43&gt;=0,W43&lt;Pieņēmumi!$V$46),0,
IF(AND(W43&gt;= Pieņēmumi!$V$46,W43&lt;Pieņēmumi!$V$47), "Mikro",
IF(AND(W43&gt;=Pieņēmumi!$V$47,W43&lt;Pieņēmumi!$V$48), "Mazs",
IF(AND(W43&gt;=Pieņēmumi!$V$48,W43&lt;Pieņēmumi!$V$49), "Vidējs","Liels"))))</f>
        <v>Vidējs</v>
      </c>
      <c r="Y43" s="9">
        <f>IF(X43="Mikro",Pieņēmumi!$V$31*V43*0.5,
IF(X43="Mazs",Pieņēmumi!$V$31*V43,
IF(X43="Vidējs",Pieņēmumi!$V$32*V43,
IF(X43="Liels",Pieņēmumi!$V$34*V43,
0))))</f>
        <v>1.7441860465116281</v>
      </c>
      <c r="Z43" s="9">
        <f>IF(X43="Mikro",Pieņēmumi!$V$31*V43*0.5,0)</f>
        <v>0</v>
      </c>
      <c r="AA43">
        <v>44</v>
      </c>
      <c r="AB43">
        <v>2</v>
      </c>
      <c r="AC43" s="2">
        <f t="shared" si="46"/>
        <v>22</v>
      </c>
      <c r="AD43" s="6">
        <f>ROUNDUP(IF($A43=1,AA43/Pieņēmumi!$AF$39,IF($A43=2,AA43/Pieņēmumi!$AF$40,IF($A43=3,AA43/Pieņēmumi!$AF$41,AA43/Pieņēmumi!$AF$42))),$AD$10)</f>
        <v>3</v>
      </c>
      <c r="AE43" s="6">
        <f t="shared" si="18"/>
        <v>14.666666666666666</v>
      </c>
      <c r="AF43" s="6" t="str">
        <f>IF(AND(AE43&gt;=0,AE43&lt;Pieņēmumi!$AF$46),0,
IF(AND(AE43&gt;= Pieņēmumi!$AF$46,AE43&lt;Pieņēmumi!$AF$47), "Mikro",
IF(AND(AE43&gt;=Pieņēmumi!$AF$47,AE43&lt;Pieņēmumi!$AF$48), "Mazs",
IF(AND(AE43&gt;=Pieņēmumi!$AF$48,AE43&lt;Pieņēmumi!$AF$49), "Vidējs","Liels"))))</f>
        <v>Vidējs</v>
      </c>
      <c r="AG43" s="9">
        <f>IF(AF43="Mikro",Pieņēmumi!$AF$31*AD43*0.5,
IF(AF43="Mazs",Pieņēmumi!$AF$31*AD43,
IF(AF43="Vidējs",Pieņēmumi!$AF$32*AD43,
IF(AF43="Liels",Pieņēmumi!$AF$34*AD43,
0))))</f>
        <v>3.1007751937984498</v>
      </c>
      <c r="AH43" s="9">
        <f>IF(AF43="Mikro",Pieņēmumi!$AF$31*AD43*0.5,0)</f>
        <v>0</v>
      </c>
      <c r="AI43">
        <v>42</v>
      </c>
      <c r="AJ43">
        <v>2</v>
      </c>
      <c r="AK43" s="2">
        <f>AI43/AJ43</f>
        <v>21</v>
      </c>
      <c r="AL43" s="6">
        <f>ROUNDUP(IF($A43=1,AI43/Pieņēmumi!$AR$39,IF($A43=2,AI43/Pieņēmumi!$AR$40,IF($A43=3,AI43/Pieņēmumi!$AR$41,AI43/Pieņēmumi!$AR$42))),$AL$10)</f>
        <v>2</v>
      </c>
      <c r="AM43" s="6">
        <f t="shared" si="19"/>
        <v>21</v>
      </c>
      <c r="AN43" s="6" t="str">
        <f>IF(AND(AM43&gt;=0,AM43&lt;Pieņēmumi!$AR$46),0,
IF(AND(AM43&gt;= Pieņēmumi!$AR$46,AM43&lt;Pieņēmumi!$AR$47), "Mikro",
IF(AND(AM43&gt;=Pieņēmumi!$AR$47,AM43&lt;Pieņēmumi!$AR$48), "Mazs",
IF(AND(AM43&gt;=Pieņēmumi!$AR$48,AM43&lt;Pieņēmumi!$AR$49), "Vidējs","Liels"))))</f>
        <v>Liels</v>
      </c>
      <c r="AO43" s="9">
        <f>IF(AN43="Mikro",Pieņēmumi!$AR$31*AL43*0.5,
IF(AN43="Mazs",Pieņēmumi!$AR$31*AL43,
IF(AN43="Vidējs",Pieņēmumi!$AR$32*AL43,
IF(AN43="Liels",Pieņēmumi!$AR$34*AL43,
0))))</f>
        <v>2.7417027417027415</v>
      </c>
      <c r="AP43" s="9">
        <f>IF(AN43="Mikro",Pieņēmumi!$AR$31*AL43*0.5,0)</f>
        <v>0</v>
      </c>
      <c r="AQ43">
        <v>47</v>
      </c>
      <c r="AR43">
        <v>2</v>
      </c>
      <c r="AS43" s="2">
        <f t="shared" si="47"/>
        <v>23.5</v>
      </c>
      <c r="AT43" s="6">
        <f>ROUNDUP(IF($A43=1,AQ43/Pieņēmumi!$BC$39,IF($A43=2,AQ43/Pieņēmumi!$BC$40,IF($A43=3,AQ43/Pieņēmumi!$BC$41,AQ43/Pieņēmumi!$BC$42))),$AT$10)</f>
        <v>2</v>
      </c>
      <c r="AU43" s="6">
        <f t="shared" si="21"/>
        <v>23.5</v>
      </c>
      <c r="AV43" s="6" t="str">
        <f>IF(AND(AU43&gt;=0,AU43&lt;Pieņēmumi!$BC$46),0,
IF(AND(AU43&gt;= Pieņēmumi!$BC$46,AU43&lt;Pieņēmumi!$BC$47), "Mikro",
IF(AND(AU43&gt;=Pieņēmumi!$BC$47,AU43&lt;Pieņēmumi!$BC$48), "Mazs",
IF(AND(AU43&gt;=Pieņēmumi!$BC$48,AU43&lt;Pieņēmumi!$BC$49), "Vidējs","Liels"))))</f>
        <v>Liels</v>
      </c>
      <c r="AW43" s="9">
        <f>IF(AV43="Mikro",Pieņēmumi!$BC$31*AT43*0.5,
IF(AV43="Mazs",Pieņēmumi!$BC$31*AT43,
IF(AV43="Vidējs",Pieņēmumi!$BC$32*AT43,
IF(AV43="Liels",Pieņēmumi!$BC$34*AT43,
0))))</f>
        <v>3.0303030303030303</v>
      </c>
      <c r="AX43" s="9">
        <f>IF(AV43="Mikro",Pieņēmumi!$BC$31*AT43*0.5,0)</f>
        <v>0</v>
      </c>
      <c r="AY43">
        <v>57</v>
      </c>
      <c r="AZ43">
        <v>3</v>
      </c>
      <c r="BA43" s="2">
        <f>AY43/AZ43</f>
        <v>19</v>
      </c>
      <c r="BB43" s="6">
        <f>ROUNDUP(IF($A43=1,AY43/Pieņēmumi!$BN$39,IF($A43=2,AY43/Pieņēmumi!$BN$40,IF($A43=3,AY43/Pieņēmumi!$BN$41,AY43/Pieņēmumi!$BN$42))),$BB$10)</f>
        <v>3</v>
      </c>
      <c r="BC43" s="6">
        <f t="shared" si="22"/>
        <v>19</v>
      </c>
      <c r="BD43" s="6" t="str">
        <f>IF(AND(BC43&gt;=0,BC43&lt;Pieņēmumi!$BN$46),0,
IF(AND(BC43&gt;= Pieņēmumi!$BN$46,BC43&lt;Pieņēmumi!$BN$47), "Mikro",
IF(AND(BC43&gt;=Pieņēmumi!$BN$47,BC43&lt;Pieņēmumi!$BN$48), "Mazs",
IF(AND(BC43&gt;=Pieņēmumi!$BN$48,BC43&lt;Pieņēmumi!$BN$49), "Vidējs","Liels"))))</f>
        <v>Vidējs</v>
      </c>
      <c r="BE43" s="9">
        <f>IF(BD43="Mikro",Pieņēmumi!$BN$31*BB43*0.5,
IF(BD43="Mazs",Pieņēmumi!$BN$31*BB43,
IF(BD43="Vidējs",Pieņēmumi!$BN$32*BB43,
IF(BD43="Liels",Pieņēmumi!$BN$34*BB43,
0))))</f>
        <v>3.6821705426356592</v>
      </c>
      <c r="BF43" s="9">
        <f>IF(BD43="Mikro",Pieņēmumi!$BN$31*BB43*0.5,0)</f>
        <v>0</v>
      </c>
      <c r="BG43">
        <v>43</v>
      </c>
      <c r="BH43">
        <v>2</v>
      </c>
      <c r="BI43" s="2">
        <f t="shared" si="48"/>
        <v>21.5</v>
      </c>
      <c r="BJ43" s="6">
        <f>ROUNDUP(IF($A43=1,BG43/Pieņēmumi!$BY$39,IF($A43=2,BG43/Pieņēmumi!$BY$40,IF($A43=3,BG43/Pieņēmumi!$BY$41,BG43/Pieņēmumi!$BY$42))),$BJ$10)</f>
        <v>2</v>
      </c>
      <c r="BK43" s="6">
        <f t="shared" si="24"/>
        <v>21.5</v>
      </c>
      <c r="BL43" s="6" t="str">
        <f>IF(AND(BK43&gt;=0,BK43&lt;Pieņēmumi!$BY$46),0,
IF(AND(BK43&gt;= Pieņēmumi!$BY$46,BK43&lt;Pieņēmumi!$BY$47), "Mikro",
IF(AND(BK43&gt;=Pieņēmumi!$BY$47,BK43&lt;Pieņēmumi!$BY$48), "Mazs",
IF(AND(BK43&gt;=Pieņēmumi!$BY$48,BK43&lt;Pieņēmumi!$BY$49), "Vidējs","Liels"))))</f>
        <v>Liels</v>
      </c>
      <c r="BM43" s="9">
        <f>IF(BL43="Mikro",Pieņēmumi!$BY$31*BJ43*0.5,
IF(BL43="Mazs",Pieņēmumi!$BY$31*BJ43,
IF(BL43="Vidējs",Pieņēmumi!$BY$32*BJ43,
IF(BL43="Liels",Pieņēmumi!$BY$34*BJ43,
0))))</f>
        <v>3.3189033189033186</v>
      </c>
      <c r="BN43" s="9">
        <f>IF(BL43="Mikro",Pieņēmumi!$BY$31*BJ43*0.5,0)</f>
        <v>0</v>
      </c>
      <c r="BO43">
        <v>44</v>
      </c>
      <c r="BP43">
        <v>2</v>
      </c>
      <c r="BQ43" s="2">
        <f>BO43/BP43</f>
        <v>22</v>
      </c>
      <c r="BR43" s="6">
        <f>ROUNDUP(IF($A43=1,BO43/Pieņēmumi!$CJ$39,IF($A43=2,BO43/Pieņēmumi!$CJ$40,IF($A43=3,BO43/Pieņēmumi!$CJ$41,BO43/Pieņēmumi!$CJ$42))),$BR$10)</f>
        <v>2</v>
      </c>
      <c r="BS43" s="6">
        <f t="shared" si="26"/>
        <v>22</v>
      </c>
      <c r="BT43" s="6" t="str">
        <f>IF(AND(BS43&gt;=0,BS43&lt;Pieņēmumi!$CJ$46),0,
IF(AND(BS43&gt;= Pieņēmumi!$CJ$46,BS43&lt;Pieņēmumi!$CJ$47), "Mikro",
IF(AND(BS43&gt;=Pieņēmumi!$CJ$47,BS43&lt;Pieņēmumi!$CJ$48), "Mazs",
IF(AND(BS43&gt;=Pieņēmumi!$CJ$48,BS43&lt;Pieņēmumi!$CJ$49), "Vidējs","Liels"))))</f>
        <v>Liels</v>
      </c>
      <c r="BU43" s="9">
        <f>IF(BT43="Mikro",Pieņēmumi!$CJ$31*BR43*0.5,
IF(BT43="Mazs",Pieņēmumi!$CJ$31*BR43,
IF(BT43="Vidējs",Pieņēmumi!$CJ$32*BR43,
IF(BT43="Liels",Pieņēmumi!$CJ$34*BR43,
0))))</f>
        <v>3.3910533910533909</v>
      </c>
      <c r="BV43" s="9">
        <f>IF(BT43="Mikro",Pieņēmumi!$CJ$31*BR43*0.5,0)</f>
        <v>0</v>
      </c>
      <c r="BW43">
        <v>29</v>
      </c>
      <c r="BX43">
        <v>1</v>
      </c>
      <c r="BY43" s="2">
        <f>BW43/BX43</f>
        <v>29</v>
      </c>
      <c r="BZ43" s="6">
        <f>ROUNDUP(IF($A43=1,BW43/Pieņēmumi!$CU$42,IF($A43=2,BW43/Pieņēmumi!$CU$43,IF($A43=3,BW43/Pieņēmumi!$CU$44,BW43/Pieņēmumi!$CU$45))),$CH$10)</f>
        <v>2</v>
      </c>
      <c r="CA43" s="6">
        <f t="shared" si="27"/>
        <v>14.5</v>
      </c>
      <c r="CB43" s="6" t="str">
        <f>IF(AND(CA43&gt;=0,CA43&lt;Pieņēmumi!$CU$49),0,
IF(AND(CA43&gt;=Pieņēmumi!$CU$49,CA43&lt;Pieņēmumi!$CU$50),"Mazs",
IF(AND(CA43&gt;=Pieņēmumi!$CU$50,CA43&lt;Pieņēmumi!$CU$51),"Vidējs","Liels")))</f>
        <v>Vidējs</v>
      </c>
      <c r="CC43" s="9">
        <f>IF(CB43="Mazs",Pieņēmumi!$CU$34*BZ43,IF(CB43="Vidējs",Pieņēmumi!$CU$35*BZ43,IF(CB43="Liels",Pieņēmumi!$CU$37*BZ43,0)))</f>
        <v>2.7777777777777781</v>
      </c>
      <c r="CD43" s="9">
        <f>IF(CB43="Mazs",(Pieņēmumi!$CU$35-Pieņēmumi!$CU$34)*BZ43,0)</f>
        <v>0</v>
      </c>
      <c r="CE43">
        <v>33</v>
      </c>
      <c r="CF43">
        <v>2</v>
      </c>
      <c r="CG43" s="2">
        <f>CE43/CF43</f>
        <v>16.5</v>
      </c>
      <c r="CH43" s="6">
        <f>ROUNDUP(IF($A43=1,CE43/Pieņēmumi!$DE$42,IF($A43=2,CE43/Pieņēmumi!$DE$43,IF($A43=3,CE43/Pieņēmumi!$DE$44,CE43/Pieņēmumi!$DE$45))),$CH$10)</f>
        <v>2</v>
      </c>
      <c r="CI43" s="6">
        <f t="shared" si="28"/>
        <v>16.5</v>
      </c>
      <c r="CJ43" s="6" t="str">
        <f>IF(AND(CI43&gt;=0,CI43&lt;Pieņēmumi!$DE$49),0,
IF(AND(CI43&gt;=Pieņēmumi!$DE$49,CI43&lt;Pieņēmumi!$DE$50),"Mazs",
IF(AND(CI43&gt;=Pieņēmumi!$DE$50,CI43&lt;Pieņēmumi!$DE$51),"Vidējs","Liels")))</f>
        <v>Vidējs</v>
      </c>
      <c r="CK43" s="9">
        <f>IF(CJ43="Mazs",Pieņēmumi!$DE$34*CH43,IF(CJ43="Vidējs",Pieņēmumi!$DE$35*CH43,IF(CJ43="Liels",Pieņēmumi!$DE$37*CH43,0)))</f>
        <v>2.7777777777777781</v>
      </c>
      <c r="CL43" s="9">
        <f>IF(CJ43="Mazs",(Pieņēmumi!$DE$35-Pieņēmumi!$DE$34)*CH43,0)</f>
        <v>0</v>
      </c>
      <c r="CM43">
        <v>32</v>
      </c>
      <c r="CN43">
        <v>2</v>
      </c>
      <c r="CO43" s="2">
        <f>CM43/CN43</f>
        <v>16</v>
      </c>
      <c r="CP43" s="6">
        <f>ROUNDUP(IF($A43=1,CM43/Pieņēmumi!$DO$42,IF($A43=2,CM43/Pieņēmumi!$DO$43,IF($A43=3,CM43/Pieņēmumi!$DO$44,CM43/Pieņēmumi!$DO$45))),$CP$10)</f>
        <v>2</v>
      </c>
      <c r="CQ43" s="6">
        <f t="shared" si="29"/>
        <v>16</v>
      </c>
      <c r="CR43" s="6" t="str">
        <f>IF(AND(CQ43&gt;=0,CQ43&lt;Pieņēmumi!$DO$49),0,
IF(AND(CQ43&gt;=Pieņēmumi!$DO$49,CQ43&lt;Pieņēmumi!$DO$50),"Mazs",
IF(AND(CQ43&gt;=Pieņēmumi!$DO$50,CQ43&lt;Pieņēmumi!$DO$51),"Vidējs","Liels")))</f>
        <v>Vidējs</v>
      </c>
      <c r="CS43" s="9">
        <f>IF(CR43="Mazs",Pieņēmumi!$DO$34*CP43,IF(CR43="Vidējs",Pieņēmumi!$DO$35*CP43,IF(CR43="Liels",Pieņēmumi!$DO$37*CP43,0)))</f>
        <v>2.7777777777777781</v>
      </c>
      <c r="CT43" s="9">
        <f>IF(CR43="Mazs",(Pieņēmumi!$DO$35-Pieņēmumi!$DO$34)*CP43,0)</f>
        <v>0</v>
      </c>
      <c r="CU43" s="6">
        <f t="shared" si="30"/>
        <v>509</v>
      </c>
      <c r="CV43" s="6">
        <f t="shared" si="31"/>
        <v>25</v>
      </c>
      <c r="CW43" s="2">
        <f t="shared" si="32"/>
        <v>20.36</v>
      </c>
      <c r="CX43" t="str">
        <f t="shared" si="33"/>
        <v>Lielā</v>
      </c>
    </row>
    <row r="44" spans="1:102" x14ac:dyDescent="0.25">
      <c r="A44" s="5">
        <v>3</v>
      </c>
      <c r="B44" s="23">
        <v>0.90819109978965451</v>
      </c>
      <c r="C44">
        <v>9</v>
      </c>
      <c r="D44">
        <v>0</v>
      </c>
      <c r="E44" s="2">
        <v>0</v>
      </c>
      <c r="F44" s="6">
        <f>ROUNDUP(IF($A44=1,C44/Pieņēmumi!$B$39,IF($A44=2,C44/Pieņēmumi!$B$40,IF($A44=3,C44/Pieņēmumi!$B$41,C44/Pieņēmumi!$B$42))),$F$10)</f>
        <v>1</v>
      </c>
      <c r="G44" s="6">
        <f t="shared" si="13"/>
        <v>9</v>
      </c>
      <c r="H44" s="6" t="str">
        <f>IF(AND(G44&gt;=0,G44&lt;Pieņēmumi!$B$46),0,
IF(AND(G44&gt;= Pieņēmumi!$B$46,G44&lt;Pieņēmumi!$B$47), "Mikro",
IF(AND(G44&gt;=Pieņēmumi!$B$47,G44&lt;Pieņēmumi!$B$48), "Mazs",
IF(AND(G44&gt;=Pieņēmumi!$B$48,G44&lt;Pieņēmumi!$B$49), "Vidējs","Liels"))))</f>
        <v>Mazs</v>
      </c>
      <c r="I44" s="9">
        <f>IF(H44="Mikro",Pieņēmumi!$B$31*F44*0.5,
IF(H44="Mazs",Pieņēmumi!$B$31*F44,
IF(H44="Vidējs",Pieņēmumi!$B$32*F44,
IF(H44="Liels",Pieņēmumi!$B$34*F44,
0))))</f>
        <v>0.71584189231248063</v>
      </c>
      <c r="J44" s="9">
        <f>IF(H44="Mikro",Pieņēmumi!$B$31*F44*0.5,0)</f>
        <v>0</v>
      </c>
      <c r="K44">
        <v>5</v>
      </c>
      <c r="L44">
        <v>1</v>
      </c>
      <c r="M44" s="2">
        <f t="shared" si="40"/>
        <v>5</v>
      </c>
      <c r="N44" s="6">
        <f>ROUNDUP(IF($A44=1,K44/Pieņēmumi!$L$39,IF($A44=2,K44/Pieņēmumi!$L$40,IF($A44=3,K44/Pieņēmumi!$L$41,K44/Pieņēmumi!$L$42))),$N$10)</f>
        <v>1</v>
      </c>
      <c r="O44" s="6">
        <f t="shared" si="14"/>
        <v>5</v>
      </c>
      <c r="P44" s="6" t="str">
        <f>IF(AND(O44&gt;=0,O44&lt;Pieņēmumi!$L$46),0,
IF(AND(O44&gt;= Pieņēmumi!$L$46,O44&lt;Pieņēmumi!$L$47), "Mikro",
IF(AND(O44&gt;=Pieņēmumi!$L$47,O44&lt;Pieņēmumi!$L$48), "Mazs",
IF(AND(O44&gt;=Pieņēmumi!$L$48,O44&lt;Pieņēmumi!$L$49), "Vidējs","Liels"))))</f>
        <v>Mikro</v>
      </c>
      <c r="Q44" s="9">
        <f>IF(P44="Mikro",Pieņēmumi!$L$31*N44*0.5,
IF(P44="Mazs",Pieņēmumi!$L$31*N44,
IF(P44="Vidējs",Pieņēmumi!$L$32*N44,
IF(P44="Liels",Pieņēmumi!$L$34*N44,
0))))</f>
        <v>0.3734827264239029</v>
      </c>
      <c r="R44" s="9">
        <f>IF(P44="Mikro",Pieņēmumi!$L$31*N44*0.5,0)</f>
        <v>0.3734827264239029</v>
      </c>
      <c r="S44">
        <v>0</v>
      </c>
      <c r="T44">
        <v>0</v>
      </c>
      <c r="U44" s="2">
        <v>0</v>
      </c>
      <c r="V44" s="6">
        <f>ROUNDUP(IF($A44=1,S44/Pieņēmumi!$V$39,IF($A44=2,S44/Pieņēmumi!$V$40,IF($A44=3,S44/Pieņēmumi!$V$41,S44/Pieņēmumi!$V$42))),$V$10)</f>
        <v>0</v>
      </c>
      <c r="W44" s="6">
        <f t="shared" si="16"/>
        <v>0</v>
      </c>
      <c r="X44" s="6">
        <f>IF(AND(W44&gt;=0,W44&lt;Pieņēmumi!$V$46),0,
IF(AND(W44&gt;= Pieņēmumi!$V$46,W44&lt;Pieņēmumi!$V$47), "Mikro",
IF(AND(W44&gt;=Pieņēmumi!$V$47,W44&lt;Pieņēmumi!$V$48), "Mazs",
IF(AND(W44&gt;=Pieņēmumi!$V$48,W44&lt;Pieņēmumi!$V$49), "Vidējs","Liels"))))</f>
        <v>0</v>
      </c>
      <c r="Y44" s="9">
        <f>IF(X44="Mikro",Pieņēmumi!$V$31*V44*0.5,
IF(X44="Mazs",Pieņēmumi!$V$31*V44,
IF(X44="Vidējs",Pieņēmumi!$V$32*V44,
IF(X44="Liels",Pieņēmumi!$V$34*V44,
0))))</f>
        <v>0</v>
      </c>
      <c r="Z44" s="9">
        <f>IF(X44="Mikro",Pieņēmumi!$V$31*V44*0.5,0)</f>
        <v>0</v>
      </c>
      <c r="AA44">
        <v>5</v>
      </c>
      <c r="AB44">
        <v>1</v>
      </c>
      <c r="AC44" s="2">
        <f t="shared" si="46"/>
        <v>5</v>
      </c>
      <c r="AD44" s="6">
        <f>ROUNDUP(IF($A44=1,AA44/Pieņēmumi!$AF$39,IF($A44=2,AA44/Pieņēmumi!$AF$40,IF($A44=3,AA44/Pieņēmumi!$AF$41,AA44/Pieņēmumi!$AF$42))),$AD$10)</f>
        <v>1</v>
      </c>
      <c r="AE44" s="6">
        <f t="shared" si="18"/>
        <v>5</v>
      </c>
      <c r="AF44" s="6" t="str">
        <f>IF(AND(AE44&gt;=0,AE44&lt;Pieņēmumi!$AF$46),0,
IF(AND(AE44&gt;= Pieņēmumi!$AF$46,AE44&lt;Pieņēmumi!$AF$47), "Mikro",
IF(AND(AE44&gt;=Pieņēmumi!$AF$47,AE44&lt;Pieņēmumi!$AF$48), "Mazs",
IF(AND(AE44&gt;=Pieņēmumi!$AF$48,AE44&lt;Pieņēmumi!$AF$49), "Vidējs","Liels"))))</f>
        <v>Mikro</v>
      </c>
      <c r="AG44" s="9">
        <f>IF(AF44="Mikro",Pieņēmumi!$AF$31*AD44*0.5,
IF(AF44="Mazs",Pieņēmumi!$AF$31*AD44,
IF(AF44="Vidējs",Pieņēmumi!$AF$32*AD44,
IF(AF44="Liels",Pieņēmumi!$AF$34*AD44,
0))))</f>
        <v>0.42016806722689076</v>
      </c>
      <c r="AH44" s="9">
        <f>IF(AF44="Mikro",Pieņēmumi!$AF$31*AD44*0.5,0)</f>
        <v>0.42016806722689076</v>
      </c>
      <c r="AI44">
        <v>5</v>
      </c>
      <c r="AJ44">
        <v>0</v>
      </c>
      <c r="AK44" s="2">
        <v>0</v>
      </c>
      <c r="AL44" s="6">
        <f>ROUNDUP(IF($A44=1,AI44/Pieņēmumi!$AR$39,IF($A44=2,AI44/Pieņēmumi!$AR$40,IF($A44=3,AI44/Pieņēmumi!$AR$41,AI44/Pieņēmumi!$AR$42))),$AL$10)</f>
        <v>1</v>
      </c>
      <c r="AM44" s="6">
        <f t="shared" si="19"/>
        <v>5</v>
      </c>
      <c r="AN44" s="6" t="str">
        <f>IF(AND(AM44&gt;=0,AM44&lt;Pieņēmumi!$AR$46),0,
IF(AND(AM44&gt;= Pieņēmumi!$AR$46,AM44&lt;Pieņēmumi!$AR$47), "Mikro",
IF(AND(AM44&gt;=Pieņēmumi!$AR$47,AM44&lt;Pieņēmumi!$AR$48), "Mazs",
IF(AND(AM44&gt;=Pieņēmumi!$AR$48,AM44&lt;Pieņēmumi!$AR$49), "Vidējs","Liels"))))</f>
        <v>Mikro</v>
      </c>
      <c r="AO44" s="9">
        <f>IF(AN44="Mikro",Pieņēmumi!$AR$31*AL44*0.5,
IF(AN44="Mazs",Pieņēmumi!$AR$31*AL44,
IF(AN44="Vidējs",Pieņēmumi!$AR$32*AL44,
IF(AN44="Liels",Pieņēmumi!$AR$34*AL44,
0))))</f>
        <v>0.45129162776221604</v>
      </c>
      <c r="AP44" s="9">
        <f>IF(AN44="Mikro",Pieņēmumi!$AR$31*AL44*0.5,0)</f>
        <v>0.45129162776221604</v>
      </c>
      <c r="AQ44">
        <v>4</v>
      </c>
      <c r="AR44">
        <v>1</v>
      </c>
      <c r="AS44" s="2">
        <f t="shared" si="47"/>
        <v>4</v>
      </c>
      <c r="AT44" s="6">
        <f>ROUNDUP(IF($A44=1,AQ44/Pieņēmumi!$BC$39,IF($A44=2,AQ44/Pieņēmumi!$BC$40,IF($A44=3,AQ44/Pieņēmumi!$BC$41,AQ44/Pieņēmumi!$BC$42))),$AT$10)</f>
        <v>1</v>
      </c>
      <c r="AU44" s="6">
        <f t="shared" si="21"/>
        <v>4</v>
      </c>
      <c r="AV44" s="6" t="str">
        <f>IF(AND(AU44&gt;=0,AU44&lt;Pieņēmumi!$BC$46),0,
IF(AND(AU44&gt;= Pieņēmumi!$BC$46,AU44&lt;Pieņēmumi!$BC$47), "Mikro",
IF(AND(AU44&gt;=Pieņēmumi!$BC$47,AU44&lt;Pieņēmumi!$BC$48), "Mazs",
IF(AND(AU44&gt;=Pieņēmumi!$BC$48,AU44&lt;Pieņēmumi!$BC$49), "Vidējs","Liels"))))</f>
        <v>Mikro</v>
      </c>
      <c r="AW44" s="9">
        <f>IF(AV44="Mikro",Pieņēmumi!$BC$31*AT44*0.5,
IF(AV44="Mazs",Pieņēmumi!$BC$31*AT44,
IF(AV44="Vidējs",Pieņēmumi!$BC$32*AT44,
IF(AV44="Liels",Pieņēmumi!$BC$34*AT44,
0))))</f>
        <v>0.48241518829754126</v>
      </c>
      <c r="AX44" s="9">
        <f>IF(AV44="Mikro",Pieņēmumi!$BC$31*AT44*0.5,0)</f>
        <v>0.48241518829754126</v>
      </c>
      <c r="AY44">
        <v>5</v>
      </c>
      <c r="AZ44">
        <v>0</v>
      </c>
      <c r="BA44" s="2">
        <v>0</v>
      </c>
      <c r="BB44" s="6">
        <f>ROUNDUP(IF($A44=1,AY44/Pieņēmumi!$BN$39,IF($A44=2,AY44/Pieņēmumi!$BN$40,IF($A44=3,AY44/Pieņēmumi!$BN$41,AY44/Pieņēmumi!$BN$42))),$BB$10)</f>
        <v>1</v>
      </c>
      <c r="BC44" s="6">
        <f t="shared" si="22"/>
        <v>5</v>
      </c>
      <c r="BD44" s="6" t="str">
        <f>IF(AND(BC44&gt;=0,BC44&lt;Pieņēmumi!$BN$46),0,
IF(AND(BC44&gt;= Pieņēmumi!$BN$46,BC44&lt;Pieņēmumi!$BN$47), "Mikro",
IF(AND(BC44&gt;=Pieņēmumi!$BN$47,BC44&lt;Pieņēmumi!$BN$48), "Mazs",
IF(AND(BC44&gt;=Pieņēmumi!$BN$48,BC44&lt;Pieņēmumi!$BN$49), "Vidējs","Liels"))))</f>
        <v>Mikro</v>
      </c>
      <c r="BE44" s="9">
        <f>IF(BD44="Mikro",Pieņēmumi!$BN$31*BB44*0.5,
IF(BD44="Mazs",Pieņēmumi!$BN$31*BB44,
IF(BD44="Vidējs",Pieņēmumi!$BN$32*BB44,
IF(BD44="Liels",Pieņēmumi!$BN$34*BB44,
0))))</f>
        <v>0.51353874883286654</v>
      </c>
      <c r="BF44" s="9">
        <f>IF(BD44="Mikro",Pieņēmumi!$BN$31*BB44*0.5,0)</f>
        <v>0.51353874883286654</v>
      </c>
      <c r="BG44">
        <v>3</v>
      </c>
      <c r="BH44">
        <v>1</v>
      </c>
      <c r="BI44" s="2">
        <f t="shared" si="48"/>
        <v>3</v>
      </c>
      <c r="BJ44" s="6">
        <f>ROUNDUP(IF($A44=1,BG44/Pieņēmumi!$BY$39,IF($A44=2,BG44/Pieņēmumi!$BY$40,IF($A44=3,BG44/Pieņēmumi!$BY$41,BG44/Pieņēmumi!$BY$42))),$BJ$10)</f>
        <v>1</v>
      </c>
      <c r="BK44" s="6">
        <f t="shared" si="24"/>
        <v>3</v>
      </c>
      <c r="BL44" s="6" t="str">
        <f>IF(AND(BK44&gt;=0,BK44&lt;Pieņēmumi!$BY$46),0,
IF(AND(BK44&gt;= Pieņēmumi!$BY$46,BK44&lt;Pieņēmumi!$BY$47), "Mikro",
IF(AND(BK44&gt;=Pieņēmumi!$BY$47,BK44&lt;Pieņēmumi!$BY$48), "Mazs",
IF(AND(BK44&gt;=Pieņēmumi!$BY$48,BK44&lt;Pieņēmumi!$BY$49), "Vidējs","Liels"))))</f>
        <v>Mikro</v>
      </c>
      <c r="BM44" s="9">
        <f>IF(BL44="Mikro",Pieņēmumi!$BY$31*BJ44*0.5,
IF(BL44="Mazs",Pieņēmumi!$BY$31*BJ44,
IF(BL44="Vidējs",Pieņēmumi!$BY$32*BJ44,
IF(BL44="Liels",Pieņēmumi!$BY$34*BJ44,
0))))</f>
        <v>0.54466230936819171</v>
      </c>
      <c r="BN44" s="9">
        <f>IF(BL44="Mikro",Pieņēmumi!$BY$31*BJ44*0.5,0)</f>
        <v>0.54466230936819171</v>
      </c>
      <c r="BO44">
        <v>7</v>
      </c>
      <c r="BP44">
        <v>0</v>
      </c>
      <c r="BQ44" s="2">
        <v>0</v>
      </c>
      <c r="BR44" s="6">
        <f>ROUNDUP(IF($A44=1,BO44/Pieņēmumi!$CJ$39,IF($A44=2,BO44/Pieņēmumi!$CJ$40,IF($A44=3,BO44/Pieņēmumi!$CJ$41,BO44/Pieņēmumi!$CJ$42))),$BR$10)</f>
        <v>1</v>
      </c>
      <c r="BS44" s="6">
        <f t="shared" si="26"/>
        <v>7</v>
      </c>
      <c r="BT44" s="6" t="str">
        <f>IF(AND(BS44&gt;=0,BS44&lt;Pieņēmumi!$CJ$46),0,
IF(AND(BS44&gt;= Pieņēmumi!$CJ$46,BS44&lt;Pieņēmumi!$CJ$47), "Mikro",
IF(AND(BS44&gt;=Pieņēmumi!$CJ$47,BS44&lt;Pieņēmumi!$CJ$48), "Mazs",
IF(AND(BS44&gt;=Pieņēmumi!$CJ$48,BS44&lt;Pieņēmumi!$CJ$49), "Vidējs","Liels"))))</f>
        <v>Mikro</v>
      </c>
      <c r="BU44" s="9">
        <f>IF(BT44="Mikro",Pieņēmumi!$CJ$31*BR44*0.5,
IF(BT44="Mazs",Pieņēmumi!$CJ$31*BR44,
IF(BT44="Vidējs",Pieņēmumi!$CJ$32*BR44,
IF(BT44="Liels",Pieņēmumi!$CJ$34*BR44,
0))))</f>
        <v>0.54466230936819171</v>
      </c>
      <c r="BV44" s="9">
        <f>IF(BT44="Mikro",Pieņēmumi!$CJ$31*BR44*0.5,0)</f>
        <v>0.54466230936819171</v>
      </c>
      <c r="BW44">
        <v>0</v>
      </c>
      <c r="BX44">
        <v>0</v>
      </c>
      <c r="BY44" s="2">
        <v>0</v>
      </c>
      <c r="BZ44" s="6">
        <f>ROUNDUP(IF($A44=1,BW44/Pieņēmumi!$CU$42,IF($A44=2,BW44/Pieņēmumi!$CU$43,IF($A44=3,BW44/Pieņēmumi!$CU$44,BW44/Pieņēmumi!$CU$45))),$CH$10)</f>
        <v>0</v>
      </c>
      <c r="CA44" s="6">
        <f t="shared" si="27"/>
        <v>0</v>
      </c>
      <c r="CB44" s="6">
        <f>IF(AND(CA44&gt;=0,CA44&lt;Pieņēmumi!$CU$49),0,
IF(AND(CA44&gt;=Pieņēmumi!$CU$49,CA44&lt;Pieņēmumi!$CU$50),"Mazs",
IF(AND(CA44&gt;=Pieņēmumi!$CU$50,CA44&lt;Pieņēmumi!$CU$51),"Vidējs","Liels")))</f>
        <v>0</v>
      </c>
      <c r="CC44" s="9">
        <f>IF(CB44="Mazs",Pieņēmumi!$CU$34*BZ44,IF(CB44="Vidējs",Pieņēmumi!$CU$35*BZ44,IF(CB44="Liels",Pieņēmumi!$CU$37*BZ44,0)))</f>
        <v>0</v>
      </c>
      <c r="CD44" s="9">
        <f>IF(CB44="Mazs",(Pieņēmumi!$CU$35-Pieņēmumi!$CU$34)*BZ44,0)</f>
        <v>0</v>
      </c>
      <c r="CE44">
        <v>0</v>
      </c>
      <c r="CF44">
        <v>0</v>
      </c>
      <c r="CG44" s="2">
        <v>0</v>
      </c>
      <c r="CH44" s="6">
        <f>ROUNDUP(IF($A44=1,CE44/Pieņēmumi!$DE$42,IF($A44=2,CE44/Pieņēmumi!$DE$43,IF($A44=3,CE44/Pieņēmumi!$DE$44,CE44/Pieņēmumi!$DE$45))),$CH$10)</f>
        <v>0</v>
      </c>
      <c r="CI44" s="6">
        <f t="shared" si="28"/>
        <v>0</v>
      </c>
      <c r="CJ44" s="6">
        <f>IF(AND(CI44&gt;=0,CI44&lt;Pieņēmumi!$DE$49),0,
IF(AND(CI44&gt;=Pieņēmumi!$DE$49,CI44&lt;Pieņēmumi!$DE$50),"Mazs",
IF(AND(CI44&gt;=Pieņēmumi!$DE$50,CI44&lt;Pieņēmumi!$DE$51),"Vidējs","Liels")))</f>
        <v>0</v>
      </c>
      <c r="CK44" s="9">
        <f>IF(CJ44="Mazs",Pieņēmumi!$DE$34*CH44,IF(CJ44="Vidējs",Pieņēmumi!$DE$35*CH44,IF(CJ44="Liels",Pieņēmumi!$DE$37*CH44,0)))</f>
        <v>0</v>
      </c>
      <c r="CL44" s="9">
        <f>IF(CJ44="Mazs",(Pieņēmumi!$DE$35-Pieņēmumi!$DE$34)*CH44,0)</f>
        <v>0</v>
      </c>
      <c r="CM44">
        <v>0</v>
      </c>
      <c r="CN44">
        <v>0</v>
      </c>
      <c r="CO44" s="2">
        <v>0</v>
      </c>
      <c r="CP44" s="6">
        <f>ROUNDUP(IF($A44=1,CM44/Pieņēmumi!$DO$42,IF($A44=2,CM44/Pieņēmumi!$DO$43,IF($A44=3,CM44/Pieņēmumi!$DO$44,CM44/Pieņēmumi!$DO$45))),$CP$10)</f>
        <v>0</v>
      </c>
      <c r="CQ44" s="6">
        <f t="shared" si="29"/>
        <v>0</v>
      </c>
      <c r="CR44" s="6">
        <f>IF(AND(CQ44&gt;=0,CQ44&lt;Pieņēmumi!$DO$49),0,
IF(AND(CQ44&gt;=Pieņēmumi!$DO$49,CQ44&lt;Pieņēmumi!$DO$50),"Mazs",
IF(AND(CQ44&gt;=Pieņēmumi!$DO$50,CQ44&lt;Pieņēmumi!$DO$51),"Vidējs","Liels")))</f>
        <v>0</v>
      </c>
      <c r="CS44" s="9">
        <f>IF(CR44="Mazs",Pieņēmumi!$DO$34*CP44,IF(CR44="Vidējs",Pieņēmumi!$DO$35*CP44,IF(CR44="Liels",Pieņēmumi!$DO$37*CP44,0)))</f>
        <v>0</v>
      </c>
      <c r="CT44" s="9">
        <f>IF(CR44="Mazs",(Pieņēmumi!$DO$35-Pieņēmumi!$DO$34)*CP44,0)</f>
        <v>0</v>
      </c>
      <c r="CU44" s="6">
        <f t="shared" si="30"/>
        <v>43</v>
      </c>
      <c r="CV44" s="6">
        <f t="shared" si="31"/>
        <v>4</v>
      </c>
      <c r="CW44" s="2">
        <f t="shared" si="32"/>
        <v>10.75</v>
      </c>
      <c r="CX44" t="str">
        <f t="shared" si="33"/>
        <v>Mazā</v>
      </c>
    </row>
    <row r="45" spans="1:102" x14ac:dyDescent="0.25">
      <c r="A45" s="5">
        <v>3</v>
      </c>
      <c r="B45" s="23">
        <v>0.90404307397164552</v>
      </c>
      <c r="C45">
        <v>26</v>
      </c>
      <c r="D45">
        <v>1</v>
      </c>
      <c r="E45" s="2">
        <f>C45/D45</f>
        <v>26</v>
      </c>
      <c r="F45" s="6">
        <f>ROUNDUP(IF($A45=1,C45/Pieņēmumi!$B$39,IF($A45=2,C45/Pieņēmumi!$B$40,IF($A45=3,C45/Pieņēmumi!$B$41,C45/Pieņēmumi!$B$42))),$F$10)</f>
        <v>2</v>
      </c>
      <c r="G45" s="6">
        <f t="shared" si="13"/>
        <v>13</v>
      </c>
      <c r="H45" s="6" t="str">
        <f>IF(AND(G45&gt;=0,G45&lt;Pieņēmumi!$B$46),0,
IF(AND(G45&gt;= Pieņēmumi!$B$46,G45&lt;Pieņēmumi!$B$47), "Mikro",
IF(AND(G45&gt;=Pieņēmumi!$B$47,G45&lt;Pieņēmumi!$B$48), "Mazs",
IF(AND(G45&gt;=Pieņēmumi!$B$48,G45&lt;Pieņēmumi!$B$49), "Vidējs","Liels"))))</f>
        <v>Vidējs</v>
      </c>
      <c r="I45" s="9">
        <f>IF(H45="Mikro",Pieņēmumi!$B$31*F45*0.5,
IF(H45="Mazs",Pieņēmumi!$B$31*F45,
IF(H45="Vidējs",Pieņēmumi!$B$32*F45,
IF(H45="Liels",Pieņēmumi!$B$34*F45,
0))))</f>
        <v>1.614987080103359</v>
      </c>
      <c r="J45" s="9">
        <f>IF(H45="Mikro",Pieņēmumi!$B$31*F45*0.5,0)</f>
        <v>0</v>
      </c>
      <c r="K45">
        <v>33</v>
      </c>
      <c r="L45">
        <v>2</v>
      </c>
      <c r="M45" s="2">
        <f t="shared" si="40"/>
        <v>16.5</v>
      </c>
      <c r="N45" s="6">
        <f>ROUNDUP(IF($A45=1,K45/Pieņēmumi!$L$39,IF($A45=2,K45/Pieņēmumi!$L$40,IF($A45=3,K45/Pieņēmumi!$L$41,K45/Pieņēmumi!$L$42))),$N$10)</f>
        <v>2</v>
      </c>
      <c r="O45" s="6">
        <f t="shared" si="14"/>
        <v>16.5</v>
      </c>
      <c r="P45" s="6" t="str">
        <f>IF(AND(O45&gt;=0,O45&lt;Pieņēmumi!$L$46),0,
IF(AND(O45&gt;= Pieņēmumi!$L$46,O45&lt;Pieņēmumi!$L$47), "Mikro",
IF(AND(O45&gt;=Pieņēmumi!$L$47,O45&lt;Pieņēmumi!$L$48), "Mazs",
IF(AND(O45&gt;=Pieņēmumi!$L$48,O45&lt;Pieņēmumi!$L$49), "Vidējs","Liels"))))</f>
        <v>Vidējs</v>
      </c>
      <c r="Q45" s="9">
        <f>IF(P45="Mikro",Pieņēmumi!$L$31*N45*0.5,
IF(P45="Mazs",Pieņēmumi!$L$31*N45,
IF(P45="Vidējs",Pieņēmumi!$L$32*N45,
IF(P45="Liels",Pieņēmumi!$L$34*N45,
0))))</f>
        <v>1.6795865633074938</v>
      </c>
      <c r="R45" s="9">
        <f>IF(P45="Mikro",Pieņēmumi!$L$31*N45*0.5,0)</f>
        <v>0</v>
      </c>
      <c r="S45">
        <v>33</v>
      </c>
      <c r="T45">
        <v>2</v>
      </c>
      <c r="U45" s="2">
        <f>S45/T45</f>
        <v>16.5</v>
      </c>
      <c r="V45" s="6">
        <f>ROUNDUP(IF($A45=1,S45/Pieņēmumi!$V$39,IF($A45=2,S45/Pieņēmumi!$V$40,IF($A45=3,S45/Pieņēmumi!$V$41,S45/Pieņēmumi!$V$42))),$V$10)</f>
        <v>2</v>
      </c>
      <c r="W45" s="6">
        <f t="shared" si="16"/>
        <v>16.5</v>
      </c>
      <c r="X45" s="6" t="str">
        <f>IF(AND(W45&gt;=0,W45&lt;Pieņēmumi!$V$46),0,
IF(AND(W45&gt;= Pieņēmumi!$V$46,W45&lt;Pieņēmumi!$V$47), "Mikro",
IF(AND(W45&gt;=Pieņēmumi!$V$47,W45&lt;Pieņēmumi!$V$48), "Mazs",
IF(AND(W45&gt;=Pieņēmumi!$V$48,W45&lt;Pieņēmumi!$V$49), "Vidējs","Liels"))))</f>
        <v>Vidējs</v>
      </c>
      <c r="Y45" s="9">
        <f>IF(X45="Mikro",Pieņēmumi!$V$31*V45*0.5,
IF(X45="Mazs",Pieņēmumi!$V$31*V45,
IF(X45="Vidējs",Pieņēmumi!$V$32*V45,
IF(X45="Liels",Pieņēmumi!$V$34*V45,
0))))</f>
        <v>1.7441860465116281</v>
      </c>
      <c r="Z45" s="9">
        <f>IF(X45="Mikro",Pieņēmumi!$V$31*V45*0.5,0)</f>
        <v>0</v>
      </c>
      <c r="AA45">
        <v>32</v>
      </c>
      <c r="AB45">
        <v>2</v>
      </c>
      <c r="AC45" s="2">
        <f t="shared" si="46"/>
        <v>16</v>
      </c>
      <c r="AD45" s="6">
        <f>ROUNDUP(IF($A45=1,AA45/Pieņēmumi!$AF$39,IF($A45=2,AA45/Pieņēmumi!$AF$40,IF($A45=3,AA45/Pieņēmumi!$AF$41,AA45/Pieņēmumi!$AF$42))),$AD$10)</f>
        <v>2</v>
      </c>
      <c r="AE45" s="6">
        <f t="shared" si="18"/>
        <v>16</v>
      </c>
      <c r="AF45" s="6" t="str">
        <f>IF(AND(AE45&gt;=0,AE45&lt;Pieņēmumi!$AF$46),0,
IF(AND(AE45&gt;= Pieņēmumi!$AF$46,AE45&lt;Pieņēmumi!$AF$47), "Mikro",
IF(AND(AE45&gt;=Pieņēmumi!$AF$47,AE45&lt;Pieņēmumi!$AF$48), "Mazs",
IF(AND(AE45&gt;=Pieņēmumi!$AF$48,AE45&lt;Pieņēmumi!$AF$49), "Vidējs","Liels"))))</f>
        <v>Vidējs</v>
      </c>
      <c r="AG45" s="9">
        <f>IF(AF45="Mikro",Pieņēmumi!$AF$31*AD45*0.5,
IF(AF45="Mazs",Pieņēmumi!$AF$31*AD45,
IF(AF45="Vidējs",Pieņēmumi!$AF$32*AD45,
IF(AF45="Liels",Pieņēmumi!$AF$34*AD45,
0))))</f>
        <v>2.0671834625323</v>
      </c>
      <c r="AH45" s="9">
        <f>IF(AF45="Mikro",Pieņēmumi!$AF$31*AD45*0.5,0)</f>
        <v>0</v>
      </c>
      <c r="AI45">
        <v>38</v>
      </c>
      <c r="AJ45">
        <v>2</v>
      </c>
      <c r="AK45" s="2">
        <f>AI45/AJ45</f>
        <v>19</v>
      </c>
      <c r="AL45" s="6">
        <f>ROUNDUP(IF($A45=1,AI45/Pieņēmumi!$AR$39,IF($A45=2,AI45/Pieņēmumi!$AR$40,IF($A45=3,AI45/Pieņēmumi!$AR$41,AI45/Pieņēmumi!$AR$42))),$AL$10)</f>
        <v>2</v>
      </c>
      <c r="AM45" s="6">
        <f t="shared" si="19"/>
        <v>19</v>
      </c>
      <c r="AN45" s="6" t="str">
        <f>IF(AND(AM45&gt;=0,AM45&lt;Pieņēmumi!$AR$46),0,
IF(AND(AM45&gt;= Pieņēmumi!$AR$46,AM45&lt;Pieņēmumi!$AR$47), "Mikro",
IF(AND(AM45&gt;=Pieņēmumi!$AR$47,AM45&lt;Pieņēmumi!$AR$48), "Mazs",
IF(AND(AM45&gt;=Pieņēmumi!$AR$48,AM45&lt;Pieņēmumi!$AR$49), "Vidējs","Liels"))))</f>
        <v>Vidējs</v>
      </c>
      <c r="AO45" s="9">
        <f>IF(AN45="Mikro",Pieņēmumi!$AR$31*AL45*0.5,
IF(AN45="Mazs",Pieņēmumi!$AR$31*AL45,
IF(AN45="Vidējs",Pieņēmumi!$AR$32*AL45,
IF(AN45="Liels",Pieņēmumi!$AR$34*AL45,
0))))</f>
        <v>2.1963824289405687</v>
      </c>
      <c r="AP45" s="9">
        <f>IF(AN45="Mikro",Pieņēmumi!$AR$31*AL45*0.5,0)</f>
        <v>0</v>
      </c>
      <c r="AQ45">
        <v>33</v>
      </c>
      <c r="AR45">
        <v>2</v>
      </c>
      <c r="AS45" s="2">
        <f t="shared" si="47"/>
        <v>16.5</v>
      </c>
      <c r="AT45" s="6">
        <f>ROUNDUP(IF($A45=1,AQ45/Pieņēmumi!$BC$39,IF($A45=2,AQ45/Pieņēmumi!$BC$40,IF($A45=3,AQ45/Pieņēmumi!$BC$41,AQ45/Pieņēmumi!$BC$42))),$AT$10)</f>
        <v>2</v>
      </c>
      <c r="AU45" s="6">
        <f t="shared" si="21"/>
        <v>16.5</v>
      </c>
      <c r="AV45" s="6" t="str">
        <f>IF(AND(AU45&gt;=0,AU45&lt;Pieņēmumi!$BC$46),0,
IF(AND(AU45&gt;= Pieņēmumi!$BC$46,AU45&lt;Pieņēmumi!$BC$47), "Mikro",
IF(AND(AU45&gt;=Pieņēmumi!$BC$47,AU45&lt;Pieņēmumi!$BC$48), "Mazs",
IF(AND(AU45&gt;=Pieņēmumi!$BC$48,AU45&lt;Pieņēmumi!$BC$49), "Vidējs","Liels"))))</f>
        <v>Vidējs</v>
      </c>
      <c r="AW45" s="9">
        <f>IF(AV45="Mikro",Pieņēmumi!$BC$31*AT45*0.5,
IF(AV45="Mazs",Pieņēmumi!$BC$31*AT45,
IF(AV45="Vidējs",Pieņēmumi!$BC$32*AT45,
IF(AV45="Liels",Pieņēmumi!$BC$34*AT45,
0))))</f>
        <v>2.3255813953488373</v>
      </c>
      <c r="AX45" s="9">
        <f>IF(AV45="Mikro",Pieņēmumi!$BC$31*AT45*0.5,0)</f>
        <v>0</v>
      </c>
      <c r="AY45">
        <v>31</v>
      </c>
      <c r="AZ45">
        <v>2</v>
      </c>
      <c r="BA45" s="2">
        <f t="shared" ref="BA45:BA54" si="49">AY45/AZ45</f>
        <v>15.5</v>
      </c>
      <c r="BB45" s="6">
        <f>ROUNDUP(IF($A45=1,AY45/Pieņēmumi!$BN$39,IF($A45=2,AY45/Pieņēmumi!$BN$40,IF($A45=3,AY45/Pieņēmumi!$BN$41,AY45/Pieņēmumi!$BN$42))),$BB$10)</f>
        <v>2</v>
      </c>
      <c r="BC45" s="6">
        <f t="shared" si="22"/>
        <v>15.5</v>
      </c>
      <c r="BD45" s="6" t="str">
        <f>IF(AND(BC45&gt;=0,BC45&lt;Pieņēmumi!$BN$46),0,
IF(AND(BC45&gt;= Pieņēmumi!$BN$46,BC45&lt;Pieņēmumi!$BN$47), "Mikro",
IF(AND(BC45&gt;=Pieņēmumi!$BN$47,BC45&lt;Pieņēmumi!$BN$48), "Mazs",
IF(AND(BC45&gt;=Pieņēmumi!$BN$48,BC45&lt;Pieņēmumi!$BN$49), "Vidējs","Liels"))))</f>
        <v>Vidējs</v>
      </c>
      <c r="BE45" s="9">
        <f>IF(BD45="Mikro",Pieņēmumi!$BN$31*BB45*0.5,
IF(BD45="Mazs",Pieņēmumi!$BN$31*BB45,
IF(BD45="Vidējs",Pieņēmumi!$BN$32*BB45,
IF(BD45="Liels",Pieņēmumi!$BN$34*BB45,
0))))</f>
        <v>2.454780361757106</v>
      </c>
      <c r="BF45" s="9">
        <f>IF(BD45="Mikro",Pieņēmumi!$BN$31*BB45*0.5,0)</f>
        <v>0</v>
      </c>
      <c r="BG45">
        <v>40</v>
      </c>
      <c r="BH45">
        <v>2</v>
      </c>
      <c r="BI45" s="2">
        <f t="shared" si="48"/>
        <v>20</v>
      </c>
      <c r="BJ45" s="6">
        <f>ROUNDUP(IF($A45=1,BG45/Pieņēmumi!$BY$39,IF($A45=2,BG45/Pieņēmumi!$BY$40,IF($A45=3,BG45/Pieņēmumi!$BY$41,BG45/Pieņēmumi!$BY$42))),$BJ$10)</f>
        <v>2</v>
      </c>
      <c r="BK45" s="6">
        <f t="shared" si="24"/>
        <v>20</v>
      </c>
      <c r="BL45" s="6" t="str">
        <f>IF(AND(BK45&gt;=0,BK45&lt;Pieņēmumi!$BY$46),0,
IF(AND(BK45&gt;= Pieņēmumi!$BY$46,BK45&lt;Pieņēmumi!$BY$47), "Mikro",
IF(AND(BK45&gt;=Pieņēmumi!$BY$47,BK45&lt;Pieņēmumi!$BY$48), "Mazs",
IF(AND(BK45&gt;=Pieņēmumi!$BY$48,BK45&lt;Pieņēmumi!$BY$49), "Vidējs","Liels"))))</f>
        <v>Vidējs</v>
      </c>
      <c r="BM45" s="9">
        <f>IF(BL45="Mikro",Pieņēmumi!$BY$31*BJ45*0.5,
IF(BL45="Mazs",Pieņēmumi!$BY$31*BJ45,
IF(BL45="Vidējs",Pieņēmumi!$BY$32*BJ45,
IF(BL45="Liels",Pieņēmumi!$BY$34*BJ45,
0))))</f>
        <v>2.5839793281653747</v>
      </c>
      <c r="BN45" s="9">
        <f>IF(BL45="Mikro",Pieņēmumi!$BY$31*BJ45*0.5,0)</f>
        <v>0</v>
      </c>
      <c r="BO45">
        <v>33</v>
      </c>
      <c r="BP45">
        <v>2</v>
      </c>
      <c r="BQ45" s="2">
        <f t="shared" ref="BQ45:BQ54" si="50">BO45/BP45</f>
        <v>16.5</v>
      </c>
      <c r="BR45" s="6">
        <f>ROUNDUP(IF($A45=1,BO45/Pieņēmumi!$CJ$39,IF($A45=2,BO45/Pieņēmumi!$CJ$40,IF($A45=3,BO45/Pieņēmumi!$CJ$41,BO45/Pieņēmumi!$CJ$42))),$BR$10)</f>
        <v>2</v>
      </c>
      <c r="BS45" s="6">
        <f t="shared" si="26"/>
        <v>16.5</v>
      </c>
      <c r="BT45" s="6" t="str">
        <f>IF(AND(BS45&gt;=0,BS45&lt;Pieņēmumi!$CJ$46),0,
IF(AND(BS45&gt;= Pieņēmumi!$CJ$46,BS45&lt;Pieņēmumi!$CJ$47), "Mikro",
IF(AND(BS45&gt;=Pieņēmumi!$CJ$47,BS45&lt;Pieņēmumi!$CJ$48), "Mazs",
IF(AND(BS45&gt;=Pieņēmumi!$CJ$48,BS45&lt;Pieņēmumi!$CJ$49), "Vidējs","Liels"))))</f>
        <v>Vidējs</v>
      </c>
      <c r="BU45" s="9">
        <f>IF(BT45="Mikro",Pieņēmumi!$CJ$31*BR45*0.5,
IF(BT45="Mazs",Pieņēmumi!$CJ$31*BR45,
IF(BT45="Vidējs",Pieņēmumi!$CJ$32*BR45,
IF(BT45="Liels",Pieņēmumi!$CJ$34*BR45,
0))))</f>
        <v>2.5839793281653747</v>
      </c>
      <c r="BV45" s="9">
        <f>IF(BT45="Mikro",Pieņēmumi!$CJ$31*BR45*0.5,0)</f>
        <v>0</v>
      </c>
      <c r="BW45">
        <v>33</v>
      </c>
      <c r="BX45">
        <v>2</v>
      </c>
      <c r="BY45" s="2">
        <f>BW45/BX45</f>
        <v>16.5</v>
      </c>
      <c r="BZ45" s="6">
        <f>ROUNDUP(IF($A45=1,BW45/Pieņēmumi!$CU$42,IF($A45=2,BW45/Pieņēmumi!$CU$43,IF($A45=3,BW45/Pieņēmumi!$CU$44,BW45/Pieņēmumi!$CU$45))),$CH$10)</f>
        <v>2</v>
      </c>
      <c r="CA45" s="6">
        <f t="shared" si="27"/>
        <v>16.5</v>
      </c>
      <c r="CB45" s="6" t="str">
        <f>IF(AND(CA45&gt;=0,CA45&lt;Pieņēmumi!$CU$49),0,
IF(AND(CA45&gt;=Pieņēmumi!$CU$49,CA45&lt;Pieņēmumi!$CU$50),"Mazs",
IF(AND(CA45&gt;=Pieņēmumi!$CU$50,CA45&lt;Pieņēmumi!$CU$51),"Vidējs","Liels")))</f>
        <v>Vidējs</v>
      </c>
      <c r="CC45" s="9">
        <f>IF(CB45="Mazs",Pieņēmumi!$CU$34*BZ45,IF(CB45="Vidējs",Pieņēmumi!$CU$35*BZ45,IF(CB45="Liels",Pieņēmumi!$CU$37*BZ45,0)))</f>
        <v>2.7777777777777781</v>
      </c>
      <c r="CD45" s="9">
        <f>IF(CB45="Mazs",(Pieņēmumi!$CU$35-Pieņēmumi!$CU$34)*BZ45,0)</f>
        <v>0</v>
      </c>
      <c r="CE45">
        <v>32</v>
      </c>
      <c r="CF45">
        <v>2</v>
      </c>
      <c r="CG45" s="2">
        <f>CE45/CF45</f>
        <v>16</v>
      </c>
      <c r="CH45" s="6">
        <f>ROUNDUP(IF($A45=1,CE45/Pieņēmumi!$DE$42,IF($A45=2,CE45/Pieņēmumi!$DE$43,IF($A45=3,CE45/Pieņēmumi!$DE$44,CE45/Pieņēmumi!$DE$45))),$CH$10)</f>
        <v>2</v>
      </c>
      <c r="CI45" s="6">
        <f t="shared" si="28"/>
        <v>16</v>
      </c>
      <c r="CJ45" s="6" t="str">
        <f>IF(AND(CI45&gt;=0,CI45&lt;Pieņēmumi!$DE$49),0,
IF(AND(CI45&gt;=Pieņēmumi!$DE$49,CI45&lt;Pieņēmumi!$DE$50),"Mazs",
IF(AND(CI45&gt;=Pieņēmumi!$DE$50,CI45&lt;Pieņēmumi!$DE$51),"Vidējs","Liels")))</f>
        <v>Vidējs</v>
      </c>
      <c r="CK45" s="9">
        <f>IF(CJ45="Mazs",Pieņēmumi!$DE$34*CH45,IF(CJ45="Vidējs",Pieņēmumi!$DE$35*CH45,IF(CJ45="Liels",Pieņēmumi!$DE$37*CH45,0)))</f>
        <v>2.7777777777777781</v>
      </c>
      <c r="CL45" s="9">
        <f>IF(CJ45="Mazs",(Pieņēmumi!$DE$35-Pieņēmumi!$DE$34)*CH45,0)</f>
        <v>0</v>
      </c>
      <c r="CM45">
        <v>26</v>
      </c>
      <c r="CN45">
        <v>1</v>
      </c>
      <c r="CO45" s="2">
        <f>CM45/CN45</f>
        <v>26</v>
      </c>
      <c r="CP45" s="6">
        <f>ROUNDUP(IF($A45=1,CM45/Pieņēmumi!$DO$42,IF($A45=2,CM45/Pieņēmumi!$DO$43,IF($A45=3,CM45/Pieņēmumi!$DO$44,CM45/Pieņēmumi!$DO$45))),$CP$10)</f>
        <v>2</v>
      </c>
      <c r="CQ45" s="6">
        <f t="shared" si="29"/>
        <v>13</v>
      </c>
      <c r="CR45" s="6" t="str">
        <f>IF(AND(CQ45&gt;=0,CQ45&lt;Pieņēmumi!$DO$49),0,
IF(AND(CQ45&gt;=Pieņēmumi!$DO$49,CQ45&lt;Pieņēmumi!$DO$50),"Mazs",
IF(AND(CQ45&gt;=Pieņēmumi!$DO$50,CQ45&lt;Pieņēmumi!$DO$51),"Vidējs","Liels")))</f>
        <v>Vidējs</v>
      </c>
      <c r="CS45" s="9">
        <f>IF(CR45="Mazs",Pieņēmumi!$DO$34*CP45,IF(CR45="Vidējs",Pieņēmumi!$DO$35*CP45,IF(CR45="Liels",Pieņēmumi!$DO$37*CP45,0)))</f>
        <v>2.7777777777777781</v>
      </c>
      <c r="CT45" s="9">
        <f>IF(CR45="Mazs",(Pieņēmumi!$DO$35-Pieņēmumi!$DO$34)*CP45,0)</f>
        <v>0</v>
      </c>
      <c r="CU45" s="6">
        <f t="shared" si="30"/>
        <v>390</v>
      </c>
      <c r="CV45" s="6">
        <f t="shared" si="31"/>
        <v>22</v>
      </c>
      <c r="CW45" s="2">
        <f t="shared" si="32"/>
        <v>17.727272727272727</v>
      </c>
      <c r="CX45" t="str">
        <f t="shared" si="33"/>
        <v>Vidējā</v>
      </c>
    </row>
    <row r="46" spans="1:102" x14ac:dyDescent="0.25">
      <c r="A46" s="5">
        <v>1</v>
      </c>
      <c r="B46" s="23">
        <v>0.89959277470652232</v>
      </c>
      <c r="C46">
        <v>48</v>
      </c>
      <c r="D46">
        <v>2</v>
      </c>
      <c r="E46" s="2">
        <f>C46/D46</f>
        <v>24</v>
      </c>
      <c r="F46" s="6">
        <f>ROUNDUP(IF($A46=1,C46/Pieņēmumi!$B$39,IF($A46=2,C46/Pieņēmumi!$B$40,IF($A46=3,C46/Pieņēmumi!$B$41,C46/Pieņēmumi!$B$42))),$F$10)</f>
        <v>3</v>
      </c>
      <c r="G46" s="6">
        <f t="shared" si="13"/>
        <v>16</v>
      </c>
      <c r="H46" s="6" t="str">
        <f>IF(AND(G46&gt;=0,G46&lt;Pieņēmumi!$B$46),0,
IF(AND(G46&gt;= Pieņēmumi!$B$46,G46&lt;Pieņēmumi!$B$47), "Mikro",
IF(AND(G46&gt;=Pieņēmumi!$B$47,G46&lt;Pieņēmumi!$B$48), "Mazs",
IF(AND(G46&gt;=Pieņēmumi!$B$48,G46&lt;Pieņēmumi!$B$49), "Vidējs","Liels"))))</f>
        <v>Vidējs</v>
      </c>
      <c r="I46" s="9">
        <f>IF(H46="Mikro",Pieņēmumi!$B$31*F46*0.5,
IF(H46="Mazs",Pieņēmumi!$B$31*F46,
IF(H46="Vidējs",Pieņēmumi!$B$32*F46,
IF(H46="Liels",Pieņēmumi!$B$34*F46,
0))))</f>
        <v>2.4224806201550386</v>
      </c>
      <c r="J46" s="9">
        <f>IF(H46="Mikro",Pieņēmumi!$B$31*F46*0.5,0)</f>
        <v>0</v>
      </c>
      <c r="K46">
        <v>41</v>
      </c>
      <c r="L46">
        <v>2</v>
      </c>
      <c r="M46" s="2">
        <f t="shared" si="40"/>
        <v>20.5</v>
      </c>
      <c r="N46" s="6">
        <f>ROUNDUP(IF($A46=1,K46/Pieņēmumi!$L$39,IF($A46=2,K46/Pieņēmumi!$L$40,IF($A46=3,K46/Pieņēmumi!$L$41,K46/Pieņēmumi!$L$42))),$N$10)</f>
        <v>3</v>
      </c>
      <c r="O46" s="6">
        <f t="shared" si="14"/>
        <v>13.666666666666666</v>
      </c>
      <c r="P46" s="6" t="str">
        <f>IF(AND(O46&gt;=0,O46&lt;Pieņēmumi!$L$46),0,
IF(AND(O46&gt;= Pieņēmumi!$L$46,O46&lt;Pieņēmumi!$L$47), "Mikro",
IF(AND(O46&gt;=Pieņēmumi!$L$47,O46&lt;Pieņēmumi!$L$48), "Mazs",
IF(AND(O46&gt;=Pieņēmumi!$L$48,O46&lt;Pieņēmumi!$L$49), "Vidējs","Liels"))))</f>
        <v>Vidējs</v>
      </c>
      <c r="Q46" s="9">
        <f>IF(P46="Mikro",Pieņēmumi!$L$31*N46*0.5,
IF(P46="Mazs",Pieņēmumi!$L$31*N46,
IF(P46="Vidējs",Pieņēmumi!$L$32*N46,
IF(P46="Liels",Pieņēmumi!$L$34*N46,
0))))</f>
        <v>2.5193798449612408</v>
      </c>
      <c r="R46" s="9">
        <f>IF(P46="Mikro",Pieņēmumi!$L$31*N46*0.5,0)</f>
        <v>0</v>
      </c>
      <c r="S46">
        <v>36</v>
      </c>
      <c r="T46">
        <v>2</v>
      </c>
      <c r="U46" s="2">
        <f>S46/T46</f>
        <v>18</v>
      </c>
      <c r="V46" s="6">
        <f>ROUNDUP(IF($A46=1,S46/Pieņēmumi!$V$39,IF($A46=2,S46/Pieņēmumi!$V$40,IF($A46=3,S46/Pieņēmumi!$V$41,S46/Pieņēmumi!$V$42))),$V$10)</f>
        <v>2</v>
      </c>
      <c r="W46" s="6">
        <f t="shared" si="16"/>
        <v>18</v>
      </c>
      <c r="X46" s="6" t="str">
        <f>IF(AND(W46&gt;=0,W46&lt;Pieņēmumi!$V$46),0,
IF(AND(W46&gt;= Pieņēmumi!$V$46,W46&lt;Pieņēmumi!$V$47), "Mikro",
IF(AND(W46&gt;=Pieņēmumi!$V$47,W46&lt;Pieņēmumi!$V$48), "Mazs",
IF(AND(W46&gt;=Pieņēmumi!$V$48,W46&lt;Pieņēmumi!$V$49), "Vidējs","Liels"))))</f>
        <v>Vidējs</v>
      </c>
      <c r="Y46" s="9">
        <f>IF(X46="Mikro",Pieņēmumi!$V$31*V46*0.5,
IF(X46="Mazs",Pieņēmumi!$V$31*V46,
IF(X46="Vidējs",Pieņēmumi!$V$32*V46,
IF(X46="Liels",Pieņēmumi!$V$34*V46,
0))))</f>
        <v>1.7441860465116281</v>
      </c>
      <c r="Z46" s="9">
        <f>IF(X46="Mikro",Pieņēmumi!$V$31*V46*0.5,0)</f>
        <v>0</v>
      </c>
      <c r="AA46">
        <v>42</v>
      </c>
      <c r="AB46">
        <v>2</v>
      </c>
      <c r="AC46" s="2">
        <f t="shared" si="46"/>
        <v>21</v>
      </c>
      <c r="AD46" s="6">
        <f>ROUNDUP(IF($A46=1,AA46/Pieņēmumi!$AF$39,IF($A46=2,AA46/Pieņēmumi!$AF$40,IF($A46=3,AA46/Pieņēmumi!$AF$41,AA46/Pieņēmumi!$AF$42))),$AD$10)</f>
        <v>3</v>
      </c>
      <c r="AE46" s="6">
        <f t="shared" si="18"/>
        <v>14</v>
      </c>
      <c r="AF46" s="6" t="str">
        <f>IF(AND(AE46&gt;=0,AE46&lt;Pieņēmumi!$AF$46),0,
IF(AND(AE46&gt;= Pieņēmumi!$AF$46,AE46&lt;Pieņēmumi!$AF$47), "Mikro",
IF(AND(AE46&gt;=Pieņēmumi!$AF$47,AE46&lt;Pieņēmumi!$AF$48), "Mazs",
IF(AND(AE46&gt;=Pieņēmumi!$AF$48,AE46&lt;Pieņēmumi!$AF$49), "Vidējs","Liels"))))</f>
        <v>Vidējs</v>
      </c>
      <c r="AG46" s="9">
        <f>IF(AF46="Mikro",Pieņēmumi!$AF$31*AD46*0.5,
IF(AF46="Mazs",Pieņēmumi!$AF$31*AD46,
IF(AF46="Vidējs",Pieņēmumi!$AF$32*AD46,
IF(AF46="Liels",Pieņēmumi!$AF$34*AD46,
0))))</f>
        <v>3.1007751937984498</v>
      </c>
      <c r="AH46" s="9">
        <f>IF(AF46="Mikro",Pieņēmumi!$AF$31*AD46*0.5,0)</f>
        <v>0</v>
      </c>
      <c r="AI46">
        <v>37</v>
      </c>
      <c r="AJ46">
        <v>2</v>
      </c>
      <c r="AK46" s="2">
        <f>AI46/AJ46</f>
        <v>18.5</v>
      </c>
      <c r="AL46" s="6">
        <f>ROUNDUP(IF($A46=1,AI46/Pieņēmumi!$AR$39,IF($A46=2,AI46/Pieņēmumi!$AR$40,IF($A46=3,AI46/Pieņēmumi!$AR$41,AI46/Pieņēmumi!$AR$42))),$AL$10)</f>
        <v>2</v>
      </c>
      <c r="AM46" s="6">
        <f t="shared" si="19"/>
        <v>18.5</v>
      </c>
      <c r="AN46" s="6" t="str">
        <f>IF(AND(AM46&gt;=0,AM46&lt;Pieņēmumi!$AR$46),0,
IF(AND(AM46&gt;= Pieņēmumi!$AR$46,AM46&lt;Pieņēmumi!$AR$47), "Mikro",
IF(AND(AM46&gt;=Pieņēmumi!$AR$47,AM46&lt;Pieņēmumi!$AR$48), "Mazs",
IF(AND(AM46&gt;=Pieņēmumi!$AR$48,AM46&lt;Pieņēmumi!$AR$49), "Vidējs","Liels"))))</f>
        <v>Vidējs</v>
      </c>
      <c r="AO46" s="9">
        <f>IF(AN46="Mikro",Pieņēmumi!$AR$31*AL46*0.5,
IF(AN46="Mazs",Pieņēmumi!$AR$31*AL46,
IF(AN46="Vidējs",Pieņēmumi!$AR$32*AL46,
IF(AN46="Liels",Pieņēmumi!$AR$34*AL46,
0))))</f>
        <v>2.1963824289405687</v>
      </c>
      <c r="AP46" s="9">
        <f>IF(AN46="Mikro",Pieņēmumi!$AR$31*AL46*0.5,0)</f>
        <v>0</v>
      </c>
      <c r="AQ46">
        <v>39</v>
      </c>
      <c r="AR46">
        <v>2</v>
      </c>
      <c r="AS46" s="2">
        <f t="shared" si="47"/>
        <v>19.5</v>
      </c>
      <c r="AT46" s="6">
        <f>ROUNDUP(IF($A46=1,AQ46/Pieņēmumi!$BC$39,IF($A46=2,AQ46/Pieņēmumi!$BC$40,IF($A46=3,AQ46/Pieņēmumi!$BC$41,AQ46/Pieņēmumi!$BC$42))),$AT$10)</f>
        <v>2</v>
      </c>
      <c r="AU46" s="6">
        <f t="shared" si="21"/>
        <v>19.5</v>
      </c>
      <c r="AV46" s="6" t="str">
        <f>IF(AND(AU46&gt;=0,AU46&lt;Pieņēmumi!$BC$46),0,
IF(AND(AU46&gt;= Pieņēmumi!$BC$46,AU46&lt;Pieņēmumi!$BC$47), "Mikro",
IF(AND(AU46&gt;=Pieņēmumi!$BC$47,AU46&lt;Pieņēmumi!$BC$48), "Mazs",
IF(AND(AU46&gt;=Pieņēmumi!$BC$48,AU46&lt;Pieņēmumi!$BC$49), "Vidējs","Liels"))))</f>
        <v>Vidējs</v>
      </c>
      <c r="AW46" s="9">
        <f>IF(AV46="Mikro",Pieņēmumi!$BC$31*AT46*0.5,
IF(AV46="Mazs",Pieņēmumi!$BC$31*AT46,
IF(AV46="Vidējs",Pieņēmumi!$BC$32*AT46,
IF(AV46="Liels",Pieņēmumi!$BC$34*AT46,
0))))</f>
        <v>2.3255813953488373</v>
      </c>
      <c r="AX46" s="9">
        <f>IF(AV46="Mikro",Pieņēmumi!$BC$31*AT46*0.5,0)</f>
        <v>0</v>
      </c>
      <c r="AY46">
        <v>55</v>
      </c>
      <c r="AZ46">
        <v>2</v>
      </c>
      <c r="BA46" s="2">
        <f t="shared" si="49"/>
        <v>27.5</v>
      </c>
      <c r="BB46" s="6">
        <f>ROUNDUP(IF($A46=1,AY46/Pieņēmumi!$BN$39,IF($A46=2,AY46/Pieņēmumi!$BN$40,IF($A46=3,AY46/Pieņēmumi!$BN$41,AY46/Pieņēmumi!$BN$42))),$BB$10)</f>
        <v>3</v>
      </c>
      <c r="BC46" s="6">
        <f t="shared" si="22"/>
        <v>18.333333333333332</v>
      </c>
      <c r="BD46" s="6" t="str">
        <f>IF(AND(BC46&gt;=0,BC46&lt;Pieņēmumi!$BN$46),0,
IF(AND(BC46&gt;= Pieņēmumi!$BN$46,BC46&lt;Pieņēmumi!$BN$47), "Mikro",
IF(AND(BC46&gt;=Pieņēmumi!$BN$47,BC46&lt;Pieņēmumi!$BN$48), "Mazs",
IF(AND(BC46&gt;=Pieņēmumi!$BN$48,BC46&lt;Pieņēmumi!$BN$49), "Vidējs","Liels"))))</f>
        <v>Vidējs</v>
      </c>
      <c r="BE46" s="9">
        <f>IF(BD46="Mikro",Pieņēmumi!$BN$31*BB46*0.5,
IF(BD46="Mazs",Pieņēmumi!$BN$31*BB46,
IF(BD46="Vidējs",Pieņēmumi!$BN$32*BB46,
IF(BD46="Liels",Pieņēmumi!$BN$34*BB46,
0))))</f>
        <v>3.6821705426356592</v>
      </c>
      <c r="BF46" s="9">
        <f>IF(BD46="Mikro",Pieņēmumi!$BN$31*BB46*0.5,0)</f>
        <v>0</v>
      </c>
      <c r="BG46">
        <v>29</v>
      </c>
      <c r="BH46">
        <v>1</v>
      </c>
      <c r="BI46" s="2">
        <f t="shared" si="48"/>
        <v>29</v>
      </c>
      <c r="BJ46" s="6">
        <f>ROUNDUP(IF($A46=1,BG46/Pieņēmumi!$BY$39,IF($A46=2,BG46/Pieņēmumi!$BY$40,IF($A46=3,BG46/Pieņēmumi!$BY$41,BG46/Pieņēmumi!$BY$42))),$BJ$10)</f>
        <v>2</v>
      </c>
      <c r="BK46" s="6">
        <f t="shared" si="24"/>
        <v>14.5</v>
      </c>
      <c r="BL46" s="6" t="str">
        <f>IF(AND(BK46&gt;=0,BK46&lt;Pieņēmumi!$BY$46),0,
IF(AND(BK46&gt;= Pieņēmumi!$BY$46,BK46&lt;Pieņēmumi!$BY$47), "Mikro",
IF(AND(BK46&gt;=Pieņēmumi!$BY$47,BK46&lt;Pieņēmumi!$BY$48), "Mazs",
IF(AND(BK46&gt;=Pieņēmumi!$BY$48,BK46&lt;Pieņēmumi!$BY$49), "Vidējs","Liels"))))</f>
        <v>Vidējs</v>
      </c>
      <c r="BM46" s="9">
        <f>IF(BL46="Mikro",Pieņēmumi!$BY$31*BJ46*0.5,
IF(BL46="Mazs",Pieņēmumi!$BY$31*BJ46,
IF(BL46="Vidējs",Pieņēmumi!$BY$32*BJ46,
IF(BL46="Liels",Pieņēmumi!$BY$34*BJ46,
0))))</f>
        <v>2.5839793281653747</v>
      </c>
      <c r="BN46" s="9">
        <f>IF(BL46="Mikro",Pieņēmumi!$BY$31*BJ46*0.5,0)</f>
        <v>0</v>
      </c>
      <c r="BO46">
        <v>28</v>
      </c>
      <c r="BP46">
        <v>1</v>
      </c>
      <c r="BQ46" s="2">
        <f t="shared" si="50"/>
        <v>28</v>
      </c>
      <c r="BR46" s="6">
        <f>ROUNDUP(IF($A46=1,BO46/Pieņēmumi!$CJ$39,IF($A46=2,BO46/Pieņēmumi!$CJ$40,IF($A46=3,BO46/Pieņēmumi!$CJ$41,BO46/Pieņēmumi!$CJ$42))),$BR$10)</f>
        <v>2</v>
      </c>
      <c r="BS46" s="6">
        <f t="shared" si="26"/>
        <v>14</v>
      </c>
      <c r="BT46" s="6" t="str">
        <f>IF(AND(BS46&gt;=0,BS46&lt;Pieņēmumi!$CJ$46),0,
IF(AND(BS46&gt;= Pieņēmumi!$CJ$46,BS46&lt;Pieņēmumi!$CJ$47), "Mikro",
IF(AND(BS46&gt;=Pieņēmumi!$CJ$47,BS46&lt;Pieņēmumi!$CJ$48), "Mazs",
IF(AND(BS46&gt;=Pieņēmumi!$CJ$48,BS46&lt;Pieņēmumi!$CJ$49), "Vidējs","Liels"))))</f>
        <v>Vidējs</v>
      </c>
      <c r="BU46" s="9">
        <f>IF(BT46="Mikro",Pieņēmumi!$CJ$31*BR46*0.5,
IF(BT46="Mazs",Pieņēmumi!$CJ$31*BR46,
IF(BT46="Vidējs",Pieņēmumi!$CJ$32*BR46,
IF(BT46="Liels",Pieņēmumi!$CJ$34*BR46,
0))))</f>
        <v>2.5839793281653747</v>
      </c>
      <c r="BV46" s="9">
        <f>IF(BT46="Mikro",Pieņēmumi!$CJ$31*BR46*0.5,0)</f>
        <v>0</v>
      </c>
      <c r="BW46">
        <v>52</v>
      </c>
      <c r="BX46">
        <v>3</v>
      </c>
      <c r="BY46" s="2">
        <f>BW46/BX46</f>
        <v>17.333333333333332</v>
      </c>
      <c r="BZ46" s="6">
        <f>ROUNDUP(IF($A46=1,BW46/Pieņēmumi!$CU$42,IF($A46=2,BW46/Pieņēmumi!$CU$43,IF($A46=3,BW46/Pieņēmumi!$CU$44,BW46/Pieņēmumi!$CU$45))),$CH$10)</f>
        <v>3</v>
      </c>
      <c r="CA46" s="6">
        <f t="shared" si="27"/>
        <v>17.333333333333332</v>
      </c>
      <c r="CB46" s="6" t="str">
        <f>IF(AND(CA46&gt;=0,CA46&lt;Pieņēmumi!$CU$49),0,
IF(AND(CA46&gt;=Pieņēmumi!$CU$49,CA46&lt;Pieņēmumi!$CU$50),"Mazs",
IF(AND(CA46&gt;=Pieņēmumi!$CU$50,CA46&lt;Pieņēmumi!$CU$51),"Vidējs","Liels")))</f>
        <v>Vidējs</v>
      </c>
      <c r="CC46" s="9">
        <f>IF(CB46="Mazs",Pieņēmumi!$CU$34*BZ46,IF(CB46="Vidējs",Pieņēmumi!$CU$35*BZ46,IF(CB46="Liels",Pieņēmumi!$CU$37*BZ46,0)))</f>
        <v>4.166666666666667</v>
      </c>
      <c r="CD46" s="9">
        <f>IF(CB46="Mazs",(Pieņēmumi!$CU$35-Pieņēmumi!$CU$34)*BZ46,0)</f>
        <v>0</v>
      </c>
      <c r="CE46">
        <v>38</v>
      </c>
      <c r="CF46">
        <v>2</v>
      </c>
      <c r="CG46" s="2">
        <f>CE46/CF46</f>
        <v>19</v>
      </c>
      <c r="CH46" s="6">
        <f>ROUNDUP(IF($A46=1,CE46/Pieņēmumi!$DE$42,IF($A46=2,CE46/Pieņēmumi!$DE$43,IF($A46=3,CE46/Pieņēmumi!$DE$44,CE46/Pieņēmumi!$DE$45))),$CH$10)</f>
        <v>2</v>
      </c>
      <c r="CI46" s="6">
        <f t="shared" si="28"/>
        <v>19</v>
      </c>
      <c r="CJ46" s="6" t="str">
        <f>IF(AND(CI46&gt;=0,CI46&lt;Pieņēmumi!$DE$49),0,
IF(AND(CI46&gt;=Pieņēmumi!$DE$49,CI46&lt;Pieņēmumi!$DE$50),"Mazs",
IF(AND(CI46&gt;=Pieņēmumi!$DE$50,CI46&lt;Pieņēmumi!$DE$51),"Vidējs","Liels")))</f>
        <v>Vidējs</v>
      </c>
      <c r="CK46" s="9">
        <f>IF(CJ46="Mazs",Pieņēmumi!$DE$34*CH46,IF(CJ46="Vidējs",Pieņēmumi!$DE$35*CH46,IF(CJ46="Liels",Pieņēmumi!$DE$37*CH46,0)))</f>
        <v>2.7777777777777781</v>
      </c>
      <c r="CL46" s="9">
        <f>IF(CJ46="Mazs",(Pieņēmumi!$DE$35-Pieņēmumi!$DE$34)*CH46,0)</f>
        <v>0</v>
      </c>
      <c r="CM46">
        <v>46</v>
      </c>
      <c r="CN46">
        <v>2</v>
      </c>
      <c r="CO46" s="2">
        <f>CM46/CN46</f>
        <v>23</v>
      </c>
      <c r="CP46" s="6">
        <f>ROUNDUP(IF($A46=1,CM46/Pieņēmumi!$DO$42,IF($A46=2,CM46/Pieņēmumi!$DO$43,IF($A46=3,CM46/Pieņēmumi!$DO$44,CM46/Pieņēmumi!$DO$45))),$CP$10)</f>
        <v>2</v>
      </c>
      <c r="CQ46" s="6">
        <f t="shared" si="29"/>
        <v>23</v>
      </c>
      <c r="CR46" s="6" t="str">
        <f>IF(AND(CQ46&gt;=0,CQ46&lt;Pieņēmumi!$DO$49),0,
IF(AND(CQ46&gt;=Pieņēmumi!$DO$49,CQ46&lt;Pieņēmumi!$DO$50),"Mazs",
IF(AND(CQ46&gt;=Pieņēmumi!$DO$50,CQ46&lt;Pieņēmumi!$DO$51),"Vidējs","Liels")))</f>
        <v>Liels</v>
      </c>
      <c r="CS46" s="9">
        <f>IF(CR46="Mazs",Pieņēmumi!$DO$34*CP46,IF(CR46="Vidējs",Pieņēmumi!$DO$35*CP46,IF(CR46="Liels",Pieņēmumi!$DO$37*CP46,0)))</f>
        <v>3.535353535353535</v>
      </c>
      <c r="CT46" s="9">
        <f>IF(CR46="Mazs",(Pieņēmumi!$DO$35-Pieņēmumi!$DO$34)*CP46,0)</f>
        <v>0</v>
      </c>
      <c r="CU46" s="6">
        <f t="shared" si="30"/>
        <v>491</v>
      </c>
      <c r="CV46" s="6">
        <f t="shared" si="31"/>
        <v>23</v>
      </c>
      <c r="CW46" s="2">
        <f t="shared" si="32"/>
        <v>21.347826086956523</v>
      </c>
      <c r="CX46" t="str">
        <f t="shared" si="33"/>
        <v>Vidējā</v>
      </c>
    </row>
    <row r="47" spans="1:102" x14ac:dyDescent="0.25">
      <c r="A47" s="5">
        <v>1</v>
      </c>
      <c r="B47" s="23">
        <v>0.89927002967501091</v>
      </c>
      <c r="C47">
        <v>83</v>
      </c>
      <c r="D47">
        <v>3</v>
      </c>
      <c r="E47" s="2">
        <f>C47/D47</f>
        <v>27.666666666666668</v>
      </c>
      <c r="F47" s="6">
        <f>ROUNDUP(IF($A47=1,C47/Pieņēmumi!$B$39,IF($A47=2,C47/Pieņēmumi!$B$40,IF($A47=3,C47/Pieņēmumi!$B$41,C47/Pieņēmumi!$B$42))),$F$10)</f>
        <v>5</v>
      </c>
      <c r="G47" s="6">
        <f t="shared" si="13"/>
        <v>16.600000000000001</v>
      </c>
      <c r="H47" s="6" t="str">
        <f>IF(AND(G47&gt;=0,G47&lt;Pieņēmumi!$B$46),0,
IF(AND(G47&gt;= Pieņēmumi!$B$46,G47&lt;Pieņēmumi!$B$47), "Mikro",
IF(AND(G47&gt;=Pieņēmumi!$B$47,G47&lt;Pieņēmumi!$B$48), "Mazs",
IF(AND(G47&gt;=Pieņēmumi!$B$48,G47&lt;Pieņēmumi!$B$49), "Vidējs","Liels"))))</f>
        <v>Vidējs</v>
      </c>
      <c r="I47" s="9">
        <f>IF(H47="Mikro",Pieņēmumi!$B$31*F47*0.5,
IF(H47="Mazs",Pieņēmumi!$B$31*F47,
IF(H47="Vidējs",Pieņēmumi!$B$32*F47,
IF(H47="Liels",Pieņēmumi!$B$34*F47,
0))))</f>
        <v>4.0374677002583974</v>
      </c>
      <c r="J47" s="9">
        <f>IF(H47="Mikro",Pieņēmumi!$B$31*F47*0.5,0)</f>
        <v>0</v>
      </c>
      <c r="K47">
        <v>81</v>
      </c>
      <c r="L47">
        <v>3</v>
      </c>
      <c r="M47" s="2">
        <f t="shared" si="40"/>
        <v>27</v>
      </c>
      <c r="N47" s="6">
        <f>ROUNDUP(IF($A47=1,K47/Pieņēmumi!$L$39,IF($A47=2,K47/Pieņēmumi!$L$40,IF($A47=3,K47/Pieņēmumi!$L$41,K47/Pieņēmumi!$L$42))),$N$10)</f>
        <v>5</v>
      </c>
      <c r="O47" s="6">
        <f t="shared" si="14"/>
        <v>16.2</v>
      </c>
      <c r="P47" s="6" t="str">
        <f>IF(AND(O47&gt;=0,O47&lt;Pieņēmumi!$L$46),0,
IF(AND(O47&gt;= Pieņēmumi!$L$46,O47&lt;Pieņēmumi!$L$47), "Mikro",
IF(AND(O47&gt;=Pieņēmumi!$L$47,O47&lt;Pieņēmumi!$L$48), "Mazs",
IF(AND(O47&gt;=Pieņēmumi!$L$48,O47&lt;Pieņēmumi!$L$49), "Vidējs","Liels"))))</f>
        <v>Vidējs</v>
      </c>
      <c r="Q47" s="9">
        <f>IF(P47="Mikro",Pieņēmumi!$L$31*N47*0.5,
IF(P47="Mazs",Pieņēmumi!$L$31*N47,
IF(P47="Vidējs",Pieņēmumi!$L$32*N47,
IF(P47="Liels",Pieņēmumi!$L$34*N47,
0))))</f>
        <v>4.1989664082687348</v>
      </c>
      <c r="R47" s="9">
        <f>IF(P47="Mikro",Pieņēmumi!$L$31*N47*0.5,0)</f>
        <v>0</v>
      </c>
      <c r="S47">
        <v>77</v>
      </c>
      <c r="T47">
        <v>3</v>
      </c>
      <c r="U47" s="2">
        <f>S47/T47</f>
        <v>25.666666666666668</v>
      </c>
      <c r="V47" s="6">
        <f>ROUNDUP(IF($A47=1,S47/Pieņēmumi!$V$39,IF($A47=2,S47/Pieņēmumi!$V$40,IF($A47=3,S47/Pieņēmumi!$V$41,S47/Pieņēmumi!$V$42))),$V$10)</f>
        <v>4</v>
      </c>
      <c r="W47" s="6">
        <f t="shared" si="16"/>
        <v>19.25</v>
      </c>
      <c r="X47" s="6" t="str">
        <f>IF(AND(W47&gt;=0,W47&lt;Pieņēmumi!$V$46),0,
IF(AND(W47&gt;= Pieņēmumi!$V$46,W47&lt;Pieņēmumi!$V$47), "Mikro",
IF(AND(W47&gt;=Pieņēmumi!$V$47,W47&lt;Pieņēmumi!$V$48), "Mazs",
IF(AND(W47&gt;=Pieņēmumi!$V$48,W47&lt;Pieņēmumi!$V$49), "Vidējs","Liels"))))</f>
        <v>Vidējs</v>
      </c>
      <c r="Y47" s="9">
        <f>IF(X47="Mikro",Pieņēmumi!$V$31*V47*0.5,
IF(X47="Mazs",Pieņēmumi!$V$31*V47,
IF(X47="Vidējs",Pieņēmumi!$V$32*V47,
IF(X47="Liels",Pieņēmumi!$V$34*V47,
0))))</f>
        <v>3.4883720930232562</v>
      </c>
      <c r="Z47" s="9">
        <f>IF(X47="Mikro",Pieņēmumi!$V$31*V47*0.5,0)</f>
        <v>0</v>
      </c>
      <c r="AA47">
        <v>69</v>
      </c>
      <c r="AB47">
        <v>3</v>
      </c>
      <c r="AC47" s="2">
        <f t="shared" si="46"/>
        <v>23</v>
      </c>
      <c r="AD47" s="6">
        <f>ROUNDUP(IF($A47=1,AA47/Pieņēmumi!$AF$39,IF($A47=2,AA47/Pieņēmumi!$AF$40,IF($A47=3,AA47/Pieņēmumi!$AF$41,AA47/Pieņēmumi!$AF$42))),$AD$10)</f>
        <v>4</v>
      </c>
      <c r="AE47" s="6">
        <f t="shared" si="18"/>
        <v>17.25</v>
      </c>
      <c r="AF47" s="6" t="str">
        <f>IF(AND(AE47&gt;=0,AE47&lt;Pieņēmumi!$AF$46),0,
IF(AND(AE47&gt;= Pieņēmumi!$AF$46,AE47&lt;Pieņēmumi!$AF$47), "Mikro",
IF(AND(AE47&gt;=Pieņēmumi!$AF$47,AE47&lt;Pieņēmumi!$AF$48), "Mazs",
IF(AND(AE47&gt;=Pieņēmumi!$AF$48,AE47&lt;Pieņēmumi!$AF$49), "Vidējs","Liels"))))</f>
        <v>Vidējs</v>
      </c>
      <c r="AG47" s="9">
        <f>IF(AF47="Mikro",Pieņēmumi!$AF$31*AD47*0.5,
IF(AF47="Mazs",Pieņēmumi!$AF$31*AD47,
IF(AF47="Vidējs",Pieņēmumi!$AF$32*AD47,
IF(AF47="Liels",Pieņēmumi!$AF$34*AD47,
0))))</f>
        <v>4.1343669250646</v>
      </c>
      <c r="AH47" s="9">
        <f>IF(AF47="Mikro",Pieņēmumi!$AF$31*AD47*0.5,0)</f>
        <v>0</v>
      </c>
      <c r="AI47">
        <v>83</v>
      </c>
      <c r="AJ47">
        <v>3</v>
      </c>
      <c r="AK47" s="2">
        <f>AI47/AJ47</f>
        <v>27.666666666666668</v>
      </c>
      <c r="AL47" s="6">
        <f>ROUNDUP(IF($A47=1,AI47/Pieņēmumi!$AR$39,IF($A47=2,AI47/Pieņēmumi!$AR$40,IF($A47=3,AI47/Pieņēmumi!$AR$41,AI47/Pieņēmumi!$AR$42))),$AL$10)</f>
        <v>4</v>
      </c>
      <c r="AM47" s="6">
        <f t="shared" si="19"/>
        <v>20.75</v>
      </c>
      <c r="AN47" s="6" t="str">
        <f>IF(AND(AM47&gt;=0,AM47&lt;Pieņēmumi!$AR$46),0,
IF(AND(AM47&gt;= Pieņēmumi!$AR$46,AM47&lt;Pieņēmumi!$AR$47), "Mikro",
IF(AND(AM47&gt;=Pieņēmumi!$AR$47,AM47&lt;Pieņēmumi!$AR$48), "Mazs",
IF(AND(AM47&gt;=Pieņēmumi!$AR$48,AM47&lt;Pieņēmumi!$AR$49), "Vidējs","Liels"))))</f>
        <v>Vidējs</v>
      </c>
      <c r="AO47" s="9">
        <f>IF(AN47="Mikro",Pieņēmumi!$AR$31*AL47*0.5,
IF(AN47="Mazs",Pieņēmumi!$AR$31*AL47,
IF(AN47="Vidējs",Pieņēmumi!$AR$32*AL47,
IF(AN47="Liels",Pieņēmumi!$AR$34*AL47,
0))))</f>
        <v>4.3927648578811374</v>
      </c>
      <c r="AP47" s="9">
        <f>IF(AN47="Mikro",Pieņēmumi!$AR$31*AL47*0.5,0)</f>
        <v>0</v>
      </c>
      <c r="AQ47">
        <v>83</v>
      </c>
      <c r="AR47">
        <v>3</v>
      </c>
      <c r="AS47" s="2">
        <f t="shared" si="47"/>
        <v>27.666666666666668</v>
      </c>
      <c r="AT47" s="6">
        <f>ROUNDUP(IF($A47=1,AQ47/Pieņēmumi!$BC$39,IF($A47=2,AQ47/Pieņēmumi!$BC$40,IF($A47=3,AQ47/Pieņēmumi!$BC$41,AQ47/Pieņēmumi!$BC$42))),$AT$10)</f>
        <v>4</v>
      </c>
      <c r="AU47" s="6">
        <f t="shared" si="21"/>
        <v>20.75</v>
      </c>
      <c r="AV47" s="6" t="str">
        <f>IF(AND(AU47&gt;=0,AU47&lt;Pieņēmumi!$BC$46),0,
IF(AND(AU47&gt;= Pieņēmumi!$BC$46,AU47&lt;Pieņēmumi!$BC$47), "Mikro",
IF(AND(AU47&gt;=Pieņēmumi!$BC$47,AU47&lt;Pieņēmumi!$BC$48), "Mazs",
IF(AND(AU47&gt;=Pieņēmumi!$BC$48,AU47&lt;Pieņēmumi!$BC$49), "Vidējs","Liels"))))</f>
        <v>Vidējs</v>
      </c>
      <c r="AW47" s="9">
        <f>IF(AV47="Mikro",Pieņēmumi!$BC$31*AT47*0.5,
IF(AV47="Mazs",Pieņēmumi!$BC$31*AT47,
IF(AV47="Vidējs",Pieņēmumi!$BC$32*AT47,
IF(AV47="Liels",Pieņēmumi!$BC$34*AT47,
0))))</f>
        <v>4.6511627906976747</v>
      </c>
      <c r="AX47" s="9">
        <f>IF(AV47="Mikro",Pieņēmumi!$BC$31*AT47*0.5,0)</f>
        <v>0</v>
      </c>
      <c r="AY47">
        <v>115</v>
      </c>
      <c r="AZ47">
        <v>4</v>
      </c>
      <c r="BA47" s="2">
        <f t="shared" si="49"/>
        <v>28.75</v>
      </c>
      <c r="BB47" s="6">
        <f>ROUNDUP(IF($A47=1,AY47/Pieņēmumi!$BN$39,IF($A47=2,AY47/Pieņēmumi!$BN$40,IF($A47=3,AY47/Pieņēmumi!$BN$41,AY47/Pieņēmumi!$BN$42))),$BB$10)</f>
        <v>5</v>
      </c>
      <c r="BC47" s="6">
        <f t="shared" si="22"/>
        <v>23</v>
      </c>
      <c r="BD47" s="6" t="str">
        <f>IF(AND(BC47&gt;=0,BC47&lt;Pieņēmumi!$BN$46),0,
IF(AND(BC47&gt;= Pieņēmumi!$BN$46,BC47&lt;Pieņēmumi!$BN$47), "Mikro",
IF(AND(BC47&gt;=Pieņēmumi!$BN$47,BC47&lt;Pieņēmumi!$BN$48), "Mazs",
IF(AND(BC47&gt;=Pieņēmumi!$BN$48,BC47&lt;Pieņēmumi!$BN$49), "Vidējs","Liels"))))</f>
        <v>Liels</v>
      </c>
      <c r="BE47" s="9">
        <f>IF(BD47="Mikro",Pieņēmumi!$BN$31*BB47*0.5,
IF(BD47="Mazs",Pieņēmumi!$BN$31*BB47,
IF(BD47="Vidējs",Pieņēmumi!$BN$32*BB47,
IF(BD47="Liels",Pieņēmumi!$BN$34*BB47,
0))))</f>
        <v>7.9365079365079358</v>
      </c>
      <c r="BF47" s="9">
        <f>IF(BD47="Mikro",Pieņēmumi!$BN$31*BB47*0.5,0)</f>
        <v>0</v>
      </c>
      <c r="BG47">
        <v>94</v>
      </c>
      <c r="BH47">
        <v>3</v>
      </c>
      <c r="BI47" s="2">
        <f t="shared" si="48"/>
        <v>31.333333333333332</v>
      </c>
      <c r="BJ47" s="6">
        <f>ROUNDUP(IF($A47=1,BG47/Pieņēmumi!$BY$39,IF($A47=2,BG47/Pieņēmumi!$BY$40,IF($A47=3,BG47/Pieņēmumi!$BY$41,BG47/Pieņēmumi!$BY$42))),$BJ$10)</f>
        <v>4</v>
      </c>
      <c r="BK47" s="6">
        <f t="shared" si="24"/>
        <v>23.5</v>
      </c>
      <c r="BL47" s="6" t="str">
        <f>IF(AND(BK47&gt;=0,BK47&lt;Pieņēmumi!$BY$46),0,
IF(AND(BK47&gt;= Pieņēmumi!$BY$46,BK47&lt;Pieņēmumi!$BY$47), "Mikro",
IF(AND(BK47&gt;=Pieņēmumi!$BY$47,BK47&lt;Pieņēmumi!$BY$48), "Mazs",
IF(AND(BK47&gt;=Pieņēmumi!$BY$48,BK47&lt;Pieņēmumi!$BY$49), "Vidējs","Liels"))))</f>
        <v>Liels</v>
      </c>
      <c r="BM47" s="9">
        <f>IF(BL47="Mikro",Pieņēmumi!$BY$31*BJ47*0.5,
IF(BL47="Mazs",Pieņēmumi!$BY$31*BJ47,
IF(BL47="Vidējs",Pieņēmumi!$BY$32*BJ47,
IF(BL47="Liels",Pieņēmumi!$BY$34*BJ47,
0))))</f>
        <v>6.6378066378066372</v>
      </c>
      <c r="BN47" s="9">
        <f>IF(BL47="Mikro",Pieņēmumi!$BY$31*BJ47*0.5,0)</f>
        <v>0</v>
      </c>
      <c r="BO47">
        <v>50</v>
      </c>
      <c r="BP47">
        <v>2</v>
      </c>
      <c r="BQ47" s="2">
        <f t="shared" si="50"/>
        <v>25</v>
      </c>
      <c r="BR47" s="6">
        <f>ROUNDUP(IF($A47=1,BO47/Pieņēmumi!$CJ$39,IF($A47=2,BO47/Pieņēmumi!$CJ$40,IF($A47=3,BO47/Pieņēmumi!$CJ$41,BO47/Pieņēmumi!$CJ$42))),$BR$10)</f>
        <v>2</v>
      </c>
      <c r="BS47" s="6">
        <f t="shared" si="26"/>
        <v>25</v>
      </c>
      <c r="BT47" s="6" t="str">
        <f>IF(AND(BS47&gt;=0,BS47&lt;Pieņēmumi!$CJ$46),0,
IF(AND(BS47&gt;= Pieņēmumi!$CJ$46,BS47&lt;Pieņēmumi!$CJ$47), "Mikro",
IF(AND(BS47&gt;=Pieņēmumi!$CJ$47,BS47&lt;Pieņēmumi!$CJ$48), "Mazs",
IF(AND(BS47&gt;=Pieņēmumi!$CJ$48,BS47&lt;Pieņēmumi!$CJ$49), "Vidējs","Liels"))))</f>
        <v>Liels</v>
      </c>
      <c r="BU47" s="9">
        <f>IF(BT47="Mikro",Pieņēmumi!$CJ$31*BR47*0.5,
IF(BT47="Mazs",Pieņēmumi!$CJ$31*BR47,
IF(BT47="Vidējs",Pieņēmumi!$CJ$32*BR47,
IF(BT47="Liels",Pieņēmumi!$CJ$34*BR47,
0))))</f>
        <v>3.3910533910533909</v>
      </c>
      <c r="BV47" s="9">
        <f>IF(BT47="Mikro",Pieņēmumi!$CJ$31*BR47*0.5,0)</f>
        <v>0</v>
      </c>
      <c r="BW47">
        <v>57</v>
      </c>
      <c r="BX47">
        <v>2</v>
      </c>
      <c r="BY47" s="2">
        <f>BW47/BX47</f>
        <v>28.5</v>
      </c>
      <c r="BZ47" s="6">
        <f>ROUNDUP(IF($A47=1,BW47/Pieņēmumi!$CU$42,IF($A47=2,BW47/Pieņēmumi!$CU$43,IF($A47=3,BW47/Pieņēmumi!$CU$44,BW47/Pieņēmumi!$CU$45))),$CH$10)</f>
        <v>3</v>
      </c>
      <c r="CA47" s="6">
        <f t="shared" si="27"/>
        <v>19</v>
      </c>
      <c r="CB47" s="6" t="str">
        <f>IF(AND(CA47&gt;=0,CA47&lt;Pieņēmumi!$CU$49),0,
IF(AND(CA47&gt;=Pieņēmumi!$CU$49,CA47&lt;Pieņēmumi!$CU$50),"Mazs",
IF(AND(CA47&gt;=Pieņēmumi!$CU$50,CA47&lt;Pieņēmumi!$CU$51),"Vidējs","Liels")))</f>
        <v>Vidējs</v>
      </c>
      <c r="CC47" s="9">
        <f>IF(CB47="Mazs",Pieņēmumi!$CU$34*BZ47,IF(CB47="Vidējs",Pieņēmumi!$CU$35*BZ47,IF(CB47="Liels",Pieņēmumi!$CU$37*BZ47,0)))</f>
        <v>4.166666666666667</v>
      </c>
      <c r="CD47" s="9">
        <f>IF(CB47="Mazs",(Pieņēmumi!$CU$35-Pieņēmumi!$CU$34)*BZ47,0)</f>
        <v>0</v>
      </c>
      <c r="CE47">
        <v>63</v>
      </c>
      <c r="CF47">
        <v>2</v>
      </c>
      <c r="CG47" s="2">
        <f>CE47/CF47</f>
        <v>31.5</v>
      </c>
      <c r="CH47" s="6">
        <f>ROUNDUP(IF($A47=1,CE47/Pieņēmumi!$DE$42,IF($A47=2,CE47/Pieņēmumi!$DE$43,IF($A47=3,CE47/Pieņēmumi!$DE$44,CE47/Pieņēmumi!$DE$45))),$CH$10)</f>
        <v>3</v>
      </c>
      <c r="CI47" s="6">
        <f t="shared" si="28"/>
        <v>21</v>
      </c>
      <c r="CJ47" s="6" t="str">
        <f>IF(AND(CI47&gt;=0,CI47&lt;Pieņēmumi!$DE$49),0,
IF(AND(CI47&gt;=Pieņēmumi!$DE$49,CI47&lt;Pieņēmumi!$DE$50),"Mazs",
IF(AND(CI47&gt;=Pieņēmumi!$DE$50,CI47&lt;Pieņēmumi!$DE$51),"Vidējs","Liels")))</f>
        <v>Liels</v>
      </c>
      <c r="CK47" s="9">
        <f>IF(CJ47="Mazs",Pieņēmumi!$DE$34*CH47,IF(CJ47="Vidējs",Pieņēmumi!$DE$35*CH47,IF(CJ47="Liels",Pieņēmumi!$DE$37*CH47,0)))</f>
        <v>5.3030303030303028</v>
      </c>
      <c r="CL47" s="9">
        <f>IF(CJ47="Mazs",(Pieņēmumi!$DE$35-Pieņēmumi!$DE$34)*CH47,0)</f>
        <v>0</v>
      </c>
      <c r="CM47">
        <v>37</v>
      </c>
      <c r="CN47">
        <v>2</v>
      </c>
      <c r="CO47" s="2">
        <f>CM47/CN47</f>
        <v>18.5</v>
      </c>
      <c r="CP47" s="6">
        <f>ROUNDUP(IF($A47=1,CM47/Pieņēmumi!$DO$42,IF($A47=2,CM47/Pieņēmumi!$DO$43,IF($A47=3,CM47/Pieņēmumi!$DO$44,CM47/Pieņēmumi!$DO$45))),$CP$10)</f>
        <v>2</v>
      </c>
      <c r="CQ47" s="6">
        <f t="shared" si="29"/>
        <v>18.5</v>
      </c>
      <c r="CR47" s="6" t="str">
        <f>IF(AND(CQ47&gt;=0,CQ47&lt;Pieņēmumi!$DO$49),0,
IF(AND(CQ47&gt;=Pieņēmumi!$DO$49,CQ47&lt;Pieņēmumi!$DO$50),"Mazs",
IF(AND(CQ47&gt;=Pieņēmumi!$DO$50,CQ47&lt;Pieņēmumi!$DO$51),"Vidējs","Liels")))</f>
        <v>Vidējs</v>
      </c>
      <c r="CS47" s="9">
        <f>IF(CR47="Mazs",Pieņēmumi!$DO$34*CP47,IF(CR47="Vidējs",Pieņēmumi!$DO$35*CP47,IF(CR47="Liels",Pieņēmumi!$DO$37*CP47,0)))</f>
        <v>2.7777777777777781</v>
      </c>
      <c r="CT47" s="9">
        <f>IF(CR47="Mazs",(Pieņēmumi!$DO$35-Pieņēmumi!$DO$34)*CP47,0)</f>
        <v>0</v>
      </c>
      <c r="CU47" s="6">
        <f t="shared" si="30"/>
        <v>892</v>
      </c>
      <c r="CV47" s="6">
        <f t="shared" si="31"/>
        <v>33</v>
      </c>
      <c r="CW47" s="2">
        <f t="shared" si="32"/>
        <v>27.030303030303031</v>
      </c>
      <c r="CX47" t="str">
        <f t="shared" si="33"/>
        <v>Lielā</v>
      </c>
    </row>
    <row r="48" spans="1:102" x14ac:dyDescent="0.25">
      <c r="A48" s="5">
        <v>1</v>
      </c>
      <c r="B48" s="23">
        <v>0.89868496892802663</v>
      </c>
      <c r="C48">
        <v>0</v>
      </c>
      <c r="D48">
        <v>0</v>
      </c>
      <c r="E48" s="2">
        <v>0</v>
      </c>
      <c r="F48" s="6">
        <f>ROUNDUP(IF($A48=1,C48/Pieņēmumi!$B$39,IF($A48=2,C48/Pieņēmumi!$B$40,IF($A48=3,C48/Pieņēmumi!$B$41,C48/Pieņēmumi!$B$42))),$F$10)</f>
        <v>0</v>
      </c>
      <c r="G48" s="6">
        <f t="shared" si="13"/>
        <v>0</v>
      </c>
      <c r="H48" s="6">
        <f>IF(AND(G48&gt;=0,G48&lt;Pieņēmumi!$B$46),0,
IF(AND(G48&gt;= Pieņēmumi!$B$46,G48&lt;Pieņēmumi!$B$47), "Mikro",
IF(AND(G48&gt;=Pieņēmumi!$B$47,G48&lt;Pieņēmumi!$B$48), "Mazs",
IF(AND(G48&gt;=Pieņēmumi!$B$48,G48&lt;Pieņēmumi!$B$49), "Vidējs","Liels"))))</f>
        <v>0</v>
      </c>
      <c r="I48" s="9">
        <f>IF(H48="Mikro",Pieņēmumi!$B$31*F48*0.5,
IF(H48="Mazs",Pieņēmumi!$B$31*F48,
IF(H48="Vidējs",Pieņēmumi!$B$32*F48,
IF(H48="Liels",Pieņēmumi!$B$34*F48,
0))))</f>
        <v>0</v>
      </c>
      <c r="J48" s="9">
        <f>IF(H48="Mikro",Pieņēmumi!$B$31*F48*0.5,0)</f>
        <v>0</v>
      </c>
      <c r="K48">
        <v>0</v>
      </c>
      <c r="L48">
        <v>0</v>
      </c>
      <c r="M48" s="2">
        <v>0</v>
      </c>
      <c r="N48" s="6">
        <f>ROUNDUP(IF($A48=1,K48/Pieņēmumi!$L$39,IF($A48=2,K48/Pieņēmumi!$L$40,IF($A48=3,K48/Pieņēmumi!$L$41,K48/Pieņēmumi!$L$42))),$N$10)</f>
        <v>0</v>
      </c>
      <c r="O48" s="6">
        <f t="shared" si="14"/>
        <v>0</v>
      </c>
      <c r="P48" s="6">
        <f>IF(AND(O48&gt;=0,O48&lt;Pieņēmumi!$L$46),0,
IF(AND(O48&gt;= Pieņēmumi!$L$46,O48&lt;Pieņēmumi!$L$47), "Mikro",
IF(AND(O48&gt;=Pieņēmumi!$L$47,O48&lt;Pieņēmumi!$L$48), "Mazs",
IF(AND(O48&gt;=Pieņēmumi!$L$48,O48&lt;Pieņēmumi!$L$49), "Vidējs","Liels"))))</f>
        <v>0</v>
      </c>
      <c r="Q48" s="9">
        <f>IF(P48="Mikro",Pieņēmumi!$L$31*N48*0.5,
IF(P48="Mazs",Pieņēmumi!$L$31*N48,
IF(P48="Vidējs",Pieņēmumi!$L$32*N48,
IF(P48="Liels",Pieņēmumi!$L$34*N48,
0))))</f>
        <v>0</v>
      </c>
      <c r="R48" s="9">
        <f>IF(P48="Mikro",Pieņēmumi!$L$31*N48*0.5,0)</f>
        <v>0</v>
      </c>
      <c r="S48">
        <v>0</v>
      </c>
      <c r="T48">
        <v>0</v>
      </c>
      <c r="U48" s="2">
        <v>0</v>
      </c>
      <c r="V48" s="6">
        <f>ROUNDUP(IF($A48=1,S48/Pieņēmumi!$V$39,IF($A48=2,S48/Pieņēmumi!$V$40,IF($A48=3,S48/Pieņēmumi!$V$41,S48/Pieņēmumi!$V$42))),$V$10)</f>
        <v>0</v>
      </c>
      <c r="W48" s="6">
        <f t="shared" si="16"/>
        <v>0</v>
      </c>
      <c r="X48" s="6">
        <f>IF(AND(W48&gt;=0,W48&lt;Pieņēmumi!$V$46),0,
IF(AND(W48&gt;= Pieņēmumi!$V$46,W48&lt;Pieņēmumi!$V$47), "Mikro",
IF(AND(W48&gt;=Pieņēmumi!$V$47,W48&lt;Pieņēmumi!$V$48), "Mazs",
IF(AND(W48&gt;=Pieņēmumi!$V$48,W48&lt;Pieņēmumi!$V$49), "Vidējs","Liels"))))</f>
        <v>0</v>
      </c>
      <c r="Y48" s="9">
        <f>IF(X48="Mikro",Pieņēmumi!$V$31*V48*0.5,
IF(X48="Mazs",Pieņēmumi!$V$31*V48,
IF(X48="Vidējs",Pieņēmumi!$V$32*V48,
IF(X48="Liels",Pieņēmumi!$V$34*V48,
0))))</f>
        <v>0</v>
      </c>
      <c r="Z48" s="9">
        <f>IF(X48="Mikro",Pieņēmumi!$V$31*V48*0.5,0)</f>
        <v>0</v>
      </c>
      <c r="AA48">
        <v>0</v>
      </c>
      <c r="AB48">
        <v>0</v>
      </c>
      <c r="AC48" s="2">
        <v>0</v>
      </c>
      <c r="AD48" s="6">
        <f>ROUNDUP(IF($A48=1,AA48/Pieņēmumi!$AF$39,IF($A48=2,AA48/Pieņēmumi!$AF$40,IF($A48=3,AA48/Pieņēmumi!$AF$41,AA48/Pieņēmumi!$AF$42))),$AD$10)</f>
        <v>0</v>
      </c>
      <c r="AE48" s="6">
        <f t="shared" si="18"/>
        <v>0</v>
      </c>
      <c r="AF48" s="6">
        <f>IF(AND(AE48&gt;=0,AE48&lt;Pieņēmumi!$AF$46),0,
IF(AND(AE48&gt;= Pieņēmumi!$AF$46,AE48&lt;Pieņēmumi!$AF$47), "Mikro",
IF(AND(AE48&gt;=Pieņēmumi!$AF$47,AE48&lt;Pieņēmumi!$AF$48), "Mazs",
IF(AND(AE48&gt;=Pieņēmumi!$AF$48,AE48&lt;Pieņēmumi!$AF$49), "Vidējs","Liels"))))</f>
        <v>0</v>
      </c>
      <c r="AG48" s="9">
        <f>IF(AF48="Mikro",Pieņēmumi!$AF$31*AD48*0.5,
IF(AF48="Mazs",Pieņēmumi!$AF$31*AD48,
IF(AF48="Vidējs",Pieņēmumi!$AF$32*AD48,
IF(AF48="Liels",Pieņēmumi!$AF$34*AD48,
0))))</f>
        <v>0</v>
      </c>
      <c r="AH48" s="9">
        <f>IF(AF48="Mikro",Pieņēmumi!$AF$31*AD48*0.5,0)</f>
        <v>0</v>
      </c>
      <c r="AI48">
        <v>0</v>
      </c>
      <c r="AJ48">
        <v>0</v>
      </c>
      <c r="AK48" s="2">
        <v>0</v>
      </c>
      <c r="AL48" s="6">
        <f>ROUNDUP(IF($A48=1,AI48/Pieņēmumi!$AR$39,IF($A48=2,AI48/Pieņēmumi!$AR$40,IF($A48=3,AI48/Pieņēmumi!$AR$41,AI48/Pieņēmumi!$AR$42))),$AL$10)</f>
        <v>0</v>
      </c>
      <c r="AM48" s="6">
        <f t="shared" si="19"/>
        <v>0</v>
      </c>
      <c r="AN48" s="6">
        <f>IF(AND(AM48&gt;=0,AM48&lt;Pieņēmumi!$AR$46),0,
IF(AND(AM48&gt;= Pieņēmumi!$AR$46,AM48&lt;Pieņēmumi!$AR$47), "Mikro",
IF(AND(AM48&gt;=Pieņēmumi!$AR$47,AM48&lt;Pieņēmumi!$AR$48), "Mazs",
IF(AND(AM48&gt;=Pieņēmumi!$AR$48,AM48&lt;Pieņēmumi!$AR$49), "Vidējs","Liels"))))</f>
        <v>0</v>
      </c>
      <c r="AO48" s="9">
        <f>IF(AN48="Mikro",Pieņēmumi!$AR$31*AL48*0.5,
IF(AN48="Mazs",Pieņēmumi!$AR$31*AL48,
IF(AN48="Vidējs",Pieņēmumi!$AR$32*AL48,
IF(AN48="Liels",Pieņēmumi!$AR$34*AL48,
0))))</f>
        <v>0</v>
      </c>
      <c r="AP48" s="9">
        <f>IF(AN48="Mikro",Pieņēmumi!$AR$31*AL48*0.5,0)</f>
        <v>0</v>
      </c>
      <c r="AQ48">
        <v>0</v>
      </c>
      <c r="AR48">
        <v>0</v>
      </c>
      <c r="AS48" s="2">
        <v>0</v>
      </c>
      <c r="AT48" s="6">
        <f>ROUNDUP(IF($A48=1,AQ48/Pieņēmumi!$BC$39,IF($A48=2,AQ48/Pieņēmumi!$BC$40,IF($A48=3,AQ48/Pieņēmumi!$BC$41,AQ48/Pieņēmumi!$BC$42))),$AT$10)</f>
        <v>0</v>
      </c>
      <c r="AU48" s="6">
        <f t="shared" si="21"/>
        <v>0</v>
      </c>
      <c r="AV48" s="6">
        <f>IF(AND(AU48&gt;=0,AU48&lt;Pieņēmumi!$BC$46),0,
IF(AND(AU48&gt;= Pieņēmumi!$BC$46,AU48&lt;Pieņēmumi!$BC$47), "Mikro",
IF(AND(AU48&gt;=Pieņēmumi!$BC$47,AU48&lt;Pieņēmumi!$BC$48), "Mazs",
IF(AND(AU48&gt;=Pieņēmumi!$BC$48,AU48&lt;Pieņēmumi!$BC$49), "Vidējs","Liels"))))</f>
        <v>0</v>
      </c>
      <c r="AW48" s="9">
        <f>IF(AV48="Mikro",Pieņēmumi!$BC$31*AT48*0.5,
IF(AV48="Mazs",Pieņēmumi!$BC$31*AT48,
IF(AV48="Vidējs",Pieņēmumi!$BC$32*AT48,
IF(AV48="Liels",Pieņēmumi!$BC$34*AT48,
0))))</f>
        <v>0</v>
      </c>
      <c r="AX48" s="9">
        <f>IF(AV48="Mikro",Pieņēmumi!$BC$31*AT48*0.5,0)</f>
        <v>0</v>
      </c>
      <c r="AY48">
        <v>108</v>
      </c>
      <c r="AZ48">
        <v>4</v>
      </c>
      <c r="BA48" s="2">
        <f t="shared" si="49"/>
        <v>27</v>
      </c>
      <c r="BB48" s="6">
        <f>ROUNDUP(IF($A48=1,AY48/Pieņēmumi!$BN$39,IF($A48=2,AY48/Pieņēmumi!$BN$40,IF($A48=3,AY48/Pieņēmumi!$BN$41,AY48/Pieņēmumi!$BN$42))),$BB$10)</f>
        <v>5</v>
      </c>
      <c r="BC48" s="6">
        <f t="shared" si="22"/>
        <v>21.6</v>
      </c>
      <c r="BD48" s="6" t="str">
        <f>IF(AND(BC48&gt;=0,BC48&lt;Pieņēmumi!$BN$46),0,
IF(AND(BC48&gt;= Pieņēmumi!$BN$46,BC48&lt;Pieņēmumi!$BN$47), "Mikro",
IF(AND(BC48&gt;=Pieņēmumi!$BN$47,BC48&lt;Pieņēmumi!$BN$48), "Mazs",
IF(AND(BC48&gt;=Pieņēmumi!$BN$48,BC48&lt;Pieņēmumi!$BN$49), "Vidējs","Liels"))))</f>
        <v>Liels</v>
      </c>
      <c r="BE48" s="9">
        <f>IF(BD48="Mikro",Pieņēmumi!$BN$31*BB48*0.5,
IF(BD48="Mazs",Pieņēmumi!$BN$31*BB48,
IF(BD48="Vidējs",Pieņēmumi!$BN$32*BB48,
IF(BD48="Liels",Pieņēmumi!$BN$34*BB48,
0))))</f>
        <v>7.9365079365079358</v>
      </c>
      <c r="BF48" s="9">
        <f>IF(BD48="Mikro",Pieņēmumi!$BN$31*BB48*0.5,0)</f>
        <v>0</v>
      </c>
      <c r="BG48">
        <v>106</v>
      </c>
      <c r="BH48">
        <v>4</v>
      </c>
      <c r="BI48" s="2">
        <f t="shared" si="48"/>
        <v>26.5</v>
      </c>
      <c r="BJ48" s="6">
        <f>ROUNDUP(IF($A48=1,BG48/Pieņēmumi!$BY$39,IF($A48=2,BG48/Pieņēmumi!$BY$40,IF($A48=3,BG48/Pieņēmumi!$BY$41,BG48/Pieņēmumi!$BY$42))),$BJ$10)</f>
        <v>5</v>
      </c>
      <c r="BK48" s="6">
        <f t="shared" si="24"/>
        <v>21.2</v>
      </c>
      <c r="BL48" s="6" t="str">
        <f>IF(AND(BK48&gt;=0,BK48&lt;Pieņēmumi!$BY$46),0,
IF(AND(BK48&gt;= Pieņēmumi!$BY$46,BK48&lt;Pieņēmumi!$BY$47), "Mikro",
IF(AND(BK48&gt;=Pieņēmumi!$BY$47,BK48&lt;Pieņēmumi!$BY$48), "Mazs",
IF(AND(BK48&gt;=Pieņēmumi!$BY$48,BK48&lt;Pieņēmumi!$BY$49), "Vidējs","Liels"))))</f>
        <v>Liels</v>
      </c>
      <c r="BM48" s="9">
        <f>IF(BL48="Mikro",Pieņēmumi!$BY$31*BJ48*0.5,
IF(BL48="Mazs",Pieņēmumi!$BY$31*BJ48,
IF(BL48="Vidējs",Pieņēmumi!$BY$32*BJ48,
IF(BL48="Liels",Pieņēmumi!$BY$34*BJ48,
0))))</f>
        <v>8.2972582972582956</v>
      </c>
      <c r="BN48" s="9">
        <f>IF(BL48="Mikro",Pieņēmumi!$BY$31*BJ48*0.5,0)</f>
        <v>0</v>
      </c>
      <c r="BO48">
        <v>111</v>
      </c>
      <c r="BP48">
        <v>4</v>
      </c>
      <c r="BQ48" s="2">
        <f t="shared" si="50"/>
        <v>27.75</v>
      </c>
      <c r="BR48" s="6">
        <f>ROUNDUP(IF($A48=1,BO48/Pieņēmumi!$CJ$39,IF($A48=2,BO48/Pieņēmumi!$CJ$40,IF($A48=3,BO48/Pieņēmumi!$CJ$41,BO48/Pieņēmumi!$CJ$42))),$BR$10)</f>
        <v>5</v>
      </c>
      <c r="BS48" s="6">
        <f t="shared" si="26"/>
        <v>22.2</v>
      </c>
      <c r="BT48" s="6" t="str">
        <f>IF(AND(BS48&gt;=0,BS48&lt;Pieņēmumi!$CJ$46),0,
IF(AND(BS48&gt;= Pieņēmumi!$CJ$46,BS48&lt;Pieņēmumi!$CJ$47), "Mikro",
IF(AND(BS48&gt;=Pieņēmumi!$CJ$47,BS48&lt;Pieņēmumi!$CJ$48), "Mazs",
IF(AND(BS48&gt;=Pieņēmumi!$CJ$48,BS48&lt;Pieņēmumi!$CJ$49), "Vidējs","Liels"))))</f>
        <v>Liels</v>
      </c>
      <c r="BU48" s="9">
        <f>IF(BT48="Mikro",Pieņēmumi!$CJ$31*BR48*0.5,
IF(BT48="Mazs",Pieņēmumi!$CJ$31*BR48,
IF(BT48="Vidējs",Pieņēmumi!$CJ$32*BR48,
IF(BT48="Liels",Pieņēmumi!$CJ$34*BR48,
0))))</f>
        <v>8.4776334776334767</v>
      </c>
      <c r="BV48" s="9">
        <f>IF(BT48="Mikro",Pieņēmumi!$CJ$31*BR48*0.5,0)</f>
        <v>0</v>
      </c>
      <c r="BW48">
        <v>90</v>
      </c>
      <c r="BX48">
        <v>3</v>
      </c>
      <c r="BY48" s="2">
        <f>BW48/BX48</f>
        <v>30</v>
      </c>
      <c r="BZ48" s="6">
        <f>ROUNDUP(IF($A48=1,BW48/Pieņēmumi!$CU$42,IF($A48=2,BW48/Pieņēmumi!$CU$43,IF($A48=3,BW48/Pieņēmumi!$CU$44,BW48/Pieņēmumi!$CU$45))),$CH$10)</f>
        <v>4</v>
      </c>
      <c r="CA48" s="6">
        <f t="shared" si="27"/>
        <v>22.5</v>
      </c>
      <c r="CB48" s="6" t="str">
        <f>IF(AND(CA48&gt;=0,CA48&lt;Pieņēmumi!$CU$49),0,
IF(AND(CA48&gt;=Pieņēmumi!$CU$49,CA48&lt;Pieņēmumi!$CU$50),"Mazs",
IF(AND(CA48&gt;=Pieņēmumi!$CU$50,CA48&lt;Pieņēmumi!$CU$51),"Vidējs","Liels")))</f>
        <v>Liels</v>
      </c>
      <c r="CC48" s="9">
        <f>IF(CB48="Mazs",Pieņēmumi!$CU$34*BZ48,IF(CB48="Vidējs",Pieņēmumi!$CU$35*BZ48,IF(CB48="Liels",Pieņēmumi!$CU$37*BZ48,0)))</f>
        <v>7.0707070707070701</v>
      </c>
      <c r="CD48" s="9">
        <f>IF(CB48="Mazs",(Pieņēmumi!$CU$35-Pieņēmumi!$CU$34)*BZ48,0)</f>
        <v>0</v>
      </c>
      <c r="CE48">
        <v>82</v>
      </c>
      <c r="CF48">
        <v>3</v>
      </c>
      <c r="CG48" s="2">
        <f>CE48/CF48</f>
        <v>27.333333333333332</v>
      </c>
      <c r="CH48" s="6">
        <f>ROUNDUP(IF($A48=1,CE48/Pieņēmumi!$DE$42,IF($A48=2,CE48/Pieņēmumi!$DE$43,IF($A48=3,CE48/Pieņēmumi!$DE$44,CE48/Pieņēmumi!$DE$45))),$CH$10)</f>
        <v>4</v>
      </c>
      <c r="CI48" s="6">
        <f t="shared" si="28"/>
        <v>20.5</v>
      </c>
      <c r="CJ48" s="6" t="str">
        <f>IF(AND(CI48&gt;=0,CI48&lt;Pieņēmumi!$DE$49),0,
IF(AND(CI48&gt;=Pieņēmumi!$DE$49,CI48&lt;Pieņēmumi!$DE$50),"Mazs",
IF(AND(CI48&gt;=Pieņēmumi!$DE$50,CI48&lt;Pieņēmumi!$DE$51),"Vidējs","Liels")))</f>
        <v>Vidējs</v>
      </c>
      <c r="CK48" s="9">
        <f>IF(CJ48="Mazs",Pieņēmumi!$DE$34*CH48,IF(CJ48="Vidējs",Pieņēmumi!$DE$35*CH48,IF(CJ48="Liels",Pieņēmumi!$DE$37*CH48,0)))</f>
        <v>5.5555555555555562</v>
      </c>
      <c r="CL48" s="9">
        <f>IF(CJ48="Mazs",(Pieņēmumi!$DE$35-Pieņēmumi!$DE$34)*CH48,0)</f>
        <v>0</v>
      </c>
      <c r="CM48">
        <v>62</v>
      </c>
      <c r="CN48">
        <v>3</v>
      </c>
      <c r="CO48" s="2">
        <f>CM48/CN48</f>
        <v>20.666666666666668</v>
      </c>
      <c r="CP48" s="6">
        <f>ROUNDUP(IF($A48=1,CM48/Pieņēmumi!$DO$42,IF($A48=2,CM48/Pieņēmumi!$DO$43,IF($A48=3,CM48/Pieņēmumi!$DO$44,CM48/Pieņēmumi!$DO$45))),$CP$10)</f>
        <v>3</v>
      </c>
      <c r="CQ48" s="6">
        <f t="shared" si="29"/>
        <v>20.666666666666668</v>
      </c>
      <c r="CR48" s="6" t="str">
        <f>IF(AND(CQ48&gt;=0,CQ48&lt;Pieņēmumi!$DO$49),0,
IF(AND(CQ48&gt;=Pieņēmumi!$DO$49,CQ48&lt;Pieņēmumi!$DO$50),"Mazs",
IF(AND(CQ48&gt;=Pieņēmumi!$DO$50,CQ48&lt;Pieņēmumi!$DO$51),"Vidējs","Liels")))</f>
        <v>Vidējs</v>
      </c>
      <c r="CS48" s="9">
        <f>IF(CR48="Mazs",Pieņēmumi!$DO$34*CP48,IF(CR48="Vidējs",Pieņēmumi!$DO$35*CP48,IF(CR48="Liels",Pieņēmumi!$DO$37*CP48,0)))</f>
        <v>4.166666666666667</v>
      </c>
      <c r="CT48" s="9">
        <f>IF(CR48="Mazs",(Pieņēmumi!$DO$35-Pieņēmumi!$DO$34)*CP48,0)</f>
        <v>0</v>
      </c>
      <c r="CU48" s="6">
        <f t="shared" si="30"/>
        <v>559</v>
      </c>
      <c r="CV48" s="6">
        <f t="shared" si="31"/>
        <v>21</v>
      </c>
      <c r="CW48" s="2">
        <f t="shared" si="32"/>
        <v>26.61904761904762</v>
      </c>
      <c r="CX48" t="str">
        <f t="shared" si="33"/>
        <v>Lielā</v>
      </c>
    </row>
    <row r="49" spans="1:102" x14ac:dyDescent="0.25">
      <c r="A49" s="5">
        <v>3</v>
      </c>
      <c r="B49" s="23">
        <v>0.89808030001885975</v>
      </c>
      <c r="C49">
        <v>16</v>
      </c>
      <c r="D49">
        <v>1</v>
      </c>
      <c r="E49" s="2">
        <f t="shared" ref="E49:E56" si="51">C49/D49</f>
        <v>16</v>
      </c>
      <c r="F49" s="6">
        <f>ROUNDUP(IF($A49=1,C49/Pieņēmumi!$B$39,IF($A49=2,C49/Pieņēmumi!$B$40,IF($A49=3,C49/Pieņēmumi!$B$41,C49/Pieņēmumi!$B$42))),$F$10)</f>
        <v>1</v>
      </c>
      <c r="G49" s="6">
        <f t="shared" si="13"/>
        <v>16</v>
      </c>
      <c r="H49" s="6" t="str">
        <f>IF(AND(G49&gt;=0,G49&lt;Pieņēmumi!$B$46),0,
IF(AND(G49&gt;= Pieņēmumi!$B$46,G49&lt;Pieņēmumi!$B$47), "Mikro",
IF(AND(G49&gt;=Pieņēmumi!$B$47,G49&lt;Pieņēmumi!$B$48), "Mazs",
IF(AND(G49&gt;=Pieņēmumi!$B$48,G49&lt;Pieņēmumi!$B$49), "Vidējs","Liels"))))</f>
        <v>Vidējs</v>
      </c>
      <c r="I49" s="9">
        <f>IF(H49="Mikro",Pieņēmumi!$B$31*F49*0.5,
IF(H49="Mazs",Pieņēmumi!$B$31*F49,
IF(H49="Vidējs",Pieņēmumi!$B$32*F49,
IF(H49="Liels",Pieņēmumi!$B$34*F49,
0))))</f>
        <v>0.8074935400516795</v>
      </c>
      <c r="J49" s="9">
        <f>IF(H49="Mikro",Pieņēmumi!$B$31*F49*0.5,0)</f>
        <v>0</v>
      </c>
      <c r="K49">
        <v>19</v>
      </c>
      <c r="L49">
        <v>1</v>
      </c>
      <c r="M49" s="2">
        <f t="shared" ref="M49:M56" si="52">K49/L49</f>
        <v>19</v>
      </c>
      <c r="N49" s="6">
        <f>ROUNDUP(IF($A49=1,K49/Pieņēmumi!$L$39,IF($A49=2,K49/Pieņēmumi!$L$40,IF($A49=3,K49/Pieņēmumi!$L$41,K49/Pieņēmumi!$L$42))),$N$10)</f>
        <v>1</v>
      </c>
      <c r="O49" s="6">
        <f t="shared" si="14"/>
        <v>19</v>
      </c>
      <c r="P49" s="6" t="str">
        <f>IF(AND(O49&gt;=0,O49&lt;Pieņēmumi!$L$46),0,
IF(AND(O49&gt;= Pieņēmumi!$L$46,O49&lt;Pieņēmumi!$L$47), "Mikro",
IF(AND(O49&gt;=Pieņēmumi!$L$47,O49&lt;Pieņēmumi!$L$48), "Mazs",
IF(AND(O49&gt;=Pieņēmumi!$L$48,O49&lt;Pieņēmumi!$L$49), "Vidējs","Liels"))))</f>
        <v>Vidējs</v>
      </c>
      <c r="Q49" s="9">
        <f>IF(P49="Mikro",Pieņēmumi!$L$31*N49*0.5,
IF(P49="Mazs",Pieņēmumi!$L$31*N49,
IF(P49="Vidējs",Pieņēmumi!$L$32*N49,
IF(P49="Liels",Pieņēmumi!$L$34*N49,
0))))</f>
        <v>0.83979328165374689</v>
      </c>
      <c r="R49" s="9">
        <f>IF(P49="Mikro",Pieņēmumi!$L$31*N49*0.5,0)</f>
        <v>0</v>
      </c>
      <c r="S49">
        <v>23</v>
      </c>
      <c r="T49">
        <v>1</v>
      </c>
      <c r="U49" s="2">
        <f t="shared" ref="U49:U66" si="53">S49/T49</f>
        <v>23</v>
      </c>
      <c r="V49" s="6">
        <f>ROUNDUP(IF($A49=1,S49/Pieņēmumi!$V$39,IF($A49=2,S49/Pieņēmumi!$V$40,IF($A49=3,S49/Pieņēmumi!$V$41,S49/Pieņēmumi!$V$42))),$V$10)</f>
        <v>2</v>
      </c>
      <c r="W49" s="6">
        <f t="shared" si="16"/>
        <v>11.5</v>
      </c>
      <c r="X49" s="6" t="str">
        <f>IF(AND(W49&gt;=0,W49&lt;Pieņēmumi!$V$46),0,
IF(AND(W49&gt;= Pieņēmumi!$V$46,W49&lt;Pieņēmumi!$V$47), "Mikro",
IF(AND(W49&gt;=Pieņēmumi!$V$47,W49&lt;Pieņēmumi!$V$48), "Mazs",
IF(AND(W49&gt;=Pieņēmumi!$V$48,W49&lt;Pieņēmumi!$V$49), "Vidējs","Liels"))))</f>
        <v>Mazs</v>
      </c>
      <c r="Y49" s="9">
        <f>IF(X49="Mikro",Pieņēmumi!$V$31*V49*0.5,
IF(X49="Mazs",Pieņēmumi!$V$31*V49,
IF(X49="Vidējs",Pieņēmumi!$V$32*V49,
IF(X49="Liels",Pieņēmumi!$V$34*V49,
0))))</f>
        <v>1.5561780267662622</v>
      </c>
      <c r="Z49" s="9">
        <f>IF(X49="Mikro",Pieņēmumi!$V$31*V49*0.5,0)</f>
        <v>0</v>
      </c>
      <c r="AA49">
        <v>25</v>
      </c>
      <c r="AB49">
        <v>1</v>
      </c>
      <c r="AC49" s="2">
        <f t="shared" ref="AC49:AC56" si="54">AA49/AB49</f>
        <v>25</v>
      </c>
      <c r="AD49" s="6">
        <f>ROUNDUP(IF($A49=1,AA49/Pieņēmumi!$AF$39,IF($A49=2,AA49/Pieņēmumi!$AF$40,IF($A49=3,AA49/Pieņēmumi!$AF$41,AA49/Pieņēmumi!$AF$42))),$AD$10)</f>
        <v>2</v>
      </c>
      <c r="AE49" s="6">
        <f t="shared" si="18"/>
        <v>12.5</v>
      </c>
      <c r="AF49" s="6" t="str">
        <f>IF(AND(AE49&gt;=0,AE49&lt;Pieņēmumi!$AF$46),0,
IF(AND(AE49&gt;= Pieņēmumi!$AF$46,AE49&lt;Pieņēmumi!$AF$47), "Mikro",
IF(AND(AE49&gt;=Pieņēmumi!$AF$47,AE49&lt;Pieņēmumi!$AF$48), "Mazs",
IF(AND(AE49&gt;=Pieņēmumi!$AF$48,AE49&lt;Pieņēmumi!$AF$49), "Vidējs","Liels"))))</f>
        <v>Vidējs</v>
      </c>
      <c r="AG49" s="9">
        <f>IF(AF49="Mikro",Pieņēmumi!$AF$31*AD49*0.5,
IF(AF49="Mazs",Pieņēmumi!$AF$31*AD49,
IF(AF49="Vidējs",Pieņēmumi!$AF$32*AD49,
IF(AF49="Liels",Pieņēmumi!$AF$34*AD49,
0))))</f>
        <v>2.0671834625323</v>
      </c>
      <c r="AH49" s="9">
        <f>IF(AF49="Mikro",Pieņēmumi!$AF$31*AD49*0.5,0)</f>
        <v>0</v>
      </c>
      <c r="AI49">
        <v>18</v>
      </c>
      <c r="AJ49">
        <v>1</v>
      </c>
      <c r="AK49" s="2">
        <f t="shared" ref="AK49:AK56" si="55">AI49/AJ49</f>
        <v>18</v>
      </c>
      <c r="AL49" s="6">
        <f>ROUNDUP(IF($A49=1,AI49/Pieņēmumi!$AR$39,IF($A49=2,AI49/Pieņēmumi!$AR$40,IF($A49=3,AI49/Pieņēmumi!$AR$41,AI49/Pieņēmumi!$AR$42))),$AL$10)</f>
        <v>1</v>
      </c>
      <c r="AM49" s="6">
        <f t="shared" si="19"/>
        <v>18</v>
      </c>
      <c r="AN49" s="6" t="str">
        <f>IF(AND(AM49&gt;=0,AM49&lt;Pieņēmumi!$AR$46),0,
IF(AND(AM49&gt;= Pieņēmumi!$AR$46,AM49&lt;Pieņēmumi!$AR$47), "Mikro",
IF(AND(AM49&gt;=Pieņēmumi!$AR$47,AM49&lt;Pieņēmumi!$AR$48), "Mazs",
IF(AND(AM49&gt;=Pieņēmumi!$AR$48,AM49&lt;Pieņēmumi!$AR$49), "Vidējs","Liels"))))</f>
        <v>Vidējs</v>
      </c>
      <c r="AO49" s="9">
        <f>IF(AN49="Mikro",Pieņēmumi!$AR$31*AL49*0.5,
IF(AN49="Mazs",Pieņēmumi!$AR$31*AL49,
IF(AN49="Vidējs",Pieņēmumi!$AR$32*AL49,
IF(AN49="Liels",Pieņēmumi!$AR$34*AL49,
0))))</f>
        <v>1.0981912144702843</v>
      </c>
      <c r="AP49" s="9">
        <f>IF(AN49="Mikro",Pieņēmumi!$AR$31*AL49*0.5,0)</f>
        <v>0</v>
      </c>
      <c r="AQ49">
        <v>25</v>
      </c>
      <c r="AR49">
        <v>1</v>
      </c>
      <c r="AS49" s="2">
        <f t="shared" ref="AS49:AS56" si="56">AQ49/AR49</f>
        <v>25</v>
      </c>
      <c r="AT49" s="6">
        <f>ROUNDUP(IF($A49=1,AQ49/Pieņēmumi!$BC$39,IF($A49=2,AQ49/Pieņēmumi!$BC$40,IF($A49=3,AQ49/Pieņēmumi!$BC$41,AQ49/Pieņēmumi!$BC$42))),$AT$10)</f>
        <v>1</v>
      </c>
      <c r="AU49" s="6">
        <f t="shared" si="21"/>
        <v>25</v>
      </c>
      <c r="AV49" s="6" t="str">
        <f>IF(AND(AU49&gt;=0,AU49&lt;Pieņēmumi!$BC$46),0,
IF(AND(AU49&gt;= Pieņēmumi!$BC$46,AU49&lt;Pieņēmumi!$BC$47), "Mikro",
IF(AND(AU49&gt;=Pieņēmumi!$BC$47,AU49&lt;Pieņēmumi!$BC$48), "Mazs",
IF(AND(AU49&gt;=Pieņēmumi!$BC$48,AU49&lt;Pieņēmumi!$BC$49), "Vidējs","Liels"))))</f>
        <v>Liels</v>
      </c>
      <c r="AW49" s="9">
        <f>IF(AV49="Mikro",Pieņēmumi!$BC$31*AT49*0.5,
IF(AV49="Mazs",Pieņēmumi!$BC$31*AT49,
IF(AV49="Vidējs",Pieņēmumi!$BC$32*AT49,
IF(AV49="Liels",Pieņēmumi!$BC$34*AT49,
0))))</f>
        <v>1.5151515151515151</v>
      </c>
      <c r="AX49" s="9">
        <f>IF(AV49="Mikro",Pieņēmumi!$BC$31*AT49*0.5,0)</f>
        <v>0</v>
      </c>
      <c r="AY49">
        <v>24</v>
      </c>
      <c r="AZ49">
        <v>1</v>
      </c>
      <c r="BA49" s="2">
        <f t="shared" si="49"/>
        <v>24</v>
      </c>
      <c r="BB49" s="6">
        <f>ROUNDUP(IF($A49=1,AY49/Pieņēmumi!$BN$39,IF($A49=2,AY49/Pieņēmumi!$BN$40,IF($A49=3,AY49/Pieņēmumi!$BN$41,AY49/Pieņēmumi!$BN$42))),$BB$10)</f>
        <v>1</v>
      </c>
      <c r="BC49" s="6">
        <f t="shared" si="22"/>
        <v>24</v>
      </c>
      <c r="BD49" s="6" t="str">
        <f>IF(AND(BC49&gt;=0,BC49&lt;Pieņēmumi!$BN$46),0,
IF(AND(BC49&gt;= Pieņēmumi!$BN$46,BC49&lt;Pieņēmumi!$BN$47), "Mikro",
IF(AND(BC49&gt;=Pieņēmumi!$BN$47,BC49&lt;Pieņēmumi!$BN$48), "Mazs",
IF(AND(BC49&gt;=Pieņēmumi!$BN$48,BC49&lt;Pieņēmumi!$BN$49), "Vidējs","Liels"))))</f>
        <v>Liels</v>
      </c>
      <c r="BE49" s="9">
        <f>IF(BD49="Mikro",Pieņēmumi!$BN$31*BB49*0.5,
IF(BD49="Mazs",Pieņēmumi!$BN$31*BB49,
IF(BD49="Vidējs",Pieņēmumi!$BN$32*BB49,
IF(BD49="Liels",Pieņēmumi!$BN$34*BB49,
0))))</f>
        <v>1.5873015873015872</v>
      </c>
      <c r="BF49" s="9">
        <f>IF(BD49="Mikro",Pieņēmumi!$BN$31*BB49*0.5,0)</f>
        <v>0</v>
      </c>
      <c r="BG49">
        <v>23</v>
      </c>
      <c r="BH49">
        <v>1</v>
      </c>
      <c r="BI49" s="2">
        <f t="shared" si="48"/>
        <v>23</v>
      </c>
      <c r="BJ49" s="6">
        <f>ROUNDUP(IF($A49=1,BG49/Pieņēmumi!$BY$39,IF($A49=2,BG49/Pieņēmumi!$BY$40,IF($A49=3,BG49/Pieņēmumi!$BY$41,BG49/Pieņēmumi!$BY$42))),$BJ$10)</f>
        <v>1</v>
      </c>
      <c r="BK49" s="6">
        <f t="shared" si="24"/>
        <v>23</v>
      </c>
      <c r="BL49" s="6" t="str">
        <f>IF(AND(BK49&gt;=0,BK49&lt;Pieņēmumi!$BY$46),0,
IF(AND(BK49&gt;= Pieņēmumi!$BY$46,BK49&lt;Pieņēmumi!$BY$47), "Mikro",
IF(AND(BK49&gt;=Pieņēmumi!$BY$47,BK49&lt;Pieņēmumi!$BY$48), "Mazs",
IF(AND(BK49&gt;=Pieņēmumi!$BY$48,BK49&lt;Pieņēmumi!$BY$49), "Vidējs","Liels"))))</f>
        <v>Liels</v>
      </c>
      <c r="BM49" s="9">
        <f>IF(BL49="Mikro",Pieņēmumi!$BY$31*BJ49*0.5,
IF(BL49="Mazs",Pieņēmumi!$BY$31*BJ49,
IF(BL49="Vidējs",Pieņēmumi!$BY$32*BJ49,
IF(BL49="Liels",Pieņēmumi!$BY$34*BJ49,
0))))</f>
        <v>1.6594516594516593</v>
      </c>
      <c r="BN49" s="9">
        <f>IF(BL49="Mikro",Pieņēmumi!$BY$31*BJ49*0.5,0)</f>
        <v>0</v>
      </c>
      <c r="BO49">
        <v>22</v>
      </c>
      <c r="BP49">
        <v>1</v>
      </c>
      <c r="BQ49" s="2">
        <f t="shared" si="50"/>
        <v>22</v>
      </c>
      <c r="BR49" s="6">
        <f>ROUNDUP(IF($A49=1,BO49/Pieņēmumi!$CJ$39,IF($A49=2,BO49/Pieņēmumi!$CJ$40,IF($A49=3,BO49/Pieņēmumi!$CJ$41,BO49/Pieņēmumi!$CJ$42))),$BR$10)</f>
        <v>1</v>
      </c>
      <c r="BS49" s="6">
        <f t="shared" si="26"/>
        <v>22</v>
      </c>
      <c r="BT49" s="6" t="str">
        <f>IF(AND(BS49&gt;=0,BS49&lt;Pieņēmumi!$CJ$46),0,
IF(AND(BS49&gt;= Pieņēmumi!$CJ$46,BS49&lt;Pieņēmumi!$CJ$47), "Mikro",
IF(AND(BS49&gt;=Pieņēmumi!$CJ$47,BS49&lt;Pieņēmumi!$CJ$48), "Mazs",
IF(AND(BS49&gt;=Pieņēmumi!$CJ$48,BS49&lt;Pieņēmumi!$CJ$49), "Vidējs","Liels"))))</f>
        <v>Liels</v>
      </c>
      <c r="BU49" s="9">
        <f>IF(BT49="Mikro",Pieņēmumi!$CJ$31*BR49*0.5,
IF(BT49="Mazs",Pieņēmumi!$CJ$31*BR49,
IF(BT49="Vidējs",Pieņēmumi!$CJ$32*BR49,
IF(BT49="Liels",Pieņēmumi!$CJ$34*BR49,
0))))</f>
        <v>1.6955266955266954</v>
      </c>
      <c r="BV49" s="9">
        <f>IF(BT49="Mikro",Pieņēmumi!$CJ$31*BR49*0.5,0)</f>
        <v>0</v>
      </c>
      <c r="BW49">
        <v>6</v>
      </c>
      <c r="BX49">
        <v>1</v>
      </c>
      <c r="BY49" s="2">
        <f>BW49/BX49</f>
        <v>6</v>
      </c>
      <c r="BZ49" s="6">
        <f>ROUNDUP(IF($A49=1,BW49/Pieņēmumi!$CU$42,IF($A49=2,BW49/Pieņēmumi!$CU$43,IF($A49=3,BW49/Pieņēmumi!$CU$44,BW49/Pieņēmumi!$CU$45))),$CH$10)</f>
        <v>1</v>
      </c>
      <c r="CA49" s="6">
        <f t="shared" si="27"/>
        <v>6</v>
      </c>
      <c r="CB49" s="6" t="str">
        <f>IF(AND(CA49&gt;=0,CA49&lt;Pieņēmumi!$CU$49),0,
IF(AND(CA49&gt;=Pieņēmumi!$CU$49,CA49&lt;Pieņēmumi!$CU$50),"Mazs",
IF(AND(CA49&gt;=Pieņēmumi!$CU$50,CA49&lt;Pieņēmumi!$CU$51),"Vidējs","Liels")))</f>
        <v>Mazs</v>
      </c>
      <c r="CC49" s="9">
        <f>IF(CB49="Mazs",Pieņēmumi!$CU$34*BZ49,IF(CB49="Vidējs",Pieņēmumi!$CU$35*BZ49,IF(CB49="Liels",Pieņēmumi!$CU$37*BZ49,0)))</f>
        <v>1.151571739807034</v>
      </c>
      <c r="CD49" s="9">
        <f>IF(CB49="Mazs",(Pieņēmumi!$CU$35-Pieņēmumi!$CU$34)*BZ49,0)</f>
        <v>0.23731714908185508</v>
      </c>
      <c r="CE49">
        <v>7</v>
      </c>
      <c r="CF49">
        <v>1</v>
      </c>
      <c r="CG49" s="2">
        <f>CE49/CF49</f>
        <v>7</v>
      </c>
      <c r="CH49" s="6">
        <f>ROUNDUP(IF($A49=1,CE49/Pieņēmumi!$DE$42,IF($A49=2,CE49/Pieņēmumi!$DE$43,IF($A49=3,CE49/Pieņēmumi!$DE$44,CE49/Pieņēmumi!$DE$45))),$CH$10)</f>
        <v>1</v>
      </c>
      <c r="CI49" s="6">
        <f t="shared" si="28"/>
        <v>7</v>
      </c>
      <c r="CJ49" s="6" t="str">
        <f>IF(AND(CI49&gt;=0,CI49&lt;Pieņēmumi!$DE$49),0,
IF(AND(CI49&gt;=Pieņēmumi!$DE$49,CI49&lt;Pieņēmumi!$DE$50),"Mazs",
IF(AND(CI49&gt;=Pieņēmumi!$DE$50,CI49&lt;Pieņēmumi!$DE$51),"Vidējs","Liels")))</f>
        <v>Mazs</v>
      </c>
      <c r="CK49" s="9">
        <f>IF(CJ49="Mazs",Pieņēmumi!$DE$34*CH49,IF(CJ49="Vidējs",Pieņēmumi!$DE$35*CH49,IF(CJ49="Liels",Pieņēmumi!$DE$37*CH49,0)))</f>
        <v>1.151571739807034</v>
      </c>
      <c r="CL49" s="9">
        <f>IF(CJ49="Mazs",(Pieņēmumi!$DE$35-Pieņēmumi!$DE$34)*CH49,0)</f>
        <v>0.23731714908185508</v>
      </c>
      <c r="CM49">
        <v>12</v>
      </c>
      <c r="CN49">
        <v>1</v>
      </c>
      <c r="CO49" s="2">
        <f>CM49/CN49</f>
        <v>12</v>
      </c>
      <c r="CP49" s="6">
        <f>ROUNDUP(IF($A49=1,CM49/Pieņēmumi!$DO$42,IF($A49=2,CM49/Pieņēmumi!$DO$43,IF($A49=3,CM49/Pieņēmumi!$DO$44,CM49/Pieņēmumi!$DO$45))),$CP$10)</f>
        <v>1</v>
      </c>
      <c r="CQ49" s="6">
        <f t="shared" si="29"/>
        <v>12</v>
      </c>
      <c r="CR49" s="6" t="str">
        <f>IF(AND(CQ49&gt;=0,CQ49&lt;Pieņēmumi!$DO$49),0,
IF(AND(CQ49&gt;=Pieņēmumi!$DO$49,CQ49&lt;Pieņēmumi!$DO$50),"Mazs",
IF(AND(CQ49&gt;=Pieņēmumi!$DO$50,CQ49&lt;Pieņēmumi!$DO$51),"Vidējs","Liels")))</f>
        <v>Vidējs</v>
      </c>
      <c r="CS49" s="9">
        <f>IF(CR49="Mazs",Pieņēmumi!$DO$34*CP49,IF(CR49="Vidējs",Pieņēmumi!$DO$35*CP49,IF(CR49="Liels",Pieņēmumi!$DO$37*CP49,0)))</f>
        <v>1.3888888888888891</v>
      </c>
      <c r="CT49" s="9">
        <f>IF(CR49="Mazs",(Pieņēmumi!$DO$35-Pieņēmumi!$DO$34)*CP49,0)</f>
        <v>0</v>
      </c>
      <c r="CU49" s="6">
        <f t="shared" si="30"/>
        <v>220</v>
      </c>
      <c r="CV49" s="6">
        <f t="shared" si="31"/>
        <v>12</v>
      </c>
      <c r="CW49" s="2">
        <f t="shared" si="32"/>
        <v>18.333333333333332</v>
      </c>
      <c r="CX49" t="str">
        <f t="shared" si="33"/>
        <v>Vidējā</v>
      </c>
    </row>
    <row r="50" spans="1:102" x14ac:dyDescent="0.25">
      <c r="A50" s="5">
        <v>2</v>
      </c>
      <c r="B50" s="23">
        <v>0.89685514440922787</v>
      </c>
      <c r="C50">
        <v>12</v>
      </c>
      <c r="D50">
        <v>1</v>
      </c>
      <c r="E50" s="2">
        <f t="shared" si="51"/>
        <v>12</v>
      </c>
      <c r="F50" s="6">
        <f>ROUNDUP(IF($A50=1,C50/Pieņēmumi!$B$39,IF($A50=2,C50/Pieņēmumi!$B$40,IF($A50=3,C50/Pieņēmumi!$B$41,C50/Pieņēmumi!$B$42))),$F$10)</f>
        <v>1</v>
      </c>
      <c r="G50" s="6">
        <f t="shared" si="13"/>
        <v>12</v>
      </c>
      <c r="H50" s="6" t="str">
        <f>IF(AND(G50&gt;=0,G50&lt;Pieņēmumi!$B$46),0,
IF(AND(G50&gt;= Pieņēmumi!$B$46,G50&lt;Pieņēmumi!$B$47), "Mikro",
IF(AND(G50&gt;=Pieņēmumi!$B$47,G50&lt;Pieņēmumi!$B$48), "Mazs",
IF(AND(G50&gt;=Pieņēmumi!$B$48,G50&lt;Pieņēmumi!$B$49), "Vidējs","Liels"))))</f>
        <v>Vidējs</v>
      </c>
      <c r="I50" s="9">
        <f>IF(H50="Mikro",Pieņēmumi!$B$31*F50*0.5,
IF(H50="Mazs",Pieņēmumi!$B$31*F50,
IF(H50="Vidējs",Pieņēmumi!$B$32*F50,
IF(H50="Liels",Pieņēmumi!$B$34*F50,
0))))</f>
        <v>0.8074935400516795</v>
      </c>
      <c r="J50" s="9">
        <f>IF(H50="Mikro",Pieņēmumi!$B$31*F50*0.5,0)</f>
        <v>0</v>
      </c>
      <c r="K50">
        <v>12</v>
      </c>
      <c r="L50">
        <v>1</v>
      </c>
      <c r="M50" s="2">
        <f t="shared" si="52"/>
        <v>12</v>
      </c>
      <c r="N50" s="6">
        <f>ROUNDUP(IF($A50=1,K50/Pieņēmumi!$L$39,IF($A50=2,K50/Pieņēmumi!$L$40,IF($A50=3,K50/Pieņēmumi!$L$41,K50/Pieņēmumi!$L$42))),$N$10)</f>
        <v>1</v>
      </c>
      <c r="O50" s="6">
        <f t="shared" si="14"/>
        <v>12</v>
      </c>
      <c r="P50" s="6" t="str">
        <f>IF(AND(O50&gt;=0,O50&lt;Pieņēmumi!$L$46),0,
IF(AND(O50&gt;= Pieņēmumi!$L$46,O50&lt;Pieņēmumi!$L$47), "Mikro",
IF(AND(O50&gt;=Pieņēmumi!$L$47,O50&lt;Pieņēmumi!$L$48), "Mazs",
IF(AND(O50&gt;=Pieņēmumi!$L$48,O50&lt;Pieņēmumi!$L$49), "Vidējs","Liels"))))</f>
        <v>Vidējs</v>
      </c>
      <c r="Q50" s="9">
        <f>IF(P50="Mikro",Pieņēmumi!$L$31*N50*0.5,
IF(P50="Mazs",Pieņēmumi!$L$31*N50,
IF(P50="Vidējs",Pieņēmumi!$L$32*N50,
IF(P50="Liels",Pieņēmumi!$L$34*N50,
0))))</f>
        <v>0.83979328165374689</v>
      </c>
      <c r="R50" s="9">
        <f>IF(P50="Mikro",Pieņēmumi!$L$31*N50*0.5,0)</f>
        <v>0</v>
      </c>
      <c r="S50">
        <v>12</v>
      </c>
      <c r="T50">
        <v>1</v>
      </c>
      <c r="U50" s="2">
        <f t="shared" si="53"/>
        <v>12</v>
      </c>
      <c r="V50" s="6">
        <f>ROUNDUP(IF($A50=1,S50/Pieņēmumi!$V$39,IF($A50=2,S50/Pieņēmumi!$V$40,IF($A50=3,S50/Pieņēmumi!$V$41,S50/Pieņēmumi!$V$42))),$V$10)</f>
        <v>1</v>
      </c>
      <c r="W50" s="6">
        <f t="shared" si="16"/>
        <v>12</v>
      </c>
      <c r="X50" s="6" t="str">
        <f>IF(AND(W50&gt;=0,W50&lt;Pieņēmumi!$V$46),0,
IF(AND(W50&gt;= Pieņēmumi!$V$46,W50&lt;Pieņēmumi!$V$47), "Mikro",
IF(AND(W50&gt;=Pieņēmumi!$V$47,W50&lt;Pieņēmumi!$V$48), "Mazs",
IF(AND(W50&gt;=Pieņēmumi!$V$48,W50&lt;Pieņēmumi!$V$49), "Vidējs","Liels"))))</f>
        <v>Vidējs</v>
      </c>
      <c r="Y50" s="9">
        <f>IF(X50="Mikro",Pieņēmumi!$V$31*V50*0.5,
IF(X50="Mazs",Pieņēmumi!$V$31*V50,
IF(X50="Vidējs",Pieņēmumi!$V$32*V50,
IF(X50="Liels",Pieņēmumi!$V$34*V50,
0))))</f>
        <v>0.87209302325581406</v>
      </c>
      <c r="Z50" s="9">
        <f>IF(X50="Mikro",Pieņēmumi!$V$31*V50*0.5,0)</f>
        <v>0</v>
      </c>
      <c r="AA50">
        <v>13</v>
      </c>
      <c r="AB50">
        <v>1</v>
      </c>
      <c r="AC50" s="2">
        <f t="shared" si="54"/>
        <v>13</v>
      </c>
      <c r="AD50" s="6">
        <f>ROUNDUP(IF($A50=1,AA50/Pieņēmumi!$AF$39,IF($A50=2,AA50/Pieņēmumi!$AF$40,IF($A50=3,AA50/Pieņēmumi!$AF$41,AA50/Pieņēmumi!$AF$42))),$AD$10)</f>
        <v>1</v>
      </c>
      <c r="AE50" s="6">
        <f t="shared" si="18"/>
        <v>13</v>
      </c>
      <c r="AF50" s="6" t="str">
        <f>IF(AND(AE50&gt;=0,AE50&lt;Pieņēmumi!$AF$46),0,
IF(AND(AE50&gt;= Pieņēmumi!$AF$46,AE50&lt;Pieņēmumi!$AF$47), "Mikro",
IF(AND(AE50&gt;=Pieņēmumi!$AF$47,AE50&lt;Pieņēmumi!$AF$48), "Mazs",
IF(AND(AE50&gt;=Pieņēmumi!$AF$48,AE50&lt;Pieņēmumi!$AF$49), "Vidējs","Liels"))))</f>
        <v>Vidējs</v>
      </c>
      <c r="AG50" s="9">
        <f>IF(AF50="Mikro",Pieņēmumi!$AF$31*AD50*0.5,
IF(AF50="Mazs",Pieņēmumi!$AF$31*AD50,
IF(AF50="Vidējs",Pieņēmumi!$AF$32*AD50,
IF(AF50="Liels",Pieņēmumi!$AF$34*AD50,
0))))</f>
        <v>1.03359173126615</v>
      </c>
      <c r="AH50" s="9">
        <f>IF(AF50="Mikro",Pieņēmumi!$AF$31*AD50*0.5,0)</f>
        <v>0</v>
      </c>
      <c r="AI50">
        <v>10</v>
      </c>
      <c r="AJ50">
        <v>1</v>
      </c>
      <c r="AK50" s="2">
        <f t="shared" si="55"/>
        <v>10</v>
      </c>
      <c r="AL50" s="6">
        <f>ROUNDUP(IF($A50=1,AI50/Pieņēmumi!$AR$39,IF($A50=2,AI50/Pieņēmumi!$AR$40,IF($A50=3,AI50/Pieņēmumi!$AR$41,AI50/Pieņēmumi!$AR$42))),$AL$10)</f>
        <v>1</v>
      </c>
      <c r="AM50" s="6">
        <f t="shared" si="19"/>
        <v>10</v>
      </c>
      <c r="AN50" s="6" t="str">
        <f>IF(AND(AM50&gt;=0,AM50&lt;Pieņēmumi!$AR$46),0,
IF(AND(AM50&gt;= Pieņēmumi!$AR$46,AM50&lt;Pieņēmumi!$AR$47), "Mikro",
IF(AND(AM50&gt;=Pieņēmumi!$AR$47,AM50&lt;Pieņēmumi!$AR$48), "Mazs",
IF(AND(AM50&gt;=Pieņēmumi!$AR$48,AM50&lt;Pieņēmumi!$AR$49), "Vidējs","Liels"))))</f>
        <v>Mazs</v>
      </c>
      <c r="AO50" s="9">
        <f>IF(AN50="Mikro",Pieņēmumi!$AR$31*AL50*0.5,
IF(AN50="Mazs",Pieņēmumi!$AR$31*AL50,
IF(AN50="Vidējs",Pieņēmumi!$AR$32*AL50,
IF(AN50="Liels",Pieņēmumi!$AR$34*AL50,
0))))</f>
        <v>0.90258325552443208</v>
      </c>
      <c r="AP50" s="9">
        <f>IF(AN50="Mikro",Pieņēmumi!$AR$31*AL50*0.5,0)</f>
        <v>0</v>
      </c>
      <c r="AQ50">
        <v>20</v>
      </c>
      <c r="AR50">
        <v>1</v>
      </c>
      <c r="AS50" s="2">
        <f t="shared" si="56"/>
        <v>20</v>
      </c>
      <c r="AT50" s="6">
        <f>ROUNDUP(IF($A50=1,AQ50/Pieņēmumi!$BC$39,IF($A50=2,AQ50/Pieņēmumi!$BC$40,IF($A50=3,AQ50/Pieņēmumi!$BC$41,AQ50/Pieņēmumi!$BC$42))),$AT$10)</f>
        <v>1</v>
      </c>
      <c r="AU50" s="6">
        <f t="shared" si="21"/>
        <v>20</v>
      </c>
      <c r="AV50" s="6" t="str">
        <f>IF(AND(AU50&gt;=0,AU50&lt;Pieņēmumi!$BC$46),0,
IF(AND(AU50&gt;= Pieņēmumi!$BC$46,AU50&lt;Pieņēmumi!$BC$47), "Mikro",
IF(AND(AU50&gt;=Pieņēmumi!$BC$47,AU50&lt;Pieņēmumi!$BC$48), "Mazs",
IF(AND(AU50&gt;=Pieņēmumi!$BC$48,AU50&lt;Pieņēmumi!$BC$49), "Vidējs","Liels"))))</f>
        <v>Vidējs</v>
      </c>
      <c r="AW50" s="9">
        <f>IF(AV50="Mikro",Pieņēmumi!$BC$31*AT50*0.5,
IF(AV50="Mazs",Pieņēmumi!$BC$31*AT50,
IF(AV50="Vidējs",Pieņēmumi!$BC$32*AT50,
IF(AV50="Liels",Pieņēmumi!$BC$34*AT50,
0))))</f>
        <v>1.1627906976744187</v>
      </c>
      <c r="AX50" s="9">
        <f>IF(AV50="Mikro",Pieņēmumi!$BC$31*AT50*0.5,0)</f>
        <v>0</v>
      </c>
      <c r="AY50">
        <v>18</v>
      </c>
      <c r="AZ50">
        <v>1</v>
      </c>
      <c r="BA50" s="2">
        <f t="shared" si="49"/>
        <v>18</v>
      </c>
      <c r="BB50" s="6">
        <f>ROUNDUP(IF($A50=1,AY50/Pieņēmumi!$BN$39,IF($A50=2,AY50/Pieņēmumi!$BN$40,IF($A50=3,AY50/Pieņēmumi!$BN$41,AY50/Pieņēmumi!$BN$42))),$BB$10)</f>
        <v>1</v>
      </c>
      <c r="BC50" s="6">
        <f t="shared" si="22"/>
        <v>18</v>
      </c>
      <c r="BD50" s="6" t="str">
        <f>IF(AND(BC50&gt;=0,BC50&lt;Pieņēmumi!$BN$46),0,
IF(AND(BC50&gt;= Pieņēmumi!$BN$46,BC50&lt;Pieņēmumi!$BN$47), "Mikro",
IF(AND(BC50&gt;=Pieņēmumi!$BN$47,BC50&lt;Pieņēmumi!$BN$48), "Mazs",
IF(AND(BC50&gt;=Pieņēmumi!$BN$48,BC50&lt;Pieņēmumi!$BN$49), "Vidējs","Liels"))))</f>
        <v>Vidējs</v>
      </c>
      <c r="BE50" s="9">
        <f>IF(BD50="Mikro",Pieņēmumi!$BN$31*BB50*0.5,
IF(BD50="Mazs",Pieņēmumi!$BN$31*BB50,
IF(BD50="Vidējs",Pieņēmumi!$BN$32*BB50,
IF(BD50="Liels",Pieņēmumi!$BN$34*BB50,
0))))</f>
        <v>1.227390180878553</v>
      </c>
      <c r="BF50" s="9">
        <f>IF(BD50="Mikro",Pieņēmumi!$BN$31*BB50*0.5,0)</f>
        <v>0</v>
      </c>
      <c r="BG50">
        <v>11</v>
      </c>
      <c r="BH50">
        <v>1</v>
      </c>
      <c r="BI50" s="2">
        <f t="shared" si="48"/>
        <v>11</v>
      </c>
      <c r="BJ50" s="6">
        <f>ROUNDUP(IF($A50=1,BG50/Pieņēmumi!$BY$39,IF($A50=2,BG50/Pieņēmumi!$BY$40,IF($A50=3,BG50/Pieņēmumi!$BY$41,BG50/Pieņēmumi!$BY$42))),$BJ$10)</f>
        <v>1</v>
      </c>
      <c r="BK50" s="6">
        <f t="shared" si="24"/>
        <v>11</v>
      </c>
      <c r="BL50" s="6" t="str">
        <f>IF(AND(BK50&gt;=0,BK50&lt;Pieņēmumi!$BY$46),0,
IF(AND(BK50&gt;= Pieņēmumi!$BY$46,BK50&lt;Pieņēmumi!$BY$47), "Mikro",
IF(AND(BK50&gt;=Pieņēmumi!$BY$47,BK50&lt;Pieņēmumi!$BY$48), "Mazs",
IF(AND(BK50&gt;=Pieņēmumi!$BY$48,BK50&lt;Pieņēmumi!$BY$49), "Vidējs","Liels"))))</f>
        <v>Mazs</v>
      </c>
      <c r="BM50" s="9">
        <f>IF(BL50="Mikro",Pieņēmumi!$BY$31*BJ50*0.5,
IF(BL50="Mazs",Pieņēmumi!$BY$31*BJ50,
IF(BL50="Vidējs",Pieņēmumi!$BY$32*BJ50,
IF(BL50="Liels",Pieņēmumi!$BY$34*BJ50,
0))))</f>
        <v>1.0893246187363834</v>
      </c>
      <c r="BN50" s="9">
        <f>IF(BL50="Mikro",Pieņēmumi!$BY$31*BJ50*0.5,0)</f>
        <v>0</v>
      </c>
      <c r="BO50">
        <v>9</v>
      </c>
      <c r="BP50">
        <v>1</v>
      </c>
      <c r="BQ50" s="2">
        <f t="shared" si="50"/>
        <v>9</v>
      </c>
      <c r="BR50" s="6">
        <f>ROUNDUP(IF($A50=1,BO50/Pieņēmumi!$CJ$39,IF($A50=2,BO50/Pieņēmumi!$CJ$40,IF($A50=3,BO50/Pieņēmumi!$CJ$41,BO50/Pieņēmumi!$CJ$42))),$BR$10)</f>
        <v>1</v>
      </c>
      <c r="BS50" s="6">
        <f t="shared" si="26"/>
        <v>9</v>
      </c>
      <c r="BT50" s="6" t="str">
        <f>IF(AND(BS50&gt;=0,BS50&lt;Pieņēmumi!$CJ$46),0,
IF(AND(BS50&gt;= Pieņēmumi!$CJ$46,BS50&lt;Pieņēmumi!$CJ$47), "Mikro",
IF(AND(BS50&gt;=Pieņēmumi!$CJ$47,BS50&lt;Pieņēmumi!$CJ$48), "Mazs",
IF(AND(BS50&gt;=Pieņēmumi!$CJ$48,BS50&lt;Pieņēmumi!$CJ$49), "Vidējs","Liels"))))</f>
        <v>Mazs</v>
      </c>
      <c r="BU50" s="9">
        <f>IF(BT50="Mikro",Pieņēmumi!$CJ$31*BR50*0.5,
IF(BT50="Mazs",Pieņēmumi!$CJ$31*BR50,
IF(BT50="Vidējs",Pieņēmumi!$CJ$32*BR50,
IF(BT50="Liels",Pieņēmumi!$CJ$34*BR50,
0))))</f>
        <v>1.0893246187363834</v>
      </c>
      <c r="BV50" s="9">
        <f>IF(BT50="Mikro",Pieņēmumi!$CJ$31*BR50*0.5,0)</f>
        <v>0</v>
      </c>
      <c r="BW50">
        <v>0</v>
      </c>
      <c r="BX50">
        <v>0</v>
      </c>
      <c r="BY50" s="2">
        <v>0</v>
      </c>
      <c r="BZ50" s="6">
        <f>ROUNDUP(IF($A50=1,BW50/Pieņēmumi!$CU$42,IF($A50=2,BW50/Pieņēmumi!$CU$43,IF($A50=3,BW50/Pieņēmumi!$CU$44,BW50/Pieņēmumi!$CU$45))),$CH$10)</f>
        <v>0</v>
      </c>
      <c r="CA50" s="6">
        <f t="shared" si="27"/>
        <v>0</v>
      </c>
      <c r="CB50" s="6">
        <f>IF(AND(CA50&gt;=0,CA50&lt;Pieņēmumi!$CU$49),0,
IF(AND(CA50&gt;=Pieņēmumi!$CU$49,CA50&lt;Pieņēmumi!$CU$50),"Mazs",
IF(AND(CA50&gt;=Pieņēmumi!$CU$50,CA50&lt;Pieņēmumi!$CU$51),"Vidējs","Liels")))</f>
        <v>0</v>
      </c>
      <c r="CC50" s="9">
        <f>IF(CB50="Mazs",Pieņēmumi!$CU$34*BZ50,IF(CB50="Vidējs",Pieņēmumi!$CU$35*BZ50,IF(CB50="Liels",Pieņēmumi!$CU$37*BZ50,0)))</f>
        <v>0</v>
      </c>
      <c r="CD50" s="9">
        <f>IF(CB50="Mazs",(Pieņēmumi!$CU$35-Pieņēmumi!$CU$34)*BZ50,0)</f>
        <v>0</v>
      </c>
      <c r="CE50">
        <v>0</v>
      </c>
      <c r="CF50">
        <v>0</v>
      </c>
      <c r="CG50" s="2">
        <v>0</v>
      </c>
      <c r="CH50" s="6">
        <f>ROUNDUP(IF($A50=1,CE50/Pieņēmumi!$DE$42,IF($A50=2,CE50/Pieņēmumi!$DE$43,IF($A50=3,CE50/Pieņēmumi!$DE$44,CE50/Pieņēmumi!$DE$45))),$CH$10)</f>
        <v>0</v>
      </c>
      <c r="CI50" s="6">
        <f t="shared" si="28"/>
        <v>0</v>
      </c>
      <c r="CJ50" s="6">
        <f>IF(AND(CI50&gt;=0,CI50&lt;Pieņēmumi!$DE$49),0,
IF(AND(CI50&gt;=Pieņēmumi!$DE$49,CI50&lt;Pieņēmumi!$DE$50),"Mazs",
IF(AND(CI50&gt;=Pieņēmumi!$DE$50,CI50&lt;Pieņēmumi!$DE$51),"Vidējs","Liels")))</f>
        <v>0</v>
      </c>
      <c r="CK50" s="9">
        <f>IF(CJ50="Mazs",Pieņēmumi!$DE$34*CH50,IF(CJ50="Vidējs",Pieņēmumi!$DE$35*CH50,IF(CJ50="Liels",Pieņēmumi!$DE$37*CH50,0)))</f>
        <v>0</v>
      </c>
      <c r="CL50" s="9">
        <f>IF(CJ50="Mazs",(Pieņēmumi!$DE$35-Pieņēmumi!$DE$34)*CH50,0)</f>
        <v>0</v>
      </c>
      <c r="CM50">
        <v>0</v>
      </c>
      <c r="CN50">
        <v>0</v>
      </c>
      <c r="CO50" s="2">
        <v>0</v>
      </c>
      <c r="CP50" s="6">
        <f>ROUNDUP(IF($A50=1,CM50/Pieņēmumi!$DO$42,IF($A50=2,CM50/Pieņēmumi!$DO$43,IF($A50=3,CM50/Pieņēmumi!$DO$44,CM50/Pieņēmumi!$DO$45))),$CP$10)</f>
        <v>0</v>
      </c>
      <c r="CQ50" s="6">
        <f t="shared" si="29"/>
        <v>0</v>
      </c>
      <c r="CR50" s="6">
        <f>IF(AND(CQ50&gt;=0,CQ50&lt;Pieņēmumi!$DO$49),0,
IF(AND(CQ50&gt;=Pieņēmumi!$DO$49,CQ50&lt;Pieņēmumi!$DO$50),"Mazs",
IF(AND(CQ50&gt;=Pieņēmumi!$DO$50,CQ50&lt;Pieņēmumi!$DO$51),"Vidējs","Liels")))</f>
        <v>0</v>
      </c>
      <c r="CS50" s="9">
        <f>IF(CR50="Mazs",Pieņēmumi!$DO$34*CP50,IF(CR50="Vidējs",Pieņēmumi!$DO$35*CP50,IF(CR50="Liels",Pieņēmumi!$DO$37*CP50,0)))</f>
        <v>0</v>
      </c>
      <c r="CT50" s="9">
        <f>IF(CR50="Mazs",(Pieņēmumi!$DO$35-Pieņēmumi!$DO$34)*CP50,0)</f>
        <v>0</v>
      </c>
      <c r="CU50" s="6">
        <f t="shared" si="30"/>
        <v>117</v>
      </c>
      <c r="CV50" s="6">
        <f t="shared" si="31"/>
        <v>9</v>
      </c>
      <c r="CW50" s="2">
        <f t="shared" si="32"/>
        <v>13</v>
      </c>
      <c r="CX50" t="str">
        <f t="shared" si="33"/>
        <v>Vidējā</v>
      </c>
    </row>
    <row r="51" spans="1:102" x14ac:dyDescent="0.25">
      <c r="A51" s="5">
        <v>1</v>
      </c>
      <c r="B51" s="23">
        <v>0.89653205134094105</v>
      </c>
      <c r="C51">
        <v>63</v>
      </c>
      <c r="D51">
        <v>3</v>
      </c>
      <c r="E51" s="2">
        <f t="shared" si="51"/>
        <v>21</v>
      </c>
      <c r="F51" s="6">
        <f>ROUNDUP(IF($A51=1,C51/Pieņēmumi!$B$39,IF($A51=2,C51/Pieņēmumi!$B$40,IF($A51=3,C51/Pieņēmumi!$B$41,C51/Pieņēmumi!$B$42))),$F$10)</f>
        <v>4</v>
      </c>
      <c r="G51" s="6">
        <f t="shared" si="13"/>
        <v>15.75</v>
      </c>
      <c r="H51" s="6" t="str">
        <f>IF(AND(G51&gt;=0,G51&lt;Pieņēmumi!$B$46),0,
IF(AND(G51&gt;= Pieņēmumi!$B$46,G51&lt;Pieņēmumi!$B$47), "Mikro",
IF(AND(G51&gt;=Pieņēmumi!$B$47,G51&lt;Pieņēmumi!$B$48), "Mazs",
IF(AND(G51&gt;=Pieņēmumi!$B$48,G51&lt;Pieņēmumi!$B$49), "Vidējs","Liels"))))</f>
        <v>Vidējs</v>
      </c>
      <c r="I51" s="9">
        <f>IF(H51="Mikro",Pieņēmumi!$B$31*F51*0.5,
IF(H51="Mazs",Pieņēmumi!$B$31*F51,
IF(H51="Vidējs",Pieņēmumi!$B$32*F51,
IF(H51="Liels",Pieņēmumi!$B$34*F51,
0))))</f>
        <v>3.229974160206718</v>
      </c>
      <c r="J51" s="9">
        <f>IF(H51="Mikro",Pieņēmumi!$B$31*F51*0.5,0)</f>
        <v>0</v>
      </c>
      <c r="K51">
        <v>58</v>
      </c>
      <c r="L51">
        <v>2</v>
      </c>
      <c r="M51" s="2">
        <f t="shared" si="52"/>
        <v>29</v>
      </c>
      <c r="N51" s="6">
        <f>ROUNDUP(IF($A51=1,K51/Pieņēmumi!$L$39,IF($A51=2,K51/Pieņēmumi!$L$40,IF($A51=3,K51/Pieņēmumi!$L$41,K51/Pieņēmumi!$L$42))),$N$10)</f>
        <v>3</v>
      </c>
      <c r="O51" s="6">
        <f t="shared" si="14"/>
        <v>19.333333333333332</v>
      </c>
      <c r="P51" s="6" t="str">
        <f>IF(AND(O51&gt;=0,O51&lt;Pieņēmumi!$L$46),0,
IF(AND(O51&gt;= Pieņēmumi!$L$46,O51&lt;Pieņēmumi!$L$47), "Mikro",
IF(AND(O51&gt;=Pieņēmumi!$L$47,O51&lt;Pieņēmumi!$L$48), "Mazs",
IF(AND(O51&gt;=Pieņēmumi!$L$48,O51&lt;Pieņēmumi!$L$49), "Vidējs","Liels"))))</f>
        <v>Vidējs</v>
      </c>
      <c r="Q51" s="9">
        <f>IF(P51="Mikro",Pieņēmumi!$L$31*N51*0.5,
IF(P51="Mazs",Pieņēmumi!$L$31*N51,
IF(P51="Vidējs",Pieņēmumi!$L$32*N51,
IF(P51="Liels",Pieņēmumi!$L$34*N51,
0))))</f>
        <v>2.5193798449612408</v>
      </c>
      <c r="R51" s="9">
        <f>IF(P51="Mikro",Pieņēmumi!$L$31*N51*0.5,0)</f>
        <v>0</v>
      </c>
      <c r="S51">
        <v>46</v>
      </c>
      <c r="T51">
        <v>2</v>
      </c>
      <c r="U51" s="2">
        <f t="shared" si="53"/>
        <v>23</v>
      </c>
      <c r="V51" s="6">
        <f>ROUNDUP(IF($A51=1,S51/Pieņēmumi!$V$39,IF($A51=2,S51/Pieņēmumi!$V$40,IF($A51=3,S51/Pieņēmumi!$V$41,S51/Pieņēmumi!$V$42))),$V$10)</f>
        <v>3</v>
      </c>
      <c r="W51" s="6">
        <f t="shared" si="16"/>
        <v>15.333333333333334</v>
      </c>
      <c r="X51" s="6" t="str">
        <f>IF(AND(W51&gt;=0,W51&lt;Pieņēmumi!$V$46),0,
IF(AND(W51&gt;= Pieņēmumi!$V$46,W51&lt;Pieņēmumi!$V$47), "Mikro",
IF(AND(W51&gt;=Pieņēmumi!$V$47,W51&lt;Pieņēmumi!$V$48), "Mazs",
IF(AND(W51&gt;=Pieņēmumi!$V$48,W51&lt;Pieņēmumi!$V$49), "Vidējs","Liels"))))</f>
        <v>Vidējs</v>
      </c>
      <c r="Y51" s="9">
        <f>IF(X51="Mikro",Pieņēmumi!$V$31*V51*0.5,
IF(X51="Mazs",Pieņēmumi!$V$31*V51,
IF(X51="Vidējs",Pieņēmumi!$V$32*V51,
IF(X51="Liels",Pieņēmumi!$V$34*V51,
0))))</f>
        <v>2.6162790697674421</v>
      </c>
      <c r="Z51" s="9">
        <f>IF(X51="Mikro",Pieņēmumi!$V$31*V51*0.5,0)</f>
        <v>0</v>
      </c>
      <c r="AA51">
        <v>47</v>
      </c>
      <c r="AB51">
        <v>2</v>
      </c>
      <c r="AC51" s="2">
        <f t="shared" si="54"/>
        <v>23.5</v>
      </c>
      <c r="AD51" s="6">
        <f>ROUNDUP(IF($A51=1,AA51/Pieņēmumi!$AF$39,IF($A51=2,AA51/Pieņēmumi!$AF$40,IF($A51=3,AA51/Pieņēmumi!$AF$41,AA51/Pieņēmumi!$AF$42))),$AD$10)</f>
        <v>3</v>
      </c>
      <c r="AE51" s="6">
        <f t="shared" si="18"/>
        <v>15.666666666666666</v>
      </c>
      <c r="AF51" s="6" t="str">
        <f>IF(AND(AE51&gt;=0,AE51&lt;Pieņēmumi!$AF$46),0,
IF(AND(AE51&gt;= Pieņēmumi!$AF$46,AE51&lt;Pieņēmumi!$AF$47), "Mikro",
IF(AND(AE51&gt;=Pieņēmumi!$AF$47,AE51&lt;Pieņēmumi!$AF$48), "Mazs",
IF(AND(AE51&gt;=Pieņēmumi!$AF$48,AE51&lt;Pieņēmumi!$AF$49), "Vidējs","Liels"))))</f>
        <v>Vidējs</v>
      </c>
      <c r="AG51" s="9">
        <f>IF(AF51="Mikro",Pieņēmumi!$AF$31*AD51*0.5,
IF(AF51="Mazs",Pieņēmumi!$AF$31*AD51,
IF(AF51="Vidējs",Pieņēmumi!$AF$32*AD51,
IF(AF51="Liels",Pieņēmumi!$AF$34*AD51,
0))))</f>
        <v>3.1007751937984498</v>
      </c>
      <c r="AH51" s="9">
        <f>IF(AF51="Mikro",Pieņēmumi!$AF$31*AD51*0.5,0)</f>
        <v>0</v>
      </c>
      <c r="AI51">
        <v>62</v>
      </c>
      <c r="AJ51">
        <v>2</v>
      </c>
      <c r="AK51" s="2">
        <f t="shared" si="55"/>
        <v>31</v>
      </c>
      <c r="AL51" s="6">
        <f>ROUNDUP(IF($A51=1,AI51/Pieņēmumi!$AR$39,IF($A51=2,AI51/Pieņēmumi!$AR$40,IF($A51=3,AI51/Pieņēmumi!$AR$41,AI51/Pieņēmumi!$AR$42))),$AL$10)</f>
        <v>3</v>
      </c>
      <c r="AM51" s="6">
        <f t="shared" si="19"/>
        <v>20.666666666666668</v>
      </c>
      <c r="AN51" s="6" t="str">
        <f>IF(AND(AM51&gt;=0,AM51&lt;Pieņēmumi!$AR$46),0,
IF(AND(AM51&gt;= Pieņēmumi!$AR$46,AM51&lt;Pieņēmumi!$AR$47), "Mikro",
IF(AND(AM51&gt;=Pieņēmumi!$AR$47,AM51&lt;Pieņēmumi!$AR$48), "Mazs",
IF(AND(AM51&gt;=Pieņēmumi!$AR$48,AM51&lt;Pieņēmumi!$AR$49), "Vidējs","Liels"))))</f>
        <v>Vidējs</v>
      </c>
      <c r="AO51" s="9">
        <f>IF(AN51="Mikro",Pieņēmumi!$AR$31*AL51*0.5,
IF(AN51="Mazs",Pieņēmumi!$AR$31*AL51,
IF(AN51="Vidējs",Pieņēmumi!$AR$32*AL51,
IF(AN51="Liels",Pieņēmumi!$AR$34*AL51,
0))))</f>
        <v>3.2945736434108532</v>
      </c>
      <c r="AP51" s="9">
        <f>IF(AN51="Mikro",Pieņēmumi!$AR$31*AL51*0.5,0)</f>
        <v>0</v>
      </c>
      <c r="AQ51">
        <v>62</v>
      </c>
      <c r="AR51">
        <v>2</v>
      </c>
      <c r="AS51" s="2">
        <f t="shared" si="56"/>
        <v>31</v>
      </c>
      <c r="AT51" s="6">
        <f>ROUNDUP(IF($A51=1,AQ51/Pieņēmumi!$BC$39,IF($A51=2,AQ51/Pieņēmumi!$BC$40,IF($A51=3,AQ51/Pieņēmumi!$BC$41,AQ51/Pieņēmumi!$BC$42))),$AT$10)</f>
        <v>3</v>
      </c>
      <c r="AU51" s="6">
        <f t="shared" si="21"/>
        <v>20.666666666666668</v>
      </c>
      <c r="AV51" s="6" t="str">
        <f>IF(AND(AU51&gt;=0,AU51&lt;Pieņēmumi!$BC$46),0,
IF(AND(AU51&gt;= Pieņēmumi!$BC$46,AU51&lt;Pieņēmumi!$BC$47), "Mikro",
IF(AND(AU51&gt;=Pieņēmumi!$BC$47,AU51&lt;Pieņēmumi!$BC$48), "Mazs",
IF(AND(AU51&gt;=Pieņēmumi!$BC$48,AU51&lt;Pieņēmumi!$BC$49), "Vidējs","Liels"))))</f>
        <v>Vidējs</v>
      </c>
      <c r="AW51" s="9">
        <f>IF(AV51="Mikro",Pieņēmumi!$BC$31*AT51*0.5,
IF(AV51="Mazs",Pieņēmumi!$BC$31*AT51,
IF(AV51="Vidējs",Pieņēmumi!$BC$32*AT51,
IF(AV51="Liels",Pieņēmumi!$BC$34*AT51,
0))))</f>
        <v>3.4883720930232558</v>
      </c>
      <c r="AX51" s="9">
        <f>IF(AV51="Mikro",Pieņēmumi!$BC$31*AT51*0.5,0)</f>
        <v>0</v>
      </c>
      <c r="AY51">
        <v>60</v>
      </c>
      <c r="AZ51">
        <v>2</v>
      </c>
      <c r="BA51" s="2">
        <f t="shared" si="49"/>
        <v>30</v>
      </c>
      <c r="BB51" s="6">
        <f>ROUNDUP(IF($A51=1,AY51/Pieņēmumi!$BN$39,IF($A51=2,AY51/Pieņēmumi!$BN$40,IF($A51=3,AY51/Pieņēmumi!$BN$41,AY51/Pieņēmumi!$BN$42))),$BB$10)</f>
        <v>3</v>
      </c>
      <c r="BC51" s="6">
        <f t="shared" si="22"/>
        <v>20</v>
      </c>
      <c r="BD51" s="6" t="str">
        <f>IF(AND(BC51&gt;=0,BC51&lt;Pieņēmumi!$BN$46),0,
IF(AND(BC51&gt;= Pieņēmumi!$BN$46,BC51&lt;Pieņēmumi!$BN$47), "Mikro",
IF(AND(BC51&gt;=Pieņēmumi!$BN$47,BC51&lt;Pieņēmumi!$BN$48), "Mazs",
IF(AND(BC51&gt;=Pieņēmumi!$BN$48,BC51&lt;Pieņēmumi!$BN$49), "Vidējs","Liels"))))</f>
        <v>Vidējs</v>
      </c>
      <c r="BE51" s="9">
        <f>IF(BD51="Mikro",Pieņēmumi!$BN$31*BB51*0.5,
IF(BD51="Mazs",Pieņēmumi!$BN$31*BB51,
IF(BD51="Vidējs",Pieņēmumi!$BN$32*BB51,
IF(BD51="Liels",Pieņēmumi!$BN$34*BB51,
0))))</f>
        <v>3.6821705426356592</v>
      </c>
      <c r="BF51" s="9">
        <f>IF(BD51="Mikro",Pieņēmumi!$BN$31*BB51*0.5,0)</f>
        <v>0</v>
      </c>
      <c r="BG51">
        <v>57</v>
      </c>
      <c r="BH51">
        <v>2</v>
      </c>
      <c r="BI51" s="2">
        <f t="shared" si="48"/>
        <v>28.5</v>
      </c>
      <c r="BJ51" s="6">
        <f>ROUNDUP(IF($A51=1,BG51/Pieņēmumi!$BY$39,IF($A51=2,BG51/Pieņēmumi!$BY$40,IF($A51=3,BG51/Pieņēmumi!$BY$41,BG51/Pieņēmumi!$BY$42))),$BJ$10)</f>
        <v>3</v>
      </c>
      <c r="BK51" s="6">
        <f t="shared" si="24"/>
        <v>19</v>
      </c>
      <c r="BL51" s="6" t="str">
        <f>IF(AND(BK51&gt;=0,BK51&lt;Pieņēmumi!$BY$46),0,
IF(AND(BK51&gt;= Pieņēmumi!$BY$46,BK51&lt;Pieņēmumi!$BY$47), "Mikro",
IF(AND(BK51&gt;=Pieņēmumi!$BY$47,BK51&lt;Pieņēmumi!$BY$48), "Mazs",
IF(AND(BK51&gt;=Pieņēmumi!$BY$48,BK51&lt;Pieņēmumi!$BY$49), "Vidējs","Liels"))))</f>
        <v>Vidējs</v>
      </c>
      <c r="BM51" s="9">
        <f>IF(BL51="Mikro",Pieņēmumi!$BY$31*BJ51*0.5,
IF(BL51="Mazs",Pieņēmumi!$BY$31*BJ51,
IF(BL51="Vidējs",Pieņēmumi!$BY$32*BJ51,
IF(BL51="Liels",Pieņēmumi!$BY$34*BJ51,
0))))</f>
        <v>3.8759689922480618</v>
      </c>
      <c r="BN51" s="9">
        <f>IF(BL51="Mikro",Pieņēmumi!$BY$31*BJ51*0.5,0)</f>
        <v>0</v>
      </c>
      <c r="BO51">
        <v>60</v>
      </c>
      <c r="BP51">
        <v>2</v>
      </c>
      <c r="BQ51" s="2">
        <f t="shared" si="50"/>
        <v>30</v>
      </c>
      <c r="BR51" s="6">
        <f>ROUNDUP(IF($A51=1,BO51/Pieņēmumi!$CJ$39,IF($A51=2,BO51/Pieņēmumi!$CJ$40,IF($A51=3,BO51/Pieņēmumi!$CJ$41,BO51/Pieņēmumi!$CJ$42))),$BR$10)</f>
        <v>3</v>
      </c>
      <c r="BS51" s="6">
        <f t="shared" si="26"/>
        <v>20</v>
      </c>
      <c r="BT51" s="6" t="str">
        <f>IF(AND(BS51&gt;=0,BS51&lt;Pieņēmumi!$CJ$46),0,
IF(AND(BS51&gt;= Pieņēmumi!$CJ$46,BS51&lt;Pieņēmumi!$CJ$47), "Mikro",
IF(AND(BS51&gt;=Pieņēmumi!$CJ$47,BS51&lt;Pieņēmumi!$CJ$48), "Mazs",
IF(AND(BS51&gt;=Pieņēmumi!$CJ$48,BS51&lt;Pieņēmumi!$CJ$49), "Vidējs","Liels"))))</f>
        <v>Vidējs</v>
      </c>
      <c r="BU51" s="9">
        <f>IF(BT51="Mikro",Pieņēmumi!$CJ$31*BR51*0.5,
IF(BT51="Mazs",Pieņēmumi!$CJ$31*BR51,
IF(BT51="Vidējs",Pieņēmumi!$CJ$32*BR51,
IF(BT51="Liels",Pieņēmumi!$CJ$34*BR51,
0))))</f>
        <v>3.8759689922480618</v>
      </c>
      <c r="BV51" s="9">
        <f>IF(BT51="Mikro",Pieņēmumi!$CJ$31*BR51*0.5,0)</f>
        <v>0</v>
      </c>
      <c r="BW51">
        <v>57</v>
      </c>
      <c r="BX51">
        <v>2</v>
      </c>
      <c r="BY51" s="2">
        <f>BW51/BX51</f>
        <v>28.5</v>
      </c>
      <c r="BZ51" s="6">
        <f>ROUNDUP(IF($A51=1,BW51/Pieņēmumi!$CU$42,IF($A51=2,BW51/Pieņēmumi!$CU$43,IF($A51=3,BW51/Pieņēmumi!$CU$44,BW51/Pieņēmumi!$CU$45))),$CH$10)</f>
        <v>3</v>
      </c>
      <c r="CA51" s="6">
        <f t="shared" si="27"/>
        <v>19</v>
      </c>
      <c r="CB51" s="6" t="str">
        <f>IF(AND(CA51&gt;=0,CA51&lt;Pieņēmumi!$CU$49),0,
IF(AND(CA51&gt;=Pieņēmumi!$CU$49,CA51&lt;Pieņēmumi!$CU$50),"Mazs",
IF(AND(CA51&gt;=Pieņēmumi!$CU$50,CA51&lt;Pieņēmumi!$CU$51),"Vidējs","Liels")))</f>
        <v>Vidējs</v>
      </c>
      <c r="CC51" s="9">
        <f>IF(CB51="Mazs",Pieņēmumi!$CU$34*BZ51,IF(CB51="Vidējs",Pieņēmumi!$CU$35*BZ51,IF(CB51="Liels",Pieņēmumi!$CU$37*BZ51,0)))</f>
        <v>4.166666666666667</v>
      </c>
      <c r="CD51" s="9">
        <f>IF(CB51="Mazs",(Pieņēmumi!$CU$35-Pieņēmumi!$CU$34)*BZ51,0)</f>
        <v>0</v>
      </c>
      <c r="CE51">
        <v>47</v>
      </c>
      <c r="CF51">
        <v>2</v>
      </c>
      <c r="CG51" s="2">
        <f>CE51/CF51</f>
        <v>23.5</v>
      </c>
      <c r="CH51" s="6">
        <f>ROUNDUP(IF($A51=1,CE51/Pieņēmumi!$DE$42,IF($A51=2,CE51/Pieņēmumi!$DE$43,IF($A51=3,CE51/Pieņēmumi!$DE$44,CE51/Pieņēmumi!$DE$45))),$CH$10)</f>
        <v>2</v>
      </c>
      <c r="CI51" s="6">
        <f t="shared" si="28"/>
        <v>23.5</v>
      </c>
      <c r="CJ51" s="6" t="str">
        <f>IF(AND(CI51&gt;=0,CI51&lt;Pieņēmumi!$DE$49),0,
IF(AND(CI51&gt;=Pieņēmumi!$DE$49,CI51&lt;Pieņēmumi!$DE$50),"Mazs",
IF(AND(CI51&gt;=Pieņēmumi!$DE$50,CI51&lt;Pieņēmumi!$DE$51),"Vidējs","Liels")))</f>
        <v>Liels</v>
      </c>
      <c r="CK51" s="9">
        <f>IF(CJ51="Mazs",Pieņēmumi!$DE$34*CH51,IF(CJ51="Vidējs",Pieņēmumi!$DE$35*CH51,IF(CJ51="Liels",Pieņēmumi!$DE$37*CH51,0)))</f>
        <v>3.535353535353535</v>
      </c>
      <c r="CL51" s="9">
        <f>IF(CJ51="Mazs",(Pieņēmumi!$DE$35-Pieņēmumi!$DE$34)*CH51,0)</f>
        <v>0</v>
      </c>
      <c r="CM51">
        <v>28</v>
      </c>
      <c r="CN51">
        <v>2</v>
      </c>
      <c r="CO51" s="2">
        <f>CM51/CN51</f>
        <v>14</v>
      </c>
      <c r="CP51" s="6">
        <f>ROUNDUP(IF($A51=1,CM51/Pieņēmumi!$DO$42,IF($A51=2,CM51/Pieņēmumi!$DO$43,IF($A51=3,CM51/Pieņēmumi!$DO$44,CM51/Pieņēmumi!$DO$45))),$CP$10)</f>
        <v>2</v>
      </c>
      <c r="CQ51" s="6">
        <f t="shared" si="29"/>
        <v>14</v>
      </c>
      <c r="CR51" s="6" t="str">
        <f>IF(AND(CQ51&gt;=0,CQ51&lt;Pieņēmumi!$DO$49),0,
IF(AND(CQ51&gt;=Pieņēmumi!$DO$49,CQ51&lt;Pieņēmumi!$DO$50),"Mazs",
IF(AND(CQ51&gt;=Pieņēmumi!$DO$50,CQ51&lt;Pieņēmumi!$DO$51),"Vidējs","Liels")))</f>
        <v>Vidējs</v>
      </c>
      <c r="CS51" s="9">
        <f>IF(CR51="Mazs",Pieņēmumi!$DO$34*CP51,IF(CR51="Vidējs",Pieņēmumi!$DO$35*CP51,IF(CR51="Liels",Pieņēmumi!$DO$37*CP51,0)))</f>
        <v>2.7777777777777781</v>
      </c>
      <c r="CT51" s="9">
        <f>IF(CR51="Mazs",(Pieņēmumi!$DO$35-Pieņēmumi!$DO$34)*CP51,0)</f>
        <v>0</v>
      </c>
      <c r="CU51" s="6">
        <f t="shared" si="30"/>
        <v>647</v>
      </c>
      <c r="CV51" s="6">
        <f t="shared" si="31"/>
        <v>25</v>
      </c>
      <c r="CW51" s="2">
        <f t="shared" si="32"/>
        <v>25.88</v>
      </c>
      <c r="CX51" t="str">
        <f t="shared" si="33"/>
        <v>Lielā</v>
      </c>
    </row>
    <row r="52" spans="1:102" x14ac:dyDescent="0.25">
      <c r="A52" s="5">
        <v>3</v>
      </c>
      <c r="B52" s="23">
        <v>0.89633521510990821</v>
      </c>
      <c r="C52">
        <v>20</v>
      </c>
      <c r="D52">
        <v>1</v>
      </c>
      <c r="E52" s="2">
        <f t="shared" si="51"/>
        <v>20</v>
      </c>
      <c r="F52" s="6">
        <f>ROUNDUP(IF($A52=1,C52/Pieņēmumi!$B$39,IF($A52=2,C52/Pieņēmumi!$B$40,IF($A52=3,C52/Pieņēmumi!$B$41,C52/Pieņēmumi!$B$42))),$F$10)</f>
        <v>1</v>
      </c>
      <c r="G52" s="6">
        <f t="shared" si="13"/>
        <v>20</v>
      </c>
      <c r="H52" s="6" t="str">
        <f>IF(AND(G52&gt;=0,G52&lt;Pieņēmumi!$B$46),0,
IF(AND(G52&gt;= Pieņēmumi!$B$46,G52&lt;Pieņēmumi!$B$47), "Mikro",
IF(AND(G52&gt;=Pieņēmumi!$B$47,G52&lt;Pieņēmumi!$B$48), "Mazs",
IF(AND(G52&gt;=Pieņēmumi!$B$48,G52&lt;Pieņēmumi!$B$49), "Vidējs","Liels"))))</f>
        <v>Vidējs</v>
      </c>
      <c r="I52" s="9">
        <f>IF(H52="Mikro",Pieņēmumi!$B$31*F52*0.5,
IF(H52="Mazs",Pieņēmumi!$B$31*F52,
IF(H52="Vidējs",Pieņēmumi!$B$32*F52,
IF(H52="Liels",Pieņēmumi!$B$34*F52,
0))))</f>
        <v>0.8074935400516795</v>
      </c>
      <c r="J52" s="9">
        <f>IF(H52="Mikro",Pieņēmumi!$B$31*F52*0.5,0)</f>
        <v>0</v>
      </c>
      <c r="K52">
        <v>15</v>
      </c>
      <c r="L52">
        <v>1</v>
      </c>
      <c r="M52" s="2">
        <f t="shared" si="52"/>
        <v>15</v>
      </c>
      <c r="N52" s="6">
        <f>ROUNDUP(IF($A52=1,K52/Pieņēmumi!$L$39,IF($A52=2,K52/Pieņēmumi!$L$40,IF($A52=3,K52/Pieņēmumi!$L$41,K52/Pieņēmumi!$L$42))),$N$10)</f>
        <v>1</v>
      </c>
      <c r="O52" s="6">
        <f t="shared" si="14"/>
        <v>15</v>
      </c>
      <c r="P52" s="6" t="str">
        <f>IF(AND(O52&gt;=0,O52&lt;Pieņēmumi!$L$46),0,
IF(AND(O52&gt;= Pieņēmumi!$L$46,O52&lt;Pieņēmumi!$L$47), "Mikro",
IF(AND(O52&gt;=Pieņēmumi!$L$47,O52&lt;Pieņēmumi!$L$48), "Mazs",
IF(AND(O52&gt;=Pieņēmumi!$L$48,O52&lt;Pieņēmumi!$L$49), "Vidējs","Liels"))))</f>
        <v>Vidējs</v>
      </c>
      <c r="Q52" s="9">
        <f>IF(P52="Mikro",Pieņēmumi!$L$31*N52*0.5,
IF(P52="Mazs",Pieņēmumi!$L$31*N52,
IF(P52="Vidējs",Pieņēmumi!$L$32*N52,
IF(P52="Liels",Pieņēmumi!$L$34*N52,
0))))</f>
        <v>0.83979328165374689</v>
      </c>
      <c r="R52" s="9">
        <f>IF(P52="Mikro",Pieņēmumi!$L$31*N52*0.5,0)</f>
        <v>0</v>
      </c>
      <c r="S52">
        <v>13</v>
      </c>
      <c r="T52">
        <v>1</v>
      </c>
      <c r="U52" s="2">
        <f t="shared" si="53"/>
        <v>13</v>
      </c>
      <c r="V52" s="6">
        <f>ROUNDUP(IF($A52=1,S52/Pieņēmumi!$V$39,IF($A52=2,S52/Pieņēmumi!$V$40,IF($A52=3,S52/Pieņēmumi!$V$41,S52/Pieņēmumi!$V$42))),$V$10)</f>
        <v>1</v>
      </c>
      <c r="W52" s="6">
        <f t="shared" si="16"/>
        <v>13</v>
      </c>
      <c r="X52" s="6" t="str">
        <f>IF(AND(W52&gt;=0,W52&lt;Pieņēmumi!$V$46),0,
IF(AND(W52&gt;= Pieņēmumi!$V$46,W52&lt;Pieņēmumi!$V$47), "Mikro",
IF(AND(W52&gt;=Pieņēmumi!$V$47,W52&lt;Pieņēmumi!$V$48), "Mazs",
IF(AND(W52&gt;=Pieņēmumi!$V$48,W52&lt;Pieņēmumi!$V$49), "Vidējs","Liels"))))</f>
        <v>Vidējs</v>
      </c>
      <c r="Y52" s="9">
        <f>IF(X52="Mikro",Pieņēmumi!$V$31*V52*0.5,
IF(X52="Mazs",Pieņēmumi!$V$31*V52,
IF(X52="Vidējs",Pieņēmumi!$V$32*V52,
IF(X52="Liels",Pieņēmumi!$V$34*V52,
0))))</f>
        <v>0.87209302325581406</v>
      </c>
      <c r="Z52" s="9">
        <f>IF(X52="Mikro",Pieņēmumi!$V$31*V52*0.5,0)</f>
        <v>0</v>
      </c>
      <c r="AA52">
        <v>16</v>
      </c>
      <c r="AB52">
        <v>1</v>
      </c>
      <c r="AC52" s="2">
        <f t="shared" si="54"/>
        <v>16</v>
      </c>
      <c r="AD52" s="6">
        <f>ROUNDUP(IF($A52=1,AA52/Pieņēmumi!$AF$39,IF($A52=2,AA52/Pieņēmumi!$AF$40,IF($A52=3,AA52/Pieņēmumi!$AF$41,AA52/Pieņēmumi!$AF$42))),$AD$10)</f>
        <v>1</v>
      </c>
      <c r="AE52" s="6">
        <f t="shared" si="18"/>
        <v>16</v>
      </c>
      <c r="AF52" s="6" t="str">
        <f>IF(AND(AE52&gt;=0,AE52&lt;Pieņēmumi!$AF$46),0,
IF(AND(AE52&gt;= Pieņēmumi!$AF$46,AE52&lt;Pieņēmumi!$AF$47), "Mikro",
IF(AND(AE52&gt;=Pieņēmumi!$AF$47,AE52&lt;Pieņēmumi!$AF$48), "Mazs",
IF(AND(AE52&gt;=Pieņēmumi!$AF$48,AE52&lt;Pieņēmumi!$AF$49), "Vidējs","Liels"))))</f>
        <v>Vidējs</v>
      </c>
      <c r="AG52" s="9">
        <f>IF(AF52="Mikro",Pieņēmumi!$AF$31*AD52*0.5,
IF(AF52="Mazs",Pieņēmumi!$AF$31*AD52,
IF(AF52="Vidējs",Pieņēmumi!$AF$32*AD52,
IF(AF52="Liels",Pieņēmumi!$AF$34*AD52,
0))))</f>
        <v>1.03359173126615</v>
      </c>
      <c r="AH52" s="9">
        <f>IF(AF52="Mikro",Pieņēmumi!$AF$31*AD52*0.5,0)</f>
        <v>0</v>
      </c>
      <c r="AI52">
        <v>26</v>
      </c>
      <c r="AJ52">
        <v>2</v>
      </c>
      <c r="AK52" s="2">
        <f t="shared" si="55"/>
        <v>13</v>
      </c>
      <c r="AL52" s="6">
        <f>ROUNDUP(IF($A52=1,AI52/Pieņēmumi!$AR$39,IF($A52=2,AI52/Pieņēmumi!$AR$40,IF($A52=3,AI52/Pieņēmumi!$AR$41,AI52/Pieņēmumi!$AR$42))),$AL$10)</f>
        <v>2</v>
      </c>
      <c r="AM52" s="6">
        <f t="shared" si="19"/>
        <v>13</v>
      </c>
      <c r="AN52" s="6" t="str">
        <f>IF(AND(AM52&gt;=0,AM52&lt;Pieņēmumi!$AR$46),0,
IF(AND(AM52&gt;= Pieņēmumi!$AR$46,AM52&lt;Pieņēmumi!$AR$47), "Mikro",
IF(AND(AM52&gt;=Pieņēmumi!$AR$47,AM52&lt;Pieņēmumi!$AR$48), "Mazs",
IF(AND(AM52&gt;=Pieņēmumi!$AR$48,AM52&lt;Pieņēmumi!$AR$49), "Vidējs","Liels"))))</f>
        <v>Vidējs</v>
      </c>
      <c r="AO52" s="9">
        <f>IF(AN52="Mikro",Pieņēmumi!$AR$31*AL52*0.5,
IF(AN52="Mazs",Pieņēmumi!$AR$31*AL52,
IF(AN52="Vidējs",Pieņēmumi!$AR$32*AL52,
IF(AN52="Liels",Pieņēmumi!$AR$34*AL52,
0))))</f>
        <v>2.1963824289405687</v>
      </c>
      <c r="AP52" s="9">
        <f>IF(AN52="Mikro",Pieņēmumi!$AR$31*AL52*0.5,0)</f>
        <v>0</v>
      </c>
      <c r="AQ52">
        <v>27</v>
      </c>
      <c r="AR52">
        <v>2</v>
      </c>
      <c r="AS52" s="2">
        <f t="shared" si="56"/>
        <v>13.5</v>
      </c>
      <c r="AT52" s="6">
        <f>ROUNDUP(IF($A52=1,AQ52/Pieņēmumi!$BC$39,IF($A52=2,AQ52/Pieņēmumi!$BC$40,IF($A52=3,AQ52/Pieņēmumi!$BC$41,AQ52/Pieņēmumi!$BC$42))),$AT$10)</f>
        <v>2</v>
      </c>
      <c r="AU52" s="6">
        <f t="shared" si="21"/>
        <v>13.5</v>
      </c>
      <c r="AV52" s="6" t="str">
        <f>IF(AND(AU52&gt;=0,AU52&lt;Pieņēmumi!$BC$46),0,
IF(AND(AU52&gt;= Pieņēmumi!$BC$46,AU52&lt;Pieņēmumi!$BC$47), "Mikro",
IF(AND(AU52&gt;=Pieņēmumi!$BC$47,AU52&lt;Pieņēmumi!$BC$48), "Mazs",
IF(AND(AU52&gt;=Pieņēmumi!$BC$48,AU52&lt;Pieņēmumi!$BC$49), "Vidējs","Liels"))))</f>
        <v>Vidējs</v>
      </c>
      <c r="AW52" s="9">
        <f>IF(AV52="Mikro",Pieņēmumi!$BC$31*AT52*0.5,
IF(AV52="Mazs",Pieņēmumi!$BC$31*AT52,
IF(AV52="Vidējs",Pieņēmumi!$BC$32*AT52,
IF(AV52="Liels",Pieņēmumi!$BC$34*AT52,
0))))</f>
        <v>2.3255813953488373</v>
      </c>
      <c r="AX52" s="9">
        <f>IF(AV52="Mikro",Pieņēmumi!$BC$31*AT52*0.5,0)</f>
        <v>0</v>
      </c>
      <c r="AY52">
        <v>29</v>
      </c>
      <c r="AZ52">
        <v>2</v>
      </c>
      <c r="BA52" s="2">
        <f t="shared" si="49"/>
        <v>14.5</v>
      </c>
      <c r="BB52" s="6">
        <f>ROUNDUP(IF($A52=1,AY52/Pieņēmumi!$BN$39,IF($A52=2,AY52/Pieņēmumi!$BN$40,IF($A52=3,AY52/Pieņēmumi!$BN$41,AY52/Pieņēmumi!$BN$42))),$BB$10)</f>
        <v>2</v>
      </c>
      <c r="BC52" s="6">
        <f t="shared" si="22"/>
        <v>14.5</v>
      </c>
      <c r="BD52" s="6" t="str">
        <f>IF(AND(BC52&gt;=0,BC52&lt;Pieņēmumi!$BN$46),0,
IF(AND(BC52&gt;= Pieņēmumi!$BN$46,BC52&lt;Pieņēmumi!$BN$47), "Mikro",
IF(AND(BC52&gt;=Pieņēmumi!$BN$47,BC52&lt;Pieņēmumi!$BN$48), "Mazs",
IF(AND(BC52&gt;=Pieņēmumi!$BN$48,BC52&lt;Pieņēmumi!$BN$49), "Vidējs","Liels"))))</f>
        <v>Vidējs</v>
      </c>
      <c r="BE52" s="9">
        <f>IF(BD52="Mikro",Pieņēmumi!$BN$31*BB52*0.5,
IF(BD52="Mazs",Pieņēmumi!$BN$31*BB52,
IF(BD52="Vidējs",Pieņēmumi!$BN$32*BB52,
IF(BD52="Liels",Pieņēmumi!$BN$34*BB52,
0))))</f>
        <v>2.454780361757106</v>
      </c>
      <c r="BF52" s="9">
        <f>IF(BD52="Mikro",Pieņēmumi!$BN$31*BB52*0.5,0)</f>
        <v>0</v>
      </c>
      <c r="BG52">
        <v>31</v>
      </c>
      <c r="BH52">
        <v>2</v>
      </c>
      <c r="BI52" s="2">
        <f t="shared" si="48"/>
        <v>15.5</v>
      </c>
      <c r="BJ52" s="6">
        <f>ROUNDUP(IF($A52=1,BG52/Pieņēmumi!$BY$39,IF($A52=2,BG52/Pieņēmumi!$BY$40,IF($A52=3,BG52/Pieņēmumi!$BY$41,BG52/Pieņēmumi!$BY$42))),$BJ$10)</f>
        <v>2</v>
      </c>
      <c r="BK52" s="6">
        <f t="shared" si="24"/>
        <v>15.5</v>
      </c>
      <c r="BL52" s="6" t="str">
        <f>IF(AND(BK52&gt;=0,BK52&lt;Pieņēmumi!$BY$46),0,
IF(AND(BK52&gt;= Pieņēmumi!$BY$46,BK52&lt;Pieņēmumi!$BY$47), "Mikro",
IF(AND(BK52&gt;=Pieņēmumi!$BY$47,BK52&lt;Pieņēmumi!$BY$48), "Mazs",
IF(AND(BK52&gt;=Pieņēmumi!$BY$48,BK52&lt;Pieņēmumi!$BY$49), "Vidējs","Liels"))))</f>
        <v>Vidējs</v>
      </c>
      <c r="BM52" s="9">
        <f>IF(BL52="Mikro",Pieņēmumi!$BY$31*BJ52*0.5,
IF(BL52="Mazs",Pieņēmumi!$BY$31*BJ52,
IF(BL52="Vidējs",Pieņēmumi!$BY$32*BJ52,
IF(BL52="Liels",Pieņēmumi!$BY$34*BJ52,
0))))</f>
        <v>2.5839793281653747</v>
      </c>
      <c r="BN52" s="9">
        <f>IF(BL52="Mikro",Pieņēmumi!$BY$31*BJ52*0.5,0)</f>
        <v>0</v>
      </c>
      <c r="BO52">
        <v>26</v>
      </c>
      <c r="BP52">
        <v>2</v>
      </c>
      <c r="BQ52" s="2">
        <f t="shared" si="50"/>
        <v>13</v>
      </c>
      <c r="BR52" s="6">
        <f>ROUNDUP(IF($A52=1,BO52/Pieņēmumi!$CJ$39,IF($A52=2,BO52/Pieņēmumi!$CJ$40,IF($A52=3,BO52/Pieņēmumi!$CJ$41,BO52/Pieņēmumi!$CJ$42))),$BR$10)</f>
        <v>2</v>
      </c>
      <c r="BS52" s="6">
        <f t="shared" si="26"/>
        <v>13</v>
      </c>
      <c r="BT52" s="6" t="str">
        <f>IF(AND(BS52&gt;=0,BS52&lt;Pieņēmumi!$CJ$46),0,
IF(AND(BS52&gt;= Pieņēmumi!$CJ$46,BS52&lt;Pieņēmumi!$CJ$47), "Mikro",
IF(AND(BS52&gt;=Pieņēmumi!$CJ$47,BS52&lt;Pieņēmumi!$CJ$48), "Mazs",
IF(AND(BS52&gt;=Pieņēmumi!$CJ$48,BS52&lt;Pieņēmumi!$CJ$49), "Vidējs","Liels"))))</f>
        <v>Vidējs</v>
      </c>
      <c r="BU52" s="9">
        <f>IF(BT52="Mikro",Pieņēmumi!$CJ$31*BR52*0.5,
IF(BT52="Mazs",Pieņēmumi!$CJ$31*BR52,
IF(BT52="Vidējs",Pieņēmumi!$CJ$32*BR52,
IF(BT52="Liels",Pieņēmumi!$CJ$34*BR52,
0))))</f>
        <v>2.5839793281653747</v>
      </c>
      <c r="BV52" s="9">
        <f>IF(BT52="Mikro",Pieņēmumi!$CJ$31*BR52*0.5,0)</f>
        <v>0</v>
      </c>
      <c r="BW52">
        <v>22</v>
      </c>
      <c r="BX52">
        <v>1</v>
      </c>
      <c r="BY52" s="2">
        <f>BW52/BX52</f>
        <v>22</v>
      </c>
      <c r="BZ52" s="6">
        <f>ROUNDUP(IF($A52=1,BW52/Pieņēmumi!$CU$42,IF($A52=2,BW52/Pieņēmumi!$CU$43,IF($A52=3,BW52/Pieņēmumi!$CU$44,BW52/Pieņēmumi!$CU$45))),$CH$10)</f>
        <v>1</v>
      </c>
      <c r="CA52" s="6">
        <f t="shared" si="27"/>
        <v>22</v>
      </c>
      <c r="CB52" s="6" t="str">
        <f>IF(AND(CA52&gt;=0,CA52&lt;Pieņēmumi!$CU$49),0,
IF(AND(CA52&gt;=Pieņēmumi!$CU$49,CA52&lt;Pieņēmumi!$CU$50),"Mazs",
IF(AND(CA52&gt;=Pieņēmumi!$CU$50,CA52&lt;Pieņēmumi!$CU$51),"Vidējs","Liels")))</f>
        <v>Liels</v>
      </c>
      <c r="CC52" s="9">
        <f>IF(CB52="Mazs",Pieņēmumi!$CU$34*BZ52,IF(CB52="Vidējs",Pieņēmumi!$CU$35*BZ52,IF(CB52="Liels",Pieņēmumi!$CU$37*BZ52,0)))</f>
        <v>1.7676767676767675</v>
      </c>
      <c r="CD52" s="9">
        <f>IF(CB52="Mazs",(Pieņēmumi!$CU$35-Pieņēmumi!$CU$34)*BZ52,0)</f>
        <v>0</v>
      </c>
      <c r="CE52">
        <v>26</v>
      </c>
      <c r="CF52">
        <v>1</v>
      </c>
      <c r="CG52" s="2">
        <f>CE52/CF52</f>
        <v>26</v>
      </c>
      <c r="CH52" s="6">
        <f>ROUNDUP(IF($A52=1,CE52/Pieņēmumi!$DE$42,IF($A52=2,CE52/Pieņēmumi!$DE$43,IF($A52=3,CE52/Pieņēmumi!$DE$44,CE52/Pieņēmumi!$DE$45))),$CH$10)</f>
        <v>2</v>
      </c>
      <c r="CI52" s="6">
        <f t="shared" si="28"/>
        <v>13</v>
      </c>
      <c r="CJ52" s="6" t="str">
        <f>IF(AND(CI52&gt;=0,CI52&lt;Pieņēmumi!$DE$49),0,
IF(AND(CI52&gt;=Pieņēmumi!$DE$49,CI52&lt;Pieņēmumi!$DE$50),"Mazs",
IF(AND(CI52&gt;=Pieņēmumi!$DE$50,CI52&lt;Pieņēmumi!$DE$51),"Vidējs","Liels")))</f>
        <v>Vidējs</v>
      </c>
      <c r="CK52" s="9">
        <f>IF(CJ52="Mazs",Pieņēmumi!$DE$34*CH52,IF(CJ52="Vidējs",Pieņēmumi!$DE$35*CH52,IF(CJ52="Liels",Pieņēmumi!$DE$37*CH52,0)))</f>
        <v>2.7777777777777781</v>
      </c>
      <c r="CL52" s="9">
        <f>IF(CJ52="Mazs",(Pieņēmumi!$DE$35-Pieņēmumi!$DE$34)*CH52,0)</f>
        <v>0</v>
      </c>
      <c r="CM52">
        <v>17</v>
      </c>
      <c r="CN52">
        <v>1</v>
      </c>
      <c r="CO52" s="2">
        <f>CM52/CN52</f>
        <v>17</v>
      </c>
      <c r="CP52" s="6">
        <f>ROUNDUP(IF($A52=1,CM52/Pieņēmumi!$DO$42,IF($A52=2,CM52/Pieņēmumi!$DO$43,IF($A52=3,CM52/Pieņēmumi!$DO$44,CM52/Pieņēmumi!$DO$45))),$CP$10)</f>
        <v>1</v>
      </c>
      <c r="CQ52" s="6">
        <f t="shared" si="29"/>
        <v>17</v>
      </c>
      <c r="CR52" s="6" t="str">
        <f>IF(AND(CQ52&gt;=0,CQ52&lt;Pieņēmumi!$DO$49),0,
IF(AND(CQ52&gt;=Pieņēmumi!$DO$49,CQ52&lt;Pieņēmumi!$DO$50),"Mazs",
IF(AND(CQ52&gt;=Pieņēmumi!$DO$50,CQ52&lt;Pieņēmumi!$DO$51),"Vidējs","Liels")))</f>
        <v>Vidējs</v>
      </c>
      <c r="CS52" s="9">
        <f>IF(CR52="Mazs",Pieņēmumi!$DO$34*CP52,IF(CR52="Vidējs",Pieņēmumi!$DO$35*CP52,IF(CR52="Liels",Pieņēmumi!$DO$37*CP52,0)))</f>
        <v>1.3888888888888891</v>
      </c>
      <c r="CT52" s="9">
        <f>IF(CR52="Mazs",(Pieņēmumi!$DO$35-Pieņēmumi!$DO$34)*CP52,0)</f>
        <v>0</v>
      </c>
      <c r="CU52" s="6">
        <f t="shared" si="30"/>
        <v>268</v>
      </c>
      <c r="CV52" s="6">
        <f t="shared" si="31"/>
        <v>17</v>
      </c>
      <c r="CW52" s="2">
        <f t="shared" si="32"/>
        <v>15.764705882352942</v>
      </c>
      <c r="CX52" t="str">
        <f t="shared" si="33"/>
        <v>Vidējā</v>
      </c>
    </row>
    <row r="53" spans="1:102" x14ac:dyDescent="0.25">
      <c r="A53" s="5">
        <v>1</v>
      </c>
      <c r="B53" s="23">
        <v>0.89607918695744537</v>
      </c>
      <c r="C53">
        <v>140</v>
      </c>
      <c r="D53">
        <v>5</v>
      </c>
      <c r="E53" s="2">
        <f t="shared" si="51"/>
        <v>28</v>
      </c>
      <c r="F53" s="6">
        <f>ROUNDUP(IF($A53=1,C53/Pieņēmumi!$B$39,IF($A53=2,C53/Pieņēmumi!$B$40,IF($A53=3,C53/Pieņēmumi!$B$41,C53/Pieņēmumi!$B$42))),$F$10)</f>
        <v>7</v>
      </c>
      <c r="G53" s="6">
        <f t="shared" si="13"/>
        <v>20</v>
      </c>
      <c r="H53" s="6" t="str">
        <f>IF(AND(G53&gt;=0,G53&lt;Pieņēmumi!$B$46),0,
IF(AND(G53&gt;= Pieņēmumi!$B$46,G53&lt;Pieņēmumi!$B$47), "Mikro",
IF(AND(G53&gt;=Pieņēmumi!$B$47,G53&lt;Pieņēmumi!$B$48), "Mazs",
IF(AND(G53&gt;=Pieņēmumi!$B$48,G53&lt;Pieņēmumi!$B$49), "Vidējs","Liels"))))</f>
        <v>Vidējs</v>
      </c>
      <c r="I53" s="9">
        <f>IF(H53="Mikro",Pieņēmumi!$B$31*F53*0.5,
IF(H53="Mazs",Pieņēmumi!$B$31*F53,
IF(H53="Vidējs",Pieņēmumi!$B$32*F53,
IF(H53="Liels",Pieņēmumi!$B$34*F53,
0))))</f>
        <v>5.6524547803617562</v>
      </c>
      <c r="J53" s="9">
        <f>IF(H53="Mikro",Pieņēmumi!$B$31*F53*0.5,0)</f>
        <v>0</v>
      </c>
      <c r="K53">
        <v>119</v>
      </c>
      <c r="L53">
        <v>4</v>
      </c>
      <c r="M53" s="2">
        <f t="shared" si="52"/>
        <v>29.75</v>
      </c>
      <c r="N53" s="6">
        <f>ROUNDUP(IF($A53=1,K53/Pieņēmumi!$L$39,IF($A53=2,K53/Pieņēmumi!$L$40,IF($A53=3,K53/Pieņēmumi!$L$41,K53/Pieņēmumi!$L$42))),$N$10)</f>
        <v>6</v>
      </c>
      <c r="O53" s="6">
        <f t="shared" si="14"/>
        <v>19.833333333333332</v>
      </c>
      <c r="P53" s="6" t="str">
        <f>IF(AND(O53&gt;=0,O53&lt;Pieņēmumi!$L$46),0,
IF(AND(O53&gt;= Pieņēmumi!$L$46,O53&lt;Pieņēmumi!$L$47), "Mikro",
IF(AND(O53&gt;=Pieņēmumi!$L$47,O53&lt;Pieņēmumi!$L$48), "Mazs",
IF(AND(O53&gt;=Pieņēmumi!$L$48,O53&lt;Pieņēmumi!$L$49), "Vidējs","Liels"))))</f>
        <v>Vidējs</v>
      </c>
      <c r="Q53" s="9">
        <f>IF(P53="Mikro",Pieņēmumi!$L$31*N53*0.5,
IF(P53="Mazs",Pieņēmumi!$L$31*N53,
IF(P53="Vidējs",Pieņēmumi!$L$32*N53,
IF(P53="Liels",Pieņēmumi!$L$34*N53,
0))))</f>
        <v>5.0387596899224816</v>
      </c>
      <c r="R53" s="9">
        <f>IF(P53="Mikro",Pieņēmumi!$L$31*N53*0.5,0)</f>
        <v>0</v>
      </c>
      <c r="S53">
        <v>144</v>
      </c>
      <c r="T53">
        <v>5</v>
      </c>
      <c r="U53" s="2">
        <f t="shared" si="53"/>
        <v>28.8</v>
      </c>
      <c r="V53" s="6">
        <f>ROUNDUP(IF($A53=1,S53/Pieņēmumi!$V$39,IF($A53=2,S53/Pieņēmumi!$V$40,IF($A53=3,S53/Pieņēmumi!$V$41,S53/Pieņēmumi!$V$42))),$V$10)</f>
        <v>8</v>
      </c>
      <c r="W53" s="6">
        <f t="shared" si="16"/>
        <v>18</v>
      </c>
      <c r="X53" s="6" t="str">
        <f>IF(AND(W53&gt;=0,W53&lt;Pieņēmumi!$V$46),0,
IF(AND(W53&gt;= Pieņēmumi!$V$46,W53&lt;Pieņēmumi!$V$47), "Mikro",
IF(AND(W53&gt;=Pieņēmumi!$V$47,W53&lt;Pieņēmumi!$V$48), "Mazs",
IF(AND(W53&gt;=Pieņēmumi!$V$48,W53&lt;Pieņēmumi!$V$49), "Vidējs","Liels"))))</f>
        <v>Vidējs</v>
      </c>
      <c r="Y53" s="9">
        <f>IF(X53="Mikro",Pieņēmumi!$V$31*V53*0.5,
IF(X53="Mazs",Pieņēmumi!$V$31*V53,
IF(X53="Vidējs",Pieņēmumi!$V$32*V53,
IF(X53="Liels",Pieņēmumi!$V$34*V53,
0))))</f>
        <v>6.9767441860465125</v>
      </c>
      <c r="Z53" s="9">
        <f>IF(X53="Mikro",Pieņēmumi!$V$31*V53*0.5,0)</f>
        <v>0</v>
      </c>
      <c r="AA53">
        <v>127</v>
      </c>
      <c r="AB53">
        <v>4</v>
      </c>
      <c r="AC53" s="2">
        <f t="shared" si="54"/>
        <v>31.75</v>
      </c>
      <c r="AD53" s="6">
        <f>ROUNDUP(IF($A53=1,AA53/Pieņēmumi!$AF$39,IF($A53=2,AA53/Pieņēmumi!$AF$40,IF($A53=3,AA53/Pieņēmumi!$AF$41,AA53/Pieņēmumi!$AF$42))),$AD$10)</f>
        <v>7</v>
      </c>
      <c r="AE53" s="6">
        <f t="shared" si="18"/>
        <v>18.142857142857142</v>
      </c>
      <c r="AF53" s="6" t="str">
        <f>IF(AND(AE53&gt;=0,AE53&lt;Pieņēmumi!$AF$46),0,
IF(AND(AE53&gt;= Pieņēmumi!$AF$46,AE53&lt;Pieņēmumi!$AF$47), "Mikro",
IF(AND(AE53&gt;=Pieņēmumi!$AF$47,AE53&lt;Pieņēmumi!$AF$48), "Mazs",
IF(AND(AE53&gt;=Pieņēmumi!$AF$48,AE53&lt;Pieņēmumi!$AF$49), "Vidējs","Liels"))))</f>
        <v>Vidējs</v>
      </c>
      <c r="AG53" s="9">
        <f>IF(AF53="Mikro",Pieņēmumi!$AF$31*AD53*0.5,
IF(AF53="Mazs",Pieņēmumi!$AF$31*AD53,
IF(AF53="Vidējs",Pieņēmumi!$AF$32*AD53,
IF(AF53="Liels",Pieņēmumi!$AF$34*AD53,
0))))</f>
        <v>7.2351421188630498</v>
      </c>
      <c r="AH53" s="9">
        <f>IF(AF53="Mikro",Pieņēmumi!$AF$31*AD53*0.5,0)</f>
        <v>0</v>
      </c>
      <c r="AI53">
        <v>131</v>
      </c>
      <c r="AJ53">
        <v>4</v>
      </c>
      <c r="AK53" s="2">
        <f t="shared" si="55"/>
        <v>32.75</v>
      </c>
      <c r="AL53" s="6">
        <f>ROUNDUP(IF($A53=1,AI53/Pieņēmumi!$AR$39,IF($A53=2,AI53/Pieņēmumi!$AR$40,IF($A53=3,AI53/Pieņēmumi!$AR$41,AI53/Pieņēmumi!$AR$42))),$AL$10)</f>
        <v>6</v>
      </c>
      <c r="AM53" s="6">
        <f t="shared" si="19"/>
        <v>21.833333333333332</v>
      </c>
      <c r="AN53" s="6" t="str">
        <f>IF(AND(AM53&gt;=0,AM53&lt;Pieņēmumi!$AR$46),0,
IF(AND(AM53&gt;= Pieņēmumi!$AR$46,AM53&lt;Pieņēmumi!$AR$47), "Mikro",
IF(AND(AM53&gt;=Pieņēmumi!$AR$47,AM53&lt;Pieņēmumi!$AR$48), "Mazs",
IF(AND(AM53&gt;=Pieņēmumi!$AR$48,AM53&lt;Pieņēmumi!$AR$49), "Vidējs","Liels"))))</f>
        <v>Liels</v>
      </c>
      <c r="AO53" s="9">
        <f>IF(AN53="Mikro",Pieņēmumi!$AR$31*AL53*0.5,
IF(AN53="Mazs",Pieņēmumi!$AR$31*AL53,
IF(AN53="Vidējs",Pieņēmumi!$AR$32*AL53,
IF(AN53="Liels",Pieņēmumi!$AR$34*AL53,
0))))</f>
        <v>8.2251082251082241</v>
      </c>
      <c r="AP53" s="9">
        <f>IF(AN53="Mikro",Pieņēmumi!$AR$31*AL53*0.5,0)</f>
        <v>0</v>
      </c>
      <c r="AQ53">
        <v>152</v>
      </c>
      <c r="AR53">
        <v>5</v>
      </c>
      <c r="AS53" s="2">
        <f t="shared" si="56"/>
        <v>30.4</v>
      </c>
      <c r="AT53" s="6">
        <f>ROUNDUP(IF($A53=1,AQ53/Pieņēmumi!$BC$39,IF($A53=2,AQ53/Pieņēmumi!$BC$40,IF($A53=3,AQ53/Pieņēmumi!$BC$41,AQ53/Pieņēmumi!$BC$42))),$AT$10)</f>
        <v>7</v>
      </c>
      <c r="AU53" s="6">
        <f t="shared" si="21"/>
        <v>21.714285714285715</v>
      </c>
      <c r="AV53" s="6" t="str">
        <f>IF(AND(AU53&gt;=0,AU53&lt;Pieņēmumi!$BC$46),0,
IF(AND(AU53&gt;= Pieņēmumi!$BC$46,AU53&lt;Pieņēmumi!$BC$47), "Mikro",
IF(AND(AU53&gt;=Pieņēmumi!$BC$47,AU53&lt;Pieņēmumi!$BC$48), "Mazs",
IF(AND(AU53&gt;=Pieņēmumi!$BC$48,AU53&lt;Pieņēmumi!$BC$49), "Vidējs","Liels"))))</f>
        <v>Liels</v>
      </c>
      <c r="AW53" s="9">
        <f>IF(AV53="Mikro",Pieņēmumi!$BC$31*AT53*0.5,
IF(AV53="Mazs",Pieņēmumi!$BC$31*AT53,
IF(AV53="Vidējs",Pieņēmumi!$BC$32*AT53,
IF(AV53="Liels",Pieņēmumi!$BC$34*AT53,
0))))</f>
        <v>10.606060606060606</v>
      </c>
      <c r="AX53" s="9">
        <f>IF(AV53="Mikro",Pieņēmumi!$BC$31*AT53*0.5,0)</f>
        <v>0</v>
      </c>
      <c r="AY53">
        <v>136</v>
      </c>
      <c r="AZ53">
        <v>5</v>
      </c>
      <c r="BA53" s="2">
        <f t="shared" si="49"/>
        <v>27.2</v>
      </c>
      <c r="BB53" s="6">
        <f>ROUNDUP(IF($A53=1,AY53/Pieņēmumi!$BN$39,IF($A53=2,AY53/Pieņēmumi!$BN$40,IF($A53=3,AY53/Pieņēmumi!$BN$41,AY53/Pieņēmumi!$BN$42))),$BB$10)</f>
        <v>6</v>
      </c>
      <c r="BC53" s="6">
        <f t="shared" si="22"/>
        <v>22.666666666666668</v>
      </c>
      <c r="BD53" s="6" t="str">
        <f>IF(AND(BC53&gt;=0,BC53&lt;Pieņēmumi!$BN$46),0,
IF(AND(BC53&gt;= Pieņēmumi!$BN$46,BC53&lt;Pieņēmumi!$BN$47), "Mikro",
IF(AND(BC53&gt;=Pieņēmumi!$BN$47,BC53&lt;Pieņēmumi!$BN$48), "Mazs",
IF(AND(BC53&gt;=Pieņēmumi!$BN$48,BC53&lt;Pieņēmumi!$BN$49), "Vidējs","Liels"))))</f>
        <v>Liels</v>
      </c>
      <c r="BE53" s="9">
        <f>IF(BD53="Mikro",Pieņēmumi!$BN$31*BB53*0.5,
IF(BD53="Mazs",Pieņēmumi!$BN$31*BB53,
IF(BD53="Vidējs",Pieņēmumi!$BN$32*BB53,
IF(BD53="Liels",Pieņēmumi!$BN$34*BB53,
0))))</f>
        <v>9.5238095238095237</v>
      </c>
      <c r="BF53" s="9">
        <f>IF(BD53="Mikro",Pieņēmumi!$BN$31*BB53*0.5,0)</f>
        <v>0</v>
      </c>
      <c r="BG53">
        <v>118</v>
      </c>
      <c r="BH53">
        <v>4</v>
      </c>
      <c r="BI53" s="2">
        <f t="shared" si="48"/>
        <v>29.5</v>
      </c>
      <c r="BJ53" s="6">
        <f>ROUNDUP(IF($A53=1,BG53/Pieņēmumi!$BY$39,IF($A53=2,BG53/Pieņēmumi!$BY$40,IF($A53=3,BG53/Pieņēmumi!$BY$41,BG53/Pieņēmumi!$BY$42))),$BJ$10)</f>
        <v>5</v>
      </c>
      <c r="BK53" s="6">
        <f t="shared" si="24"/>
        <v>23.6</v>
      </c>
      <c r="BL53" s="6" t="str">
        <f>IF(AND(BK53&gt;=0,BK53&lt;Pieņēmumi!$BY$46),0,
IF(AND(BK53&gt;= Pieņēmumi!$BY$46,BK53&lt;Pieņēmumi!$BY$47), "Mikro",
IF(AND(BK53&gt;=Pieņēmumi!$BY$47,BK53&lt;Pieņēmumi!$BY$48), "Mazs",
IF(AND(BK53&gt;=Pieņēmumi!$BY$48,BK53&lt;Pieņēmumi!$BY$49), "Vidējs","Liels"))))</f>
        <v>Liels</v>
      </c>
      <c r="BM53" s="9">
        <f>IF(BL53="Mikro",Pieņēmumi!$BY$31*BJ53*0.5,
IF(BL53="Mazs",Pieņēmumi!$BY$31*BJ53,
IF(BL53="Vidējs",Pieņēmumi!$BY$32*BJ53,
IF(BL53="Liels",Pieņēmumi!$BY$34*BJ53,
0))))</f>
        <v>8.2972582972582956</v>
      </c>
      <c r="BN53" s="9">
        <f>IF(BL53="Mikro",Pieņēmumi!$BY$31*BJ53*0.5,0)</f>
        <v>0</v>
      </c>
      <c r="BO53">
        <v>113</v>
      </c>
      <c r="BP53">
        <v>4</v>
      </c>
      <c r="BQ53" s="2">
        <f t="shared" si="50"/>
        <v>28.25</v>
      </c>
      <c r="BR53" s="6">
        <f>ROUNDUP(IF($A53=1,BO53/Pieņēmumi!$CJ$39,IF($A53=2,BO53/Pieņēmumi!$CJ$40,IF($A53=3,BO53/Pieņēmumi!$CJ$41,BO53/Pieņēmumi!$CJ$42))),$BR$10)</f>
        <v>5</v>
      </c>
      <c r="BS53" s="6">
        <f t="shared" si="26"/>
        <v>22.6</v>
      </c>
      <c r="BT53" s="6" t="str">
        <f>IF(AND(BS53&gt;=0,BS53&lt;Pieņēmumi!$CJ$46),0,
IF(AND(BS53&gt;= Pieņēmumi!$CJ$46,BS53&lt;Pieņēmumi!$CJ$47), "Mikro",
IF(AND(BS53&gt;=Pieņēmumi!$CJ$47,BS53&lt;Pieņēmumi!$CJ$48), "Mazs",
IF(AND(BS53&gt;=Pieņēmumi!$CJ$48,BS53&lt;Pieņēmumi!$CJ$49), "Vidējs","Liels"))))</f>
        <v>Liels</v>
      </c>
      <c r="BU53" s="9">
        <f>IF(BT53="Mikro",Pieņēmumi!$CJ$31*BR53*0.5,
IF(BT53="Mazs",Pieņēmumi!$CJ$31*BR53,
IF(BT53="Vidējs",Pieņēmumi!$CJ$32*BR53,
IF(BT53="Liels",Pieņēmumi!$CJ$34*BR53,
0))))</f>
        <v>8.4776334776334767</v>
      </c>
      <c r="BV53" s="9">
        <f>IF(BT53="Mikro",Pieņēmumi!$CJ$31*BR53*0.5,0)</f>
        <v>0</v>
      </c>
      <c r="BW53">
        <v>49</v>
      </c>
      <c r="BX53">
        <v>2</v>
      </c>
      <c r="BY53" s="2">
        <f>BW53/BX53</f>
        <v>24.5</v>
      </c>
      <c r="BZ53" s="6">
        <f>ROUNDUP(IF($A53=1,BW53/Pieņēmumi!$CU$42,IF($A53=2,BW53/Pieņēmumi!$CU$43,IF($A53=3,BW53/Pieņēmumi!$CU$44,BW53/Pieņēmumi!$CU$45))),$CH$10)</f>
        <v>2</v>
      </c>
      <c r="CA53" s="6">
        <f t="shared" si="27"/>
        <v>24.5</v>
      </c>
      <c r="CB53" s="6" t="str">
        <f>IF(AND(CA53&gt;=0,CA53&lt;Pieņēmumi!$CU$49),0,
IF(AND(CA53&gt;=Pieņēmumi!$CU$49,CA53&lt;Pieņēmumi!$CU$50),"Mazs",
IF(AND(CA53&gt;=Pieņēmumi!$CU$50,CA53&lt;Pieņēmumi!$CU$51),"Vidējs","Liels")))</f>
        <v>Liels</v>
      </c>
      <c r="CC53" s="9">
        <f>IF(CB53="Mazs",Pieņēmumi!$CU$34*BZ53,IF(CB53="Vidējs",Pieņēmumi!$CU$35*BZ53,IF(CB53="Liels",Pieņēmumi!$CU$37*BZ53,0)))</f>
        <v>3.535353535353535</v>
      </c>
      <c r="CD53" s="9">
        <f>IF(CB53="Mazs",(Pieņēmumi!$CU$35-Pieņēmumi!$CU$34)*BZ53,0)</f>
        <v>0</v>
      </c>
      <c r="CE53">
        <v>82</v>
      </c>
      <c r="CF53">
        <v>3</v>
      </c>
      <c r="CG53" s="2">
        <f>CE53/CF53</f>
        <v>27.333333333333332</v>
      </c>
      <c r="CH53" s="6">
        <f>ROUNDUP(IF($A53=1,CE53/Pieņēmumi!$DE$42,IF($A53=2,CE53/Pieņēmumi!$DE$43,IF($A53=3,CE53/Pieņēmumi!$DE$44,CE53/Pieņēmumi!$DE$45))),$CH$10)</f>
        <v>4</v>
      </c>
      <c r="CI53" s="6">
        <f t="shared" si="28"/>
        <v>20.5</v>
      </c>
      <c r="CJ53" s="6" t="str">
        <f>IF(AND(CI53&gt;=0,CI53&lt;Pieņēmumi!$DE$49),0,
IF(AND(CI53&gt;=Pieņēmumi!$DE$49,CI53&lt;Pieņēmumi!$DE$50),"Mazs",
IF(AND(CI53&gt;=Pieņēmumi!$DE$50,CI53&lt;Pieņēmumi!$DE$51),"Vidējs","Liels")))</f>
        <v>Vidējs</v>
      </c>
      <c r="CK53" s="9">
        <f>IF(CJ53="Mazs",Pieņēmumi!$DE$34*CH53,IF(CJ53="Vidējs",Pieņēmumi!$DE$35*CH53,IF(CJ53="Liels",Pieņēmumi!$DE$37*CH53,0)))</f>
        <v>5.5555555555555562</v>
      </c>
      <c r="CL53" s="9">
        <f>IF(CJ53="Mazs",(Pieņēmumi!$DE$35-Pieņēmumi!$DE$34)*CH53,0)</f>
        <v>0</v>
      </c>
      <c r="CM53">
        <v>56</v>
      </c>
      <c r="CN53">
        <v>2</v>
      </c>
      <c r="CO53" s="2">
        <f>CM53/CN53</f>
        <v>28</v>
      </c>
      <c r="CP53" s="6">
        <f>ROUNDUP(IF($A53=1,CM53/Pieņēmumi!$DO$42,IF($A53=2,CM53/Pieņēmumi!$DO$43,IF($A53=3,CM53/Pieņēmumi!$DO$44,CM53/Pieņēmumi!$DO$45))),$CP$10)</f>
        <v>3</v>
      </c>
      <c r="CQ53" s="6">
        <f t="shared" si="29"/>
        <v>18.666666666666668</v>
      </c>
      <c r="CR53" s="6" t="str">
        <f>IF(AND(CQ53&gt;=0,CQ53&lt;Pieņēmumi!$DO$49),0,
IF(AND(CQ53&gt;=Pieņēmumi!$DO$49,CQ53&lt;Pieņēmumi!$DO$50),"Mazs",
IF(AND(CQ53&gt;=Pieņēmumi!$DO$50,CQ53&lt;Pieņēmumi!$DO$51),"Vidējs","Liels")))</f>
        <v>Vidējs</v>
      </c>
      <c r="CS53" s="9">
        <f>IF(CR53="Mazs",Pieņēmumi!$DO$34*CP53,IF(CR53="Vidējs",Pieņēmumi!$DO$35*CP53,IF(CR53="Liels",Pieņēmumi!$DO$37*CP53,0)))</f>
        <v>4.166666666666667</v>
      </c>
      <c r="CT53" s="9">
        <f>IF(CR53="Mazs",(Pieņēmumi!$DO$35-Pieņēmumi!$DO$34)*CP53,0)</f>
        <v>0</v>
      </c>
      <c r="CU53" s="6">
        <f t="shared" si="30"/>
        <v>1367</v>
      </c>
      <c r="CV53" s="6">
        <f t="shared" si="31"/>
        <v>47</v>
      </c>
      <c r="CW53" s="2">
        <f t="shared" si="32"/>
        <v>29.085106382978722</v>
      </c>
      <c r="CX53" t="str">
        <f t="shared" si="33"/>
        <v>Lielā</v>
      </c>
    </row>
    <row r="54" spans="1:102" x14ac:dyDescent="0.25">
      <c r="A54" s="5">
        <v>1</v>
      </c>
      <c r="B54" s="23">
        <v>0.89372207415630323</v>
      </c>
      <c r="C54">
        <v>46</v>
      </c>
      <c r="D54">
        <v>2</v>
      </c>
      <c r="E54" s="2">
        <f t="shared" si="51"/>
        <v>23</v>
      </c>
      <c r="F54" s="6">
        <f>ROUNDUP(IF($A54=1,C54/Pieņēmumi!$B$39,IF($A54=2,C54/Pieņēmumi!$B$40,IF($A54=3,C54/Pieņēmumi!$B$41,C54/Pieņēmumi!$B$42))),$F$10)</f>
        <v>3</v>
      </c>
      <c r="G54" s="6">
        <f t="shared" si="13"/>
        <v>15.333333333333334</v>
      </c>
      <c r="H54" s="6" t="str">
        <f>IF(AND(G54&gt;=0,G54&lt;Pieņēmumi!$B$46),0,
IF(AND(G54&gt;= Pieņēmumi!$B$46,G54&lt;Pieņēmumi!$B$47), "Mikro",
IF(AND(G54&gt;=Pieņēmumi!$B$47,G54&lt;Pieņēmumi!$B$48), "Mazs",
IF(AND(G54&gt;=Pieņēmumi!$B$48,G54&lt;Pieņēmumi!$B$49), "Vidējs","Liels"))))</f>
        <v>Vidējs</v>
      </c>
      <c r="I54" s="9">
        <f>IF(H54="Mikro",Pieņēmumi!$B$31*F54*0.5,
IF(H54="Mazs",Pieņēmumi!$B$31*F54,
IF(H54="Vidējs",Pieņēmumi!$B$32*F54,
IF(H54="Liels",Pieņēmumi!$B$34*F54,
0))))</f>
        <v>2.4224806201550386</v>
      </c>
      <c r="J54" s="9">
        <f>IF(H54="Mikro",Pieņēmumi!$B$31*F54*0.5,0)</f>
        <v>0</v>
      </c>
      <c r="K54">
        <v>49</v>
      </c>
      <c r="L54">
        <v>2</v>
      </c>
      <c r="M54" s="2">
        <f t="shared" si="52"/>
        <v>24.5</v>
      </c>
      <c r="N54" s="6">
        <f>ROUNDUP(IF($A54=1,K54/Pieņēmumi!$L$39,IF($A54=2,K54/Pieņēmumi!$L$40,IF($A54=3,K54/Pieņēmumi!$L$41,K54/Pieņēmumi!$L$42))),$N$10)</f>
        <v>3</v>
      </c>
      <c r="O54" s="6">
        <f t="shared" si="14"/>
        <v>16.333333333333332</v>
      </c>
      <c r="P54" s="6" t="str">
        <f>IF(AND(O54&gt;=0,O54&lt;Pieņēmumi!$L$46),0,
IF(AND(O54&gt;= Pieņēmumi!$L$46,O54&lt;Pieņēmumi!$L$47), "Mikro",
IF(AND(O54&gt;=Pieņēmumi!$L$47,O54&lt;Pieņēmumi!$L$48), "Mazs",
IF(AND(O54&gt;=Pieņēmumi!$L$48,O54&lt;Pieņēmumi!$L$49), "Vidējs","Liels"))))</f>
        <v>Vidējs</v>
      </c>
      <c r="Q54" s="9">
        <f>IF(P54="Mikro",Pieņēmumi!$L$31*N54*0.5,
IF(P54="Mazs",Pieņēmumi!$L$31*N54,
IF(P54="Vidējs",Pieņēmumi!$L$32*N54,
IF(P54="Liels",Pieņēmumi!$L$34*N54,
0))))</f>
        <v>2.5193798449612408</v>
      </c>
      <c r="R54" s="9">
        <f>IF(P54="Mikro",Pieņēmumi!$L$31*N54*0.5,0)</f>
        <v>0</v>
      </c>
      <c r="S54">
        <v>47</v>
      </c>
      <c r="T54">
        <v>2</v>
      </c>
      <c r="U54" s="2">
        <f t="shared" si="53"/>
        <v>23.5</v>
      </c>
      <c r="V54" s="6">
        <f>ROUNDUP(IF($A54=1,S54/Pieņēmumi!$V$39,IF($A54=2,S54/Pieņēmumi!$V$40,IF($A54=3,S54/Pieņēmumi!$V$41,S54/Pieņēmumi!$V$42))),$V$10)</f>
        <v>3</v>
      </c>
      <c r="W54" s="6">
        <f t="shared" si="16"/>
        <v>15.666666666666666</v>
      </c>
      <c r="X54" s="6" t="str">
        <f>IF(AND(W54&gt;=0,W54&lt;Pieņēmumi!$V$46),0,
IF(AND(W54&gt;= Pieņēmumi!$V$46,W54&lt;Pieņēmumi!$V$47), "Mikro",
IF(AND(W54&gt;=Pieņēmumi!$V$47,W54&lt;Pieņēmumi!$V$48), "Mazs",
IF(AND(W54&gt;=Pieņēmumi!$V$48,W54&lt;Pieņēmumi!$V$49), "Vidējs","Liels"))))</f>
        <v>Vidējs</v>
      </c>
      <c r="Y54" s="9">
        <f>IF(X54="Mikro",Pieņēmumi!$V$31*V54*0.5,
IF(X54="Mazs",Pieņēmumi!$V$31*V54,
IF(X54="Vidējs",Pieņēmumi!$V$32*V54,
IF(X54="Liels",Pieņēmumi!$V$34*V54,
0))))</f>
        <v>2.6162790697674421</v>
      </c>
      <c r="Z54" s="9">
        <f>IF(X54="Mikro",Pieņēmumi!$V$31*V54*0.5,0)</f>
        <v>0</v>
      </c>
      <c r="AA54">
        <v>29</v>
      </c>
      <c r="AB54">
        <v>1</v>
      </c>
      <c r="AC54" s="2">
        <f t="shared" si="54"/>
        <v>29</v>
      </c>
      <c r="AD54" s="6">
        <f>ROUNDUP(IF($A54=1,AA54/Pieņēmumi!$AF$39,IF($A54=2,AA54/Pieņēmumi!$AF$40,IF($A54=3,AA54/Pieņēmumi!$AF$41,AA54/Pieņēmumi!$AF$42))),$AD$10)</f>
        <v>2</v>
      </c>
      <c r="AE54" s="6">
        <f t="shared" si="18"/>
        <v>14.5</v>
      </c>
      <c r="AF54" s="6" t="str">
        <f>IF(AND(AE54&gt;=0,AE54&lt;Pieņēmumi!$AF$46),0,
IF(AND(AE54&gt;= Pieņēmumi!$AF$46,AE54&lt;Pieņēmumi!$AF$47), "Mikro",
IF(AND(AE54&gt;=Pieņēmumi!$AF$47,AE54&lt;Pieņēmumi!$AF$48), "Mazs",
IF(AND(AE54&gt;=Pieņēmumi!$AF$48,AE54&lt;Pieņēmumi!$AF$49), "Vidējs","Liels"))))</f>
        <v>Vidējs</v>
      </c>
      <c r="AG54" s="9">
        <f>IF(AF54="Mikro",Pieņēmumi!$AF$31*AD54*0.5,
IF(AF54="Mazs",Pieņēmumi!$AF$31*AD54,
IF(AF54="Vidējs",Pieņēmumi!$AF$32*AD54,
IF(AF54="Liels",Pieņēmumi!$AF$34*AD54,
0))))</f>
        <v>2.0671834625323</v>
      </c>
      <c r="AH54" s="9">
        <f>IF(AF54="Mikro",Pieņēmumi!$AF$31*AD54*0.5,0)</f>
        <v>0</v>
      </c>
      <c r="AI54">
        <v>48</v>
      </c>
      <c r="AJ54">
        <v>2</v>
      </c>
      <c r="AK54" s="2">
        <f t="shared" si="55"/>
        <v>24</v>
      </c>
      <c r="AL54" s="6">
        <f>ROUNDUP(IF($A54=1,AI54/Pieņēmumi!$AR$39,IF($A54=2,AI54/Pieņēmumi!$AR$40,IF($A54=3,AI54/Pieņēmumi!$AR$41,AI54/Pieņēmumi!$AR$42))),$AL$10)</f>
        <v>2</v>
      </c>
      <c r="AM54" s="6">
        <f t="shared" si="19"/>
        <v>24</v>
      </c>
      <c r="AN54" s="6" t="str">
        <f>IF(AND(AM54&gt;=0,AM54&lt;Pieņēmumi!$AR$46),0,
IF(AND(AM54&gt;= Pieņēmumi!$AR$46,AM54&lt;Pieņēmumi!$AR$47), "Mikro",
IF(AND(AM54&gt;=Pieņēmumi!$AR$47,AM54&lt;Pieņēmumi!$AR$48), "Mazs",
IF(AND(AM54&gt;=Pieņēmumi!$AR$48,AM54&lt;Pieņēmumi!$AR$49), "Vidējs","Liels"))))</f>
        <v>Liels</v>
      </c>
      <c r="AO54" s="9">
        <f>IF(AN54="Mikro",Pieņēmumi!$AR$31*AL54*0.5,
IF(AN54="Mazs",Pieņēmumi!$AR$31*AL54,
IF(AN54="Vidējs",Pieņēmumi!$AR$32*AL54,
IF(AN54="Liels",Pieņēmumi!$AR$34*AL54,
0))))</f>
        <v>2.7417027417027415</v>
      </c>
      <c r="AP54" s="9">
        <f>IF(AN54="Mikro",Pieņēmumi!$AR$31*AL54*0.5,0)</f>
        <v>0</v>
      </c>
      <c r="AQ54">
        <v>40</v>
      </c>
      <c r="AR54">
        <v>2</v>
      </c>
      <c r="AS54" s="2">
        <f t="shared" si="56"/>
        <v>20</v>
      </c>
      <c r="AT54" s="6">
        <f>ROUNDUP(IF($A54=1,AQ54/Pieņēmumi!$BC$39,IF($A54=2,AQ54/Pieņēmumi!$BC$40,IF($A54=3,AQ54/Pieņēmumi!$BC$41,AQ54/Pieņēmumi!$BC$42))),$AT$10)</f>
        <v>2</v>
      </c>
      <c r="AU54" s="6">
        <f t="shared" si="21"/>
        <v>20</v>
      </c>
      <c r="AV54" s="6" t="str">
        <f>IF(AND(AU54&gt;=0,AU54&lt;Pieņēmumi!$BC$46),0,
IF(AND(AU54&gt;= Pieņēmumi!$BC$46,AU54&lt;Pieņēmumi!$BC$47), "Mikro",
IF(AND(AU54&gt;=Pieņēmumi!$BC$47,AU54&lt;Pieņēmumi!$BC$48), "Mazs",
IF(AND(AU54&gt;=Pieņēmumi!$BC$48,AU54&lt;Pieņēmumi!$BC$49), "Vidējs","Liels"))))</f>
        <v>Vidējs</v>
      </c>
      <c r="AW54" s="9">
        <f>IF(AV54="Mikro",Pieņēmumi!$BC$31*AT54*0.5,
IF(AV54="Mazs",Pieņēmumi!$BC$31*AT54,
IF(AV54="Vidējs",Pieņēmumi!$BC$32*AT54,
IF(AV54="Liels",Pieņēmumi!$BC$34*AT54,
0))))</f>
        <v>2.3255813953488373</v>
      </c>
      <c r="AX54" s="9">
        <f>IF(AV54="Mikro",Pieņēmumi!$BC$31*AT54*0.5,0)</f>
        <v>0</v>
      </c>
      <c r="AY54">
        <v>43</v>
      </c>
      <c r="AZ54">
        <v>2</v>
      </c>
      <c r="BA54" s="2">
        <f t="shared" si="49"/>
        <v>21.5</v>
      </c>
      <c r="BB54" s="6">
        <f>ROUNDUP(IF($A54=1,AY54/Pieņēmumi!$BN$39,IF($A54=2,AY54/Pieņēmumi!$BN$40,IF($A54=3,AY54/Pieņēmumi!$BN$41,AY54/Pieņēmumi!$BN$42))),$BB$10)</f>
        <v>2</v>
      </c>
      <c r="BC54" s="6">
        <f t="shared" si="22"/>
        <v>21.5</v>
      </c>
      <c r="BD54" s="6" t="str">
        <f>IF(AND(BC54&gt;=0,BC54&lt;Pieņēmumi!$BN$46),0,
IF(AND(BC54&gt;= Pieņēmumi!$BN$46,BC54&lt;Pieņēmumi!$BN$47), "Mikro",
IF(AND(BC54&gt;=Pieņēmumi!$BN$47,BC54&lt;Pieņēmumi!$BN$48), "Mazs",
IF(AND(BC54&gt;=Pieņēmumi!$BN$48,BC54&lt;Pieņēmumi!$BN$49), "Vidējs","Liels"))))</f>
        <v>Liels</v>
      </c>
      <c r="BE54" s="9">
        <f>IF(BD54="Mikro",Pieņēmumi!$BN$31*BB54*0.5,
IF(BD54="Mazs",Pieņēmumi!$BN$31*BB54,
IF(BD54="Vidējs",Pieņēmumi!$BN$32*BB54,
IF(BD54="Liels",Pieņēmumi!$BN$34*BB54,
0))))</f>
        <v>3.1746031746031744</v>
      </c>
      <c r="BF54" s="9">
        <f>IF(BD54="Mikro",Pieņēmumi!$BN$31*BB54*0.5,0)</f>
        <v>0</v>
      </c>
      <c r="BG54">
        <v>47</v>
      </c>
      <c r="BH54">
        <v>2</v>
      </c>
      <c r="BI54" s="2">
        <f t="shared" si="48"/>
        <v>23.5</v>
      </c>
      <c r="BJ54" s="6">
        <f>ROUNDUP(IF($A54=1,BG54/Pieņēmumi!$BY$39,IF($A54=2,BG54/Pieņēmumi!$BY$40,IF($A54=3,BG54/Pieņēmumi!$BY$41,BG54/Pieņēmumi!$BY$42))),$BJ$10)</f>
        <v>2</v>
      </c>
      <c r="BK54" s="6">
        <f t="shared" si="24"/>
        <v>23.5</v>
      </c>
      <c r="BL54" s="6" t="str">
        <f>IF(AND(BK54&gt;=0,BK54&lt;Pieņēmumi!$BY$46),0,
IF(AND(BK54&gt;= Pieņēmumi!$BY$46,BK54&lt;Pieņēmumi!$BY$47), "Mikro",
IF(AND(BK54&gt;=Pieņēmumi!$BY$47,BK54&lt;Pieņēmumi!$BY$48), "Mazs",
IF(AND(BK54&gt;=Pieņēmumi!$BY$48,BK54&lt;Pieņēmumi!$BY$49), "Vidējs","Liels"))))</f>
        <v>Liels</v>
      </c>
      <c r="BM54" s="9">
        <f>IF(BL54="Mikro",Pieņēmumi!$BY$31*BJ54*0.5,
IF(BL54="Mazs",Pieņēmumi!$BY$31*BJ54,
IF(BL54="Vidējs",Pieņēmumi!$BY$32*BJ54,
IF(BL54="Liels",Pieņēmumi!$BY$34*BJ54,
0))))</f>
        <v>3.3189033189033186</v>
      </c>
      <c r="BN54" s="9">
        <f>IF(BL54="Mikro",Pieņēmumi!$BY$31*BJ54*0.5,0)</f>
        <v>0</v>
      </c>
      <c r="BO54">
        <v>35</v>
      </c>
      <c r="BP54">
        <v>2</v>
      </c>
      <c r="BQ54" s="2">
        <f t="shared" si="50"/>
        <v>17.5</v>
      </c>
      <c r="BR54" s="6">
        <f>ROUNDUP(IF($A54=1,BO54/Pieņēmumi!$CJ$39,IF($A54=2,BO54/Pieņēmumi!$CJ$40,IF($A54=3,BO54/Pieņēmumi!$CJ$41,BO54/Pieņēmumi!$CJ$42))),$BR$10)</f>
        <v>2</v>
      </c>
      <c r="BS54" s="6">
        <f t="shared" si="26"/>
        <v>17.5</v>
      </c>
      <c r="BT54" s="6" t="str">
        <f>IF(AND(BS54&gt;=0,BS54&lt;Pieņēmumi!$CJ$46),0,
IF(AND(BS54&gt;= Pieņēmumi!$CJ$46,BS54&lt;Pieņēmumi!$CJ$47), "Mikro",
IF(AND(BS54&gt;=Pieņēmumi!$CJ$47,BS54&lt;Pieņēmumi!$CJ$48), "Mazs",
IF(AND(BS54&gt;=Pieņēmumi!$CJ$48,BS54&lt;Pieņēmumi!$CJ$49), "Vidējs","Liels"))))</f>
        <v>Vidējs</v>
      </c>
      <c r="BU54" s="9">
        <f>IF(BT54="Mikro",Pieņēmumi!$CJ$31*BR54*0.5,
IF(BT54="Mazs",Pieņēmumi!$CJ$31*BR54,
IF(BT54="Vidējs",Pieņēmumi!$CJ$32*BR54,
IF(BT54="Liels",Pieņēmumi!$CJ$34*BR54,
0))))</f>
        <v>2.5839793281653747</v>
      </c>
      <c r="BV54" s="9">
        <f>IF(BT54="Mikro",Pieņēmumi!$CJ$31*BR54*0.5,0)</f>
        <v>0</v>
      </c>
      <c r="BW54">
        <v>23</v>
      </c>
      <c r="BX54">
        <v>1</v>
      </c>
      <c r="BY54" s="2">
        <f>BW54/BX54</f>
        <v>23</v>
      </c>
      <c r="BZ54" s="6">
        <f>ROUNDUP(IF($A54=1,BW54/Pieņēmumi!$CU$42,IF($A54=2,BW54/Pieņēmumi!$CU$43,IF($A54=3,BW54/Pieņēmumi!$CU$44,BW54/Pieņēmumi!$CU$45))),$CH$10)</f>
        <v>1</v>
      </c>
      <c r="CA54" s="6">
        <f t="shared" si="27"/>
        <v>23</v>
      </c>
      <c r="CB54" s="6" t="str">
        <f>IF(AND(CA54&gt;=0,CA54&lt;Pieņēmumi!$CU$49),0,
IF(AND(CA54&gt;=Pieņēmumi!$CU$49,CA54&lt;Pieņēmumi!$CU$50),"Mazs",
IF(AND(CA54&gt;=Pieņēmumi!$CU$50,CA54&lt;Pieņēmumi!$CU$51),"Vidējs","Liels")))</f>
        <v>Liels</v>
      </c>
      <c r="CC54" s="9">
        <f>IF(CB54="Mazs",Pieņēmumi!$CU$34*BZ54,IF(CB54="Vidējs",Pieņēmumi!$CU$35*BZ54,IF(CB54="Liels",Pieņēmumi!$CU$37*BZ54,0)))</f>
        <v>1.7676767676767675</v>
      </c>
      <c r="CD54" s="9">
        <f>IF(CB54="Mazs",(Pieņēmumi!$CU$35-Pieņēmumi!$CU$34)*BZ54,0)</f>
        <v>0</v>
      </c>
      <c r="CE54">
        <v>17</v>
      </c>
      <c r="CF54">
        <v>1</v>
      </c>
      <c r="CG54" s="2">
        <f>CE54/CF54</f>
        <v>17</v>
      </c>
      <c r="CH54" s="6">
        <f>ROUNDUP(IF($A54=1,CE54/Pieņēmumi!$DE$42,IF($A54=2,CE54/Pieņēmumi!$DE$43,IF($A54=3,CE54/Pieņēmumi!$DE$44,CE54/Pieņēmumi!$DE$45))),$CH$10)</f>
        <v>1</v>
      </c>
      <c r="CI54" s="6">
        <f t="shared" si="28"/>
        <v>17</v>
      </c>
      <c r="CJ54" s="6" t="str">
        <f>IF(AND(CI54&gt;=0,CI54&lt;Pieņēmumi!$DE$49),0,
IF(AND(CI54&gt;=Pieņēmumi!$DE$49,CI54&lt;Pieņēmumi!$DE$50),"Mazs",
IF(AND(CI54&gt;=Pieņēmumi!$DE$50,CI54&lt;Pieņēmumi!$DE$51),"Vidējs","Liels")))</f>
        <v>Vidējs</v>
      </c>
      <c r="CK54" s="9">
        <f>IF(CJ54="Mazs",Pieņēmumi!$DE$34*CH54,IF(CJ54="Vidējs",Pieņēmumi!$DE$35*CH54,IF(CJ54="Liels",Pieņēmumi!$DE$37*CH54,0)))</f>
        <v>1.3888888888888891</v>
      </c>
      <c r="CL54" s="9">
        <f>IF(CJ54="Mazs",(Pieņēmumi!$DE$35-Pieņēmumi!$DE$34)*CH54,0)</f>
        <v>0</v>
      </c>
      <c r="CM54">
        <v>17</v>
      </c>
      <c r="CN54">
        <v>1</v>
      </c>
      <c r="CO54" s="2">
        <f>CM54/CN54</f>
        <v>17</v>
      </c>
      <c r="CP54" s="6">
        <f>ROUNDUP(IF($A54=1,CM54/Pieņēmumi!$DO$42,IF($A54=2,CM54/Pieņēmumi!$DO$43,IF($A54=3,CM54/Pieņēmumi!$DO$44,CM54/Pieņēmumi!$DO$45))),$CP$10)</f>
        <v>1</v>
      </c>
      <c r="CQ54" s="6">
        <f t="shared" si="29"/>
        <v>17</v>
      </c>
      <c r="CR54" s="6" t="str">
        <f>IF(AND(CQ54&gt;=0,CQ54&lt;Pieņēmumi!$DO$49),0,
IF(AND(CQ54&gt;=Pieņēmumi!$DO$49,CQ54&lt;Pieņēmumi!$DO$50),"Mazs",
IF(AND(CQ54&gt;=Pieņēmumi!$DO$50,CQ54&lt;Pieņēmumi!$DO$51),"Vidējs","Liels")))</f>
        <v>Vidējs</v>
      </c>
      <c r="CS54" s="9">
        <f>IF(CR54="Mazs",Pieņēmumi!$DO$34*CP54,IF(CR54="Vidējs",Pieņēmumi!$DO$35*CP54,IF(CR54="Liels",Pieņēmumi!$DO$37*CP54,0)))</f>
        <v>1.3888888888888891</v>
      </c>
      <c r="CT54" s="9">
        <f>IF(CR54="Mazs",(Pieņēmumi!$DO$35-Pieņēmumi!$DO$34)*CP54,0)</f>
        <v>0</v>
      </c>
      <c r="CU54" s="6">
        <f t="shared" si="30"/>
        <v>441</v>
      </c>
      <c r="CV54" s="6">
        <f t="shared" si="31"/>
        <v>20</v>
      </c>
      <c r="CW54" s="2">
        <f t="shared" si="32"/>
        <v>22.05</v>
      </c>
      <c r="CX54" t="str">
        <f t="shared" si="33"/>
        <v>Vidējā</v>
      </c>
    </row>
    <row r="55" spans="1:102" x14ac:dyDescent="0.25">
      <c r="A55" s="5">
        <v>1</v>
      </c>
      <c r="B55" s="23">
        <v>0.89241686493468397</v>
      </c>
      <c r="C55">
        <v>102</v>
      </c>
      <c r="D55">
        <v>4</v>
      </c>
      <c r="E55" s="2">
        <f t="shared" si="51"/>
        <v>25.5</v>
      </c>
      <c r="F55" s="6">
        <f>ROUNDUP(IF($A55=1,C55/Pieņēmumi!$B$39,IF($A55=2,C55/Pieņēmumi!$B$40,IF($A55=3,C55/Pieņēmumi!$B$41,C55/Pieņēmumi!$B$42))),$F$10)</f>
        <v>6</v>
      </c>
      <c r="G55" s="6">
        <f t="shared" si="13"/>
        <v>17</v>
      </c>
      <c r="H55" s="6" t="str">
        <f>IF(AND(G55&gt;=0,G55&lt;Pieņēmumi!$B$46),0,
IF(AND(G55&gt;= Pieņēmumi!$B$46,G55&lt;Pieņēmumi!$B$47), "Mikro",
IF(AND(G55&gt;=Pieņēmumi!$B$47,G55&lt;Pieņēmumi!$B$48), "Mazs",
IF(AND(G55&gt;=Pieņēmumi!$B$48,G55&lt;Pieņēmumi!$B$49), "Vidējs","Liels"))))</f>
        <v>Vidējs</v>
      </c>
      <c r="I55" s="9">
        <f>IF(H55="Mikro",Pieņēmumi!$B$31*F55*0.5,
IF(H55="Mazs",Pieņēmumi!$B$31*F55,
IF(H55="Vidējs",Pieņēmumi!$B$32*F55,
IF(H55="Liels",Pieņēmumi!$B$34*F55,
0))))</f>
        <v>4.8449612403100772</v>
      </c>
      <c r="J55" s="9">
        <f>IF(H55="Mikro",Pieņēmumi!$B$31*F55*0.5,0)</f>
        <v>0</v>
      </c>
      <c r="K55">
        <v>118</v>
      </c>
      <c r="L55">
        <v>5</v>
      </c>
      <c r="M55" s="2">
        <f t="shared" si="52"/>
        <v>23.6</v>
      </c>
      <c r="N55" s="6">
        <f>ROUNDUP(IF($A55=1,K55/Pieņēmumi!$L$39,IF($A55=2,K55/Pieņēmumi!$L$40,IF($A55=3,K55/Pieņēmumi!$L$41,K55/Pieņēmumi!$L$42))),$N$10)</f>
        <v>6</v>
      </c>
      <c r="O55" s="6">
        <f t="shared" si="14"/>
        <v>19.666666666666668</v>
      </c>
      <c r="P55" s="6" t="str">
        <f>IF(AND(O55&gt;=0,O55&lt;Pieņēmumi!$L$46),0,
IF(AND(O55&gt;= Pieņēmumi!$L$46,O55&lt;Pieņēmumi!$L$47), "Mikro",
IF(AND(O55&gt;=Pieņēmumi!$L$47,O55&lt;Pieņēmumi!$L$48), "Mazs",
IF(AND(O55&gt;=Pieņēmumi!$L$48,O55&lt;Pieņēmumi!$L$49), "Vidējs","Liels"))))</f>
        <v>Vidējs</v>
      </c>
      <c r="Q55" s="9">
        <f>IF(P55="Mikro",Pieņēmumi!$L$31*N55*0.5,
IF(P55="Mazs",Pieņēmumi!$L$31*N55,
IF(P55="Vidējs",Pieņēmumi!$L$32*N55,
IF(P55="Liels",Pieņēmumi!$L$34*N55,
0))))</f>
        <v>5.0387596899224816</v>
      </c>
      <c r="R55" s="9">
        <f>IF(P55="Mikro",Pieņēmumi!$L$31*N55*0.5,0)</f>
        <v>0</v>
      </c>
      <c r="S55">
        <v>111</v>
      </c>
      <c r="T55">
        <v>5</v>
      </c>
      <c r="U55" s="2">
        <f t="shared" si="53"/>
        <v>22.2</v>
      </c>
      <c r="V55" s="6">
        <f>ROUNDUP(IF($A55=1,S55/Pieņēmumi!$V$39,IF($A55=2,S55/Pieņēmumi!$V$40,IF($A55=3,S55/Pieņēmumi!$V$41,S55/Pieņēmumi!$V$42))),$V$10)</f>
        <v>6</v>
      </c>
      <c r="W55" s="6">
        <f t="shared" si="16"/>
        <v>18.5</v>
      </c>
      <c r="X55" s="6" t="str">
        <f>IF(AND(W55&gt;=0,W55&lt;Pieņēmumi!$V$46),0,
IF(AND(W55&gt;= Pieņēmumi!$V$46,W55&lt;Pieņēmumi!$V$47), "Mikro",
IF(AND(W55&gt;=Pieņēmumi!$V$47,W55&lt;Pieņēmumi!$V$48), "Mazs",
IF(AND(W55&gt;=Pieņēmumi!$V$48,W55&lt;Pieņēmumi!$V$49), "Vidējs","Liels"))))</f>
        <v>Vidējs</v>
      </c>
      <c r="Y55" s="9">
        <f>IF(X55="Mikro",Pieņēmumi!$V$31*V55*0.5,
IF(X55="Mazs",Pieņēmumi!$V$31*V55,
IF(X55="Vidējs",Pieņēmumi!$V$32*V55,
IF(X55="Liels",Pieņēmumi!$V$34*V55,
0))))</f>
        <v>5.2325581395348841</v>
      </c>
      <c r="Z55" s="9">
        <f>IF(X55="Mikro",Pieņēmumi!$V$31*V55*0.5,0)</f>
        <v>0</v>
      </c>
      <c r="AA55">
        <v>98</v>
      </c>
      <c r="AB55">
        <v>4</v>
      </c>
      <c r="AC55" s="2">
        <f t="shared" si="54"/>
        <v>24.5</v>
      </c>
      <c r="AD55" s="6">
        <f>ROUNDUP(IF($A55=1,AA55/Pieņēmumi!$AF$39,IF($A55=2,AA55/Pieņēmumi!$AF$40,IF($A55=3,AA55/Pieņēmumi!$AF$41,AA55/Pieņēmumi!$AF$42))),$AD$10)</f>
        <v>5</v>
      </c>
      <c r="AE55" s="6">
        <f t="shared" si="18"/>
        <v>19.600000000000001</v>
      </c>
      <c r="AF55" s="6" t="str">
        <f>IF(AND(AE55&gt;=0,AE55&lt;Pieņēmumi!$AF$46),0,
IF(AND(AE55&gt;= Pieņēmumi!$AF$46,AE55&lt;Pieņēmumi!$AF$47), "Mikro",
IF(AND(AE55&gt;=Pieņēmumi!$AF$47,AE55&lt;Pieņēmumi!$AF$48), "Mazs",
IF(AND(AE55&gt;=Pieņēmumi!$AF$48,AE55&lt;Pieņēmumi!$AF$49), "Vidējs","Liels"))))</f>
        <v>Vidējs</v>
      </c>
      <c r="AG55" s="9">
        <f>IF(AF55="Mikro",Pieņēmumi!$AF$31*AD55*0.5,
IF(AF55="Mazs",Pieņēmumi!$AF$31*AD55,
IF(AF55="Vidējs",Pieņēmumi!$AF$32*AD55,
IF(AF55="Liels",Pieņēmumi!$AF$34*AD55,
0))))</f>
        <v>5.1679586563307502</v>
      </c>
      <c r="AH55" s="9">
        <f>IF(AF55="Mikro",Pieņēmumi!$AF$31*AD55*0.5,0)</f>
        <v>0</v>
      </c>
      <c r="AI55">
        <v>103</v>
      </c>
      <c r="AJ55">
        <v>5</v>
      </c>
      <c r="AK55" s="2">
        <f t="shared" si="55"/>
        <v>20.6</v>
      </c>
      <c r="AL55" s="6">
        <f>ROUNDUP(IF($A55=1,AI55/Pieņēmumi!$AR$39,IF($A55=2,AI55/Pieņēmumi!$AR$40,IF($A55=3,AI55/Pieņēmumi!$AR$41,AI55/Pieņēmumi!$AR$42))),$AL$10)</f>
        <v>5</v>
      </c>
      <c r="AM55" s="6">
        <f t="shared" si="19"/>
        <v>20.6</v>
      </c>
      <c r="AN55" s="6" t="str">
        <f>IF(AND(AM55&gt;=0,AM55&lt;Pieņēmumi!$AR$46),0,
IF(AND(AM55&gt;= Pieņēmumi!$AR$46,AM55&lt;Pieņēmumi!$AR$47), "Mikro",
IF(AND(AM55&gt;=Pieņēmumi!$AR$47,AM55&lt;Pieņēmumi!$AR$48), "Mazs",
IF(AND(AM55&gt;=Pieņēmumi!$AR$48,AM55&lt;Pieņēmumi!$AR$49), "Vidējs","Liels"))))</f>
        <v>Vidējs</v>
      </c>
      <c r="AO55" s="9">
        <f>IF(AN55="Mikro",Pieņēmumi!$AR$31*AL55*0.5,
IF(AN55="Mazs",Pieņēmumi!$AR$31*AL55,
IF(AN55="Vidējs",Pieņēmumi!$AR$32*AL55,
IF(AN55="Liels",Pieņēmumi!$AR$34*AL55,
0))))</f>
        <v>5.4909560723514215</v>
      </c>
      <c r="AP55" s="9">
        <f>IF(AN55="Mikro",Pieņēmumi!$AR$31*AL55*0.5,0)</f>
        <v>0</v>
      </c>
      <c r="AQ55">
        <v>118</v>
      </c>
      <c r="AR55">
        <v>5</v>
      </c>
      <c r="AS55" s="2">
        <f t="shared" si="56"/>
        <v>23.6</v>
      </c>
      <c r="AT55" s="6">
        <f>ROUNDUP(IF($A55=1,AQ55/Pieņēmumi!$BC$39,IF($A55=2,AQ55/Pieņēmumi!$BC$40,IF($A55=3,AQ55/Pieņēmumi!$BC$41,AQ55/Pieņēmumi!$BC$42))),$AT$10)</f>
        <v>5</v>
      </c>
      <c r="AU55" s="6">
        <f t="shared" si="21"/>
        <v>23.6</v>
      </c>
      <c r="AV55" s="6" t="str">
        <f>IF(AND(AU55&gt;=0,AU55&lt;Pieņēmumi!$BC$46),0,
IF(AND(AU55&gt;= Pieņēmumi!$BC$46,AU55&lt;Pieņēmumi!$BC$47), "Mikro",
IF(AND(AU55&gt;=Pieņēmumi!$BC$47,AU55&lt;Pieņēmumi!$BC$48), "Mazs",
IF(AND(AU55&gt;=Pieņēmumi!$BC$48,AU55&lt;Pieņēmumi!$BC$49), "Vidējs","Liels"))))</f>
        <v>Liels</v>
      </c>
      <c r="AW55" s="9">
        <f>IF(AV55="Mikro",Pieņēmumi!$BC$31*AT55*0.5,
IF(AV55="Mazs",Pieņēmumi!$BC$31*AT55,
IF(AV55="Vidējs",Pieņēmumi!$BC$32*AT55,
IF(AV55="Liels",Pieņēmumi!$BC$34*AT55,
0))))</f>
        <v>7.5757575757575761</v>
      </c>
      <c r="AX55" s="9">
        <f>IF(AV55="Mikro",Pieņēmumi!$BC$31*AT55*0.5,0)</f>
        <v>0</v>
      </c>
      <c r="AY55">
        <v>0</v>
      </c>
      <c r="AZ55">
        <v>0</v>
      </c>
      <c r="BA55" s="2">
        <v>0</v>
      </c>
      <c r="BB55" s="6">
        <f>ROUNDUP(IF($A55=1,AY55/Pieņēmumi!$BN$39,IF($A55=2,AY55/Pieņēmumi!$BN$40,IF($A55=3,AY55/Pieņēmumi!$BN$41,AY55/Pieņēmumi!$BN$42))),$BB$10)</f>
        <v>0</v>
      </c>
      <c r="BC55" s="6">
        <f t="shared" si="22"/>
        <v>0</v>
      </c>
      <c r="BD55" s="6">
        <f>IF(AND(BC55&gt;=0,BC55&lt;Pieņēmumi!$BN$46),0,
IF(AND(BC55&gt;= Pieņēmumi!$BN$46,BC55&lt;Pieņēmumi!$BN$47), "Mikro",
IF(AND(BC55&gt;=Pieņēmumi!$BN$47,BC55&lt;Pieņēmumi!$BN$48), "Mazs",
IF(AND(BC55&gt;=Pieņēmumi!$BN$48,BC55&lt;Pieņēmumi!$BN$49), "Vidējs","Liels"))))</f>
        <v>0</v>
      </c>
      <c r="BE55" s="9">
        <f>IF(BD55="Mikro",Pieņēmumi!$BN$31*BB55*0.5,
IF(BD55="Mazs",Pieņēmumi!$BN$31*BB55,
IF(BD55="Vidējs",Pieņēmumi!$BN$32*BB55,
IF(BD55="Liels",Pieņēmumi!$BN$34*BB55,
0))))</f>
        <v>0</v>
      </c>
      <c r="BF55" s="9">
        <f>IF(BD55="Mikro",Pieņēmumi!$BN$31*BB55*0.5,0)</f>
        <v>0</v>
      </c>
      <c r="BG55">
        <v>0</v>
      </c>
      <c r="BH55">
        <v>0</v>
      </c>
      <c r="BI55" s="2">
        <v>0</v>
      </c>
      <c r="BJ55" s="6">
        <f>ROUNDUP(IF($A55=1,BG55/Pieņēmumi!$BY$39,IF($A55=2,BG55/Pieņēmumi!$BY$40,IF($A55=3,BG55/Pieņēmumi!$BY$41,BG55/Pieņēmumi!$BY$42))),$BJ$10)</f>
        <v>0</v>
      </c>
      <c r="BK55" s="6">
        <f t="shared" si="24"/>
        <v>0</v>
      </c>
      <c r="BL55" s="6">
        <f>IF(AND(BK55&gt;=0,BK55&lt;Pieņēmumi!$BY$46),0,
IF(AND(BK55&gt;= Pieņēmumi!$BY$46,BK55&lt;Pieņēmumi!$BY$47), "Mikro",
IF(AND(BK55&gt;=Pieņēmumi!$BY$47,BK55&lt;Pieņēmumi!$BY$48), "Mazs",
IF(AND(BK55&gt;=Pieņēmumi!$BY$48,BK55&lt;Pieņēmumi!$BY$49), "Vidējs","Liels"))))</f>
        <v>0</v>
      </c>
      <c r="BM55" s="9">
        <f>IF(BL55="Mikro",Pieņēmumi!$BY$31*BJ55*0.5,
IF(BL55="Mazs",Pieņēmumi!$BY$31*BJ55,
IF(BL55="Vidējs",Pieņēmumi!$BY$32*BJ55,
IF(BL55="Liels",Pieņēmumi!$BY$34*BJ55,
0))))</f>
        <v>0</v>
      </c>
      <c r="BN55" s="9">
        <f>IF(BL55="Mikro",Pieņēmumi!$BY$31*BJ55*0.5,0)</f>
        <v>0</v>
      </c>
      <c r="BO55">
        <v>0</v>
      </c>
      <c r="BP55">
        <v>0</v>
      </c>
      <c r="BQ55" s="2">
        <v>0</v>
      </c>
      <c r="BR55" s="6">
        <f>ROUNDUP(IF($A55=1,BO55/Pieņēmumi!$CJ$39,IF($A55=2,BO55/Pieņēmumi!$CJ$40,IF($A55=3,BO55/Pieņēmumi!$CJ$41,BO55/Pieņēmumi!$CJ$42))),$BR$10)</f>
        <v>0</v>
      </c>
      <c r="BS55" s="6">
        <f t="shared" si="26"/>
        <v>0</v>
      </c>
      <c r="BT55" s="6">
        <f>IF(AND(BS55&gt;=0,BS55&lt;Pieņēmumi!$CJ$46),0,
IF(AND(BS55&gt;= Pieņēmumi!$CJ$46,BS55&lt;Pieņēmumi!$CJ$47), "Mikro",
IF(AND(BS55&gt;=Pieņēmumi!$CJ$47,BS55&lt;Pieņēmumi!$CJ$48), "Mazs",
IF(AND(BS55&gt;=Pieņēmumi!$CJ$48,BS55&lt;Pieņēmumi!$CJ$49), "Vidējs","Liels"))))</f>
        <v>0</v>
      </c>
      <c r="BU55" s="9">
        <f>IF(BT55="Mikro",Pieņēmumi!$CJ$31*BR55*0.5,
IF(BT55="Mazs",Pieņēmumi!$CJ$31*BR55,
IF(BT55="Vidējs",Pieņēmumi!$CJ$32*BR55,
IF(BT55="Liels",Pieņēmumi!$CJ$34*BR55,
0))))</f>
        <v>0</v>
      </c>
      <c r="BV55" s="9">
        <f>IF(BT55="Mikro",Pieņēmumi!$CJ$31*BR55*0.5,0)</f>
        <v>0</v>
      </c>
      <c r="BW55">
        <v>0</v>
      </c>
      <c r="BX55">
        <v>0</v>
      </c>
      <c r="BY55" s="2">
        <v>0</v>
      </c>
      <c r="BZ55" s="6">
        <f>ROUNDUP(IF($A55=1,BW55/Pieņēmumi!$CU$42,IF($A55=2,BW55/Pieņēmumi!$CU$43,IF($A55=3,BW55/Pieņēmumi!$CU$44,BW55/Pieņēmumi!$CU$45))),$CH$10)</f>
        <v>0</v>
      </c>
      <c r="CA55" s="6">
        <f t="shared" si="27"/>
        <v>0</v>
      </c>
      <c r="CB55" s="6">
        <f>IF(AND(CA55&gt;=0,CA55&lt;Pieņēmumi!$CU$49),0,
IF(AND(CA55&gt;=Pieņēmumi!$CU$49,CA55&lt;Pieņēmumi!$CU$50),"Mazs",
IF(AND(CA55&gt;=Pieņēmumi!$CU$50,CA55&lt;Pieņēmumi!$CU$51),"Vidējs","Liels")))</f>
        <v>0</v>
      </c>
      <c r="CC55" s="9">
        <f>IF(CB55="Mazs",Pieņēmumi!$CU$34*BZ55,IF(CB55="Vidējs",Pieņēmumi!$CU$35*BZ55,IF(CB55="Liels",Pieņēmumi!$CU$37*BZ55,0)))</f>
        <v>0</v>
      </c>
      <c r="CD55" s="9">
        <f>IF(CB55="Mazs",(Pieņēmumi!$CU$35-Pieņēmumi!$CU$34)*BZ55,0)</f>
        <v>0</v>
      </c>
      <c r="CE55">
        <v>0</v>
      </c>
      <c r="CF55">
        <v>0</v>
      </c>
      <c r="CG55" s="2">
        <v>0</v>
      </c>
      <c r="CH55" s="6">
        <f>ROUNDUP(IF($A55=1,CE55/Pieņēmumi!$DE$42,IF($A55=2,CE55/Pieņēmumi!$DE$43,IF($A55=3,CE55/Pieņēmumi!$DE$44,CE55/Pieņēmumi!$DE$45))),$CH$10)</f>
        <v>0</v>
      </c>
      <c r="CI55" s="6">
        <f t="shared" si="28"/>
        <v>0</v>
      </c>
      <c r="CJ55" s="6">
        <f>IF(AND(CI55&gt;=0,CI55&lt;Pieņēmumi!$DE$49),0,
IF(AND(CI55&gt;=Pieņēmumi!$DE$49,CI55&lt;Pieņēmumi!$DE$50),"Mazs",
IF(AND(CI55&gt;=Pieņēmumi!$DE$50,CI55&lt;Pieņēmumi!$DE$51),"Vidējs","Liels")))</f>
        <v>0</v>
      </c>
      <c r="CK55" s="9">
        <f>IF(CJ55="Mazs",Pieņēmumi!$DE$34*CH55,IF(CJ55="Vidējs",Pieņēmumi!$DE$35*CH55,IF(CJ55="Liels",Pieņēmumi!$DE$37*CH55,0)))</f>
        <v>0</v>
      </c>
      <c r="CL55" s="9">
        <f>IF(CJ55="Mazs",(Pieņēmumi!$DE$35-Pieņēmumi!$DE$34)*CH55,0)</f>
        <v>0</v>
      </c>
      <c r="CM55">
        <v>0</v>
      </c>
      <c r="CN55">
        <v>0</v>
      </c>
      <c r="CO55" s="2">
        <v>0</v>
      </c>
      <c r="CP55" s="6">
        <f>ROUNDUP(IF($A55=1,CM55/Pieņēmumi!$DO$42,IF($A55=2,CM55/Pieņēmumi!$DO$43,IF($A55=3,CM55/Pieņēmumi!$DO$44,CM55/Pieņēmumi!$DO$45))),$CP$10)</f>
        <v>0</v>
      </c>
      <c r="CQ55" s="6">
        <f t="shared" si="29"/>
        <v>0</v>
      </c>
      <c r="CR55" s="6">
        <f>IF(AND(CQ55&gt;=0,CQ55&lt;Pieņēmumi!$DO$49),0,
IF(AND(CQ55&gt;=Pieņēmumi!$DO$49,CQ55&lt;Pieņēmumi!$DO$50),"Mazs",
IF(AND(CQ55&gt;=Pieņēmumi!$DO$50,CQ55&lt;Pieņēmumi!$DO$51),"Vidējs","Liels")))</f>
        <v>0</v>
      </c>
      <c r="CS55" s="9">
        <f>IF(CR55="Mazs",Pieņēmumi!$DO$34*CP55,IF(CR55="Vidējs",Pieņēmumi!$DO$35*CP55,IF(CR55="Liels",Pieņēmumi!$DO$37*CP55,0)))</f>
        <v>0</v>
      </c>
      <c r="CT55" s="9">
        <f>IF(CR55="Mazs",(Pieņēmumi!$DO$35-Pieņēmumi!$DO$34)*CP55,0)</f>
        <v>0</v>
      </c>
      <c r="CU55" s="6">
        <f t="shared" si="30"/>
        <v>650</v>
      </c>
      <c r="CV55" s="6">
        <f t="shared" si="31"/>
        <v>28</v>
      </c>
      <c r="CW55" s="2">
        <f t="shared" si="32"/>
        <v>23.214285714285715</v>
      </c>
      <c r="CX55" t="str">
        <f t="shared" si="33"/>
        <v>Lielā</v>
      </c>
    </row>
    <row r="56" spans="1:102" x14ac:dyDescent="0.25">
      <c r="A56" s="5">
        <v>3</v>
      </c>
      <c r="B56" s="23">
        <v>0.89233753659391002</v>
      </c>
      <c r="C56">
        <v>9</v>
      </c>
      <c r="D56">
        <v>1</v>
      </c>
      <c r="E56" s="2">
        <f t="shared" si="51"/>
        <v>9</v>
      </c>
      <c r="F56" s="6">
        <f>ROUNDUP(IF($A56=1,C56/Pieņēmumi!$B$39,IF($A56=2,C56/Pieņēmumi!$B$40,IF($A56=3,C56/Pieņēmumi!$B$41,C56/Pieņēmumi!$B$42))),$F$10)</f>
        <v>1</v>
      </c>
      <c r="G56" s="6">
        <f t="shared" si="13"/>
        <v>9</v>
      </c>
      <c r="H56" s="6" t="str">
        <f>IF(AND(G56&gt;=0,G56&lt;Pieņēmumi!$B$46),0,
IF(AND(G56&gt;= Pieņēmumi!$B$46,G56&lt;Pieņēmumi!$B$47), "Mikro",
IF(AND(G56&gt;=Pieņēmumi!$B$47,G56&lt;Pieņēmumi!$B$48), "Mazs",
IF(AND(G56&gt;=Pieņēmumi!$B$48,G56&lt;Pieņēmumi!$B$49), "Vidējs","Liels"))))</f>
        <v>Mazs</v>
      </c>
      <c r="I56" s="9">
        <f>IF(H56="Mikro",Pieņēmumi!$B$31*F56*0.5,
IF(H56="Mazs",Pieņēmumi!$B$31*F56,
IF(H56="Vidējs",Pieņēmumi!$B$32*F56,
IF(H56="Liels",Pieņēmumi!$B$34*F56,
0))))</f>
        <v>0.71584189231248063</v>
      </c>
      <c r="J56" s="9">
        <f>IF(H56="Mikro",Pieņēmumi!$B$31*F56*0.5,0)</f>
        <v>0</v>
      </c>
      <c r="K56">
        <v>8</v>
      </c>
      <c r="L56">
        <v>1</v>
      </c>
      <c r="M56" s="2">
        <f t="shared" si="52"/>
        <v>8</v>
      </c>
      <c r="N56" s="6">
        <f>ROUNDUP(IF($A56=1,K56/Pieņēmumi!$L$39,IF($A56=2,K56/Pieņēmumi!$L$40,IF($A56=3,K56/Pieņēmumi!$L$41,K56/Pieņēmumi!$L$42))),$N$10)</f>
        <v>1</v>
      </c>
      <c r="O56" s="6">
        <f t="shared" si="14"/>
        <v>8</v>
      </c>
      <c r="P56" s="6" t="str">
        <f>IF(AND(O56&gt;=0,O56&lt;Pieņēmumi!$L$46),0,
IF(AND(O56&gt;= Pieņēmumi!$L$46,O56&lt;Pieņēmumi!$L$47), "Mikro",
IF(AND(O56&gt;=Pieņēmumi!$L$47,O56&lt;Pieņēmumi!$L$48), "Mazs",
IF(AND(O56&gt;=Pieņēmumi!$L$48,O56&lt;Pieņēmumi!$L$49), "Vidējs","Liels"))))</f>
        <v>Mazs</v>
      </c>
      <c r="Q56" s="9">
        <f>IF(P56="Mikro",Pieņēmumi!$L$31*N56*0.5,
IF(P56="Mazs",Pieņēmumi!$L$31*N56,
IF(P56="Vidējs",Pieņēmumi!$L$32*N56,
IF(P56="Liels",Pieņēmumi!$L$34*N56,
0))))</f>
        <v>0.7469654528478058</v>
      </c>
      <c r="R56" s="9">
        <f>IF(P56="Mikro",Pieņēmumi!$L$31*N56*0.5,0)</f>
        <v>0</v>
      </c>
      <c r="S56">
        <v>5</v>
      </c>
      <c r="T56">
        <v>1</v>
      </c>
      <c r="U56" s="2">
        <f t="shared" si="53"/>
        <v>5</v>
      </c>
      <c r="V56" s="6">
        <f>ROUNDUP(IF($A56=1,S56/Pieņēmumi!$V$39,IF($A56=2,S56/Pieņēmumi!$V$40,IF($A56=3,S56/Pieņēmumi!$V$41,S56/Pieņēmumi!$V$42))),$V$10)</f>
        <v>1</v>
      </c>
      <c r="W56" s="6">
        <f t="shared" si="16"/>
        <v>5</v>
      </c>
      <c r="X56" s="6" t="str">
        <f>IF(AND(W56&gt;=0,W56&lt;Pieņēmumi!$V$46),0,
IF(AND(W56&gt;= Pieņēmumi!$V$46,W56&lt;Pieņēmumi!$V$47), "Mikro",
IF(AND(W56&gt;=Pieņēmumi!$V$47,W56&lt;Pieņēmumi!$V$48), "Mazs",
IF(AND(W56&gt;=Pieņēmumi!$V$48,W56&lt;Pieņēmumi!$V$49), "Vidējs","Liels"))))</f>
        <v>Mikro</v>
      </c>
      <c r="Y56" s="9">
        <f>IF(X56="Mikro",Pieņēmumi!$V$31*V56*0.5,
IF(X56="Mazs",Pieņēmumi!$V$31*V56,
IF(X56="Vidējs",Pieņēmumi!$V$32*V56,
IF(X56="Liels",Pieņēmumi!$V$34*V56,
0))))</f>
        <v>0.38904450669156554</v>
      </c>
      <c r="Z56" s="9">
        <f>IF(X56="Mikro",Pieņēmumi!$V$31*V56*0.5,0)</f>
        <v>0.38904450669156554</v>
      </c>
      <c r="AA56">
        <v>8</v>
      </c>
      <c r="AB56">
        <v>1</v>
      </c>
      <c r="AC56" s="2">
        <f t="shared" si="54"/>
        <v>8</v>
      </c>
      <c r="AD56" s="6">
        <f>ROUNDUP(IF($A56=1,AA56/Pieņēmumi!$AF$39,IF($A56=2,AA56/Pieņēmumi!$AF$40,IF($A56=3,AA56/Pieņēmumi!$AF$41,AA56/Pieņēmumi!$AF$42))),$AD$10)</f>
        <v>1</v>
      </c>
      <c r="AE56" s="6">
        <f t="shared" si="18"/>
        <v>8</v>
      </c>
      <c r="AF56" s="6" t="str">
        <f>IF(AND(AE56&gt;=0,AE56&lt;Pieņēmumi!$AF$46),0,
IF(AND(AE56&gt;= Pieņēmumi!$AF$46,AE56&lt;Pieņēmumi!$AF$47), "Mikro",
IF(AND(AE56&gt;=Pieņēmumi!$AF$47,AE56&lt;Pieņēmumi!$AF$48), "Mazs",
IF(AND(AE56&gt;=Pieņēmumi!$AF$48,AE56&lt;Pieņēmumi!$AF$49), "Vidējs","Liels"))))</f>
        <v>Mazs</v>
      </c>
      <c r="AG56" s="9">
        <f>IF(AF56="Mikro",Pieņēmumi!$AF$31*AD56*0.5,
IF(AF56="Mazs",Pieņēmumi!$AF$31*AD56,
IF(AF56="Vidējs",Pieņēmumi!$AF$32*AD56,
IF(AF56="Liels",Pieņēmumi!$AF$34*AD56,
0))))</f>
        <v>0.84033613445378152</v>
      </c>
      <c r="AH56" s="9">
        <f>IF(AF56="Mikro",Pieņēmumi!$AF$31*AD56*0.5,0)</f>
        <v>0</v>
      </c>
      <c r="AI56">
        <v>8</v>
      </c>
      <c r="AJ56">
        <v>1</v>
      </c>
      <c r="AK56" s="2">
        <f t="shared" si="55"/>
        <v>8</v>
      </c>
      <c r="AL56" s="6">
        <f>ROUNDUP(IF($A56=1,AI56/Pieņēmumi!$AR$39,IF($A56=2,AI56/Pieņēmumi!$AR$40,IF($A56=3,AI56/Pieņēmumi!$AR$41,AI56/Pieņēmumi!$AR$42))),$AL$10)</f>
        <v>1</v>
      </c>
      <c r="AM56" s="6">
        <f t="shared" si="19"/>
        <v>8</v>
      </c>
      <c r="AN56" s="6" t="str">
        <f>IF(AND(AM56&gt;=0,AM56&lt;Pieņēmumi!$AR$46),0,
IF(AND(AM56&gt;= Pieņēmumi!$AR$46,AM56&lt;Pieņēmumi!$AR$47), "Mikro",
IF(AND(AM56&gt;=Pieņēmumi!$AR$47,AM56&lt;Pieņēmumi!$AR$48), "Mazs",
IF(AND(AM56&gt;=Pieņēmumi!$AR$48,AM56&lt;Pieņēmumi!$AR$49), "Vidējs","Liels"))))</f>
        <v>Mazs</v>
      </c>
      <c r="AO56" s="9">
        <f>IF(AN56="Mikro",Pieņēmumi!$AR$31*AL56*0.5,
IF(AN56="Mazs",Pieņēmumi!$AR$31*AL56,
IF(AN56="Vidējs",Pieņēmumi!$AR$32*AL56,
IF(AN56="Liels",Pieņēmumi!$AR$34*AL56,
0))))</f>
        <v>0.90258325552443208</v>
      </c>
      <c r="AP56" s="9">
        <f>IF(AN56="Mikro",Pieņēmumi!$AR$31*AL56*0.5,0)</f>
        <v>0</v>
      </c>
      <c r="AQ56">
        <v>10</v>
      </c>
      <c r="AR56">
        <v>1</v>
      </c>
      <c r="AS56" s="2">
        <f t="shared" si="56"/>
        <v>10</v>
      </c>
      <c r="AT56" s="6">
        <f>ROUNDUP(IF($A56=1,AQ56/Pieņēmumi!$BC$39,IF($A56=2,AQ56/Pieņēmumi!$BC$40,IF($A56=3,AQ56/Pieņēmumi!$BC$41,AQ56/Pieņēmumi!$BC$42))),$AT$10)</f>
        <v>1</v>
      </c>
      <c r="AU56" s="6">
        <f t="shared" si="21"/>
        <v>10</v>
      </c>
      <c r="AV56" s="6" t="str">
        <f>IF(AND(AU56&gt;=0,AU56&lt;Pieņēmumi!$BC$46),0,
IF(AND(AU56&gt;= Pieņēmumi!$BC$46,AU56&lt;Pieņēmumi!$BC$47), "Mikro",
IF(AND(AU56&gt;=Pieņēmumi!$BC$47,AU56&lt;Pieņēmumi!$BC$48), "Mazs",
IF(AND(AU56&gt;=Pieņēmumi!$BC$48,AU56&lt;Pieņēmumi!$BC$49), "Vidējs","Liels"))))</f>
        <v>Mazs</v>
      </c>
      <c r="AW56" s="9">
        <f>IF(AV56="Mikro",Pieņēmumi!$BC$31*AT56*0.5,
IF(AV56="Mazs",Pieņēmumi!$BC$31*AT56,
IF(AV56="Vidējs",Pieņēmumi!$BC$32*AT56,
IF(AV56="Liels",Pieņēmumi!$BC$34*AT56,
0))))</f>
        <v>0.96483037659508253</v>
      </c>
      <c r="AX56" s="9">
        <f>IF(AV56="Mikro",Pieņēmumi!$BC$31*AT56*0.5,0)</f>
        <v>0</v>
      </c>
      <c r="AY56">
        <v>7</v>
      </c>
      <c r="AZ56">
        <v>1</v>
      </c>
      <c r="BA56" s="2">
        <f>AY56/AZ56</f>
        <v>7</v>
      </c>
      <c r="BB56" s="6">
        <f>ROUNDUP(IF($A56=1,AY56/Pieņēmumi!$BN$39,IF($A56=2,AY56/Pieņēmumi!$BN$40,IF($A56=3,AY56/Pieņēmumi!$BN$41,AY56/Pieņēmumi!$BN$42))),$BB$10)</f>
        <v>1</v>
      </c>
      <c r="BC56" s="6">
        <f t="shared" si="22"/>
        <v>7</v>
      </c>
      <c r="BD56" s="6" t="str">
        <f>IF(AND(BC56&gt;=0,BC56&lt;Pieņēmumi!$BN$46),0,
IF(AND(BC56&gt;= Pieņēmumi!$BN$46,BC56&lt;Pieņēmumi!$BN$47), "Mikro",
IF(AND(BC56&gt;=Pieņēmumi!$BN$47,BC56&lt;Pieņēmumi!$BN$48), "Mazs",
IF(AND(BC56&gt;=Pieņēmumi!$BN$48,BC56&lt;Pieņēmumi!$BN$49), "Vidējs","Liels"))))</f>
        <v>Mikro</v>
      </c>
      <c r="BE56" s="9">
        <f>IF(BD56="Mikro",Pieņēmumi!$BN$31*BB56*0.5,
IF(BD56="Mazs",Pieņēmumi!$BN$31*BB56,
IF(BD56="Vidējs",Pieņēmumi!$BN$32*BB56,
IF(BD56="Liels",Pieņēmumi!$BN$34*BB56,
0))))</f>
        <v>0.51353874883286654</v>
      </c>
      <c r="BF56" s="9">
        <f>IF(BD56="Mikro",Pieņēmumi!$BN$31*BB56*0.5,0)</f>
        <v>0.51353874883286654</v>
      </c>
      <c r="BG56">
        <v>0</v>
      </c>
      <c r="BH56">
        <v>0</v>
      </c>
      <c r="BI56" s="2">
        <v>0</v>
      </c>
      <c r="BJ56" s="6">
        <f>ROUNDUP(IF($A56=1,BG56/Pieņēmumi!$BY$39,IF($A56=2,BG56/Pieņēmumi!$BY$40,IF($A56=3,BG56/Pieņēmumi!$BY$41,BG56/Pieņēmumi!$BY$42))),$BJ$10)</f>
        <v>0</v>
      </c>
      <c r="BK56" s="6">
        <f t="shared" si="24"/>
        <v>0</v>
      </c>
      <c r="BL56" s="6">
        <f>IF(AND(BK56&gt;=0,BK56&lt;Pieņēmumi!$BY$46),0,
IF(AND(BK56&gt;= Pieņēmumi!$BY$46,BK56&lt;Pieņēmumi!$BY$47), "Mikro",
IF(AND(BK56&gt;=Pieņēmumi!$BY$47,BK56&lt;Pieņēmumi!$BY$48), "Mazs",
IF(AND(BK56&gt;=Pieņēmumi!$BY$48,BK56&lt;Pieņēmumi!$BY$49), "Vidējs","Liels"))))</f>
        <v>0</v>
      </c>
      <c r="BM56" s="9">
        <f>IF(BL56="Mikro",Pieņēmumi!$BY$31*BJ56*0.5,
IF(BL56="Mazs",Pieņēmumi!$BY$31*BJ56,
IF(BL56="Vidējs",Pieņēmumi!$BY$32*BJ56,
IF(BL56="Liels",Pieņēmumi!$BY$34*BJ56,
0))))</f>
        <v>0</v>
      </c>
      <c r="BN56" s="9">
        <f>IF(BL56="Mikro",Pieņēmumi!$BY$31*BJ56*0.5,0)</f>
        <v>0</v>
      </c>
      <c r="BO56">
        <v>5</v>
      </c>
      <c r="BP56">
        <v>1</v>
      </c>
      <c r="BQ56" s="2">
        <f>BO56/BP56</f>
        <v>5</v>
      </c>
      <c r="BR56" s="6">
        <f>ROUNDUP(IF($A56=1,BO56/Pieņēmumi!$CJ$39,IF($A56=2,BO56/Pieņēmumi!$CJ$40,IF($A56=3,BO56/Pieņēmumi!$CJ$41,BO56/Pieņēmumi!$CJ$42))),$BR$10)</f>
        <v>1</v>
      </c>
      <c r="BS56" s="6">
        <f t="shared" si="26"/>
        <v>5</v>
      </c>
      <c r="BT56" s="6" t="str">
        <f>IF(AND(BS56&gt;=0,BS56&lt;Pieņēmumi!$CJ$46),0,
IF(AND(BS56&gt;= Pieņēmumi!$CJ$46,BS56&lt;Pieņēmumi!$CJ$47), "Mikro",
IF(AND(BS56&gt;=Pieņēmumi!$CJ$47,BS56&lt;Pieņēmumi!$CJ$48), "Mazs",
IF(AND(BS56&gt;=Pieņēmumi!$CJ$48,BS56&lt;Pieņēmumi!$CJ$49), "Vidējs","Liels"))))</f>
        <v>Mikro</v>
      </c>
      <c r="BU56" s="9">
        <f>IF(BT56="Mikro",Pieņēmumi!$CJ$31*BR56*0.5,
IF(BT56="Mazs",Pieņēmumi!$CJ$31*BR56,
IF(BT56="Vidējs",Pieņēmumi!$CJ$32*BR56,
IF(BT56="Liels",Pieņēmumi!$CJ$34*BR56,
0))))</f>
        <v>0.54466230936819171</v>
      </c>
      <c r="BV56" s="9">
        <f>IF(BT56="Mikro",Pieņēmumi!$CJ$31*BR56*0.5,0)</f>
        <v>0.54466230936819171</v>
      </c>
      <c r="BW56">
        <v>0</v>
      </c>
      <c r="BX56">
        <v>0</v>
      </c>
      <c r="BY56" s="2">
        <v>0</v>
      </c>
      <c r="BZ56" s="6">
        <f>ROUNDUP(IF($A56=1,BW56/Pieņēmumi!$CU$42,IF($A56=2,BW56/Pieņēmumi!$CU$43,IF($A56=3,BW56/Pieņēmumi!$CU$44,BW56/Pieņēmumi!$CU$45))),$CH$10)</f>
        <v>0</v>
      </c>
      <c r="CA56" s="6">
        <f t="shared" si="27"/>
        <v>0</v>
      </c>
      <c r="CB56" s="6">
        <f>IF(AND(CA56&gt;=0,CA56&lt;Pieņēmumi!$CU$49),0,
IF(AND(CA56&gt;=Pieņēmumi!$CU$49,CA56&lt;Pieņēmumi!$CU$50),"Mazs",
IF(AND(CA56&gt;=Pieņēmumi!$CU$50,CA56&lt;Pieņēmumi!$CU$51),"Vidējs","Liels")))</f>
        <v>0</v>
      </c>
      <c r="CC56" s="9">
        <f>IF(CB56="Mazs",Pieņēmumi!$CU$34*BZ56,IF(CB56="Vidējs",Pieņēmumi!$CU$35*BZ56,IF(CB56="Liels",Pieņēmumi!$CU$37*BZ56,0)))</f>
        <v>0</v>
      </c>
      <c r="CD56" s="9">
        <f>IF(CB56="Mazs",(Pieņēmumi!$CU$35-Pieņēmumi!$CU$34)*BZ56,0)</f>
        <v>0</v>
      </c>
      <c r="CE56">
        <v>0</v>
      </c>
      <c r="CF56">
        <v>0</v>
      </c>
      <c r="CG56" s="2">
        <v>0</v>
      </c>
      <c r="CH56" s="6">
        <f>ROUNDUP(IF($A56=1,CE56/Pieņēmumi!$DE$42,IF($A56=2,CE56/Pieņēmumi!$DE$43,IF($A56=3,CE56/Pieņēmumi!$DE$44,CE56/Pieņēmumi!$DE$45))),$CH$10)</f>
        <v>0</v>
      </c>
      <c r="CI56" s="6">
        <f t="shared" si="28"/>
        <v>0</v>
      </c>
      <c r="CJ56" s="6">
        <f>IF(AND(CI56&gt;=0,CI56&lt;Pieņēmumi!$DE$49),0,
IF(AND(CI56&gt;=Pieņēmumi!$DE$49,CI56&lt;Pieņēmumi!$DE$50),"Mazs",
IF(AND(CI56&gt;=Pieņēmumi!$DE$50,CI56&lt;Pieņēmumi!$DE$51),"Vidējs","Liels")))</f>
        <v>0</v>
      </c>
      <c r="CK56" s="9">
        <f>IF(CJ56="Mazs",Pieņēmumi!$DE$34*CH56,IF(CJ56="Vidējs",Pieņēmumi!$DE$35*CH56,IF(CJ56="Liels",Pieņēmumi!$DE$37*CH56,0)))</f>
        <v>0</v>
      </c>
      <c r="CL56" s="9">
        <f>IF(CJ56="Mazs",(Pieņēmumi!$DE$35-Pieņēmumi!$DE$34)*CH56,0)</f>
        <v>0</v>
      </c>
      <c r="CM56">
        <v>0</v>
      </c>
      <c r="CN56">
        <v>0</v>
      </c>
      <c r="CO56" s="2">
        <v>0</v>
      </c>
      <c r="CP56" s="6">
        <f>ROUNDUP(IF($A56=1,CM56/Pieņēmumi!$DO$42,IF($A56=2,CM56/Pieņēmumi!$DO$43,IF($A56=3,CM56/Pieņēmumi!$DO$44,CM56/Pieņēmumi!$DO$45))),$CP$10)</f>
        <v>0</v>
      </c>
      <c r="CQ56" s="6">
        <f t="shared" si="29"/>
        <v>0</v>
      </c>
      <c r="CR56" s="6">
        <f>IF(AND(CQ56&gt;=0,CQ56&lt;Pieņēmumi!$DO$49),0,
IF(AND(CQ56&gt;=Pieņēmumi!$DO$49,CQ56&lt;Pieņēmumi!$DO$50),"Mazs",
IF(AND(CQ56&gt;=Pieņēmumi!$DO$50,CQ56&lt;Pieņēmumi!$DO$51),"Vidējs","Liels")))</f>
        <v>0</v>
      </c>
      <c r="CS56" s="9">
        <f>IF(CR56="Mazs",Pieņēmumi!$DO$34*CP56,IF(CR56="Vidējs",Pieņēmumi!$DO$35*CP56,IF(CR56="Liels",Pieņēmumi!$DO$37*CP56,0)))</f>
        <v>0</v>
      </c>
      <c r="CT56" s="9">
        <f>IF(CR56="Mazs",(Pieņēmumi!$DO$35-Pieņēmumi!$DO$34)*CP56,0)</f>
        <v>0</v>
      </c>
      <c r="CU56" s="6">
        <f t="shared" si="30"/>
        <v>60</v>
      </c>
      <c r="CV56" s="6">
        <f t="shared" si="31"/>
        <v>8</v>
      </c>
      <c r="CW56" s="2">
        <f t="shared" si="32"/>
        <v>7.5</v>
      </c>
      <c r="CX56" t="str">
        <f t="shared" si="33"/>
        <v>Mazā</v>
      </c>
    </row>
    <row r="57" spans="1:102" x14ac:dyDescent="0.25">
      <c r="A57" s="5">
        <v>3</v>
      </c>
      <c r="B57" s="23">
        <v>0.89204567654951861</v>
      </c>
      <c r="C57">
        <v>0</v>
      </c>
      <c r="D57">
        <v>0</v>
      </c>
      <c r="E57" s="2">
        <v>0</v>
      </c>
      <c r="F57" s="6">
        <f>ROUNDUP(IF($A57=1,C57/Pieņēmumi!$B$39,IF($A57=2,C57/Pieņēmumi!$B$40,IF($A57=3,C57/Pieņēmumi!$B$41,C57/Pieņēmumi!$B$42))),$F$10)</f>
        <v>0</v>
      </c>
      <c r="G57" s="6">
        <f t="shared" si="13"/>
        <v>0</v>
      </c>
      <c r="H57" s="6">
        <f>IF(AND(G57&gt;=0,G57&lt;Pieņēmumi!$B$46),0,
IF(AND(G57&gt;= Pieņēmumi!$B$46,G57&lt;Pieņēmumi!$B$47), "Mikro",
IF(AND(G57&gt;=Pieņēmumi!$B$47,G57&lt;Pieņēmumi!$B$48), "Mazs",
IF(AND(G57&gt;=Pieņēmumi!$B$48,G57&lt;Pieņēmumi!$B$49), "Vidējs","Liels"))))</f>
        <v>0</v>
      </c>
      <c r="I57" s="9">
        <f>IF(H57="Mikro",Pieņēmumi!$B$31*F57*0.5,
IF(H57="Mazs",Pieņēmumi!$B$31*F57,
IF(H57="Vidējs",Pieņēmumi!$B$32*F57,
IF(H57="Liels",Pieņēmumi!$B$34*F57,
0))))</f>
        <v>0</v>
      </c>
      <c r="J57" s="9">
        <f>IF(H57="Mikro",Pieņēmumi!$B$31*F57*0.5,0)</f>
        <v>0</v>
      </c>
      <c r="K57">
        <v>0</v>
      </c>
      <c r="L57">
        <v>0</v>
      </c>
      <c r="M57" s="2">
        <v>0</v>
      </c>
      <c r="N57" s="6">
        <f>ROUNDUP(IF($A57=1,K57/Pieņēmumi!$L$39,IF($A57=2,K57/Pieņēmumi!$L$40,IF($A57=3,K57/Pieņēmumi!$L$41,K57/Pieņēmumi!$L$42))),$N$10)</f>
        <v>0</v>
      </c>
      <c r="O57" s="6">
        <f t="shared" si="14"/>
        <v>0</v>
      </c>
      <c r="P57" s="6">
        <f>IF(AND(O57&gt;=0,O57&lt;Pieņēmumi!$L$46),0,
IF(AND(O57&gt;= Pieņēmumi!$L$46,O57&lt;Pieņēmumi!$L$47), "Mikro",
IF(AND(O57&gt;=Pieņēmumi!$L$47,O57&lt;Pieņēmumi!$L$48), "Mazs",
IF(AND(O57&gt;=Pieņēmumi!$L$48,O57&lt;Pieņēmumi!$L$49), "Vidējs","Liels"))))</f>
        <v>0</v>
      </c>
      <c r="Q57" s="9">
        <f>IF(P57="Mikro",Pieņēmumi!$L$31*N57*0.5,
IF(P57="Mazs",Pieņēmumi!$L$31*N57,
IF(P57="Vidējs",Pieņēmumi!$L$32*N57,
IF(P57="Liels",Pieņēmumi!$L$34*N57,
0))))</f>
        <v>0</v>
      </c>
      <c r="R57" s="9">
        <f>IF(P57="Mikro",Pieņēmumi!$L$31*N57*0.5,0)</f>
        <v>0</v>
      </c>
      <c r="S57">
        <v>3</v>
      </c>
      <c r="T57">
        <v>1</v>
      </c>
      <c r="U57" s="2">
        <f t="shared" si="53"/>
        <v>3</v>
      </c>
      <c r="V57" s="6">
        <f>ROUNDUP(IF($A57=1,S57/Pieņēmumi!$V$39,IF($A57=2,S57/Pieņēmumi!$V$40,IF($A57=3,S57/Pieņēmumi!$V$41,S57/Pieņēmumi!$V$42))),$V$10)</f>
        <v>1</v>
      </c>
      <c r="W57" s="6">
        <f t="shared" si="16"/>
        <v>3</v>
      </c>
      <c r="X57" s="6" t="str">
        <f>IF(AND(W57&gt;=0,W57&lt;Pieņēmumi!$V$46),0,
IF(AND(W57&gt;= Pieņēmumi!$V$46,W57&lt;Pieņēmumi!$V$47), "Mikro",
IF(AND(W57&gt;=Pieņēmumi!$V$47,W57&lt;Pieņēmumi!$V$48), "Mazs",
IF(AND(W57&gt;=Pieņēmumi!$V$48,W57&lt;Pieņēmumi!$V$49), "Vidējs","Liels"))))</f>
        <v>Mikro</v>
      </c>
      <c r="Y57" s="9">
        <f>IF(X57="Mikro",Pieņēmumi!$V$31*V57*0.5,
IF(X57="Mazs",Pieņēmumi!$V$31*V57,
IF(X57="Vidējs",Pieņēmumi!$V$32*V57,
IF(X57="Liels",Pieņēmumi!$V$34*V57,
0))))</f>
        <v>0.38904450669156554</v>
      </c>
      <c r="Z57" s="9">
        <f>IF(X57="Mikro",Pieņēmumi!$V$31*V57*0.5,0)</f>
        <v>0.38904450669156554</v>
      </c>
      <c r="AA57">
        <v>2</v>
      </c>
      <c r="AB57">
        <v>0</v>
      </c>
      <c r="AC57" s="2">
        <v>0</v>
      </c>
      <c r="AD57" s="6">
        <f>ROUNDUP(IF($A57=1,AA57/Pieņēmumi!$AF$39,IF($A57=2,AA57/Pieņēmumi!$AF$40,IF($A57=3,AA57/Pieņēmumi!$AF$41,AA57/Pieņēmumi!$AF$42))),$AD$10)</f>
        <v>1</v>
      </c>
      <c r="AE57" s="6">
        <f t="shared" si="18"/>
        <v>2</v>
      </c>
      <c r="AF57" s="6" t="str">
        <f>IF(AND(AE57&gt;=0,AE57&lt;Pieņēmumi!$AF$46),0,
IF(AND(AE57&gt;= Pieņēmumi!$AF$46,AE57&lt;Pieņēmumi!$AF$47), "Mikro",
IF(AND(AE57&gt;=Pieņēmumi!$AF$47,AE57&lt;Pieņēmumi!$AF$48), "Mazs",
IF(AND(AE57&gt;=Pieņēmumi!$AF$48,AE57&lt;Pieņēmumi!$AF$49), "Vidējs","Liels"))))</f>
        <v>Mikro</v>
      </c>
      <c r="AG57" s="9">
        <f>IF(AF57="Mikro",Pieņēmumi!$AF$31*AD57*0.5,
IF(AF57="Mazs",Pieņēmumi!$AF$31*AD57,
IF(AF57="Vidējs",Pieņēmumi!$AF$32*AD57,
IF(AF57="Liels",Pieņēmumi!$AF$34*AD57,
0))))</f>
        <v>0.42016806722689076</v>
      </c>
      <c r="AH57" s="9">
        <f>IF(AF57="Mikro",Pieņēmumi!$AF$31*AD57*0.5,0)</f>
        <v>0.42016806722689076</v>
      </c>
      <c r="AI57">
        <v>1</v>
      </c>
      <c r="AJ57">
        <v>0</v>
      </c>
      <c r="AK57" s="2">
        <v>0</v>
      </c>
      <c r="AL57" s="6">
        <f>ROUNDUP(IF($A57=1,AI57/Pieņēmumi!$AR$39,IF($A57=2,AI57/Pieņēmumi!$AR$40,IF($A57=3,AI57/Pieņēmumi!$AR$41,AI57/Pieņēmumi!$AR$42))),$AL$10)</f>
        <v>1</v>
      </c>
      <c r="AM57" s="6">
        <f t="shared" si="19"/>
        <v>1</v>
      </c>
      <c r="AN57" s="6" t="str">
        <f>IF(AND(AM57&gt;=0,AM57&lt;Pieņēmumi!$AR$46),0,
IF(AND(AM57&gt;= Pieņēmumi!$AR$46,AM57&lt;Pieņēmumi!$AR$47), "Mikro",
IF(AND(AM57&gt;=Pieņēmumi!$AR$47,AM57&lt;Pieņēmumi!$AR$48), "Mazs",
IF(AND(AM57&gt;=Pieņēmumi!$AR$48,AM57&lt;Pieņēmumi!$AR$49), "Vidējs","Liels"))))</f>
        <v>Mikro</v>
      </c>
      <c r="AO57" s="9">
        <f>IF(AN57="Mikro",Pieņēmumi!$AR$31*AL57*0.5,
IF(AN57="Mazs",Pieņēmumi!$AR$31*AL57,
IF(AN57="Vidējs",Pieņēmumi!$AR$32*AL57,
IF(AN57="Liels",Pieņēmumi!$AR$34*AL57,
0))))</f>
        <v>0.45129162776221604</v>
      </c>
      <c r="AP57" s="9">
        <f>IF(AN57="Mikro",Pieņēmumi!$AR$31*AL57*0.5,0)</f>
        <v>0.45129162776221604</v>
      </c>
      <c r="AQ57">
        <v>1</v>
      </c>
      <c r="AR57">
        <v>0</v>
      </c>
      <c r="AS57" s="2">
        <v>0</v>
      </c>
      <c r="AT57" s="6">
        <f>ROUNDUP(IF($A57=1,AQ57/Pieņēmumi!$BC$39,IF($A57=2,AQ57/Pieņēmumi!$BC$40,IF($A57=3,AQ57/Pieņēmumi!$BC$41,AQ57/Pieņēmumi!$BC$42))),$AT$10)</f>
        <v>1</v>
      </c>
      <c r="AU57" s="6">
        <f t="shared" si="21"/>
        <v>1</v>
      </c>
      <c r="AV57" s="6" t="str">
        <f>IF(AND(AU57&gt;=0,AU57&lt;Pieņēmumi!$BC$46),0,
IF(AND(AU57&gt;= Pieņēmumi!$BC$46,AU57&lt;Pieņēmumi!$BC$47), "Mikro",
IF(AND(AU57&gt;=Pieņēmumi!$BC$47,AU57&lt;Pieņēmumi!$BC$48), "Mazs",
IF(AND(AU57&gt;=Pieņēmumi!$BC$48,AU57&lt;Pieņēmumi!$BC$49), "Vidējs","Liels"))))</f>
        <v>Mikro</v>
      </c>
      <c r="AW57" s="9">
        <f>IF(AV57="Mikro",Pieņēmumi!$BC$31*AT57*0.5,
IF(AV57="Mazs",Pieņēmumi!$BC$31*AT57,
IF(AV57="Vidējs",Pieņēmumi!$BC$32*AT57,
IF(AV57="Liels",Pieņēmumi!$BC$34*AT57,
0))))</f>
        <v>0.48241518829754126</v>
      </c>
      <c r="AX57" s="9">
        <f>IF(AV57="Mikro",Pieņēmumi!$BC$31*AT57*0.5,0)</f>
        <v>0.48241518829754126</v>
      </c>
      <c r="AY57">
        <v>4</v>
      </c>
      <c r="AZ57">
        <v>1</v>
      </c>
      <c r="BA57" s="2">
        <f>AY57/AZ57</f>
        <v>4</v>
      </c>
      <c r="BB57" s="6">
        <f>ROUNDUP(IF($A57=1,AY57/Pieņēmumi!$BN$39,IF($A57=2,AY57/Pieņēmumi!$BN$40,IF($A57=3,AY57/Pieņēmumi!$BN$41,AY57/Pieņēmumi!$BN$42))),$BB$10)</f>
        <v>1</v>
      </c>
      <c r="BC57" s="6">
        <f t="shared" si="22"/>
        <v>4</v>
      </c>
      <c r="BD57" s="6" t="str">
        <f>IF(AND(BC57&gt;=0,BC57&lt;Pieņēmumi!$BN$46),0,
IF(AND(BC57&gt;= Pieņēmumi!$BN$46,BC57&lt;Pieņēmumi!$BN$47), "Mikro",
IF(AND(BC57&gt;=Pieņēmumi!$BN$47,BC57&lt;Pieņēmumi!$BN$48), "Mazs",
IF(AND(BC57&gt;=Pieņēmumi!$BN$48,BC57&lt;Pieņēmumi!$BN$49), "Vidējs","Liels"))))</f>
        <v>Mikro</v>
      </c>
      <c r="BE57" s="9">
        <f>IF(BD57="Mikro",Pieņēmumi!$BN$31*BB57*0.5,
IF(BD57="Mazs",Pieņēmumi!$BN$31*BB57,
IF(BD57="Vidējs",Pieņēmumi!$BN$32*BB57,
IF(BD57="Liels",Pieņēmumi!$BN$34*BB57,
0))))</f>
        <v>0.51353874883286654</v>
      </c>
      <c r="BF57" s="9">
        <f>IF(BD57="Mikro",Pieņēmumi!$BN$31*BB57*0.5,0)</f>
        <v>0.51353874883286654</v>
      </c>
      <c r="BG57">
        <v>6</v>
      </c>
      <c r="BH57">
        <v>1</v>
      </c>
      <c r="BI57" s="2">
        <f>BG57/BH57</f>
        <v>6</v>
      </c>
      <c r="BJ57" s="6">
        <f>ROUNDUP(IF($A57=1,BG57/Pieņēmumi!$BY$39,IF($A57=2,BG57/Pieņēmumi!$BY$40,IF($A57=3,BG57/Pieņēmumi!$BY$41,BG57/Pieņēmumi!$BY$42))),$BJ$10)</f>
        <v>1</v>
      </c>
      <c r="BK57" s="6">
        <f t="shared" si="24"/>
        <v>6</v>
      </c>
      <c r="BL57" s="6" t="str">
        <f>IF(AND(BK57&gt;=0,BK57&lt;Pieņēmumi!$BY$46),0,
IF(AND(BK57&gt;= Pieņēmumi!$BY$46,BK57&lt;Pieņēmumi!$BY$47), "Mikro",
IF(AND(BK57&gt;=Pieņēmumi!$BY$47,BK57&lt;Pieņēmumi!$BY$48), "Mazs",
IF(AND(BK57&gt;=Pieņēmumi!$BY$48,BK57&lt;Pieņēmumi!$BY$49), "Vidējs","Liels"))))</f>
        <v>Mikro</v>
      </c>
      <c r="BM57" s="9">
        <f>IF(BL57="Mikro",Pieņēmumi!$BY$31*BJ57*0.5,
IF(BL57="Mazs",Pieņēmumi!$BY$31*BJ57,
IF(BL57="Vidējs",Pieņēmumi!$BY$32*BJ57,
IF(BL57="Liels",Pieņēmumi!$BY$34*BJ57,
0))))</f>
        <v>0.54466230936819171</v>
      </c>
      <c r="BN57" s="9">
        <f>IF(BL57="Mikro",Pieņēmumi!$BY$31*BJ57*0.5,0)</f>
        <v>0.54466230936819171</v>
      </c>
      <c r="BO57">
        <v>3</v>
      </c>
      <c r="BP57">
        <v>0</v>
      </c>
      <c r="BQ57" s="2">
        <v>0</v>
      </c>
      <c r="BR57" s="6">
        <f>ROUNDUP(IF($A57=1,BO57/Pieņēmumi!$CJ$39,IF($A57=2,BO57/Pieņēmumi!$CJ$40,IF($A57=3,BO57/Pieņēmumi!$CJ$41,BO57/Pieņēmumi!$CJ$42))),$BR$10)</f>
        <v>1</v>
      </c>
      <c r="BS57" s="6">
        <f t="shared" si="26"/>
        <v>3</v>
      </c>
      <c r="BT57" s="6" t="str">
        <f>IF(AND(BS57&gt;=0,BS57&lt;Pieņēmumi!$CJ$46),0,
IF(AND(BS57&gt;= Pieņēmumi!$CJ$46,BS57&lt;Pieņēmumi!$CJ$47), "Mikro",
IF(AND(BS57&gt;=Pieņēmumi!$CJ$47,BS57&lt;Pieņēmumi!$CJ$48), "Mazs",
IF(AND(BS57&gt;=Pieņēmumi!$CJ$48,BS57&lt;Pieņēmumi!$CJ$49), "Vidējs","Liels"))))</f>
        <v>Mikro</v>
      </c>
      <c r="BU57" s="9">
        <f>IF(BT57="Mikro",Pieņēmumi!$CJ$31*BR57*0.5,
IF(BT57="Mazs",Pieņēmumi!$CJ$31*BR57,
IF(BT57="Vidējs",Pieņēmumi!$CJ$32*BR57,
IF(BT57="Liels",Pieņēmumi!$CJ$34*BR57,
0))))</f>
        <v>0.54466230936819171</v>
      </c>
      <c r="BV57" s="9">
        <f>IF(BT57="Mikro",Pieņēmumi!$CJ$31*BR57*0.5,0)</f>
        <v>0.54466230936819171</v>
      </c>
      <c r="BW57">
        <v>0</v>
      </c>
      <c r="BX57">
        <v>0</v>
      </c>
      <c r="BY57" s="2">
        <v>0</v>
      </c>
      <c r="BZ57" s="6">
        <f>ROUNDUP(IF($A57=1,BW57/Pieņēmumi!$CU$42,IF($A57=2,BW57/Pieņēmumi!$CU$43,IF($A57=3,BW57/Pieņēmumi!$CU$44,BW57/Pieņēmumi!$CU$45))),$CH$10)</f>
        <v>0</v>
      </c>
      <c r="CA57" s="6">
        <f t="shared" si="27"/>
        <v>0</v>
      </c>
      <c r="CB57" s="6">
        <f>IF(AND(CA57&gt;=0,CA57&lt;Pieņēmumi!$CU$49),0,
IF(AND(CA57&gt;=Pieņēmumi!$CU$49,CA57&lt;Pieņēmumi!$CU$50),"Mazs",
IF(AND(CA57&gt;=Pieņēmumi!$CU$50,CA57&lt;Pieņēmumi!$CU$51),"Vidējs","Liels")))</f>
        <v>0</v>
      </c>
      <c r="CC57" s="9">
        <f>IF(CB57="Mazs",Pieņēmumi!$CU$34*BZ57,IF(CB57="Vidējs",Pieņēmumi!$CU$35*BZ57,IF(CB57="Liels",Pieņēmumi!$CU$37*BZ57,0)))</f>
        <v>0</v>
      </c>
      <c r="CD57" s="9">
        <f>IF(CB57="Mazs",(Pieņēmumi!$CU$35-Pieņēmumi!$CU$34)*BZ57,0)</f>
        <v>0</v>
      </c>
      <c r="CE57">
        <v>0</v>
      </c>
      <c r="CF57">
        <v>0</v>
      </c>
      <c r="CG57" s="2">
        <v>0</v>
      </c>
      <c r="CH57" s="6">
        <f>ROUNDUP(IF($A57=1,CE57/Pieņēmumi!$DE$42,IF($A57=2,CE57/Pieņēmumi!$DE$43,IF($A57=3,CE57/Pieņēmumi!$DE$44,CE57/Pieņēmumi!$DE$45))),$CH$10)</f>
        <v>0</v>
      </c>
      <c r="CI57" s="6">
        <f t="shared" si="28"/>
        <v>0</v>
      </c>
      <c r="CJ57" s="6">
        <f>IF(AND(CI57&gt;=0,CI57&lt;Pieņēmumi!$DE$49),0,
IF(AND(CI57&gt;=Pieņēmumi!$DE$49,CI57&lt;Pieņēmumi!$DE$50),"Mazs",
IF(AND(CI57&gt;=Pieņēmumi!$DE$50,CI57&lt;Pieņēmumi!$DE$51),"Vidējs","Liels")))</f>
        <v>0</v>
      </c>
      <c r="CK57" s="9">
        <f>IF(CJ57="Mazs",Pieņēmumi!$DE$34*CH57,IF(CJ57="Vidējs",Pieņēmumi!$DE$35*CH57,IF(CJ57="Liels",Pieņēmumi!$DE$37*CH57,0)))</f>
        <v>0</v>
      </c>
      <c r="CL57" s="9">
        <f>IF(CJ57="Mazs",(Pieņēmumi!$DE$35-Pieņēmumi!$DE$34)*CH57,0)</f>
        <v>0</v>
      </c>
      <c r="CM57">
        <v>0</v>
      </c>
      <c r="CN57">
        <v>0</v>
      </c>
      <c r="CO57" s="2">
        <v>0</v>
      </c>
      <c r="CP57" s="6">
        <f>ROUNDUP(IF($A57=1,CM57/Pieņēmumi!$DO$42,IF($A57=2,CM57/Pieņēmumi!$DO$43,IF($A57=3,CM57/Pieņēmumi!$DO$44,CM57/Pieņēmumi!$DO$45))),$CP$10)</f>
        <v>0</v>
      </c>
      <c r="CQ57" s="6">
        <f t="shared" si="29"/>
        <v>0</v>
      </c>
      <c r="CR57" s="6">
        <f>IF(AND(CQ57&gt;=0,CQ57&lt;Pieņēmumi!$DO$49),0,
IF(AND(CQ57&gt;=Pieņēmumi!$DO$49,CQ57&lt;Pieņēmumi!$DO$50),"Mazs",
IF(AND(CQ57&gt;=Pieņēmumi!$DO$50,CQ57&lt;Pieņēmumi!$DO$51),"Vidējs","Liels")))</f>
        <v>0</v>
      </c>
      <c r="CS57" s="9">
        <f>IF(CR57="Mazs",Pieņēmumi!$DO$34*CP57,IF(CR57="Vidējs",Pieņēmumi!$DO$35*CP57,IF(CR57="Liels",Pieņēmumi!$DO$37*CP57,0)))</f>
        <v>0</v>
      </c>
      <c r="CT57" s="9">
        <f>IF(CR57="Mazs",(Pieņēmumi!$DO$35-Pieņēmumi!$DO$34)*CP57,0)</f>
        <v>0</v>
      </c>
      <c r="CU57" s="6">
        <f t="shared" si="30"/>
        <v>20</v>
      </c>
      <c r="CV57" s="6">
        <f t="shared" si="31"/>
        <v>3</v>
      </c>
      <c r="CW57" s="2">
        <f t="shared" si="32"/>
        <v>6.666666666666667</v>
      </c>
      <c r="CX57" t="str">
        <f t="shared" si="33"/>
        <v>Mazā</v>
      </c>
    </row>
    <row r="58" spans="1:102" x14ac:dyDescent="0.25">
      <c r="A58" s="5">
        <v>1</v>
      </c>
      <c r="B58" s="23">
        <v>0.89168187084492645</v>
      </c>
      <c r="C58">
        <v>43</v>
      </c>
      <c r="D58">
        <v>2</v>
      </c>
      <c r="E58" s="2">
        <f t="shared" ref="E58:E72" si="57">C58/D58</f>
        <v>21.5</v>
      </c>
      <c r="F58" s="6">
        <f>ROUNDUP(IF($A58=1,C58/Pieņēmumi!$B$39,IF($A58=2,C58/Pieņēmumi!$B$40,IF($A58=3,C58/Pieņēmumi!$B$41,C58/Pieņēmumi!$B$42))),$F$10)</f>
        <v>3</v>
      </c>
      <c r="G58" s="6">
        <f t="shared" si="13"/>
        <v>14.333333333333334</v>
      </c>
      <c r="H58" s="6" t="str">
        <f>IF(AND(G58&gt;=0,G58&lt;Pieņēmumi!$B$46),0,
IF(AND(G58&gt;= Pieņēmumi!$B$46,G58&lt;Pieņēmumi!$B$47), "Mikro",
IF(AND(G58&gt;=Pieņēmumi!$B$47,G58&lt;Pieņēmumi!$B$48), "Mazs",
IF(AND(G58&gt;=Pieņēmumi!$B$48,G58&lt;Pieņēmumi!$B$49), "Vidējs","Liels"))))</f>
        <v>Vidējs</v>
      </c>
      <c r="I58" s="9">
        <f>IF(H58="Mikro",Pieņēmumi!$B$31*F58*0.5,
IF(H58="Mazs",Pieņēmumi!$B$31*F58,
IF(H58="Vidējs",Pieņēmumi!$B$32*F58,
IF(H58="Liels",Pieņēmumi!$B$34*F58,
0))))</f>
        <v>2.4224806201550386</v>
      </c>
      <c r="J58" s="9">
        <f>IF(H58="Mikro",Pieņēmumi!$B$31*F58*0.5,0)</f>
        <v>0</v>
      </c>
      <c r="K58">
        <v>38</v>
      </c>
      <c r="L58">
        <v>2</v>
      </c>
      <c r="M58" s="2">
        <f t="shared" ref="M58:M80" si="58">K58/L58</f>
        <v>19</v>
      </c>
      <c r="N58" s="6">
        <f>ROUNDUP(IF($A58=1,K58/Pieņēmumi!$L$39,IF($A58=2,K58/Pieņēmumi!$L$40,IF($A58=3,K58/Pieņēmumi!$L$41,K58/Pieņēmumi!$L$42))),$N$10)</f>
        <v>2</v>
      </c>
      <c r="O58" s="6">
        <f t="shared" si="14"/>
        <v>19</v>
      </c>
      <c r="P58" s="6" t="str">
        <f>IF(AND(O58&gt;=0,O58&lt;Pieņēmumi!$L$46),0,
IF(AND(O58&gt;= Pieņēmumi!$L$46,O58&lt;Pieņēmumi!$L$47), "Mikro",
IF(AND(O58&gt;=Pieņēmumi!$L$47,O58&lt;Pieņēmumi!$L$48), "Mazs",
IF(AND(O58&gt;=Pieņēmumi!$L$48,O58&lt;Pieņēmumi!$L$49), "Vidējs","Liels"))))</f>
        <v>Vidējs</v>
      </c>
      <c r="Q58" s="9">
        <f>IF(P58="Mikro",Pieņēmumi!$L$31*N58*0.5,
IF(P58="Mazs",Pieņēmumi!$L$31*N58,
IF(P58="Vidējs",Pieņēmumi!$L$32*N58,
IF(P58="Liels",Pieņēmumi!$L$34*N58,
0))))</f>
        <v>1.6795865633074938</v>
      </c>
      <c r="R58" s="9">
        <f>IF(P58="Mikro",Pieņēmumi!$L$31*N58*0.5,0)</f>
        <v>0</v>
      </c>
      <c r="S58">
        <v>37</v>
      </c>
      <c r="T58">
        <v>2</v>
      </c>
      <c r="U58" s="2">
        <f t="shared" si="53"/>
        <v>18.5</v>
      </c>
      <c r="V58" s="6">
        <f>ROUNDUP(IF($A58=1,S58/Pieņēmumi!$V$39,IF($A58=2,S58/Pieņēmumi!$V$40,IF($A58=3,S58/Pieņēmumi!$V$41,S58/Pieņēmumi!$V$42))),$V$10)</f>
        <v>2</v>
      </c>
      <c r="W58" s="6">
        <f t="shared" si="16"/>
        <v>18.5</v>
      </c>
      <c r="X58" s="6" t="str">
        <f>IF(AND(W58&gt;=0,W58&lt;Pieņēmumi!$V$46),0,
IF(AND(W58&gt;= Pieņēmumi!$V$46,W58&lt;Pieņēmumi!$V$47), "Mikro",
IF(AND(W58&gt;=Pieņēmumi!$V$47,W58&lt;Pieņēmumi!$V$48), "Mazs",
IF(AND(W58&gt;=Pieņēmumi!$V$48,W58&lt;Pieņēmumi!$V$49), "Vidējs","Liels"))))</f>
        <v>Vidējs</v>
      </c>
      <c r="Y58" s="9">
        <f>IF(X58="Mikro",Pieņēmumi!$V$31*V58*0.5,
IF(X58="Mazs",Pieņēmumi!$V$31*V58,
IF(X58="Vidējs",Pieņēmumi!$V$32*V58,
IF(X58="Liels",Pieņēmumi!$V$34*V58,
0))))</f>
        <v>1.7441860465116281</v>
      </c>
      <c r="Z58" s="9">
        <f>IF(X58="Mikro",Pieņēmumi!$V$31*V58*0.5,0)</f>
        <v>0</v>
      </c>
      <c r="AA58">
        <v>42</v>
      </c>
      <c r="AB58">
        <v>2</v>
      </c>
      <c r="AC58" s="2">
        <f t="shared" ref="AC58:AC84" si="59">AA58/AB58</f>
        <v>21</v>
      </c>
      <c r="AD58" s="6">
        <f>ROUNDUP(IF($A58=1,AA58/Pieņēmumi!$AF$39,IF($A58=2,AA58/Pieņēmumi!$AF$40,IF($A58=3,AA58/Pieņēmumi!$AF$41,AA58/Pieņēmumi!$AF$42))),$AD$10)</f>
        <v>3</v>
      </c>
      <c r="AE58" s="6">
        <f t="shared" si="18"/>
        <v>14</v>
      </c>
      <c r="AF58" s="6" t="str">
        <f>IF(AND(AE58&gt;=0,AE58&lt;Pieņēmumi!$AF$46),0,
IF(AND(AE58&gt;= Pieņēmumi!$AF$46,AE58&lt;Pieņēmumi!$AF$47), "Mikro",
IF(AND(AE58&gt;=Pieņēmumi!$AF$47,AE58&lt;Pieņēmumi!$AF$48), "Mazs",
IF(AND(AE58&gt;=Pieņēmumi!$AF$48,AE58&lt;Pieņēmumi!$AF$49), "Vidējs","Liels"))))</f>
        <v>Vidējs</v>
      </c>
      <c r="AG58" s="9">
        <f>IF(AF58="Mikro",Pieņēmumi!$AF$31*AD58*0.5,
IF(AF58="Mazs",Pieņēmumi!$AF$31*AD58,
IF(AF58="Vidējs",Pieņēmumi!$AF$32*AD58,
IF(AF58="Liels",Pieņēmumi!$AF$34*AD58,
0))))</f>
        <v>3.1007751937984498</v>
      </c>
      <c r="AH58" s="9">
        <f>IF(AF58="Mikro",Pieņēmumi!$AF$31*AD58*0.5,0)</f>
        <v>0</v>
      </c>
      <c r="AI58">
        <v>45</v>
      </c>
      <c r="AJ58">
        <v>2</v>
      </c>
      <c r="AK58" s="2">
        <f>AI58/AJ58</f>
        <v>22.5</v>
      </c>
      <c r="AL58" s="6">
        <f>ROUNDUP(IF($A58=1,AI58/Pieņēmumi!$AR$39,IF($A58=2,AI58/Pieņēmumi!$AR$40,IF($A58=3,AI58/Pieņēmumi!$AR$41,AI58/Pieņēmumi!$AR$42))),$AL$10)</f>
        <v>2</v>
      </c>
      <c r="AM58" s="6">
        <f t="shared" si="19"/>
        <v>22.5</v>
      </c>
      <c r="AN58" s="6" t="str">
        <f>IF(AND(AM58&gt;=0,AM58&lt;Pieņēmumi!$AR$46),0,
IF(AND(AM58&gt;= Pieņēmumi!$AR$46,AM58&lt;Pieņēmumi!$AR$47), "Mikro",
IF(AND(AM58&gt;=Pieņēmumi!$AR$47,AM58&lt;Pieņēmumi!$AR$48), "Mazs",
IF(AND(AM58&gt;=Pieņēmumi!$AR$48,AM58&lt;Pieņēmumi!$AR$49), "Vidējs","Liels"))))</f>
        <v>Liels</v>
      </c>
      <c r="AO58" s="9">
        <f>IF(AN58="Mikro",Pieņēmumi!$AR$31*AL58*0.5,
IF(AN58="Mazs",Pieņēmumi!$AR$31*AL58,
IF(AN58="Vidējs",Pieņēmumi!$AR$32*AL58,
IF(AN58="Liels",Pieņēmumi!$AR$34*AL58,
0))))</f>
        <v>2.7417027417027415</v>
      </c>
      <c r="AP58" s="9">
        <f>IF(AN58="Mikro",Pieņēmumi!$AR$31*AL58*0.5,0)</f>
        <v>0</v>
      </c>
      <c r="AQ58">
        <v>52</v>
      </c>
      <c r="AR58">
        <v>2</v>
      </c>
      <c r="AS58" s="2">
        <f>AQ58/AR58</f>
        <v>26</v>
      </c>
      <c r="AT58" s="6">
        <f>ROUNDUP(IF($A58=1,AQ58/Pieņēmumi!$BC$39,IF($A58=2,AQ58/Pieņēmumi!$BC$40,IF($A58=3,AQ58/Pieņēmumi!$BC$41,AQ58/Pieņēmumi!$BC$42))),$AT$10)</f>
        <v>3</v>
      </c>
      <c r="AU58" s="6">
        <f t="shared" si="21"/>
        <v>17.333333333333332</v>
      </c>
      <c r="AV58" s="6" t="str">
        <f>IF(AND(AU58&gt;=0,AU58&lt;Pieņēmumi!$BC$46),0,
IF(AND(AU58&gt;= Pieņēmumi!$BC$46,AU58&lt;Pieņēmumi!$BC$47), "Mikro",
IF(AND(AU58&gt;=Pieņēmumi!$BC$47,AU58&lt;Pieņēmumi!$BC$48), "Mazs",
IF(AND(AU58&gt;=Pieņēmumi!$BC$48,AU58&lt;Pieņēmumi!$BC$49), "Vidējs","Liels"))))</f>
        <v>Vidējs</v>
      </c>
      <c r="AW58" s="9">
        <f>IF(AV58="Mikro",Pieņēmumi!$BC$31*AT58*0.5,
IF(AV58="Mazs",Pieņēmumi!$BC$31*AT58,
IF(AV58="Vidējs",Pieņēmumi!$BC$32*AT58,
IF(AV58="Liels",Pieņēmumi!$BC$34*AT58,
0))))</f>
        <v>3.4883720930232558</v>
      </c>
      <c r="AX58" s="9">
        <f>IF(AV58="Mikro",Pieņēmumi!$BC$31*AT58*0.5,0)</f>
        <v>0</v>
      </c>
      <c r="AY58">
        <v>55</v>
      </c>
      <c r="AZ58">
        <v>3</v>
      </c>
      <c r="BA58" s="2">
        <f>AY58/AZ58</f>
        <v>18.333333333333332</v>
      </c>
      <c r="BB58" s="6">
        <f>ROUNDUP(IF($A58=1,AY58/Pieņēmumi!$BN$39,IF($A58=2,AY58/Pieņēmumi!$BN$40,IF($A58=3,AY58/Pieņēmumi!$BN$41,AY58/Pieņēmumi!$BN$42))),$BB$10)</f>
        <v>3</v>
      </c>
      <c r="BC58" s="6">
        <f t="shared" si="22"/>
        <v>18.333333333333332</v>
      </c>
      <c r="BD58" s="6" t="str">
        <f>IF(AND(BC58&gt;=0,BC58&lt;Pieņēmumi!$BN$46),0,
IF(AND(BC58&gt;= Pieņēmumi!$BN$46,BC58&lt;Pieņēmumi!$BN$47), "Mikro",
IF(AND(BC58&gt;=Pieņēmumi!$BN$47,BC58&lt;Pieņēmumi!$BN$48), "Mazs",
IF(AND(BC58&gt;=Pieņēmumi!$BN$48,BC58&lt;Pieņēmumi!$BN$49), "Vidējs","Liels"))))</f>
        <v>Vidējs</v>
      </c>
      <c r="BE58" s="9">
        <f>IF(BD58="Mikro",Pieņēmumi!$BN$31*BB58*0.5,
IF(BD58="Mazs",Pieņēmumi!$BN$31*BB58,
IF(BD58="Vidējs",Pieņēmumi!$BN$32*BB58,
IF(BD58="Liels",Pieņēmumi!$BN$34*BB58,
0))))</f>
        <v>3.6821705426356592</v>
      </c>
      <c r="BF58" s="9">
        <f>IF(BD58="Mikro",Pieņēmumi!$BN$31*BB58*0.5,0)</f>
        <v>0</v>
      </c>
      <c r="BG58">
        <v>51</v>
      </c>
      <c r="BH58">
        <v>2</v>
      </c>
      <c r="BI58" s="2">
        <f>BG58/BH58</f>
        <v>25.5</v>
      </c>
      <c r="BJ58" s="6">
        <f>ROUNDUP(IF($A58=1,BG58/Pieņēmumi!$BY$39,IF($A58=2,BG58/Pieņēmumi!$BY$40,IF($A58=3,BG58/Pieņēmumi!$BY$41,BG58/Pieņēmumi!$BY$42))),$BJ$10)</f>
        <v>3</v>
      </c>
      <c r="BK58" s="6">
        <f t="shared" si="24"/>
        <v>17</v>
      </c>
      <c r="BL58" s="6" t="str">
        <f>IF(AND(BK58&gt;=0,BK58&lt;Pieņēmumi!$BY$46),0,
IF(AND(BK58&gt;= Pieņēmumi!$BY$46,BK58&lt;Pieņēmumi!$BY$47), "Mikro",
IF(AND(BK58&gt;=Pieņēmumi!$BY$47,BK58&lt;Pieņēmumi!$BY$48), "Mazs",
IF(AND(BK58&gt;=Pieņēmumi!$BY$48,BK58&lt;Pieņēmumi!$BY$49), "Vidējs","Liels"))))</f>
        <v>Vidējs</v>
      </c>
      <c r="BM58" s="9">
        <f>IF(BL58="Mikro",Pieņēmumi!$BY$31*BJ58*0.5,
IF(BL58="Mazs",Pieņēmumi!$BY$31*BJ58,
IF(BL58="Vidējs",Pieņēmumi!$BY$32*BJ58,
IF(BL58="Liels",Pieņēmumi!$BY$34*BJ58,
0))))</f>
        <v>3.8759689922480618</v>
      </c>
      <c r="BN58" s="9">
        <f>IF(BL58="Mikro",Pieņēmumi!$BY$31*BJ58*0.5,0)</f>
        <v>0</v>
      </c>
      <c r="BO58">
        <v>45</v>
      </c>
      <c r="BP58">
        <v>2</v>
      </c>
      <c r="BQ58" s="2">
        <f>BO58/BP58</f>
        <v>22.5</v>
      </c>
      <c r="BR58" s="6">
        <f>ROUNDUP(IF($A58=1,BO58/Pieņēmumi!$CJ$39,IF($A58=2,BO58/Pieņēmumi!$CJ$40,IF($A58=3,BO58/Pieņēmumi!$CJ$41,BO58/Pieņēmumi!$CJ$42))),$BR$10)</f>
        <v>2</v>
      </c>
      <c r="BS58" s="6">
        <f t="shared" si="26"/>
        <v>22.5</v>
      </c>
      <c r="BT58" s="6" t="str">
        <f>IF(AND(BS58&gt;=0,BS58&lt;Pieņēmumi!$CJ$46),0,
IF(AND(BS58&gt;= Pieņēmumi!$CJ$46,BS58&lt;Pieņēmumi!$CJ$47), "Mikro",
IF(AND(BS58&gt;=Pieņēmumi!$CJ$47,BS58&lt;Pieņēmumi!$CJ$48), "Mazs",
IF(AND(BS58&gt;=Pieņēmumi!$CJ$48,BS58&lt;Pieņēmumi!$CJ$49), "Vidējs","Liels"))))</f>
        <v>Liels</v>
      </c>
      <c r="BU58" s="9">
        <f>IF(BT58="Mikro",Pieņēmumi!$CJ$31*BR58*0.5,
IF(BT58="Mazs",Pieņēmumi!$CJ$31*BR58,
IF(BT58="Vidējs",Pieņēmumi!$CJ$32*BR58,
IF(BT58="Liels",Pieņēmumi!$CJ$34*BR58,
0))))</f>
        <v>3.3910533910533909</v>
      </c>
      <c r="BV58" s="9">
        <f>IF(BT58="Mikro",Pieņēmumi!$CJ$31*BR58*0.5,0)</f>
        <v>0</v>
      </c>
      <c r="BW58">
        <v>0</v>
      </c>
      <c r="BX58">
        <v>0</v>
      </c>
      <c r="BY58" s="2">
        <v>0</v>
      </c>
      <c r="BZ58" s="6">
        <f>ROUNDUP(IF($A58=1,BW58/Pieņēmumi!$CU$42,IF($A58=2,BW58/Pieņēmumi!$CU$43,IF($A58=3,BW58/Pieņēmumi!$CU$44,BW58/Pieņēmumi!$CU$45))),$CH$10)</f>
        <v>0</v>
      </c>
      <c r="CA58" s="6">
        <f t="shared" si="27"/>
        <v>0</v>
      </c>
      <c r="CB58" s="6">
        <f>IF(AND(CA58&gt;=0,CA58&lt;Pieņēmumi!$CU$49),0,
IF(AND(CA58&gt;=Pieņēmumi!$CU$49,CA58&lt;Pieņēmumi!$CU$50),"Mazs",
IF(AND(CA58&gt;=Pieņēmumi!$CU$50,CA58&lt;Pieņēmumi!$CU$51),"Vidējs","Liels")))</f>
        <v>0</v>
      </c>
      <c r="CC58" s="9">
        <f>IF(CB58="Mazs",Pieņēmumi!$CU$34*BZ58,IF(CB58="Vidējs",Pieņēmumi!$CU$35*BZ58,IF(CB58="Liels",Pieņēmumi!$CU$37*BZ58,0)))</f>
        <v>0</v>
      </c>
      <c r="CD58" s="9">
        <f>IF(CB58="Mazs",(Pieņēmumi!$CU$35-Pieņēmumi!$CU$34)*BZ58,0)</f>
        <v>0</v>
      </c>
      <c r="CE58">
        <v>25</v>
      </c>
      <c r="CF58">
        <v>1</v>
      </c>
      <c r="CG58" s="2">
        <f>CE58/CF58</f>
        <v>25</v>
      </c>
      <c r="CH58" s="6">
        <f>ROUNDUP(IF($A58=1,CE58/Pieņēmumi!$DE$42,IF($A58=2,CE58/Pieņēmumi!$DE$43,IF($A58=3,CE58/Pieņēmumi!$DE$44,CE58/Pieņēmumi!$DE$45))),$CH$10)</f>
        <v>1</v>
      </c>
      <c r="CI58" s="6">
        <f t="shared" si="28"/>
        <v>25</v>
      </c>
      <c r="CJ58" s="6" t="str">
        <f>IF(AND(CI58&gt;=0,CI58&lt;Pieņēmumi!$DE$49),0,
IF(AND(CI58&gt;=Pieņēmumi!$DE$49,CI58&lt;Pieņēmumi!$DE$50),"Mazs",
IF(AND(CI58&gt;=Pieņēmumi!$DE$50,CI58&lt;Pieņēmumi!$DE$51),"Vidējs","Liels")))</f>
        <v>Liels</v>
      </c>
      <c r="CK58" s="9">
        <f>IF(CJ58="Mazs",Pieņēmumi!$DE$34*CH58,IF(CJ58="Vidējs",Pieņēmumi!$DE$35*CH58,IF(CJ58="Liels",Pieņēmumi!$DE$37*CH58,0)))</f>
        <v>1.7676767676767675</v>
      </c>
      <c r="CL58" s="9">
        <f>IF(CJ58="Mazs",(Pieņēmumi!$DE$35-Pieņēmumi!$DE$34)*CH58,0)</f>
        <v>0</v>
      </c>
      <c r="CM58">
        <v>20</v>
      </c>
      <c r="CN58">
        <v>1</v>
      </c>
      <c r="CO58" s="2">
        <f>CM58/CN58</f>
        <v>20</v>
      </c>
      <c r="CP58" s="6">
        <f>ROUNDUP(IF($A58=1,CM58/Pieņēmumi!$DO$42,IF($A58=2,CM58/Pieņēmumi!$DO$43,IF($A58=3,CM58/Pieņēmumi!$DO$44,CM58/Pieņēmumi!$DO$45))),$CP$10)</f>
        <v>1</v>
      </c>
      <c r="CQ58" s="6">
        <f t="shared" si="29"/>
        <v>20</v>
      </c>
      <c r="CR58" s="6" t="str">
        <f>IF(AND(CQ58&gt;=0,CQ58&lt;Pieņēmumi!$DO$49),0,
IF(AND(CQ58&gt;=Pieņēmumi!$DO$49,CQ58&lt;Pieņēmumi!$DO$50),"Mazs",
IF(AND(CQ58&gt;=Pieņēmumi!$DO$50,CQ58&lt;Pieņēmumi!$DO$51),"Vidējs","Liels")))</f>
        <v>Vidējs</v>
      </c>
      <c r="CS58" s="9">
        <f>IF(CR58="Mazs",Pieņēmumi!$DO$34*CP58,IF(CR58="Vidējs",Pieņēmumi!$DO$35*CP58,IF(CR58="Liels",Pieņēmumi!$DO$37*CP58,0)))</f>
        <v>1.3888888888888891</v>
      </c>
      <c r="CT58" s="9">
        <f>IF(CR58="Mazs",(Pieņēmumi!$DO$35-Pieņēmumi!$DO$34)*CP58,0)</f>
        <v>0</v>
      </c>
      <c r="CU58" s="6">
        <f t="shared" si="30"/>
        <v>453</v>
      </c>
      <c r="CV58" s="6">
        <f t="shared" si="31"/>
        <v>21</v>
      </c>
      <c r="CW58" s="2">
        <f t="shared" si="32"/>
        <v>21.571428571428573</v>
      </c>
      <c r="CX58" t="str">
        <f t="shared" si="33"/>
        <v>Vidējā</v>
      </c>
    </row>
    <row r="59" spans="1:102" x14ac:dyDescent="0.25">
      <c r="A59" s="5">
        <v>3</v>
      </c>
      <c r="B59" s="23">
        <v>0.88780235998371504</v>
      </c>
      <c r="C59">
        <v>15</v>
      </c>
      <c r="D59">
        <v>1</v>
      </c>
      <c r="E59" s="2">
        <f t="shared" si="57"/>
        <v>15</v>
      </c>
      <c r="F59" s="6">
        <f>ROUNDUP(IF($A59=1,C59/Pieņēmumi!$B$39,IF($A59=2,C59/Pieņēmumi!$B$40,IF($A59=3,C59/Pieņēmumi!$B$41,C59/Pieņēmumi!$B$42))),$F$10)</f>
        <v>1</v>
      </c>
      <c r="G59" s="6">
        <f t="shared" si="13"/>
        <v>15</v>
      </c>
      <c r="H59" s="6" t="str">
        <f>IF(AND(G59&gt;=0,G59&lt;Pieņēmumi!$B$46),0,
IF(AND(G59&gt;= Pieņēmumi!$B$46,G59&lt;Pieņēmumi!$B$47), "Mikro",
IF(AND(G59&gt;=Pieņēmumi!$B$47,G59&lt;Pieņēmumi!$B$48), "Mazs",
IF(AND(G59&gt;=Pieņēmumi!$B$48,G59&lt;Pieņēmumi!$B$49), "Vidējs","Liels"))))</f>
        <v>Vidējs</v>
      </c>
      <c r="I59" s="9">
        <f>IF(H59="Mikro",Pieņēmumi!$B$31*F59*0.5,
IF(H59="Mazs",Pieņēmumi!$B$31*F59,
IF(H59="Vidējs",Pieņēmumi!$B$32*F59,
IF(H59="Liels",Pieņēmumi!$B$34*F59,
0))))</f>
        <v>0.8074935400516795</v>
      </c>
      <c r="J59" s="9">
        <f>IF(H59="Mikro",Pieņēmumi!$B$31*F59*0.5,0)</f>
        <v>0</v>
      </c>
      <c r="K59">
        <v>13</v>
      </c>
      <c r="L59">
        <v>1</v>
      </c>
      <c r="M59" s="2">
        <f t="shared" si="58"/>
        <v>13</v>
      </c>
      <c r="N59" s="6">
        <f>ROUNDUP(IF($A59=1,K59/Pieņēmumi!$L$39,IF($A59=2,K59/Pieņēmumi!$L$40,IF($A59=3,K59/Pieņēmumi!$L$41,K59/Pieņēmumi!$L$42))),$N$10)</f>
        <v>1</v>
      </c>
      <c r="O59" s="6">
        <f t="shared" si="14"/>
        <v>13</v>
      </c>
      <c r="P59" s="6" t="str">
        <f>IF(AND(O59&gt;=0,O59&lt;Pieņēmumi!$L$46),0,
IF(AND(O59&gt;= Pieņēmumi!$L$46,O59&lt;Pieņēmumi!$L$47), "Mikro",
IF(AND(O59&gt;=Pieņēmumi!$L$47,O59&lt;Pieņēmumi!$L$48), "Mazs",
IF(AND(O59&gt;=Pieņēmumi!$L$48,O59&lt;Pieņēmumi!$L$49), "Vidējs","Liels"))))</f>
        <v>Vidējs</v>
      </c>
      <c r="Q59" s="9">
        <f>IF(P59="Mikro",Pieņēmumi!$L$31*N59*0.5,
IF(P59="Mazs",Pieņēmumi!$L$31*N59,
IF(P59="Vidējs",Pieņēmumi!$L$32*N59,
IF(P59="Liels",Pieņēmumi!$L$34*N59,
0))))</f>
        <v>0.83979328165374689</v>
      </c>
      <c r="R59" s="9">
        <f>IF(P59="Mikro",Pieņēmumi!$L$31*N59*0.5,0)</f>
        <v>0</v>
      </c>
      <c r="S59">
        <v>14</v>
      </c>
      <c r="T59">
        <v>1</v>
      </c>
      <c r="U59" s="2">
        <f t="shared" si="53"/>
        <v>14</v>
      </c>
      <c r="V59" s="6">
        <f>ROUNDUP(IF($A59=1,S59/Pieņēmumi!$V$39,IF($A59=2,S59/Pieņēmumi!$V$40,IF($A59=3,S59/Pieņēmumi!$V$41,S59/Pieņēmumi!$V$42))),$V$10)</f>
        <v>1</v>
      </c>
      <c r="W59" s="6">
        <f t="shared" si="16"/>
        <v>14</v>
      </c>
      <c r="X59" s="6" t="str">
        <f>IF(AND(W59&gt;=0,W59&lt;Pieņēmumi!$V$46),0,
IF(AND(W59&gt;= Pieņēmumi!$V$46,W59&lt;Pieņēmumi!$V$47), "Mikro",
IF(AND(W59&gt;=Pieņēmumi!$V$47,W59&lt;Pieņēmumi!$V$48), "Mazs",
IF(AND(W59&gt;=Pieņēmumi!$V$48,W59&lt;Pieņēmumi!$V$49), "Vidējs","Liels"))))</f>
        <v>Vidējs</v>
      </c>
      <c r="Y59" s="9">
        <f>IF(X59="Mikro",Pieņēmumi!$V$31*V59*0.5,
IF(X59="Mazs",Pieņēmumi!$V$31*V59,
IF(X59="Vidējs",Pieņēmumi!$V$32*V59,
IF(X59="Liels",Pieņēmumi!$V$34*V59,
0))))</f>
        <v>0.87209302325581406</v>
      </c>
      <c r="Z59" s="9">
        <f>IF(X59="Mikro",Pieņēmumi!$V$31*V59*0.5,0)</f>
        <v>0</v>
      </c>
      <c r="AA59">
        <v>4</v>
      </c>
      <c r="AB59">
        <v>1</v>
      </c>
      <c r="AC59" s="2">
        <f t="shared" si="59"/>
        <v>4</v>
      </c>
      <c r="AD59" s="6">
        <f>ROUNDUP(IF($A59=1,AA59/Pieņēmumi!$AF$39,IF($A59=2,AA59/Pieņēmumi!$AF$40,IF($A59=3,AA59/Pieņēmumi!$AF$41,AA59/Pieņēmumi!$AF$42))),$AD$10)</f>
        <v>1</v>
      </c>
      <c r="AE59" s="6">
        <f t="shared" si="18"/>
        <v>4</v>
      </c>
      <c r="AF59" s="6" t="str">
        <f>IF(AND(AE59&gt;=0,AE59&lt;Pieņēmumi!$AF$46),0,
IF(AND(AE59&gt;= Pieņēmumi!$AF$46,AE59&lt;Pieņēmumi!$AF$47), "Mikro",
IF(AND(AE59&gt;=Pieņēmumi!$AF$47,AE59&lt;Pieņēmumi!$AF$48), "Mazs",
IF(AND(AE59&gt;=Pieņēmumi!$AF$48,AE59&lt;Pieņēmumi!$AF$49), "Vidējs","Liels"))))</f>
        <v>Mikro</v>
      </c>
      <c r="AG59" s="9">
        <f>IF(AF59="Mikro",Pieņēmumi!$AF$31*AD59*0.5,
IF(AF59="Mazs",Pieņēmumi!$AF$31*AD59,
IF(AF59="Vidējs",Pieņēmumi!$AF$32*AD59,
IF(AF59="Liels",Pieņēmumi!$AF$34*AD59,
0))))</f>
        <v>0.42016806722689076</v>
      </c>
      <c r="AH59" s="9">
        <f>IF(AF59="Mikro",Pieņēmumi!$AF$31*AD59*0.5,0)</f>
        <v>0.42016806722689076</v>
      </c>
      <c r="AI59">
        <v>12</v>
      </c>
      <c r="AJ59">
        <v>1</v>
      </c>
      <c r="AK59" s="2">
        <f>AI59/AJ59</f>
        <v>12</v>
      </c>
      <c r="AL59" s="6">
        <f>ROUNDUP(IF($A59=1,AI59/Pieņēmumi!$AR$39,IF($A59=2,AI59/Pieņēmumi!$AR$40,IF($A59=3,AI59/Pieņēmumi!$AR$41,AI59/Pieņēmumi!$AR$42))),$AL$10)</f>
        <v>1</v>
      </c>
      <c r="AM59" s="6">
        <f t="shared" si="19"/>
        <v>12</v>
      </c>
      <c r="AN59" s="6" t="str">
        <f>IF(AND(AM59&gt;=0,AM59&lt;Pieņēmumi!$AR$46),0,
IF(AND(AM59&gt;= Pieņēmumi!$AR$46,AM59&lt;Pieņēmumi!$AR$47), "Mikro",
IF(AND(AM59&gt;=Pieņēmumi!$AR$47,AM59&lt;Pieņēmumi!$AR$48), "Mazs",
IF(AND(AM59&gt;=Pieņēmumi!$AR$48,AM59&lt;Pieņēmumi!$AR$49), "Vidējs","Liels"))))</f>
        <v>Vidējs</v>
      </c>
      <c r="AO59" s="9">
        <f>IF(AN59="Mikro",Pieņēmumi!$AR$31*AL59*0.5,
IF(AN59="Mazs",Pieņēmumi!$AR$31*AL59,
IF(AN59="Vidējs",Pieņēmumi!$AR$32*AL59,
IF(AN59="Liels",Pieņēmumi!$AR$34*AL59,
0))))</f>
        <v>1.0981912144702843</v>
      </c>
      <c r="AP59" s="9">
        <f>IF(AN59="Mikro",Pieņēmumi!$AR$31*AL59*0.5,0)</f>
        <v>0</v>
      </c>
      <c r="AQ59">
        <v>11</v>
      </c>
      <c r="AR59">
        <v>1</v>
      </c>
      <c r="AS59" s="2">
        <f>AQ59/AR59</f>
        <v>11</v>
      </c>
      <c r="AT59" s="6">
        <f>ROUNDUP(IF($A59=1,AQ59/Pieņēmumi!$BC$39,IF($A59=2,AQ59/Pieņēmumi!$BC$40,IF($A59=3,AQ59/Pieņēmumi!$BC$41,AQ59/Pieņēmumi!$BC$42))),$AT$10)</f>
        <v>1</v>
      </c>
      <c r="AU59" s="6">
        <f t="shared" si="21"/>
        <v>11</v>
      </c>
      <c r="AV59" s="6" t="str">
        <f>IF(AND(AU59&gt;=0,AU59&lt;Pieņēmumi!$BC$46),0,
IF(AND(AU59&gt;= Pieņēmumi!$BC$46,AU59&lt;Pieņēmumi!$BC$47), "Mikro",
IF(AND(AU59&gt;=Pieņēmumi!$BC$47,AU59&lt;Pieņēmumi!$BC$48), "Mazs",
IF(AND(AU59&gt;=Pieņēmumi!$BC$48,AU59&lt;Pieņēmumi!$BC$49), "Vidējs","Liels"))))</f>
        <v>Mazs</v>
      </c>
      <c r="AW59" s="9">
        <f>IF(AV59="Mikro",Pieņēmumi!$BC$31*AT59*0.5,
IF(AV59="Mazs",Pieņēmumi!$BC$31*AT59,
IF(AV59="Vidējs",Pieņēmumi!$BC$32*AT59,
IF(AV59="Liels",Pieņēmumi!$BC$34*AT59,
0))))</f>
        <v>0.96483037659508253</v>
      </c>
      <c r="AX59" s="9">
        <f>IF(AV59="Mikro",Pieņēmumi!$BC$31*AT59*0.5,0)</f>
        <v>0</v>
      </c>
      <c r="AY59">
        <v>0</v>
      </c>
      <c r="AZ59">
        <v>0</v>
      </c>
      <c r="BA59" s="2">
        <v>0</v>
      </c>
      <c r="BB59" s="6">
        <f>ROUNDUP(IF($A59=1,AY59/Pieņēmumi!$BN$39,IF($A59=2,AY59/Pieņēmumi!$BN$40,IF($A59=3,AY59/Pieņēmumi!$BN$41,AY59/Pieņēmumi!$BN$42))),$BB$10)</f>
        <v>0</v>
      </c>
      <c r="BC59" s="6">
        <f t="shared" si="22"/>
        <v>0</v>
      </c>
      <c r="BD59" s="6">
        <f>IF(AND(BC59&gt;=0,BC59&lt;Pieņēmumi!$BN$46),0,
IF(AND(BC59&gt;= Pieņēmumi!$BN$46,BC59&lt;Pieņēmumi!$BN$47), "Mikro",
IF(AND(BC59&gt;=Pieņēmumi!$BN$47,BC59&lt;Pieņēmumi!$BN$48), "Mazs",
IF(AND(BC59&gt;=Pieņēmumi!$BN$48,BC59&lt;Pieņēmumi!$BN$49), "Vidējs","Liels"))))</f>
        <v>0</v>
      </c>
      <c r="BE59" s="9">
        <f>IF(BD59="Mikro",Pieņēmumi!$BN$31*BB59*0.5,
IF(BD59="Mazs",Pieņēmumi!$BN$31*BB59,
IF(BD59="Vidējs",Pieņēmumi!$BN$32*BB59,
IF(BD59="Liels",Pieņēmumi!$BN$34*BB59,
0))))</f>
        <v>0</v>
      </c>
      <c r="BF59" s="9">
        <f>IF(BD59="Mikro",Pieņēmumi!$BN$31*BB59*0.5,0)</f>
        <v>0</v>
      </c>
      <c r="BG59">
        <v>0</v>
      </c>
      <c r="BH59">
        <v>0</v>
      </c>
      <c r="BI59" s="2">
        <v>0</v>
      </c>
      <c r="BJ59" s="6">
        <f>ROUNDUP(IF($A59=1,BG59/Pieņēmumi!$BY$39,IF($A59=2,BG59/Pieņēmumi!$BY$40,IF($A59=3,BG59/Pieņēmumi!$BY$41,BG59/Pieņēmumi!$BY$42))),$BJ$10)</f>
        <v>0</v>
      </c>
      <c r="BK59" s="6">
        <f t="shared" si="24"/>
        <v>0</v>
      </c>
      <c r="BL59" s="6">
        <f>IF(AND(BK59&gt;=0,BK59&lt;Pieņēmumi!$BY$46),0,
IF(AND(BK59&gt;= Pieņēmumi!$BY$46,BK59&lt;Pieņēmumi!$BY$47), "Mikro",
IF(AND(BK59&gt;=Pieņēmumi!$BY$47,BK59&lt;Pieņēmumi!$BY$48), "Mazs",
IF(AND(BK59&gt;=Pieņēmumi!$BY$48,BK59&lt;Pieņēmumi!$BY$49), "Vidējs","Liels"))))</f>
        <v>0</v>
      </c>
      <c r="BM59" s="9">
        <f>IF(BL59="Mikro",Pieņēmumi!$BY$31*BJ59*0.5,
IF(BL59="Mazs",Pieņēmumi!$BY$31*BJ59,
IF(BL59="Vidējs",Pieņēmumi!$BY$32*BJ59,
IF(BL59="Liels",Pieņēmumi!$BY$34*BJ59,
0))))</f>
        <v>0</v>
      </c>
      <c r="BN59" s="9">
        <f>IF(BL59="Mikro",Pieņēmumi!$BY$31*BJ59*0.5,0)</f>
        <v>0</v>
      </c>
      <c r="BO59">
        <v>0</v>
      </c>
      <c r="BP59">
        <v>0</v>
      </c>
      <c r="BQ59" s="2">
        <v>0</v>
      </c>
      <c r="BR59" s="6">
        <f>ROUNDUP(IF($A59=1,BO59/Pieņēmumi!$CJ$39,IF($A59=2,BO59/Pieņēmumi!$CJ$40,IF($A59=3,BO59/Pieņēmumi!$CJ$41,BO59/Pieņēmumi!$CJ$42))),$BR$10)</f>
        <v>0</v>
      </c>
      <c r="BS59" s="6">
        <f t="shared" si="26"/>
        <v>0</v>
      </c>
      <c r="BT59" s="6">
        <f>IF(AND(BS59&gt;=0,BS59&lt;Pieņēmumi!$CJ$46),0,
IF(AND(BS59&gt;= Pieņēmumi!$CJ$46,BS59&lt;Pieņēmumi!$CJ$47), "Mikro",
IF(AND(BS59&gt;=Pieņēmumi!$CJ$47,BS59&lt;Pieņēmumi!$CJ$48), "Mazs",
IF(AND(BS59&gt;=Pieņēmumi!$CJ$48,BS59&lt;Pieņēmumi!$CJ$49), "Vidējs","Liels"))))</f>
        <v>0</v>
      </c>
      <c r="BU59" s="9">
        <f>IF(BT59="Mikro",Pieņēmumi!$CJ$31*BR59*0.5,
IF(BT59="Mazs",Pieņēmumi!$CJ$31*BR59,
IF(BT59="Vidējs",Pieņēmumi!$CJ$32*BR59,
IF(BT59="Liels",Pieņēmumi!$CJ$34*BR59,
0))))</f>
        <v>0</v>
      </c>
      <c r="BV59" s="9">
        <f>IF(BT59="Mikro",Pieņēmumi!$CJ$31*BR59*0.5,0)</f>
        <v>0</v>
      </c>
      <c r="BW59">
        <v>0</v>
      </c>
      <c r="BX59">
        <v>0</v>
      </c>
      <c r="BY59" s="2">
        <v>0</v>
      </c>
      <c r="BZ59" s="6">
        <f>ROUNDUP(IF($A59=1,BW59/Pieņēmumi!$CU$42,IF($A59=2,BW59/Pieņēmumi!$CU$43,IF($A59=3,BW59/Pieņēmumi!$CU$44,BW59/Pieņēmumi!$CU$45))),$CH$10)</f>
        <v>0</v>
      </c>
      <c r="CA59" s="6">
        <f t="shared" si="27"/>
        <v>0</v>
      </c>
      <c r="CB59" s="6">
        <f>IF(AND(CA59&gt;=0,CA59&lt;Pieņēmumi!$CU$49),0,
IF(AND(CA59&gt;=Pieņēmumi!$CU$49,CA59&lt;Pieņēmumi!$CU$50),"Mazs",
IF(AND(CA59&gt;=Pieņēmumi!$CU$50,CA59&lt;Pieņēmumi!$CU$51),"Vidējs","Liels")))</f>
        <v>0</v>
      </c>
      <c r="CC59" s="9">
        <f>IF(CB59="Mazs",Pieņēmumi!$CU$34*BZ59,IF(CB59="Vidējs",Pieņēmumi!$CU$35*BZ59,IF(CB59="Liels",Pieņēmumi!$CU$37*BZ59,0)))</f>
        <v>0</v>
      </c>
      <c r="CD59" s="9">
        <f>IF(CB59="Mazs",(Pieņēmumi!$CU$35-Pieņēmumi!$CU$34)*BZ59,0)</f>
        <v>0</v>
      </c>
      <c r="CE59">
        <v>0</v>
      </c>
      <c r="CF59">
        <v>0</v>
      </c>
      <c r="CG59" s="2">
        <v>0</v>
      </c>
      <c r="CH59" s="6">
        <f>ROUNDUP(IF($A59=1,CE59/Pieņēmumi!$DE$42,IF($A59=2,CE59/Pieņēmumi!$DE$43,IF($A59=3,CE59/Pieņēmumi!$DE$44,CE59/Pieņēmumi!$DE$45))),$CH$10)</f>
        <v>0</v>
      </c>
      <c r="CI59" s="6">
        <f t="shared" si="28"/>
        <v>0</v>
      </c>
      <c r="CJ59" s="6">
        <f>IF(AND(CI59&gt;=0,CI59&lt;Pieņēmumi!$DE$49),0,
IF(AND(CI59&gt;=Pieņēmumi!$DE$49,CI59&lt;Pieņēmumi!$DE$50),"Mazs",
IF(AND(CI59&gt;=Pieņēmumi!$DE$50,CI59&lt;Pieņēmumi!$DE$51),"Vidējs","Liels")))</f>
        <v>0</v>
      </c>
      <c r="CK59" s="9">
        <f>IF(CJ59="Mazs",Pieņēmumi!$DE$34*CH59,IF(CJ59="Vidējs",Pieņēmumi!$DE$35*CH59,IF(CJ59="Liels",Pieņēmumi!$DE$37*CH59,0)))</f>
        <v>0</v>
      </c>
      <c r="CL59" s="9">
        <f>IF(CJ59="Mazs",(Pieņēmumi!$DE$35-Pieņēmumi!$DE$34)*CH59,0)</f>
        <v>0</v>
      </c>
      <c r="CM59">
        <v>0</v>
      </c>
      <c r="CN59">
        <v>0</v>
      </c>
      <c r="CO59" s="2">
        <v>0</v>
      </c>
      <c r="CP59" s="6">
        <f>ROUNDUP(IF($A59=1,CM59/Pieņēmumi!$DO$42,IF($A59=2,CM59/Pieņēmumi!$DO$43,IF($A59=3,CM59/Pieņēmumi!$DO$44,CM59/Pieņēmumi!$DO$45))),$CP$10)</f>
        <v>0</v>
      </c>
      <c r="CQ59" s="6">
        <f t="shared" si="29"/>
        <v>0</v>
      </c>
      <c r="CR59" s="6">
        <f>IF(AND(CQ59&gt;=0,CQ59&lt;Pieņēmumi!$DO$49),0,
IF(AND(CQ59&gt;=Pieņēmumi!$DO$49,CQ59&lt;Pieņēmumi!$DO$50),"Mazs",
IF(AND(CQ59&gt;=Pieņēmumi!$DO$50,CQ59&lt;Pieņēmumi!$DO$51),"Vidējs","Liels")))</f>
        <v>0</v>
      </c>
      <c r="CS59" s="9">
        <f>IF(CR59="Mazs",Pieņēmumi!$DO$34*CP59,IF(CR59="Vidējs",Pieņēmumi!$DO$35*CP59,IF(CR59="Liels",Pieņēmumi!$DO$37*CP59,0)))</f>
        <v>0</v>
      </c>
      <c r="CT59" s="9">
        <f>IF(CR59="Mazs",(Pieņēmumi!$DO$35-Pieņēmumi!$DO$34)*CP59,0)</f>
        <v>0</v>
      </c>
      <c r="CU59" s="6">
        <f t="shared" si="30"/>
        <v>69</v>
      </c>
      <c r="CV59" s="6">
        <f t="shared" si="31"/>
        <v>6</v>
      </c>
      <c r="CW59" s="2">
        <f t="shared" si="32"/>
        <v>11.5</v>
      </c>
      <c r="CX59" t="str">
        <f t="shared" si="33"/>
        <v>Mazā</v>
      </c>
    </row>
    <row r="60" spans="1:102" x14ac:dyDescent="0.25">
      <c r="A60" s="5">
        <v>3</v>
      </c>
      <c r="B60" s="23">
        <v>0.88649394455543251</v>
      </c>
      <c r="C60">
        <v>8</v>
      </c>
      <c r="D60">
        <v>1</v>
      </c>
      <c r="E60" s="2">
        <f t="shared" si="57"/>
        <v>8</v>
      </c>
      <c r="F60" s="6">
        <f>ROUNDUP(IF($A60=1,C60/Pieņēmumi!$B$39,IF($A60=2,C60/Pieņēmumi!$B$40,IF($A60=3,C60/Pieņēmumi!$B$41,C60/Pieņēmumi!$B$42))),$F$10)</f>
        <v>1</v>
      </c>
      <c r="G60" s="6">
        <f t="shared" si="13"/>
        <v>8</v>
      </c>
      <c r="H60" s="6" t="str">
        <f>IF(AND(G60&gt;=0,G60&lt;Pieņēmumi!$B$46),0,
IF(AND(G60&gt;= Pieņēmumi!$B$46,G60&lt;Pieņēmumi!$B$47), "Mikro",
IF(AND(G60&gt;=Pieņēmumi!$B$47,G60&lt;Pieņēmumi!$B$48), "Mazs",
IF(AND(G60&gt;=Pieņēmumi!$B$48,G60&lt;Pieņēmumi!$B$49), "Vidējs","Liels"))))</f>
        <v>Mazs</v>
      </c>
      <c r="I60" s="9">
        <f>IF(H60="Mikro",Pieņēmumi!$B$31*F60*0.5,
IF(H60="Mazs",Pieņēmumi!$B$31*F60,
IF(H60="Vidējs",Pieņēmumi!$B$32*F60,
IF(H60="Liels",Pieņēmumi!$B$34*F60,
0))))</f>
        <v>0.71584189231248063</v>
      </c>
      <c r="J60" s="9">
        <f>IF(H60="Mikro",Pieņēmumi!$B$31*F60*0.5,0)</f>
        <v>0</v>
      </c>
      <c r="K60">
        <v>11</v>
      </c>
      <c r="L60">
        <v>1</v>
      </c>
      <c r="M60" s="2">
        <f t="shared" si="58"/>
        <v>11</v>
      </c>
      <c r="N60" s="6">
        <f>ROUNDUP(IF($A60=1,K60/Pieņēmumi!$L$39,IF($A60=2,K60/Pieņēmumi!$L$40,IF($A60=3,K60/Pieņēmumi!$L$41,K60/Pieņēmumi!$L$42))),$N$10)</f>
        <v>1</v>
      </c>
      <c r="O60" s="6">
        <f t="shared" si="14"/>
        <v>11</v>
      </c>
      <c r="P60" s="6" t="str">
        <f>IF(AND(O60&gt;=0,O60&lt;Pieņēmumi!$L$46),0,
IF(AND(O60&gt;= Pieņēmumi!$L$46,O60&lt;Pieņēmumi!$L$47), "Mikro",
IF(AND(O60&gt;=Pieņēmumi!$L$47,O60&lt;Pieņēmumi!$L$48), "Mazs",
IF(AND(O60&gt;=Pieņēmumi!$L$48,O60&lt;Pieņēmumi!$L$49), "Vidējs","Liels"))))</f>
        <v>Mazs</v>
      </c>
      <c r="Q60" s="9">
        <f>IF(P60="Mikro",Pieņēmumi!$L$31*N60*0.5,
IF(P60="Mazs",Pieņēmumi!$L$31*N60,
IF(P60="Vidējs",Pieņēmumi!$L$32*N60,
IF(P60="Liels",Pieņēmumi!$L$34*N60,
0))))</f>
        <v>0.7469654528478058</v>
      </c>
      <c r="R60" s="9">
        <f>IF(P60="Mikro",Pieņēmumi!$L$31*N60*0.5,0)</f>
        <v>0</v>
      </c>
      <c r="S60">
        <v>16</v>
      </c>
      <c r="T60">
        <v>1</v>
      </c>
      <c r="U60" s="2">
        <f t="shared" si="53"/>
        <v>16</v>
      </c>
      <c r="V60" s="6">
        <f>ROUNDUP(IF($A60=1,S60/Pieņēmumi!$V$39,IF($A60=2,S60/Pieņēmumi!$V$40,IF($A60=3,S60/Pieņēmumi!$V$41,S60/Pieņēmumi!$V$42))),$V$10)</f>
        <v>1</v>
      </c>
      <c r="W60" s="6">
        <f t="shared" si="16"/>
        <v>16</v>
      </c>
      <c r="X60" s="6" t="str">
        <f>IF(AND(W60&gt;=0,W60&lt;Pieņēmumi!$V$46),0,
IF(AND(W60&gt;= Pieņēmumi!$V$46,W60&lt;Pieņēmumi!$V$47), "Mikro",
IF(AND(W60&gt;=Pieņēmumi!$V$47,W60&lt;Pieņēmumi!$V$48), "Mazs",
IF(AND(W60&gt;=Pieņēmumi!$V$48,W60&lt;Pieņēmumi!$V$49), "Vidējs","Liels"))))</f>
        <v>Vidējs</v>
      </c>
      <c r="Y60" s="9">
        <f>IF(X60="Mikro",Pieņēmumi!$V$31*V60*0.5,
IF(X60="Mazs",Pieņēmumi!$V$31*V60,
IF(X60="Vidējs",Pieņēmumi!$V$32*V60,
IF(X60="Liels",Pieņēmumi!$V$34*V60,
0))))</f>
        <v>0.87209302325581406</v>
      </c>
      <c r="Z60" s="9">
        <f>IF(X60="Mikro",Pieņēmumi!$V$31*V60*0.5,0)</f>
        <v>0</v>
      </c>
      <c r="AA60">
        <v>10</v>
      </c>
      <c r="AB60">
        <v>1</v>
      </c>
      <c r="AC60" s="2">
        <f t="shared" si="59"/>
        <v>10</v>
      </c>
      <c r="AD60" s="6">
        <f>ROUNDUP(IF($A60=1,AA60/Pieņēmumi!$AF$39,IF($A60=2,AA60/Pieņēmumi!$AF$40,IF($A60=3,AA60/Pieņēmumi!$AF$41,AA60/Pieņēmumi!$AF$42))),$AD$10)</f>
        <v>1</v>
      </c>
      <c r="AE60" s="6">
        <f t="shared" si="18"/>
        <v>10</v>
      </c>
      <c r="AF60" s="6" t="str">
        <f>IF(AND(AE60&gt;=0,AE60&lt;Pieņēmumi!$AF$46),0,
IF(AND(AE60&gt;= Pieņēmumi!$AF$46,AE60&lt;Pieņēmumi!$AF$47), "Mikro",
IF(AND(AE60&gt;=Pieņēmumi!$AF$47,AE60&lt;Pieņēmumi!$AF$48), "Mazs",
IF(AND(AE60&gt;=Pieņēmumi!$AF$48,AE60&lt;Pieņēmumi!$AF$49), "Vidējs","Liels"))))</f>
        <v>Mazs</v>
      </c>
      <c r="AG60" s="9">
        <f>IF(AF60="Mikro",Pieņēmumi!$AF$31*AD60*0.5,
IF(AF60="Mazs",Pieņēmumi!$AF$31*AD60,
IF(AF60="Vidējs",Pieņēmumi!$AF$32*AD60,
IF(AF60="Liels",Pieņēmumi!$AF$34*AD60,
0))))</f>
        <v>0.84033613445378152</v>
      </c>
      <c r="AH60" s="9">
        <f>IF(AF60="Mikro",Pieņēmumi!$AF$31*AD60*0.5,0)</f>
        <v>0</v>
      </c>
      <c r="AI60">
        <v>16</v>
      </c>
      <c r="AJ60">
        <v>1</v>
      </c>
      <c r="AK60" s="2">
        <f>AI60/AJ60</f>
        <v>16</v>
      </c>
      <c r="AL60" s="6">
        <f>ROUNDUP(IF($A60=1,AI60/Pieņēmumi!$AR$39,IF($A60=2,AI60/Pieņēmumi!$AR$40,IF($A60=3,AI60/Pieņēmumi!$AR$41,AI60/Pieņēmumi!$AR$42))),$AL$10)</f>
        <v>1</v>
      </c>
      <c r="AM60" s="6">
        <f t="shared" si="19"/>
        <v>16</v>
      </c>
      <c r="AN60" s="6" t="str">
        <f>IF(AND(AM60&gt;=0,AM60&lt;Pieņēmumi!$AR$46),0,
IF(AND(AM60&gt;= Pieņēmumi!$AR$46,AM60&lt;Pieņēmumi!$AR$47), "Mikro",
IF(AND(AM60&gt;=Pieņēmumi!$AR$47,AM60&lt;Pieņēmumi!$AR$48), "Mazs",
IF(AND(AM60&gt;=Pieņēmumi!$AR$48,AM60&lt;Pieņēmumi!$AR$49), "Vidējs","Liels"))))</f>
        <v>Vidējs</v>
      </c>
      <c r="AO60" s="9">
        <f>IF(AN60="Mikro",Pieņēmumi!$AR$31*AL60*0.5,
IF(AN60="Mazs",Pieņēmumi!$AR$31*AL60,
IF(AN60="Vidējs",Pieņēmumi!$AR$32*AL60,
IF(AN60="Liels",Pieņēmumi!$AR$34*AL60,
0))))</f>
        <v>1.0981912144702843</v>
      </c>
      <c r="AP60" s="9">
        <f>IF(AN60="Mikro",Pieņēmumi!$AR$31*AL60*0.5,0)</f>
        <v>0</v>
      </c>
      <c r="AQ60">
        <v>14</v>
      </c>
      <c r="AR60">
        <v>1</v>
      </c>
      <c r="AS60" s="2">
        <f>AQ60/AR60</f>
        <v>14</v>
      </c>
      <c r="AT60" s="6">
        <f>ROUNDUP(IF($A60=1,AQ60/Pieņēmumi!$BC$39,IF($A60=2,AQ60/Pieņēmumi!$BC$40,IF($A60=3,AQ60/Pieņēmumi!$BC$41,AQ60/Pieņēmumi!$BC$42))),$AT$10)</f>
        <v>1</v>
      </c>
      <c r="AU60" s="6">
        <f t="shared" si="21"/>
        <v>14</v>
      </c>
      <c r="AV60" s="6" t="str">
        <f>IF(AND(AU60&gt;=0,AU60&lt;Pieņēmumi!$BC$46),0,
IF(AND(AU60&gt;= Pieņēmumi!$BC$46,AU60&lt;Pieņēmumi!$BC$47), "Mikro",
IF(AND(AU60&gt;=Pieņēmumi!$BC$47,AU60&lt;Pieņēmumi!$BC$48), "Mazs",
IF(AND(AU60&gt;=Pieņēmumi!$BC$48,AU60&lt;Pieņēmumi!$BC$49), "Vidējs","Liels"))))</f>
        <v>Vidējs</v>
      </c>
      <c r="AW60" s="9">
        <f>IF(AV60="Mikro",Pieņēmumi!$BC$31*AT60*0.5,
IF(AV60="Mazs",Pieņēmumi!$BC$31*AT60,
IF(AV60="Vidējs",Pieņēmumi!$BC$32*AT60,
IF(AV60="Liels",Pieņēmumi!$BC$34*AT60,
0))))</f>
        <v>1.1627906976744187</v>
      </c>
      <c r="AX60" s="9">
        <f>IF(AV60="Mikro",Pieņēmumi!$BC$31*AT60*0.5,0)</f>
        <v>0</v>
      </c>
      <c r="AY60">
        <v>12</v>
      </c>
      <c r="AZ60">
        <v>1</v>
      </c>
      <c r="BA60" s="2">
        <f>AY60/AZ60</f>
        <v>12</v>
      </c>
      <c r="BB60" s="6">
        <f>ROUNDUP(IF($A60=1,AY60/Pieņēmumi!$BN$39,IF($A60=2,AY60/Pieņēmumi!$BN$40,IF($A60=3,AY60/Pieņēmumi!$BN$41,AY60/Pieņēmumi!$BN$42))),$BB$10)</f>
        <v>1</v>
      </c>
      <c r="BC60" s="6">
        <f t="shared" si="22"/>
        <v>12</v>
      </c>
      <c r="BD60" s="6" t="str">
        <f>IF(AND(BC60&gt;=0,BC60&lt;Pieņēmumi!$BN$46),0,
IF(AND(BC60&gt;= Pieņēmumi!$BN$46,BC60&lt;Pieņēmumi!$BN$47), "Mikro",
IF(AND(BC60&gt;=Pieņēmumi!$BN$47,BC60&lt;Pieņēmumi!$BN$48), "Mazs",
IF(AND(BC60&gt;=Pieņēmumi!$BN$48,BC60&lt;Pieņēmumi!$BN$49), "Vidējs","Liels"))))</f>
        <v>Vidējs</v>
      </c>
      <c r="BE60" s="9">
        <f>IF(BD60="Mikro",Pieņēmumi!$BN$31*BB60*0.5,
IF(BD60="Mazs",Pieņēmumi!$BN$31*BB60,
IF(BD60="Vidējs",Pieņēmumi!$BN$32*BB60,
IF(BD60="Liels",Pieņēmumi!$BN$34*BB60,
0))))</f>
        <v>1.227390180878553</v>
      </c>
      <c r="BF60" s="9">
        <f>IF(BD60="Mikro",Pieņēmumi!$BN$31*BB60*0.5,0)</f>
        <v>0</v>
      </c>
      <c r="BG60">
        <v>13</v>
      </c>
      <c r="BH60">
        <v>1</v>
      </c>
      <c r="BI60" s="2">
        <f>BG60/BH60</f>
        <v>13</v>
      </c>
      <c r="BJ60" s="6">
        <f>ROUNDUP(IF($A60=1,BG60/Pieņēmumi!$BY$39,IF($A60=2,BG60/Pieņēmumi!$BY$40,IF($A60=3,BG60/Pieņēmumi!$BY$41,BG60/Pieņēmumi!$BY$42))),$BJ$10)</f>
        <v>1</v>
      </c>
      <c r="BK60" s="6">
        <f t="shared" si="24"/>
        <v>13</v>
      </c>
      <c r="BL60" s="6" t="str">
        <f>IF(AND(BK60&gt;=0,BK60&lt;Pieņēmumi!$BY$46),0,
IF(AND(BK60&gt;= Pieņēmumi!$BY$46,BK60&lt;Pieņēmumi!$BY$47), "Mikro",
IF(AND(BK60&gt;=Pieņēmumi!$BY$47,BK60&lt;Pieņēmumi!$BY$48), "Mazs",
IF(AND(BK60&gt;=Pieņēmumi!$BY$48,BK60&lt;Pieņēmumi!$BY$49), "Vidējs","Liels"))))</f>
        <v>Vidējs</v>
      </c>
      <c r="BM60" s="9">
        <f>IF(BL60="Mikro",Pieņēmumi!$BY$31*BJ60*0.5,
IF(BL60="Mazs",Pieņēmumi!$BY$31*BJ60,
IF(BL60="Vidējs",Pieņēmumi!$BY$32*BJ60,
IF(BL60="Liels",Pieņēmumi!$BY$34*BJ60,
0))))</f>
        <v>1.2919896640826873</v>
      </c>
      <c r="BN60" s="9">
        <f>IF(BL60="Mikro",Pieņēmumi!$BY$31*BJ60*0.5,0)</f>
        <v>0</v>
      </c>
      <c r="BO60">
        <v>13</v>
      </c>
      <c r="BP60">
        <v>1</v>
      </c>
      <c r="BQ60" s="2">
        <f>BO60/BP60</f>
        <v>13</v>
      </c>
      <c r="BR60" s="6">
        <f>ROUNDUP(IF($A60=1,BO60/Pieņēmumi!$CJ$39,IF($A60=2,BO60/Pieņēmumi!$CJ$40,IF($A60=3,BO60/Pieņēmumi!$CJ$41,BO60/Pieņēmumi!$CJ$42))),$BR$10)</f>
        <v>1</v>
      </c>
      <c r="BS60" s="6">
        <f t="shared" si="26"/>
        <v>13</v>
      </c>
      <c r="BT60" s="6" t="str">
        <f>IF(AND(BS60&gt;=0,BS60&lt;Pieņēmumi!$CJ$46),0,
IF(AND(BS60&gt;= Pieņēmumi!$CJ$46,BS60&lt;Pieņēmumi!$CJ$47), "Mikro",
IF(AND(BS60&gt;=Pieņēmumi!$CJ$47,BS60&lt;Pieņēmumi!$CJ$48), "Mazs",
IF(AND(BS60&gt;=Pieņēmumi!$CJ$48,BS60&lt;Pieņēmumi!$CJ$49), "Vidējs","Liels"))))</f>
        <v>Vidējs</v>
      </c>
      <c r="BU60" s="9">
        <f>IF(BT60="Mikro",Pieņēmumi!$CJ$31*BR60*0.5,
IF(BT60="Mazs",Pieņēmumi!$CJ$31*BR60,
IF(BT60="Vidējs",Pieņēmumi!$CJ$32*BR60,
IF(BT60="Liels",Pieņēmumi!$CJ$34*BR60,
0))))</f>
        <v>1.2919896640826873</v>
      </c>
      <c r="BV60" s="9">
        <f>IF(BT60="Mikro",Pieņēmumi!$CJ$31*BR60*0.5,0)</f>
        <v>0</v>
      </c>
      <c r="BW60">
        <v>0</v>
      </c>
      <c r="BX60">
        <v>0</v>
      </c>
      <c r="BY60" s="2">
        <v>0</v>
      </c>
      <c r="BZ60" s="6">
        <f>ROUNDUP(IF($A60=1,BW60/Pieņēmumi!$CU$42,IF($A60=2,BW60/Pieņēmumi!$CU$43,IF($A60=3,BW60/Pieņēmumi!$CU$44,BW60/Pieņēmumi!$CU$45))),$CH$10)</f>
        <v>0</v>
      </c>
      <c r="CA60" s="6">
        <f t="shared" si="27"/>
        <v>0</v>
      </c>
      <c r="CB60" s="6">
        <f>IF(AND(CA60&gt;=0,CA60&lt;Pieņēmumi!$CU$49),0,
IF(AND(CA60&gt;=Pieņēmumi!$CU$49,CA60&lt;Pieņēmumi!$CU$50),"Mazs",
IF(AND(CA60&gt;=Pieņēmumi!$CU$50,CA60&lt;Pieņēmumi!$CU$51),"Vidējs","Liels")))</f>
        <v>0</v>
      </c>
      <c r="CC60" s="9">
        <f>IF(CB60="Mazs",Pieņēmumi!$CU$34*BZ60,IF(CB60="Vidējs",Pieņēmumi!$CU$35*BZ60,IF(CB60="Liels",Pieņēmumi!$CU$37*BZ60,0)))</f>
        <v>0</v>
      </c>
      <c r="CD60" s="9">
        <f>IF(CB60="Mazs",(Pieņēmumi!$CU$35-Pieņēmumi!$CU$34)*BZ60,0)</f>
        <v>0</v>
      </c>
      <c r="CE60">
        <v>0</v>
      </c>
      <c r="CF60">
        <v>0</v>
      </c>
      <c r="CG60" s="2">
        <v>0</v>
      </c>
      <c r="CH60" s="6">
        <f>ROUNDUP(IF($A60=1,CE60/Pieņēmumi!$DE$42,IF($A60=2,CE60/Pieņēmumi!$DE$43,IF($A60=3,CE60/Pieņēmumi!$DE$44,CE60/Pieņēmumi!$DE$45))),$CH$10)</f>
        <v>0</v>
      </c>
      <c r="CI60" s="6">
        <f t="shared" si="28"/>
        <v>0</v>
      </c>
      <c r="CJ60" s="6">
        <f>IF(AND(CI60&gt;=0,CI60&lt;Pieņēmumi!$DE$49),0,
IF(AND(CI60&gt;=Pieņēmumi!$DE$49,CI60&lt;Pieņēmumi!$DE$50),"Mazs",
IF(AND(CI60&gt;=Pieņēmumi!$DE$50,CI60&lt;Pieņēmumi!$DE$51),"Vidējs","Liels")))</f>
        <v>0</v>
      </c>
      <c r="CK60" s="9">
        <f>IF(CJ60="Mazs",Pieņēmumi!$DE$34*CH60,IF(CJ60="Vidējs",Pieņēmumi!$DE$35*CH60,IF(CJ60="Liels",Pieņēmumi!$DE$37*CH60,0)))</f>
        <v>0</v>
      </c>
      <c r="CL60" s="9">
        <f>IF(CJ60="Mazs",(Pieņēmumi!$DE$35-Pieņēmumi!$DE$34)*CH60,0)</f>
        <v>0</v>
      </c>
      <c r="CM60">
        <v>0</v>
      </c>
      <c r="CN60">
        <v>0</v>
      </c>
      <c r="CO60" s="2">
        <v>0</v>
      </c>
      <c r="CP60" s="6">
        <f>ROUNDUP(IF($A60=1,CM60/Pieņēmumi!$DO$42,IF($A60=2,CM60/Pieņēmumi!$DO$43,IF($A60=3,CM60/Pieņēmumi!$DO$44,CM60/Pieņēmumi!$DO$45))),$CP$10)</f>
        <v>0</v>
      </c>
      <c r="CQ60" s="6">
        <f t="shared" si="29"/>
        <v>0</v>
      </c>
      <c r="CR60" s="6">
        <f>IF(AND(CQ60&gt;=0,CQ60&lt;Pieņēmumi!$DO$49),0,
IF(AND(CQ60&gt;=Pieņēmumi!$DO$49,CQ60&lt;Pieņēmumi!$DO$50),"Mazs",
IF(AND(CQ60&gt;=Pieņēmumi!$DO$50,CQ60&lt;Pieņēmumi!$DO$51),"Vidējs","Liels")))</f>
        <v>0</v>
      </c>
      <c r="CS60" s="9">
        <f>IF(CR60="Mazs",Pieņēmumi!$DO$34*CP60,IF(CR60="Vidējs",Pieņēmumi!$DO$35*CP60,IF(CR60="Liels",Pieņēmumi!$DO$37*CP60,0)))</f>
        <v>0</v>
      </c>
      <c r="CT60" s="9">
        <f>IF(CR60="Mazs",(Pieņēmumi!$DO$35-Pieņēmumi!$DO$34)*CP60,0)</f>
        <v>0</v>
      </c>
      <c r="CU60" s="6">
        <f t="shared" si="30"/>
        <v>113</v>
      </c>
      <c r="CV60" s="6">
        <f t="shared" si="31"/>
        <v>9</v>
      </c>
      <c r="CW60" s="2">
        <f t="shared" si="32"/>
        <v>12.555555555555555</v>
      </c>
      <c r="CX60" t="str">
        <f t="shared" si="33"/>
        <v>Vidējā</v>
      </c>
    </row>
    <row r="61" spans="1:102" x14ac:dyDescent="0.25">
      <c r="A61" s="5">
        <v>3</v>
      </c>
      <c r="B61" s="23">
        <v>0.88593199493457842</v>
      </c>
      <c r="C61">
        <v>11</v>
      </c>
      <c r="D61">
        <v>1</v>
      </c>
      <c r="E61" s="2">
        <f t="shared" si="57"/>
        <v>11</v>
      </c>
      <c r="F61" s="6">
        <f>ROUNDUP(IF($A61=1,C61/Pieņēmumi!$B$39,IF($A61=2,C61/Pieņēmumi!$B$40,IF($A61=3,C61/Pieņēmumi!$B$41,C61/Pieņēmumi!$B$42))),$F$10)</f>
        <v>1</v>
      </c>
      <c r="G61" s="6">
        <f t="shared" si="13"/>
        <v>11</v>
      </c>
      <c r="H61" s="6" t="str">
        <f>IF(AND(G61&gt;=0,G61&lt;Pieņēmumi!$B$46),0,
IF(AND(G61&gt;= Pieņēmumi!$B$46,G61&lt;Pieņēmumi!$B$47), "Mikro",
IF(AND(G61&gt;=Pieņēmumi!$B$47,G61&lt;Pieņēmumi!$B$48), "Mazs",
IF(AND(G61&gt;=Pieņēmumi!$B$48,G61&lt;Pieņēmumi!$B$49), "Vidējs","Liels"))))</f>
        <v>Mazs</v>
      </c>
      <c r="I61" s="9">
        <f>IF(H61="Mikro",Pieņēmumi!$B$31*F61*0.5,
IF(H61="Mazs",Pieņēmumi!$B$31*F61,
IF(H61="Vidējs",Pieņēmumi!$B$32*F61,
IF(H61="Liels",Pieņēmumi!$B$34*F61,
0))))</f>
        <v>0.71584189231248063</v>
      </c>
      <c r="J61" s="9">
        <f>IF(H61="Mikro",Pieņēmumi!$B$31*F61*0.5,0)</f>
        <v>0</v>
      </c>
      <c r="K61">
        <v>15</v>
      </c>
      <c r="L61">
        <v>1</v>
      </c>
      <c r="M61" s="2">
        <f t="shared" si="58"/>
        <v>15</v>
      </c>
      <c r="N61" s="6">
        <f>ROUNDUP(IF($A61=1,K61/Pieņēmumi!$L$39,IF($A61=2,K61/Pieņēmumi!$L$40,IF($A61=3,K61/Pieņēmumi!$L$41,K61/Pieņēmumi!$L$42))),$N$10)</f>
        <v>1</v>
      </c>
      <c r="O61" s="6">
        <f t="shared" si="14"/>
        <v>15</v>
      </c>
      <c r="P61" s="6" t="str">
        <f>IF(AND(O61&gt;=0,O61&lt;Pieņēmumi!$L$46),0,
IF(AND(O61&gt;= Pieņēmumi!$L$46,O61&lt;Pieņēmumi!$L$47), "Mikro",
IF(AND(O61&gt;=Pieņēmumi!$L$47,O61&lt;Pieņēmumi!$L$48), "Mazs",
IF(AND(O61&gt;=Pieņēmumi!$L$48,O61&lt;Pieņēmumi!$L$49), "Vidējs","Liels"))))</f>
        <v>Vidējs</v>
      </c>
      <c r="Q61" s="9">
        <f>IF(P61="Mikro",Pieņēmumi!$L$31*N61*0.5,
IF(P61="Mazs",Pieņēmumi!$L$31*N61,
IF(P61="Vidējs",Pieņēmumi!$L$32*N61,
IF(P61="Liels",Pieņēmumi!$L$34*N61,
0))))</f>
        <v>0.83979328165374689</v>
      </c>
      <c r="R61" s="9">
        <f>IF(P61="Mikro",Pieņēmumi!$L$31*N61*0.5,0)</f>
        <v>0</v>
      </c>
      <c r="S61">
        <v>16</v>
      </c>
      <c r="T61">
        <v>1</v>
      </c>
      <c r="U61" s="2">
        <f t="shared" si="53"/>
        <v>16</v>
      </c>
      <c r="V61" s="6">
        <f>ROUNDUP(IF($A61=1,S61/Pieņēmumi!$V$39,IF($A61=2,S61/Pieņēmumi!$V$40,IF($A61=3,S61/Pieņēmumi!$V$41,S61/Pieņēmumi!$V$42))),$V$10)</f>
        <v>1</v>
      </c>
      <c r="W61" s="6">
        <f t="shared" si="16"/>
        <v>16</v>
      </c>
      <c r="X61" s="6" t="str">
        <f>IF(AND(W61&gt;=0,W61&lt;Pieņēmumi!$V$46),0,
IF(AND(W61&gt;= Pieņēmumi!$V$46,W61&lt;Pieņēmumi!$V$47), "Mikro",
IF(AND(W61&gt;=Pieņēmumi!$V$47,W61&lt;Pieņēmumi!$V$48), "Mazs",
IF(AND(W61&gt;=Pieņēmumi!$V$48,W61&lt;Pieņēmumi!$V$49), "Vidējs","Liels"))))</f>
        <v>Vidējs</v>
      </c>
      <c r="Y61" s="9">
        <f>IF(X61="Mikro",Pieņēmumi!$V$31*V61*0.5,
IF(X61="Mazs",Pieņēmumi!$V$31*V61,
IF(X61="Vidējs",Pieņēmumi!$V$32*V61,
IF(X61="Liels",Pieņēmumi!$V$34*V61,
0))))</f>
        <v>0.87209302325581406</v>
      </c>
      <c r="Z61" s="9">
        <f>IF(X61="Mikro",Pieņēmumi!$V$31*V61*0.5,0)</f>
        <v>0</v>
      </c>
      <c r="AA61">
        <v>13</v>
      </c>
      <c r="AB61">
        <v>1</v>
      </c>
      <c r="AC61" s="2">
        <f t="shared" si="59"/>
        <v>13</v>
      </c>
      <c r="AD61" s="6">
        <f>ROUNDUP(IF($A61=1,AA61/Pieņēmumi!$AF$39,IF($A61=2,AA61/Pieņēmumi!$AF$40,IF($A61=3,AA61/Pieņēmumi!$AF$41,AA61/Pieņēmumi!$AF$42))),$AD$10)</f>
        <v>1</v>
      </c>
      <c r="AE61" s="6">
        <f t="shared" si="18"/>
        <v>13</v>
      </c>
      <c r="AF61" s="6" t="str">
        <f>IF(AND(AE61&gt;=0,AE61&lt;Pieņēmumi!$AF$46),0,
IF(AND(AE61&gt;= Pieņēmumi!$AF$46,AE61&lt;Pieņēmumi!$AF$47), "Mikro",
IF(AND(AE61&gt;=Pieņēmumi!$AF$47,AE61&lt;Pieņēmumi!$AF$48), "Mazs",
IF(AND(AE61&gt;=Pieņēmumi!$AF$48,AE61&lt;Pieņēmumi!$AF$49), "Vidējs","Liels"))))</f>
        <v>Vidējs</v>
      </c>
      <c r="AG61" s="9">
        <f>IF(AF61="Mikro",Pieņēmumi!$AF$31*AD61*0.5,
IF(AF61="Mazs",Pieņēmumi!$AF$31*AD61,
IF(AF61="Vidējs",Pieņēmumi!$AF$32*AD61,
IF(AF61="Liels",Pieņēmumi!$AF$34*AD61,
0))))</f>
        <v>1.03359173126615</v>
      </c>
      <c r="AH61" s="9">
        <f>IF(AF61="Mikro",Pieņēmumi!$AF$31*AD61*0.5,0)</f>
        <v>0</v>
      </c>
      <c r="AI61">
        <v>20</v>
      </c>
      <c r="AJ61">
        <v>1</v>
      </c>
      <c r="AK61" s="2">
        <f>AI61/AJ61</f>
        <v>20</v>
      </c>
      <c r="AL61" s="6">
        <f>ROUNDUP(IF($A61=1,AI61/Pieņēmumi!$AR$39,IF($A61=2,AI61/Pieņēmumi!$AR$40,IF($A61=3,AI61/Pieņēmumi!$AR$41,AI61/Pieņēmumi!$AR$42))),$AL$10)</f>
        <v>1</v>
      </c>
      <c r="AM61" s="6">
        <f t="shared" si="19"/>
        <v>20</v>
      </c>
      <c r="AN61" s="6" t="str">
        <f>IF(AND(AM61&gt;=0,AM61&lt;Pieņēmumi!$AR$46),0,
IF(AND(AM61&gt;= Pieņēmumi!$AR$46,AM61&lt;Pieņēmumi!$AR$47), "Mikro",
IF(AND(AM61&gt;=Pieņēmumi!$AR$47,AM61&lt;Pieņēmumi!$AR$48), "Mazs",
IF(AND(AM61&gt;=Pieņēmumi!$AR$48,AM61&lt;Pieņēmumi!$AR$49), "Vidējs","Liels"))))</f>
        <v>Vidējs</v>
      </c>
      <c r="AO61" s="9">
        <f>IF(AN61="Mikro",Pieņēmumi!$AR$31*AL61*0.5,
IF(AN61="Mazs",Pieņēmumi!$AR$31*AL61,
IF(AN61="Vidējs",Pieņēmumi!$AR$32*AL61,
IF(AN61="Liels",Pieņēmumi!$AR$34*AL61,
0))))</f>
        <v>1.0981912144702843</v>
      </c>
      <c r="AP61" s="9">
        <f>IF(AN61="Mikro",Pieņēmumi!$AR$31*AL61*0.5,0)</f>
        <v>0</v>
      </c>
      <c r="AQ61">
        <v>16</v>
      </c>
      <c r="AR61">
        <v>1</v>
      </c>
      <c r="AS61" s="2">
        <f>AQ61/AR61</f>
        <v>16</v>
      </c>
      <c r="AT61" s="6">
        <f>ROUNDUP(IF($A61=1,AQ61/Pieņēmumi!$BC$39,IF($A61=2,AQ61/Pieņēmumi!$BC$40,IF($A61=3,AQ61/Pieņēmumi!$BC$41,AQ61/Pieņēmumi!$BC$42))),$AT$10)</f>
        <v>1</v>
      </c>
      <c r="AU61" s="6">
        <f t="shared" si="21"/>
        <v>16</v>
      </c>
      <c r="AV61" s="6" t="str">
        <f>IF(AND(AU61&gt;=0,AU61&lt;Pieņēmumi!$BC$46),0,
IF(AND(AU61&gt;= Pieņēmumi!$BC$46,AU61&lt;Pieņēmumi!$BC$47), "Mikro",
IF(AND(AU61&gt;=Pieņēmumi!$BC$47,AU61&lt;Pieņēmumi!$BC$48), "Mazs",
IF(AND(AU61&gt;=Pieņēmumi!$BC$48,AU61&lt;Pieņēmumi!$BC$49), "Vidējs","Liels"))))</f>
        <v>Vidējs</v>
      </c>
      <c r="AW61" s="9">
        <f>IF(AV61="Mikro",Pieņēmumi!$BC$31*AT61*0.5,
IF(AV61="Mazs",Pieņēmumi!$BC$31*AT61,
IF(AV61="Vidējs",Pieņēmumi!$BC$32*AT61,
IF(AV61="Liels",Pieņēmumi!$BC$34*AT61,
0))))</f>
        <v>1.1627906976744187</v>
      </c>
      <c r="AX61" s="9">
        <f>IF(AV61="Mikro",Pieņēmumi!$BC$31*AT61*0.5,0)</f>
        <v>0</v>
      </c>
      <c r="AY61">
        <v>16</v>
      </c>
      <c r="AZ61">
        <v>1</v>
      </c>
      <c r="BA61" s="2">
        <f>AY61/AZ61</f>
        <v>16</v>
      </c>
      <c r="BB61" s="6">
        <f>ROUNDUP(IF($A61=1,AY61/Pieņēmumi!$BN$39,IF($A61=2,AY61/Pieņēmumi!$BN$40,IF($A61=3,AY61/Pieņēmumi!$BN$41,AY61/Pieņēmumi!$BN$42))),$BB$10)</f>
        <v>1</v>
      </c>
      <c r="BC61" s="6">
        <f t="shared" si="22"/>
        <v>16</v>
      </c>
      <c r="BD61" s="6" t="str">
        <f>IF(AND(BC61&gt;=0,BC61&lt;Pieņēmumi!$BN$46),0,
IF(AND(BC61&gt;= Pieņēmumi!$BN$46,BC61&lt;Pieņēmumi!$BN$47), "Mikro",
IF(AND(BC61&gt;=Pieņēmumi!$BN$47,BC61&lt;Pieņēmumi!$BN$48), "Mazs",
IF(AND(BC61&gt;=Pieņēmumi!$BN$48,BC61&lt;Pieņēmumi!$BN$49), "Vidējs","Liels"))))</f>
        <v>Vidējs</v>
      </c>
      <c r="BE61" s="9">
        <f>IF(BD61="Mikro",Pieņēmumi!$BN$31*BB61*0.5,
IF(BD61="Mazs",Pieņēmumi!$BN$31*BB61,
IF(BD61="Vidējs",Pieņēmumi!$BN$32*BB61,
IF(BD61="Liels",Pieņēmumi!$BN$34*BB61,
0))))</f>
        <v>1.227390180878553</v>
      </c>
      <c r="BF61" s="9">
        <f>IF(BD61="Mikro",Pieņēmumi!$BN$31*BB61*0.5,0)</f>
        <v>0</v>
      </c>
      <c r="BG61">
        <v>13</v>
      </c>
      <c r="BH61">
        <v>1</v>
      </c>
      <c r="BI61" s="2">
        <f>BG61/BH61</f>
        <v>13</v>
      </c>
      <c r="BJ61" s="6">
        <f>ROUNDUP(IF($A61=1,BG61/Pieņēmumi!$BY$39,IF($A61=2,BG61/Pieņēmumi!$BY$40,IF($A61=3,BG61/Pieņēmumi!$BY$41,BG61/Pieņēmumi!$BY$42))),$BJ$10)</f>
        <v>1</v>
      </c>
      <c r="BK61" s="6">
        <f t="shared" si="24"/>
        <v>13</v>
      </c>
      <c r="BL61" s="6" t="str">
        <f>IF(AND(BK61&gt;=0,BK61&lt;Pieņēmumi!$BY$46),0,
IF(AND(BK61&gt;= Pieņēmumi!$BY$46,BK61&lt;Pieņēmumi!$BY$47), "Mikro",
IF(AND(BK61&gt;=Pieņēmumi!$BY$47,BK61&lt;Pieņēmumi!$BY$48), "Mazs",
IF(AND(BK61&gt;=Pieņēmumi!$BY$48,BK61&lt;Pieņēmumi!$BY$49), "Vidējs","Liels"))))</f>
        <v>Vidējs</v>
      </c>
      <c r="BM61" s="9">
        <f>IF(BL61="Mikro",Pieņēmumi!$BY$31*BJ61*0.5,
IF(BL61="Mazs",Pieņēmumi!$BY$31*BJ61,
IF(BL61="Vidējs",Pieņēmumi!$BY$32*BJ61,
IF(BL61="Liels",Pieņēmumi!$BY$34*BJ61,
0))))</f>
        <v>1.2919896640826873</v>
      </c>
      <c r="BN61" s="9">
        <f>IF(BL61="Mikro",Pieņēmumi!$BY$31*BJ61*0.5,0)</f>
        <v>0</v>
      </c>
      <c r="BO61">
        <v>22</v>
      </c>
      <c r="BP61">
        <v>1</v>
      </c>
      <c r="BQ61" s="2">
        <f>BO61/BP61</f>
        <v>22</v>
      </c>
      <c r="BR61" s="6">
        <f>ROUNDUP(IF($A61=1,BO61/Pieņēmumi!$CJ$39,IF($A61=2,BO61/Pieņēmumi!$CJ$40,IF($A61=3,BO61/Pieņēmumi!$CJ$41,BO61/Pieņēmumi!$CJ$42))),$BR$10)</f>
        <v>1</v>
      </c>
      <c r="BS61" s="6">
        <f t="shared" si="26"/>
        <v>22</v>
      </c>
      <c r="BT61" s="6" t="str">
        <f>IF(AND(BS61&gt;=0,BS61&lt;Pieņēmumi!$CJ$46),0,
IF(AND(BS61&gt;= Pieņēmumi!$CJ$46,BS61&lt;Pieņēmumi!$CJ$47), "Mikro",
IF(AND(BS61&gt;=Pieņēmumi!$CJ$47,BS61&lt;Pieņēmumi!$CJ$48), "Mazs",
IF(AND(BS61&gt;=Pieņēmumi!$CJ$48,BS61&lt;Pieņēmumi!$CJ$49), "Vidējs","Liels"))))</f>
        <v>Liels</v>
      </c>
      <c r="BU61" s="9">
        <f>IF(BT61="Mikro",Pieņēmumi!$CJ$31*BR61*0.5,
IF(BT61="Mazs",Pieņēmumi!$CJ$31*BR61,
IF(BT61="Vidējs",Pieņēmumi!$CJ$32*BR61,
IF(BT61="Liels",Pieņēmumi!$CJ$34*BR61,
0))))</f>
        <v>1.6955266955266954</v>
      </c>
      <c r="BV61" s="9">
        <f>IF(BT61="Mikro",Pieņēmumi!$CJ$31*BR61*0.5,0)</f>
        <v>0</v>
      </c>
      <c r="BW61">
        <v>9</v>
      </c>
      <c r="BX61">
        <v>1</v>
      </c>
      <c r="BY61" s="2">
        <f>BW61/BX61</f>
        <v>9</v>
      </c>
      <c r="BZ61" s="6">
        <f>ROUNDUP(IF($A61=1,BW61/Pieņēmumi!$CU$42,IF($A61=2,BW61/Pieņēmumi!$CU$43,IF($A61=3,BW61/Pieņēmumi!$CU$44,BW61/Pieņēmumi!$CU$45))),$CH$10)</f>
        <v>1</v>
      </c>
      <c r="CA61" s="6">
        <f t="shared" si="27"/>
        <v>9</v>
      </c>
      <c r="CB61" s="6" t="str">
        <f>IF(AND(CA61&gt;=0,CA61&lt;Pieņēmumi!$CU$49),0,
IF(AND(CA61&gt;=Pieņēmumi!$CU$49,CA61&lt;Pieņēmumi!$CU$50),"Mazs",
IF(AND(CA61&gt;=Pieņēmumi!$CU$50,CA61&lt;Pieņēmumi!$CU$51),"Vidējs","Liels")))</f>
        <v>Mazs</v>
      </c>
      <c r="CC61" s="9">
        <f>IF(CB61="Mazs",Pieņēmumi!$CU$34*BZ61,IF(CB61="Vidējs",Pieņēmumi!$CU$35*BZ61,IF(CB61="Liels",Pieņēmumi!$CU$37*BZ61,0)))</f>
        <v>1.151571739807034</v>
      </c>
      <c r="CD61" s="9">
        <f>IF(CB61="Mazs",(Pieņēmumi!$CU$35-Pieņēmumi!$CU$34)*BZ61,0)</f>
        <v>0.23731714908185508</v>
      </c>
      <c r="CE61">
        <v>8</v>
      </c>
      <c r="CF61">
        <v>1</v>
      </c>
      <c r="CG61" s="2">
        <f>CE61/CF61</f>
        <v>8</v>
      </c>
      <c r="CH61" s="6">
        <f>ROUNDUP(IF($A61=1,CE61/Pieņēmumi!$DE$42,IF($A61=2,CE61/Pieņēmumi!$DE$43,IF($A61=3,CE61/Pieņēmumi!$DE$44,CE61/Pieņēmumi!$DE$45))),$CH$10)</f>
        <v>1</v>
      </c>
      <c r="CI61" s="6">
        <f t="shared" si="28"/>
        <v>8</v>
      </c>
      <c r="CJ61" s="6" t="str">
        <f>IF(AND(CI61&gt;=0,CI61&lt;Pieņēmumi!$DE$49),0,
IF(AND(CI61&gt;=Pieņēmumi!$DE$49,CI61&lt;Pieņēmumi!$DE$50),"Mazs",
IF(AND(CI61&gt;=Pieņēmumi!$DE$50,CI61&lt;Pieņēmumi!$DE$51),"Vidējs","Liels")))</f>
        <v>Mazs</v>
      </c>
      <c r="CK61" s="9">
        <f>IF(CJ61="Mazs",Pieņēmumi!$DE$34*CH61,IF(CJ61="Vidējs",Pieņēmumi!$DE$35*CH61,IF(CJ61="Liels",Pieņēmumi!$DE$37*CH61,0)))</f>
        <v>1.151571739807034</v>
      </c>
      <c r="CL61" s="9">
        <f>IF(CJ61="Mazs",(Pieņēmumi!$DE$35-Pieņēmumi!$DE$34)*CH61,0)</f>
        <v>0.23731714908185508</v>
      </c>
      <c r="CM61">
        <v>6</v>
      </c>
      <c r="CN61">
        <v>1</v>
      </c>
      <c r="CO61" s="2">
        <f>CM61/CN61</f>
        <v>6</v>
      </c>
      <c r="CP61" s="6">
        <f>ROUNDUP(IF($A61=1,CM61/Pieņēmumi!$DO$42,IF($A61=2,CM61/Pieņēmumi!$DO$43,IF($A61=3,CM61/Pieņēmumi!$DO$44,CM61/Pieņēmumi!$DO$45))),$CP$10)</f>
        <v>1</v>
      </c>
      <c r="CQ61" s="6">
        <f t="shared" si="29"/>
        <v>6</v>
      </c>
      <c r="CR61" s="6" t="str">
        <f>IF(AND(CQ61&gt;=0,CQ61&lt;Pieņēmumi!$DO$49),0,
IF(AND(CQ61&gt;=Pieņēmumi!$DO$49,CQ61&lt;Pieņēmumi!$DO$50),"Mazs",
IF(AND(CQ61&gt;=Pieņēmumi!$DO$50,CQ61&lt;Pieņēmumi!$DO$51),"Vidējs","Liels")))</f>
        <v>Mazs</v>
      </c>
      <c r="CS61" s="9">
        <f>IF(CR61="Mazs",Pieņēmumi!$DO$34*CP61,IF(CR61="Vidējs",Pieņēmumi!$DO$35*CP61,IF(CR61="Liels",Pieņēmumi!$DO$37*CP61,0)))</f>
        <v>1.151571739807034</v>
      </c>
      <c r="CT61" s="9">
        <f>IF(CR61="Mazs",(Pieņēmumi!$DO$35-Pieņēmumi!$DO$34)*CP61,0)</f>
        <v>0.23731714908185508</v>
      </c>
      <c r="CU61" s="6">
        <f t="shared" si="30"/>
        <v>165</v>
      </c>
      <c r="CV61" s="6">
        <f t="shared" si="31"/>
        <v>12</v>
      </c>
      <c r="CW61" s="2">
        <f t="shared" si="32"/>
        <v>13.75</v>
      </c>
      <c r="CX61" t="str">
        <f t="shared" si="33"/>
        <v>Vidējā</v>
      </c>
    </row>
    <row r="62" spans="1:102" x14ac:dyDescent="0.25">
      <c r="A62" s="5">
        <v>1</v>
      </c>
      <c r="B62" s="23">
        <v>0.88591115242683838</v>
      </c>
      <c r="C62">
        <v>55</v>
      </c>
      <c r="D62">
        <v>2</v>
      </c>
      <c r="E62" s="2">
        <f t="shared" si="57"/>
        <v>27.5</v>
      </c>
      <c r="F62" s="6">
        <f>ROUNDUP(IF($A62=1,C62/Pieņēmumi!$B$39,IF($A62=2,C62/Pieņēmumi!$B$40,IF($A62=3,C62/Pieņēmumi!$B$41,C62/Pieņēmumi!$B$42))),$F$10)</f>
        <v>3</v>
      </c>
      <c r="G62" s="6">
        <f t="shared" si="13"/>
        <v>18.333333333333332</v>
      </c>
      <c r="H62" s="6" t="str">
        <f>IF(AND(G62&gt;=0,G62&lt;Pieņēmumi!$B$46),0,
IF(AND(G62&gt;= Pieņēmumi!$B$46,G62&lt;Pieņēmumi!$B$47), "Mikro",
IF(AND(G62&gt;=Pieņēmumi!$B$47,G62&lt;Pieņēmumi!$B$48), "Mazs",
IF(AND(G62&gt;=Pieņēmumi!$B$48,G62&lt;Pieņēmumi!$B$49), "Vidējs","Liels"))))</f>
        <v>Vidējs</v>
      </c>
      <c r="I62" s="9">
        <f>IF(H62="Mikro",Pieņēmumi!$B$31*F62*0.5,
IF(H62="Mazs",Pieņēmumi!$B$31*F62,
IF(H62="Vidējs",Pieņēmumi!$B$32*F62,
IF(H62="Liels",Pieņēmumi!$B$34*F62,
0))))</f>
        <v>2.4224806201550386</v>
      </c>
      <c r="J62" s="9">
        <f>IF(H62="Mikro",Pieņēmumi!$B$31*F62*0.5,0)</f>
        <v>0</v>
      </c>
      <c r="K62">
        <v>29</v>
      </c>
      <c r="L62">
        <v>1</v>
      </c>
      <c r="M62" s="2">
        <f t="shared" si="58"/>
        <v>29</v>
      </c>
      <c r="N62" s="6">
        <f>ROUNDUP(IF($A62=1,K62/Pieņēmumi!$L$39,IF($A62=2,K62/Pieņēmumi!$L$40,IF($A62=3,K62/Pieņēmumi!$L$41,K62/Pieņēmumi!$L$42))),$N$10)</f>
        <v>2</v>
      </c>
      <c r="O62" s="6">
        <f t="shared" si="14"/>
        <v>14.5</v>
      </c>
      <c r="P62" s="6" t="str">
        <f>IF(AND(O62&gt;=0,O62&lt;Pieņēmumi!$L$46),0,
IF(AND(O62&gt;= Pieņēmumi!$L$46,O62&lt;Pieņēmumi!$L$47), "Mikro",
IF(AND(O62&gt;=Pieņēmumi!$L$47,O62&lt;Pieņēmumi!$L$48), "Mazs",
IF(AND(O62&gt;=Pieņēmumi!$L$48,O62&lt;Pieņēmumi!$L$49), "Vidējs","Liels"))))</f>
        <v>Vidējs</v>
      </c>
      <c r="Q62" s="9">
        <f>IF(P62="Mikro",Pieņēmumi!$L$31*N62*0.5,
IF(P62="Mazs",Pieņēmumi!$L$31*N62,
IF(P62="Vidējs",Pieņēmumi!$L$32*N62,
IF(P62="Liels",Pieņēmumi!$L$34*N62,
0))))</f>
        <v>1.6795865633074938</v>
      </c>
      <c r="R62" s="9">
        <f>IF(P62="Mikro",Pieņēmumi!$L$31*N62*0.5,0)</f>
        <v>0</v>
      </c>
      <c r="S62">
        <v>27</v>
      </c>
      <c r="T62">
        <v>1</v>
      </c>
      <c r="U62" s="2">
        <f t="shared" si="53"/>
        <v>27</v>
      </c>
      <c r="V62" s="6">
        <f>ROUNDUP(IF($A62=1,S62/Pieņēmumi!$V$39,IF($A62=2,S62/Pieņēmumi!$V$40,IF($A62=3,S62/Pieņēmumi!$V$41,S62/Pieņēmumi!$V$42))),$V$10)</f>
        <v>2</v>
      </c>
      <c r="W62" s="6">
        <f t="shared" si="16"/>
        <v>13.5</v>
      </c>
      <c r="X62" s="6" t="str">
        <f>IF(AND(W62&gt;=0,W62&lt;Pieņēmumi!$V$46),0,
IF(AND(W62&gt;= Pieņēmumi!$V$46,W62&lt;Pieņēmumi!$V$47), "Mikro",
IF(AND(W62&gt;=Pieņēmumi!$V$47,W62&lt;Pieņēmumi!$V$48), "Mazs",
IF(AND(W62&gt;=Pieņēmumi!$V$48,W62&lt;Pieņēmumi!$V$49), "Vidējs","Liels"))))</f>
        <v>Vidējs</v>
      </c>
      <c r="Y62" s="9">
        <f>IF(X62="Mikro",Pieņēmumi!$V$31*V62*0.5,
IF(X62="Mazs",Pieņēmumi!$V$31*V62,
IF(X62="Vidējs",Pieņēmumi!$V$32*V62,
IF(X62="Liels",Pieņēmumi!$V$34*V62,
0))))</f>
        <v>1.7441860465116281</v>
      </c>
      <c r="Z62" s="9">
        <f>IF(X62="Mikro",Pieņēmumi!$V$31*V62*0.5,0)</f>
        <v>0</v>
      </c>
      <c r="AA62">
        <v>44</v>
      </c>
      <c r="AB62">
        <v>2</v>
      </c>
      <c r="AC62" s="2">
        <f t="shared" si="59"/>
        <v>22</v>
      </c>
      <c r="AD62" s="6">
        <f>ROUNDUP(IF($A62=1,AA62/Pieņēmumi!$AF$39,IF($A62=2,AA62/Pieņēmumi!$AF$40,IF($A62=3,AA62/Pieņēmumi!$AF$41,AA62/Pieņēmumi!$AF$42))),$AD$10)</f>
        <v>3</v>
      </c>
      <c r="AE62" s="6">
        <f t="shared" si="18"/>
        <v>14.666666666666666</v>
      </c>
      <c r="AF62" s="6" t="str">
        <f>IF(AND(AE62&gt;=0,AE62&lt;Pieņēmumi!$AF$46),0,
IF(AND(AE62&gt;= Pieņēmumi!$AF$46,AE62&lt;Pieņēmumi!$AF$47), "Mikro",
IF(AND(AE62&gt;=Pieņēmumi!$AF$47,AE62&lt;Pieņēmumi!$AF$48), "Mazs",
IF(AND(AE62&gt;=Pieņēmumi!$AF$48,AE62&lt;Pieņēmumi!$AF$49), "Vidējs","Liels"))))</f>
        <v>Vidējs</v>
      </c>
      <c r="AG62" s="9">
        <f>IF(AF62="Mikro",Pieņēmumi!$AF$31*AD62*0.5,
IF(AF62="Mazs",Pieņēmumi!$AF$31*AD62,
IF(AF62="Vidējs",Pieņēmumi!$AF$32*AD62,
IF(AF62="Liels",Pieņēmumi!$AF$34*AD62,
0))))</f>
        <v>3.1007751937984498</v>
      </c>
      <c r="AH62" s="9">
        <f>IF(AF62="Mikro",Pieņēmumi!$AF$31*AD62*0.5,0)</f>
        <v>0</v>
      </c>
      <c r="AI62">
        <v>49</v>
      </c>
      <c r="AJ62">
        <v>2</v>
      </c>
      <c r="AK62" s="2">
        <f>AI62/AJ62</f>
        <v>24.5</v>
      </c>
      <c r="AL62" s="6">
        <f>ROUNDUP(IF($A62=1,AI62/Pieņēmumi!$AR$39,IF($A62=2,AI62/Pieņēmumi!$AR$40,IF($A62=3,AI62/Pieņēmumi!$AR$41,AI62/Pieņēmumi!$AR$42))),$AL$10)</f>
        <v>2</v>
      </c>
      <c r="AM62" s="6">
        <f t="shared" si="19"/>
        <v>24.5</v>
      </c>
      <c r="AN62" s="6" t="str">
        <f>IF(AND(AM62&gt;=0,AM62&lt;Pieņēmumi!$AR$46),0,
IF(AND(AM62&gt;= Pieņēmumi!$AR$46,AM62&lt;Pieņēmumi!$AR$47), "Mikro",
IF(AND(AM62&gt;=Pieņēmumi!$AR$47,AM62&lt;Pieņēmumi!$AR$48), "Mazs",
IF(AND(AM62&gt;=Pieņēmumi!$AR$48,AM62&lt;Pieņēmumi!$AR$49), "Vidējs","Liels"))))</f>
        <v>Liels</v>
      </c>
      <c r="AO62" s="9">
        <f>IF(AN62="Mikro",Pieņēmumi!$AR$31*AL62*0.5,
IF(AN62="Mazs",Pieņēmumi!$AR$31*AL62,
IF(AN62="Vidējs",Pieņēmumi!$AR$32*AL62,
IF(AN62="Liels",Pieņēmumi!$AR$34*AL62,
0))))</f>
        <v>2.7417027417027415</v>
      </c>
      <c r="AP62" s="9">
        <f>IF(AN62="Mikro",Pieņēmumi!$AR$31*AL62*0.5,0)</f>
        <v>0</v>
      </c>
      <c r="AQ62">
        <v>54</v>
      </c>
      <c r="AR62">
        <v>2</v>
      </c>
      <c r="AS62" s="2">
        <f>AQ62/AR62</f>
        <v>27</v>
      </c>
      <c r="AT62" s="6">
        <f>ROUNDUP(IF($A62=1,AQ62/Pieņēmumi!$BC$39,IF($A62=2,AQ62/Pieņēmumi!$BC$40,IF($A62=3,AQ62/Pieņēmumi!$BC$41,AQ62/Pieņēmumi!$BC$42))),$AT$10)</f>
        <v>3</v>
      </c>
      <c r="AU62" s="6">
        <f t="shared" si="21"/>
        <v>18</v>
      </c>
      <c r="AV62" s="6" t="str">
        <f>IF(AND(AU62&gt;=0,AU62&lt;Pieņēmumi!$BC$46),0,
IF(AND(AU62&gt;= Pieņēmumi!$BC$46,AU62&lt;Pieņēmumi!$BC$47), "Mikro",
IF(AND(AU62&gt;=Pieņēmumi!$BC$47,AU62&lt;Pieņēmumi!$BC$48), "Mazs",
IF(AND(AU62&gt;=Pieņēmumi!$BC$48,AU62&lt;Pieņēmumi!$BC$49), "Vidējs","Liels"))))</f>
        <v>Vidējs</v>
      </c>
      <c r="AW62" s="9">
        <f>IF(AV62="Mikro",Pieņēmumi!$BC$31*AT62*0.5,
IF(AV62="Mazs",Pieņēmumi!$BC$31*AT62,
IF(AV62="Vidējs",Pieņēmumi!$BC$32*AT62,
IF(AV62="Liels",Pieņēmumi!$BC$34*AT62,
0))))</f>
        <v>3.4883720930232558</v>
      </c>
      <c r="AX62" s="9">
        <f>IF(AV62="Mikro",Pieņēmumi!$BC$31*AT62*0.5,0)</f>
        <v>0</v>
      </c>
      <c r="AY62">
        <v>48</v>
      </c>
      <c r="AZ62">
        <v>2</v>
      </c>
      <c r="BA62" s="2">
        <f>AY62/AZ62</f>
        <v>24</v>
      </c>
      <c r="BB62" s="6">
        <f>ROUNDUP(IF($A62=1,AY62/Pieņēmumi!$BN$39,IF($A62=2,AY62/Pieņēmumi!$BN$40,IF($A62=3,AY62/Pieņēmumi!$BN$41,AY62/Pieņēmumi!$BN$42))),$BB$10)</f>
        <v>2</v>
      </c>
      <c r="BC62" s="6">
        <f t="shared" si="22"/>
        <v>24</v>
      </c>
      <c r="BD62" s="6" t="str">
        <f>IF(AND(BC62&gt;=0,BC62&lt;Pieņēmumi!$BN$46),0,
IF(AND(BC62&gt;= Pieņēmumi!$BN$46,BC62&lt;Pieņēmumi!$BN$47), "Mikro",
IF(AND(BC62&gt;=Pieņēmumi!$BN$47,BC62&lt;Pieņēmumi!$BN$48), "Mazs",
IF(AND(BC62&gt;=Pieņēmumi!$BN$48,BC62&lt;Pieņēmumi!$BN$49), "Vidējs","Liels"))))</f>
        <v>Liels</v>
      </c>
      <c r="BE62" s="9">
        <f>IF(BD62="Mikro",Pieņēmumi!$BN$31*BB62*0.5,
IF(BD62="Mazs",Pieņēmumi!$BN$31*BB62,
IF(BD62="Vidējs",Pieņēmumi!$BN$32*BB62,
IF(BD62="Liels",Pieņēmumi!$BN$34*BB62,
0))))</f>
        <v>3.1746031746031744</v>
      </c>
      <c r="BF62" s="9">
        <f>IF(BD62="Mikro",Pieņēmumi!$BN$31*BB62*0.5,0)</f>
        <v>0</v>
      </c>
      <c r="BG62">
        <v>50</v>
      </c>
      <c r="BH62">
        <v>2</v>
      </c>
      <c r="BI62" s="2">
        <f>BG62/BH62</f>
        <v>25</v>
      </c>
      <c r="BJ62" s="6">
        <f>ROUNDUP(IF($A62=1,BG62/Pieņēmumi!$BY$39,IF($A62=2,BG62/Pieņēmumi!$BY$40,IF($A62=3,BG62/Pieņēmumi!$BY$41,BG62/Pieņēmumi!$BY$42))),$BJ$10)</f>
        <v>2</v>
      </c>
      <c r="BK62" s="6">
        <f t="shared" si="24"/>
        <v>25</v>
      </c>
      <c r="BL62" s="6" t="str">
        <f>IF(AND(BK62&gt;=0,BK62&lt;Pieņēmumi!$BY$46),0,
IF(AND(BK62&gt;= Pieņēmumi!$BY$46,BK62&lt;Pieņēmumi!$BY$47), "Mikro",
IF(AND(BK62&gt;=Pieņēmumi!$BY$47,BK62&lt;Pieņēmumi!$BY$48), "Mazs",
IF(AND(BK62&gt;=Pieņēmumi!$BY$48,BK62&lt;Pieņēmumi!$BY$49), "Vidējs","Liels"))))</f>
        <v>Liels</v>
      </c>
      <c r="BM62" s="9">
        <f>IF(BL62="Mikro",Pieņēmumi!$BY$31*BJ62*0.5,
IF(BL62="Mazs",Pieņēmumi!$BY$31*BJ62,
IF(BL62="Vidējs",Pieņēmumi!$BY$32*BJ62,
IF(BL62="Liels",Pieņēmumi!$BY$34*BJ62,
0))))</f>
        <v>3.3189033189033186</v>
      </c>
      <c r="BN62" s="9">
        <f>IF(BL62="Mikro",Pieņēmumi!$BY$31*BJ62*0.5,0)</f>
        <v>0</v>
      </c>
      <c r="BO62">
        <v>51</v>
      </c>
      <c r="BP62">
        <v>2</v>
      </c>
      <c r="BQ62" s="2">
        <f>BO62/BP62</f>
        <v>25.5</v>
      </c>
      <c r="BR62" s="6">
        <f>ROUNDUP(IF($A62=1,BO62/Pieņēmumi!$CJ$39,IF($A62=2,BO62/Pieņēmumi!$CJ$40,IF($A62=3,BO62/Pieņēmumi!$CJ$41,BO62/Pieņēmumi!$CJ$42))),$BR$10)</f>
        <v>3</v>
      </c>
      <c r="BS62" s="6">
        <f t="shared" si="26"/>
        <v>17</v>
      </c>
      <c r="BT62" s="6" t="str">
        <f>IF(AND(BS62&gt;=0,BS62&lt;Pieņēmumi!$CJ$46),0,
IF(AND(BS62&gt;= Pieņēmumi!$CJ$46,BS62&lt;Pieņēmumi!$CJ$47), "Mikro",
IF(AND(BS62&gt;=Pieņēmumi!$CJ$47,BS62&lt;Pieņēmumi!$CJ$48), "Mazs",
IF(AND(BS62&gt;=Pieņēmumi!$CJ$48,BS62&lt;Pieņēmumi!$CJ$49), "Vidējs","Liels"))))</f>
        <v>Vidējs</v>
      </c>
      <c r="BU62" s="9">
        <f>IF(BT62="Mikro",Pieņēmumi!$CJ$31*BR62*0.5,
IF(BT62="Mazs",Pieņēmumi!$CJ$31*BR62,
IF(BT62="Vidējs",Pieņēmumi!$CJ$32*BR62,
IF(BT62="Liels",Pieņēmumi!$CJ$34*BR62,
0))))</f>
        <v>3.8759689922480618</v>
      </c>
      <c r="BV62" s="9">
        <f>IF(BT62="Mikro",Pieņēmumi!$CJ$31*BR62*0.5,0)</f>
        <v>0</v>
      </c>
      <c r="BW62">
        <v>28</v>
      </c>
      <c r="BX62">
        <v>1</v>
      </c>
      <c r="BY62" s="2">
        <f>BW62/BX62</f>
        <v>28</v>
      </c>
      <c r="BZ62" s="6">
        <f>ROUNDUP(IF($A62=1,BW62/Pieņēmumi!$CU$42,IF($A62=2,BW62/Pieņēmumi!$CU$43,IF($A62=3,BW62/Pieņēmumi!$CU$44,BW62/Pieņēmumi!$CU$45))),$CH$10)</f>
        <v>2</v>
      </c>
      <c r="CA62" s="6">
        <f t="shared" si="27"/>
        <v>14</v>
      </c>
      <c r="CB62" s="6" t="str">
        <f>IF(AND(CA62&gt;=0,CA62&lt;Pieņēmumi!$CU$49),0,
IF(AND(CA62&gt;=Pieņēmumi!$CU$49,CA62&lt;Pieņēmumi!$CU$50),"Mazs",
IF(AND(CA62&gt;=Pieņēmumi!$CU$50,CA62&lt;Pieņēmumi!$CU$51),"Vidējs","Liels")))</f>
        <v>Vidējs</v>
      </c>
      <c r="CC62" s="9">
        <f>IF(CB62="Mazs",Pieņēmumi!$CU$34*BZ62,IF(CB62="Vidējs",Pieņēmumi!$CU$35*BZ62,IF(CB62="Liels",Pieņēmumi!$CU$37*BZ62,0)))</f>
        <v>2.7777777777777781</v>
      </c>
      <c r="CD62" s="9">
        <f>IF(CB62="Mazs",(Pieņēmumi!$CU$35-Pieņēmumi!$CU$34)*BZ62,0)</f>
        <v>0</v>
      </c>
      <c r="CE62">
        <v>40</v>
      </c>
      <c r="CF62">
        <v>2</v>
      </c>
      <c r="CG62" s="2">
        <f>CE62/CF62</f>
        <v>20</v>
      </c>
      <c r="CH62" s="6">
        <f>ROUNDUP(IF($A62=1,CE62/Pieņēmumi!$DE$42,IF($A62=2,CE62/Pieņēmumi!$DE$43,IF($A62=3,CE62/Pieņēmumi!$DE$44,CE62/Pieņēmumi!$DE$45))),$CH$10)</f>
        <v>2</v>
      </c>
      <c r="CI62" s="6">
        <f t="shared" si="28"/>
        <v>20</v>
      </c>
      <c r="CJ62" s="6" t="str">
        <f>IF(AND(CI62&gt;=0,CI62&lt;Pieņēmumi!$DE$49),0,
IF(AND(CI62&gt;=Pieņēmumi!$DE$49,CI62&lt;Pieņēmumi!$DE$50),"Mazs",
IF(AND(CI62&gt;=Pieņēmumi!$DE$50,CI62&lt;Pieņēmumi!$DE$51),"Vidējs","Liels")))</f>
        <v>Vidējs</v>
      </c>
      <c r="CK62" s="9">
        <f>IF(CJ62="Mazs",Pieņēmumi!$DE$34*CH62,IF(CJ62="Vidējs",Pieņēmumi!$DE$35*CH62,IF(CJ62="Liels",Pieņēmumi!$DE$37*CH62,0)))</f>
        <v>2.7777777777777781</v>
      </c>
      <c r="CL62" s="9">
        <f>IF(CJ62="Mazs",(Pieņēmumi!$DE$35-Pieņēmumi!$DE$34)*CH62,0)</f>
        <v>0</v>
      </c>
      <c r="CM62">
        <v>17</v>
      </c>
      <c r="CN62">
        <v>1</v>
      </c>
      <c r="CO62" s="2">
        <f>CM62/CN62</f>
        <v>17</v>
      </c>
      <c r="CP62" s="6">
        <f>ROUNDUP(IF($A62=1,CM62/Pieņēmumi!$DO$42,IF($A62=2,CM62/Pieņēmumi!$DO$43,IF($A62=3,CM62/Pieņēmumi!$DO$44,CM62/Pieņēmumi!$DO$45))),$CP$10)</f>
        <v>1</v>
      </c>
      <c r="CQ62" s="6">
        <f t="shared" si="29"/>
        <v>17</v>
      </c>
      <c r="CR62" s="6" t="str">
        <f>IF(AND(CQ62&gt;=0,CQ62&lt;Pieņēmumi!$DO$49),0,
IF(AND(CQ62&gt;=Pieņēmumi!$DO$49,CQ62&lt;Pieņēmumi!$DO$50),"Mazs",
IF(AND(CQ62&gt;=Pieņēmumi!$DO$50,CQ62&lt;Pieņēmumi!$DO$51),"Vidējs","Liels")))</f>
        <v>Vidējs</v>
      </c>
      <c r="CS62" s="9">
        <f>IF(CR62="Mazs",Pieņēmumi!$DO$34*CP62,IF(CR62="Vidējs",Pieņēmumi!$DO$35*CP62,IF(CR62="Liels",Pieņēmumi!$DO$37*CP62,0)))</f>
        <v>1.3888888888888891</v>
      </c>
      <c r="CT62" s="9">
        <f>IF(CR62="Mazs",(Pieņēmumi!$DO$35-Pieņēmumi!$DO$34)*CP62,0)</f>
        <v>0</v>
      </c>
      <c r="CU62" s="6">
        <f t="shared" si="30"/>
        <v>492</v>
      </c>
      <c r="CV62" s="6">
        <f t="shared" si="31"/>
        <v>20</v>
      </c>
      <c r="CW62" s="2">
        <f t="shared" si="32"/>
        <v>24.6</v>
      </c>
      <c r="CX62" t="str">
        <f t="shared" si="33"/>
        <v>Vidējā</v>
      </c>
    </row>
    <row r="63" spans="1:102" x14ac:dyDescent="0.25">
      <c r="A63" s="5">
        <v>3</v>
      </c>
      <c r="B63" s="23">
        <v>0.88589162805520127</v>
      </c>
      <c r="C63">
        <v>6</v>
      </c>
      <c r="D63">
        <v>1</v>
      </c>
      <c r="E63" s="2">
        <f t="shared" si="57"/>
        <v>6</v>
      </c>
      <c r="F63" s="6">
        <f>ROUNDUP(IF($A63=1,C63/Pieņēmumi!$B$39,IF($A63=2,C63/Pieņēmumi!$B$40,IF($A63=3,C63/Pieņēmumi!$B$41,C63/Pieņēmumi!$B$42))),$F$10)</f>
        <v>1</v>
      </c>
      <c r="G63" s="6">
        <f t="shared" si="13"/>
        <v>6</v>
      </c>
      <c r="H63" s="6" t="str">
        <f>IF(AND(G63&gt;=0,G63&lt;Pieņēmumi!$B$46),0,
IF(AND(G63&gt;= Pieņēmumi!$B$46,G63&lt;Pieņēmumi!$B$47), "Mikro",
IF(AND(G63&gt;=Pieņēmumi!$B$47,G63&lt;Pieņēmumi!$B$48), "Mazs",
IF(AND(G63&gt;=Pieņēmumi!$B$48,G63&lt;Pieņēmumi!$B$49), "Vidējs","Liels"))))</f>
        <v>Mikro</v>
      </c>
      <c r="I63" s="9">
        <f>IF(H63="Mikro",Pieņēmumi!$B$31*F63*0.5,
IF(H63="Mazs",Pieņēmumi!$B$31*F63,
IF(H63="Vidējs",Pieņēmumi!$B$32*F63,
IF(H63="Liels",Pieņēmumi!$B$34*F63,
0))))</f>
        <v>0.35792094615624032</v>
      </c>
      <c r="J63" s="9">
        <f>IF(H63="Mikro",Pieņēmumi!$B$31*F63*0.5,0)</f>
        <v>0.35792094615624032</v>
      </c>
      <c r="K63">
        <v>13</v>
      </c>
      <c r="L63">
        <v>1</v>
      </c>
      <c r="M63" s="2">
        <f t="shared" si="58"/>
        <v>13</v>
      </c>
      <c r="N63" s="6">
        <f>ROUNDUP(IF($A63=1,K63/Pieņēmumi!$L$39,IF($A63=2,K63/Pieņēmumi!$L$40,IF($A63=3,K63/Pieņēmumi!$L$41,K63/Pieņēmumi!$L$42))),$N$10)</f>
        <v>1</v>
      </c>
      <c r="O63" s="6">
        <f t="shared" si="14"/>
        <v>13</v>
      </c>
      <c r="P63" s="6" t="str">
        <f>IF(AND(O63&gt;=0,O63&lt;Pieņēmumi!$L$46),0,
IF(AND(O63&gt;= Pieņēmumi!$L$46,O63&lt;Pieņēmumi!$L$47), "Mikro",
IF(AND(O63&gt;=Pieņēmumi!$L$47,O63&lt;Pieņēmumi!$L$48), "Mazs",
IF(AND(O63&gt;=Pieņēmumi!$L$48,O63&lt;Pieņēmumi!$L$49), "Vidējs","Liels"))))</f>
        <v>Vidējs</v>
      </c>
      <c r="Q63" s="9">
        <f>IF(P63="Mikro",Pieņēmumi!$L$31*N63*0.5,
IF(P63="Mazs",Pieņēmumi!$L$31*N63,
IF(P63="Vidējs",Pieņēmumi!$L$32*N63,
IF(P63="Liels",Pieņēmumi!$L$34*N63,
0))))</f>
        <v>0.83979328165374689</v>
      </c>
      <c r="R63" s="9">
        <f>IF(P63="Mikro",Pieņēmumi!$L$31*N63*0.5,0)</f>
        <v>0</v>
      </c>
      <c r="S63">
        <v>13</v>
      </c>
      <c r="T63">
        <v>1</v>
      </c>
      <c r="U63" s="2">
        <f t="shared" si="53"/>
        <v>13</v>
      </c>
      <c r="V63" s="6">
        <f>ROUNDUP(IF($A63=1,S63/Pieņēmumi!$V$39,IF($A63=2,S63/Pieņēmumi!$V$40,IF($A63=3,S63/Pieņēmumi!$V$41,S63/Pieņēmumi!$V$42))),$V$10)</f>
        <v>1</v>
      </c>
      <c r="W63" s="6">
        <f t="shared" si="16"/>
        <v>13</v>
      </c>
      <c r="X63" s="6" t="str">
        <f>IF(AND(W63&gt;=0,W63&lt;Pieņēmumi!$V$46),0,
IF(AND(W63&gt;= Pieņēmumi!$V$46,W63&lt;Pieņēmumi!$V$47), "Mikro",
IF(AND(W63&gt;=Pieņēmumi!$V$47,W63&lt;Pieņēmumi!$V$48), "Mazs",
IF(AND(W63&gt;=Pieņēmumi!$V$48,W63&lt;Pieņēmumi!$V$49), "Vidējs","Liels"))))</f>
        <v>Vidējs</v>
      </c>
      <c r="Y63" s="9">
        <f>IF(X63="Mikro",Pieņēmumi!$V$31*V63*0.5,
IF(X63="Mazs",Pieņēmumi!$V$31*V63,
IF(X63="Vidējs",Pieņēmumi!$V$32*V63,
IF(X63="Liels",Pieņēmumi!$V$34*V63,
0))))</f>
        <v>0.87209302325581406</v>
      </c>
      <c r="Z63" s="9">
        <f>IF(X63="Mikro",Pieņēmumi!$V$31*V63*0.5,0)</f>
        <v>0</v>
      </c>
      <c r="AA63">
        <v>5</v>
      </c>
      <c r="AB63">
        <v>1</v>
      </c>
      <c r="AC63" s="2">
        <f t="shared" si="59"/>
        <v>5</v>
      </c>
      <c r="AD63" s="6">
        <f>ROUNDUP(IF($A63=1,AA63/Pieņēmumi!$AF$39,IF($A63=2,AA63/Pieņēmumi!$AF$40,IF($A63=3,AA63/Pieņēmumi!$AF$41,AA63/Pieņēmumi!$AF$42))),$AD$10)</f>
        <v>1</v>
      </c>
      <c r="AE63" s="6">
        <f t="shared" si="18"/>
        <v>5</v>
      </c>
      <c r="AF63" s="6" t="str">
        <f>IF(AND(AE63&gt;=0,AE63&lt;Pieņēmumi!$AF$46),0,
IF(AND(AE63&gt;= Pieņēmumi!$AF$46,AE63&lt;Pieņēmumi!$AF$47), "Mikro",
IF(AND(AE63&gt;=Pieņēmumi!$AF$47,AE63&lt;Pieņēmumi!$AF$48), "Mazs",
IF(AND(AE63&gt;=Pieņēmumi!$AF$48,AE63&lt;Pieņēmumi!$AF$49), "Vidējs","Liels"))))</f>
        <v>Mikro</v>
      </c>
      <c r="AG63" s="9">
        <f>IF(AF63="Mikro",Pieņēmumi!$AF$31*AD63*0.5,
IF(AF63="Mazs",Pieņēmumi!$AF$31*AD63,
IF(AF63="Vidējs",Pieņēmumi!$AF$32*AD63,
IF(AF63="Liels",Pieņēmumi!$AF$34*AD63,
0))))</f>
        <v>0.42016806722689076</v>
      </c>
      <c r="AH63" s="9">
        <f>IF(AF63="Mikro",Pieņēmumi!$AF$31*AD63*0.5,0)</f>
        <v>0.42016806722689076</v>
      </c>
      <c r="AI63">
        <v>0</v>
      </c>
      <c r="AJ63">
        <v>0</v>
      </c>
      <c r="AK63" s="2">
        <v>0</v>
      </c>
      <c r="AL63" s="6">
        <f>ROUNDUP(IF($A63=1,AI63/Pieņēmumi!$AR$39,IF($A63=2,AI63/Pieņēmumi!$AR$40,IF($A63=3,AI63/Pieņēmumi!$AR$41,AI63/Pieņēmumi!$AR$42))),$AL$10)</f>
        <v>0</v>
      </c>
      <c r="AM63" s="6">
        <f t="shared" si="19"/>
        <v>0</v>
      </c>
      <c r="AN63" s="6">
        <f>IF(AND(AM63&gt;=0,AM63&lt;Pieņēmumi!$AR$46),0,
IF(AND(AM63&gt;= Pieņēmumi!$AR$46,AM63&lt;Pieņēmumi!$AR$47), "Mikro",
IF(AND(AM63&gt;=Pieņēmumi!$AR$47,AM63&lt;Pieņēmumi!$AR$48), "Mazs",
IF(AND(AM63&gt;=Pieņēmumi!$AR$48,AM63&lt;Pieņēmumi!$AR$49), "Vidējs","Liels"))))</f>
        <v>0</v>
      </c>
      <c r="AO63" s="9">
        <f>IF(AN63="Mikro",Pieņēmumi!$AR$31*AL63*0.5,
IF(AN63="Mazs",Pieņēmumi!$AR$31*AL63,
IF(AN63="Vidējs",Pieņēmumi!$AR$32*AL63,
IF(AN63="Liels",Pieņēmumi!$AR$34*AL63,
0))))</f>
        <v>0</v>
      </c>
      <c r="AP63" s="9">
        <f>IF(AN63="Mikro",Pieņēmumi!$AR$31*AL63*0.5,0)</f>
        <v>0</v>
      </c>
      <c r="AQ63">
        <v>0</v>
      </c>
      <c r="AR63">
        <v>0</v>
      </c>
      <c r="AS63" s="2">
        <v>0</v>
      </c>
      <c r="AT63" s="6">
        <f>ROUNDUP(IF($A63=1,AQ63/Pieņēmumi!$BC$39,IF($A63=2,AQ63/Pieņēmumi!$BC$40,IF($A63=3,AQ63/Pieņēmumi!$BC$41,AQ63/Pieņēmumi!$BC$42))),$AT$10)</f>
        <v>0</v>
      </c>
      <c r="AU63" s="6">
        <f t="shared" si="21"/>
        <v>0</v>
      </c>
      <c r="AV63" s="6">
        <f>IF(AND(AU63&gt;=0,AU63&lt;Pieņēmumi!$BC$46),0,
IF(AND(AU63&gt;= Pieņēmumi!$BC$46,AU63&lt;Pieņēmumi!$BC$47), "Mikro",
IF(AND(AU63&gt;=Pieņēmumi!$BC$47,AU63&lt;Pieņēmumi!$BC$48), "Mazs",
IF(AND(AU63&gt;=Pieņēmumi!$BC$48,AU63&lt;Pieņēmumi!$BC$49), "Vidējs","Liels"))))</f>
        <v>0</v>
      </c>
      <c r="AW63" s="9">
        <f>IF(AV63="Mikro",Pieņēmumi!$BC$31*AT63*0.5,
IF(AV63="Mazs",Pieņēmumi!$BC$31*AT63,
IF(AV63="Vidējs",Pieņēmumi!$BC$32*AT63,
IF(AV63="Liels",Pieņēmumi!$BC$34*AT63,
0))))</f>
        <v>0</v>
      </c>
      <c r="AX63" s="9">
        <f>IF(AV63="Mikro",Pieņēmumi!$BC$31*AT63*0.5,0)</f>
        <v>0</v>
      </c>
      <c r="AY63">
        <v>0</v>
      </c>
      <c r="AZ63">
        <v>0</v>
      </c>
      <c r="BA63" s="2">
        <v>0</v>
      </c>
      <c r="BB63" s="6">
        <f>ROUNDUP(IF($A63=1,AY63/Pieņēmumi!$BN$39,IF($A63=2,AY63/Pieņēmumi!$BN$40,IF($A63=3,AY63/Pieņēmumi!$BN$41,AY63/Pieņēmumi!$BN$42))),$BB$10)</f>
        <v>0</v>
      </c>
      <c r="BC63" s="6">
        <f t="shared" si="22"/>
        <v>0</v>
      </c>
      <c r="BD63" s="6">
        <f>IF(AND(BC63&gt;=0,BC63&lt;Pieņēmumi!$BN$46),0,
IF(AND(BC63&gt;= Pieņēmumi!$BN$46,BC63&lt;Pieņēmumi!$BN$47), "Mikro",
IF(AND(BC63&gt;=Pieņēmumi!$BN$47,BC63&lt;Pieņēmumi!$BN$48), "Mazs",
IF(AND(BC63&gt;=Pieņēmumi!$BN$48,BC63&lt;Pieņēmumi!$BN$49), "Vidējs","Liels"))))</f>
        <v>0</v>
      </c>
      <c r="BE63" s="9">
        <f>IF(BD63="Mikro",Pieņēmumi!$BN$31*BB63*0.5,
IF(BD63="Mazs",Pieņēmumi!$BN$31*BB63,
IF(BD63="Vidējs",Pieņēmumi!$BN$32*BB63,
IF(BD63="Liels",Pieņēmumi!$BN$34*BB63,
0))))</f>
        <v>0</v>
      </c>
      <c r="BF63" s="9">
        <f>IF(BD63="Mikro",Pieņēmumi!$BN$31*BB63*0.5,0)</f>
        <v>0</v>
      </c>
      <c r="BG63">
        <v>0</v>
      </c>
      <c r="BH63">
        <v>0</v>
      </c>
      <c r="BI63" s="2">
        <v>0</v>
      </c>
      <c r="BJ63" s="6">
        <f>ROUNDUP(IF($A63=1,BG63/Pieņēmumi!$BY$39,IF($A63=2,BG63/Pieņēmumi!$BY$40,IF($A63=3,BG63/Pieņēmumi!$BY$41,BG63/Pieņēmumi!$BY$42))),$BJ$10)</f>
        <v>0</v>
      </c>
      <c r="BK63" s="6">
        <f t="shared" si="24"/>
        <v>0</v>
      </c>
      <c r="BL63" s="6">
        <f>IF(AND(BK63&gt;=0,BK63&lt;Pieņēmumi!$BY$46),0,
IF(AND(BK63&gt;= Pieņēmumi!$BY$46,BK63&lt;Pieņēmumi!$BY$47), "Mikro",
IF(AND(BK63&gt;=Pieņēmumi!$BY$47,BK63&lt;Pieņēmumi!$BY$48), "Mazs",
IF(AND(BK63&gt;=Pieņēmumi!$BY$48,BK63&lt;Pieņēmumi!$BY$49), "Vidējs","Liels"))))</f>
        <v>0</v>
      </c>
      <c r="BM63" s="9">
        <f>IF(BL63="Mikro",Pieņēmumi!$BY$31*BJ63*0.5,
IF(BL63="Mazs",Pieņēmumi!$BY$31*BJ63,
IF(BL63="Vidējs",Pieņēmumi!$BY$32*BJ63,
IF(BL63="Liels",Pieņēmumi!$BY$34*BJ63,
0))))</f>
        <v>0</v>
      </c>
      <c r="BN63" s="9">
        <f>IF(BL63="Mikro",Pieņēmumi!$BY$31*BJ63*0.5,0)</f>
        <v>0</v>
      </c>
      <c r="BO63">
        <v>0</v>
      </c>
      <c r="BP63">
        <v>0</v>
      </c>
      <c r="BQ63" s="2">
        <v>0</v>
      </c>
      <c r="BR63" s="6">
        <f>ROUNDUP(IF($A63=1,BO63/Pieņēmumi!$CJ$39,IF($A63=2,BO63/Pieņēmumi!$CJ$40,IF($A63=3,BO63/Pieņēmumi!$CJ$41,BO63/Pieņēmumi!$CJ$42))),$BR$10)</f>
        <v>0</v>
      </c>
      <c r="BS63" s="6">
        <f t="shared" si="26"/>
        <v>0</v>
      </c>
      <c r="BT63" s="6">
        <f>IF(AND(BS63&gt;=0,BS63&lt;Pieņēmumi!$CJ$46),0,
IF(AND(BS63&gt;= Pieņēmumi!$CJ$46,BS63&lt;Pieņēmumi!$CJ$47), "Mikro",
IF(AND(BS63&gt;=Pieņēmumi!$CJ$47,BS63&lt;Pieņēmumi!$CJ$48), "Mazs",
IF(AND(BS63&gt;=Pieņēmumi!$CJ$48,BS63&lt;Pieņēmumi!$CJ$49), "Vidējs","Liels"))))</f>
        <v>0</v>
      </c>
      <c r="BU63" s="9">
        <f>IF(BT63="Mikro",Pieņēmumi!$CJ$31*BR63*0.5,
IF(BT63="Mazs",Pieņēmumi!$CJ$31*BR63,
IF(BT63="Vidējs",Pieņēmumi!$CJ$32*BR63,
IF(BT63="Liels",Pieņēmumi!$CJ$34*BR63,
0))))</f>
        <v>0</v>
      </c>
      <c r="BV63" s="9">
        <f>IF(BT63="Mikro",Pieņēmumi!$CJ$31*BR63*0.5,0)</f>
        <v>0</v>
      </c>
      <c r="BW63">
        <v>0</v>
      </c>
      <c r="BX63">
        <v>0</v>
      </c>
      <c r="BY63" s="2">
        <v>0</v>
      </c>
      <c r="BZ63" s="6">
        <f>ROUNDUP(IF($A63=1,BW63/Pieņēmumi!$CU$42,IF($A63=2,BW63/Pieņēmumi!$CU$43,IF($A63=3,BW63/Pieņēmumi!$CU$44,BW63/Pieņēmumi!$CU$45))),$CH$10)</f>
        <v>0</v>
      </c>
      <c r="CA63" s="6">
        <f t="shared" si="27"/>
        <v>0</v>
      </c>
      <c r="CB63" s="6">
        <f>IF(AND(CA63&gt;=0,CA63&lt;Pieņēmumi!$CU$49),0,
IF(AND(CA63&gt;=Pieņēmumi!$CU$49,CA63&lt;Pieņēmumi!$CU$50),"Mazs",
IF(AND(CA63&gt;=Pieņēmumi!$CU$50,CA63&lt;Pieņēmumi!$CU$51),"Vidējs","Liels")))</f>
        <v>0</v>
      </c>
      <c r="CC63" s="9">
        <f>IF(CB63="Mazs",Pieņēmumi!$CU$34*BZ63,IF(CB63="Vidējs",Pieņēmumi!$CU$35*BZ63,IF(CB63="Liels",Pieņēmumi!$CU$37*BZ63,0)))</f>
        <v>0</v>
      </c>
      <c r="CD63" s="9">
        <f>IF(CB63="Mazs",(Pieņēmumi!$CU$35-Pieņēmumi!$CU$34)*BZ63,0)</f>
        <v>0</v>
      </c>
      <c r="CE63">
        <v>0</v>
      </c>
      <c r="CF63">
        <v>0</v>
      </c>
      <c r="CG63" s="2">
        <v>0</v>
      </c>
      <c r="CH63" s="6">
        <f>ROUNDUP(IF($A63=1,CE63/Pieņēmumi!$DE$42,IF($A63=2,CE63/Pieņēmumi!$DE$43,IF($A63=3,CE63/Pieņēmumi!$DE$44,CE63/Pieņēmumi!$DE$45))),$CH$10)</f>
        <v>0</v>
      </c>
      <c r="CI63" s="6">
        <f t="shared" si="28"/>
        <v>0</v>
      </c>
      <c r="CJ63" s="6">
        <f>IF(AND(CI63&gt;=0,CI63&lt;Pieņēmumi!$DE$49),0,
IF(AND(CI63&gt;=Pieņēmumi!$DE$49,CI63&lt;Pieņēmumi!$DE$50),"Mazs",
IF(AND(CI63&gt;=Pieņēmumi!$DE$50,CI63&lt;Pieņēmumi!$DE$51),"Vidējs","Liels")))</f>
        <v>0</v>
      </c>
      <c r="CK63" s="9">
        <f>IF(CJ63="Mazs",Pieņēmumi!$DE$34*CH63,IF(CJ63="Vidējs",Pieņēmumi!$DE$35*CH63,IF(CJ63="Liels",Pieņēmumi!$DE$37*CH63,0)))</f>
        <v>0</v>
      </c>
      <c r="CL63" s="9">
        <f>IF(CJ63="Mazs",(Pieņēmumi!$DE$35-Pieņēmumi!$DE$34)*CH63,0)</f>
        <v>0</v>
      </c>
      <c r="CM63">
        <v>0</v>
      </c>
      <c r="CN63">
        <v>0</v>
      </c>
      <c r="CO63" s="2">
        <v>0</v>
      </c>
      <c r="CP63" s="6">
        <f>ROUNDUP(IF($A63=1,CM63/Pieņēmumi!$DO$42,IF($A63=2,CM63/Pieņēmumi!$DO$43,IF($A63=3,CM63/Pieņēmumi!$DO$44,CM63/Pieņēmumi!$DO$45))),$CP$10)</f>
        <v>0</v>
      </c>
      <c r="CQ63" s="6">
        <f t="shared" si="29"/>
        <v>0</v>
      </c>
      <c r="CR63" s="6">
        <f>IF(AND(CQ63&gt;=0,CQ63&lt;Pieņēmumi!$DO$49),0,
IF(AND(CQ63&gt;=Pieņēmumi!$DO$49,CQ63&lt;Pieņēmumi!$DO$50),"Mazs",
IF(AND(CQ63&gt;=Pieņēmumi!$DO$50,CQ63&lt;Pieņēmumi!$DO$51),"Vidējs","Liels")))</f>
        <v>0</v>
      </c>
      <c r="CS63" s="9">
        <f>IF(CR63="Mazs",Pieņēmumi!$DO$34*CP63,IF(CR63="Vidējs",Pieņēmumi!$DO$35*CP63,IF(CR63="Liels",Pieņēmumi!$DO$37*CP63,0)))</f>
        <v>0</v>
      </c>
      <c r="CT63" s="9">
        <f>IF(CR63="Mazs",(Pieņēmumi!$DO$35-Pieņēmumi!$DO$34)*CP63,0)</f>
        <v>0</v>
      </c>
      <c r="CU63" s="6">
        <f t="shared" si="30"/>
        <v>37</v>
      </c>
      <c r="CV63" s="6">
        <f t="shared" si="31"/>
        <v>4</v>
      </c>
      <c r="CW63" s="2">
        <f t="shared" si="32"/>
        <v>9.25</v>
      </c>
      <c r="CX63" t="str">
        <f t="shared" si="33"/>
        <v>Mazā</v>
      </c>
    </row>
    <row r="64" spans="1:102" x14ac:dyDescent="0.25">
      <c r="A64" s="5">
        <v>2</v>
      </c>
      <c r="B64" s="23">
        <v>0.88120068461108159</v>
      </c>
      <c r="C64">
        <v>37</v>
      </c>
      <c r="D64">
        <v>2</v>
      </c>
      <c r="E64" s="2">
        <f t="shared" si="57"/>
        <v>18.5</v>
      </c>
      <c r="F64" s="6">
        <f>ROUNDUP(IF($A64=1,C64/Pieņēmumi!$B$39,IF($A64=2,C64/Pieņēmumi!$B$40,IF($A64=3,C64/Pieņēmumi!$B$41,C64/Pieņēmumi!$B$42))),$F$10)</f>
        <v>2</v>
      </c>
      <c r="G64" s="6">
        <f t="shared" si="13"/>
        <v>18.5</v>
      </c>
      <c r="H64" s="6" t="str">
        <f>IF(AND(G64&gt;=0,G64&lt;Pieņēmumi!$B$46),0,
IF(AND(G64&gt;= Pieņēmumi!$B$46,G64&lt;Pieņēmumi!$B$47), "Mikro",
IF(AND(G64&gt;=Pieņēmumi!$B$47,G64&lt;Pieņēmumi!$B$48), "Mazs",
IF(AND(G64&gt;=Pieņēmumi!$B$48,G64&lt;Pieņēmumi!$B$49), "Vidējs","Liels"))))</f>
        <v>Vidējs</v>
      </c>
      <c r="I64" s="9">
        <f>IF(H64="Mikro",Pieņēmumi!$B$31*F64*0.5,
IF(H64="Mazs",Pieņēmumi!$B$31*F64,
IF(H64="Vidējs",Pieņēmumi!$B$32*F64,
IF(H64="Liels",Pieņēmumi!$B$34*F64,
0))))</f>
        <v>1.614987080103359</v>
      </c>
      <c r="J64" s="9">
        <f>IF(H64="Mikro",Pieņēmumi!$B$31*F64*0.5,0)</f>
        <v>0</v>
      </c>
      <c r="K64">
        <v>34</v>
      </c>
      <c r="L64">
        <v>2</v>
      </c>
      <c r="M64" s="2">
        <f t="shared" si="58"/>
        <v>17</v>
      </c>
      <c r="N64" s="6">
        <f>ROUNDUP(IF($A64=1,K64/Pieņēmumi!$L$39,IF($A64=2,K64/Pieņēmumi!$L$40,IF($A64=3,K64/Pieņēmumi!$L$41,K64/Pieņēmumi!$L$42))),$N$10)</f>
        <v>2</v>
      </c>
      <c r="O64" s="6">
        <f t="shared" si="14"/>
        <v>17</v>
      </c>
      <c r="P64" s="6" t="str">
        <f>IF(AND(O64&gt;=0,O64&lt;Pieņēmumi!$L$46),0,
IF(AND(O64&gt;= Pieņēmumi!$L$46,O64&lt;Pieņēmumi!$L$47), "Mikro",
IF(AND(O64&gt;=Pieņēmumi!$L$47,O64&lt;Pieņēmumi!$L$48), "Mazs",
IF(AND(O64&gt;=Pieņēmumi!$L$48,O64&lt;Pieņēmumi!$L$49), "Vidējs","Liels"))))</f>
        <v>Vidējs</v>
      </c>
      <c r="Q64" s="9">
        <f>IF(P64="Mikro",Pieņēmumi!$L$31*N64*0.5,
IF(P64="Mazs",Pieņēmumi!$L$31*N64,
IF(P64="Vidējs",Pieņēmumi!$L$32*N64,
IF(P64="Liels",Pieņēmumi!$L$34*N64,
0))))</f>
        <v>1.6795865633074938</v>
      </c>
      <c r="R64" s="9">
        <f>IF(P64="Mikro",Pieņēmumi!$L$31*N64*0.5,0)</f>
        <v>0</v>
      </c>
      <c r="S64">
        <v>28</v>
      </c>
      <c r="T64">
        <v>2</v>
      </c>
      <c r="U64" s="2">
        <f t="shared" si="53"/>
        <v>14</v>
      </c>
      <c r="V64" s="6">
        <f>ROUNDUP(IF($A64=1,S64/Pieņēmumi!$V$39,IF($A64=2,S64/Pieņēmumi!$V$40,IF($A64=3,S64/Pieņēmumi!$V$41,S64/Pieņēmumi!$V$42))),$V$10)</f>
        <v>2</v>
      </c>
      <c r="W64" s="6">
        <f t="shared" si="16"/>
        <v>14</v>
      </c>
      <c r="X64" s="6" t="str">
        <f>IF(AND(W64&gt;=0,W64&lt;Pieņēmumi!$V$46),0,
IF(AND(W64&gt;= Pieņēmumi!$V$46,W64&lt;Pieņēmumi!$V$47), "Mikro",
IF(AND(W64&gt;=Pieņēmumi!$V$47,W64&lt;Pieņēmumi!$V$48), "Mazs",
IF(AND(W64&gt;=Pieņēmumi!$V$48,W64&lt;Pieņēmumi!$V$49), "Vidējs","Liels"))))</f>
        <v>Vidējs</v>
      </c>
      <c r="Y64" s="9">
        <f>IF(X64="Mikro",Pieņēmumi!$V$31*V64*0.5,
IF(X64="Mazs",Pieņēmumi!$V$31*V64,
IF(X64="Vidējs",Pieņēmumi!$V$32*V64,
IF(X64="Liels",Pieņēmumi!$V$34*V64,
0))))</f>
        <v>1.7441860465116281</v>
      </c>
      <c r="Z64" s="9">
        <f>IF(X64="Mikro",Pieņēmumi!$V$31*V64*0.5,0)</f>
        <v>0</v>
      </c>
      <c r="AA64">
        <v>36</v>
      </c>
      <c r="AB64">
        <v>2</v>
      </c>
      <c r="AC64" s="2">
        <f t="shared" si="59"/>
        <v>18</v>
      </c>
      <c r="AD64" s="6">
        <f>ROUNDUP(IF($A64=1,AA64/Pieņēmumi!$AF$39,IF($A64=2,AA64/Pieņēmumi!$AF$40,IF($A64=3,AA64/Pieņēmumi!$AF$41,AA64/Pieņēmumi!$AF$42))),$AD$10)</f>
        <v>2</v>
      </c>
      <c r="AE64" s="6">
        <f t="shared" si="18"/>
        <v>18</v>
      </c>
      <c r="AF64" s="6" t="str">
        <f>IF(AND(AE64&gt;=0,AE64&lt;Pieņēmumi!$AF$46),0,
IF(AND(AE64&gt;= Pieņēmumi!$AF$46,AE64&lt;Pieņēmumi!$AF$47), "Mikro",
IF(AND(AE64&gt;=Pieņēmumi!$AF$47,AE64&lt;Pieņēmumi!$AF$48), "Mazs",
IF(AND(AE64&gt;=Pieņēmumi!$AF$48,AE64&lt;Pieņēmumi!$AF$49), "Vidējs","Liels"))))</f>
        <v>Vidējs</v>
      </c>
      <c r="AG64" s="9">
        <f>IF(AF64="Mikro",Pieņēmumi!$AF$31*AD64*0.5,
IF(AF64="Mazs",Pieņēmumi!$AF$31*AD64,
IF(AF64="Vidējs",Pieņēmumi!$AF$32*AD64,
IF(AF64="Liels",Pieņēmumi!$AF$34*AD64,
0))))</f>
        <v>2.0671834625323</v>
      </c>
      <c r="AH64" s="9">
        <f>IF(AF64="Mikro",Pieņēmumi!$AF$31*AD64*0.5,0)</f>
        <v>0</v>
      </c>
      <c r="AI64">
        <v>49</v>
      </c>
      <c r="AJ64">
        <v>3</v>
      </c>
      <c r="AK64" s="2">
        <f t="shared" ref="AK64:AK83" si="60">AI64/AJ64</f>
        <v>16.333333333333332</v>
      </c>
      <c r="AL64" s="6">
        <f>ROUNDUP(IF($A64=1,AI64/Pieņēmumi!$AR$39,IF($A64=2,AI64/Pieņēmumi!$AR$40,IF($A64=3,AI64/Pieņēmumi!$AR$41,AI64/Pieņēmumi!$AR$42))),$AL$10)</f>
        <v>2</v>
      </c>
      <c r="AM64" s="6">
        <f t="shared" si="19"/>
        <v>24.5</v>
      </c>
      <c r="AN64" s="6" t="str">
        <f>IF(AND(AM64&gt;=0,AM64&lt;Pieņēmumi!$AR$46),0,
IF(AND(AM64&gt;= Pieņēmumi!$AR$46,AM64&lt;Pieņēmumi!$AR$47), "Mikro",
IF(AND(AM64&gt;=Pieņēmumi!$AR$47,AM64&lt;Pieņēmumi!$AR$48), "Mazs",
IF(AND(AM64&gt;=Pieņēmumi!$AR$48,AM64&lt;Pieņēmumi!$AR$49), "Vidējs","Liels"))))</f>
        <v>Liels</v>
      </c>
      <c r="AO64" s="9">
        <f>IF(AN64="Mikro",Pieņēmumi!$AR$31*AL64*0.5,
IF(AN64="Mazs",Pieņēmumi!$AR$31*AL64,
IF(AN64="Vidējs",Pieņēmumi!$AR$32*AL64,
IF(AN64="Liels",Pieņēmumi!$AR$34*AL64,
0))))</f>
        <v>2.7417027417027415</v>
      </c>
      <c r="AP64" s="9">
        <f>IF(AN64="Mikro",Pieņēmumi!$AR$31*AL64*0.5,0)</f>
        <v>0</v>
      </c>
      <c r="AQ64">
        <v>64</v>
      </c>
      <c r="AR64">
        <v>3</v>
      </c>
      <c r="AS64" s="2">
        <f t="shared" ref="AS64:AS83" si="61">AQ64/AR64</f>
        <v>21.333333333333332</v>
      </c>
      <c r="AT64" s="6">
        <f>ROUNDUP(IF($A64=1,AQ64/Pieņēmumi!$BC$39,IF($A64=2,AQ64/Pieņēmumi!$BC$40,IF($A64=3,AQ64/Pieņēmumi!$BC$41,AQ64/Pieņēmumi!$BC$42))),$AT$10)</f>
        <v>3</v>
      </c>
      <c r="AU64" s="6">
        <f t="shared" si="21"/>
        <v>21.333333333333332</v>
      </c>
      <c r="AV64" s="6" t="str">
        <f>IF(AND(AU64&gt;=0,AU64&lt;Pieņēmumi!$BC$46),0,
IF(AND(AU64&gt;= Pieņēmumi!$BC$46,AU64&lt;Pieņēmumi!$BC$47), "Mikro",
IF(AND(AU64&gt;=Pieņēmumi!$BC$47,AU64&lt;Pieņēmumi!$BC$48), "Mazs",
IF(AND(AU64&gt;=Pieņēmumi!$BC$48,AU64&lt;Pieņēmumi!$BC$49), "Vidējs","Liels"))))</f>
        <v>Liels</v>
      </c>
      <c r="AW64" s="9">
        <f>IF(AV64="Mikro",Pieņēmumi!$BC$31*AT64*0.5,
IF(AV64="Mazs",Pieņēmumi!$BC$31*AT64,
IF(AV64="Vidējs",Pieņēmumi!$BC$32*AT64,
IF(AV64="Liels",Pieņēmumi!$BC$34*AT64,
0))))</f>
        <v>4.545454545454545</v>
      </c>
      <c r="AX64" s="9">
        <f>IF(AV64="Mikro",Pieņēmumi!$BC$31*AT64*0.5,0)</f>
        <v>0</v>
      </c>
      <c r="AY64">
        <v>46</v>
      </c>
      <c r="AZ64">
        <v>3</v>
      </c>
      <c r="BA64" s="2">
        <f t="shared" ref="BA64:BA71" si="62">AY64/AZ64</f>
        <v>15.333333333333334</v>
      </c>
      <c r="BB64" s="6">
        <f>ROUNDUP(IF($A64=1,AY64/Pieņēmumi!$BN$39,IF($A64=2,AY64/Pieņēmumi!$BN$40,IF($A64=3,AY64/Pieņēmumi!$BN$41,AY64/Pieņēmumi!$BN$42))),$BB$10)</f>
        <v>2</v>
      </c>
      <c r="BC64" s="6">
        <f t="shared" si="22"/>
        <v>23</v>
      </c>
      <c r="BD64" s="6" t="str">
        <f>IF(AND(BC64&gt;=0,BC64&lt;Pieņēmumi!$BN$46),0,
IF(AND(BC64&gt;= Pieņēmumi!$BN$46,BC64&lt;Pieņēmumi!$BN$47), "Mikro",
IF(AND(BC64&gt;=Pieņēmumi!$BN$47,BC64&lt;Pieņēmumi!$BN$48), "Mazs",
IF(AND(BC64&gt;=Pieņēmumi!$BN$48,BC64&lt;Pieņēmumi!$BN$49), "Vidējs","Liels"))))</f>
        <v>Liels</v>
      </c>
      <c r="BE64" s="9">
        <f>IF(BD64="Mikro",Pieņēmumi!$BN$31*BB64*0.5,
IF(BD64="Mazs",Pieņēmumi!$BN$31*BB64,
IF(BD64="Vidējs",Pieņēmumi!$BN$32*BB64,
IF(BD64="Liels",Pieņēmumi!$BN$34*BB64,
0))))</f>
        <v>3.1746031746031744</v>
      </c>
      <c r="BF64" s="9">
        <f>IF(BD64="Mikro",Pieņēmumi!$BN$31*BB64*0.5,0)</f>
        <v>0</v>
      </c>
      <c r="BG64">
        <v>62</v>
      </c>
      <c r="BH64">
        <v>3</v>
      </c>
      <c r="BI64" s="2">
        <f t="shared" ref="BI64:BI71" si="63">BG64/BH64</f>
        <v>20.666666666666668</v>
      </c>
      <c r="BJ64" s="6">
        <f>ROUNDUP(IF($A64=1,BG64/Pieņēmumi!$BY$39,IF($A64=2,BG64/Pieņēmumi!$BY$40,IF($A64=3,BG64/Pieņēmumi!$BY$41,BG64/Pieņēmumi!$BY$42))),$BJ$10)</f>
        <v>3</v>
      </c>
      <c r="BK64" s="6">
        <f t="shared" si="24"/>
        <v>20.666666666666668</v>
      </c>
      <c r="BL64" s="6" t="str">
        <f>IF(AND(BK64&gt;=0,BK64&lt;Pieņēmumi!$BY$46),0,
IF(AND(BK64&gt;= Pieņēmumi!$BY$46,BK64&lt;Pieņēmumi!$BY$47), "Mikro",
IF(AND(BK64&gt;=Pieņēmumi!$BY$47,BK64&lt;Pieņēmumi!$BY$48), "Mazs",
IF(AND(BK64&gt;=Pieņēmumi!$BY$48,BK64&lt;Pieņēmumi!$BY$49), "Vidējs","Liels"))))</f>
        <v>Vidējs</v>
      </c>
      <c r="BM64" s="9">
        <f>IF(BL64="Mikro",Pieņēmumi!$BY$31*BJ64*0.5,
IF(BL64="Mazs",Pieņēmumi!$BY$31*BJ64,
IF(BL64="Vidējs",Pieņēmumi!$BY$32*BJ64,
IF(BL64="Liels",Pieņēmumi!$BY$34*BJ64,
0))))</f>
        <v>3.8759689922480618</v>
      </c>
      <c r="BN64" s="9">
        <f>IF(BL64="Mikro",Pieņēmumi!$BY$31*BJ64*0.5,0)</f>
        <v>0</v>
      </c>
      <c r="BO64">
        <v>42</v>
      </c>
      <c r="BP64">
        <v>3</v>
      </c>
      <c r="BQ64" s="2">
        <f>BO64/BP64</f>
        <v>14</v>
      </c>
      <c r="BR64" s="6">
        <f>ROUNDUP(IF($A64=1,BO64/Pieņēmumi!$CJ$39,IF($A64=2,BO64/Pieņēmumi!$CJ$40,IF($A64=3,BO64/Pieņēmumi!$CJ$41,BO64/Pieņēmumi!$CJ$42))),$BR$10)</f>
        <v>2</v>
      </c>
      <c r="BS64" s="6">
        <f t="shared" si="26"/>
        <v>21</v>
      </c>
      <c r="BT64" s="6" t="str">
        <f>IF(AND(BS64&gt;=0,BS64&lt;Pieņēmumi!$CJ$46),0,
IF(AND(BS64&gt;= Pieņēmumi!$CJ$46,BS64&lt;Pieņēmumi!$CJ$47), "Mikro",
IF(AND(BS64&gt;=Pieņēmumi!$CJ$47,BS64&lt;Pieņēmumi!$CJ$48), "Mazs",
IF(AND(BS64&gt;=Pieņēmumi!$CJ$48,BS64&lt;Pieņēmumi!$CJ$49), "Vidējs","Liels"))))</f>
        <v>Liels</v>
      </c>
      <c r="BU64" s="9">
        <f>IF(BT64="Mikro",Pieņēmumi!$CJ$31*BR64*0.5,
IF(BT64="Mazs",Pieņēmumi!$CJ$31*BR64,
IF(BT64="Vidējs",Pieņēmumi!$CJ$32*BR64,
IF(BT64="Liels",Pieņēmumi!$CJ$34*BR64,
0))))</f>
        <v>3.3910533910533909</v>
      </c>
      <c r="BV64" s="9">
        <f>IF(BT64="Mikro",Pieņēmumi!$CJ$31*BR64*0.5,0)</f>
        <v>0</v>
      </c>
      <c r="BW64">
        <v>32</v>
      </c>
      <c r="BX64">
        <v>2</v>
      </c>
      <c r="BY64" s="2">
        <f>BW64/BX64</f>
        <v>16</v>
      </c>
      <c r="BZ64" s="6">
        <f>ROUNDUP(IF($A64=1,BW64/Pieņēmumi!$CU$42,IF($A64=2,BW64/Pieņēmumi!$CU$43,IF($A64=3,BW64/Pieņēmumi!$CU$44,BW64/Pieņēmumi!$CU$45))),$CH$10)</f>
        <v>2</v>
      </c>
      <c r="CA64" s="6">
        <f t="shared" si="27"/>
        <v>16</v>
      </c>
      <c r="CB64" s="6" t="str">
        <f>IF(AND(CA64&gt;=0,CA64&lt;Pieņēmumi!$CU$49),0,
IF(AND(CA64&gt;=Pieņēmumi!$CU$49,CA64&lt;Pieņēmumi!$CU$50),"Mazs",
IF(AND(CA64&gt;=Pieņēmumi!$CU$50,CA64&lt;Pieņēmumi!$CU$51),"Vidējs","Liels")))</f>
        <v>Vidējs</v>
      </c>
      <c r="CC64" s="9">
        <f>IF(CB64="Mazs",Pieņēmumi!$CU$34*BZ64,IF(CB64="Vidējs",Pieņēmumi!$CU$35*BZ64,IF(CB64="Liels",Pieņēmumi!$CU$37*BZ64,0)))</f>
        <v>2.7777777777777781</v>
      </c>
      <c r="CD64" s="9">
        <f>IF(CB64="Mazs",(Pieņēmumi!$CU$35-Pieņēmumi!$CU$34)*BZ64,0)</f>
        <v>0</v>
      </c>
      <c r="CE64">
        <v>40</v>
      </c>
      <c r="CF64">
        <v>2</v>
      </c>
      <c r="CG64" s="2">
        <f>CE64/CF64</f>
        <v>20</v>
      </c>
      <c r="CH64" s="6">
        <f>ROUNDUP(IF($A64=1,CE64/Pieņēmumi!$DE$42,IF($A64=2,CE64/Pieņēmumi!$DE$43,IF($A64=3,CE64/Pieņēmumi!$DE$44,CE64/Pieņēmumi!$DE$45))),$CH$10)</f>
        <v>2</v>
      </c>
      <c r="CI64" s="6">
        <f t="shared" si="28"/>
        <v>20</v>
      </c>
      <c r="CJ64" s="6" t="str">
        <f>IF(AND(CI64&gt;=0,CI64&lt;Pieņēmumi!$DE$49),0,
IF(AND(CI64&gt;=Pieņēmumi!$DE$49,CI64&lt;Pieņēmumi!$DE$50),"Mazs",
IF(AND(CI64&gt;=Pieņēmumi!$DE$50,CI64&lt;Pieņēmumi!$DE$51),"Vidējs","Liels")))</f>
        <v>Vidējs</v>
      </c>
      <c r="CK64" s="9">
        <f>IF(CJ64="Mazs",Pieņēmumi!$DE$34*CH64,IF(CJ64="Vidējs",Pieņēmumi!$DE$35*CH64,IF(CJ64="Liels",Pieņēmumi!$DE$37*CH64,0)))</f>
        <v>2.7777777777777781</v>
      </c>
      <c r="CL64" s="9">
        <f>IF(CJ64="Mazs",(Pieņēmumi!$DE$35-Pieņēmumi!$DE$34)*CH64,0)</f>
        <v>0</v>
      </c>
      <c r="CM64">
        <v>36</v>
      </c>
      <c r="CN64">
        <v>2</v>
      </c>
      <c r="CO64" s="2">
        <f>CM64/CN64</f>
        <v>18</v>
      </c>
      <c r="CP64" s="6">
        <f>ROUNDUP(IF($A64=1,CM64/Pieņēmumi!$DO$42,IF($A64=2,CM64/Pieņēmumi!$DO$43,IF($A64=3,CM64/Pieņēmumi!$DO$44,CM64/Pieņēmumi!$DO$45))),$CP$10)</f>
        <v>2</v>
      </c>
      <c r="CQ64" s="6">
        <f t="shared" si="29"/>
        <v>18</v>
      </c>
      <c r="CR64" s="6" t="str">
        <f>IF(AND(CQ64&gt;=0,CQ64&lt;Pieņēmumi!$DO$49),0,
IF(AND(CQ64&gt;=Pieņēmumi!$DO$49,CQ64&lt;Pieņēmumi!$DO$50),"Mazs",
IF(AND(CQ64&gt;=Pieņēmumi!$DO$50,CQ64&lt;Pieņēmumi!$DO$51),"Vidējs","Liels")))</f>
        <v>Vidējs</v>
      </c>
      <c r="CS64" s="9">
        <f>IF(CR64="Mazs",Pieņēmumi!$DO$34*CP64,IF(CR64="Vidējs",Pieņēmumi!$DO$35*CP64,IF(CR64="Liels",Pieņēmumi!$DO$37*CP64,0)))</f>
        <v>2.7777777777777781</v>
      </c>
      <c r="CT64" s="9">
        <f>IF(CR64="Mazs",(Pieņēmumi!$DO$35-Pieņēmumi!$DO$34)*CP64,0)</f>
        <v>0</v>
      </c>
      <c r="CU64" s="6">
        <f t="shared" si="30"/>
        <v>506</v>
      </c>
      <c r="CV64" s="6">
        <f t="shared" si="31"/>
        <v>29</v>
      </c>
      <c r="CW64" s="2">
        <f t="shared" si="32"/>
        <v>17.448275862068964</v>
      </c>
      <c r="CX64" t="str">
        <f t="shared" si="33"/>
        <v>Lielā</v>
      </c>
    </row>
    <row r="65" spans="1:102" x14ac:dyDescent="0.25">
      <c r="A65" s="5">
        <v>3</v>
      </c>
      <c r="B65" s="23">
        <v>0.87722177268412815</v>
      </c>
      <c r="C65">
        <v>21</v>
      </c>
      <c r="D65">
        <v>2</v>
      </c>
      <c r="E65" s="2">
        <f t="shared" si="57"/>
        <v>10.5</v>
      </c>
      <c r="F65" s="6">
        <f>ROUNDUP(IF($A65=1,C65/Pieņēmumi!$B$39,IF($A65=2,C65/Pieņēmumi!$B$40,IF($A65=3,C65/Pieņēmumi!$B$41,C65/Pieņēmumi!$B$42))),$F$10)</f>
        <v>2</v>
      </c>
      <c r="G65" s="6">
        <f t="shared" si="13"/>
        <v>10.5</v>
      </c>
      <c r="H65" s="6" t="str">
        <f>IF(AND(G65&gt;=0,G65&lt;Pieņēmumi!$B$46),0,
IF(AND(G65&gt;= Pieņēmumi!$B$46,G65&lt;Pieņēmumi!$B$47), "Mikro",
IF(AND(G65&gt;=Pieņēmumi!$B$47,G65&lt;Pieņēmumi!$B$48), "Mazs",
IF(AND(G65&gt;=Pieņēmumi!$B$48,G65&lt;Pieņēmumi!$B$49), "Vidējs","Liels"))))</f>
        <v>Mazs</v>
      </c>
      <c r="I65" s="9">
        <f>IF(H65="Mikro",Pieņēmumi!$B$31*F65*0.5,
IF(H65="Mazs",Pieņēmumi!$B$31*F65,
IF(H65="Vidējs",Pieņēmumi!$B$32*F65,
IF(H65="Liels",Pieņēmumi!$B$34*F65,
0))))</f>
        <v>1.4316837846249613</v>
      </c>
      <c r="J65" s="9">
        <f>IF(H65="Mikro",Pieņēmumi!$B$31*F65*0.5,0)</f>
        <v>0</v>
      </c>
      <c r="K65">
        <v>22</v>
      </c>
      <c r="L65">
        <v>2</v>
      </c>
      <c r="M65" s="2">
        <f t="shared" si="58"/>
        <v>11</v>
      </c>
      <c r="N65" s="6">
        <f>ROUNDUP(IF($A65=1,K65/Pieņēmumi!$L$39,IF($A65=2,K65/Pieņēmumi!$L$40,IF($A65=3,K65/Pieņēmumi!$L$41,K65/Pieņēmumi!$L$42))),$N$10)</f>
        <v>2</v>
      </c>
      <c r="O65" s="6">
        <f t="shared" si="14"/>
        <v>11</v>
      </c>
      <c r="P65" s="6" t="str">
        <f>IF(AND(O65&gt;=0,O65&lt;Pieņēmumi!$L$46),0,
IF(AND(O65&gt;= Pieņēmumi!$L$46,O65&lt;Pieņēmumi!$L$47), "Mikro",
IF(AND(O65&gt;=Pieņēmumi!$L$47,O65&lt;Pieņēmumi!$L$48), "Mazs",
IF(AND(O65&gt;=Pieņēmumi!$L$48,O65&lt;Pieņēmumi!$L$49), "Vidējs","Liels"))))</f>
        <v>Mazs</v>
      </c>
      <c r="Q65" s="9">
        <f>IF(P65="Mikro",Pieņēmumi!$L$31*N65*0.5,
IF(P65="Mazs",Pieņēmumi!$L$31*N65,
IF(P65="Vidējs",Pieņēmumi!$L$32*N65,
IF(P65="Liels",Pieņēmumi!$L$34*N65,
0))))</f>
        <v>1.4939309056956116</v>
      </c>
      <c r="R65" s="9">
        <f>IF(P65="Mikro",Pieņēmumi!$L$31*N65*0.5,0)</f>
        <v>0</v>
      </c>
      <c r="S65">
        <v>16</v>
      </c>
      <c r="T65">
        <v>2</v>
      </c>
      <c r="U65" s="2">
        <f t="shared" si="53"/>
        <v>8</v>
      </c>
      <c r="V65" s="6">
        <f>ROUNDUP(IF($A65=1,S65/Pieņēmumi!$V$39,IF($A65=2,S65/Pieņēmumi!$V$40,IF($A65=3,S65/Pieņēmumi!$V$41,S65/Pieņēmumi!$V$42))),$V$10)</f>
        <v>1</v>
      </c>
      <c r="W65" s="6">
        <f t="shared" si="16"/>
        <v>16</v>
      </c>
      <c r="X65" s="6" t="str">
        <f>IF(AND(W65&gt;=0,W65&lt;Pieņēmumi!$V$46),0,
IF(AND(W65&gt;= Pieņēmumi!$V$46,W65&lt;Pieņēmumi!$V$47), "Mikro",
IF(AND(W65&gt;=Pieņēmumi!$V$47,W65&lt;Pieņēmumi!$V$48), "Mazs",
IF(AND(W65&gt;=Pieņēmumi!$V$48,W65&lt;Pieņēmumi!$V$49), "Vidējs","Liels"))))</f>
        <v>Vidējs</v>
      </c>
      <c r="Y65" s="9">
        <f>IF(X65="Mikro",Pieņēmumi!$V$31*V65*0.5,
IF(X65="Mazs",Pieņēmumi!$V$31*V65,
IF(X65="Vidējs",Pieņēmumi!$V$32*V65,
IF(X65="Liels",Pieņēmumi!$V$34*V65,
0))))</f>
        <v>0.87209302325581406</v>
      </c>
      <c r="Z65" s="9">
        <f>IF(X65="Mikro",Pieņēmumi!$V$31*V65*0.5,0)</f>
        <v>0</v>
      </c>
      <c r="AA65">
        <v>18</v>
      </c>
      <c r="AB65">
        <v>2</v>
      </c>
      <c r="AC65" s="2">
        <f t="shared" si="59"/>
        <v>9</v>
      </c>
      <c r="AD65" s="6">
        <f>ROUNDUP(IF($A65=1,AA65/Pieņēmumi!$AF$39,IF($A65=2,AA65/Pieņēmumi!$AF$40,IF($A65=3,AA65/Pieņēmumi!$AF$41,AA65/Pieņēmumi!$AF$42))),$AD$10)</f>
        <v>1</v>
      </c>
      <c r="AE65" s="6">
        <f t="shared" si="18"/>
        <v>18</v>
      </c>
      <c r="AF65" s="6" t="str">
        <f>IF(AND(AE65&gt;=0,AE65&lt;Pieņēmumi!$AF$46),0,
IF(AND(AE65&gt;= Pieņēmumi!$AF$46,AE65&lt;Pieņēmumi!$AF$47), "Mikro",
IF(AND(AE65&gt;=Pieņēmumi!$AF$47,AE65&lt;Pieņēmumi!$AF$48), "Mazs",
IF(AND(AE65&gt;=Pieņēmumi!$AF$48,AE65&lt;Pieņēmumi!$AF$49), "Vidējs","Liels"))))</f>
        <v>Vidējs</v>
      </c>
      <c r="AG65" s="9">
        <f>IF(AF65="Mikro",Pieņēmumi!$AF$31*AD65*0.5,
IF(AF65="Mazs",Pieņēmumi!$AF$31*AD65,
IF(AF65="Vidējs",Pieņēmumi!$AF$32*AD65,
IF(AF65="Liels",Pieņēmumi!$AF$34*AD65,
0))))</f>
        <v>1.03359173126615</v>
      </c>
      <c r="AH65" s="9">
        <f>IF(AF65="Mikro",Pieņēmumi!$AF$31*AD65*0.5,0)</f>
        <v>0</v>
      </c>
      <c r="AI65">
        <v>17</v>
      </c>
      <c r="AJ65">
        <v>2</v>
      </c>
      <c r="AK65" s="2">
        <f t="shared" si="60"/>
        <v>8.5</v>
      </c>
      <c r="AL65" s="6">
        <f>ROUNDUP(IF($A65=1,AI65/Pieņēmumi!$AR$39,IF($A65=2,AI65/Pieņēmumi!$AR$40,IF($A65=3,AI65/Pieņēmumi!$AR$41,AI65/Pieņēmumi!$AR$42))),$AL$10)</f>
        <v>1</v>
      </c>
      <c r="AM65" s="6">
        <f t="shared" si="19"/>
        <v>17</v>
      </c>
      <c r="AN65" s="6" t="str">
        <f>IF(AND(AM65&gt;=0,AM65&lt;Pieņēmumi!$AR$46),0,
IF(AND(AM65&gt;= Pieņēmumi!$AR$46,AM65&lt;Pieņēmumi!$AR$47), "Mikro",
IF(AND(AM65&gt;=Pieņēmumi!$AR$47,AM65&lt;Pieņēmumi!$AR$48), "Mazs",
IF(AND(AM65&gt;=Pieņēmumi!$AR$48,AM65&lt;Pieņēmumi!$AR$49), "Vidējs","Liels"))))</f>
        <v>Vidējs</v>
      </c>
      <c r="AO65" s="9">
        <f>IF(AN65="Mikro",Pieņēmumi!$AR$31*AL65*0.5,
IF(AN65="Mazs",Pieņēmumi!$AR$31*AL65,
IF(AN65="Vidējs",Pieņēmumi!$AR$32*AL65,
IF(AN65="Liels",Pieņēmumi!$AR$34*AL65,
0))))</f>
        <v>1.0981912144702843</v>
      </c>
      <c r="AP65" s="9">
        <f>IF(AN65="Mikro",Pieņēmumi!$AR$31*AL65*0.5,0)</f>
        <v>0</v>
      </c>
      <c r="AQ65">
        <v>26</v>
      </c>
      <c r="AR65">
        <v>2</v>
      </c>
      <c r="AS65" s="2">
        <f t="shared" si="61"/>
        <v>13</v>
      </c>
      <c r="AT65" s="6">
        <f>ROUNDUP(IF($A65=1,AQ65/Pieņēmumi!$BC$39,IF($A65=2,AQ65/Pieņēmumi!$BC$40,IF($A65=3,AQ65/Pieņēmumi!$BC$41,AQ65/Pieņēmumi!$BC$42))),$AT$10)</f>
        <v>2</v>
      </c>
      <c r="AU65" s="6">
        <f t="shared" si="21"/>
        <v>13</v>
      </c>
      <c r="AV65" s="6" t="str">
        <f>IF(AND(AU65&gt;=0,AU65&lt;Pieņēmumi!$BC$46),0,
IF(AND(AU65&gt;= Pieņēmumi!$BC$46,AU65&lt;Pieņēmumi!$BC$47), "Mikro",
IF(AND(AU65&gt;=Pieņēmumi!$BC$47,AU65&lt;Pieņēmumi!$BC$48), "Mazs",
IF(AND(AU65&gt;=Pieņēmumi!$BC$48,AU65&lt;Pieņēmumi!$BC$49), "Vidējs","Liels"))))</f>
        <v>Vidējs</v>
      </c>
      <c r="AW65" s="9">
        <f>IF(AV65="Mikro",Pieņēmumi!$BC$31*AT65*0.5,
IF(AV65="Mazs",Pieņēmumi!$BC$31*AT65,
IF(AV65="Vidējs",Pieņēmumi!$BC$32*AT65,
IF(AV65="Liels",Pieņēmumi!$BC$34*AT65,
0))))</f>
        <v>2.3255813953488373</v>
      </c>
      <c r="AX65" s="9">
        <f>IF(AV65="Mikro",Pieņēmumi!$BC$31*AT65*0.5,0)</f>
        <v>0</v>
      </c>
      <c r="AY65">
        <v>23</v>
      </c>
      <c r="AZ65">
        <v>2</v>
      </c>
      <c r="BA65" s="2">
        <f t="shared" si="62"/>
        <v>11.5</v>
      </c>
      <c r="BB65" s="6">
        <f>ROUNDUP(IF($A65=1,AY65/Pieņēmumi!$BN$39,IF($A65=2,AY65/Pieņēmumi!$BN$40,IF($A65=3,AY65/Pieņēmumi!$BN$41,AY65/Pieņēmumi!$BN$42))),$BB$10)</f>
        <v>1</v>
      </c>
      <c r="BC65" s="6">
        <f t="shared" si="22"/>
        <v>23</v>
      </c>
      <c r="BD65" s="6" t="str">
        <f>IF(AND(BC65&gt;=0,BC65&lt;Pieņēmumi!$BN$46),0,
IF(AND(BC65&gt;= Pieņēmumi!$BN$46,BC65&lt;Pieņēmumi!$BN$47), "Mikro",
IF(AND(BC65&gt;=Pieņēmumi!$BN$47,BC65&lt;Pieņēmumi!$BN$48), "Mazs",
IF(AND(BC65&gt;=Pieņēmumi!$BN$48,BC65&lt;Pieņēmumi!$BN$49), "Vidējs","Liels"))))</f>
        <v>Liels</v>
      </c>
      <c r="BE65" s="9">
        <f>IF(BD65="Mikro",Pieņēmumi!$BN$31*BB65*0.5,
IF(BD65="Mazs",Pieņēmumi!$BN$31*BB65,
IF(BD65="Vidējs",Pieņēmumi!$BN$32*BB65,
IF(BD65="Liels",Pieņēmumi!$BN$34*BB65,
0))))</f>
        <v>1.5873015873015872</v>
      </c>
      <c r="BF65" s="9">
        <f>IF(BD65="Mikro",Pieņēmumi!$BN$31*BB65*0.5,0)</f>
        <v>0</v>
      </c>
      <c r="BG65">
        <v>11</v>
      </c>
      <c r="BH65">
        <v>2</v>
      </c>
      <c r="BI65" s="2">
        <f t="shared" si="63"/>
        <v>5.5</v>
      </c>
      <c r="BJ65" s="6">
        <f>ROUNDUP(IF($A65=1,BG65/Pieņēmumi!$BY$39,IF($A65=2,BG65/Pieņēmumi!$BY$40,IF($A65=3,BG65/Pieņēmumi!$BY$41,BG65/Pieņēmumi!$BY$42))),$BJ$10)</f>
        <v>1</v>
      </c>
      <c r="BK65" s="6">
        <f t="shared" si="24"/>
        <v>11</v>
      </c>
      <c r="BL65" s="6" t="str">
        <f>IF(AND(BK65&gt;=0,BK65&lt;Pieņēmumi!$BY$46),0,
IF(AND(BK65&gt;= Pieņēmumi!$BY$46,BK65&lt;Pieņēmumi!$BY$47), "Mikro",
IF(AND(BK65&gt;=Pieņēmumi!$BY$47,BK65&lt;Pieņēmumi!$BY$48), "Mazs",
IF(AND(BK65&gt;=Pieņēmumi!$BY$48,BK65&lt;Pieņēmumi!$BY$49), "Vidējs","Liels"))))</f>
        <v>Mazs</v>
      </c>
      <c r="BM65" s="9">
        <f>IF(BL65="Mikro",Pieņēmumi!$BY$31*BJ65*0.5,
IF(BL65="Mazs",Pieņēmumi!$BY$31*BJ65,
IF(BL65="Vidējs",Pieņēmumi!$BY$32*BJ65,
IF(BL65="Liels",Pieņēmumi!$BY$34*BJ65,
0))))</f>
        <v>1.0893246187363834</v>
      </c>
      <c r="BN65" s="9">
        <f>IF(BL65="Mikro",Pieņēmumi!$BY$31*BJ65*0.5,0)</f>
        <v>0</v>
      </c>
      <c r="BO65">
        <v>15</v>
      </c>
      <c r="BP65">
        <v>2</v>
      </c>
      <c r="BQ65" s="2">
        <f>BO65/BP65</f>
        <v>7.5</v>
      </c>
      <c r="BR65" s="6">
        <f>ROUNDUP(IF($A65=1,BO65/Pieņēmumi!$CJ$39,IF($A65=2,BO65/Pieņēmumi!$CJ$40,IF($A65=3,BO65/Pieņēmumi!$CJ$41,BO65/Pieņēmumi!$CJ$42))),$BR$10)</f>
        <v>1</v>
      </c>
      <c r="BS65" s="6">
        <f t="shared" si="26"/>
        <v>15</v>
      </c>
      <c r="BT65" s="6" t="str">
        <f>IF(AND(BS65&gt;=0,BS65&lt;Pieņēmumi!$CJ$46),0,
IF(AND(BS65&gt;= Pieņēmumi!$CJ$46,BS65&lt;Pieņēmumi!$CJ$47), "Mikro",
IF(AND(BS65&gt;=Pieņēmumi!$CJ$47,BS65&lt;Pieņēmumi!$CJ$48), "Mazs",
IF(AND(BS65&gt;=Pieņēmumi!$CJ$48,BS65&lt;Pieņēmumi!$CJ$49), "Vidējs","Liels"))))</f>
        <v>Vidējs</v>
      </c>
      <c r="BU65" s="9">
        <f>IF(BT65="Mikro",Pieņēmumi!$CJ$31*BR65*0.5,
IF(BT65="Mazs",Pieņēmumi!$CJ$31*BR65,
IF(BT65="Vidējs",Pieņēmumi!$CJ$32*BR65,
IF(BT65="Liels",Pieņēmumi!$CJ$34*BR65,
0))))</f>
        <v>1.2919896640826873</v>
      </c>
      <c r="BV65" s="9">
        <f>IF(BT65="Mikro",Pieņēmumi!$CJ$31*BR65*0.5,0)</f>
        <v>0</v>
      </c>
      <c r="BW65">
        <v>0</v>
      </c>
      <c r="BX65">
        <v>0</v>
      </c>
      <c r="BY65" s="2">
        <v>0</v>
      </c>
      <c r="BZ65" s="6">
        <f>ROUNDUP(IF($A65=1,BW65/Pieņēmumi!$CU$42,IF($A65=2,BW65/Pieņēmumi!$CU$43,IF($A65=3,BW65/Pieņēmumi!$CU$44,BW65/Pieņēmumi!$CU$45))),$CH$10)</f>
        <v>0</v>
      </c>
      <c r="CA65" s="6">
        <f t="shared" si="27"/>
        <v>0</v>
      </c>
      <c r="CB65" s="6">
        <f>IF(AND(CA65&gt;=0,CA65&lt;Pieņēmumi!$CU$49),0,
IF(AND(CA65&gt;=Pieņēmumi!$CU$49,CA65&lt;Pieņēmumi!$CU$50),"Mazs",
IF(AND(CA65&gt;=Pieņēmumi!$CU$50,CA65&lt;Pieņēmumi!$CU$51),"Vidējs","Liels")))</f>
        <v>0</v>
      </c>
      <c r="CC65" s="9">
        <f>IF(CB65="Mazs",Pieņēmumi!$CU$34*BZ65,IF(CB65="Vidējs",Pieņēmumi!$CU$35*BZ65,IF(CB65="Liels",Pieņēmumi!$CU$37*BZ65,0)))</f>
        <v>0</v>
      </c>
      <c r="CD65" s="9">
        <f>IF(CB65="Mazs",(Pieņēmumi!$CU$35-Pieņēmumi!$CU$34)*BZ65,0)</f>
        <v>0</v>
      </c>
      <c r="CE65">
        <v>0</v>
      </c>
      <c r="CF65">
        <v>0</v>
      </c>
      <c r="CG65" s="2">
        <v>0</v>
      </c>
      <c r="CH65" s="6">
        <f>ROUNDUP(IF($A65=1,CE65/Pieņēmumi!$DE$42,IF($A65=2,CE65/Pieņēmumi!$DE$43,IF($A65=3,CE65/Pieņēmumi!$DE$44,CE65/Pieņēmumi!$DE$45))),$CH$10)</f>
        <v>0</v>
      </c>
      <c r="CI65" s="6">
        <f t="shared" si="28"/>
        <v>0</v>
      </c>
      <c r="CJ65" s="6">
        <f>IF(AND(CI65&gt;=0,CI65&lt;Pieņēmumi!$DE$49),0,
IF(AND(CI65&gt;=Pieņēmumi!$DE$49,CI65&lt;Pieņēmumi!$DE$50),"Mazs",
IF(AND(CI65&gt;=Pieņēmumi!$DE$50,CI65&lt;Pieņēmumi!$DE$51),"Vidējs","Liels")))</f>
        <v>0</v>
      </c>
      <c r="CK65" s="9">
        <f>IF(CJ65="Mazs",Pieņēmumi!$DE$34*CH65,IF(CJ65="Vidējs",Pieņēmumi!$DE$35*CH65,IF(CJ65="Liels",Pieņēmumi!$DE$37*CH65,0)))</f>
        <v>0</v>
      </c>
      <c r="CL65" s="9">
        <f>IF(CJ65="Mazs",(Pieņēmumi!$DE$35-Pieņēmumi!$DE$34)*CH65,0)</f>
        <v>0</v>
      </c>
      <c r="CM65">
        <v>0</v>
      </c>
      <c r="CN65">
        <v>0</v>
      </c>
      <c r="CO65" s="2">
        <v>0</v>
      </c>
      <c r="CP65" s="6">
        <f>ROUNDUP(IF($A65=1,CM65/Pieņēmumi!$DO$42,IF($A65=2,CM65/Pieņēmumi!$DO$43,IF($A65=3,CM65/Pieņēmumi!$DO$44,CM65/Pieņēmumi!$DO$45))),$CP$10)</f>
        <v>0</v>
      </c>
      <c r="CQ65" s="6">
        <f t="shared" si="29"/>
        <v>0</v>
      </c>
      <c r="CR65" s="6">
        <f>IF(AND(CQ65&gt;=0,CQ65&lt;Pieņēmumi!$DO$49),0,
IF(AND(CQ65&gt;=Pieņēmumi!$DO$49,CQ65&lt;Pieņēmumi!$DO$50),"Mazs",
IF(AND(CQ65&gt;=Pieņēmumi!$DO$50,CQ65&lt;Pieņēmumi!$DO$51),"Vidējs","Liels")))</f>
        <v>0</v>
      </c>
      <c r="CS65" s="9">
        <f>IF(CR65="Mazs",Pieņēmumi!$DO$34*CP65,IF(CR65="Vidējs",Pieņēmumi!$DO$35*CP65,IF(CR65="Liels",Pieņēmumi!$DO$37*CP65,0)))</f>
        <v>0</v>
      </c>
      <c r="CT65" s="9">
        <f>IF(CR65="Mazs",(Pieņēmumi!$DO$35-Pieņēmumi!$DO$34)*CP65,0)</f>
        <v>0</v>
      </c>
      <c r="CU65" s="6">
        <f t="shared" si="30"/>
        <v>169</v>
      </c>
      <c r="CV65" s="6">
        <f t="shared" si="31"/>
        <v>18</v>
      </c>
      <c r="CW65" s="2">
        <f t="shared" si="32"/>
        <v>9.3888888888888893</v>
      </c>
      <c r="CX65" t="str">
        <f t="shared" si="33"/>
        <v>Vidējā</v>
      </c>
    </row>
    <row r="66" spans="1:102" x14ac:dyDescent="0.25">
      <c r="A66" s="5">
        <v>2</v>
      </c>
      <c r="B66" s="23">
        <v>0.87518735714898754</v>
      </c>
      <c r="C66">
        <v>74</v>
      </c>
      <c r="D66">
        <v>3</v>
      </c>
      <c r="E66" s="2">
        <f t="shared" si="57"/>
        <v>24.666666666666668</v>
      </c>
      <c r="F66" s="6">
        <f>ROUNDUP(IF($A66=1,C66/Pieņēmumi!$B$39,IF($A66=2,C66/Pieņēmumi!$B$40,IF($A66=3,C66/Pieņēmumi!$B$41,C66/Pieņēmumi!$B$42))),$F$10)</f>
        <v>4</v>
      </c>
      <c r="G66" s="6">
        <f t="shared" si="13"/>
        <v>18.5</v>
      </c>
      <c r="H66" s="6" t="str">
        <f>IF(AND(G66&gt;=0,G66&lt;Pieņēmumi!$B$46),0,
IF(AND(G66&gt;= Pieņēmumi!$B$46,G66&lt;Pieņēmumi!$B$47), "Mikro",
IF(AND(G66&gt;=Pieņēmumi!$B$47,G66&lt;Pieņēmumi!$B$48), "Mazs",
IF(AND(G66&gt;=Pieņēmumi!$B$48,G66&lt;Pieņēmumi!$B$49), "Vidējs","Liels"))))</f>
        <v>Vidējs</v>
      </c>
      <c r="I66" s="9">
        <f>IF(H66="Mikro",Pieņēmumi!$B$31*F66*0.5,
IF(H66="Mazs",Pieņēmumi!$B$31*F66,
IF(H66="Vidējs",Pieņēmumi!$B$32*F66,
IF(H66="Liels",Pieņēmumi!$B$34*F66,
0))))</f>
        <v>3.229974160206718</v>
      </c>
      <c r="J66" s="9">
        <f>IF(H66="Mikro",Pieņēmumi!$B$31*F66*0.5,0)</f>
        <v>0</v>
      </c>
      <c r="K66">
        <v>66</v>
      </c>
      <c r="L66">
        <v>3</v>
      </c>
      <c r="M66" s="2">
        <f t="shared" si="58"/>
        <v>22</v>
      </c>
      <c r="N66" s="6">
        <f>ROUNDUP(IF($A66=1,K66/Pieņēmumi!$L$39,IF($A66=2,K66/Pieņēmumi!$L$40,IF($A66=3,K66/Pieņēmumi!$L$41,K66/Pieņēmumi!$L$42))),$N$10)</f>
        <v>4</v>
      </c>
      <c r="O66" s="6">
        <f t="shared" si="14"/>
        <v>16.5</v>
      </c>
      <c r="P66" s="6" t="str">
        <f>IF(AND(O66&gt;=0,O66&lt;Pieņēmumi!$L$46),0,
IF(AND(O66&gt;= Pieņēmumi!$L$46,O66&lt;Pieņēmumi!$L$47), "Mikro",
IF(AND(O66&gt;=Pieņēmumi!$L$47,O66&lt;Pieņēmumi!$L$48), "Mazs",
IF(AND(O66&gt;=Pieņēmumi!$L$48,O66&lt;Pieņēmumi!$L$49), "Vidējs","Liels"))))</f>
        <v>Vidējs</v>
      </c>
      <c r="Q66" s="9">
        <f>IF(P66="Mikro",Pieņēmumi!$L$31*N66*0.5,
IF(P66="Mazs",Pieņēmumi!$L$31*N66,
IF(P66="Vidējs",Pieņēmumi!$L$32*N66,
IF(P66="Liels",Pieņēmumi!$L$34*N66,
0))))</f>
        <v>3.3591731266149876</v>
      </c>
      <c r="R66" s="9">
        <f>IF(P66="Mikro",Pieņēmumi!$L$31*N66*0.5,0)</f>
        <v>0</v>
      </c>
      <c r="S66">
        <v>58</v>
      </c>
      <c r="T66">
        <v>3</v>
      </c>
      <c r="U66" s="2">
        <f t="shared" si="53"/>
        <v>19.333333333333332</v>
      </c>
      <c r="V66" s="6">
        <f>ROUNDUP(IF($A66=1,S66/Pieņēmumi!$V$39,IF($A66=2,S66/Pieņēmumi!$V$40,IF($A66=3,S66/Pieņēmumi!$V$41,S66/Pieņēmumi!$V$42))),$V$10)</f>
        <v>3</v>
      </c>
      <c r="W66" s="6">
        <f t="shared" si="16"/>
        <v>19.333333333333332</v>
      </c>
      <c r="X66" s="6" t="str">
        <f>IF(AND(W66&gt;=0,W66&lt;Pieņēmumi!$V$46),0,
IF(AND(W66&gt;= Pieņēmumi!$V$46,W66&lt;Pieņēmumi!$V$47), "Mikro",
IF(AND(W66&gt;=Pieņēmumi!$V$47,W66&lt;Pieņēmumi!$V$48), "Mazs",
IF(AND(W66&gt;=Pieņēmumi!$V$48,W66&lt;Pieņēmumi!$V$49), "Vidējs","Liels"))))</f>
        <v>Vidējs</v>
      </c>
      <c r="Y66" s="9">
        <f>IF(X66="Mikro",Pieņēmumi!$V$31*V66*0.5,
IF(X66="Mazs",Pieņēmumi!$V$31*V66,
IF(X66="Vidējs",Pieņēmumi!$V$32*V66,
IF(X66="Liels",Pieņēmumi!$V$34*V66,
0))))</f>
        <v>2.6162790697674421</v>
      </c>
      <c r="Z66" s="9">
        <f>IF(X66="Mikro",Pieņēmumi!$V$31*V66*0.5,0)</f>
        <v>0</v>
      </c>
      <c r="AA66">
        <v>71</v>
      </c>
      <c r="AB66">
        <v>3</v>
      </c>
      <c r="AC66" s="2">
        <f t="shared" si="59"/>
        <v>23.666666666666668</v>
      </c>
      <c r="AD66" s="6">
        <f>ROUNDUP(IF($A66=1,AA66/Pieņēmumi!$AF$39,IF($A66=2,AA66/Pieņēmumi!$AF$40,IF($A66=3,AA66/Pieņēmumi!$AF$41,AA66/Pieņēmumi!$AF$42))),$AD$10)</f>
        <v>4</v>
      </c>
      <c r="AE66" s="6">
        <f t="shared" si="18"/>
        <v>17.75</v>
      </c>
      <c r="AF66" s="6" t="str">
        <f>IF(AND(AE66&gt;=0,AE66&lt;Pieņēmumi!$AF$46),0,
IF(AND(AE66&gt;= Pieņēmumi!$AF$46,AE66&lt;Pieņēmumi!$AF$47), "Mikro",
IF(AND(AE66&gt;=Pieņēmumi!$AF$47,AE66&lt;Pieņēmumi!$AF$48), "Mazs",
IF(AND(AE66&gt;=Pieņēmumi!$AF$48,AE66&lt;Pieņēmumi!$AF$49), "Vidējs","Liels"))))</f>
        <v>Vidējs</v>
      </c>
      <c r="AG66" s="9">
        <f>IF(AF66="Mikro",Pieņēmumi!$AF$31*AD66*0.5,
IF(AF66="Mazs",Pieņēmumi!$AF$31*AD66,
IF(AF66="Vidējs",Pieņēmumi!$AF$32*AD66,
IF(AF66="Liels",Pieņēmumi!$AF$34*AD66,
0))))</f>
        <v>4.1343669250646</v>
      </c>
      <c r="AH66" s="9">
        <f>IF(AF66="Mikro",Pieņēmumi!$AF$31*AD66*0.5,0)</f>
        <v>0</v>
      </c>
      <c r="AI66">
        <v>59</v>
      </c>
      <c r="AJ66">
        <v>3</v>
      </c>
      <c r="AK66" s="2">
        <f t="shared" si="60"/>
        <v>19.666666666666668</v>
      </c>
      <c r="AL66" s="6">
        <f>ROUNDUP(IF($A66=1,AI66/Pieņēmumi!$AR$39,IF($A66=2,AI66/Pieņēmumi!$AR$40,IF($A66=3,AI66/Pieņēmumi!$AR$41,AI66/Pieņēmumi!$AR$42))),$AL$10)</f>
        <v>3</v>
      </c>
      <c r="AM66" s="6">
        <f t="shared" si="19"/>
        <v>19.666666666666668</v>
      </c>
      <c r="AN66" s="6" t="str">
        <f>IF(AND(AM66&gt;=0,AM66&lt;Pieņēmumi!$AR$46),0,
IF(AND(AM66&gt;= Pieņēmumi!$AR$46,AM66&lt;Pieņēmumi!$AR$47), "Mikro",
IF(AND(AM66&gt;=Pieņēmumi!$AR$47,AM66&lt;Pieņēmumi!$AR$48), "Mazs",
IF(AND(AM66&gt;=Pieņēmumi!$AR$48,AM66&lt;Pieņēmumi!$AR$49), "Vidējs","Liels"))))</f>
        <v>Vidējs</v>
      </c>
      <c r="AO66" s="9">
        <f>IF(AN66="Mikro",Pieņēmumi!$AR$31*AL66*0.5,
IF(AN66="Mazs",Pieņēmumi!$AR$31*AL66,
IF(AN66="Vidējs",Pieņēmumi!$AR$32*AL66,
IF(AN66="Liels",Pieņēmumi!$AR$34*AL66,
0))))</f>
        <v>3.2945736434108532</v>
      </c>
      <c r="AP66" s="9">
        <f>IF(AN66="Mikro",Pieņēmumi!$AR$31*AL66*0.5,0)</f>
        <v>0</v>
      </c>
      <c r="AQ66">
        <v>86</v>
      </c>
      <c r="AR66">
        <v>3</v>
      </c>
      <c r="AS66" s="2">
        <f t="shared" si="61"/>
        <v>28.666666666666668</v>
      </c>
      <c r="AT66" s="6">
        <f>ROUNDUP(IF($A66=1,AQ66/Pieņēmumi!$BC$39,IF($A66=2,AQ66/Pieņēmumi!$BC$40,IF($A66=3,AQ66/Pieņēmumi!$BC$41,AQ66/Pieņēmumi!$BC$42))),$AT$10)</f>
        <v>4</v>
      </c>
      <c r="AU66" s="6">
        <f t="shared" si="21"/>
        <v>21.5</v>
      </c>
      <c r="AV66" s="6" t="str">
        <f>IF(AND(AU66&gt;=0,AU66&lt;Pieņēmumi!$BC$46),0,
IF(AND(AU66&gt;= Pieņēmumi!$BC$46,AU66&lt;Pieņēmumi!$BC$47), "Mikro",
IF(AND(AU66&gt;=Pieņēmumi!$BC$47,AU66&lt;Pieņēmumi!$BC$48), "Mazs",
IF(AND(AU66&gt;=Pieņēmumi!$BC$48,AU66&lt;Pieņēmumi!$BC$49), "Vidējs","Liels"))))</f>
        <v>Liels</v>
      </c>
      <c r="AW66" s="9">
        <f>IF(AV66="Mikro",Pieņēmumi!$BC$31*AT66*0.5,
IF(AV66="Mazs",Pieņēmumi!$BC$31*AT66,
IF(AV66="Vidējs",Pieņēmumi!$BC$32*AT66,
IF(AV66="Liels",Pieņēmumi!$BC$34*AT66,
0))))</f>
        <v>6.0606060606060606</v>
      </c>
      <c r="AX66" s="9">
        <f>IF(AV66="Mikro",Pieņēmumi!$BC$31*AT66*0.5,0)</f>
        <v>0</v>
      </c>
      <c r="AY66">
        <v>82</v>
      </c>
      <c r="AZ66">
        <v>3</v>
      </c>
      <c r="BA66" s="2">
        <f t="shared" si="62"/>
        <v>27.333333333333332</v>
      </c>
      <c r="BB66" s="6">
        <f>ROUNDUP(IF($A66=1,AY66/Pieņēmumi!$BN$39,IF($A66=2,AY66/Pieņēmumi!$BN$40,IF($A66=3,AY66/Pieņēmumi!$BN$41,AY66/Pieņēmumi!$BN$42))),$BB$10)</f>
        <v>4</v>
      </c>
      <c r="BC66" s="6">
        <f t="shared" si="22"/>
        <v>20.5</v>
      </c>
      <c r="BD66" s="6" t="str">
        <f>IF(AND(BC66&gt;=0,BC66&lt;Pieņēmumi!$BN$46),0,
IF(AND(BC66&gt;= Pieņēmumi!$BN$46,BC66&lt;Pieņēmumi!$BN$47), "Mikro",
IF(AND(BC66&gt;=Pieņēmumi!$BN$47,BC66&lt;Pieņēmumi!$BN$48), "Mazs",
IF(AND(BC66&gt;=Pieņēmumi!$BN$48,BC66&lt;Pieņēmumi!$BN$49), "Vidējs","Liels"))))</f>
        <v>Vidējs</v>
      </c>
      <c r="BE66" s="9">
        <f>IF(BD66="Mikro",Pieņēmumi!$BN$31*BB66*0.5,
IF(BD66="Mazs",Pieņēmumi!$BN$31*BB66,
IF(BD66="Vidējs",Pieņēmumi!$BN$32*BB66,
IF(BD66="Liels",Pieņēmumi!$BN$34*BB66,
0))))</f>
        <v>4.909560723514212</v>
      </c>
      <c r="BF66" s="9">
        <f>IF(BD66="Mikro",Pieņēmumi!$BN$31*BB66*0.5,0)</f>
        <v>0</v>
      </c>
      <c r="BG66">
        <v>84</v>
      </c>
      <c r="BH66">
        <v>3</v>
      </c>
      <c r="BI66" s="2">
        <f t="shared" si="63"/>
        <v>28</v>
      </c>
      <c r="BJ66" s="6">
        <f>ROUNDUP(IF($A66=1,BG66/Pieņēmumi!$BY$39,IF($A66=2,BG66/Pieņēmumi!$BY$40,IF($A66=3,BG66/Pieņēmumi!$BY$41,BG66/Pieņēmumi!$BY$42))),$BJ$10)</f>
        <v>4</v>
      </c>
      <c r="BK66" s="6">
        <f t="shared" si="24"/>
        <v>21</v>
      </c>
      <c r="BL66" s="6" t="str">
        <f>IF(AND(BK66&gt;=0,BK66&lt;Pieņēmumi!$BY$46),0,
IF(AND(BK66&gt;= Pieņēmumi!$BY$46,BK66&lt;Pieņēmumi!$BY$47), "Mikro",
IF(AND(BK66&gt;=Pieņēmumi!$BY$47,BK66&lt;Pieņēmumi!$BY$48), "Mazs",
IF(AND(BK66&gt;=Pieņēmumi!$BY$48,BK66&lt;Pieņēmumi!$BY$49), "Vidējs","Liels"))))</f>
        <v>Liels</v>
      </c>
      <c r="BM66" s="9">
        <f>IF(BL66="Mikro",Pieņēmumi!$BY$31*BJ66*0.5,
IF(BL66="Mazs",Pieņēmumi!$BY$31*BJ66,
IF(BL66="Vidējs",Pieņēmumi!$BY$32*BJ66,
IF(BL66="Liels",Pieņēmumi!$BY$34*BJ66,
0))))</f>
        <v>6.6378066378066372</v>
      </c>
      <c r="BN66" s="9">
        <f>IF(BL66="Mikro",Pieņēmumi!$BY$31*BJ66*0.5,0)</f>
        <v>0</v>
      </c>
      <c r="BO66">
        <v>71</v>
      </c>
      <c r="BP66">
        <v>3</v>
      </c>
      <c r="BQ66" s="2">
        <f>BO66/BP66</f>
        <v>23.666666666666668</v>
      </c>
      <c r="BR66" s="6">
        <f>ROUNDUP(IF($A66=1,BO66/Pieņēmumi!$CJ$39,IF($A66=2,BO66/Pieņēmumi!$CJ$40,IF($A66=3,BO66/Pieņēmumi!$CJ$41,BO66/Pieņēmumi!$CJ$42))),$BR$10)</f>
        <v>3</v>
      </c>
      <c r="BS66" s="6">
        <f t="shared" si="26"/>
        <v>23.666666666666668</v>
      </c>
      <c r="BT66" s="6" t="str">
        <f>IF(AND(BS66&gt;=0,BS66&lt;Pieņēmumi!$CJ$46),0,
IF(AND(BS66&gt;= Pieņēmumi!$CJ$46,BS66&lt;Pieņēmumi!$CJ$47), "Mikro",
IF(AND(BS66&gt;=Pieņēmumi!$CJ$47,BS66&lt;Pieņēmumi!$CJ$48), "Mazs",
IF(AND(BS66&gt;=Pieņēmumi!$CJ$48,BS66&lt;Pieņēmumi!$CJ$49), "Vidējs","Liels"))))</f>
        <v>Liels</v>
      </c>
      <c r="BU66" s="9">
        <f>IF(BT66="Mikro",Pieņēmumi!$CJ$31*BR66*0.5,
IF(BT66="Mazs",Pieņēmumi!$CJ$31*BR66,
IF(BT66="Vidējs",Pieņēmumi!$CJ$32*BR66,
IF(BT66="Liels",Pieņēmumi!$CJ$34*BR66,
0))))</f>
        <v>5.0865800865800868</v>
      </c>
      <c r="BV66" s="9">
        <f>IF(BT66="Mikro",Pieņēmumi!$CJ$31*BR66*0.5,0)</f>
        <v>0</v>
      </c>
      <c r="BW66">
        <v>36</v>
      </c>
      <c r="BX66">
        <v>1</v>
      </c>
      <c r="BY66" s="2">
        <f>BW66/BX66</f>
        <v>36</v>
      </c>
      <c r="BZ66" s="6">
        <f>ROUNDUP(IF($A66=1,BW66/Pieņēmumi!$CU$42,IF($A66=2,BW66/Pieņēmumi!$CU$43,IF($A66=3,BW66/Pieņēmumi!$CU$44,BW66/Pieņēmumi!$CU$45))),$CH$10)</f>
        <v>2</v>
      </c>
      <c r="CA66" s="6">
        <f t="shared" si="27"/>
        <v>18</v>
      </c>
      <c r="CB66" s="6" t="str">
        <f>IF(AND(CA66&gt;=0,CA66&lt;Pieņēmumi!$CU$49),0,
IF(AND(CA66&gt;=Pieņēmumi!$CU$49,CA66&lt;Pieņēmumi!$CU$50),"Mazs",
IF(AND(CA66&gt;=Pieņēmumi!$CU$50,CA66&lt;Pieņēmumi!$CU$51),"Vidējs","Liels")))</f>
        <v>Vidējs</v>
      </c>
      <c r="CC66" s="9">
        <f>IF(CB66="Mazs",Pieņēmumi!$CU$34*BZ66,IF(CB66="Vidējs",Pieņēmumi!$CU$35*BZ66,IF(CB66="Liels",Pieņēmumi!$CU$37*BZ66,0)))</f>
        <v>2.7777777777777781</v>
      </c>
      <c r="CD66" s="9">
        <f>IF(CB66="Mazs",(Pieņēmumi!$CU$35-Pieņēmumi!$CU$34)*BZ66,0)</f>
        <v>0</v>
      </c>
      <c r="CE66">
        <v>63</v>
      </c>
      <c r="CF66">
        <v>3</v>
      </c>
      <c r="CG66" s="2">
        <f>CE66/CF66</f>
        <v>21</v>
      </c>
      <c r="CH66" s="6">
        <f>ROUNDUP(IF($A66=1,CE66/Pieņēmumi!$DE$42,IF($A66=2,CE66/Pieņēmumi!$DE$43,IF($A66=3,CE66/Pieņēmumi!$DE$44,CE66/Pieņēmumi!$DE$45))),$CH$10)</f>
        <v>3</v>
      </c>
      <c r="CI66" s="6">
        <f t="shared" si="28"/>
        <v>21</v>
      </c>
      <c r="CJ66" s="6" t="str">
        <f>IF(AND(CI66&gt;=0,CI66&lt;Pieņēmumi!$DE$49),0,
IF(AND(CI66&gt;=Pieņēmumi!$DE$49,CI66&lt;Pieņēmumi!$DE$50),"Mazs",
IF(AND(CI66&gt;=Pieņēmumi!$DE$50,CI66&lt;Pieņēmumi!$DE$51),"Vidējs","Liels")))</f>
        <v>Liels</v>
      </c>
      <c r="CK66" s="9">
        <f>IF(CJ66="Mazs",Pieņēmumi!$DE$34*CH66,IF(CJ66="Vidējs",Pieņēmumi!$DE$35*CH66,IF(CJ66="Liels",Pieņēmumi!$DE$37*CH66,0)))</f>
        <v>5.3030303030303028</v>
      </c>
      <c r="CL66" s="9">
        <f>IF(CJ66="Mazs",(Pieņēmumi!$DE$35-Pieņēmumi!$DE$34)*CH66,0)</f>
        <v>0</v>
      </c>
      <c r="CM66">
        <v>45</v>
      </c>
      <c r="CN66">
        <v>2</v>
      </c>
      <c r="CO66" s="2">
        <f>CM66/CN66</f>
        <v>22.5</v>
      </c>
      <c r="CP66" s="6">
        <f>ROUNDUP(IF($A66=1,CM66/Pieņēmumi!$DO$42,IF($A66=2,CM66/Pieņēmumi!$DO$43,IF($A66=3,CM66/Pieņēmumi!$DO$44,CM66/Pieņēmumi!$DO$45))),$CP$10)</f>
        <v>2</v>
      </c>
      <c r="CQ66" s="6">
        <f t="shared" si="29"/>
        <v>22.5</v>
      </c>
      <c r="CR66" s="6" t="str">
        <f>IF(AND(CQ66&gt;=0,CQ66&lt;Pieņēmumi!$DO$49),0,
IF(AND(CQ66&gt;=Pieņēmumi!$DO$49,CQ66&lt;Pieņēmumi!$DO$50),"Mazs",
IF(AND(CQ66&gt;=Pieņēmumi!$DO$50,CQ66&lt;Pieņēmumi!$DO$51),"Vidējs","Liels")))</f>
        <v>Liels</v>
      </c>
      <c r="CS66" s="9">
        <f>IF(CR66="Mazs",Pieņēmumi!$DO$34*CP66,IF(CR66="Vidējs",Pieņēmumi!$DO$35*CP66,IF(CR66="Liels",Pieņēmumi!$DO$37*CP66,0)))</f>
        <v>3.535353535353535</v>
      </c>
      <c r="CT66" s="9">
        <f>IF(CR66="Mazs",(Pieņēmumi!$DO$35-Pieņēmumi!$DO$34)*CP66,0)</f>
        <v>0</v>
      </c>
      <c r="CU66" s="6">
        <f t="shared" si="30"/>
        <v>795</v>
      </c>
      <c r="CV66" s="6">
        <f t="shared" si="31"/>
        <v>33</v>
      </c>
      <c r="CW66" s="2">
        <f t="shared" si="32"/>
        <v>24.09090909090909</v>
      </c>
      <c r="CX66" t="str">
        <f t="shared" si="33"/>
        <v>Lielā</v>
      </c>
    </row>
    <row r="67" spans="1:102" x14ac:dyDescent="0.25">
      <c r="A67" s="5">
        <v>3</v>
      </c>
      <c r="B67" s="23">
        <v>0.87326672681761419</v>
      </c>
      <c r="C67">
        <v>4</v>
      </c>
      <c r="D67">
        <v>1</v>
      </c>
      <c r="E67" s="2">
        <f t="shared" si="57"/>
        <v>4</v>
      </c>
      <c r="F67" s="6">
        <f>ROUNDUP(IF($A67=1,C67/Pieņēmumi!$B$39,IF($A67=2,C67/Pieņēmumi!$B$40,IF($A67=3,C67/Pieņēmumi!$B$41,C67/Pieņēmumi!$B$42))),$F$10)</f>
        <v>1</v>
      </c>
      <c r="G67" s="6">
        <f t="shared" si="13"/>
        <v>4</v>
      </c>
      <c r="H67" s="6" t="str">
        <f>IF(AND(G67&gt;=0,G67&lt;Pieņēmumi!$B$46),0,
IF(AND(G67&gt;= Pieņēmumi!$B$46,G67&lt;Pieņēmumi!$B$47), "Mikro",
IF(AND(G67&gt;=Pieņēmumi!$B$47,G67&lt;Pieņēmumi!$B$48), "Mazs",
IF(AND(G67&gt;=Pieņēmumi!$B$48,G67&lt;Pieņēmumi!$B$49), "Vidējs","Liels"))))</f>
        <v>Mikro</v>
      </c>
      <c r="I67" s="9">
        <f>IF(H67="Mikro",Pieņēmumi!$B$31*F67*0.5,
IF(H67="Mazs",Pieņēmumi!$B$31*F67,
IF(H67="Vidējs",Pieņēmumi!$B$32*F67,
IF(H67="Liels",Pieņēmumi!$B$34*F67,
0))))</f>
        <v>0.35792094615624032</v>
      </c>
      <c r="J67" s="9">
        <f>IF(H67="Mikro",Pieņēmumi!$B$31*F67*0.5,0)</f>
        <v>0.35792094615624032</v>
      </c>
      <c r="K67">
        <v>6</v>
      </c>
      <c r="L67">
        <v>1</v>
      </c>
      <c r="M67" s="2">
        <f t="shared" si="58"/>
        <v>6</v>
      </c>
      <c r="N67" s="6">
        <f>ROUNDUP(IF($A67=1,K67/Pieņēmumi!$L$39,IF($A67=2,K67/Pieņēmumi!$L$40,IF($A67=3,K67/Pieņēmumi!$L$41,K67/Pieņēmumi!$L$42))),$N$10)</f>
        <v>1</v>
      </c>
      <c r="O67" s="6">
        <f t="shared" si="14"/>
        <v>6</v>
      </c>
      <c r="P67" s="6" t="str">
        <f>IF(AND(O67&gt;=0,O67&lt;Pieņēmumi!$L$46),0,
IF(AND(O67&gt;= Pieņēmumi!$L$46,O67&lt;Pieņēmumi!$L$47), "Mikro",
IF(AND(O67&gt;=Pieņēmumi!$L$47,O67&lt;Pieņēmumi!$L$48), "Mazs",
IF(AND(O67&gt;=Pieņēmumi!$L$48,O67&lt;Pieņēmumi!$L$49), "Vidējs","Liels"))))</f>
        <v>Mikro</v>
      </c>
      <c r="Q67" s="9">
        <f>IF(P67="Mikro",Pieņēmumi!$L$31*N67*0.5,
IF(P67="Mazs",Pieņēmumi!$L$31*N67,
IF(P67="Vidējs",Pieņēmumi!$L$32*N67,
IF(P67="Liels",Pieņēmumi!$L$34*N67,
0))))</f>
        <v>0.3734827264239029</v>
      </c>
      <c r="R67" s="9">
        <f>IF(P67="Mikro",Pieņēmumi!$L$31*N67*0.5,0)</f>
        <v>0.3734827264239029</v>
      </c>
      <c r="S67">
        <v>6</v>
      </c>
      <c r="T67">
        <v>0</v>
      </c>
      <c r="U67" s="2">
        <v>0</v>
      </c>
      <c r="V67" s="6">
        <f>ROUNDUP(IF($A67=1,S67/Pieņēmumi!$V$39,IF($A67=2,S67/Pieņēmumi!$V$40,IF($A67=3,S67/Pieņēmumi!$V$41,S67/Pieņēmumi!$V$42))),$V$10)</f>
        <v>1</v>
      </c>
      <c r="W67" s="6">
        <f t="shared" si="16"/>
        <v>6</v>
      </c>
      <c r="X67" s="6" t="str">
        <f>IF(AND(W67&gt;=0,W67&lt;Pieņēmumi!$V$46),0,
IF(AND(W67&gt;= Pieņēmumi!$V$46,W67&lt;Pieņēmumi!$V$47), "Mikro",
IF(AND(W67&gt;=Pieņēmumi!$V$47,W67&lt;Pieņēmumi!$V$48), "Mazs",
IF(AND(W67&gt;=Pieņēmumi!$V$48,W67&lt;Pieņēmumi!$V$49), "Vidējs","Liels"))))</f>
        <v>Mikro</v>
      </c>
      <c r="Y67" s="9">
        <f>IF(X67="Mikro",Pieņēmumi!$V$31*V67*0.5,
IF(X67="Mazs",Pieņēmumi!$V$31*V67,
IF(X67="Vidējs",Pieņēmumi!$V$32*V67,
IF(X67="Liels",Pieņēmumi!$V$34*V67,
0))))</f>
        <v>0.38904450669156554</v>
      </c>
      <c r="Z67" s="9">
        <f>IF(X67="Mikro",Pieņēmumi!$V$31*V67*0.5,0)</f>
        <v>0.38904450669156554</v>
      </c>
      <c r="AA67">
        <v>4</v>
      </c>
      <c r="AB67">
        <v>1</v>
      </c>
      <c r="AC67" s="2">
        <f t="shared" si="59"/>
        <v>4</v>
      </c>
      <c r="AD67" s="6">
        <f>ROUNDUP(IF($A67=1,AA67/Pieņēmumi!$AF$39,IF($A67=2,AA67/Pieņēmumi!$AF$40,IF($A67=3,AA67/Pieņēmumi!$AF$41,AA67/Pieņēmumi!$AF$42))),$AD$10)</f>
        <v>1</v>
      </c>
      <c r="AE67" s="6">
        <f t="shared" si="18"/>
        <v>4</v>
      </c>
      <c r="AF67" s="6" t="str">
        <f>IF(AND(AE67&gt;=0,AE67&lt;Pieņēmumi!$AF$46),0,
IF(AND(AE67&gt;= Pieņēmumi!$AF$46,AE67&lt;Pieņēmumi!$AF$47), "Mikro",
IF(AND(AE67&gt;=Pieņēmumi!$AF$47,AE67&lt;Pieņēmumi!$AF$48), "Mazs",
IF(AND(AE67&gt;=Pieņēmumi!$AF$48,AE67&lt;Pieņēmumi!$AF$49), "Vidējs","Liels"))))</f>
        <v>Mikro</v>
      </c>
      <c r="AG67" s="9">
        <f>IF(AF67="Mikro",Pieņēmumi!$AF$31*AD67*0.5,
IF(AF67="Mazs",Pieņēmumi!$AF$31*AD67,
IF(AF67="Vidējs",Pieņēmumi!$AF$32*AD67,
IF(AF67="Liels",Pieņēmumi!$AF$34*AD67,
0))))</f>
        <v>0.42016806722689076</v>
      </c>
      <c r="AH67" s="9">
        <f>IF(AF67="Mikro",Pieņēmumi!$AF$31*AD67*0.5,0)</f>
        <v>0.42016806722689076</v>
      </c>
      <c r="AI67">
        <v>6</v>
      </c>
      <c r="AJ67">
        <v>1</v>
      </c>
      <c r="AK67" s="2">
        <f t="shared" si="60"/>
        <v>6</v>
      </c>
      <c r="AL67" s="6">
        <f>ROUNDUP(IF($A67=1,AI67/Pieņēmumi!$AR$39,IF($A67=2,AI67/Pieņēmumi!$AR$40,IF($A67=3,AI67/Pieņēmumi!$AR$41,AI67/Pieņēmumi!$AR$42))),$AL$10)</f>
        <v>1</v>
      </c>
      <c r="AM67" s="6">
        <f t="shared" si="19"/>
        <v>6</v>
      </c>
      <c r="AN67" s="6" t="str">
        <f>IF(AND(AM67&gt;=0,AM67&lt;Pieņēmumi!$AR$46),0,
IF(AND(AM67&gt;= Pieņēmumi!$AR$46,AM67&lt;Pieņēmumi!$AR$47), "Mikro",
IF(AND(AM67&gt;=Pieņēmumi!$AR$47,AM67&lt;Pieņēmumi!$AR$48), "Mazs",
IF(AND(AM67&gt;=Pieņēmumi!$AR$48,AM67&lt;Pieņēmumi!$AR$49), "Vidējs","Liels"))))</f>
        <v>Mikro</v>
      </c>
      <c r="AO67" s="9">
        <f>IF(AN67="Mikro",Pieņēmumi!$AR$31*AL67*0.5,
IF(AN67="Mazs",Pieņēmumi!$AR$31*AL67,
IF(AN67="Vidējs",Pieņēmumi!$AR$32*AL67,
IF(AN67="Liels",Pieņēmumi!$AR$34*AL67,
0))))</f>
        <v>0.45129162776221604</v>
      </c>
      <c r="AP67" s="9">
        <f>IF(AN67="Mikro",Pieņēmumi!$AR$31*AL67*0.5,0)</f>
        <v>0.45129162776221604</v>
      </c>
      <c r="AQ67">
        <v>5</v>
      </c>
      <c r="AR67">
        <v>1</v>
      </c>
      <c r="AS67" s="2">
        <f t="shared" si="61"/>
        <v>5</v>
      </c>
      <c r="AT67" s="6">
        <f>ROUNDUP(IF($A67=1,AQ67/Pieņēmumi!$BC$39,IF($A67=2,AQ67/Pieņēmumi!$BC$40,IF($A67=3,AQ67/Pieņēmumi!$BC$41,AQ67/Pieņēmumi!$BC$42))),$AT$10)</f>
        <v>1</v>
      </c>
      <c r="AU67" s="6">
        <f t="shared" si="21"/>
        <v>5</v>
      </c>
      <c r="AV67" s="6" t="str">
        <f>IF(AND(AU67&gt;=0,AU67&lt;Pieņēmumi!$BC$46),0,
IF(AND(AU67&gt;= Pieņēmumi!$BC$46,AU67&lt;Pieņēmumi!$BC$47), "Mikro",
IF(AND(AU67&gt;=Pieņēmumi!$BC$47,AU67&lt;Pieņēmumi!$BC$48), "Mazs",
IF(AND(AU67&gt;=Pieņēmumi!$BC$48,AU67&lt;Pieņēmumi!$BC$49), "Vidējs","Liels"))))</f>
        <v>Mikro</v>
      </c>
      <c r="AW67" s="9">
        <f>IF(AV67="Mikro",Pieņēmumi!$BC$31*AT67*0.5,
IF(AV67="Mazs",Pieņēmumi!$BC$31*AT67,
IF(AV67="Vidējs",Pieņēmumi!$BC$32*AT67,
IF(AV67="Liels",Pieņēmumi!$BC$34*AT67,
0))))</f>
        <v>0.48241518829754126</v>
      </c>
      <c r="AX67" s="9">
        <f>IF(AV67="Mikro",Pieņēmumi!$BC$31*AT67*0.5,0)</f>
        <v>0.48241518829754126</v>
      </c>
      <c r="AY67">
        <v>16</v>
      </c>
      <c r="AZ67">
        <v>1</v>
      </c>
      <c r="BA67" s="2">
        <f t="shared" si="62"/>
        <v>16</v>
      </c>
      <c r="BB67" s="6">
        <f>ROUNDUP(IF($A67=1,AY67/Pieņēmumi!$BN$39,IF($A67=2,AY67/Pieņēmumi!$BN$40,IF($A67=3,AY67/Pieņēmumi!$BN$41,AY67/Pieņēmumi!$BN$42))),$BB$10)</f>
        <v>1</v>
      </c>
      <c r="BC67" s="6">
        <f t="shared" si="22"/>
        <v>16</v>
      </c>
      <c r="BD67" s="6" t="str">
        <f>IF(AND(BC67&gt;=0,BC67&lt;Pieņēmumi!$BN$46),0,
IF(AND(BC67&gt;= Pieņēmumi!$BN$46,BC67&lt;Pieņēmumi!$BN$47), "Mikro",
IF(AND(BC67&gt;=Pieņēmumi!$BN$47,BC67&lt;Pieņēmumi!$BN$48), "Mazs",
IF(AND(BC67&gt;=Pieņēmumi!$BN$48,BC67&lt;Pieņēmumi!$BN$49), "Vidējs","Liels"))))</f>
        <v>Vidējs</v>
      </c>
      <c r="BE67" s="9">
        <f>IF(BD67="Mikro",Pieņēmumi!$BN$31*BB67*0.5,
IF(BD67="Mazs",Pieņēmumi!$BN$31*BB67,
IF(BD67="Vidējs",Pieņēmumi!$BN$32*BB67,
IF(BD67="Liels",Pieņēmumi!$BN$34*BB67,
0))))</f>
        <v>1.227390180878553</v>
      </c>
      <c r="BF67" s="9">
        <f>IF(BD67="Mikro",Pieņēmumi!$BN$31*BB67*0.5,0)</f>
        <v>0</v>
      </c>
      <c r="BG67">
        <v>10</v>
      </c>
      <c r="BH67">
        <v>1</v>
      </c>
      <c r="BI67" s="2">
        <f t="shared" si="63"/>
        <v>10</v>
      </c>
      <c r="BJ67" s="6">
        <f>ROUNDUP(IF($A67=1,BG67/Pieņēmumi!$BY$39,IF($A67=2,BG67/Pieņēmumi!$BY$40,IF($A67=3,BG67/Pieņēmumi!$BY$41,BG67/Pieņēmumi!$BY$42))),$BJ$10)</f>
        <v>1</v>
      </c>
      <c r="BK67" s="6">
        <f t="shared" si="24"/>
        <v>10</v>
      </c>
      <c r="BL67" s="6" t="str">
        <f>IF(AND(BK67&gt;=0,BK67&lt;Pieņēmumi!$BY$46),0,
IF(AND(BK67&gt;= Pieņēmumi!$BY$46,BK67&lt;Pieņēmumi!$BY$47), "Mikro",
IF(AND(BK67&gt;=Pieņēmumi!$BY$47,BK67&lt;Pieņēmumi!$BY$48), "Mazs",
IF(AND(BK67&gt;=Pieņēmumi!$BY$48,BK67&lt;Pieņēmumi!$BY$49), "Vidējs","Liels"))))</f>
        <v>Mazs</v>
      </c>
      <c r="BM67" s="9">
        <f>IF(BL67="Mikro",Pieņēmumi!$BY$31*BJ67*0.5,
IF(BL67="Mazs",Pieņēmumi!$BY$31*BJ67,
IF(BL67="Vidējs",Pieņēmumi!$BY$32*BJ67,
IF(BL67="Liels",Pieņēmumi!$BY$34*BJ67,
0))))</f>
        <v>1.0893246187363834</v>
      </c>
      <c r="BN67" s="9">
        <f>IF(BL67="Mikro",Pieņēmumi!$BY$31*BJ67*0.5,0)</f>
        <v>0</v>
      </c>
      <c r="BO67">
        <v>7</v>
      </c>
      <c r="BP67">
        <v>0</v>
      </c>
      <c r="BQ67" s="2">
        <v>0</v>
      </c>
      <c r="BR67" s="6">
        <f>ROUNDUP(IF($A67=1,BO67/Pieņēmumi!$CJ$39,IF($A67=2,BO67/Pieņēmumi!$CJ$40,IF($A67=3,BO67/Pieņēmumi!$CJ$41,BO67/Pieņēmumi!$CJ$42))),$BR$10)</f>
        <v>1</v>
      </c>
      <c r="BS67" s="6">
        <f t="shared" si="26"/>
        <v>7</v>
      </c>
      <c r="BT67" s="6" t="str">
        <f>IF(AND(BS67&gt;=0,BS67&lt;Pieņēmumi!$CJ$46),0,
IF(AND(BS67&gt;= Pieņēmumi!$CJ$46,BS67&lt;Pieņēmumi!$CJ$47), "Mikro",
IF(AND(BS67&gt;=Pieņēmumi!$CJ$47,BS67&lt;Pieņēmumi!$CJ$48), "Mazs",
IF(AND(BS67&gt;=Pieņēmumi!$CJ$48,BS67&lt;Pieņēmumi!$CJ$49), "Vidējs","Liels"))))</f>
        <v>Mikro</v>
      </c>
      <c r="BU67" s="9">
        <f>IF(BT67="Mikro",Pieņēmumi!$CJ$31*BR67*0.5,
IF(BT67="Mazs",Pieņēmumi!$CJ$31*BR67,
IF(BT67="Vidējs",Pieņēmumi!$CJ$32*BR67,
IF(BT67="Liels",Pieņēmumi!$CJ$34*BR67,
0))))</f>
        <v>0.54466230936819171</v>
      </c>
      <c r="BV67" s="9">
        <f>IF(BT67="Mikro",Pieņēmumi!$CJ$31*BR67*0.5,0)</f>
        <v>0.54466230936819171</v>
      </c>
      <c r="BW67">
        <v>7</v>
      </c>
      <c r="BX67">
        <v>1</v>
      </c>
      <c r="BY67" s="2">
        <f>BW67/BX67</f>
        <v>7</v>
      </c>
      <c r="BZ67" s="6">
        <f>ROUNDUP(IF($A67=1,BW67/Pieņēmumi!$CU$42,IF($A67=2,BW67/Pieņēmumi!$CU$43,IF($A67=3,BW67/Pieņēmumi!$CU$44,BW67/Pieņēmumi!$CU$45))),$CH$10)</f>
        <v>1</v>
      </c>
      <c r="CA67" s="6">
        <f t="shared" si="27"/>
        <v>7</v>
      </c>
      <c r="CB67" s="6" t="str">
        <f>IF(AND(CA67&gt;=0,CA67&lt;Pieņēmumi!$CU$49),0,
IF(AND(CA67&gt;=Pieņēmumi!$CU$49,CA67&lt;Pieņēmumi!$CU$50),"Mazs",
IF(AND(CA67&gt;=Pieņēmumi!$CU$50,CA67&lt;Pieņēmumi!$CU$51),"Vidējs","Liels")))</f>
        <v>Mazs</v>
      </c>
      <c r="CC67" s="9">
        <f>IF(CB67="Mazs",Pieņēmumi!$CU$34*BZ67,IF(CB67="Vidējs",Pieņēmumi!$CU$35*BZ67,IF(CB67="Liels",Pieņēmumi!$CU$37*BZ67,0)))</f>
        <v>1.151571739807034</v>
      </c>
      <c r="CD67" s="9">
        <f>IF(CB67="Mazs",(Pieņēmumi!$CU$35-Pieņēmumi!$CU$34)*BZ67,0)</f>
        <v>0.23731714908185508</v>
      </c>
      <c r="CE67">
        <v>8</v>
      </c>
      <c r="CF67">
        <v>1</v>
      </c>
      <c r="CG67" s="2">
        <f>CE67/CF67</f>
        <v>8</v>
      </c>
      <c r="CH67" s="6">
        <f>ROUNDUP(IF($A67=1,CE67/Pieņēmumi!$DE$42,IF($A67=2,CE67/Pieņēmumi!$DE$43,IF($A67=3,CE67/Pieņēmumi!$DE$44,CE67/Pieņēmumi!$DE$45))),$CH$10)</f>
        <v>1</v>
      </c>
      <c r="CI67" s="6">
        <f t="shared" si="28"/>
        <v>8</v>
      </c>
      <c r="CJ67" s="6" t="str">
        <f>IF(AND(CI67&gt;=0,CI67&lt;Pieņēmumi!$DE$49),0,
IF(AND(CI67&gt;=Pieņēmumi!$DE$49,CI67&lt;Pieņēmumi!$DE$50),"Mazs",
IF(AND(CI67&gt;=Pieņēmumi!$DE$50,CI67&lt;Pieņēmumi!$DE$51),"Vidējs","Liels")))</f>
        <v>Mazs</v>
      </c>
      <c r="CK67" s="9">
        <f>IF(CJ67="Mazs",Pieņēmumi!$DE$34*CH67,IF(CJ67="Vidējs",Pieņēmumi!$DE$35*CH67,IF(CJ67="Liels",Pieņēmumi!$DE$37*CH67,0)))</f>
        <v>1.151571739807034</v>
      </c>
      <c r="CL67" s="9">
        <f>IF(CJ67="Mazs",(Pieņēmumi!$DE$35-Pieņēmumi!$DE$34)*CH67,0)</f>
        <v>0.23731714908185508</v>
      </c>
      <c r="CM67">
        <v>12</v>
      </c>
      <c r="CN67">
        <v>1</v>
      </c>
      <c r="CO67" s="2">
        <f>CM67/CN67</f>
        <v>12</v>
      </c>
      <c r="CP67" s="6">
        <f>ROUNDUP(IF($A67=1,CM67/Pieņēmumi!$DO$42,IF($A67=2,CM67/Pieņēmumi!$DO$43,IF($A67=3,CM67/Pieņēmumi!$DO$44,CM67/Pieņēmumi!$DO$45))),$CP$10)</f>
        <v>1</v>
      </c>
      <c r="CQ67" s="6">
        <f t="shared" si="29"/>
        <v>12</v>
      </c>
      <c r="CR67" s="6" t="str">
        <f>IF(AND(CQ67&gt;=0,CQ67&lt;Pieņēmumi!$DO$49),0,
IF(AND(CQ67&gt;=Pieņēmumi!$DO$49,CQ67&lt;Pieņēmumi!$DO$50),"Mazs",
IF(AND(CQ67&gt;=Pieņēmumi!$DO$50,CQ67&lt;Pieņēmumi!$DO$51),"Vidējs","Liels")))</f>
        <v>Vidējs</v>
      </c>
      <c r="CS67" s="9">
        <f>IF(CR67="Mazs",Pieņēmumi!$DO$34*CP67,IF(CR67="Vidējs",Pieņēmumi!$DO$35*CP67,IF(CR67="Liels",Pieņēmumi!$DO$37*CP67,0)))</f>
        <v>1.3888888888888891</v>
      </c>
      <c r="CT67" s="9">
        <f>IF(CR67="Mazs",(Pieņēmumi!$DO$35-Pieņēmumi!$DO$34)*CP67,0)</f>
        <v>0</v>
      </c>
      <c r="CU67" s="6">
        <f t="shared" si="30"/>
        <v>91</v>
      </c>
      <c r="CV67" s="6">
        <f t="shared" si="31"/>
        <v>10</v>
      </c>
      <c r="CW67" s="2">
        <f t="shared" si="32"/>
        <v>9.1</v>
      </c>
      <c r="CX67" t="str">
        <f t="shared" si="33"/>
        <v>Mazā</v>
      </c>
    </row>
    <row r="68" spans="1:102" x14ac:dyDescent="0.25">
      <c r="A68" s="5">
        <v>1</v>
      </c>
      <c r="B68" s="23">
        <v>0.86910065241853141</v>
      </c>
      <c r="C68">
        <v>46</v>
      </c>
      <c r="D68">
        <v>2</v>
      </c>
      <c r="E68" s="2">
        <f t="shared" si="57"/>
        <v>23</v>
      </c>
      <c r="F68" s="6">
        <f>ROUNDUP(IF($A68=1,C68/Pieņēmumi!$B$39,IF($A68=2,C68/Pieņēmumi!$B$40,IF($A68=3,C68/Pieņēmumi!$B$41,C68/Pieņēmumi!$B$42))),$F$10)</f>
        <v>3</v>
      </c>
      <c r="G68" s="6">
        <f t="shared" si="13"/>
        <v>15.333333333333334</v>
      </c>
      <c r="H68" s="6" t="str">
        <f>IF(AND(G68&gt;=0,G68&lt;Pieņēmumi!$B$46),0,
IF(AND(G68&gt;= Pieņēmumi!$B$46,G68&lt;Pieņēmumi!$B$47), "Mikro",
IF(AND(G68&gt;=Pieņēmumi!$B$47,G68&lt;Pieņēmumi!$B$48), "Mazs",
IF(AND(G68&gt;=Pieņēmumi!$B$48,G68&lt;Pieņēmumi!$B$49), "Vidējs","Liels"))))</f>
        <v>Vidējs</v>
      </c>
      <c r="I68" s="9">
        <f>IF(H68="Mikro",Pieņēmumi!$B$31*F68*0.5,
IF(H68="Mazs",Pieņēmumi!$B$31*F68,
IF(H68="Vidējs",Pieņēmumi!$B$32*F68,
IF(H68="Liels",Pieņēmumi!$B$34*F68,
0))))</f>
        <v>2.4224806201550386</v>
      </c>
      <c r="J68" s="9">
        <f>IF(H68="Mikro",Pieņēmumi!$B$31*F68*0.5,0)</f>
        <v>0</v>
      </c>
      <c r="K68">
        <v>42</v>
      </c>
      <c r="L68">
        <v>2</v>
      </c>
      <c r="M68" s="2">
        <f t="shared" si="58"/>
        <v>21</v>
      </c>
      <c r="N68" s="6">
        <f>ROUNDUP(IF($A68=1,K68/Pieņēmumi!$L$39,IF($A68=2,K68/Pieņēmumi!$L$40,IF($A68=3,K68/Pieņēmumi!$L$41,K68/Pieņēmumi!$L$42))),$N$10)</f>
        <v>3</v>
      </c>
      <c r="O68" s="6">
        <f t="shared" si="14"/>
        <v>14</v>
      </c>
      <c r="P68" s="6" t="str">
        <f>IF(AND(O68&gt;=0,O68&lt;Pieņēmumi!$L$46),0,
IF(AND(O68&gt;= Pieņēmumi!$L$46,O68&lt;Pieņēmumi!$L$47), "Mikro",
IF(AND(O68&gt;=Pieņēmumi!$L$47,O68&lt;Pieņēmumi!$L$48), "Mazs",
IF(AND(O68&gt;=Pieņēmumi!$L$48,O68&lt;Pieņēmumi!$L$49), "Vidējs","Liels"))))</f>
        <v>Vidējs</v>
      </c>
      <c r="Q68" s="9">
        <f>IF(P68="Mikro",Pieņēmumi!$L$31*N68*0.5,
IF(P68="Mazs",Pieņēmumi!$L$31*N68,
IF(P68="Vidējs",Pieņēmumi!$L$32*N68,
IF(P68="Liels",Pieņēmumi!$L$34*N68,
0))))</f>
        <v>2.5193798449612408</v>
      </c>
      <c r="R68" s="9">
        <f>IF(P68="Mikro",Pieņēmumi!$L$31*N68*0.5,0)</f>
        <v>0</v>
      </c>
      <c r="S68">
        <v>31</v>
      </c>
      <c r="T68">
        <v>1</v>
      </c>
      <c r="U68" s="2">
        <f>S68/T68</f>
        <v>31</v>
      </c>
      <c r="V68" s="6">
        <f>ROUNDUP(IF($A68=1,S68/Pieņēmumi!$V$39,IF($A68=2,S68/Pieņēmumi!$V$40,IF($A68=3,S68/Pieņēmumi!$V$41,S68/Pieņēmumi!$V$42))),$V$10)</f>
        <v>2</v>
      </c>
      <c r="W68" s="6">
        <f t="shared" si="16"/>
        <v>15.5</v>
      </c>
      <c r="X68" s="6" t="str">
        <f>IF(AND(W68&gt;=0,W68&lt;Pieņēmumi!$V$46),0,
IF(AND(W68&gt;= Pieņēmumi!$V$46,W68&lt;Pieņēmumi!$V$47), "Mikro",
IF(AND(W68&gt;=Pieņēmumi!$V$47,W68&lt;Pieņēmumi!$V$48), "Mazs",
IF(AND(W68&gt;=Pieņēmumi!$V$48,W68&lt;Pieņēmumi!$V$49), "Vidējs","Liels"))))</f>
        <v>Vidējs</v>
      </c>
      <c r="Y68" s="9">
        <f>IF(X68="Mikro",Pieņēmumi!$V$31*V68*0.5,
IF(X68="Mazs",Pieņēmumi!$V$31*V68,
IF(X68="Vidējs",Pieņēmumi!$V$32*V68,
IF(X68="Liels",Pieņēmumi!$V$34*V68,
0))))</f>
        <v>1.7441860465116281</v>
      </c>
      <c r="Z68" s="9">
        <f>IF(X68="Mikro",Pieņēmumi!$V$31*V68*0.5,0)</f>
        <v>0</v>
      </c>
      <c r="AA68">
        <v>52</v>
      </c>
      <c r="AB68">
        <v>2</v>
      </c>
      <c r="AC68" s="2">
        <f t="shared" si="59"/>
        <v>26</v>
      </c>
      <c r="AD68" s="6">
        <f>ROUNDUP(IF($A68=1,AA68/Pieņēmumi!$AF$39,IF($A68=2,AA68/Pieņēmumi!$AF$40,IF($A68=3,AA68/Pieņēmumi!$AF$41,AA68/Pieņēmumi!$AF$42))),$AD$10)</f>
        <v>3</v>
      </c>
      <c r="AE68" s="6">
        <f t="shared" si="18"/>
        <v>17.333333333333332</v>
      </c>
      <c r="AF68" s="6" t="str">
        <f>IF(AND(AE68&gt;=0,AE68&lt;Pieņēmumi!$AF$46),0,
IF(AND(AE68&gt;= Pieņēmumi!$AF$46,AE68&lt;Pieņēmumi!$AF$47), "Mikro",
IF(AND(AE68&gt;=Pieņēmumi!$AF$47,AE68&lt;Pieņēmumi!$AF$48), "Mazs",
IF(AND(AE68&gt;=Pieņēmumi!$AF$48,AE68&lt;Pieņēmumi!$AF$49), "Vidējs","Liels"))))</f>
        <v>Vidējs</v>
      </c>
      <c r="AG68" s="9">
        <f>IF(AF68="Mikro",Pieņēmumi!$AF$31*AD68*0.5,
IF(AF68="Mazs",Pieņēmumi!$AF$31*AD68,
IF(AF68="Vidējs",Pieņēmumi!$AF$32*AD68,
IF(AF68="Liels",Pieņēmumi!$AF$34*AD68,
0))))</f>
        <v>3.1007751937984498</v>
      </c>
      <c r="AH68" s="9">
        <f>IF(AF68="Mikro",Pieņēmumi!$AF$31*AD68*0.5,0)</f>
        <v>0</v>
      </c>
      <c r="AI68">
        <v>36</v>
      </c>
      <c r="AJ68">
        <v>2</v>
      </c>
      <c r="AK68" s="2">
        <f t="shared" si="60"/>
        <v>18</v>
      </c>
      <c r="AL68" s="6">
        <f>ROUNDUP(IF($A68=1,AI68/Pieņēmumi!$AR$39,IF($A68=2,AI68/Pieņēmumi!$AR$40,IF($A68=3,AI68/Pieņēmumi!$AR$41,AI68/Pieņēmumi!$AR$42))),$AL$10)</f>
        <v>2</v>
      </c>
      <c r="AM68" s="6">
        <f t="shared" si="19"/>
        <v>18</v>
      </c>
      <c r="AN68" s="6" t="str">
        <f>IF(AND(AM68&gt;=0,AM68&lt;Pieņēmumi!$AR$46),0,
IF(AND(AM68&gt;= Pieņēmumi!$AR$46,AM68&lt;Pieņēmumi!$AR$47), "Mikro",
IF(AND(AM68&gt;=Pieņēmumi!$AR$47,AM68&lt;Pieņēmumi!$AR$48), "Mazs",
IF(AND(AM68&gt;=Pieņēmumi!$AR$48,AM68&lt;Pieņēmumi!$AR$49), "Vidējs","Liels"))))</f>
        <v>Vidējs</v>
      </c>
      <c r="AO68" s="9">
        <f>IF(AN68="Mikro",Pieņēmumi!$AR$31*AL68*0.5,
IF(AN68="Mazs",Pieņēmumi!$AR$31*AL68,
IF(AN68="Vidējs",Pieņēmumi!$AR$32*AL68,
IF(AN68="Liels",Pieņēmumi!$AR$34*AL68,
0))))</f>
        <v>2.1963824289405687</v>
      </c>
      <c r="AP68" s="9">
        <f>IF(AN68="Mikro",Pieņēmumi!$AR$31*AL68*0.5,0)</f>
        <v>0</v>
      </c>
      <c r="AQ68">
        <v>46</v>
      </c>
      <c r="AR68">
        <v>2</v>
      </c>
      <c r="AS68" s="2">
        <f t="shared" si="61"/>
        <v>23</v>
      </c>
      <c r="AT68" s="6">
        <f>ROUNDUP(IF($A68=1,AQ68/Pieņēmumi!$BC$39,IF($A68=2,AQ68/Pieņēmumi!$BC$40,IF($A68=3,AQ68/Pieņēmumi!$BC$41,AQ68/Pieņēmumi!$BC$42))),$AT$10)</f>
        <v>2</v>
      </c>
      <c r="AU68" s="6">
        <f t="shared" si="21"/>
        <v>23</v>
      </c>
      <c r="AV68" s="6" t="str">
        <f>IF(AND(AU68&gt;=0,AU68&lt;Pieņēmumi!$BC$46),0,
IF(AND(AU68&gt;= Pieņēmumi!$BC$46,AU68&lt;Pieņēmumi!$BC$47), "Mikro",
IF(AND(AU68&gt;=Pieņēmumi!$BC$47,AU68&lt;Pieņēmumi!$BC$48), "Mazs",
IF(AND(AU68&gt;=Pieņēmumi!$BC$48,AU68&lt;Pieņēmumi!$BC$49), "Vidējs","Liels"))))</f>
        <v>Liels</v>
      </c>
      <c r="AW68" s="9">
        <f>IF(AV68="Mikro",Pieņēmumi!$BC$31*AT68*0.5,
IF(AV68="Mazs",Pieņēmumi!$BC$31*AT68,
IF(AV68="Vidējs",Pieņēmumi!$BC$32*AT68,
IF(AV68="Liels",Pieņēmumi!$BC$34*AT68,
0))))</f>
        <v>3.0303030303030303</v>
      </c>
      <c r="AX68" s="9">
        <f>IF(AV68="Mikro",Pieņēmumi!$BC$31*AT68*0.5,0)</f>
        <v>0</v>
      </c>
      <c r="AY68">
        <v>54</v>
      </c>
      <c r="AZ68">
        <v>2</v>
      </c>
      <c r="BA68" s="2">
        <f t="shared" si="62"/>
        <v>27</v>
      </c>
      <c r="BB68" s="6">
        <f>ROUNDUP(IF($A68=1,AY68/Pieņēmumi!$BN$39,IF($A68=2,AY68/Pieņēmumi!$BN$40,IF($A68=3,AY68/Pieņēmumi!$BN$41,AY68/Pieņēmumi!$BN$42))),$BB$10)</f>
        <v>3</v>
      </c>
      <c r="BC68" s="6">
        <f t="shared" si="22"/>
        <v>18</v>
      </c>
      <c r="BD68" s="6" t="str">
        <f>IF(AND(BC68&gt;=0,BC68&lt;Pieņēmumi!$BN$46),0,
IF(AND(BC68&gt;= Pieņēmumi!$BN$46,BC68&lt;Pieņēmumi!$BN$47), "Mikro",
IF(AND(BC68&gt;=Pieņēmumi!$BN$47,BC68&lt;Pieņēmumi!$BN$48), "Mazs",
IF(AND(BC68&gt;=Pieņēmumi!$BN$48,BC68&lt;Pieņēmumi!$BN$49), "Vidējs","Liels"))))</f>
        <v>Vidējs</v>
      </c>
      <c r="BE68" s="9">
        <f>IF(BD68="Mikro",Pieņēmumi!$BN$31*BB68*0.5,
IF(BD68="Mazs",Pieņēmumi!$BN$31*BB68,
IF(BD68="Vidējs",Pieņēmumi!$BN$32*BB68,
IF(BD68="Liels",Pieņēmumi!$BN$34*BB68,
0))))</f>
        <v>3.6821705426356592</v>
      </c>
      <c r="BF68" s="9">
        <f>IF(BD68="Mikro",Pieņēmumi!$BN$31*BB68*0.5,0)</f>
        <v>0</v>
      </c>
      <c r="BG68">
        <v>39</v>
      </c>
      <c r="BH68">
        <v>2</v>
      </c>
      <c r="BI68" s="2">
        <f t="shared" si="63"/>
        <v>19.5</v>
      </c>
      <c r="BJ68" s="6">
        <f>ROUNDUP(IF($A68=1,BG68/Pieņēmumi!$BY$39,IF($A68=2,BG68/Pieņēmumi!$BY$40,IF($A68=3,BG68/Pieņēmumi!$BY$41,BG68/Pieņēmumi!$BY$42))),$BJ$10)</f>
        <v>2</v>
      </c>
      <c r="BK68" s="6">
        <f t="shared" si="24"/>
        <v>19.5</v>
      </c>
      <c r="BL68" s="6" t="str">
        <f>IF(AND(BK68&gt;=0,BK68&lt;Pieņēmumi!$BY$46),0,
IF(AND(BK68&gt;= Pieņēmumi!$BY$46,BK68&lt;Pieņēmumi!$BY$47), "Mikro",
IF(AND(BK68&gt;=Pieņēmumi!$BY$47,BK68&lt;Pieņēmumi!$BY$48), "Mazs",
IF(AND(BK68&gt;=Pieņēmumi!$BY$48,BK68&lt;Pieņēmumi!$BY$49), "Vidējs","Liels"))))</f>
        <v>Vidējs</v>
      </c>
      <c r="BM68" s="9">
        <f>IF(BL68="Mikro",Pieņēmumi!$BY$31*BJ68*0.5,
IF(BL68="Mazs",Pieņēmumi!$BY$31*BJ68,
IF(BL68="Vidējs",Pieņēmumi!$BY$32*BJ68,
IF(BL68="Liels",Pieņēmumi!$BY$34*BJ68,
0))))</f>
        <v>2.5839793281653747</v>
      </c>
      <c r="BN68" s="9">
        <f>IF(BL68="Mikro",Pieņēmumi!$BY$31*BJ68*0.5,0)</f>
        <v>0</v>
      </c>
      <c r="BO68">
        <v>44</v>
      </c>
      <c r="BP68">
        <v>2</v>
      </c>
      <c r="BQ68" s="2">
        <f>BO68/BP68</f>
        <v>22</v>
      </c>
      <c r="BR68" s="6">
        <f>ROUNDUP(IF($A68=1,BO68/Pieņēmumi!$CJ$39,IF($A68=2,BO68/Pieņēmumi!$CJ$40,IF($A68=3,BO68/Pieņēmumi!$CJ$41,BO68/Pieņēmumi!$CJ$42))),$BR$10)</f>
        <v>2</v>
      </c>
      <c r="BS68" s="6">
        <f t="shared" si="26"/>
        <v>22</v>
      </c>
      <c r="BT68" s="6" t="str">
        <f>IF(AND(BS68&gt;=0,BS68&lt;Pieņēmumi!$CJ$46),0,
IF(AND(BS68&gt;= Pieņēmumi!$CJ$46,BS68&lt;Pieņēmumi!$CJ$47), "Mikro",
IF(AND(BS68&gt;=Pieņēmumi!$CJ$47,BS68&lt;Pieņēmumi!$CJ$48), "Mazs",
IF(AND(BS68&gt;=Pieņēmumi!$CJ$48,BS68&lt;Pieņēmumi!$CJ$49), "Vidējs","Liels"))))</f>
        <v>Liels</v>
      </c>
      <c r="BU68" s="9">
        <f>IF(BT68="Mikro",Pieņēmumi!$CJ$31*BR68*0.5,
IF(BT68="Mazs",Pieņēmumi!$CJ$31*BR68,
IF(BT68="Vidējs",Pieņēmumi!$CJ$32*BR68,
IF(BT68="Liels",Pieņēmumi!$CJ$34*BR68,
0))))</f>
        <v>3.3910533910533909</v>
      </c>
      <c r="BV68" s="9">
        <f>IF(BT68="Mikro",Pieņēmumi!$CJ$31*BR68*0.5,0)</f>
        <v>0</v>
      </c>
      <c r="BW68">
        <v>0</v>
      </c>
      <c r="BX68">
        <v>0</v>
      </c>
      <c r="BY68" s="2">
        <v>0</v>
      </c>
      <c r="BZ68" s="6">
        <f>ROUNDUP(IF($A68=1,BW68/Pieņēmumi!$CU$42,IF($A68=2,BW68/Pieņēmumi!$CU$43,IF($A68=3,BW68/Pieņēmumi!$CU$44,BW68/Pieņēmumi!$CU$45))),$CH$10)</f>
        <v>0</v>
      </c>
      <c r="CA68" s="6">
        <f t="shared" si="27"/>
        <v>0</v>
      </c>
      <c r="CB68" s="6">
        <f>IF(AND(CA68&gt;=0,CA68&lt;Pieņēmumi!$CU$49),0,
IF(AND(CA68&gt;=Pieņēmumi!$CU$49,CA68&lt;Pieņēmumi!$CU$50),"Mazs",
IF(AND(CA68&gt;=Pieņēmumi!$CU$50,CA68&lt;Pieņēmumi!$CU$51),"Vidējs","Liels")))</f>
        <v>0</v>
      </c>
      <c r="CC68" s="9">
        <f>IF(CB68="Mazs",Pieņēmumi!$CU$34*BZ68,IF(CB68="Vidējs",Pieņēmumi!$CU$35*BZ68,IF(CB68="Liels",Pieņēmumi!$CU$37*BZ68,0)))</f>
        <v>0</v>
      </c>
      <c r="CD68" s="9">
        <f>IF(CB68="Mazs",(Pieņēmumi!$CU$35-Pieņēmumi!$CU$34)*BZ68,0)</f>
        <v>0</v>
      </c>
      <c r="CE68">
        <v>31</v>
      </c>
      <c r="CF68">
        <v>1</v>
      </c>
      <c r="CG68" s="2">
        <f>CE68/CF68</f>
        <v>31</v>
      </c>
      <c r="CH68" s="6">
        <f>ROUNDUP(IF($A68=1,CE68/Pieņēmumi!$DE$42,IF($A68=2,CE68/Pieņēmumi!$DE$43,IF($A68=3,CE68/Pieņēmumi!$DE$44,CE68/Pieņēmumi!$DE$45))),$CH$10)</f>
        <v>2</v>
      </c>
      <c r="CI68" s="6">
        <f t="shared" si="28"/>
        <v>15.5</v>
      </c>
      <c r="CJ68" s="6" t="str">
        <f>IF(AND(CI68&gt;=0,CI68&lt;Pieņēmumi!$DE$49),0,
IF(AND(CI68&gt;=Pieņēmumi!$DE$49,CI68&lt;Pieņēmumi!$DE$50),"Mazs",
IF(AND(CI68&gt;=Pieņēmumi!$DE$50,CI68&lt;Pieņēmumi!$DE$51),"Vidējs","Liels")))</f>
        <v>Vidējs</v>
      </c>
      <c r="CK68" s="9">
        <f>IF(CJ68="Mazs",Pieņēmumi!$DE$34*CH68,IF(CJ68="Vidējs",Pieņēmumi!$DE$35*CH68,IF(CJ68="Liels",Pieņēmumi!$DE$37*CH68,0)))</f>
        <v>2.7777777777777781</v>
      </c>
      <c r="CL68" s="9">
        <f>IF(CJ68="Mazs",(Pieņēmumi!$DE$35-Pieņēmumi!$DE$34)*CH68,0)</f>
        <v>0</v>
      </c>
      <c r="CM68">
        <v>28</v>
      </c>
      <c r="CN68">
        <v>1</v>
      </c>
      <c r="CO68" s="2">
        <f>CM68/CN68</f>
        <v>28</v>
      </c>
      <c r="CP68" s="6">
        <f>ROUNDUP(IF($A68=1,CM68/Pieņēmumi!$DO$42,IF($A68=2,CM68/Pieņēmumi!$DO$43,IF($A68=3,CM68/Pieņēmumi!$DO$44,CM68/Pieņēmumi!$DO$45))),$CP$10)</f>
        <v>2</v>
      </c>
      <c r="CQ68" s="6">
        <f t="shared" si="29"/>
        <v>14</v>
      </c>
      <c r="CR68" s="6" t="str">
        <f>IF(AND(CQ68&gt;=0,CQ68&lt;Pieņēmumi!$DO$49),0,
IF(AND(CQ68&gt;=Pieņēmumi!$DO$49,CQ68&lt;Pieņēmumi!$DO$50),"Mazs",
IF(AND(CQ68&gt;=Pieņēmumi!$DO$50,CQ68&lt;Pieņēmumi!$DO$51),"Vidējs","Liels")))</f>
        <v>Vidējs</v>
      </c>
      <c r="CS68" s="9">
        <f>IF(CR68="Mazs",Pieņēmumi!$DO$34*CP68,IF(CR68="Vidējs",Pieņēmumi!$DO$35*CP68,IF(CR68="Liels",Pieņēmumi!$DO$37*CP68,0)))</f>
        <v>2.7777777777777781</v>
      </c>
      <c r="CT68" s="9">
        <f>IF(CR68="Mazs",(Pieņēmumi!$DO$35-Pieņēmumi!$DO$34)*CP68,0)</f>
        <v>0</v>
      </c>
      <c r="CU68" s="6">
        <f t="shared" si="30"/>
        <v>449</v>
      </c>
      <c r="CV68" s="6">
        <f t="shared" si="31"/>
        <v>19</v>
      </c>
      <c r="CW68" s="2">
        <f t="shared" si="32"/>
        <v>23.631578947368421</v>
      </c>
      <c r="CX68" t="str">
        <f t="shared" si="33"/>
        <v>Vidējā</v>
      </c>
    </row>
    <row r="69" spans="1:102" x14ac:dyDescent="0.25">
      <c r="A69" s="5">
        <v>3</v>
      </c>
      <c r="B69" s="23">
        <v>0.8661820197157849</v>
      </c>
      <c r="C69">
        <v>15</v>
      </c>
      <c r="D69">
        <v>1</v>
      </c>
      <c r="E69" s="2">
        <f t="shared" si="57"/>
        <v>15</v>
      </c>
      <c r="F69" s="6">
        <f>ROUNDUP(IF($A69=1,C69/Pieņēmumi!$B$39,IF($A69=2,C69/Pieņēmumi!$B$40,IF($A69=3,C69/Pieņēmumi!$B$41,C69/Pieņēmumi!$B$42))),$F$10)</f>
        <v>1</v>
      </c>
      <c r="G69" s="6">
        <f t="shared" si="13"/>
        <v>15</v>
      </c>
      <c r="H69" s="6" t="str">
        <f>IF(AND(G69&gt;=0,G69&lt;Pieņēmumi!$B$46),0,
IF(AND(G69&gt;= Pieņēmumi!$B$46,G69&lt;Pieņēmumi!$B$47), "Mikro",
IF(AND(G69&gt;=Pieņēmumi!$B$47,G69&lt;Pieņēmumi!$B$48), "Mazs",
IF(AND(G69&gt;=Pieņēmumi!$B$48,G69&lt;Pieņēmumi!$B$49), "Vidējs","Liels"))))</f>
        <v>Vidējs</v>
      </c>
      <c r="I69" s="9">
        <f>IF(H69="Mikro",Pieņēmumi!$B$31*F69*0.5,
IF(H69="Mazs",Pieņēmumi!$B$31*F69,
IF(H69="Vidējs",Pieņēmumi!$B$32*F69,
IF(H69="Liels",Pieņēmumi!$B$34*F69,
0))))</f>
        <v>0.8074935400516795</v>
      </c>
      <c r="J69" s="9">
        <f>IF(H69="Mikro",Pieņēmumi!$B$31*F69*0.5,0)</f>
        <v>0</v>
      </c>
      <c r="K69">
        <v>8</v>
      </c>
      <c r="L69">
        <v>1</v>
      </c>
      <c r="M69" s="2">
        <f t="shared" si="58"/>
        <v>8</v>
      </c>
      <c r="N69" s="6">
        <f>ROUNDUP(IF($A69=1,K69/Pieņēmumi!$L$39,IF($A69=2,K69/Pieņēmumi!$L$40,IF($A69=3,K69/Pieņēmumi!$L$41,K69/Pieņēmumi!$L$42))),$N$10)</f>
        <v>1</v>
      </c>
      <c r="O69" s="6">
        <f t="shared" si="14"/>
        <v>8</v>
      </c>
      <c r="P69" s="6" t="str">
        <f>IF(AND(O69&gt;=0,O69&lt;Pieņēmumi!$L$46),0,
IF(AND(O69&gt;= Pieņēmumi!$L$46,O69&lt;Pieņēmumi!$L$47), "Mikro",
IF(AND(O69&gt;=Pieņēmumi!$L$47,O69&lt;Pieņēmumi!$L$48), "Mazs",
IF(AND(O69&gt;=Pieņēmumi!$L$48,O69&lt;Pieņēmumi!$L$49), "Vidējs","Liels"))))</f>
        <v>Mazs</v>
      </c>
      <c r="Q69" s="9">
        <f>IF(P69="Mikro",Pieņēmumi!$L$31*N69*0.5,
IF(P69="Mazs",Pieņēmumi!$L$31*N69,
IF(P69="Vidējs",Pieņēmumi!$L$32*N69,
IF(P69="Liels",Pieņēmumi!$L$34*N69,
0))))</f>
        <v>0.7469654528478058</v>
      </c>
      <c r="R69" s="9">
        <f>IF(P69="Mikro",Pieņēmumi!$L$31*N69*0.5,0)</f>
        <v>0</v>
      </c>
      <c r="S69">
        <v>10</v>
      </c>
      <c r="T69">
        <v>1</v>
      </c>
      <c r="U69" s="2">
        <f>S69/T69</f>
        <v>10</v>
      </c>
      <c r="V69" s="6">
        <f>ROUNDUP(IF($A69=1,S69/Pieņēmumi!$V$39,IF($A69=2,S69/Pieņēmumi!$V$40,IF($A69=3,S69/Pieņēmumi!$V$41,S69/Pieņēmumi!$V$42))),$V$10)</f>
        <v>1</v>
      </c>
      <c r="W69" s="6">
        <f t="shared" si="16"/>
        <v>10</v>
      </c>
      <c r="X69" s="6" t="str">
        <f>IF(AND(W69&gt;=0,W69&lt;Pieņēmumi!$V$46),0,
IF(AND(W69&gt;= Pieņēmumi!$V$46,W69&lt;Pieņēmumi!$V$47), "Mikro",
IF(AND(W69&gt;=Pieņēmumi!$V$47,W69&lt;Pieņēmumi!$V$48), "Mazs",
IF(AND(W69&gt;=Pieņēmumi!$V$48,W69&lt;Pieņēmumi!$V$49), "Vidējs","Liels"))))</f>
        <v>Mazs</v>
      </c>
      <c r="Y69" s="9">
        <f>IF(X69="Mikro",Pieņēmumi!$V$31*V69*0.5,
IF(X69="Mazs",Pieņēmumi!$V$31*V69,
IF(X69="Vidējs",Pieņēmumi!$V$32*V69,
IF(X69="Liels",Pieņēmumi!$V$34*V69,
0))))</f>
        <v>0.77808901338313108</v>
      </c>
      <c r="Z69" s="9">
        <f>IF(X69="Mikro",Pieņēmumi!$V$31*V69*0.5,0)</f>
        <v>0</v>
      </c>
      <c r="AA69">
        <v>18</v>
      </c>
      <c r="AB69">
        <v>1</v>
      </c>
      <c r="AC69" s="2">
        <f t="shared" si="59"/>
        <v>18</v>
      </c>
      <c r="AD69" s="6">
        <f>ROUNDUP(IF($A69=1,AA69/Pieņēmumi!$AF$39,IF($A69=2,AA69/Pieņēmumi!$AF$40,IF($A69=3,AA69/Pieņēmumi!$AF$41,AA69/Pieņēmumi!$AF$42))),$AD$10)</f>
        <v>1</v>
      </c>
      <c r="AE69" s="6">
        <f t="shared" si="18"/>
        <v>18</v>
      </c>
      <c r="AF69" s="6" t="str">
        <f>IF(AND(AE69&gt;=0,AE69&lt;Pieņēmumi!$AF$46),0,
IF(AND(AE69&gt;= Pieņēmumi!$AF$46,AE69&lt;Pieņēmumi!$AF$47), "Mikro",
IF(AND(AE69&gt;=Pieņēmumi!$AF$47,AE69&lt;Pieņēmumi!$AF$48), "Mazs",
IF(AND(AE69&gt;=Pieņēmumi!$AF$48,AE69&lt;Pieņēmumi!$AF$49), "Vidējs","Liels"))))</f>
        <v>Vidējs</v>
      </c>
      <c r="AG69" s="9">
        <f>IF(AF69="Mikro",Pieņēmumi!$AF$31*AD69*0.5,
IF(AF69="Mazs",Pieņēmumi!$AF$31*AD69,
IF(AF69="Vidējs",Pieņēmumi!$AF$32*AD69,
IF(AF69="Liels",Pieņēmumi!$AF$34*AD69,
0))))</f>
        <v>1.03359173126615</v>
      </c>
      <c r="AH69" s="9">
        <f>IF(AF69="Mikro",Pieņēmumi!$AF$31*AD69*0.5,0)</f>
        <v>0</v>
      </c>
      <c r="AI69">
        <v>14</v>
      </c>
      <c r="AJ69">
        <v>1</v>
      </c>
      <c r="AK69" s="2">
        <f t="shared" si="60"/>
        <v>14</v>
      </c>
      <c r="AL69" s="6">
        <f>ROUNDUP(IF($A69=1,AI69/Pieņēmumi!$AR$39,IF($A69=2,AI69/Pieņēmumi!$AR$40,IF($A69=3,AI69/Pieņēmumi!$AR$41,AI69/Pieņēmumi!$AR$42))),$AL$10)</f>
        <v>1</v>
      </c>
      <c r="AM69" s="6">
        <f t="shared" si="19"/>
        <v>14</v>
      </c>
      <c r="AN69" s="6" t="str">
        <f>IF(AND(AM69&gt;=0,AM69&lt;Pieņēmumi!$AR$46),0,
IF(AND(AM69&gt;= Pieņēmumi!$AR$46,AM69&lt;Pieņēmumi!$AR$47), "Mikro",
IF(AND(AM69&gt;=Pieņēmumi!$AR$47,AM69&lt;Pieņēmumi!$AR$48), "Mazs",
IF(AND(AM69&gt;=Pieņēmumi!$AR$48,AM69&lt;Pieņēmumi!$AR$49), "Vidējs","Liels"))))</f>
        <v>Vidējs</v>
      </c>
      <c r="AO69" s="9">
        <f>IF(AN69="Mikro",Pieņēmumi!$AR$31*AL69*0.5,
IF(AN69="Mazs",Pieņēmumi!$AR$31*AL69,
IF(AN69="Vidējs",Pieņēmumi!$AR$32*AL69,
IF(AN69="Liels",Pieņēmumi!$AR$34*AL69,
0))))</f>
        <v>1.0981912144702843</v>
      </c>
      <c r="AP69" s="9">
        <f>IF(AN69="Mikro",Pieņēmumi!$AR$31*AL69*0.5,0)</f>
        <v>0</v>
      </c>
      <c r="AQ69">
        <v>17</v>
      </c>
      <c r="AR69">
        <v>1</v>
      </c>
      <c r="AS69" s="2">
        <f t="shared" si="61"/>
        <v>17</v>
      </c>
      <c r="AT69" s="6">
        <f>ROUNDUP(IF($A69=1,AQ69/Pieņēmumi!$BC$39,IF($A69=2,AQ69/Pieņēmumi!$BC$40,IF($A69=3,AQ69/Pieņēmumi!$BC$41,AQ69/Pieņēmumi!$BC$42))),$AT$10)</f>
        <v>1</v>
      </c>
      <c r="AU69" s="6">
        <f t="shared" si="21"/>
        <v>17</v>
      </c>
      <c r="AV69" s="6" t="str">
        <f>IF(AND(AU69&gt;=0,AU69&lt;Pieņēmumi!$BC$46),0,
IF(AND(AU69&gt;= Pieņēmumi!$BC$46,AU69&lt;Pieņēmumi!$BC$47), "Mikro",
IF(AND(AU69&gt;=Pieņēmumi!$BC$47,AU69&lt;Pieņēmumi!$BC$48), "Mazs",
IF(AND(AU69&gt;=Pieņēmumi!$BC$48,AU69&lt;Pieņēmumi!$BC$49), "Vidējs","Liels"))))</f>
        <v>Vidējs</v>
      </c>
      <c r="AW69" s="9">
        <f>IF(AV69="Mikro",Pieņēmumi!$BC$31*AT69*0.5,
IF(AV69="Mazs",Pieņēmumi!$BC$31*AT69,
IF(AV69="Vidējs",Pieņēmumi!$BC$32*AT69,
IF(AV69="Liels",Pieņēmumi!$BC$34*AT69,
0))))</f>
        <v>1.1627906976744187</v>
      </c>
      <c r="AX69" s="9">
        <f>IF(AV69="Mikro",Pieņēmumi!$BC$31*AT69*0.5,0)</f>
        <v>0</v>
      </c>
      <c r="AY69">
        <v>17</v>
      </c>
      <c r="AZ69">
        <v>1</v>
      </c>
      <c r="BA69" s="2">
        <f t="shared" si="62"/>
        <v>17</v>
      </c>
      <c r="BB69" s="6">
        <f>ROUNDUP(IF($A69=1,AY69/Pieņēmumi!$BN$39,IF($A69=2,AY69/Pieņēmumi!$BN$40,IF($A69=3,AY69/Pieņēmumi!$BN$41,AY69/Pieņēmumi!$BN$42))),$BB$10)</f>
        <v>1</v>
      </c>
      <c r="BC69" s="6">
        <f t="shared" si="22"/>
        <v>17</v>
      </c>
      <c r="BD69" s="6" t="str">
        <f>IF(AND(BC69&gt;=0,BC69&lt;Pieņēmumi!$BN$46),0,
IF(AND(BC69&gt;= Pieņēmumi!$BN$46,BC69&lt;Pieņēmumi!$BN$47), "Mikro",
IF(AND(BC69&gt;=Pieņēmumi!$BN$47,BC69&lt;Pieņēmumi!$BN$48), "Mazs",
IF(AND(BC69&gt;=Pieņēmumi!$BN$48,BC69&lt;Pieņēmumi!$BN$49), "Vidējs","Liels"))))</f>
        <v>Vidējs</v>
      </c>
      <c r="BE69" s="9">
        <f>IF(BD69="Mikro",Pieņēmumi!$BN$31*BB69*0.5,
IF(BD69="Mazs",Pieņēmumi!$BN$31*BB69,
IF(BD69="Vidējs",Pieņēmumi!$BN$32*BB69,
IF(BD69="Liels",Pieņēmumi!$BN$34*BB69,
0))))</f>
        <v>1.227390180878553</v>
      </c>
      <c r="BF69" s="9">
        <f>IF(BD69="Mikro",Pieņēmumi!$BN$31*BB69*0.5,0)</f>
        <v>0</v>
      </c>
      <c r="BG69">
        <v>11</v>
      </c>
      <c r="BH69">
        <v>1</v>
      </c>
      <c r="BI69" s="2">
        <f t="shared" si="63"/>
        <v>11</v>
      </c>
      <c r="BJ69" s="6">
        <f>ROUNDUP(IF($A69=1,BG69/Pieņēmumi!$BY$39,IF($A69=2,BG69/Pieņēmumi!$BY$40,IF($A69=3,BG69/Pieņēmumi!$BY$41,BG69/Pieņēmumi!$BY$42))),$BJ$10)</f>
        <v>1</v>
      </c>
      <c r="BK69" s="6">
        <f t="shared" si="24"/>
        <v>11</v>
      </c>
      <c r="BL69" s="6" t="str">
        <f>IF(AND(BK69&gt;=0,BK69&lt;Pieņēmumi!$BY$46),0,
IF(AND(BK69&gt;= Pieņēmumi!$BY$46,BK69&lt;Pieņēmumi!$BY$47), "Mikro",
IF(AND(BK69&gt;=Pieņēmumi!$BY$47,BK69&lt;Pieņēmumi!$BY$48), "Mazs",
IF(AND(BK69&gt;=Pieņēmumi!$BY$48,BK69&lt;Pieņēmumi!$BY$49), "Vidējs","Liels"))))</f>
        <v>Mazs</v>
      </c>
      <c r="BM69" s="9">
        <f>IF(BL69="Mikro",Pieņēmumi!$BY$31*BJ69*0.5,
IF(BL69="Mazs",Pieņēmumi!$BY$31*BJ69,
IF(BL69="Vidējs",Pieņēmumi!$BY$32*BJ69,
IF(BL69="Liels",Pieņēmumi!$BY$34*BJ69,
0))))</f>
        <v>1.0893246187363834</v>
      </c>
      <c r="BN69" s="9">
        <f>IF(BL69="Mikro",Pieņēmumi!$BY$31*BJ69*0.5,0)</f>
        <v>0</v>
      </c>
      <c r="BO69">
        <v>15</v>
      </c>
      <c r="BP69">
        <v>1</v>
      </c>
      <c r="BQ69" s="2">
        <f>BO69/BP69</f>
        <v>15</v>
      </c>
      <c r="BR69" s="6">
        <f>ROUNDUP(IF($A69=1,BO69/Pieņēmumi!$CJ$39,IF($A69=2,BO69/Pieņēmumi!$CJ$40,IF($A69=3,BO69/Pieņēmumi!$CJ$41,BO69/Pieņēmumi!$CJ$42))),$BR$10)</f>
        <v>1</v>
      </c>
      <c r="BS69" s="6">
        <f t="shared" si="26"/>
        <v>15</v>
      </c>
      <c r="BT69" s="6" t="str">
        <f>IF(AND(BS69&gt;=0,BS69&lt;Pieņēmumi!$CJ$46),0,
IF(AND(BS69&gt;= Pieņēmumi!$CJ$46,BS69&lt;Pieņēmumi!$CJ$47), "Mikro",
IF(AND(BS69&gt;=Pieņēmumi!$CJ$47,BS69&lt;Pieņēmumi!$CJ$48), "Mazs",
IF(AND(BS69&gt;=Pieņēmumi!$CJ$48,BS69&lt;Pieņēmumi!$CJ$49), "Vidējs","Liels"))))</f>
        <v>Vidējs</v>
      </c>
      <c r="BU69" s="9">
        <f>IF(BT69="Mikro",Pieņēmumi!$CJ$31*BR69*0.5,
IF(BT69="Mazs",Pieņēmumi!$CJ$31*BR69,
IF(BT69="Vidējs",Pieņēmumi!$CJ$32*BR69,
IF(BT69="Liels",Pieņēmumi!$CJ$34*BR69,
0))))</f>
        <v>1.2919896640826873</v>
      </c>
      <c r="BV69" s="9">
        <f>IF(BT69="Mikro",Pieņēmumi!$CJ$31*BR69*0.5,0)</f>
        <v>0</v>
      </c>
      <c r="BW69">
        <v>0</v>
      </c>
      <c r="BX69">
        <v>0</v>
      </c>
      <c r="BY69" s="2">
        <v>0</v>
      </c>
      <c r="BZ69" s="6">
        <f>ROUNDUP(IF($A69=1,BW69/Pieņēmumi!$CU$42,IF($A69=2,BW69/Pieņēmumi!$CU$43,IF($A69=3,BW69/Pieņēmumi!$CU$44,BW69/Pieņēmumi!$CU$45))),$CH$10)</f>
        <v>0</v>
      </c>
      <c r="CA69" s="6">
        <f t="shared" si="27"/>
        <v>0</v>
      </c>
      <c r="CB69" s="6">
        <f>IF(AND(CA69&gt;=0,CA69&lt;Pieņēmumi!$CU$49),0,
IF(AND(CA69&gt;=Pieņēmumi!$CU$49,CA69&lt;Pieņēmumi!$CU$50),"Mazs",
IF(AND(CA69&gt;=Pieņēmumi!$CU$50,CA69&lt;Pieņēmumi!$CU$51),"Vidējs","Liels")))</f>
        <v>0</v>
      </c>
      <c r="CC69" s="9">
        <f>IF(CB69="Mazs",Pieņēmumi!$CU$34*BZ69,IF(CB69="Vidējs",Pieņēmumi!$CU$35*BZ69,IF(CB69="Liels",Pieņēmumi!$CU$37*BZ69,0)))</f>
        <v>0</v>
      </c>
      <c r="CD69" s="9">
        <f>IF(CB69="Mazs",(Pieņēmumi!$CU$35-Pieņēmumi!$CU$34)*BZ69,0)</f>
        <v>0</v>
      </c>
      <c r="CE69">
        <v>0</v>
      </c>
      <c r="CF69">
        <v>0</v>
      </c>
      <c r="CG69" s="2">
        <v>0</v>
      </c>
      <c r="CH69" s="6">
        <f>ROUNDUP(IF($A69=1,CE69/Pieņēmumi!$DE$42,IF($A69=2,CE69/Pieņēmumi!$DE$43,IF($A69=3,CE69/Pieņēmumi!$DE$44,CE69/Pieņēmumi!$DE$45))),$CH$10)</f>
        <v>0</v>
      </c>
      <c r="CI69" s="6">
        <f t="shared" si="28"/>
        <v>0</v>
      </c>
      <c r="CJ69" s="6">
        <f>IF(AND(CI69&gt;=0,CI69&lt;Pieņēmumi!$DE$49),0,
IF(AND(CI69&gt;=Pieņēmumi!$DE$49,CI69&lt;Pieņēmumi!$DE$50),"Mazs",
IF(AND(CI69&gt;=Pieņēmumi!$DE$50,CI69&lt;Pieņēmumi!$DE$51),"Vidējs","Liels")))</f>
        <v>0</v>
      </c>
      <c r="CK69" s="9">
        <f>IF(CJ69="Mazs",Pieņēmumi!$DE$34*CH69,IF(CJ69="Vidējs",Pieņēmumi!$DE$35*CH69,IF(CJ69="Liels",Pieņēmumi!$DE$37*CH69,0)))</f>
        <v>0</v>
      </c>
      <c r="CL69" s="9">
        <f>IF(CJ69="Mazs",(Pieņēmumi!$DE$35-Pieņēmumi!$DE$34)*CH69,0)</f>
        <v>0</v>
      </c>
      <c r="CM69">
        <v>0</v>
      </c>
      <c r="CN69">
        <v>0</v>
      </c>
      <c r="CO69" s="2">
        <v>0</v>
      </c>
      <c r="CP69" s="6">
        <f>ROUNDUP(IF($A69=1,CM69/Pieņēmumi!$DO$42,IF($A69=2,CM69/Pieņēmumi!$DO$43,IF($A69=3,CM69/Pieņēmumi!$DO$44,CM69/Pieņēmumi!$DO$45))),$CP$10)</f>
        <v>0</v>
      </c>
      <c r="CQ69" s="6">
        <f t="shared" si="29"/>
        <v>0</v>
      </c>
      <c r="CR69" s="6">
        <f>IF(AND(CQ69&gt;=0,CQ69&lt;Pieņēmumi!$DO$49),0,
IF(AND(CQ69&gt;=Pieņēmumi!$DO$49,CQ69&lt;Pieņēmumi!$DO$50),"Mazs",
IF(AND(CQ69&gt;=Pieņēmumi!$DO$50,CQ69&lt;Pieņēmumi!$DO$51),"Vidējs","Liels")))</f>
        <v>0</v>
      </c>
      <c r="CS69" s="9">
        <f>IF(CR69="Mazs",Pieņēmumi!$DO$34*CP69,IF(CR69="Vidējs",Pieņēmumi!$DO$35*CP69,IF(CR69="Liels",Pieņēmumi!$DO$37*CP69,0)))</f>
        <v>0</v>
      </c>
      <c r="CT69" s="9">
        <f>IF(CR69="Mazs",(Pieņēmumi!$DO$35-Pieņēmumi!$DO$34)*CP69,0)</f>
        <v>0</v>
      </c>
      <c r="CU69" s="6">
        <f t="shared" si="30"/>
        <v>125</v>
      </c>
      <c r="CV69" s="6">
        <f t="shared" si="31"/>
        <v>9</v>
      </c>
      <c r="CW69" s="2">
        <f t="shared" si="32"/>
        <v>13.888888888888889</v>
      </c>
      <c r="CX69" t="str">
        <f t="shared" si="33"/>
        <v>Vidējā</v>
      </c>
    </row>
    <row r="70" spans="1:102" x14ac:dyDescent="0.25">
      <c r="A70" s="5">
        <v>2</v>
      </c>
      <c r="B70" s="23">
        <v>0.86580766837243528</v>
      </c>
      <c r="C70">
        <v>146</v>
      </c>
      <c r="D70">
        <v>5</v>
      </c>
      <c r="E70" s="2">
        <f t="shared" si="57"/>
        <v>29.2</v>
      </c>
      <c r="F70" s="6">
        <f>ROUNDUP(IF($A70=1,C70/Pieņēmumi!$B$39,IF($A70=2,C70/Pieņēmumi!$B$40,IF($A70=3,C70/Pieņēmumi!$B$41,C70/Pieņēmumi!$B$42))),$F$10)</f>
        <v>8</v>
      </c>
      <c r="G70" s="6">
        <f t="shared" si="13"/>
        <v>18.25</v>
      </c>
      <c r="H70" s="6" t="str">
        <f>IF(AND(G70&gt;=0,G70&lt;Pieņēmumi!$B$46),0,
IF(AND(G70&gt;= Pieņēmumi!$B$46,G70&lt;Pieņēmumi!$B$47), "Mikro",
IF(AND(G70&gt;=Pieņēmumi!$B$47,G70&lt;Pieņēmumi!$B$48), "Mazs",
IF(AND(G70&gt;=Pieņēmumi!$B$48,G70&lt;Pieņēmumi!$B$49), "Vidējs","Liels"))))</f>
        <v>Vidējs</v>
      </c>
      <c r="I70" s="9">
        <f>IF(H70="Mikro",Pieņēmumi!$B$31*F70*0.5,
IF(H70="Mazs",Pieņēmumi!$B$31*F70,
IF(H70="Vidējs",Pieņēmumi!$B$32*F70,
IF(H70="Liels",Pieņēmumi!$B$34*F70,
0))))</f>
        <v>6.459948320413436</v>
      </c>
      <c r="J70" s="9">
        <f>IF(H70="Mikro",Pieņēmumi!$B$31*F70*0.5,0)</f>
        <v>0</v>
      </c>
      <c r="K70">
        <v>116</v>
      </c>
      <c r="L70">
        <v>4</v>
      </c>
      <c r="M70" s="2">
        <f t="shared" si="58"/>
        <v>29</v>
      </c>
      <c r="N70" s="6">
        <f>ROUNDUP(IF($A70=1,K70/Pieņēmumi!$L$39,IF($A70=2,K70/Pieņēmumi!$L$40,IF($A70=3,K70/Pieņēmumi!$L$41,K70/Pieņēmumi!$L$42))),$N$10)</f>
        <v>6</v>
      </c>
      <c r="O70" s="6">
        <f t="shared" si="14"/>
        <v>19.333333333333332</v>
      </c>
      <c r="P70" s="6" t="str">
        <f>IF(AND(O70&gt;=0,O70&lt;Pieņēmumi!$L$46),0,
IF(AND(O70&gt;= Pieņēmumi!$L$46,O70&lt;Pieņēmumi!$L$47), "Mikro",
IF(AND(O70&gt;=Pieņēmumi!$L$47,O70&lt;Pieņēmumi!$L$48), "Mazs",
IF(AND(O70&gt;=Pieņēmumi!$L$48,O70&lt;Pieņēmumi!$L$49), "Vidējs","Liels"))))</f>
        <v>Vidējs</v>
      </c>
      <c r="Q70" s="9">
        <f>IF(P70="Mikro",Pieņēmumi!$L$31*N70*0.5,
IF(P70="Mazs",Pieņēmumi!$L$31*N70,
IF(P70="Vidējs",Pieņēmumi!$L$32*N70,
IF(P70="Liels",Pieņēmumi!$L$34*N70,
0))))</f>
        <v>5.0387596899224816</v>
      </c>
      <c r="R70" s="9">
        <f>IF(P70="Mikro",Pieņēmumi!$L$31*N70*0.5,0)</f>
        <v>0</v>
      </c>
      <c r="S70">
        <v>116</v>
      </c>
      <c r="T70">
        <v>4</v>
      </c>
      <c r="U70" s="2">
        <f>S70/T70</f>
        <v>29</v>
      </c>
      <c r="V70" s="6">
        <f>ROUNDUP(IF($A70=1,S70/Pieņēmumi!$V$39,IF($A70=2,S70/Pieņēmumi!$V$40,IF($A70=3,S70/Pieņēmumi!$V$41,S70/Pieņēmumi!$V$42))),$V$10)</f>
        <v>6</v>
      </c>
      <c r="W70" s="6">
        <f t="shared" si="16"/>
        <v>19.333333333333332</v>
      </c>
      <c r="X70" s="6" t="str">
        <f>IF(AND(W70&gt;=0,W70&lt;Pieņēmumi!$V$46),0,
IF(AND(W70&gt;= Pieņēmumi!$V$46,W70&lt;Pieņēmumi!$V$47), "Mikro",
IF(AND(W70&gt;=Pieņēmumi!$V$47,W70&lt;Pieņēmumi!$V$48), "Mazs",
IF(AND(W70&gt;=Pieņēmumi!$V$48,W70&lt;Pieņēmumi!$V$49), "Vidējs","Liels"))))</f>
        <v>Vidējs</v>
      </c>
      <c r="Y70" s="9">
        <f>IF(X70="Mikro",Pieņēmumi!$V$31*V70*0.5,
IF(X70="Mazs",Pieņēmumi!$V$31*V70,
IF(X70="Vidējs",Pieņēmumi!$V$32*V70,
IF(X70="Liels",Pieņēmumi!$V$34*V70,
0))))</f>
        <v>5.2325581395348841</v>
      </c>
      <c r="Z70" s="9">
        <f>IF(X70="Mikro",Pieņēmumi!$V$31*V70*0.5,0)</f>
        <v>0</v>
      </c>
      <c r="AA70">
        <v>119</v>
      </c>
      <c r="AB70">
        <v>4</v>
      </c>
      <c r="AC70" s="2">
        <f t="shared" si="59"/>
        <v>29.75</v>
      </c>
      <c r="AD70" s="6">
        <f>ROUNDUP(IF($A70=1,AA70/Pieņēmumi!$AF$39,IF($A70=2,AA70/Pieņēmumi!$AF$40,IF($A70=3,AA70/Pieņēmumi!$AF$41,AA70/Pieņēmumi!$AF$42))),$AD$10)</f>
        <v>6</v>
      </c>
      <c r="AE70" s="6">
        <f t="shared" si="18"/>
        <v>19.833333333333332</v>
      </c>
      <c r="AF70" s="6" t="str">
        <f>IF(AND(AE70&gt;=0,AE70&lt;Pieņēmumi!$AF$46),0,
IF(AND(AE70&gt;= Pieņēmumi!$AF$46,AE70&lt;Pieņēmumi!$AF$47), "Mikro",
IF(AND(AE70&gt;=Pieņēmumi!$AF$47,AE70&lt;Pieņēmumi!$AF$48), "Mazs",
IF(AND(AE70&gt;=Pieņēmumi!$AF$48,AE70&lt;Pieņēmumi!$AF$49), "Vidējs","Liels"))))</f>
        <v>Vidējs</v>
      </c>
      <c r="AG70" s="9">
        <f>IF(AF70="Mikro",Pieņēmumi!$AF$31*AD70*0.5,
IF(AF70="Mazs",Pieņēmumi!$AF$31*AD70,
IF(AF70="Vidējs",Pieņēmumi!$AF$32*AD70,
IF(AF70="Liels",Pieņēmumi!$AF$34*AD70,
0))))</f>
        <v>6.2015503875968996</v>
      </c>
      <c r="AH70" s="9">
        <f>IF(AF70="Mikro",Pieņēmumi!$AF$31*AD70*0.5,0)</f>
        <v>0</v>
      </c>
      <c r="AI70">
        <v>141</v>
      </c>
      <c r="AJ70">
        <v>5</v>
      </c>
      <c r="AK70" s="2">
        <f t="shared" si="60"/>
        <v>28.2</v>
      </c>
      <c r="AL70" s="6">
        <f>ROUNDUP(IF($A70=1,AI70/Pieņēmumi!$AR$39,IF($A70=2,AI70/Pieņēmumi!$AR$40,IF($A70=3,AI70/Pieņēmumi!$AR$41,AI70/Pieņēmumi!$AR$42))),$AL$10)</f>
        <v>6</v>
      </c>
      <c r="AM70" s="6">
        <f t="shared" si="19"/>
        <v>23.5</v>
      </c>
      <c r="AN70" s="6" t="str">
        <f>IF(AND(AM70&gt;=0,AM70&lt;Pieņēmumi!$AR$46),0,
IF(AND(AM70&gt;= Pieņēmumi!$AR$46,AM70&lt;Pieņēmumi!$AR$47), "Mikro",
IF(AND(AM70&gt;=Pieņēmumi!$AR$47,AM70&lt;Pieņēmumi!$AR$48), "Mazs",
IF(AND(AM70&gt;=Pieņēmumi!$AR$48,AM70&lt;Pieņēmumi!$AR$49), "Vidējs","Liels"))))</f>
        <v>Liels</v>
      </c>
      <c r="AO70" s="9">
        <f>IF(AN70="Mikro",Pieņēmumi!$AR$31*AL70*0.5,
IF(AN70="Mazs",Pieņēmumi!$AR$31*AL70,
IF(AN70="Vidējs",Pieņēmumi!$AR$32*AL70,
IF(AN70="Liels",Pieņēmumi!$AR$34*AL70,
0))))</f>
        <v>8.2251082251082241</v>
      </c>
      <c r="AP70" s="9">
        <f>IF(AN70="Mikro",Pieņēmumi!$AR$31*AL70*0.5,0)</f>
        <v>0</v>
      </c>
      <c r="AQ70">
        <v>119</v>
      </c>
      <c r="AR70">
        <v>4</v>
      </c>
      <c r="AS70" s="2">
        <f t="shared" si="61"/>
        <v>29.75</v>
      </c>
      <c r="AT70" s="6">
        <f>ROUNDUP(IF($A70=1,AQ70/Pieņēmumi!$BC$39,IF($A70=2,AQ70/Pieņēmumi!$BC$40,IF($A70=3,AQ70/Pieņēmumi!$BC$41,AQ70/Pieņēmumi!$BC$42))),$AT$10)</f>
        <v>5</v>
      </c>
      <c r="AU70" s="6">
        <f t="shared" si="21"/>
        <v>23.8</v>
      </c>
      <c r="AV70" s="6" t="str">
        <f>IF(AND(AU70&gt;=0,AU70&lt;Pieņēmumi!$BC$46),0,
IF(AND(AU70&gt;= Pieņēmumi!$BC$46,AU70&lt;Pieņēmumi!$BC$47), "Mikro",
IF(AND(AU70&gt;=Pieņēmumi!$BC$47,AU70&lt;Pieņēmumi!$BC$48), "Mazs",
IF(AND(AU70&gt;=Pieņēmumi!$BC$48,AU70&lt;Pieņēmumi!$BC$49), "Vidējs","Liels"))))</f>
        <v>Liels</v>
      </c>
      <c r="AW70" s="9">
        <f>IF(AV70="Mikro",Pieņēmumi!$BC$31*AT70*0.5,
IF(AV70="Mazs",Pieņēmumi!$BC$31*AT70,
IF(AV70="Vidējs",Pieņēmumi!$BC$32*AT70,
IF(AV70="Liels",Pieņēmumi!$BC$34*AT70,
0))))</f>
        <v>7.5757575757575761</v>
      </c>
      <c r="AX70" s="9">
        <f>IF(AV70="Mikro",Pieņēmumi!$BC$31*AT70*0.5,0)</f>
        <v>0</v>
      </c>
      <c r="AY70">
        <v>109</v>
      </c>
      <c r="AZ70">
        <v>4</v>
      </c>
      <c r="BA70" s="2">
        <f t="shared" si="62"/>
        <v>27.25</v>
      </c>
      <c r="BB70" s="6">
        <f>ROUNDUP(IF($A70=1,AY70/Pieņēmumi!$BN$39,IF($A70=2,AY70/Pieņēmumi!$BN$40,IF($A70=3,AY70/Pieņēmumi!$BN$41,AY70/Pieņēmumi!$BN$42))),$BB$10)</f>
        <v>5</v>
      </c>
      <c r="BC70" s="6">
        <f t="shared" si="22"/>
        <v>21.8</v>
      </c>
      <c r="BD70" s="6" t="str">
        <f>IF(AND(BC70&gt;=0,BC70&lt;Pieņēmumi!$BN$46),0,
IF(AND(BC70&gt;= Pieņēmumi!$BN$46,BC70&lt;Pieņēmumi!$BN$47), "Mikro",
IF(AND(BC70&gt;=Pieņēmumi!$BN$47,BC70&lt;Pieņēmumi!$BN$48), "Mazs",
IF(AND(BC70&gt;=Pieņēmumi!$BN$48,BC70&lt;Pieņēmumi!$BN$49), "Vidējs","Liels"))))</f>
        <v>Liels</v>
      </c>
      <c r="BE70" s="9">
        <f>IF(BD70="Mikro",Pieņēmumi!$BN$31*BB70*0.5,
IF(BD70="Mazs",Pieņēmumi!$BN$31*BB70,
IF(BD70="Vidējs",Pieņēmumi!$BN$32*BB70,
IF(BD70="Liels",Pieņēmumi!$BN$34*BB70,
0))))</f>
        <v>7.9365079365079358</v>
      </c>
      <c r="BF70" s="9">
        <f>IF(BD70="Mikro",Pieņēmumi!$BN$31*BB70*0.5,0)</f>
        <v>0</v>
      </c>
      <c r="BG70">
        <v>164</v>
      </c>
      <c r="BH70">
        <v>6</v>
      </c>
      <c r="BI70" s="2">
        <f t="shared" si="63"/>
        <v>27.333333333333332</v>
      </c>
      <c r="BJ70" s="6">
        <f>ROUNDUP(IF($A70=1,BG70/Pieņēmumi!$BY$39,IF($A70=2,BG70/Pieņēmumi!$BY$40,IF($A70=3,BG70/Pieņēmumi!$BY$41,BG70/Pieņēmumi!$BY$42))),$BJ$10)</f>
        <v>7</v>
      </c>
      <c r="BK70" s="6">
        <f t="shared" si="24"/>
        <v>23.428571428571427</v>
      </c>
      <c r="BL70" s="6" t="str">
        <f>IF(AND(BK70&gt;=0,BK70&lt;Pieņēmumi!$BY$46),0,
IF(AND(BK70&gt;= Pieņēmumi!$BY$46,BK70&lt;Pieņēmumi!$BY$47), "Mikro",
IF(AND(BK70&gt;=Pieņēmumi!$BY$47,BK70&lt;Pieņēmumi!$BY$48), "Mazs",
IF(AND(BK70&gt;=Pieņēmumi!$BY$48,BK70&lt;Pieņēmumi!$BY$49), "Vidējs","Liels"))))</f>
        <v>Liels</v>
      </c>
      <c r="BM70" s="9">
        <f>IF(BL70="Mikro",Pieņēmumi!$BY$31*BJ70*0.5,
IF(BL70="Mazs",Pieņēmumi!$BY$31*BJ70,
IF(BL70="Vidējs",Pieņēmumi!$BY$32*BJ70,
IF(BL70="Liels",Pieņēmumi!$BY$34*BJ70,
0))))</f>
        <v>11.616161616161616</v>
      </c>
      <c r="BN70" s="9">
        <f>IF(BL70="Mikro",Pieņēmumi!$BY$31*BJ70*0.5,0)</f>
        <v>0</v>
      </c>
      <c r="BO70">
        <v>111</v>
      </c>
      <c r="BP70">
        <v>4</v>
      </c>
      <c r="BQ70" s="2">
        <f>BO70/BP70</f>
        <v>27.75</v>
      </c>
      <c r="BR70" s="6">
        <f>ROUNDUP(IF($A70=1,BO70/Pieņēmumi!$CJ$39,IF($A70=2,BO70/Pieņēmumi!$CJ$40,IF($A70=3,BO70/Pieņēmumi!$CJ$41,BO70/Pieņēmumi!$CJ$42))),$BR$10)</f>
        <v>5</v>
      </c>
      <c r="BS70" s="6">
        <f t="shared" si="26"/>
        <v>22.2</v>
      </c>
      <c r="BT70" s="6" t="str">
        <f>IF(AND(BS70&gt;=0,BS70&lt;Pieņēmumi!$CJ$46),0,
IF(AND(BS70&gt;= Pieņēmumi!$CJ$46,BS70&lt;Pieņēmumi!$CJ$47), "Mikro",
IF(AND(BS70&gt;=Pieņēmumi!$CJ$47,BS70&lt;Pieņēmumi!$CJ$48), "Mazs",
IF(AND(BS70&gt;=Pieņēmumi!$CJ$48,BS70&lt;Pieņēmumi!$CJ$49), "Vidējs","Liels"))))</f>
        <v>Liels</v>
      </c>
      <c r="BU70" s="9">
        <f>IF(BT70="Mikro",Pieņēmumi!$CJ$31*BR70*0.5,
IF(BT70="Mazs",Pieņēmumi!$CJ$31*BR70,
IF(BT70="Vidējs",Pieņēmumi!$CJ$32*BR70,
IF(BT70="Liels",Pieņēmumi!$CJ$34*BR70,
0))))</f>
        <v>8.4776334776334767</v>
      </c>
      <c r="BV70" s="9">
        <f>IF(BT70="Mikro",Pieņēmumi!$CJ$31*BR70*0.5,0)</f>
        <v>0</v>
      </c>
      <c r="BW70">
        <v>83</v>
      </c>
      <c r="BX70">
        <v>5</v>
      </c>
      <c r="BY70" s="2">
        <f>BW70/BX70</f>
        <v>16.600000000000001</v>
      </c>
      <c r="BZ70" s="6">
        <f>ROUNDUP(IF($A70=1,BW70/Pieņēmumi!$CU$42,IF($A70=2,BW70/Pieņēmumi!$CU$43,IF($A70=3,BW70/Pieņēmumi!$CU$44,BW70/Pieņēmumi!$CU$45))),$CH$10)</f>
        <v>4</v>
      </c>
      <c r="CA70" s="6">
        <f t="shared" si="27"/>
        <v>20.75</v>
      </c>
      <c r="CB70" s="6" t="str">
        <f>IF(AND(CA70&gt;=0,CA70&lt;Pieņēmumi!$CU$49),0,
IF(AND(CA70&gt;=Pieņēmumi!$CU$49,CA70&lt;Pieņēmumi!$CU$50),"Mazs",
IF(AND(CA70&gt;=Pieņēmumi!$CU$50,CA70&lt;Pieņēmumi!$CU$51),"Vidējs","Liels")))</f>
        <v>Vidējs</v>
      </c>
      <c r="CC70" s="9">
        <f>IF(CB70="Mazs",Pieņēmumi!$CU$34*BZ70,IF(CB70="Vidējs",Pieņēmumi!$CU$35*BZ70,IF(CB70="Liels",Pieņēmumi!$CU$37*BZ70,0)))</f>
        <v>5.5555555555555562</v>
      </c>
      <c r="CD70" s="9">
        <f>IF(CB70="Mazs",(Pieņēmumi!$CU$35-Pieņēmumi!$CU$34)*BZ70,0)</f>
        <v>0</v>
      </c>
      <c r="CE70">
        <v>90</v>
      </c>
      <c r="CF70">
        <v>4</v>
      </c>
      <c r="CG70" s="2">
        <f>CE70/CF70</f>
        <v>22.5</v>
      </c>
      <c r="CH70" s="6">
        <f>ROUNDUP(IF($A70=1,CE70/Pieņēmumi!$DE$42,IF($A70=2,CE70/Pieņēmumi!$DE$43,IF($A70=3,CE70/Pieņēmumi!$DE$44,CE70/Pieņēmumi!$DE$45))),$CH$10)</f>
        <v>4</v>
      </c>
      <c r="CI70" s="6">
        <f t="shared" si="28"/>
        <v>22.5</v>
      </c>
      <c r="CJ70" s="6" t="str">
        <f>IF(AND(CI70&gt;=0,CI70&lt;Pieņēmumi!$DE$49),0,
IF(AND(CI70&gt;=Pieņēmumi!$DE$49,CI70&lt;Pieņēmumi!$DE$50),"Mazs",
IF(AND(CI70&gt;=Pieņēmumi!$DE$50,CI70&lt;Pieņēmumi!$DE$51),"Vidējs","Liels")))</f>
        <v>Liels</v>
      </c>
      <c r="CK70" s="9">
        <f>IF(CJ70="Mazs",Pieņēmumi!$DE$34*CH70,IF(CJ70="Vidējs",Pieņēmumi!$DE$35*CH70,IF(CJ70="Liels",Pieņēmumi!$DE$37*CH70,0)))</f>
        <v>7.0707070707070701</v>
      </c>
      <c r="CL70" s="9">
        <f>IF(CJ70="Mazs",(Pieņēmumi!$DE$35-Pieņēmumi!$DE$34)*CH70,0)</f>
        <v>0</v>
      </c>
      <c r="CM70">
        <v>95</v>
      </c>
      <c r="CN70">
        <v>4</v>
      </c>
      <c r="CO70" s="2">
        <f>CM70/CN70</f>
        <v>23.75</v>
      </c>
      <c r="CP70" s="6">
        <f>ROUNDUP(IF($A70=1,CM70/Pieņēmumi!$DO$42,IF($A70=2,CM70/Pieņēmumi!$DO$43,IF($A70=3,CM70/Pieņēmumi!$DO$44,CM70/Pieņēmumi!$DO$45))),$CP$10)</f>
        <v>4</v>
      </c>
      <c r="CQ70" s="6">
        <f t="shared" si="29"/>
        <v>23.75</v>
      </c>
      <c r="CR70" s="6" t="str">
        <f>IF(AND(CQ70&gt;=0,CQ70&lt;Pieņēmumi!$DO$49),0,
IF(AND(CQ70&gt;=Pieņēmumi!$DO$49,CQ70&lt;Pieņēmumi!$DO$50),"Mazs",
IF(AND(CQ70&gt;=Pieņēmumi!$DO$50,CQ70&lt;Pieņēmumi!$DO$51),"Vidējs","Liels")))</f>
        <v>Liels</v>
      </c>
      <c r="CS70" s="9">
        <f>IF(CR70="Mazs",Pieņēmumi!$DO$34*CP70,IF(CR70="Vidējs",Pieņēmumi!$DO$35*CP70,IF(CR70="Liels",Pieņēmumi!$DO$37*CP70,0)))</f>
        <v>7.0707070707070701</v>
      </c>
      <c r="CT70" s="9">
        <f>IF(CR70="Mazs",(Pieņēmumi!$DO$35-Pieņēmumi!$DO$34)*CP70,0)</f>
        <v>0</v>
      </c>
      <c r="CU70" s="6">
        <f t="shared" si="30"/>
        <v>1409</v>
      </c>
      <c r="CV70" s="6">
        <f t="shared" si="31"/>
        <v>53</v>
      </c>
      <c r="CW70" s="2">
        <f t="shared" si="32"/>
        <v>26.584905660377359</v>
      </c>
      <c r="CX70" t="str">
        <f t="shared" si="33"/>
        <v>Lielā</v>
      </c>
    </row>
    <row r="71" spans="1:102" x14ac:dyDescent="0.25">
      <c r="A71" s="5">
        <v>1</v>
      </c>
      <c r="B71" s="23">
        <v>0.86450405675425857</v>
      </c>
      <c r="C71">
        <v>41</v>
      </c>
      <c r="D71">
        <v>2</v>
      </c>
      <c r="E71" s="2">
        <f t="shared" si="57"/>
        <v>20.5</v>
      </c>
      <c r="F71" s="6">
        <f>ROUNDUP(IF($A71=1,C71/Pieņēmumi!$B$39,IF($A71=2,C71/Pieņēmumi!$B$40,IF($A71=3,C71/Pieņēmumi!$B$41,C71/Pieņēmumi!$B$42))),$F$10)</f>
        <v>3</v>
      </c>
      <c r="G71" s="6">
        <f t="shared" si="13"/>
        <v>13.666666666666666</v>
      </c>
      <c r="H71" s="6" t="str">
        <f>IF(AND(G71&gt;=0,G71&lt;Pieņēmumi!$B$46),0,
IF(AND(G71&gt;= Pieņēmumi!$B$46,G71&lt;Pieņēmumi!$B$47), "Mikro",
IF(AND(G71&gt;=Pieņēmumi!$B$47,G71&lt;Pieņēmumi!$B$48), "Mazs",
IF(AND(G71&gt;=Pieņēmumi!$B$48,G71&lt;Pieņēmumi!$B$49), "Vidējs","Liels"))))</f>
        <v>Vidējs</v>
      </c>
      <c r="I71" s="9">
        <f>IF(H71="Mikro",Pieņēmumi!$B$31*F71*0.5,
IF(H71="Mazs",Pieņēmumi!$B$31*F71,
IF(H71="Vidējs",Pieņēmumi!$B$32*F71,
IF(H71="Liels",Pieņēmumi!$B$34*F71,
0))))</f>
        <v>2.4224806201550386</v>
      </c>
      <c r="J71" s="9">
        <f>IF(H71="Mikro",Pieņēmumi!$B$31*F71*0.5,0)</f>
        <v>0</v>
      </c>
      <c r="K71">
        <v>46</v>
      </c>
      <c r="L71">
        <v>2</v>
      </c>
      <c r="M71" s="2">
        <f t="shared" si="58"/>
        <v>23</v>
      </c>
      <c r="N71" s="6">
        <f>ROUNDUP(IF($A71=1,K71/Pieņēmumi!$L$39,IF($A71=2,K71/Pieņēmumi!$L$40,IF($A71=3,K71/Pieņēmumi!$L$41,K71/Pieņēmumi!$L$42))),$N$10)</f>
        <v>3</v>
      </c>
      <c r="O71" s="6">
        <f t="shared" si="14"/>
        <v>15.333333333333334</v>
      </c>
      <c r="P71" s="6" t="str">
        <f>IF(AND(O71&gt;=0,O71&lt;Pieņēmumi!$L$46),0,
IF(AND(O71&gt;= Pieņēmumi!$L$46,O71&lt;Pieņēmumi!$L$47), "Mikro",
IF(AND(O71&gt;=Pieņēmumi!$L$47,O71&lt;Pieņēmumi!$L$48), "Mazs",
IF(AND(O71&gt;=Pieņēmumi!$L$48,O71&lt;Pieņēmumi!$L$49), "Vidējs","Liels"))))</f>
        <v>Vidējs</v>
      </c>
      <c r="Q71" s="9">
        <f>IF(P71="Mikro",Pieņēmumi!$L$31*N71*0.5,
IF(P71="Mazs",Pieņēmumi!$L$31*N71,
IF(P71="Vidējs",Pieņēmumi!$L$32*N71,
IF(P71="Liels",Pieņēmumi!$L$34*N71,
0))))</f>
        <v>2.5193798449612408</v>
      </c>
      <c r="R71" s="9">
        <f>IF(P71="Mikro",Pieņēmumi!$L$31*N71*0.5,0)</f>
        <v>0</v>
      </c>
      <c r="S71">
        <v>27</v>
      </c>
      <c r="T71">
        <v>1</v>
      </c>
      <c r="U71" s="2">
        <f>S71/T71</f>
        <v>27</v>
      </c>
      <c r="V71" s="6">
        <f>ROUNDUP(IF($A71=1,S71/Pieņēmumi!$V$39,IF($A71=2,S71/Pieņēmumi!$V$40,IF($A71=3,S71/Pieņēmumi!$V$41,S71/Pieņēmumi!$V$42))),$V$10)</f>
        <v>2</v>
      </c>
      <c r="W71" s="6">
        <f t="shared" si="16"/>
        <v>13.5</v>
      </c>
      <c r="X71" s="6" t="str">
        <f>IF(AND(W71&gt;=0,W71&lt;Pieņēmumi!$V$46),0,
IF(AND(W71&gt;= Pieņēmumi!$V$46,W71&lt;Pieņēmumi!$V$47), "Mikro",
IF(AND(W71&gt;=Pieņēmumi!$V$47,W71&lt;Pieņēmumi!$V$48), "Mazs",
IF(AND(W71&gt;=Pieņēmumi!$V$48,W71&lt;Pieņēmumi!$V$49), "Vidējs","Liels"))))</f>
        <v>Vidējs</v>
      </c>
      <c r="Y71" s="9">
        <f>IF(X71="Mikro",Pieņēmumi!$V$31*V71*0.5,
IF(X71="Mazs",Pieņēmumi!$V$31*V71,
IF(X71="Vidējs",Pieņēmumi!$V$32*V71,
IF(X71="Liels",Pieņēmumi!$V$34*V71,
0))))</f>
        <v>1.7441860465116281</v>
      </c>
      <c r="Z71" s="9">
        <f>IF(X71="Mikro",Pieņēmumi!$V$31*V71*0.5,0)</f>
        <v>0</v>
      </c>
      <c r="AA71">
        <v>46</v>
      </c>
      <c r="AB71">
        <v>2</v>
      </c>
      <c r="AC71" s="2">
        <f t="shared" si="59"/>
        <v>23</v>
      </c>
      <c r="AD71" s="6">
        <f>ROUNDUP(IF($A71=1,AA71/Pieņēmumi!$AF$39,IF($A71=2,AA71/Pieņēmumi!$AF$40,IF($A71=3,AA71/Pieņēmumi!$AF$41,AA71/Pieņēmumi!$AF$42))),$AD$10)</f>
        <v>3</v>
      </c>
      <c r="AE71" s="6">
        <f t="shared" si="18"/>
        <v>15.333333333333334</v>
      </c>
      <c r="AF71" s="6" t="str">
        <f>IF(AND(AE71&gt;=0,AE71&lt;Pieņēmumi!$AF$46),0,
IF(AND(AE71&gt;= Pieņēmumi!$AF$46,AE71&lt;Pieņēmumi!$AF$47), "Mikro",
IF(AND(AE71&gt;=Pieņēmumi!$AF$47,AE71&lt;Pieņēmumi!$AF$48), "Mazs",
IF(AND(AE71&gt;=Pieņēmumi!$AF$48,AE71&lt;Pieņēmumi!$AF$49), "Vidējs","Liels"))))</f>
        <v>Vidējs</v>
      </c>
      <c r="AG71" s="9">
        <f>IF(AF71="Mikro",Pieņēmumi!$AF$31*AD71*0.5,
IF(AF71="Mazs",Pieņēmumi!$AF$31*AD71,
IF(AF71="Vidējs",Pieņēmumi!$AF$32*AD71,
IF(AF71="Liels",Pieņēmumi!$AF$34*AD71,
0))))</f>
        <v>3.1007751937984498</v>
      </c>
      <c r="AH71" s="9">
        <f>IF(AF71="Mikro",Pieņēmumi!$AF$31*AD71*0.5,0)</f>
        <v>0</v>
      </c>
      <c r="AI71">
        <v>48</v>
      </c>
      <c r="AJ71">
        <v>2</v>
      </c>
      <c r="AK71" s="2">
        <f t="shared" si="60"/>
        <v>24</v>
      </c>
      <c r="AL71" s="6">
        <f>ROUNDUP(IF($A71=1,AI71/Pieņēmumi!$AR$39,IF($A71=2,AI71/Pieņēmumi!$AR$40,IF($A71=3,AI71/Pieņēmumi!$AR$41,AI71/Pieņēmumi!$AR$42))),$AL$10)</f>
        <v>2</v>
      </c>
      <c r="AM71" s="6">
        <f t="shared" si="19"/>
        <v>24</v>
      </c>
      <c r="AN71" s="6" t="str">
        <f>IF(AND(AM71&gt;=0,AM71&lt;Pieņēmumi!$AR$46),0,
IF(AND(AM71&gt;= Pieņēmumi!$AR$46,AM71&lt;Pieņēmumi!$AR$47), "Mikro",
IF(AND(AM71&gt;=Pieņēmumi!$AR$47,AM71&lt;Pieņēmumi!$AR$48), "Mazs",
IF(AND(AM71&gt;=Pieņēmumi!$AR$48,AM71&lt;Pieņēmumi!$AR$49), "Vidējs","Liels"))))</f>
        <v>Liels</v>
      </c>
      <c r="AO71" s="9">
        <f>IF(AN71="Mikro",Pieņēmumi!$AR$31*AL71*0.5,
IF(AN71="Mazs",Pieņēmumi!$AR$31*AL71,
IF(AN71="Vidējs",Pieņēmumi!$AR$32*AL71,
IF(AN71="Liels",Pieņēmumi!$AR$34*AL71,
0))))</f>
        <v>2.7417027417027415</v>
      </c>
      <c r="AP71" s="9">
        <f>IF(AN71="Mikro",Pieņēmumi!$AR$31*AL71*0.5,0)</f>
        <v>0</v>
      </c>
      <c r="AQ71">
        <v>44</v>
      </c>
      <c r="AR71">
        <v>2</v>
      </c>
      <c r="AS71" s="2">
        <f t="shared" si="61"/>
        <v>22</v>
      </c>
      <c r="AT71" s="6">
        <f>ROUNDUP(IF($A71=1,AQ71/Pieņēmumi!$BC$39,IF($A71=2,AQ71/Pieņēmumi!$BC$40,IF($A71=3,AQ71/Pieņēmumi!$BC$41,AQ71/Pieņēmumi!$BC$42))),$AT$10)</f>
        <v>2</v>
      </c>
      <c r="AU71" s="6">
        <f t="shared" si="21"/>
        <v>22</v>
      </c>
      <c r="AV71" s="6" t="str">
        <f>IF(AND(AU71&gt;=0,AU71&lt;Pieņēmumi!$BC$46),0,
IF(AND(AU71&gt;= Pieņēmumi!$BC$46,AU71&lt;Pieņēmumi!$BC$47), "Mikro",
IF(AND(AU71&gt;=Pieņēmumi!$BC$47,AU71&lt;Pieņēmumi!$BC$48), "Mazs",
IF(AND(AU71&gt;=Pieņēmumi!$BC$48,AU71&lt;Pieņēmumi!$BC$49), "Vidējs","Liels"))))</f>
        <v>Liels</v>
      </c>
      <c r="AW71" s="9">
        <f>IF(AV71="Mikro",Pieņēmumi!$BC$31*AT71*0.5,
IF(AV71="Mazs",Pieņēmumi!$BC$31*AT71,
IF(AV71="Vidējs",Pieņēmumi!$BC$32*AT71,
IF(AV71="Liels",Pieņēmumi!$BC$34*AT71,
0))))</f>
        <v>3.0303030303030303</v>
      </c>
      <c r="AX71" s="9">
        <f>IF(AV71="Mikro",Pieņēmumi!$BC$31*AT71*0.5,0)</f>
        <v>0</v>
      </c>
      <c r="AY71">
        <v>47</v>
      </c>
      <c r="AZ71">
        <v>2</v>
      </c>
      <c r="BA71" s="2">
        <f t="shared" si="62"/>
        <v>23.5</v>
      </c>
      <c r="BB71" s="6">
        <f>ROUNDUP(IF($A71=1,AY71/Pieņēmumi!$BN$39,IF($A71=2,AY71/Pieņēmumi!$BN$40,IF($A71=3,AY71/Pieņēmumi!$BN$41,AY71/Pieņēmumi!$BN$42))),$BB$10)</f>
        <v>2</v>
      </c>
      <c r="BC71" s="6">
        <f t="shared" si="22"/>
        <v>23.5</v>
      </c>
      <c r="BD71" s="6" t="str">
        <f>IF(AND(BC71&gt;=0,BC71&lt;Pieņēmumi!$BN$46),0,
IF(AND(BC71&gt;= Pieņēmumi!$BN$46,BC71&lt;Pieņēmumi!$BN$47), "Mikro",
IF(AND(BC71&gt;=Pieņēmumi!$BN$47,BC71&lt;Pieņēmumi!$BN$48), "Mazs",
IF(AND(BC71&gt;=Pieņēmumi!$BN$48,BC71&lt;Pieņēmumi!$BN$49), "Vidējs","Liels"))))</f>
        <v>Liels</v>
      </c>
      <c r="BE71" s="9">
        <f>IF(BD71="Mikro",Pieņēmumi!$BN$31*BB71*0.5,
IF(BD71="Mazs",Pieņēmumi!$BN$31*BB71,
IF(BD71="Vidējs",Pieņēmumi!$BN$32*BB71,
IF(BD71="Liels",Pieņēmumi!$BN$34*BB71,
0))))</f>
        <v>3.1746031746031744</v>
      </c>
      <c r="BF71" s="9">
        <f>IF(BD71="Mikro",Pieņēmumi!$BN$31*BB71*0.5,0)</f>
        <v>0</v>
      </c>
      <c r="BG71">
        <v>46</v>
      </c>
      <c r="BH71">
        <v>2</v>
      </c>
      <c r="BI71" s="2">
        <f t="shared" si="63"/>
        <v>23</v>
      </c>
      <c r="BJ71" s="6">
        <f>ROUNDUP(IF($A71=1,BG71/Pieņēmumi!$BY$39,IF($A71=2,BG71/Pieņēmumi!$BY$40,IF($A71=3,BG71/Pieņēmumi!$BY$41,BG71/Pieņēmumi!$BY$42))),$BJ$10)</f>
        <v>2</v>
      </c>
      <c r="BK71" s="6">
        <f t="shared" si="24"/>
        <v>23</v>
      </c>
      <c r="BL71" s="6" t="str">
        <f>IF(AND(BK71&gt;=0,BK71&lt;Pieņēmumi!$BY$46),0,
IF(AND(BK71&gt;= Pieņēmumi!$BY$46,BK71&lt;Pieņēmumi!$BY$47), "Mikro",
IF(AND(BK71&gt;=Pieņēmumi!$BY$47,BK71&lt;Pieņēmumi!$BY$48), "Mazs",
IF(AND(BK71&gt;=Pieņēmumi!$BY$48,BK71&lt;Pieņēmumi!$BY$49), "Vidējs","Liels"))))</f>
        <v>Liels</v>
      </c>
      <c r="BM71" s="9">
        <f>IF(BL71="Mikro",Pieņēmumi!$BY$31*BJ71*0.5,
IF(BL71="Mazs",Pieņēmumi!$BY$31*BJ71,
IF(BL71="Vidējs",Pieņēmumi!$BY$32*BJ71,
IF(BL71="Liels",Pieņēmumi!$BY$34*BJ71,
0))))</f>
        <v>3.3189033189033186</v>
      </c>
      <c r="BN71" s="9">
        <f>IF(BL71="Mikro",Pieņēmumi!$BY$31*BJ71*0.5,0)</f>
        <v>0</v>
      </c>
      <c r="BO71">
        <v>37</v>
      </c>
      <c r="BP71">
        <v>2</v>
      </c>
      <c r="BQ71" s="2">
        <f>BO71/BP71</f>
        <v>18.5</v>
      </c>
      <c r="BR71" s="6">
        <f>ROUNDUP(IF($A71=1,BO71/Pieņēmumi!$CJ$39,IF($A71=2,BO71/Pieņēmumi!$CJ$40,IF($A71=3,BO71/Pieņēmumi!$CJ$41,BO71/Pieņēmumi!$CJ$42))),$BR$10)</f>
        <v>2</v>
      </c>
      <c r="BS71" s="6">
        <f t="shared" si="26"/>
        <v>18.5</v>
      </c>
      <c r="BT71" s="6" t="str">
        <f>IF(AND(BS71&gt;=0,BS71&lt;Pieņēmumi!$CJ$46),0,
IF(AND(BS71&gt;= Pieņēmumi!$CJ$46,BS71&lt;Pieņēmumi!$CJ$47), "Mikro",
IF(AND(BS71&gt;=Pieņēmumi!$CJ$47,BS71&lt;Pieņēmumi!$CJ$48), "Mazs",
IF(AND(BS71&gt;=Pieņēmumi!$CJ$48,BS71&lt;Pieņēmumi!$CJ$49), "Vidējs","Liels"))))</f>
        <v>Vidējs</v>
      </c>
      <c r="BU71" s="9">
        <f>IF(BT71="Mikro",Pieņēmumi!$CJ$31*BR71*0.5,
IF(BT71="Mazs",Pieņēmumi!$CJ$31*BR71,
IF(BT71="Vidējs",Pieņēmumi!$CJ$32*BR71,
IF(BT71="Liels",Pieņēmumi!$CJ$34*BR71,
0))))</f>
        <v>2.5839793281653747</v>
      </c>
      <c r="BV71" s="9">
        <f>IF(BT71="Mikro",Pieņēmumi!$CJ$31*BR71*0.5,0)</f>
        <v>0</v>
      </c>
      <c r="BW71">
        <v>47</v>
      </c>
      <c r="BX71">
        <v>1</v>
      </c>
      <c r="BY71" s="2">
        <f>BW71/BX71</f>
        <v>47</v>
      </c>
      <c r="BZ71" s="6">
        <f>ROUNDUP(IF($A71=1,BW71/Pieņēmumi!$CU$42,IF($A71=2,BW71/Pieņēmumi!$CU$43,IF($A71=3,BW71/Pieņēmumi!$CU$44,BW71/Pieņēmumi!$CU$45))),$CH$10)</f>
        <v>2</v>
      </c>
      <c r="CA71" s="6">
        <f t="shared" si="27"/>
        <v>23.5</v>
      </c>
      <c r="CB71" s="6" t="str">
        <f>IF(AND(CA71&gt;=0,CA71&lt;Pieņēmumi!$CU$49),0,
IF(AND(CA71&gt;=Pieņēmumi!$CU$49,CA71&lt;Pieņēmumi!$CU$50),"Mazs",
IF(AND(CA71&gt;=Pieņēmumi!$CU$50,CA71&lt;Pieņēmumi!$CU$51),"Vidējs","Liels")))</f>
        <v>Liels</v>
      </c>
      <c r="CC71" s="9">
        <f>IF(CB71="Mazs",Pieņēmumi!$CU$34*BZ71,IF(CB71="Vidējs",Pieņēmumi!$CU$35*BZ71,IF(CB71="Liels",Pieņēmumi!$CU$37*BZ71,0)))</f>
        <v>3.535353535353535</v>
      </c>
      <c r="CD71" s="9">
        <f>IF(CB71="Mazs",(Pieņēmumi!$CU$35-Pieņēmumi!$CU$34)*BZ71,0)</f>
        <v>0</v>
      </c>
      <c r="CE71">
        <v>40</v>
      </c>
      <c r="CF71">
        <v>2</v>
      </c>
      <c r="CG71" s="2">
        <f>CE71/CF71</f>
        <v>20</v>
      </c>
      <c r="CH71" s="6">
        <f>ROUNDUP(IF($A71=1,CE71/Pieņēmumi!$DE$42,IF($A71=2,CE71/Pieņēmumi!$DE$43,IF($A71=3,CE71/Pieņēmumi!$DE$44,CE71/Pieņēmumi!$DE$45))),$CH$10)</f>
        <v>2</v>
      </c>
      <c r="CI71" s="6">
        <f t="shared" si="28"/>
        <v>20</v>
      </c>
      <c r="CJ71" s="6" t="str">
        <f>IF(AND(CI71&gt;=0,CI71&lt;Pieņēmumi!$DE$49),0,
IF(AND(CI71&gt;=Pieņēmumi!$DE$49,CI71&lt;Pieņēmumi!$DE$50),"Mazs",
IF(AND(CI71&gt;=Pieņēmumi!$DE$50,CI71&lt;Pieņēmumi!$DE$51),"Vidējs","Liels")))</f>
        <v>Vidējs</v>
      </c>
      <c r="CK71" s="9">
        <f>IF(CJ71="Mazs",Pieņēmumi!$DE$34*CH71,IF(CJ71="Vidējs",Pieņēmumi!$DE$35*CH71,IF(CJ71="Liels",Pieņēmumi!$DE$37*CH71,0)))</f>
        <v>2.7777777777777781</v>
      </c>
      <c r="CL71" s="9">
        <f>IF(CJ71="Mazs",(Pieņēmumi!$DE$35-Pieņēmumi!$DE$34)*CH71,0)</f>
        <v>0</v>
      </c>
      <c r="CM71">
        <v>23</v>
      </c>
      <c r="CN71">
        <v>1</v>
      </c>
      <c r="CO71" s="2">
        <f>CM71/CN71</f>
        <v>23</v>
      </c>
      <c r="CP71" s="6">
        <f>ROUNDUP(IF($A71=1,CM71/Pieņēmumi!$DO$42,IF($A71=2,CM71/Pieņēmumi!$DO$43,IF($A71=3,CM71/Pieņēmumi!$DO$44,CM71/Pieņēmumi!$DO$45))),$CP$10)</f>
        <v>1</v>
      </c>
      <c r="CQ71" s="6">
        <f t="shared" si="29"/>
        <v>23</v>
      </c>
      <c r="CR71" s="6" t="str">
        <f>IF(AND(CQ71&gt;=0,CQ71&lt;Pieņēmumi!$DO$49),0,
IF(AND(CQ71&gt;=Pieņēmumi!$DO$49,CQ71&lt;Pieņēmumi!$DO$50),"Mazs",
IF(AND(CQ71&gt;=Pieņēmumi!$DO$50,CQ71&lt;Pieņēmumi!$DO$51),"Vidējs","Liels")))</f>
        <v>Liels</v>
      </c>
      <c r="CS71" s="9">
        <f>IF(CR71="Mazs",Pieņēmumi!$DO$34*CP71,IF(CR71="Vidējs",Pieņēmumi!$DO$35*CP71,IF(CR71="Liels",Pieņēmumi!$DO$37*CP71,0)))</f>
        <v>1.7676767676767675</v>
      </c>
      <c r="CT71" s="9">
        <f>IF(CR71="Mazs",(Pieņēmumi!$DO$35-Pieņēmumi!$DO$34)*CP71,0)</f>
        <v>0</v>
      </c>
      <c r="CU71" s="6">
        <f t="shared" si="30"/>
        <v>492</v>
      </c>
      <c r="CV71" s="6">
        <f t="shared" si="31"/>
        <v>21</v>
      </c>
      <c r="CW71" s="2">
        <f t="shared" si="32"/>
        <v>23.428571428571427</v>
      </c>
      <c r="CX71" t="str">
        <f t="shared" si="33"/>
        <v>Vidējā</v>
      </c>
    </row>
    <row r="72" spans="1:102" x14ac:dyDescent="0.25">
      <c r="A72" s="5">
        <v>1</v>
      </c>
      <c r="B72" s="23">
        <v>0.86445999238023918</v>
      </c>
      <c r="C72">
        <v>56</v>
      </c>
      <c r="D72">
        <v>2</v>
      </c>
      <c r="E72" s="2">
        <f t="shared" si="57"/>
        <v>28</v>
      </c>
      <c r="F72" s="6">
        <f>ROUNDUP(IF($A72=1,C72/Pieņēmumi!$B$39,IF($A72=2,C72/Pieņēmumi!$B$40,IF($A72=3,C72/Pieņēmumi!$B$41,C72/Pieņēmumi!$B$42))),$F$10)</f>
        <v>3</v>
      </c>
      <c r="G72" s="6">
        <f t="shared" si="13"/>
        <v>18.666666666666668</v>
      </c>
      <c r="H72" s="6" t="str">
        <f>IF(AND(G72&gt;=0,G72&lt;Pieņēmumi!$B$46),0,
IF(AND(G72&gt;= Pieņēmumi!$B$46,G72&lt;Pieņēmumi!$B$47), "Mikro",
IF(AND(G72&gt;=Pieņēmumi!$B$47,G72&lt;Pieņēmumi!$B$48), "Mazs",
IF(AND(G72&gt;=Pieņēmumi!$B$48,G72&lt;Pieņēmumi!$B$49), "Vidējs","Liels"))))</f>
        <v>Vidējs</v>
      </c>
      <c r="I72" s="9">
        <f>IF(H72="Mikro",Pieņēmumi!$B$31*F72*0.5,
IF(H72="Mazs",Pieņēmumi!$B$31*F72,
IF(H72="Vidējs",Pieņēmumi!$B$32*F72,
IF(H72="Liels",Pieņēmumi!$B$34*F72,
0))))</f>
        <v>2.4224806201550386</v>
      </c>
      <c r="J72" s="9">
        <f>IF(H72="Mikro",Pieņēmumi!$B$31*F72*0.5,0)</f>
        <v>0</v>
      </c>
      <c r="K72">
        <v>52</v>
      </c>
      <c r="L72">
        <v>2</v>
      </c>
      <c r="M72" s="2">
        <f t="shared" si="58"/>
        <v>26</v>
      </c>
      <c r="N72" s="6">
        <f>ROUNDUP(IF($A72=1,K72/Pieņēmumi!$L$39,IF($A72=2,K72/Pieņēmumi!$L$40,IF($A72=3,K72/Pieņēmumi!$L$41,K72/Pieņēmumi!$L$42))),$N$10)</f>
        <v>3</v>
      </c>
      <c r="O72" s="6">
        <f t="shared" si="14"/>
        <v>17.333333333333332</v>
      </c>
      <c r="P72" s="6" t="str">
        <f>IF(AND(O72&gt;=0,O72&lt;Pieņēmumi!$L$46),0,
IF(AND(O72&gt;= Pieņēmumi!$L$46,O72&lt;Pieņēmumi!$L$47), "Mikro",
IF(AND(O72&gt;=Pieņēmumi!$L$47,O72&lt;Pieņēmumi!$L$48), "Mazs",
IF(AND(O72&gt;=Pieņēmumi!$L$48,O72&lt;Pieņēmumi!$L$49), "Vidējs","Liels"))))</f>
        <v>Vidējs</v>
      </c>
      <c r="Q72" s="9">
        <f>IF(P72="Mikro",Pieņēmumi!$L$31*N72*0.5,
IF(P72="Mazs",Pieņēmumi!$L$31*N72,
IF(P72="Vidējs",Pieņēmumi!$L$32*N72,
IF(P72="Liels",Pieņēmumi!$L$34*N72,
0))))</f>
        <v>2.5193798449612408</v>
      </c>
      <c r="R72" s="9">
        <f>IF(P72="Mikro",Pieņēmumi!$L$31*N72*0.5,0)</f>
        <v>0</v>
      </c>
      <c r="S72">
        <v>49</v>
      </c>
      <c r="T72">
        <v>2</v>
      </c>
      <c r="U72" s="2">
        <f>S72/T72</f>
        <v>24.5</v>
      </c>
      <c r="V72" s="6">
        <f>ROUNDUP(IF($A72=1,S72/Pieņēmumi!$V$39,IF($A72=2,S72/Pieņēmumi!$V$40,IF($A72=3,S72/Pieņēmumi!$V$41,S72/Pieņēmumi!$V$42))),$V$10)</f>
        <v>3</v>
      </c>
      <c r="W72" s="6">
        <f t="shared" si="16"/>
        <v>16.333333333333332</v>
      </c>
      <c r="X72" s="6" t="str">
        <f>IF(AND(W72&gt;=0,W72&lt;Pieņēmumi!$V$46),0,
IF(AND(W72&gt;= Pieņēmumi!$V$46,W72&lt;Pieņēmumi!$V$47), "Mikro",
IF(AND(W72&gt;=Pieņēmumi!$V$47,W72&lt;Pieņēmumi!$V$48), "Mazs",
IF(AND(W72&gt;=Pieņēmumi!$V$48,W72&lt;Pieņēmumi!$V$49), "Vidējs","Liels"))))</f>
        <v>Vidējs</v>
      </c>
      <c r="Y72" s="9">
        <f>IF(X72="Mikro",Pieņēmumi!$V$31*V72*0.5,
IF(X72="Mazs",Pieņēmumi!$V$31*V72,
IF(X72="Vidējs",Pieņēmumi!$V$32*V72,
IF(X72="Liels",Pieņēmumi!$V$34*V72,
0))))</f>
        <v>2.6162790697674421</v>
      </c>
      <c r="Z72" s="9">
        <f>IF(X72="Mikro",Pieņēmumi!$V$31*V72*0.5,0)</f>
        <v>0</v>
      </c>
      <c r="AA72">
        <v>52</v>
      </c>
      <c r="AB72">
        <v>2</v>
      </c>
      <c r="AC72" s="2">
        <f t="shared" si="59"/>
        <v>26</v>
      </c>
      <c r="AD72" s="6">
        <f>ROUNDUP(IF($A72=1,AA72/Pieņēmumi!$AF$39,IF($A72=2,AA72/Pieņēmumi!$AF$40,IF($A72=3,AA72/Pieņēmumi!$AF$41,AA72/Pieņēmumi!$AF$42))),$AD$10)</f>
        <v>3</v>
      </c>
      <c r="AE72" s="6">
        <f t="shared" si="18"/>
        <v>17.333333333333332</v>
      </c>
      <c r="AF72" s="6" t="str">
        <f>IF(AND(AE72&gt;=0,AE72&lt;Pieņēmumi!$AF$46),0,
IF(AND(AE72&gt;= Pieņēmumi!$AF$46,AE72&lt;Pieņēmumi!$AF$47), "Mikro",
IF(AND(AE72&gt;=Pieņēmumi!$AF$47,AE72&lt;Pieņēmumi!$AF$48), "Mazs",
IF(AND(AE72&gt;=Pieņēmumi!$AF$48,AE72&lt;Pieņēmumi!$AF$49), "Vidējs","Liels"))))</f>
        <v>Vidējs</v>
      </c>
      <c r="AG72" s="9">
        <f>IF(AF72="Mikro",Pieņēmumi!$AF$31*AD72*0.5,
IF(AF72="Mazs",Pieņēmumi!$AF$31*AD72,
IF(AF72="Vidējs",Pieņēmumi!$AF$32*AD72,
IF(AF72="Liels",Pieņēmumi!$AF$34*AD72,
0))))</f>
        <v>3.1007751937984498</v>
      </c>
      <c r="AH72" s="9">
        <f>IF(AF72="Mikro",Pieņēmumi!$AF$31*AD72*0.5,0)</f>
        <v>0</v>
      </c>
      <c r="AI72">
        <v>49</v>
      </c>
      <c r="AJ72">
        <v>2</v>
      </c>
      <c r="AK72" s="2">
        <f t="shared" si="60"/>
        <v>24.5</v>
      </c>
      <c r="AL72" s="6">
        <f>ROUNDUP(IF($A72=1,AI72/Pieņēmumi!$AR$39,IF($A72=2,AI72/Pieņēmumi!$AR$40,IF($A72=3,AI72/Pieņēmumi!$AR$41,AI72/Pieņēmumi!$AR$42))),$AL$10)</f>
        <v>2</v>
      </c>
      <c r="AM72" s="6">
        <f t="shared" si="19"/>
        <v>24.5</v>
      </c>
      <c r="AN72" s="6" t="str">
        <f>IF(AND(AM72&gt;=0,AM72&lt;Pieņēmumi!$AR$46),0,
IF(AND(AM72&gt;= Pieņēmumi!$AR$46,AM72&lt;Pieņēmumi!$AR$47), "Mikro",
IF(AND(AM72&gt;=Pieņēmumi!$AR$47,AM72&lt;Pieņēmumi!$AR$48), "Mazs",
IF(AND(AM72&gt;=Pieņēmumi!$AR$48,AM72&lt;Pieņēmumi!$AR$49), "Vidējs","Liels"))))</f>
        <v>Liels</v>
      </c>
      <c r="AO72" s="9">
        <f>IF(AN72="Mikro",Pieņēmumi!$AR$31*AL72*0.5,
IF(AN72="Mazs",Pieņēmumi!$AR$31*AL72,
IF(AN72="Vidējs",Pieņēmumi!$AR$32*AL72,
IF(AN72="Liels",Pieņēmumi!$AR$34*AL72,
0))))</f>
        <v>2.7417027417027415</v>
      </c>
      <c r="AP72" s="9">
        <f>IF(AN72="Mikro",Pieņēmumi!$AR$31*AL72*0.5,0)</f>
        <v>0</v>
      </c>
      <c r="AQ72">
        <v>59</v>
      </c>
      <c r="AR72">
        <v>2</v>
      </c>
      <c r="AS72" s="2">
        <f t="shared" si="61"/>
        <v>29.5</v>
      </c>
      <c r="AT72" s="6">
        <f>ROUNDUP(IF($A72=1,AQ72/Pieņēmumi!$BC$39,IF($A72=2,AQ72/Pieņēmumi!$BC$40,IF($A72=3,AQ72/Pieņēmumi!$BC$41,AQ72/Pieņēmumi!$BC$42))),$AT$10)</f>
        <v>3</v>
      </c>
      <c r="AU72" s="6">
        <f t="shared" si="21"/>
        <v>19.666666666666668</v>
      </c>
      <c r="AV72" s="6" t="str">
        <f>IF(AND(AU72&gt;=0,AU72&lt;Pieņēmumi!$BC$46),0,
IF(AND(AU72&gt;= Pieņēmumi!$BC$46,AU72&lt;Pieņēmumi!$BC$47), "Mikro",
IF(AND(AU72&gt;=Pieņēmumi!$BC$47,AU72&lt;Pieņēmumi!$BC$48), "Mazs",
IF(AND(AU72&gt;=Pieņēmumi!$BC$48,AU72&lt;Pieņēmumi!$BC$49), "Vidējs","Liels"))))</f>
        <v>Vidējs</v>
      </c>
      <c r="AW72" s="9">
        <f>IF(AV72="Mikro",Pieņēmumi!$BC$31*AT72*0.5,
IF(AV72="Mazs",Pieņēmumi!$BC$31*AT72,
IF(AV72="Vidējs",Pieņēmumi!$BC$32*AT72,
IF(AV72="Liels",Pieņēmumi!$BC$34*AT72,
0))))</f>
        <v>3.4883720930232558</v>
      </c>
      <c r="AX72" s="9">
        <f>IF(AV72="Mikro",Pieņēmumi!$BC$31*AT72*0.5,0)</f>
        <v>0</v>
      </c>
      <c r="AY72">
        <v>0</v>
      </c>
      <c r="AZ72">
        <v>0</v>
      </c>
      <c r="BA72" s="2">
        <v>0</v>
      </c>
      <c r="BB72" s="6">
        <f>ROUNDUP(IF($A72=1,AY72/Pieņēmumi!$BN$39,IF($A72=2,AY72/Pieņēmumi!$BN$40,IF($A72=3,AY72/Pieņēmumi!$BN$41,AY72/Pieņēmumi!$BN$42))),$BB$10)</f>
        <v>0</v>
      </c>
      <c r="BC72" s="6">
        <f t="shared" si="22"/>
        <v>0</v>
      </c>
      <c r="BD72" s="6">
        <f>IF(AND(BC72&gt;=0,BC72&lt;Pieņēmumi!$BN$46),0,
IF(AND(BC72&gt;= Pieņēmumi!$BN$46,BC72&lt;Pieņēmumi!$BN$47), "Mikro",
IF(AND(BC72&gt;=Pieņēmumi!$BN$47,BC72&lt;Pieņēmumi!$BN$48), "Mazs",
IF(AND(BC72&gt;=Pieņēmumi!$BN$48,BC72&lt;Pieņēmumi!$BN$49), "Vidējs","Liels"))))</f>
        <v>0</v>
      </c>
      <c r="BE72" s="9">
        <f>IF(BD72="Mikro",Pieņēmumi!$BN$31*BB72*0.5,
IF(BD72="Mazs",Pieņēmumi!$BN$31*BB72,
IF(BD72="Vidējs",Pieņēmumi!$BN$32*BB72,
IF(BD72="Liels",Pieņēmumi!$BN$34*BB72,
0))))</f>
        <v>0</v>
      </c>
      <c r="BF72" s="9">
        <f>IF(BD72="Mikro",Pieņēmumi!$BN$31*BB72*0.5,0)</f>
        <v>0</v>
      </c>
      <c r="BG72">
        <v>0</v>
      </c>
      <c r="BH72">
        <v>0</v>
      </c>
      <c r="BI72" s="2">
        <v>0</v>
      </c>
      <c r="BJ72" s="6">
        <f>ROUNDUP(IF($A72=1,BG72/Pieņēmumi!$BY$39,IF($A72=2,BG72/Pieņēmumi!$BY$40,IF($A72=3,BG72/Pieņēmumi!$BY$41,BG72/Pieņēmumi!$BY$42))),$BJ$10)</f>
        <v>0</v>
      </c>
      <c r="BK72" s="6">
        <f t="shared" si="24"/>
        <v>0</v>
      </c>
      <c r="BL72" s="6">
        <f>IF(AND(BK72&gt;=0,BK72&lt;Pieņēmumi!$BY$46),0,
IF(AND(BK72&gt;= Pieņēmumi!$BY$46,BK72&lt;Pieņēmumi!$BY$47), "Mikro",
IF(AND(BK72&gt;=Pieņēmumi!$BY$47,BK72&lt;Pieņēmumi!$BY$48), "Mazs",
IF(AND(BK72&gt;=Pieņēmumi!$BY$48,BK72&lt;Pieņēmumi!$BY$49), "Vidējs","Liels"))))</f>
        <v>0</v>
      </c>
      <c r="BM72" s="9">
        <f>IF(BL72="Mikro",Pieņēmumi!$BY$31*BJ72*0.5,
IF(BL72="Mazs",Pieņēmumi!$BY$31*BJ72,
IF(BL72="Vidējs",Pieņēmumi!$BY$32*BJ72,
IF(BL72="Liels",Pieņēmumi!$BY$34*BJ72,
0))))</f>
        <v>0</v>
      </c>
      <c r="BN72" s="9">
        <f>IF(BL72="Mikro",Pieņēmumi!$BY$31*BJ72*0.5,0)</f>
        <v>0</v>
      </c>
      <c r="BO72">
        <v>0</v>
      </c>
      <c r="BP72">
        <v>0</v>
      </c>
      <c r="BQ72" s="2">
        <v>0</v>
      </c>
      <c r="BR72" s="6">
        <f>ROUNDUP(IF($A72=1,BO72/Pieņēmumi!$CJ$39,IF($A72=2,BO72/Pieņēmumi!$CJ$40,IF($A72=3,BO72/Pieņēmumi!$CJ$41,BO72/Pieņēmumi!$CJ$42))),$BR$10)</f>
        <v>0</v>
      </c>
      <c r="BS72" s="6">
        <f t="shared" si="26"/>
        <v>0</v>
      </c>
      <c r="BT72" s="6">
        <f>IF(AND(BS72&gt;=0,BS72&lt;Pieņēmumi!$CJ$46),0,
IF(AND(BS72&gt;= Pieņēmumi!$CJ$46,BS72&lt;Pieņēmumi!$CJ$47), "Mikro",
IF(AND(BS72&gt;=Pieņēmumi!$CJ$47,BS72&lt;Pieņēmumi!$CJ$48), "Mazs",
IF(AND(BS72&gt;=Pieņēmumi!$CJ$48,BS72&lt;Pieņēmumi!$CJ$49), "Vidējs","Liels"))))</f>
        <v>0</v>
      </c>
      <c r="BU72" s="9">
        <f>IF(BT72="Mikro",Pieņēmumi!$CJ$31*BR72*0.5,
IF(BT72="Mazs",Pieņēmumi!$CJ$31*BR72,
IF(BT72="Vidējs",Pieņēmumi!$CJ$32*BR72,
IF(BT72="Liels",Pieņēmumi!$CJ$34*BR72,
0))))</f>
        <v>0</v>
      </c>
      <c r="BV72" s="9">
        <f>IF(BT72="Mikro",Pieņēmumi!$CJ$31*BR72*0.5,0)</f>
        <v>0</v>
      </c>
      <c r="BW72">
        <v>0</v>
      </c>
      <c r="BX72">
        <v>0</v>
      </c>
      <c r="BY72" s="2">
        <v>0</v>
      </c>
      <c r="BZ72" s="6">
        <f>ROUNDUP(IF($A72=1,BW72/Pieņēmumi!$CU$42,IF($A72=2,BW72/Pieņēmumi!$CU$43,IF($A72=3,BW72/Pieņēmumi!$CU$44,BW72/Pieņēmumi!$CU$45))),$CH$10)</f>
        <v>0</v>
      </c>
      <c r="CA72" s="6">
        <f t="shared" si="27"/>
        <v>0</v>
      </c>
      <c r="CB72" s="6">
        <f>IF(AND(CA72&gt;=0,CA72&lt;Pieņēmumi!$CU$49),0,
IF(AND(CA72&gt;=Pieņēmumi!$CU$49,CA72&lt;Pieņēmumi!$CU$50),"Mazs",
IF(AND(CA72&gt;=Pieņēmumi!$CU$50,CA72&lt;Pieņēmumi!$CU$51),"Vidējs","Liels")))</f>
        <v>0</v>
      </c>
      <c r="CC72" s="9">
        <f>IF(CB72="Mazs",Pieņēmumi!$CU$34*BZ72,IF(CB72="Vidējs",Pieņēmumi!$CU$35*BZ72,IF(CB72="Liels",Pieņēmumi!$CU$37*BZ72,0)))</f>
        <v>0</v>
      </c>
      <c r="CD72" s="9">
        <f>IF(CB72="Mazs",(Pieņēmumi!$CU$35-Pieņēmumi!$CU$34)*BZ72,0)</f>
        <v>0</v>
      </c>
      <c r="CE72">
        <v>0</v>
      </c>
      <c r="CF72">
        <v>0</v>
      </c>
      <c r="CG72" s="2">
        <v>0</v>
      </c>
      <c r="CH72" s="6">
        <f>ROUNDUP(IF($A72=1,CE72/Pieņēmumi!$DE$42,IF($A72=2,CE72/Pieņēmumi!$DE$43,IF($A72=3,CE72/Pieņēmumi!$DE$44,CE72/Pieņēmumi!$DE$45))),$CH$10)</f>
        <v>0</v>
      </c>
      <c r="CI72" s="6">
        <f t="shared" si="28"/>
        <v>0</v>
      </c>
      <c r="CJ72" s="6">
        <f>IF(AND(CI72&gt;=0,CI72&lt;Pieņēmumi!$DE$49),0,
IF(AND(CI72&gt;=Pieņēmumi!$DE$49,CI72&lt;Pieņēmumi!$DE$50),"Mazs",
IF(AND(CI72&gt;=Pieņēmumi!$DE$50,CI72&lt;Pieņēmumi!$DE$51),"Vidējs","Liels")))</f>
        <v>0</v>
      </c>
      <c r="CK72" s="9">
        <f>IF(CJ72="Mazs",Pieņēmumi!$DE$34*CH72,IF(CJ72="Vidējs",Pieņēmumi!$DE$35*CH72,IF(CJ72="Liels",Pieņēmumi!$DE$37*CH72,0)))</f>
        <v>0</v>
      </c>
      <c r="CL72" s="9">
        <f>IF(CJ72="Mazs",(Pieņēmumi!$DE$35-Pieņēmumi!$DE$34)*CH72,0)</f>
        <v>0</v>
      </c>
      <c r="CM72">
        <v>0</v>
      </c>
      <c r="CN72">
        <v>0</v>
      </c>
      <c r="CO72" s="2">
        <v>0</v>
      </c>
      <c r="CP72" s="6">
        <f>ROUNDUP(IF($A72=1,CM72/Pieņēmumi!$DO$42,IF($A72=2,CM72/Pieņēmumi!$DO$43,IF($A72=3,CM72/Pieņēmumi!$DO$44,CM72/Pieņēmumi!$DO$45))),$CP$10)</f>
        <v>0</v>
      </c>
      <c r="CQ72" s="6">
        <f t="shared" si="29"/>
        <v>0</v>
      </c>
      <c r="CR72" s="6">
        <f>IF(AND(CQ72&gt;=0,CQ72&lt;Pieņēmumi!$DO$49),0,
IF(AND(CQ72&gt;=Pieņēmumi!$DO$49,CQ72&lt;Pieņēmumi!$DO$50),"Mazs",
IF(AND(CQ72&gt;=Pieņēmumi!$DO$50,CQ72&lt;Pieņēmumi!$DO$51),"Vidējs","Liels")))</f>
        <v>0</v>
      </c>
      <c r="CS72" s="9">
        <f>IF(CR72="Mazs",Pieņēmumi!$DO$34*CP72,IF(CR72="Vidējs",Pieņēmumi!$DO$35*CP72,IF(CR72="Liels",Pieņēmumi!$DO$37*CP72,0)))</f>
        <v>0</v>
      </c>
      <c r="CT72" s="9">
        <f>IF(CR72="Mazs",(Pieņēmumi!$DO$35-Pieņēmumi!$DO$34)*CP72,0)</f>
        <v>0</v>
      </c>
      <c r="CU72" s="6">
        <f t="shared" si="30"/>
        <v>317</v>
      </c>
      <c r="CV72" s="6">
        <f t="shared" si="31"/>
        <v>12</v>
      </c>
      <c r="CW72" s="2">
        <f t="shared" si="32"/>
        <v>26.416666666666668</v>
      </c>
      <c r="CX72" t="str">
        <f t="shared" si="33"/>
        <v>Vidējā</v>
      </c>
    </row>
    <row r="73" spans="1:102" x14ac:dyDescent="0.25">
      <c r="A73" s="5">
        <v>3</v>
      </c>
      <c r="B73" s="23">
        <v>0.86395917817660739</v>
      </c>
      <c r="C73">
        <v>0</v>
      </c>
      <c r="D73">
        <v>0</v>
      </c>
      <c r="E73" s="2">
        <v>0</v>
      </c>
      <c r="F73" s="6">
        <f>ROUNDUP(IF($A73=1,C73/Pieņēmumi!$B$39,IF($A73=2,C73/Pieņēmumi!$B$40,IF($A73=3,C73/Pieņēmumi!$B$41,C73/Pieņēmumi!$B$42))),$F$10)</f>
        <v>0</v>
      </c>
      <c r="G73" s="6">
        <f t="shared" si="13"/>
        <v>0</v>
      </c>
      <c r="H73" s="6">
        <f>IF(AND(G73&gt;=0,G73&lt;Pieņēmumi!$B$46),0,
IF(AND(G73&gt;= Pieņēmumi!$B$46,G73&lt;Pieņēmumi!$B$47), "Mikro",
IF(AND(G73&gt;=Pieņēmumi!$B$47,G73&lt;Pieņēmumi!$B$48), "Mazs",
IF(AND(G73&gt;=Pieņēmumi!$B$48,G73&lt;Pieņēmumi!$B$49), "Vidējs","Liels"))))</f>
        <v>0</v>
      </c>
      <c r="I73" s="9">
        <f>IF(H73="Mikro",Pieņēmumi!$B$31*F73*0.5,
IF(H73="Mazs",Pieņēmumi!$B$31*F73,
IF(H73="Vidējs",Pieņēmumi!$B$32*F73,
IF(H73="Liels",Pieņēmumi!$B$34*F73,
0))))</f>
        <v>0</v>
      </c>
      <c r="J73" s="9">
        <f>IF(H73="Mikro",Pieņēmumi!$B$31*F73*0.5,0)</f>
        <v>0</v>
      </c>
      <c r="K73">
        <v>8</v>
      </c>
      <c r="L73">
        <v>1</v>
      </c>
      <c r="M73" s="2">
        <f t="shared" si="58"/>
        <v>8</v>
      </c>
      <c r="N73" s="6">
        <f>ROUNDUP(IF($A73=1,K73/Pieņēmumi!$L$39,IF($A73=2,K73/Pieņēmumi!$L$40,IF($A73=3,K73/Pieņēmumi!$L$41,K73/Pieņēmumi!$L$42))),$N$10)</f>
        <v>1</v>
      </c>
      <c r="O73" s="6">
        <f t="shared" si="14"/>
        <v>8</v>
      </c>
      <c r="P73" s="6" t="str">
        <f>IF(AND(O73&gt;=0,O73&lt;Pieņēmumi!$L$46),0,
IF(AND(O73&gt;= Pieņēmumi!$L$46,O73&lt;Pieņēmumi!$L$47), "Mikro",
IF(AND(O73&gt;=Pieņēmumi!$L$47,O73&lt;Pieņēmumi!$L$48), "Mazs",
IF(AND(O73&gt;=Pieņēmumi!$L$48,O73&lt;Pieņēmumi!$L$49), "Vidējs","Liels"))))</f>
        <v>Mazs</v>
      </c>
      <c r="Q73" s="9">
        <f>IF(P73="Mikro",Pieņēmumi!$L$31*N73*0.5,
IF(P73="Mazs",Pieņēmumi!$L$31*N73,
IF(P73="Vidējs",Pieņēmumi!$L$32*N73,
IF(P73="Liels",Pieņēmumi!$L$34*N73,
0))))</f>
        <v>0.7469654528478058</v>
      </c>
      <c r="R73" s="9">
        <f>IF(P73="Mikro",Pieņēmumi!$L$31*N73*0.5,0)</f>
        <v>0</v>
      </c>
      <c r="S73">
        <v>0</v>
      </c>
      <c r="T73">
        <v>0</v>
      </c>
      <c r="U73" s="2">
        <v>0</v>
      </c>
      <c r="V73" s="6">
        <f>ROUNDUP(IF($A73=1,S73/Pieņēmumi!$V$39,IF($A73=2,S73/Pieņēmumi!$V$40,IF($A73=3,S73/Pieņēmumi!$V$41,S73/Pieņēmumi!$V$42))),$V$10)</f>
        <v>0</v>
      </c>
      <c r="W73" s="6">
        <f t="shared" si="16"/>
        <v>0</v>
      </c>
      <c r="X73" s="6">
        <f>IF(AND(W73&gt;=0,W73&lt;Pieņēmumi!$V$46),0,
IF(AND(W73&gt;= Pieņēmumi!$V$46,W73&lt;Pieņēmumi!$V$47), "Mikro",
IF(AND(W73&gt;=Pieņēmumi!$V$47,W73&lt;Pieņēmumi!$V$48), "Mazs",
IF(AND(W73&gt;=Pieņēmumi!$V$48,W73&lt;Pieņēmumi!$V$49), "Vidējs","Liels"))))</f>
        <v>0</v>
      </c>
      <c r="Y73" s="9">
        <f>IF(X73="Mikro",Pieņēmumi!$V$31*V73*0.5,
IF(X73="Mazs",Pieņēmumi!$V$31*V73,
IF(X73="Vidējs",Pieņēmumi!$V$32*V73,
IF(X73="Liels",Pieņēmumi!$V$34*V73,
0))))</f>
        <v>0</v>
      </c>
      <c r="Z73" s="9">
        <f>IF(X73="Mikro",Pieņēmumi!$V$31*V73*0.5,0)</f>
        <v>0</v>
      </c>
      <c r="AA73">
        <v>8</v>
      </c>
      <c r="AB73">
        <v>1</v>
      </c>
      <c r="AC73" s="2">
        <f t="shared" si="59"/>
        <v>8</v>
      </c>
      <c r="AD73" s="6">
        <f>ROUNDUP(IF($A73=1,AA73/Pieņēmumi!$AF$39,IF($A73=2,AA73/Pieņēmumi!$AF$40,IF($A73=3,AA73/Pieņēmumi!$AF$41,AA73/Pieņēmumi!$AF$42))),$AD$10)</f>
        <v>1</v>
      </c>
      <c r="AE73" s="6">
        <f t="shared" si="18"/>
        <v>8</v>
      </c>
      <c r="AF73" s="6" t="str">
        <f>IF(AND(AE73&gt;=0,AE73&lt;Pieņēmumi!$AF$46),0,
IF(AND(AE73&gt;= Pieņēmumi!$AF$46,AE73&lt;Pieņēmumi!$AF$47), "Mikro",
IF(AND(AE73&gt;=Pieņēmumi!$AF$47,AE73&lt;Pieņēmumi!$AF$48), "Mazs",
IF(AND(AE73&gt;=Pieņēmumi!$AF$48,AE73&lt;Pieņēmumi!$AF$49), "Vidējs","Liels"))))</f>
        <v>Mazs</v>
      </c>
      <c r="AG73" s="9">
        <f>IF(AF73="Mikro",Pieņēmumi!$AF$31*AD73*0.5,
IF(AF73="Mazs",Pieņēmumi!$AF$31*AD73,
IF(AF73="Vidējs",Pieņēmumi!$AF$32*AD73,
IF(AF73="Liels",Pieņēmumi!$AF$34*AD73,
0))))</f>
        <v>0.84033613445378152</v>
      </c>
      <c r="AH73" s="9">
        <f>IF(AF73="Mikro",Pieņēmumi!$AF$31*AD73*0.5,0)</f>
        <v>0</v>
      </c>
      <c r="AI73">
        <v>5</v>
      </c>
      <c r="AJ73">
        <v>1</v>
      </c>
      <c r="AK73" s="2">
        <f t="shared" si="60"/>
        <v>5</v>
      </c>
      <c r="AL73" s="6">
        <f>ROUNDUP(IF($A73=1,AI73/Pieņēmumi!$AR$39,IF($A73=2,AI73/Pieņēmumi!$AR$40,IF($A73=3,AI73/Pieņēmumi!$AR$41,AI73/Pieņēmumi!$AR$42))),$AL$10)</f>
        <v>1</v>
      </c>
      <c r="AM73" s="6">
        <f t="shared" si="19"/>
        <v>5</v>
      </c>
      <c r="AN73" s="6" t="str">
        <f>IF(AND(AM73&gt;=0,AM73&lt;Pieņēmumi!$AR$46),0,
IF(AND(AM73&gt;= Pieņēmumi!$AR$46,AM73&lt;Pieņēmumi!$AR$47), "Mikro",
IF(AND(AM73&gt;=Pieņēmumi!$AR$47,AM73&lt;Pieņēmumi!$AR$48), "Mazs",
IF(AND(AM73&gt;=Pieņēmumi!$AR$48,AM73&lt;Pieņēmumi!$AR$49), "Vidējs","Liels"))))</f>
        <v>Mikro</v>
      </c>
      <c r="AO73" s="9">
        <f>IF(AN73="Mikro",Pieņēmumi!$AR$31*AL73*0.5,
IF(AN73="Mazs",Pieņēmumi!$AR$31*AL73,
IF(AN73="Vidējs",Pieņēmumi!$AR$32*AL73,
IF(AN73="Liels",Pieņēmumi!$AR$34*AL73,
0))))</f>
        <v>0.45129162776221604</v>
      </c>
      <c r="AP73" s="9">
        <f>IF(AN73="Mikro",Pieņēmumi!$AR$31*AL73*0.5,0)</f>
        <v>0.45129162776221604</v>
      </c>
      <c r="AQ73">
        <v>11</v>
      </c>
      <c r="AR73">
        <v>1</v>
      </c>
      <c r="AS73" s="2">
        <f t="shared" si="61"/>
        <v>11</v>
      </c>
      <c r="AT73" s="6">
        <f>ROUNDUP(IF($A73=1,AQ73/Pieņēmumi!$BC$39,IF($A73=2,AQ73/Pieņēmumi!$BC$40,IF($A73=3,AQ73/Pieņēmumi!$BC$41,AQ73/Pieņēmumi!$BC$42))),$AT$10)</f>
        <v>1</v>
      </c>
      <c r="AU73" s="6">
        <f t="shared" si="21"/>
        <v>11</v>
      </c>
      <c r="AV73" s="6" t="str">
        <f>IF(AND(AU73&gt;=0,AU73&lt;Pieņēmumi!$BC$46),0,
IF(AND(AU73&gt;= Pieņēmumi!$BC$46,AU73&lt;Pieņēmumi!$BC$47), "Mikro",
IF(AND(AU73&gt;=Pieņēmumi!$BC$47,AU73&lt;Pieņēmumi!$BC$48), "Mazs",
IF(AND(AU73&gt;=Pieņēmumi!$BC$48,AU73&lt;Pieņēmumi!$BC$49), "Vidējs","Liels"))))</f>
        <v>Mazs</v>
      </c>
      <c r="AW73" s="9">
        <f>IF(AV73="Mikro",Pieņēmumi!$BC$31*AT73*0.5,
IF(AV73="Mazs",Pieņēmumi!$BC$31*AT73,
IF(AV73="Vidējs",Pieņēmumi!$BC$32*AT73,
IF(AV73="Liels",Pieņēmumi!$BC$34*AT73,
0))))</f>
        <v>0.96483037659508253</v>
      </c>
      <c r="AX73" s="9">
        <f>IF(AV73="Mikro",Pieņēmumi!$BC$31*AT73*0.5,0)</f>
        <v>0</v>
      </c>
      <c r="AY73">
        <v>1</v>
      </c>
      <c r="AZ73">
        <v>0</v>
      </c>
      <c r="BA73" s="2">
        <v>0</v>
      </c>
      <c r="BB73" s="6">
        <f>ROUNDUP(IF($A73=1,AY73/Pieņēmumi!$BN$39,IF($A73=2,AY73/Pieņēmumi!$BN$40,IF($A73=3,AY73/Pieņēmumi!$BN$41,AY73/Pieņēmumi!$BN$42))),$BB$10)</f>
        <v>1</v>
      </c>
      <c r="BC73" s="6">
        <f t="shared" si="22"/>
        <v>1</v>
      </c>
      <c r="BD73" s="6" t="str">
        <f>IF(AND(BC73&gt;=0,BC73&lt;Pieņēmumi!$BN$46),0,
IF(AND(BC73&gt;= Pieņēmumi!$BN$46,BC73&lt;Pieņēmumi!$BN$47), "Mikro",
IF(AND(BC73&gt;=Pieņēmumi!$BN$47,BC73&lt;Pieņēmumi!$BN$48), "Mazs",
IF(AND(BC73&gt;=Pieņēmumi!$BN$48,BC73&lt;Pieņēmumi!$BN$49), "Vidējs","Liels"))))</f>
        <v>Mikro</v>
      </c>
      <c r="BE73" s="9">
        <f>IF(BD73="Mikro",Pieņēmumi!$BN$31*BB73*0.5,
IF(BD73="Mazs",Pieņēmumi!$BN$31*BB73,
IF(BD73="Vidējs",Pieņēmumi!$BN$32*BB73,
IF(BD73="Liels",Pieņēmumi!$BN$34*BB73,
0))))</f>
        <v>0.51353874883286654</v>
      </c>
      <c r="BF73" s="9">
        <f>IF(BD73="Mikro",Pieņēmumi!$BN$31*BB73*0.5,0)</f>
        <v>0.51353874883286654</v>
      </c>
      <c r="BG73">
        <v>10</v>
      </c>
      <c r="BH73">
        <v>1</v>
      </c>
      <c r="BI73" s="2">
        <f t="shared" ref="BI73:BI83" si="64">BG73/BH73</f>
        <v>10</v>
      </c>
      <c r="BJ73" s="6">
        <f>ROUNDUP(IF($A73=1,BG73/Pieņēmumi!$BY$39,IF($A73=2,BG73/Pieņēmumi!$BY$40,IF($A73=3,BG73/Pieņēmumi!$BY$41,BG73/Pieņēmumi!$BY$42))),$BJ$10)</f>
        <v>1</v>
      </c>
      <c r="BK73" s="6">
        <f t="shared" si="24"/>
        <v>10</v>
      </c>
      <c r="BL73" s="6" t="str">
        <f>IF(AND(BK73&gt;=0,BK73&lt;Pieņēmumi!$BY$46),0,
IF(AND(BK73&gt;= Pieņēmumi!$BY$46,BK73&lt;Pieņēmumi!$BY$47), "Mikro",
IF(AND(BK73&gt;=Pieņēmumi!$BY$47,BK73&lt;Pieņēmumi!$BY$48), "Mazs",
IF(AND(BK73&gt;=Pieņēmumi!$BY$48,BK73&lt;Pieņēmumi!$BY$49), "Vidējs","Liels"))))</f>
        <v>Mazs</v>
      </c>
      <c r="BM73" s="9">
        <f>IF(BL73="Mikro",Pieņēmumi!$BY$31*BJ73*0.5,
IF(BL73="Mazs",Pieņēmumi!$BY$31*BJ73,
IF(BL73="Vidējs",Pieņēmumi!$BY$32*BJ73,
IF(BL73="Liels",Pieņēmumi!$BY$34*BJ73,
0))))</f>
        <v>1.0893246187363834</v>
      </c>
      <c r="BN73" s="9">
        <f>IF(BL73="Mikro",Pieņēmumi!$BY$31*BJ73*0.5,0)</f>
        <v>0</v>
      </c>
      <c r="BO73">
        <v>12</v>
      </c>
      <c r="BP73">
        <v>1</v>
      </c>
      <c r="BQ73" s="2">
        <f t="shared" ref="BQ73:BQ83" si="65">BO73/BP73</f>
        <v>12</v>
      </c>
      <c r="BR73" s="6">
        <f>ROUNDUP(IF($A73=1,BO73/Pieņēmumi!$CJ$39,IF($A73=2,BO73/Pieņēmumi!$CJ$40,IF($A73=3,BO73/Pieņēmumi!$CJ$41,BO73/Pieņēmumi!$CJ$42))),$BR$10)</f>
        <v>1</v>
      </c>
      <c r="BS73" s="6">
        <f t="shared" si="26"/>
        <v>12</v>
      </c>
      <c r="BT73" s="6" t="str">
        <f>IF(AND(BS73&gt;=0,BS73&lt;Pieņēmumi!$CJ$46),0,
IF(AND(BS73&gt;= Pieņēmumi!$CJ$46,BS73&lt;Pieņēmumi!$CJ$47), "Mikro",
IF(AND(BS73&gt;=Pieņēmumi!$CJ$47,BS73&lt;Pieņēmumi!$CJ$48), "Mazs",
IF(AND(BS73&gt;=Pieņēmumi!$CJ$48,BS73&lt;Pieņēmumi!$CJ$49), "Vidējs","Liels"))))</f>
        <v>Vidējs</v>
      </c>
      <c r="BU73" s="9">
        <f>IF(BT73="Mikro",Pieņēmumi!$CJ$31*BR73*0.5,
IF(BT73="Mazs",Pieņēmumi!$CJ$31*BR73,
IF(BT73="Vidējs",Pieņēmumi!$CJ$32*BR73,
IF(BT73="Liels",Pieņēmumi!$CJ$34*BR73,
0))))</f>
        <v>1.2919896640826873</v>
      </c>
      <c r="BV73" s="9">
        <f>IF(BT73="Mikro",Pieņēmumi!$CJ$31*BR73*0.5,0)</f>
        <v>0</v>
      </c>
      <c r="BW73">
        <v>0</v>
      </c>
      <c r="BX73">
        <v>0</v>
      </c>
      <c r="BY73" s="2">
        <v>0</v>
      </c>
      <c r="BZ73" s="6">
        <f>ROUNDUP(IF($A73=1,BW73/Pieņēmumi!$CU$42,IF($A73=2,BW73/Pieņēmumi!$CU$43,IF($A73=3,BW73/Pieņēmumi!$CU$44,BW73/Pieņēmumi!$CU$45))),$CH$10)</f>
        <v>0</v>
      </c>
      <c r="CA73" s="6">
        <f t="shared" si="27"/>
        <v>0</v>
      </c>
      <c r="CB73" s="6">
        <f>IF(AND(CA73&gt;=0,CA73&lt;Pieņēmumi!$CU$49),0,
IF(AND(CA73&gt;=Pieņēmumi!$CU$49,CA73&lt;Pieņēmumi!$CU$50),"Mazs",
IF(AND(CA73&gt;=Pieņēmumi!$CU$50,CA73&lt;Pieņēmumi!$CU$51),"Vidējs","Liels")))</f>
        <v>0</v>
      </c>
      <c r="CC73" s="9">
        <f>IF(CB73="Mazs",Pieņēmumi!$CU$34*BZ73,IF(CB73="Vidējs",Pieņēmumi!$CU$35*BZ73,IF(CB73="Liels",Pieņēmumi!$CU$37*BZ73,0)))</f>
        <v>0</v>
      </c>
      <c r="CD73" s="9">
        <f>IF(CB73="Mazs",(Pieņēmumi!$CU$35-Pieņēmumi!$CU$34)*BZ73,0)</f>
        <v>0</v>
      </c>
      <c r="CE73">
        <v>0</v>
      </c>
      <c r="CF73">
        <v>0</v>
      </c>
      <c r="CG73" s="2">
        <v>0</v>
      </c>
      <c r="CH73" s="6">
        <f>ROUNDUP(IF($A73=1,CE73/Pieņēmumi!$DE$42,IF($A73=2,CE73/Pieņēmumi!$DE$43,IF($A73=3,CE73/Pieņēmumi!$DE$44,CE73/Pieņēmumi!$DE$45))),$CH$10)</f>
        <v>0</v>
      </c>
      <c r="CI73" s="6">
        <f t="shared" si="28"/>
        <v>0</v>
      </c>
      <c r="CJ73" s="6">
        <f>IF(AND(CI73&gt;=0,CI73&lt;Pieņēmumi!$DE$49),0,
IF(AND(CI73&gt;=Pieņēmumi!$DE$49,CI73&lt;Pieņēmumi!$DE$50),"Mazs",
IF(AND(CI73&gt;=Pieņēmumi!$DE$50,CI73&lt;Pieņēmumi!$DE$51),"Vidējs","Liels")))</f>
        <v>0</v>
      </c>
      <c r="CK73" s="9">
        <f>IF(CJ73="Mazs",Pieņēmumi!$DE$34*CH73,IF(CJ73="Vidējs",Pieņēmumi!$DE$35*CH73,IF(CJ73="Liels",Pieņēmumi!$DE$37*CH73,0)))</f>
        <v>0</v>
      </c>
      <c r="CL73" s="9">
        <f>IF(CJ73="Mazs",(Pieņēmumi!$DE$35-Pieņēmumi!$DE$34)*CH73,0)</f>
        <v>0</v>
      </c>
      <c r="CM73">
        <v>0</v>
      </c>
      <c r="CN73">
        <v>0</v>
      </c>
      <c r="CO73" s="2">
        <v>0</v>
      </c>
      <c r="CP73" s="6">
        <f>ROUNDUP(IF($A73=1,CM73/Pieņēmumi!$DO$42,IF($A73=2,CM73/Pieņēmumi!$DO$43,IF($A73=3,CM73/Pieņēmumi!$DO$44,CM73/Pieņēmumi!$DO$45))),$CP$10)</f>
        <v>0</v>
      </c>
      <c r="CQ73" s="6">
        <f t="shared" si="29"/>
        <v>0</v>
      </c>
      <c r="CR73" s="6">
        <f>IF(AND(CQ73&gt;=0,CQ73&lt;Pieņēmumi!$DO$49),0,
IF(AND(CQ73&gt;=Pieņēmumi!$DO$49,CQ73&lt;Pieņēmumi!$DO$50),"Mazs",
IF(AND(CQ73&gt;=Pieņēmumi!$DO$50,CQ73&lt;Pieņēmumi!$DO$51),"Vidējs","Liels")))</f>
        <v>0</v>
      </c>
      <c r="CS73" s="9">
        <f>IF(CR73="Mazs",Pieņēmumi!$DO$34*CP73,IF(CR73="Vidējs",Pieņēmumi!$DO$35*CP73,IF(CR73="Liels",Pieņēmumi!$DO$37*CP73,0)))</f>
        <v>0</v>
      </c>
      <c r="CT73" s="9">
        <f>IF(CR73="Mazs",(Pieņēmumi!$DO$35-Pieņēmumi!$DO$34)*CP73,0)</f>
        <v>0</v>
      </c>
      <c r="CU73" s="6">
        <f t="shared" si="30"/>
        <v>55</v>
      </c>
      <c r="CV73" s="6">
        <f t="shared" si="31"/>
        <v>6</v>
      </c>
      <c r="CW73" s="2">
        <f t="shared" si="32"/>
        <v>9.1666666666666661</v>
      </c>
      <c r="CX73" t="str">
        <f t="shared" si="33"/>
        <v>Mazā</v>
      </c>
    </row>
    <row r="74" spans="1:102" x14ac:dyDescent="0.25">
      <c r="A74" s="5">
        <v>1</v>
      </c>
      <c r="B74" s="23">
        <v>0.86354046590746192</v>
      </c>
      <c r="C74">
        <v>25</v>
      </c>
      <c r="D74">
        <v>2</v>
      </c>
      <c r="E74" s="2">
        <f t="shared" ref="E74:E84" si="66">C74/D74</f>
        <v>12.5</v>
      </c>
      <c r="F74" s="6">
        <f>ROUNDUP(IF($A74=1,C74/Pieņēmumi!$B$39,IF($A74=2,C74/Pieņēmumi!$B$40,IF($A74=3,C74/Pieņēmumi!$B$41,C74/Pieņēmumi!$B$42))),$F$10)</f>
        <v>2</v>
      </c>
      <c r="G74" s="6">
        <f t="shared" si="13"/>
        <v>12.5</v>
      </c>
      <c r="H74" s="6" t="str">
        <f>IF(AND(G74&gt;=0,G74&lt;Pieņēmumi!$B$46),0,
IF(AND(G74&gt;= Pieņēmumi!$B$46,G74&lt;Pieņēmumi!$B$47), "Mikro",
IF(AND(G74&gt;=Pieņēmumi!$B$47,G74&lt;Pieņēmumi!$B$48), "Mazs",
IF(AND(G74&gt;=Pieņēmumi!$B$48,G74&lt;Pieņēmumi!$B$49), "Vidējs","Liels"))))</f>
        <v>Vidējs</v>
      </c>
      <c r="I74" s="9">
        <f>IF(H74="Mikro",Pieņēmumi!$B$31*F74*0.5,
IF(H74="Mazs",Pieņēmumi!$B$31*F74,
IF(H74="Vidējs",Pieņēmumi!$B$32*F74,
IF(H74="Liels",Pieņēmumi!$B$34*F74,
0))))</f>
        <v>1.614987080103359</v>
      </c>
      <c r="J74" s="9">
        <f>IF(H74="Mikro",Pieņēmumi!$B$31*F74*0.5,0)</f>
        <v>0</v>
      </c>
      <c r="K74">
        <v>32</v>
      </c>
      <c r="L74">
        <v>2</v>
      </c>
      <c r="M74" s="2">
        <f t="shared" si="58"/>
        <v>16</v>
      </c>
      <c r="N74" s="6">
        <f>ROUNDUP(IF($A74=1,K74/Pieņēmumi!$L$39,IF($A74=2,K74/Pieņēmumi!$L$40,IF($A74=3,K74/Pieņēmumi!$L$41,K74/Pieņēmumi!$L$42))),$N$10)</f>
        <v>2</v>
      </c>
      <c r="O74" s="6">
        <f t="shared" si="14"/>
        <v>16</v>
      </c>
      <c r="P74" s="6" t="str">
        <f>IF(AND(O74&gt;=0,O74&lt;Pieņēmumi!$L$46),0,
IF(AND(O74&gt;= Pieņēmumi!$L$46,O74&lt;Pieņēmumi!$L$47), "Mikro",
IF(AND(O74&gt;=Pieņēmumi!$L$47,O74&lt;Pieņēmumi!$L$48), "Mazs",
IF(AND(O74&gt;=Pieņēmumi!$L$48,O74&lt;Pieņēmumi!$L$49), "Vidējs","Liels"))))</f>
        <v>Vidējs</v>
      </c>
      <c r="Q74" s="9">
        <f>IF(P74="Mikro",Pieņēmumi!$L$31*N74*0.5,
IF(P74="Mazs",Pieņēmumi!$L$31*N74,
IF(P74="Vidējs",Pieņēmumi!$L$32*N74,
IF(P74="Liels",Pieņēmumi!$L$34*N74,
0))))</f>
        <v>1.6795865633074938</v>
      </c>
      <c r="R74" s="9">
        <f>IF(P74="Mikro",Pieņēmumi!$L$31*N74*0.5,0)</f>
        <v>0</v>
      </c>
      <c r="S74">
        <v>34</v>
      </c>
      <c r="T74">
        <v>2</v>
      </c>
      <c r="U74" s="2">
        <f t="shared" ref="U74:U82" si="67">S74/T74</f>
        <v>17</v>
      </c>
      <c r="V74" s="6">
        <f>ROUNDUP(IF($A74=1,S74/Pieņēmumi!$V$39,IF($A74=2,S74/Pieņēmumi!$V$40,IF($A74=3,S74/Pieņēmumi!$V$41,S74/Pieņēmumi!$V$42))),$V$10)</f>
        <v>2</v>
      </c>
      <c r="W74" s="6">
        <f t="shared" si="16"/>
        <v>17</v>
      </c>
      <c r="X74" s="6" t="str">
        <f>IF(AND(W74&gt;=0,W74&lt;Pieņēmumi!$V$46),0,
IF(AND(W74&gt;= Pieņēmumi!$V$46,W74&lt;Pieņēmumi!$V$47), "Mikro",
IF(AND(W74&gt;=Pieņēmumi!$V$47,W74&lt;Pieņēmumi!$V$48), "Mazs",
IF(AND(W74&gt;=Pieņēmumi!$V$48,W74&lt;Pieņēmumi!$V$49), "Vidējs","Liels"))))</f>
        <v>Vidējs</v>
      </c>
      <c r="Y74" s="9">
        <f>IF(X74="Mikro",Pieņēmumi!$V$31*V74*0.5,
IF(X74="Mazs",Pieņēmumi!$V$31*V74,
IF(X74="Vidējs",Pieņēmumi!$V$32*V74,
IF(X74="Liels",Pieņēmumi!$V$34*V74,
0))))</f>
        <v>1.7441860465116281</v>
      </c>
      <c r="Z74" s="9">
        <f>IF(X74="Mikro",Pieņēmumi!$V$31*V74*0.5,0)</f>
        <v>0</v>
      </c>
      <c r="AA74">
        <v>33</v>
      </c>
      <c r="AB74">
        <v>2</v>
      </c>
      <c r="AC74" s="2">
        <f t="shared" si="59"/>
        <v>16.5</v>
      </c>
      <c r="AD74" s="6">
        <f>ROUNDUP(IF($A74=1,AA74/Pieņēmumi!$AF$39,IF($A74=2,AA74/Pieņēmumi!$AF$40,IF($A74=3,AA74/Pieņēmumi!$AF$41,AA74/Pieņēmumi!$AF$42))),$AD$10)</f>
        <v>2</v>
      </c>
      <c r="AE74" s="6">
        <f t="shared" si="18"/>
        <v>16.5</v>
      </c>
      <c r="AF74" s="6" t="str">
        <f>IF(AND(AE74&gt;=0,AE74&lt;Pieņēmumi!$AF$46),0,
IF(AND(AE74&gt;= Pieņēmumi!$AF$46,AE74&lt;Pieņēmumi!$AF$47), "Mikro",
IF(AND(AE74&gt;=Pieņēmumi!$AF$47,AE74&lt;Pieņēmumi!$AF$48), "Mazs",
IF(AND(AE74&gt;=Pieņēmumi!$AF$48,AE74&lt;Pieņēmumi!$AF$49), "Vidējs","Liels"))))</f>
        <v>Vidējs</v>
      </c>
      <c r="AG74" s="9">
        <f>IF(AF74="Mikro",Pieņēmumi!$AF$31*AD74*0.5,
IF(AF74="Mazs",Pieņēmumi!$AF$31*AD74,
IF(AF74="Vidējs",Pieņēmumi!$AF$32*AD74,
IF(AF74="Liels",Pieņēmumi!$AF$34*AD74,
0))))</f>
        <v>2.0671834625323</v>
      </c>
      <c r="AH74" s="9">
        <f>IF(AF74="Mikro",Pieņēmumi!$AF$31*AD74*0.5,0)</f>
        <v>0</v>
      </c>
      <c r="AI74">
        <v>31</v>
      </c>
      <c r="AJ74">
        <v>2</v>
      </c>
      <c r="AK74" s="2">
        <f t="shared" si="60"/>
        <v>15.5</v>
      </c>
      <c r="AL74" s="6">
        <f>ROUNDUP(IF($A74=1,AI74/Pieņēmumi!$AR$39,IF($A74=2,AI74/Pieņēmumi!$AR$40,IF($A74=3,AI74/Pieņēmumi!$AR$41,AI74/Pieņēmumi!$AR$42))),$AL$10)</f>
        <v>2</v>
      </c>
      <c r="AM74" s="6">
        <f t="shared" si="19"/>
        <v>15.5</v>
      </c>
      <c r="AN74" s="6" t="str">
        <f>IF(AND(AM74&gt;=0,AM74&lt;Pieņēmumi!$AR$46),0,
IF(AND(AM74&gt;= Pieņēmumi!$AR$46,AM74&lt;Pieņēmumi!$AR$47), "Mikro",
IF(AND(AM74&gt;=Pieņēmumi!$AR$47,AM74&lt;Pieņēmumi!$AR$48), "Mazs",
IF(AND(AM74&gt;=Pieņēmumi!$AR$48,AM74&lt;Pieņēmumi!$AR$49), "Vidējs","Liels"))))</f>
        <v>Vidējs</v>
      </c>
      <c r="AO74" s="9">
        <f>IF(AN74="Mikro",Pieņēmumi!$AR$31*AL74*0.5,
IF(AN74="Mazs",Pieņēmumi!$AR$31*AL74,
IF(AN74="Vidējs",Pieņēmumi!$AR$32*AL74,
IF(AN74="Liels",Pieņēmumi!$AR$34*AL74,
0))))</f>
        <v>2.1963824289405687</v>
      </c>
      <c r="AP74" s="9">
        <f>IF(AN74="Mikro",Pieņēmumi!$AR$31*AL74*0.5,0)</f>
        <v>0</v>
      </c>
      <c r="AQ74">
        <v>44</v>
      </c>
      <c r="AR74">
        <v>2</v>
      </c>
      <c r="AS74" s="2">
        <f t="shared" si="61"/>
        <v>22</v>
      </c>
      <c r="AT74" s="6">
        <f>ROUNDUP(IF($A74=1,AQ74/Pieņēmumi!$BC$39,IF($A74=2,AQ74/Pieņēmumi!$BC$40,IF($A74=3,AQ74/Pieņēmumi!$BC$41,AQ74/Pieņēmumi!$BC$42))),$AT$10)</f>
        <v>2</v>
      </c>
      <c r="AU74" s="6">
        <f t="shared" si="21"/>
        <v>22</v>
      </c>
      <c r="AV74" s="6" t="str">
        <f>IF(AND(AU74&gt;=0,AU74&lt;Pieņēmumi!$BC$46),0,
IF(AND(AU74&gt;= Pieņēmumi!$BC$46,AU74&lt;Pieņēmumi!$BC$47), "Mikro",
IF(AND(AU74&gt;=Pieņēmumi!$BC$47,AU74&lt;Pieņēmumi!$BC$48), "Mazs",
IF(AND(AU74&gt;=Pieņēmumi!$BC$48,AU74&lt;Pieņēmumi!$BC$49), "Vidējs","Liels"))))</f>
        <v>Liels</v>
      </c>
      <c r="AW74" s="9">
        <f>IF(AV74="Mikro",Pieņēmumi!$BC$31*AT74*0.5,
IF(AV74="Mazs",Pieņēmumi!$BC$31*AT74,
IF(AV74="Vidējs",Pieņēmumi!$BC$32*AT74,
IF(AV74="Liels",Pieņēmumi!$BC$34*AT74,
0))))</f>
        <v>3.0303030303030303</v>
      </c>
      <c r="AX74" s="9">
        <f>IF(AV74="Mikro",Pieņēmumi!$BC$31*AT74*0.5,0)</f>
        <v>0</v>
      </c>
      <c r="AY74">
        <v>38</v>
      </c>
      <c r="AZ74">
        <v>2</v>
      </c>
      <c r="BA74" s="2">
        <f t="shared" ref="BA74:BA82" si="68">AY74/AZ74</f>
        <v>19</v>
      </c>
      <c r="BB74" s="6">
        <f>ROUNDUP(IF($A74=1,AY74/Pieņēmumi!$BN$39,IF($A74=2,AY74/Pieņēmumi!$BN$40,IF($A74=3,AY74/Pieņēmumi!$BN$41,AY74/Pieņēmumi!$BN$42))),$BB$10)</f>
        <v>2</v>
      </c>
      <c r="BC74" s="6">
        <f t="shared" si="22"/>
        <v>19</v>
      </c>
      <c r="BD74" s="6" t="str">
        <f>IF(AND(BC74&gt;=0,BC74&lt;Pieņēmumi!$BN$46),0,
IF(AND(BC74&gt;= Pieņēmumi!$BN$46,BC74&lt;Pieņēmumi!$BN$47), "Mikro",
IF(AND(BC74&gt;=Pieņēmumi!$BN$47,BC74&lt;Pieņēmumi!$BN$48), "Mazs",
IF(AND(BC74&gt;=Pieņēmumi!$BN$48,BC74&lt;Pieņēmumi!$BN$49), "Vidējs","Liels"))))</f>
        <v>Vidējs</v>
      </c>
      <c r="BE74" s="9">
        <f>IF(BD74="Mikro",Pieņēmumi!$BN$31*BB74*0.5,
IF(BD74="Mazs",Pieņēmumi!$BN$31*BB74,
IF(BD74="Vidējs",Pieņēmumi!$BN$32*BB74,
IF(BD74="Liels",Pieņēmumi!$BN$34*BB74,
0))))</f>
        <v>2.454780361757106</v>
      </c>
      <c r="BF74" s="9">
        <f>IF(BD74="Mikro",Pieņēmumi!$BN$31*BB74*0.5,0)</f>
        <v>0</v>
      </c>
      <c r="BG74">
        <v>25</v>
      </c>
      <c r="BH74">
        <v>1</v>
      </c>
      <c r="BI74" s="2">
        <f t="shared" si="64"/>
        <v>25</v>
      </c>
      <c r="BJ74" s="6">
        <f>ROUNDUP(IF($A74=1,BG74/Pieņēmumi!$BY$39,IF($A74=2,BG74/Pieņēmumi!$BY$40,IF($A74=3,BG74/Pieņēmumi!$BY$41,BG74/Pieņēmumi!$BY$42))),$BJ$10)</f>
        <v>1</v>
      </c>
      <c r="BK74" s="6">
        <f t="shared" si="24"/>
        <v>25</v>
      </c>
      <c r="BL74" s="6" t="str">
        <f>IF(AND(BK74&gt;=0,BK74&lt;Pieņēmumi!$BY$46),0,
IF(AND(BK74&gt;= Pieņēmumi!$BY$46,BK74&lt;Pieņēmumi!$BY$47), "Mikro",
IF(AND(BK74&gt;=Pieņēmumi!$BY$47,BK74&lt;Pieņēmumi!$BY$48), "Mazs",
IF(AND(BK74&gt;=Pieņēmumi!$BY$48,BK74&lt;Pieņēmumi!$BY$49), "Vidējs","Liels"))))</f>
        <v>Liels</v>
      </c>
      <c r="BM74" s="9">
        <f>IF(BL74="Mikro",Pieņēmumi!$BY$31*BJ74*0.5,
IF(BL74="Mazs",Pieņēmumi!$BY$31*BJ74,
IF(BL74="Vidējs",Pieņēmumi!$BY$32*BJ74,
IF(BL74="Liels",Pieņēmumi!$BY$34*BJ74,
0))))</f>
        <v>1.6594516594516593</v>
      </c>
      <c r="BN74" s="9">
        <f>IF(BL74="Mikro",Pieņēmumi!$BY$31*BJ74*0.5,0)</f>
        <v>0</v>
      </c>
      <c r="BO74">
        <v>28</v>
      </c>
      <c r="BP74">
        <v>2</v>
      </c>
      <c r="BQ74" s="2">
        <f t="shared" si="65"/>
        <v>14</v>
      </c>
      <c r="BR74" s="6">
        <f>ROUNDUP(IF($A74=1,BO74/Pieņēmumi!$CJ$39,IF($A74=2,BO74/Pieņēmumi!$CJ$40,IF($A74=3,BO74/Pieņēmumi!$CJ$41,BO74/Pieņēmumi!$CJ$42))),$BR$10)</f>
        <v>2</v>
      </c>
      <c r="BS74" s="6">
        <f t="shared" si="26"/>
        <v>14</v>
      </c>
      <c r="BT74" s="6" t="str">
        <f>IF(AND(BS74&gt;=0,BS74&lt;Pieņēmumi!$CJ$46),0,
IF(AND(BS74&gt;= Pieņēmumi!$CJ$46,BS74&lt;Pieņēmumi!$CJ$47), "Mikro",
IF(AND(BS74&gt;=Pieņēmumi!$CJ$47,BS74&lt;Pieņēmumi!$CJ$48), "Mazs",
IF(AND(BS74&gt;=Pieņēmumi!$CJ$48,BS74&lt;Pieņēmumi!$CJ$49), "Vidējs","Liels"))))</f>
        <v>Vidējs</v>
      </c>
      <c r="BU74" s="9">
        <f>IF(BT74="Mikro",Pieņēmumi!$CJ$31*BR74*0.5,
IF(BT74="Mazs",Pieņēmumi!$CJ$31*BR74,
IF(BT74="Vidējs",Pieņēmumi!$CJ$32*BR74,
IF(BT74="Liels",Pieņēmumi!$CJ$34*BR74,
0))))</f>
        <v>2.5839793281653747</v>
      </c>
      <c r="BV74" s="9">
        <f>IF(BT74="Mikro",Pieņēmumi!$CJ$31*BR74*0.5,0)</f>
        <v>0</v>
      </c>
      <c r="BW74">
        <v>0</v>
      </c>
      <c r="BX74">
        <v>0</v>
      </c>
      <c r="BY74" s="2">
        <v>0</v>
      </c>
      <c r="BZ74" s="6">
        <f>ROUNDUP(IF($A74=1,BW74/Pieņēmumi!$CU$42,IF($A74=2,BW74/Pieņēmumi!$CU$43,IF($A74=3,BW74/Pieņēmumi!$CU$44,BW74/Pieņēmumi!$CU$45))),$CH$10)</f>
        <v>0</v>
      </c>
      <c r="CA74" s="6">
        <f t="shared" si="27"/>
        <v>0</v>
      </c>
      <c r="CB74" s="6">
        <f>IF(AND(CA74&gt;=0,CA74&lt;Pieņēmumi!$CU$49),0,
IF(AND(CA74&gt;=Pieņēmumi!$CU$49,CA74&lt;Pieņēmumi!$CU$50),"Mazs",
IF(AND(CA74&gt;=Pieņēmumi!$CU$50,CA74&lt;Pieņēmumi!$CU$51),"Vidējs","Liels")))</f>
        <v>0</v>
      </c>
      <c r="CC74" s="9">
        <f>IF(CB74="Mazs",Pieņēmumi!$CU$34*BZ74,IF(CB74="Vidējs",Pieņēmumi!$CU$35*BZ74,IF(CB74="Liels",Pieņēmumi!$CU$37*BZ74,0)))</f>
        <v>0</v>
      </c>
      <c r="CD74" s="9">
        <f>IF(CB74="Mazs",(Pieņēmumi!$CU$35-Pieņēmumi!$CU$34)*BZ74,0)</f>
        <v>0</v>
      </c>
      <c r="CE74">
        <v>0</v>
      </c>
      <c r="CF74">
        <v>0</v>
      </c>
      <c r="CG74" s="2">
        <v>0</v>
      </c>
      <c r="CH74" s="6">
        <f>ROUNDUP(IF($A74=1,CE74/Pieņēmumi!$DE$42,IF($A74=2,CE74/Pieņēmumi!$DE$43,IF($A74=3,CE74/Pieņēmumi!$DE$44,CE74/Pieņēmumi!$DE$45))),$CH$10)</f>
        <v>0</v>
      </c>
      <c r="CI74" s="6">
        <f t="shared" si="28"/>
        <v>0</v>
      </c>
      <c r="CJ74" s="6">
        <f>IF(AND(CI74&gt;=0,CI74&lt;Pieņēmumi!$DE$49),0,
IF(AND(CI74&gt;=Pieņēmumi!$DE$49,CI74&lt;Pieņēmumi!$DE$50),"Mazs",
IF(AND(CI74&gt;=Pieņēmumi!$DE$50,CI74&lt;Pieņēmumi!$DE$51),"Vidējs","Liels")))</f>
        <v>0</v>
      </c>
      <c r="CK74" s="9">
        <f>IF(CJ74="Mazs",Pieņēmumi!$DE$34*CH74,IF(CJ74="Vidējs",Pieņēmumi!$DE$35*CH74,IF(CJ74="Liels",Pieņēmumi!$DE$37*CH74,0)))</f>
        <v>0</v>
      </c>
      <c r="CL74" s="9">
        <f>IF(CJ74="Mazs",(Pieņēmumi!$DE$35-Pieņēmumi!$DE$34)*CH74,0)</f>
        <v>0</v>
      </c>
      <c r="CM74">
        <v>16</v>
      </c>
      <c r="CN74">
        <v>1</v>
      </c>
      <c r="CO74" s="2">
        <f>CM74/CN74</f>
        <v>16</v>
      </c>
      <c r="CP74" s="6">
        <f>ROUNDUP(IF($A74=1,CM74/Pieņēmumi!$DO$42,IF($A74=2,CM74/Pieņēmumi!$DO$43,IF($A74=3,CM74/Pieņēmumi!$DO$44,CM74/Pieņēmumi!$DO$45))),$CP$10)</f>
        <v>1</v>
      </c>
      <c r="CQ74" s="6">
        <f t="shared" si="29"/>
        <v>16</v>
      </c>
      <c r="CR74" s="6" t="str">
        <f>IF(AND(CQ74&gt;=0,CQ74&lt;Pieņēmumi!$DO$49),0,
IF(AND(CQ74&gt;=Pieņēmumi!$DO$49,CQ74&lt;Pieņēmumi!$DO$50),"Mazs",
IF(AND(CQ74&gt;=Pieņēmumi!$DO$50,CQ74&lt;Pieņēmumi!$DO$51),"Vidējs","Liels")))</f>
        <v>Vidējs</v>
      </c>
      <c r="CS74" s="9">
        <f>IF(CR74="Mazs",Pieņēmumi!$DO$34*CP74,IF(CR74="Vidējs",Pieņēmumi!$DO$35*CP74,IF(CR74="Liels",Pieņēmumi!$DO$37*CP74,0)))</f>
        <v>1.3888888888888891</v>
      </c>
      <c r="CT74" s="9">
        <f>IF(CR74="Mazs",(Pieņēmumi!$DO$35-Pieņēmumi!$DO$34)*CP74,0)</f>
        <v>0</v>
      </c>
      <c r="CU74" s="6">
        <f t="shared" si="30"/>
        <v>306</v>
      </c>
      <c r="CV74" s="6">
        <f t="shared" si="31"/>
        <v>18</v>
      </c>
      <c r="CW74" s="2">
        <f t="shared" si="32"/>
        <v>17</v>
      </c>
      <c r="CX74" t="str">
        <f t="shared" si="33"/>
        <v>Vidējā</v>
      </c>
    </row>
    <row r="75" spans="1:102" x14ac:dyDescent="0.25">
      <c r="A75" s="5">
        <v>1</v>
      </c>
      <c r="B75" s="23">
        <v>0.86219976061658943</v>
      </c>
      <c r="C75">
        <v>50</v>
      </c>
      <c r="D75">
        <v>2</v>
      </c>
      <c r="E75" s="2">
        <f t="shared" si="66"/>
        <v>25</v>
      </c>
      <c r="F75" s="6">
        <f>ROUNDUP(IF($A75=1,C75/Pieņēmumi!$B$39,IF($A75=2,C75/Pieņēmumi!$B$40,IF($A75=3,C75/Pieņēmumi!$B$41,C75/Pieņēmumi!$B$42))),$F$10)</f>
        <v>3</v>
      </c>
      <c r="G75" s="6">
        <f t="shared" si="13"/>
        <v>16.666666666666668</v>
      </c>
      <c r="H75" s="6" t="str">
        <f>IF(AND(G75&gt;=0,G75&lt;Pieņēmumi!$B$46),0,
IF(AND(G75&gt;= Pieņēmumi!$B$46,G75&lt;Pieņēmumi!$B$47), "Mikro",
IF(AND(G75&gt;=Pieņēmumi!$B$47,G75&lt;Pieņēmumi!$B$48), "Mazs",
IF(AND(G75&gt;=Pieņēmumi!$B$48,G75&lt;Pieņēmumi!$B$49), "Vidējs","Liels"))))</f>
        <v>Vidējs</v>
      </c>
      <c r="I75" s="9">
        <f>IF(H75="Mikro",Pieņēmumi!$B$31*F75*0.5,
IF(H75="Mazs",Pieņēmumi!$B$31*F75,
IF(H75="Vidējs",Pieņēmumi!$B$32*F75,
IF(H75="Liels",Pieņēmumi!$B$34*F75,
0))))</f>
        <v>2.4224806201550386</v>
      </c>
      <c r="J75" s="9">
        <f>IF(H75="Mikro",Pieņēmumi!$B$31*F75*0.5,0)</f>
        <v>0</v>
      </c>
      <c r="K75">
        <v>50</v>
      </c>
      <c r="L75">
        <v>2</v>
      </c>
      <c r="M75" s="2">
        <f t="shared" si="58"/>
        <v>25</v>
      </c>
      <c r="N75" s="6">
        <f>ROUNDUP(IF($A75=1,K75/Pieņēmumi!$L$39,IF($A75=2,K75/Pieņēmumi!$L$40,IF($A75=3,K75/Pieņēmumi!$L$41,K75/Pieņēmumi!$L$42))),$N$10)</f>
        <v>3</v>
      </c>
      <c r="O75" s="6">
        <f t="shared" si="14"/>
        <v>16.666666666666668</v>
      </c>
      <c r="P75" s="6" t="str">
        <f>IF(AND(O75&gt;=0,O75&lt;Pieņēmumi!$L$46),0,
IF(AND(O75&gt;= Pieņēmumi!$L$46,O75&lt;Pieņēmumi!$L$47), "Mikro",
IF(AND(O75&gt;=Pieņēmumi!$L$47,O75&lt;Pieņēmumi!$L$48), "Mazs",
IF(AND(O75&gt;=Pieņēmumi!$L$48,O75&lt;Pieņēmumi!$L$49), "Vidējs","Liels"))))</f>
        <v>Vidējs</v>
      </c>
      <c r="Q75" s="9">
        <f>IF(P75="Mikro",Pieņēmumi!$L$31*N75*0.5,
IF(P75="Mazs",Pieņēmumi!$L$31*N75,
IF(P75="Vidējs",Pieņēmumi!$L$32*N75,
IF(P75="Liels",Pieņēmumi!$L$34*N75,
0))))</f>
        <v>2.5193798449612408</v>
      </c>
      <c r="R75" s="9">
        <f>IF(P75="Mikro",Pieņēmumi!$L$31*N75*0.5,0)</f>
        <v>0</v>
      </c>
      <c r="S75">
        <v>55</v>
      </c>
      <c r="T75">
        <v>2</v>
      </c>
      <c r="U75" s="2">
        <f t="shared" si="67"/>
        <v>27.5</v>
      </c>
      <c r="V75" s="6">
        <f>ROUNDUP(IF($A75=1,S75/Pieņēmumi!$V$39,IF($A75=2,S75/Pieņēmumi!$V$40,IF($A75=3,S75/Pieņēmumi!$V$41,S75/Pieņēmumi!$V$42))),$V$10)</f>
        <v>3</v>
      </c>
      <c r="W75" s="6">
        <f t="shared" si="16"/>
        <v>18.333333333333332</v>
      </c>
      <c r="X75" s="6" t="str">
        <f>IF(AND(W75&gt;=0,W75&lt;Pieņēmumi!$V$46),0,
IF(AND(W75&gt;= Pieņēmumi!$V$46,W75&lt;Pieņēmumi!$V$47), "Mikro",
IF(AND(W75&gt;=Pieņēmumi!$V$47,W75&lt;Pieņēmumi!$V$48), "Mazs",
IF(AND(W75&gt;=Pieņēmumi!$V$48,W75&lt;Pieņēmumi!$V$49), "Vidējs","Liels"))))</f>
        <v>Vidējs</v>
      </c>
      <c r="Y75" s="9">
        <f>IF(X75="Mikro",Pieņēmumi!$V$31*V75*0.5,
IF(X75="Mazs",Pieņēmumi!$V$31*V75,
IF(X75="Vidējs",Pieņēmumi!$V$32*V75,
IF(X75="Liels",Pieņēmumi!$V$34*V75,
0))))</f>
        <v>2.6162790697674421</v>
      </c>
      <c r="Z75" s="9">
        <f>IF(X75="Mikro",Pieņēmumi!$V$31*V75*0.5,0)</f>
        <v>0</v>
      </c>
      <c r="AA75">
        <v>47</v>
      </c>
      <c r="AB75">
        <v>2</v>
      </c>
      <c r="AC75" s="2">
        <f t="shared" si="59"/>
        <v>23.5</v>
      </c>
      <c r="AD75" s="6">
        <f>ROUNDUP(IF($A75=1,AA75/Pieņēmumi!$AF$39,IF($A75=2,AA75/Pieņēmumi!$AF$40,IF($A75=3,AA75/Pieņēmumi!$AF$41,AA75/Pieņēmumi!$AF$42))),$AD$10)</f>
        <v>3</v>
      </c>
      <c r="AE75" s="6">
        <f t="shared" si="18"/>
        <v>15.666666666666666</v>
      </c>
      <c r="AF75" s="6" t="str">
        <f>IF(AND(AE75&gt;=0,AE75&lt;Pieņēmumi!$AF$46),0,
IF(AND(AE75&gt;= Pieņēmumi!$AF$46,AE75&lt;Pieņēmumi!$AF$47), "Mikro",
IF(AND(AE75&gt;=Pieņēmumi!$AF$47,AE75&lt;Pieņēmumi!$AF$48), "Mazs",
IF(AND(AE75&gt;=Pieņēmumi!$AF$48,AE75&lt;Pieņēmumi!$AF$49), "Vidējs","Liels"))))</f>
        <v>Vidējs</v>
      </c>
      <c r="AG75" s="9">
        <f>IF(AF75="Mikro",Pieņēmumi!$AF$31*AD75*0.5,
IF(AF75="Mazs",Pieņēmumi!$AF$31*AD75,
IF(AF75="Vidējs",Pieņēmumi!$AF$32*AD75,
IF(AF75="Liels",Pieņēmumi!$AF$34*AD75,
0))))</f>
        <v>3.1007751937984498</v>
      </c>
      <c r="AH75" s="9">
        <f>IF(AF75="Mikro",Pieņēmumi!$AF$31*AD75*0.5,0)</f>
        <v>0</v>
      </c>
      <c r="AI75">
        <v>37</v>
      </c>
      <c r="AJ75">
        <v>2</v>
      </c>
      <c r="AK75" s="2">
        <f t="shared" si="60"/>
        <v>18.5</v>
      </c>
      <c r="AL75" s="6">
        <f>ROUNDUP(IF($A75=1,AI75/Pieņēmumi!$AR$39,IF($A75=2,AI75/Pieņēmumi!$AR$40,IF($A75=3,AI75/Pieņēmumi!$AR$41,AI75/Pieņēmumi!$AR$42))),$AL$10)</f>
        <v>2</v>
      </c>
      <c r="AM75" s="6">
        <f t="shared" si="19"/>
        <v>18.5</v>
      </c>
      <c r="AN75" s="6" t="str">
        <f>IF(AND(AM75&gt;=0,AM75&lt;Pieņēmumi!$AR$46),0,
IF(AND(AM75&gt;= Pieņēmumi!$AR$46,AM75&lt;Pieņēmumi!$AR$47), "Mikro",
IF(AND(AM75&gt;=Pieņēmumi!$AR$47,AM75&lt;Pieņēmumi!$AR$48), "Mazs",
IF(AND(AM75&gt;=Pieņēmumi!$AR$48,AM75&lt;Pieņēmumi!$AR$49), "Vidējs","Liels"))))</f>
        <v>Vidējs</v>
      </c>
      <c r="AO75" s="9">
        <f>IF(AN75="Mikro",Pieņēmumi!$AR$31*AL75*0.5,
IF(AN75="Mazs",Pieņēmumi!$AR$31*AL75,
IF(AN75="Vidējs",Pieņēmumi!$AR$32*AL75,
IF(AN75="Liels",Pieņēmumi!$AR$34*AL75,
0))))</f>
        <v>2.1963824289405687</v>
      </c>
      <c r="AP75" s="9">
        <f>IF(AN75="Mikro",Pieņēmumi!$AR$31*AL75*0.5,0)</f>
        <v>0</v>
      </c>
      <c r="AQ75">
        <v>68</v>
      </c>
      <c r="AR75">
        <v>3</v>
      </c>
      <c r="AS75" s="2">
        <f t="shared" si="61"/>
        <v>22.666666666666668</v>
      </c>
      <c r="AT75" s="6">
        <f>ROUNDUP(IF($A75=1,AQ75/Pieņēmumi!$BC$39,IF($A75=2,AQ75/Pieņēmumi!$BC$40,IF($A75=3,AQ75/Pieņēmumi!$BC$41,AQ75/Pieņēmumi!$BC$42))),$AT$10)</f>
        <v>3</v>
      </c>
      <c r="AU75" s="6">
        <f t="shared" si="21"/>
        <v>22.666666666666668</v>
      </c>
      <c r="AV75" s="6" t="str">
        <f>IF(AND(AU75&gt;=0,AU75&lt;Pieņēmumi!$BC$46),0,
IF(AND(AU75&gt;= Pieņēmumi!$BC$46,AU75&lt;Pieņēmumi!$BC$47), "Mikro",
IF(AND(AU75&gt;=Pieņēmumi!$BC$47,AU75&lt;Pieņēmumi!$BC$48), "Mazs",
IF(AND(AU75&gt;=Pieņēmumi!$BC$48,AU75&lt;Pieņēmumi!$BC$49), "Vidējs","Liels"))))</f>
        <v>Liels</v>
      </c>
      <c r="AW75" s="9">
        <f>IF(AV75="Mikro",Pieņēmumi!$BC$31*AT75*0.5,
IF(AV75="Mazs",Pieņēmumi!$BC$31*AT75,
IF(AV75="Vidējs",Pieņēmumi!$BC$32*AT75,
IF(AV75="Liels",Pieņēmumi!$BC$34*AT75,
0))))</f>
        <v>4.545454545454545</v>
      </c>
      <c r="AX75" s="9">
        <f>IF(AV75="Mikro",Pieņēmumi!$BC$31*AT75*0.5,0)</f>
        <v>0</v>
      </c>
      <c r="AY75">
        <v>60</v>
      </c>
      <c r="AZ75">
        <v>3</v>
      </c>
      <c r="BA75" s="2">
        <f t="shared" si="68"/>
        <v>20</v>
      </c>
      <c r="BB75" s="6">
        <f>ROUNDUP(IF($A75=1,AY75/Pieņēmumi!$BN$39,IF($A75=2,AY75/Pieņēmumi!$BN$40,IF($A75=3,AY75/Pieņēmumi!$BN$41,AY75/Pieņēmumi!$BN$42))),$BB$10)</f>
        <v>3</v>
      </c>
      <c r="BC75" s="6">
        <f t="shared" si="22"/>
        <v>20</v>
      </c>
      <c r="BD75" s="6" t="str">
        <f>IF(AND(BC75&gt;=0,BC75&lt;Pieņēmumi!$BN$46),0,
IF(AND(BC75&gt;= Pieņēmumi!$BN$46,BC75&lt;Pieņēmumi!$BN$47), "Mikro",
IF(AND(BC75&gt;=Pieņēmumi!$BN$47,BC75&lt;Pieņēmumi!$BN$48), "Mazs",
IF(AND(BC75&gt;=Pieņēmumi!$BN$48,BC75&lt;Pieņēmumi!$BN$49), "Vidējs","Liels"))))</f>
        <v>Vidējs</v>
      </c>
      <c r="BE75" s="9">
        <f>IF(BD75="Mikro",Pieņēmumi!$BN$31*BB75*0.5,
IF(BD75="Mazs",Pieņēmumi!$BN$31*BB75,
IF(BD75="Vidējs",Pieņēmumi!$BN$32*BB75,
IF(BD75="Liels",Pieņēmumi!$BN$34*BB75,
0))))</f>
        <v>3.6821705426356592</v>
      </c>
      <c r="BF75" s="9">
        <f>IF(BD75="Mikro",Pieņēmumi!$BN$31*BB75*0.5,0)</f>
        <v>0</v>
      </c>
      <c r="BG75">
        <v>62</v>
      </c>
      <c r="BH75">
        <v>3</v>
      </c>
      <c r="BI75" s="2">
        <f t="shared" si="64"/>
        <v>20.666666666666668</v>
      </c>
      <c r="BJ75" s="6">
        <f>ROUNDUP(IF($A75=1,BG75/Pieņēmumi!$BY$39,IF($A75=2,BG75/Pieņēmumi!$BY$40,IF($A75=3,BG75/Pieņēmumi!$BY$41,BG75/Pieņēmumi!$BY$42))),$BJ$10)</f>
        <v>3</v>
      </c>
      <c r="BK75" s="6">
        <f t="shared" si="24"/>
        <v>20.666666666666668</v>
      </c>
      <c r="BL75" s="6" t="str">
        <f>IF(AND(BK75&gt;=0,BK75&lt;Pieņēmumi!$BY$46),0,
IF(AND(BK75&gt;= Pieņēmumi!$BY$46,BK75&lt;Pieņēmumi!$BY$47), "Mikro",
IF(AND(BK75&gt;=Pieņēmumi!$BY$47,BK75&lt;Pieņēmumi!$BY$48), "Mazs",
IF(AND(BK75&gt;=Pieņēmumi!$BY$48,BK75&lt;Pieņēmumi!$BY$49), "Vidējs","Liels"))))</f>
        <v>Vidējs</v>
      </c>
      <c r="BM75" s="9">
        <f>IF(BL75="Mikro",Pieņēmumi!$BY$31*BJ75*0.5,
IF(BL75="Mazs",Pieņēmumi!$BY$31*BJ75,
IF(BL75="Vidējs",Pieņēmumi!$BY$32*BJ75,
IF(BL75="Liels",Pieņēmumi!$BY$34*BJ75,
0))))</f>
        <v>3.8759689922480618</v>
      </c>
      <c r="BN75" s="9">
        <f>IF(BL75="Mikro",Pieņēmumi!$BY$31*BJ75*0.5,0)</f>
        <v>0</v>
      </c>
      <c r="BO75">
        <v>64</v>
      </c>
      <c r="BP75">
        <v>3</v>
      </c>
      <c r="BQ75" s="2">
        <f t="shared" si="65"/>
        <v>21.333333333333332</v>
      </c>
      <c r="BR75" s="6">
        <f>ROUNDUP(IF($A75=1,BO75/Pieņēmumi!$CJ$39,IF($A75=2,BO75/Pieņēmumi!$CJ$40,IF($A75=3,BO75/Pieņēmumi!$CJ$41,BO75/Pieņēmumi!$CJ$42))),$BR$10)</f>
        <v>3</v>
      </c>
      <c r="BS75" s="6">
        <f t="shared" si="26"/>
        <v>21.333333333333332</v>
      </c>
      <c r="BT75" s="6" t="str">
        <f>IF(AND(BS75&gt;=0,BS75&lt;Pieņēmumi!$CJ$46),0,
IF(AND(BS75&gt;= Pieņēmumi!$CJ$46,BS75&lt;Pieņēmumi!$CJ$47), "Mikro",
IF(AND(BS75&gt;=Pieņēmumi!$CJ$47,BS75&lt;Pieņēmumi!$CJ$48), "Mazs",
IF(AND(BS75&gt;=Pieņēmumi!$CJ$48,BS75&lt;Pieņēmumi!$CJ$49), "Vidējs","Liels"))))</f>
        <v>Liels</v>
      </c>
      <c r="BU75" s="9">
        <f>IF(BT75="Mikro",Pieņēmumi!$CJ$31*BR75*0.5,
IF(BT75="Mazs",Pieņēmumi!$CJ$31*BR75,
IF(BT75="Vidējs",Pieņēmumi!$CJ$32*BR75,
IF(BT75="Liels",Pieņēmumi!$CJ$34*BR75,
0))))</f>
        <v>5.0865800865800868</v>
      </c>
      <c r="BV75" s="9">
        <f>IF(BT75="Mikro",Pieņēmumi!$CJ$31*BR75*0.5,0)</f>
        <v>0</v>
      </c>
      <c r="BW75">
        <v>25</v>
      </c>
      <c r="BX75">
        <v>1</v>
      </c>
      <c r="BY75" s="2">
        <f>BW75/BX75</f>
        <v>25</v>
      </c>
      <c r="BZ75" s="6">
        <f>ROUNDUP(IF($A75=1,BW75/Pieņēmumi!$CU$42,IF($A75=2,BW75/Pieņēmumi!$CU$43,IF($A75=3,BW75/Pieņēmumi!$CU$44,BW75/Pieņēmumi!$CU$45))),$CH$10)</f>
        <v>1</v>
      </c>
      <c r="CA75" s="6">
        <f t="shared" si="27"/>
        <v>25</v>
      </c>
      <c r="CB75" s="6" t="str">
        <f>IF(AND(CA75&gt;=0,CA75&lt;Pieņēmumi!$CU$49),0,
IF(AND(CA75&gt;=Pieņēmumi!$CU$49,CA75&lt;Pieņēmumi!$CU$50),"Mazs",
IF(AND(CA75&gt;=Pieņēmumi!$CU$50,CA75&lt;Pieņēmumi!$CU$51),"Vidējs","Liels")))</f>
        <v>Liels</v>
      </c>
      <c r="CC75" s="9">
        <f>IF(CB75="Mazs",Pieņēmumi!$CU$34*BZ75,IF(CB75="Vidējs",Pieņēmumi!$CU$35*BZ75,IF(CB75="Liels",Pieņēmumi!$CU$37*BZ75,0)))</f>
        <v>1.7676767676767675</v>
      </c>
      <c r="CD75" s="9">
        <f>IF(CB75="Mazs",(Pieņēmumi!$CU$35-Pieņēmumi!$CU$34)*BZ75,0)</f>
        <v>0</v>
      </c>
      <c r="CE75">
        <v>30</v>
      </c>
      <c r="CF75">
        <v>1</v>
      </c>
      <c r="CG75" s="2">
        <f>CE75/CF75</f>
        <v>30</v>
      </c>
      <c r="CH75" s="6">
        <f>ROUNDUP(IF($A75=1,CE75/Pieņēmumi!$DE$42,IF($A75=2,CE75/Pieņēmumi!$DE$43,IF($A75=3,CE75/Pieņēmumi!$DE$44,CE75/Pieņēmumi!$DE$45))),$CH$10)</f>
        <v>2</v>
      </c>
      <c r="CI75" s="6">
        <f t="shared" si="28"/>
        <v>15</v>
      </c>
      <c r="CJ75" s="6" t="str">
        <f>IF(AND(CI75&gt;=0,CI75&lt;Pieņēmumi!$DE$49),0,
IF(AND(CI75&gt;=Pieņēmumi!$DE$49,CI75&lt;Pieņēmumi!$DE$50),"Mazs",
IF(AND(CI75&gt;=Pieņēmumi!$DE$50,CI75&lt;Pieņēmumi!$DE$51),"Vidējs","Liels")))</f>
        <v>Vidējs</v>
      </c>
      <c r="CK75" s="9">
        <f>IF(CJ75="Mazs",Pieņēmumi!$DE$34*CH75,IF(CJ75="Vidējs",Pieņēmumi!$DE$35*CH75,IF(CJ75="Liels",Pieņēmumi!$DE$37*CH75,0)))</f>
        <v>2.7777777777777781</v>
      </c>
      <c r="CL75" s="9">
        <f>IF(CJ75="Mazs",(Pieņēmumi!$DE$35-Pieņēmumi!$DE$34)*CH75,0)</f>
        <v>0</v>
      </c>
      <c r="CM75">
        <v>22</v>
      </c>
      <c r="CN75">
        <v>1</v>
      </c>
      <c r="CO75" s="2">
        <f>CM75/CN75</f>
        <v>22</v>
      </c>
      <c r="CP75" s="6">
        <f>ROUNDUP(IF($A75=1,CM75/Pieņēmumi!$DO$42,IF($A75=2,CM75/Pieņēmumi!$DO$43,IF($A75=3,CM75/Pieņēmumi!$DO$44,CM75/Pieņēmumi!$DO$45))),$CP$10)</f>
        <v>1</v>
      </c>
      <c r="CQ75" s="6">
        <f t="shared" si="29"/>
        <v>22</v>
      </c>
      <c r="CR75" s="6" t="str">
        <f>IF(AND(CQ75&gt;=0,CQ75&lt;Pieņēmumi!$DO$49),0,
IF(AND(CQ75&gt;=Pieņēmumi!$DO$49,CQ75&lt;Pieņēmumi!$DO$50),"Mazs",
IF(AND(CQ75&gt;=Pieņēmumi!$DO$50,CQ75&lt;Pieņēmumi!$DO$51),"Vidējs","Liels")))</f>
        <v>Liels</v>
      </c>
      <c r="CS75" s="9">
        <f>IF(CR75="Mazs",Pieņēmumi!$DO$34*CP75,IF(CR75="Vidējs",Pieņēmumi!$DO$35*CP75,IF(CR75="Liels",Pieņēmumi!$DO$37*CP75,0)))</f>
        <v>1.7676767676767675</v>
      </c>
      <c r="CT75" s="9">
        <f>IF(CR75="Mazs",(Pieņēmumi!$DO$35-Pieņēmumi!$DO$34)*CP75,0)</f>
        <v>0</v>
      </c>
      <c r="CU75" s="6">
        <f t="shared" si="30"/>
        <v>570</v>
      </c>
      <c r="CV75" s="6">
        <f t="shared" si="31"/>
        <v>25</v>
      </c>
      <c r="CW75" s="2">
        <f t="shared" si="32"/>
        <v>22.8</v>
      </c>
      <c r="CX75" t="str">
        <f t="shared" si="33"/>
        <v>Lielā</v>
      </c>
    </row>
    <row r="76" spans="1:102" x14ac:dyDescent="0.25">
      <c r="A76" s="5">
        <v>1</v>
      </c>
      <c r="B76" s="23">
        <v>0.86171544535705014</v>
      </c>
      <c r="C76">
        <v>58</v>
      </c>
      <c r="D76">
        <v>2</v>
      </c>
      <c r="E76" s="2">
        <f t="shared" si="66"/>
        <v>29</v>
      </c>
      <c r="F76" s="6">
        <f>ROUNDUP(IF($A76=1,C76/Pieņēmumi!$B$39,IF($A76=2,C76/Pieņēmumi!$B$40,IF($A76=3,C76/Pieņēmumi!$B$41,C76/Pieņēmumi!$B$42))),$F$10)</f>
        <v>3</v>
      </c>
      <c r="G76" s="6">
        <f t="shared" ref="G76:G139" si="69">IF(C76=0,0,C76/F76)</f>
        <v>19.333333333333332</v>
      </c>
      <c r="H76" s="6" t="str">
        <f>IF(AND(G76&gt;=0,G76&lt;Pieņēmumi!$B$46),0,
IF(AND(G76&gt;= Pieņēmumi!$B$46,G76&lt;Pieņēmumi!$B$47), "Mikro",
IF(AND(G76&gt;=Pieņēmumi!$B$47,G76&lt;Pieņēmumi!$B$48), "Mazs",
IF(AND(G76&gt;=Pieņēmumi!$B$48,G76&lt;Pieņēmumi!$B$49), "Vidējs","Liels"))))</f>
        <v>Vidējs</v>
      </c>
      <c r="I76" s="9">
        <f>IF(H76="Mikro",Pieņēmumi!$B$31*F76*0.5,
IF(H76="Mazs",Pieņēmumi!$B$31*F76,
IF(H76="Vidējs",Pieņēmumi!$B$32*F76,
IF(H76="Liels",Pieņēmumi!$B$34*F76,
0))))</f>
        <v>2.4224806201550386</v>
      </c>
      <c r="J76" s="9">
        <f>IF(H76="Mikro",Pieņēmumi!$B$31*F76*0.5,0)</f>
        <v>0</v>
      </c>
      <c r="K76">
        <v>56</v>
      </c>
      <c r="L76">
        <v>2</v>
      </c>
      <c r="M76" s="2">
        <f t="shared" si="58"/>
        <v>28</v>
      </c>
      <c r="N76" s="6">
        <f>ROUNDUP(IF($A76=1,K76/Pieņēmumi!$L$39,IF($A76=2,K76/Pieņēmumi!$L$40,IF($A76=3,K76/Pieņēmumi!$L$41,K76/Pieņēmumi!$L$42))),$N$10)</f>
        <v>3</v>
      </c>
      <c r="O76" s="6">
        <f t="shared" ref="O76:O139" si="70">IF(K76=0,0,K76/N76)</f>
        <v>18.666666666666668</v>
      </c>
      <c r="P76" s="6" t="str">
        <f>IF(AND(O76&gt;=0,O76&lt;Pieņēmumi!$L$46),0,
IF(AND(O76&gt;= Pieņēmumi!$L$46,O76&lt;Pieņēmumi!$L$47), "Mikro",
IF(AND(O76&gt;=Pieņēmumi!$L$47,O76&lt;Pieņēmumi!$L$48), "Mazs",
IF(AND(O76&gt;=Pieņēmumi!$L$48,O76&lt;Pieņēmumi!$L$49), "Vidējs","Liels"))))</f>
        <v>Vidējs</v>
      </c>
      <c r="Q76" s="9">
        <f>IF(P76="Mikro",Pieņēmumi!$L$31*N76*0.5,
IF(P76="Mazs",Pieņēmumi!$L$31*N76,
IF(P76="Vidējs",Pieņēmumi!$L$32*N76,
IF(P76="Liels",Pieņēmumi!$L$34*N76,
0))))</f>
        <v>2.5193798449612408</v>
      </c>
      <c r="R76" s="9">
        <f>IF(P76="Mikro",Pieņēmumi!$L$31*N76*0.5,0)</f>
        <v>0</v>
      </c>
      <c r="S76">
        <v>59</v>
      </c>
      <c r="T76">
        <v>2</v>
      </c>
      <c r="U76" s="2">
        <f t="shared" si="67"/>
        <v>29.5</v>
      </c>
      <c r="V76" s="6">
        <f>ROUNDUP(IF($A76=1,S76/Pieņēmumi!$V$39,IF($A76=2,S76/Pieņēmumi!$V$40,IF($A76=3,S76/Pieņēmumi!$V$41,S76/Pieņēmumi!$V$42))),$V$10)</f>
        <v>3</v>
      </c>
      <c r="W76" s="6">
        <f t="shared" ref="W76:W139" si="71">IF(S76=0,0,S76/V76)</f>
        <v>19.666666666666668</v>
      </c>
      <c r="X76" s="6" t="str">
        <f>IF(AND(W76&gt;=0,W76&lt;Pieņēmumi!$V$46),0,
IF(AND(W76&gt;= Pieņēmumi!$V$46,W76&lt;Pieņēmumi!$V$47), "Mikro",
IF(AND(W76&gt;=Pieņēmumi!$V$47,W76&lt;Pieņēmumi!$V$48), "Mazs",
IF(AND(W76&gt;=Pieņēmumi!$V$48,W76&lt;Pieņēmumi!$V$49), "Vidējs","Liels"))))</f>
        <v>Vidējs</v>
      </c>
      <c r="Y76" s="9">
        <f>IF(X76="Mikro",Pieņēmumi!$V$31*V76*0.5,
IF(X76="Mazs",Pieņēmumi!$V$31*V76,
IF(X76="Vidējs",Pieņēmumi!$V$32*V76,
IF(X76="Liels",Pieņēmumi!$V$34*V76,
0))))</f>
        <v>2.6162790697674421</v>
      </c>
      <c r="Z76" s="9">
        <f>IF(X76="Mikro",Pieņēmumi!$V$31*V76*0.5,0)</f>
        <v>0</v>
      </c>
      <c r="AA76">
        <v>54</v>
      </c>
      <c r="AB76">
        <v>2</v>
      </c>
      <c r="AC76" s="2">
        <f t="shared" si="59"/>
        <v>27</v>
      </c>
      <c r="AD76" s="6">
        <f>ROUNDUP(IF($A76=1,AA76/Pieņēmumi!$AF$39,IF($A76=2,AA76/Pieņēmumi!$AF$40,IF($A76=3,AA76/Pieņēmumi!$AF$41,AA76/Pieņēmumi!$AF$42))),$AD$10)</f>
        <v>3</v>
      </c>
      <c r="AE76" s="6">
        <f t="shared" ref="AE76:AE139" si="72">IF(AA76=0,0,AA76/AD76)</f>
        <v>18</v>
      </c>
      <c r="AF76" s="6" t="str">
        <f>IF(AND(AE76&gt;=0,AE76&lt;Pieņēmumi!$AF$46),0,
IF(AND(AE76&gt;= Pieņēmumi!$AF$46,AE76&lt;Pieņēmumi!$AF$47), "Mikro",
IF(AND(AE76&gt;=Pieņēmumi!$AF$47,AE76&lt;Pieņēmumi!$AF$48), "Mazs",
IF(AND(AE76&gt;=Pieņēmumi!$AF$48,AE76&lt;Pieņēmumi!$AF$49), "Vidējs","Liels"))))</f>
        <v>Vidējs</v>
      </c>
      <c r="AG76" s="9">
        <f>IF(AF76="Mikro",Pieņēmumi!$AF$31*AD76*0.5,
IF(AF76="Mazs",Pieņēmumi!$AF$31*AD76,
IF(AF76="Vidējs",Pieņēmumi!$AF$32*AD76,
IF(AF76="Liels",Pieņēmumi!$AF$34*AD76,
0))))</f>
        <v>3.1007751937984498</v>
      </c>
      <c r="AH76" s="9">
        <f>IF(AF76="Mikro",Pieņēmumi!$AF$31*AD76*0.5,0)</f>
        <v>0</v>
      </c>
      <c r="AI76">
        <v>55</v>
      </c>
      <c r="AJ76">
        <v>2</v>
      </c>
      <c r="AK76" s="2">
        <f t="shared" si="60"/>
        <v>27.5</v>
      </c>
      <c r="AL76" s="6">
        <f>ROUNDUP(IF($A76=1,AI76/Pieņēmumi!$AR$39,IF($A76=2,AI76/Pieņēmumi!$AR$40,IF($A76=3,AI76/Pieņēmumi!$AR$41,AI76/Pieņēmumi!$AR$42))),$AL$10)</f>
        <v>3</v>
      </c>
      <c r="AM76" s="6">
        <f t="shared" ref="AM76:AM139" si="73">IF(AI76=0,0,AI76/AL76)</f>
        <v>18.333333333333332</v>
      </c>
      <c r="AN76" s="6" t="str">
        <f>IF(AND(AM76&gt;=0,AM76&lt;Pieņēmumi!$AR$46),0,
IF(AND(AM76&gt;= Pieņēmumi!$AR$46,AM76&lt;Pieņēmumi!$AR$47), "Mikro",
IF(AND(AM76&gt;=Pieņēmumi!$AR$47,AM76&lt;Pieņēmumi!$AR$48), "Mazs",
IF(AND(AM76&gt;=Pieņēmumi!$AR$48,AM76&lt;Pieņēmumi!$AR$49), "Vidējs","Liels"))))</f>
        <v>Vidējs</v>
      </c>
      <c r="AO76" s="9">
        <f>IF(AN76="Mikro",Pieņēmumi!$AR$31*AL76*0.5,
IF(AN76="Mazs",Pieņēmumi!$AR$31*AL76,
IF(AN76="Vidējs",Pieņēmumi!$AR$32*AL76,
IF(AN76="Liels",Pieņēmumi!$AR$34*AL76,
0))))</f>
        <v>3.2945736434108532</v>
      </c>
      <c r="AP76" s="9">
        <f>IF(AN76="Mikro",Pieņēmumi!$AR$31*AL76*0.5,0)</f>
        <v>0</v>
      </c>
      <c r="AQ76">
        <v>84</v>
      </c>
      <c r="AR76">
        <v>3</v>
      </c>
      <c r="AS76" s="2">
        <f t="shared" si="61"/>
        <v>28</v>
      </c>
      <c r="AT76" s="6">
        <f>ROUNDUP(IF($A76=1,AQ76/Pieņēmumi!$BC$39,IF($A76=2,AQ76/Pieņēmumi!$BC$40,IF($A76=3,AQ76/Pieņēmumi!$BC$41,AQ76/Pieņēmumi!$BC$42))),$AT$10)</f>
        <v>4</v>
      </c>
      <c r="AU76" s="6">
        <f t="shared" ref="AU76:AU139" si="74">IF(AQ76=0,0,AQ76/AT76)</f>
        <v>21</v>
      </c>
      <c r="AV76" s="6" t="str">
        <f>IF(AND(AU76&gt;=0,AU76&lt;Pieņēmumi!$BC$46),0,
IF(AND(AU76&gt;= Pieņēmumi!$BC$46,AU76&lt;Pieņēmumi!$BC$47), "Mikro",
IF(AND(AU76&gt;=Pieņēmumi!$BC$47,AU76&lt;Pieņēmumi!$BC$48), "Mazs",
IF(AND(AU76&gt;=Pieņēmumi!$BC$48,AU76&lt;Pieņēmumi!$BC$49), "Vidējs","Liels"))))</f>
        <v>Liels</v>
      </c>
      <c r="AW76" s="9">
        <f>IF(AV76="Mikro",Pieņēmumi!$BC$31*AT76*0.5,
IF(AV76="Mazs",Pieņēmumi!$BC$31*AT76,
IF(AV76="Vidējs",Pieņēmumi!$BC$32*AT76,
IF(AV76="Liels",Pieņēmumi!$BC$34*AT76,
0))))</f>
        <v>6.0606060606060606</v>
      </c>
      <c r="AX76" s="9">
        <f>IF(AV76="Mikro",Pieņēmumi!$BC$31*AT76*0.5,0)</f>
        <v>0</v>
      </c>
      <c r="AY76">
        <v>57</v>
      </c>
      <c r="AZ76">
        <v>2</v>
      </c>
      <c r="BA76" s="2">
        <f t="shared" si="68"/>
        <v>28.5</v>
      </c>
      <c r="BB76" s="6">
        <f>ROUNDUP(IF($A76=1,AY76/Pieņēmumi!$BN$39,IF($A76=2,AY76/Pieņēmumi!$BN$40,IF($A76=3,AY76/Pieņēmumi!$BN$41,AY76/Pieņēmumi!$BN$42))),$BB$10)</f>
        <v>3</v>
      </c>
      <c r="BC76" s="6">
        <f t="shared" ref="BC76:BC139" si="75">IF(AY76=0,0,AY76/BB76)</f>
        <v>19</v>
      </c>
      <c r="BD76" s="6" t="str">
        <f>IF(AND(BC76&gt;=0,BC76&lt;Pieņēmumi!$BN$46),0,
IF(AND(BC76&gt;= Pieņēmumi!$BN$46,BC76&lt;Pieņēmumi!$BN$47), "Mikro",
IF(AND(BC76&gt;=Pieņēmumi!$BN$47,BC76&lt;Pieņēmumi!$BN$48), "Mazs",
IF(AND(BC76&gt;=Pieņēmumi!$BN$48,BC76&lt;Pieņēmumi!$BN$49), "Vidējs","Liels"))))</f>
        <v>Vidējs</v>
      </c>
      <c r="BE76" s="9">
        <f>IF(BD76="Mikro",Pieņēmumi!$BN$31*BB76*0.5,
IF(BD76="Mazs",Pieņēmumi!$BN$31*BB76,
IF(BD76="Vidējs",Pieņēmumi!$BN$32*BB76,
IF(BD76="Liels",Pieņēmumi!$BN$34*BB76,
0))))</f>
        <v>3.6821705426356592</v>
      </c>
      <c r="BF76" s="9">
        <f>IF(BD76="Mikro",Pieņēmumi!$BN$31*BB76*0.5,0)</f>
        <v>0</v>
      </c>
      <c r="BG76">
        <v>67</v>
      </c>
      <c r="BH76">
        <v>3</v>
      </c>
      <c r="BI76" s="2">
        <f t="shared" si="64"/>
        <v>22.333333333333332</v>
      </c>
      <c r="BJ76" s="6">
        <f>ROUNDUP(IF($A76=1,BG76/Pieņēmumi!$BY$39,IF($A76=2,BG76/Pieņēmumi!$BY$40,IF($A76=3,BG76/Pieņēmumi!$BY$41,BG76/Pieņēmumi!$BY$42))),$BJ$10)</f>
        <v>3</v>
      </c>
      <c r="BK76" s="6">
        <f t="shared" ref="BK76:BK139" si="76">IF(BG76=0,0,BG76/BJ76)</f>
        <v>22.333333333333332</v>
      </c>
      <c r="BL76" s="6" t="str">
        <f>IF(AND(BK76&gt;=0,BK76&lt;Pieņēmumi!$BY$46),0,
IF(AND(BK76&gt;= Pieņēmumi!$BY$46,BK76&lt;Pieņēmumi!$BY$47), "Mikro",
IF(AND(BK76&gt;=Pieņēmumi!$BY$47,BK76&lt;Pieņēmumi!$BY$48), "Mazs",
IF(AND(BK76&gt;=Pieņēmumi!$BY$48,BK76&lt;Pieņēmumi!$BY$49), "Vidējs","Liels"))))</f>
        <v>Liels</v>
      </c>
      <c r="BM76" s="9">
        <f>IF(BL76="Mikro",Pieņēmumi!$BY$31*BJ76*0.5,
IF(BL76="Mazs",Pieņēmumi!$BY$31*BJ76,
IF(BL76="Vidējs",Pieņēmumi!$BY$32*BJ76,
IF(BL76="Liels",Pieņēmumi!$BY$34*BJ76,
0))))</f>
        <v>4.9783549783549779</v>
      </c>
      <c r="BN76" s="9">
        <f>IF(BL76="Mikro",Pieņēmumi!$BY$31*BJ76*0.5,0)</f>
        <v>0</v>
      </c>
      <c r="BO76">
        <v>50</v>
      </c>
      <c r="BP76">
        <v>2</v>
      </c>
      <c r="BQ76" s="2">
        <f t="shared" si="65"/>
        <v>25</v>
      </c>
      <c r="BR76" s="6">
        <f>ROUNDUP(IF($A76=1,BO76/Pieņēmumi!$CJ$39,IF($A76=2,BO76/Pieņēmumi!$CJ$40,IF($A76=3,BO76/Pieņēmumi!$CJ$41,BO76/Pieņēmumi!$CJ$42))),$BR$10)</f>
        <v>2</v>
      </c>
      <c r="BS76" s="6">
        <f t="shared" ref="BS76:BS139" si="77">IF(BO76=0,0,BO76/BR76)</f>
        <v>25</v>
      </c>
      <c r="BT76" s="6" t="str">
        <f>IF(AND(BS76&gt;=0,BS76&lt;Pieņēmumi!$CJ$46),0,
IF(AND(BS76&gt;= Pieņēmumi!$CJ$46,BS76&lt;Pieņēmumi!$CJ$47), "Mikro",
IF(AND(BS76&gt;=Pieņēmumi!$CJ$47,BS76&lt;Pieņēmumi!$CJ$48), "Mazs",
IF(AND(BS76&gt;=Pieņēmumi!$CJ$48,BS76&lt;Pieņēmumi!$CJ$49), "Vidējs","Liels"))))</f>
        <v>Liels</v>
      </c>
      <c r="BU76" s="9">
        <f>IF(BT76="Mikro",Pieņēmumi!$CJ$31*BR76*0.5,
IF(BT76="Mazs",Pieņēmumi!$CJ$31*BR76,
IF(BT76="Vidējs",Pieņēmumi!$CJ$32*BR76,
IF(BT76="Liels",Pieņēmumi!$CJ$34*BR76,
0))))</f>
        <v>3.3910533910533909</v>
      </c>
      <c r="BV76" s="9">
        <f>IF(BT76="Mikro",Pieņēmumi!$CJ$31*BR76*0.5,0)</f>
        <v>0</v>
      </c>
      <c r="BW76">
        <v>26</v>
      </c>
      <c r="BX76">
        <v>1</v>
      </c>
      <c r="BY76" s="2">
        <f>BW76/BX76</f>
        <v>26</v>
      </c>
      <c r="BZ76" s="6">
        <f>ROUNDUP(IF($A76=1,BW76/Pieņēmumi!$CU$42,IF($A76=2,BW76/Pieņēmumi!$CU$43,IF($A76=3,BW76/Pieņēmumi!$CU$44,BW76/Pieņēmumi!$CU$45))),$CH$10)</f>
        <v>2</v>
      </c>
      <c r="CA76" s="6">
        <f t="shared" ref="CA76:CA139" si="78">IF(BW76=0,0,BW76/BZ76)</f>
        <v>13</v>
      </c>
      <c r="CB76" s="6" t="str">
        <f>IF(AND(CA76&gt;=0,CA76&lt;Pieņēmumi!$CU$49),0,
IF(AND(CA76&gt;=Pieņēmumi!$CU$49,CA76&lt;Pieņēmumi!$CU$50),"Mazs",
IF(AND(CA76&gt;=Pieņēmumi!$CU$50,CA76&lt;Pieņēmumi!$CU$51),"Vidējs","Liels")))</f>
        <v>Vidējs</v>
      </c>
      <c r="CC76" s="9">
        <f>IF(CB76="Mazs",Pieņēmumi!$CU$34*BZ76,IF(CB76="Vidējs",Pieņēmumi!$CU$35*BZ76,IF(CB76="Liels",Pieņēmumi!$CU$37*BZ76,0)))</f>
        <v>2.7777777777777781</v>
      </c>
      <c r="CD76" s="9">
        <f>IF(CB76="Mazs",(Pieņēmumi!$CU$35-Pieņēmumi!$CU$34)*BZ76,0)</f>
        <v>0</v>
      </c>
      <c r="CE76">
        <v>28</v>
      </c>
      <c r="CF76">
        <v>1</v>
      </c>
      <c r="CG76" s="2">
        <f>CE76/CF76</f>
        <v>28</v>
      </c>
      <c r="CH76" s="6">
        <f>ROUNDUP(IF($A76=1,CE76/Pieņēmumi!$DE$42,IF($A76=2,CE76/Pieņēmumi!$DE$43,IF($A76=3,CE76/Pieņēmumi!$DE$44,CE76/Pieņēmumi!$DE$45))),$CH$10)</f>
        <v>2</v>
      </c>
      <c r="CI76" s="6">
        <f t="shared" ref="CI76:CI139" si="79">IF(CE76=0,0,CE76/CH76)</f>
        <v>14</v>
      </c>
      <c r="CJ76" s="6" t="str">
        <f>IF(AND(CI76&gt;=0,CI76&lt;Pieņēmumi!$DE$49),0,
IF(AND(CI76&gt;=Pieņēmumi!$DE$49,CI76&lt;Pieņēmumi!$DE$50),"Mazs",
IF(AND(CI76&gt;=Pieņēmumi!$DE$50,CI76&lt;Pieņēmumi!$DE$51),"Vidējs","Liels")))</f>
        <v>Vidējs</v>
      </c>
      <c r="CK76" s="9">
        <f>IF(CJ76="Mazs",Pieņēmumi!$DE$34*CH76,IF(CJ76="Vidējs",Pieņēmumi!$DE$35*CH76,IF(CJ76="Liels",Pieņēmumi!$DE$37*CH76,0)))</f>
        <v>2.7777777777777781</v>
      </c>
      <c r="CL76" s="9">
        <f>IF(CJ76="Mazs",(Pieņēmumi!$DE$35-Pieņēmumi!$DE$34)*CH76,0)</f>
        <v>0</v>
      </c>
      <c r="CM76">
        <v>33</v>
      </c>
      <c r="CN76">
        <v>1</v>
      </c>
      <c r="CO76" s="2">
        <f>CM76/CN76</f>
        <v>33</v>
      </c>
      <c r="CP76" s="6">
        <f>ROUNDUP(IF($A76=1,CM76/Pieņēmumi!$DO$42,IF($A76=2,CM76/Pieņēmumi!$DO$43,IF($A76=3,CM76/Pieņēmumi!$DO$44,CM76/Pieņēmumi!$DO$45))),$CP$10)</f>
        <v>2</v>
      </c>
      <c r="CQ76" s="6">
        <f t="shared" ref="CQ76:CQ139" si="80">IF(CM76=0,0,CM76/CP76)</f>
        <v>16.5</v>
      </c>
      <c r="CR76" s="6" t="str">
        <f>IF(AND(CQ76&gt;=0,CQ76&lt;Pieņēmumi!$DO$49),0,
IF(AND(CQ76&gt;=Pieņēmumi!$DO$49,CQ76&lt;Pieņēmumi!$DO$50),"Mazs",
IF(AND(CQ76&gt;=Pieņēmumi!$DO$50,CQ76&lt;Pieņēmumi!$DO$51),"Vidējs","Liels")))</f>
        <v>Vidējs</v>
      </c>
      <c r="CS76" s="9">
        <f>IF(CR76="Mazs",Pieņēmumi!$DO$34*CP76,IF(CR76="Vidējs",Pieņēmumi!$DO$35*CP76,IF(CR76="Liels",Pieņēmumi!$DO$37*CP76,0)))</f>
        <v>2.7777777777777781</v>
      </c>
      <c r="CT76" s="9">
        <f>IF(CR76="Mazs",(Pieņēmumi!$DO$35-Pieņēmumi!$DO$34)*CP76,0)</f>
        <v>0</v>
      </c>
      <c r="CU76" s="6">
        <f t="shared" ref="CU76:CU139" si="81">C76+K76+S76+AA76+AI76+AQ76+AY76+BG76+BO76+BW76+CE76+CM76</f>
        <v>627</v>
      </c>
      <c r="CV76" s="6">
        <f t="shared" ref="CV76:CV139" si="82">D76+L76+T76+AB76+AJ76+AR76+AZ76+BH76+BP76+BX76+CF76+CN76</f>
        <v>23</v>
      </c>
      <c r="CW76" s="2">
        <f t="shared" ref="CW76:CW139" si="83">CU76/CV76</f>
        <v>27.260869565217391</v>
      </c>
      <c r="CX76" t="str">
        <f t="shared" ref="CX76:CX139" si="84">IF(CU76&lt;=100,"Mazā",IF(AND(CU76&lt;=500,CU76&gt;100),"Vidējā","Lielā"))</f>
        <v>Lielā</v>
      </c>
    </row>
    <row r="77" spans="1:102" x14ac:dyDescent="0.25">
      <c r="A77" s="5">
        <v>1</v>
      </c>
      <c r="B77" s="23">
        <v>0.86021048395332433</v>
      </c>
      <c r="C77">
        <v>81</v>
      </c>
      <c r="D77">
        <v>3</v>
      </c>
      <c r="E77" s="2">
        <f t="shared" si="66"/>
        <v>27</v>
      </c>
      <c r="F77" s="6">
        <f>ROUNDUP(IF($A77=1,C77/Pieņēmumi!$B$39,IF($A77=2,C77/Pieņēmumi!$B$40,IF($A77=3,C77/Pieņēmumi!$B$41,C77/Pieņēmumi!$B$42))),$F$10)</f>
        <v>5</v>
      </c>
      <c r="G77" s="6">
        <f t="shared" si="69"/>
        <v>16.2</v>
      </c>
      <c r="H77" s="6" t="str">
        <f>IF(AND(G77&gt;=0,G77&lt;Pieņēmumi!$B$46),0,
IF(AND(G77&gt;= Pieņēmumi!$B$46,G77&lt;Pieņēmumi!$B$47), "Mikro",
IF(AND(G77&gt;=Pieņēmumi!$B$47,G77&lt;Pieņēmumi!$B$48), "Mazs",
IF(AND(G77&gt;=Pieņēmumi!$B$48,G77&lt;Pieņēmumi!$B$49), "Vidējs","Liels"))))</f>
        <v>Vidējs</v>
      </c>
      <c r="I77" s="9">
        <f>IF(H77="Mikro",Pieņēmumi!$B$31*F77*0.5,
IF(H77="Mazs",Pieņēmumi!$B$31*F77,
IF(H77="Vidējs",Pieņēmumi!$B$32*F77,
IF(H77="Liels",Pieņēmumi!$B$34*F77,
0))))</f>
        <v>4.0374677002583974</v>
      </c>
      <c r="J77" s="9">
        <f>IF(H77="Mikro",Pieņēmumi!$B$31*F77*0.5,0)</f>
        <v>0</v>
      </c>
      <c r="K77">
        <v>82</v>
      </c>
      <c r="L77">
        <v>3</v>
      </c>
      <c r="M77" s="2">
        <f t="shared" si="58"/>
        <v>27.333333333333332</v>
      </c>
      <c r="N77" s="6">
        <f>ROUNDUP(IF($A77=1,K77/Pieņēmumi!$L$39,IF($A77=2,K77/Pieņēmumi!$L$40,IF($A77=3,K77/Pieņēmumi!$L$41,K77/Pieņēmumi!$L$42))),$N$10)</f>
        <v>5</v>
      </c>
      <c r="O77" s="6">
        <f t="shared" si="70"/>
        <v>16.399999999999999</v>
      </c>
      <c r="P77" s="6" t="str">
        <f>IF(AND(O77&gt;=0,O77&lt;Pieņēmumi!$L$46),0,
IF(AND(O77&gt;= Pieņēmumi!$L$46,O77&lt;Pieņēmumi!$L$47), "Mikro",
IF(AND(O77&gt;=Pieņēmumi!$L$47,O77&lt;Pieņēmumi!$L$48), "Mazs",
IF(AND(O77&gt;=Pieņēmumi!$L$48,O77&lt;Pieņēmumi!$L$49), "Vidējs","Liels"))))</f>
        <v>Vidējs</v>
      </c>
      <c r="Q77" s="9">
        <f>IF(P77="Mikro",Pieņēmumi!$L$31*N77*0.5,
IF(P77="Mazs",Pieņēmumi!$L$31*N77,
IF(P77="Vidējs",Pieņēmumi!$L$32*N77,
IF(P77="Liels",Pieņēmumi!$L$34*N77,
0))))</f>
        <v>4.1989664082687348</v>
      </c>
      <c r="R77" s="9">
        <f>IF(P77="Mikro",Pieņēmumi!$L$31*N77*0.5,0)</f>
        <v>0</v>
      </c>
      <c r="S77">
        <v>71</v>
      </c>
      <c r="T77">
        <v>3</v>
      </c>
      <c r="U77" s="2">
        <f t="shared" si="67"/>
        <v>23.666666666666668</v>
      </c>
      <c r="V77" s="6">
        <f>ROUNDUP(IF($A77=1,S77/Pieņēmumi!$V$39,IF($A77=2,S77/Pieņēmumi!$V$40,IF($A77=3,S77/Pieņēmumi!$V$41,S77/Pieņēmumi!$V$42))),$V$10)</f>
        <v>4</v>
      </c>
      <c r="W77" s="6">
        <f t="shared" si="71"/>
        <v>17.75</v>
      </c>
      <c r="X77" s="6" t="str">
        <f>IF(AND(W77&gt;=0,W77&lt;Pieņēmumi!$V$46),0,
IF(AND(W77&gt;= Pieņēmumi!$V$46,W77&lt;Pieņēmumi!$V$47), "Mikro",
IF(AND(W77&gt;=Pieņēmumi!$V$47,W77&lt;Pieņēmumi!$V$48), "Mazs",
IF(AND(W77&gt;=Pieņēmumi!$V$48,W77&lt;Pieņēmumi!$V$49), "Vidējs","Liels"))))</f>
        <v>Vidējs</v>
      </c>
      <c r="Y77" s="9">
        <f>IF(X77="Mikro",Pieņēmumi!$V$31*V77*0.5,
IF(X77="Mazs",Pieņēmumi!$V$31*V77,
IF(X77="Vidējs",Pieņēmumi!$V$32*V77,
IF(X77="Liels",Pieņēmumi!$V$34*V77,
0))))</f>
        <v>3.4883720930232562</v>
      </c>
      <c r="Z77" s="9">
        <f>IF(X77="Mikro",Pieņēmumi!$V$31*V77*0.5,0)</f>
        <v>0</v>
      </c>
      <c r="AA77">
        <v>72</v>
      </c>
      <c r="AB77">
        <v>3</v>
      </c>
      <c r="AC77" s="2">
        <f t="shared" si="59"/>
        <v>24</v>
      </c>
      <c r="AD77" s="6">
        <f>ROUNDUP(IF($A77=1,AA77/Pieņēmumi!$AF$39,IF($A77=2,AA77/Pieņēmumi!$AF$40,IF($A77=3,AA77/Pieņēmumi!$AF$41,AA77/Pieņēmumi!$AF$42))),$AD$10)</f>
        <v>4</v>
      </c>
      <c r="AE77" s="6">
        <f t="shared" si="72"/>
        <v>18</v>
      </c>
      <c r="AF77" s="6" t="str">
        <f>IF(AND(AE77&gt;=0,AE77&lt;Pieņēmumi!$AF$46),0,
IF(AND(AE77&gt;= Pieņēmumi!$AF$46,AE77&lt;Pieņēmumi!$AF$47), "Mikro",
IF(AND(AE77&gt;=Pieņēmumi!$AF$47,AE77&lt;Pieņēmumi!$AF$48), "Mazs",
IF(AND(AE77&gt;=Pieņēmumi!$AF$48,AE77&lt;Pieņēmumi!$AF$49), "Vidējs","Liels"))))</f>
        <v>Vidējs</v>
      </c>
      <c r="AG77" s="9">
        <f>IF(AF77="Mikro",Pieņēmumi!$AF$31*AD77*0.5,
IF(AF77="Mazs",Pieņēmumi!$AF$31*AD77,
IF(AF77="Vidējs",Pieņēmumi!$AF$32*AD77,
IF(AF77="Liels",Pieņēmumi!$AF$34*AD77,
0))))</f>
        <v>4.1343669250646</v>
      </c>
      <c r="AH77" s="9">
        <f>IF(AF77="Mikro",Pieņēmumi!$AF$31*AD77*0.5,0)</f>
        <v>0</v>
      </c>
      <c r="AI77">
        <v>67</v>
      </c>
      <c r="AJ77">
        <v>3</v>
      </c>
      <c r="AK77" s="2">
        <f t="shared" si="60"/>
        <v>22.333333333333332</v>
      </c>
      <c r="AL77" s="6">
        <f>ROUNDUP(IF($A77=1,AI77/Pieņēmumi!$AR$39,IF($A77=2,AI77/Pieņēmumi!$AR$40,IF($A77=3,AI77/Pieņēmumi!$AR$41,AI77/Pieņēmumi!$AR$42))),$AL$10)</f>
        <v>3</v>
      </c>
      <c r="AM77" s="6">
        <f t="shared" si="73"/>
        <v>22.333333333333332</v>
      </c>
      <c r="AN77" s="6" t="str">
        <f>IF(AND(AM77&gt;=0,AM77&lt;Pieņēmumi!$AR$46),0,
IF(AND(AM77&gt;= Pieņēmumi!$AR$46,AM77&lt;Pieņēmumi!$AR$47), "Mikro",
IF(AND(AM77&gt;=Pieņēmumi!$AR$47,AM77&lt;Pieņēmumi!$AR$48), "Mazs",
IF(AND(AM77&gt;=Pieņēmumi!$AR$48,AM77&lt;Pieņēmumi!$AR$49), "Vidējs","Liels"))))</f>
        <v>Liels</v>
      </c>
      <c r="AO77" s="9">
        <f>IF(AN77="Mikro",Pieņēmumi!$AR$31*AL77*0.5,
IF(AN77="Mazs",Pieņēmumi!$AR$31*AL77,
IF(AN77="Vidējs",Pieņēmumi!$AR$32*AL77,
IF(AN77="Liels",Pieņēmumi!$AR$34*AL77,
0))))</f>
        <v>4.1125541125541121</v>
      </c>
      <c r="AP77" s="9">
        <f>IF(AN77="Mikro",Pieņēmumi!$AR$31*AL77*0.5,0)</f>
        <v>0</v>
      </c>
      <c r="AQ77">
        <v>97</v>
      </c>
      <c r="AR77">
        <v>3</v>
      </c>
      <c r="AS77" s="2">
        <f t="shared" si="61"/>
        <v>32.333333333333336</v>
      </c>
      <c r="AT77" s="6">
        <f>ROUNDUP(IF($A77=1,AQ77/Pieņēmumi!$BC$39,IF($A77=2,AQ77/Pieņēmumi!$BC$40,IF($A77=3,AQ77/Pieņēmumi!$BC$41,AQ77/Pieņēmumi!$BC$42))),$AT$10)</f>
        <v>4</v>
      </c>
      <c r="AU77" s="6">
        <f t="shared" si="74"/>
        <v>24.25</v>
      </c>
      <c r="AV77" s="6" t="str">
        <f>IF(AND(AU77&gt;=0,AU77&lt;Pieņēmumi!$BC$46),0,
IF(AND(AU77&gt;= Pieņēmumi!$BC$46,AU77&lt;Pieņēmumi!$BC$47), "Mikro",
IF(AND(AU77&gt;=Pieņēmumi!$BC$47,AU77&lt;Pieņēmumi!$BC$48), "Mazs",
IF(AND(AU77&gt;=Pieņēmumi!$BC$48,AU77&lt;Pieņēmumi!$BC$49), "Vidējs","Liels"))))</f>
        <v>Liels</v>
      </c>
      <c r="AW77" s="9">
        <f>IF(AV77="Mikro",Pieņēmumi!$BC$31*AT77*0.5,
IF(AV77="Mazs",Pieņēmumi!$BC$31*AT77,
IF(AV77="Vidējs",Pieņēmumi!$BC$32*AT77,
IF(AV77="Liels",Pieņēmumi!$BC$34*AT77,
0))))</f>
        <v>6.0606060606060606</v>
      </c>
      <c r="AX77" s="9">
        <f>IF(AV77="Mikro",Pieņēmumi!$BC$31*AT77*0.5,0)</f>
        <v>0</v>
      </c>
      <c r="AY77">
        <v>87</v>
      </c>
      <c r="AZ77">
        <v>3</v>
      </c>
      <c r="BA77" s="2">
        <f t="shared" si="68"/>
        <v>29</v>
      </c>
      <c r="BB77" s="6">
        <f>ROUNDUP(IF($A77=1,AY77/Pieņēmumi!$BN$39,IF($A77=2,AY77/Pieņēmumi!$BN$40,IF($A77=3,AY77/Pieņēmumi!$BN$41,AY77/Pieņēmumi!$BN$42))),$BB$10)</f>
        <v>4</v>
      </c>
      <c r="BC77" s="6">
        <f t="shared" si="75"/>
        <v>21.75</v>
      </c>
      <c r="BD77" s="6" t="str">
        <f>IF(AND(BC77&gt;=0,BC77&lt;Pieņēmumi!$BN$46),0,
IF(AND(BC77&gt;= Pieņēmumi!$BN$46,BC77&lt;Pieņēmumi!$BN$47), "Mikro",
IF(AND(BC77&gt;=Pieņēmumi!$BN$47,BC77&lt;Pieņēmumi!$BN$48), "Mazs",
IF(AND(BC77&gt;=Pieņēmumi!$BN$48,BC77&lt;Pieņēmumi!$BN$49), "Vidējs","Liels"))))</f>
        <v>Liels</v>
      </c>
      <c r="BE77" s="9">
        <f>IF(BD77="Mikro",Pieņēmumi!$BN$31*BB77*0.5,
IF(BD77="Mazs",Pieņēmumi!$BN$31*BB77,
IF(BD77="Vidējs",Pieņēmumi!$BN$32*BB77,
IF(BD77="Liels",Pieņēmumi!$BN$34*BB77,
0))))</f>
        <v>6.3492063492063489</v>
      </c>
      <c r="BF77" s="9">
        <f>IF(BD77="Mikro",Pieņēmumi!$BN$31*BB77*0.5,0)</f>
        <v>0</v>
      </c>
      <c r="BG77">
        <v>86</v>
      </c>
      <c r="BH77">
        <v>3</v>
      </c>
      <c r="BI77" s="2">
        <f t="shared" si="64"/>
        <v>28.666666666666668</v>
      </c>
      <c r="BJ77" s="6">
        <f>ROUNDUP(IF($A77=1,BG77/Pieņēmumi!$BY$39,IF($A77=2,BG77/Pieņēmumi!$BY$40,IF($A77=3,BG77/Pieņēmumi!$BY$41,BG77/Pieņēmumi!$BY$42))),$BJ$10)</f>
        <v>4</v>
      </c>
      <c r="BK77" s="6">
        <f t="shared" si="76"/>
        <v>21.5</v>
      </c>
      <c r="BL77" s="6" t="str">
        <f>IF(AND(BK77&gt;=0,BK77&lt;Pieņēmumi!$BY$46),0,
IF(AND(BK77&gt;= Pieņēmumi!$BY$46,BK77&lt;Pieņēmumi!$BY$47), "Mikro",
IF(AND(BK77&gt;=Pieņēmumi!$BY$47,BK77&lt;Pieņēmumi!$BY$48), "Mazs",
IF(AND(BK77&gt;=Pieņēmumi!$BY$48,BK77&lt;Pieņēmumi!$BY$49), "Vidējs","Liels"))))</f>
        <v>Liels</v>
      </c>
      <c r="BM77" s="9">
        <f>IF(BL77="Mikro",Pieņēmumi!$BY$31*BJ77*0.5,
IF(BL77="Mazs",Pieņēmumi!$BY$31*BJ77,
IF(BL77="Vidējs",Pieņēmumi!$BY$32*BJ77,
IF(BL77="Liels",Pieņēmumi!$BY$34*BJ77,
0))))</f>
        <v>6.6378066378066372</v>
      </c>
      <c r="BN77" s="9">
        <f>IF(BL77="Mikro",Pieņēmumi!$BY$31*BJ77*0.5,0)</f>
        <v>0</v>
      </c>
      <c r="BO77">
        <v>60</v>
      </c>
      <c r="BP77">
        <v>3</v>
      </c>
      <c r="BQ77" s="2">
        <f t="shared" si="65"/>
        <v>20</v>
      </c>
      <c r="BR77" s="6">
        <f>ROUNDUP(IF($A77=1,BO77/Pieņēmumi!$CJ$39,IF($A77=2,BO77/Pieņēmumi!$CJ$40,IF($A77=3,BO77/Pieņēmumi!$CJ$41,BO77/Pieņēmumi!$CJ$42))),$BR$10)</f>
        <v>3</v>
      </c>
      <c r="BS77" s="6">
        <f t="shared" si="77"/>
        <v>20</v>
      </c>
      <c r="BT77" s="6" t="str">
        <f>IF(AND(BS77&gt;=0,BS77&lt;Pieņēmumi!$CJ$46),0,
IF(AND(BS77&gt;= Pieņēmumi!$CJ$46,BS77&lt;Pieņēmumi!$CJ$47), "Mikro",
IF(AND(BS77&gt;=Pieņēmumi!$CJ$47,BS77&lt;Pieņēmumi!$CJ$48), "Mazs",
IF(AND(BS77&gt;=Pieņēmumi!$CJ$48,BS77&lt;Pieņēmumi!$CJ$49), "Vidējs","Liels"))))</f>
        <v>Vidējs</v>
      </c>
      <c r="BU77" s="9">
        <f>IF(BT77="Mikro",Pieņēmumi!$CJ$31*BR77*0.5,
IF(BT77="Mazs",Pieņēmumi!$CJ$31*BR77,
IF(BT77="Vidējs",Pieņēmumi!$CJ$32*BR77,
IF(BT77="Liels",Pieņēmumi!$CJ$34*BR77,
0))))</f>
        <v>3.8759689922480618</v>
      </c>
      <c r="BV77" s="9">
        <f>IF(BT77="Mikro",Pieņēmumi!$CJ$31*BR77*0.5,0)</f>
        <v>0</v>
      </c>
      <c r="BW77">
        <v>28</v>
      </c>
      <c r="BX77">
        <v>1</v>
      </c>
      <c r="BY77" s="2">
        <f>BW77/BX77</f>
        <v>28</v>
      </c>
      <c r="BZ77" s="6">
        <f>ROUNDUP(IF($A77=1,BW77/Pieņēmumi!$CU$42,IF($A77=2,BW77/Pieņēmumi!$CU$43,IF($A77=3,BW77/Pieņēmumi!$CU$44,BW77/Pieņēmumi!$CU$45))),$CH$10)</f>
        <v>2</v>
      </c>
      <c r="CA77" s="6">
        <f t="shared" si="78"/>
        <v>14</v>
      </c>
      <c r="CB77" s="6" t="str">
        <f>IF(AND(CA77&gt;=0,CA77&lt;Pieņēmumi!$CU$49),0,
IF(AND(CA77&gt;=Pieņēmumi!$CU$49,CA77&lt;Pieņēmumi!$CU$50),"Mazs",
IF(AND(CA77&gt;=Pieņēmumi!$CU$50,CA77&lt;Pieņēmumi!$CU$51),"Vidējs","Liels")))</f>
        <v>Vidējs</v>
      </c>
      <c r="CC77" s="9">
        <f>IF(CB77="Mazs",Pieņēmumi!$CU$34*BZ77,IF(CB77="Vidējs",Pieņēmumi!$CU$35*BZ77,IF(CB77="Liels",Pieņēmumi!$CU$37*BZ77,0)))</f>
        <v>2.7777777777777781</v>
      </c>
      <c r="CD77" s="9">
        <f>IF(CB77="Mazs",(Pieņēmumi!$CU$35-Pieņēmumi!$CU$34)*BZ77,0)</f>
        <v>0</v>
      </c>
      <c r="CE77">
        <v>33</v>
      </c>
      <c r="CF77">
        <v>1</v>
      </c>
      <c r="CG77" s="2">
        <f>CE77/CF77</f>
        <v>33</v>
      </c>
      <c r="CH77" s="6">
        <f>ROUNDUP(IF($A77=1,CE77/Pieņēmumi!$DE$42,IF($A77=2,CE77/Pieņēmumi!$DE$43,IF($A77=3,CE77/Pieņēmumi!$DE$44,CE77/Pieņēmumi!$DE$45))),$CH$10)</f>
        <v>2</v>
      </c>
      <c r="CI77" s="6">
        <f t="shared" si="79"/>
        <v>16.5</v>
      </c>
      <c r="CJ77" s="6" t="str">
        <f>IF(AND(CI77&gt;=0,CI77&lt;Pieņēmumi!$DE$49),0,
IF(AND(CI77&gt;=Pieņēmumi!$DE$49,CI77&lt;Pieņēmumi!$DE$50),"Mazs",
IF(AND(CI77&gt;=Pieņēmumi!$DE$50,CI77&lt;Pieņēmumi!$DE$51),"Vidējs","Liels")))</f>
        <v>Vidējs</v>
      </c>
      <c r="CK77" s="9">
        <f>IF(CJ77="Mazs",Pieņēmumi!$DE$34*CH77,IF(CJ77="Vidējs",Pieņēmumi!$DE$35*CH77,IF(CJ77="Liels",Pieņēmumi!$DE$37*CH77,0)))</f>
        <v>2.7777777777777781</v>
      </c>
      <c r="CL77" s="9">
        <f>IF(CJ77="Mazs",(Pieņēmumi!$DE$35-Pieņēmumi!$DE$34)*CH77,0)</f>
        <v>0</v>
      </c>
      <c r="CM77">
        <v>28</v>
      </c>
      <c r="CN77">
        <v>1</v>
      </c>
      <c r="CO77" s="2">
        <f>CM77/CN77</f>
        <v>28</v>
      </c>
      <c r="CP77" s="6">
        <f>ROUNDUP(IF($A77=1,CM77/Pieņēmumi!$DO$42,IF($A77=2,CM77/Pieņēmumi!$DO$43,IF($A77=3,CM77/Pieņēmumi!$DO$44,CM77/Pieņēmumi!$DO$45))),$CP$10)</f>
        <v>2</v>
      </c>
      <c r="CQ77" s="6">
        <f t="shared" si="80"/>
        <v>14</v>
      </c>
      <c r="CR77" s="6" t="str">
        <f>IF(AND(CQ77&gt;=0,CQ77&lt;Pieņēmumi!$DO$49),0,
IF(AND(CQ77&gt;=Pieņēmumi!$DO$49,CQ77&lt;Pieņēmumi!$DO$50),"Mazs",
IF(AND(CQ77&gt;=Pieņēmumi!$DO$50,CQ77&lt;Pieņēmumi!$DO$51),"Vidējs","Liels")))</f>
        <v>Vidējs</v>
      </c>
      <c r="CS77" s="9">
        <f>IF(CR77="Mazs",Pieņēmumi!$DO$34*CP77,IF(CR77="Vidējs",Pieņēmumi!$DO$35*CP77,IF(CR77="Liels",Pieņēmumi!$DO$37*CP77,0)))</f>
        <v>2.7777777777777781</v>
      </c>
      <c r="CT77" s="9">
        <f>IF(CR77="Mazs",(Pieņēmumi!$DO$35-Pieņēmumi!$DO$34)*CP77,0)</f>
        <v>0</v>
      </c>
      <c r="CU77" s="6">
        <f t="shared" si="81"/>
        <v>792</v>
      </c>
      <c r="CV77" s="6">
        <f t="shared" si="82"/>
        <v>30</v>
      </c>
      <c r="CW77" s="2">
        <f t="shared" si="83"/>
        <v>26.4</v>
      </c>
      <c r="CX77" t="str">
        <f t="shared" si="84"/>
        <v>Lielā</v>
      </c>
    </row>
    <row r="78" spans="1:102" x14ac:dyDescent="0.25">
      <c r="A78" s="5">
        <v>3</v>
      </c>
      <c r="B78" s="23">
        <v>0.85649914429322394</v>
      </c>
      <c r="C78">
        <v>43</v>
      </c>
      <c r="D78">
        <v>3</v>
      </c>
      <c r="E78" s="2">
        <f t="shared" si="66"/>
        <v>14.333333333333334</v>
      </c>
      <c r="F78" s="6">
        <f>ROUNDUP(IF($A78=1,C78/Pieņēmumi!$B$39,IF($A78=2,C78/Pieņēmumi!$B$40,IF($A78=3,C78/Pieņēmumi!$B$41,C78/Pieņēmumi!$B$42))),$F$10)</f>
        <v>3</v>
      </c>
      <c r="G78" s="6">
        <f t="shared" si="69"/>
        <v>14.333333333333334</v>
      </c>
      <c r="H78" s="6" t="str">
        <f>IF(AND(G78&gt;=0,G78&lt;Pieņēmumi!$B$46),0,
IF(AND(G78&gt;= Pieņēmumi!$B$46,G78&lt;Pieņēmumi!$B$47), "Mikro",
IF(AND(G78&gt;=Pieņēmumi!$B$47,G78&lt;Pieņēmumi!$B$48), "Mazs",
IF(AND(G78&gt;=Pieņēmumi!$B$48,G78&lt;Pieņēmumi!$B$49), "Vidējs","Liels"))))</f>
        <v>Vidējs</v>
      </c>
      <c r="I78" s="9">
        <f>IF(H78="Mikro",Pieņēmumi!$B$31*F78*0.5,
IF(H78="Mazs",Pieņēmumi!$B$31*F78,
IF(H78="Vidējs",Pieņēmumi!$B$32*F78,
IF(H78="Liels",Pieņēmumi!$B$34*F78,
0))))</f>
        <v>2.4224806201550386</v>
      </c>
      <c r="J78" s="9">
        <f>IF(H78="Mikro",Pieņēmumi!$B$31*F78*0.5,0)</f>
        <v>0</v>
      </c>
      <c r="K78">
        <v>38</v>
      </c>
      <c r="L78">
        <v>3</v>
      </c>
      <c r="M78" s="2">
        <f t="shared" si="58"/>
        <v>12.666666666666666</v>
      </c>
      <c r="N78" s="6">
        <f>ROUNDUP(IF($A78=1,K78/Pieņēmumi!$L$39,IF($A78=2,K78/Pieņēmumi!$L$40,IF($A78=3,K78/Pieņēmumi!$L$41,K78/Pieņēmumi!$L$42))),$N$10)</f>
        <v>2</v>
      </c>
      <c r="O78" s="6">
        <f t="shared" si="70"/>
        <v>19</v>
      </c>
      <c r="P78" s="6" t="str">
        <f>IF(AND(O78&gt;=0,O78&lt;Pieņēmumi!$L$46),0,
IF(AND(O78&gt;= Pieņēmumi!$L$46,O78&lt;Pieņēmumi!$L$47), "Mikro",
IF(AND(O78&gt;=Pieņēmumi!$L$47,O78&lt;Pieņēmumi!$L$48), "Mazs",
IF(AND(O78&gt;=Pieņēmumi!$L$48,O78&lt;Pieņēmumi!$L$49), "Vidējs","Liels"))))</f>
        <v>Vidējs</v>
      </c>
      <c r="Q78" s="9">
        <f>IF(P78="Mikro",Pieņēmumi!$L$31*N78*0.5,
IF(P78="Mazs",Pieņēmumi!$L$31*N78,
IF(P78="Vidējs",Pieņēmumi!$L$32*N78,
IF(P78="Liels",Pieņēmumi!$L$34*N78,
0))))</f>
        <v>1.6795865633074938</v>
      </c>
      <c r="R78" s="9">
        <f>IF(P78="Mikro",Pieņēmumi!$L$31*N78*0.5,0)</f>
        <v>0</v>
      </c>
      <c r="S78">
        <v>34</v>
      </c>
      <c r="T78">
        <v>3</v>
      </c>
      <c r="U78" s="2">
        <f t="shared" si="67"/>
        <v>11.333333333333334</v>
      </c>
      <c r="V78" s="6">
        <f>ROUNDUP(IF($A78=1,S78/Pieņēmumi!$V$39,IF($A78=2,S78/Pieņēmumi!$V$40,IF($A78=3,S78/Pieņēmumi!$V$41,S78/Pieņēmumi!$V$42))),$V$10)</f>
        <v>2</v>
      </c>
      <c r="W78" s="6">
        <f t="shared" si="71"/>
        <v>17</v>
      </c>
      <c r="X78" s="6" t="str">
        <f>IF(AND(W78&gt;=0,W78&lt;Pieņēmumi!$V$46),0,
IF(AND(W78&gt;= Pieņēmumi!$V$46,W78&lt;Pieņēmumi!$V$47), "Mikro",
IF(AND(W78&gt;=Pieņēmumi!$V$47,W78&lt;Pieņēmumi!$V$48), "Mazs",
IF(AND(W78&gt;=Pieņēmumi!$V$48,W78&lt;Pieņēmumi!$V$49), "Vidējs","Liels"))))</f>
        <v>Vidējs</v>
      </c>
      <c r="Y78" s="9">
        <f>IF(X78="Mikro",Pieņēmumi!$V$31*V78*0.5,
IF(X78="Mazs",Pieņēmumi!$V$31*V78,
IF(X78="Vidējs",Pieņēmumi!$V$32*V78,
IF(X78="Liels",Pieņēmumi!$V$34*V78,
0))))</f>
        <v>1.7441860465116281</v>
      </c>
      <c r="Z78" s="9">
        <f>IF(X78="Mikro",Pieņēmumi!$V$31*V78*0.5,0)</f>
        <v>0</v>
      </c>
      <c r="AA78">
        <v>43</v>
      </c>
      <c r="AB78">
        <v>3</v>
      </c>
      <c r="AC78" s="2">
        <f t="shared" si="59"/>
        <v>14.333333333333334</v>
      </c>
      <c r="AD78" s="6">
        <f>ROUNDUP(IF($A78=1,AA78/Pieņēmumi!$AF$39,IF($A78=2,AA78/Pieņēmumi!$AF$40,IF($A78=3,AA78/Pieņēmumi!$AF$41,AA78/Pieņēmumi!$AF$42))),$AD$10)</f>
        <v>3</v>
      </c>
      <c r="AE78" s="6">
        <f t="shared" si="72"/>
        <v>14.333333333333334</v>
      </c>
      <c r="AF78" s="6" t="str">
        <f>IF(AND(AE78&gt;=0,AE78&lt;Pieņēmumi!$AF$46),0,
IF(AND(AE78&gt;= Pieņēmumi!$AF$46,AE78&lt;Pieņēmumi!$AF$47), "Mikro",
IF(AND(AE78&gt;=Pieņēmumi!$AF$47,AE78&lt;Pieņēmumi!$AF$48), "Mazs",
IF(AND(AE78&gt;=Pieņēmumi!$AF$48,AE78&lt;Pieņēmumi!$AF$49), "Vidējs","Liels"))))</f>
        <v>Vidējs</v>
      </c>
      <c r="AG78" s="9">
        <f>IF(AF78="Mikro",Pieņēmumi!$AF$31*AD78*0.5,
IF(AF78="Mazs",Pieņēmumi!$AF$31*AD78,
IF(AF78="Vidējs",Pieņēmumi!$AF$32*AD78,
IF(AF78="Liels",Pieņēmumi!$AF$34*AD78,
0))))</f>
        <v>3.1007751937984498</v>
      </c>
      <c r="AH78" s="9">
        <f>IF(AF78="Mikro",Pieņēmumi!$AF$31*AD78*0.5,0)</f>
        <v>0</v>
      </c>
      <c r="AI78">
        <v>36</v>
      </c>
      <c r="AJ78">
        <v>4</v>
      </c>
      <c r="AK78" s="2">
        <f t="shared" si="60"/>
        <v>9</v>
      </c>
      <c r="AL78" s="6">
        <f>ROUNDUP(IF($A78=1,AI78/Pieņēmumi!$AR$39,IF($A78=2,AI78/Pieņēmumi!$AR$40,IF($A78=3,AI78/Pieņēmumi!$AR$41,AI78/Pieņēmumi!$AR$42))),$AL$10)</f>
        <v>2</v>
      </c>
      <c r="AM78" s="6">
        <f t="shared" si="73"/>
        <v>18</v>
      </c>
      <c r="AN78" s="6" t="str">
        <f>IF(AND(AM78&gt;=0,AM78&lt;Pieņēmumi!$AR$46),0,
IF(AND(AM78&gt;= Pieņēmumi!$AR$46,AM78&lt;Pieņēmumi!$AR$47), "Mikro",
IF(AND(AM78&gt;=Pieņēmumi!$AR$47,AM78&lt;Pieņēmumi!$AR$48), "Mazs",
IF(AND(AM78&gt;=Pieņēmumi!$AR$48,AM78&lt;Pieņēmumi!$AR$49), "Vidējs","Liels"))))</f>
        <v>Vidējs</v>
      </c>
      <c r="AO78" s="9">
        <f>IF(AN78="Mikro",Pieņēmumi!$AR$31*AL78*0.5,
IF(AN78="Mazs",Pieņēmumi!$AR$31*AL78,
IF(AN78="Vidējs",Pieņēmumi!$AR$32*AL78,
IF(AN78="Liels",Pieņēmumi!$AR$34*AL78,
0))))</f>
        <v>2.1963824289405687</v>
      </c>
      <c r="AP78" s="9">
        <f>IF(AN78="Mikro",Pieņēmumi!$AR$31*AL78*0.5,0)</f>
        <v>0</v>
      </c>
      <c r="AQ78">
        <v>44</v>
      </c>
      <c r="AR78">
        <v>4</v>
      </c>
      <c r="AS78" s="2">
        <f t="shared" si="61"/>
        <v>11</v>
      </c>
      <c r="AT78" s="6">
        <f>ROUNDUP(IF($A78=1,AQ78/Pieņēmumi!$BC$39,IF($A78=2,AQ78/Pieņēmumi!$BC$40,IF($A78=3,AQ78/Pieņēmumi!$BC$41,AQ78/Pieņēmumi!$BC$42))),$AT$10)</f>
        <v>2</v>
      </c>
      <c r="AU78" s="6">
        <f t="shared" si="74"/>
        <v>22</v>
      </c>
      <c r="AV78" s="6" t="str">
        <f>IF(AND(AU78&gt;=0,AU78&lt;Pieņēmumi!$BC$46),0,
IF(AND(AU78&gt;= Pieņēmumi!$BC$46,AU78&lt;Pieņēmumi!$BC$47), "Mikro",
IF(AND(AU78&gt;=Pieņēmumi!$BC$47,AU78&lt;Pieņēmumi!$BC$48), "Mazs",
IF(AND(AU78&gt;=Pieņēmumi!$BC$48,AU78&lt;Pieņēmumi!$BC$49), "Vidējs","Liels"))))</f>
        <v>Liels</v>
      </c>
      <c r="AW78" s="9">
        <f>IF(AV78="Mikro",Pieņēmumi!$BC$31*AT78*0.5,
IF(AV78="Mazs",Pieņēmumi!$BC$31*AT78,
IF(AV78="Vidējs",Pieņēmumi!$BC$32*AT78,
IF(AV78="Liels",Pieņēmumi!$BC$34*AT78,
0))))</f>
        <v>3.0303030303030303</v>
      </c>
      <c r="AX78" s="9">
        <f>IF(AV78="Mikro",Pieņēmumi!$BC$31*AT78*0.5,0)</f>
        <v>0</v>
      </c>
      <c r="AY78">
        <v>39</v>
      </c>
      <c r="AZ78">
        <v>3</v>
      </c>
      <c r="BA78" s="2">
        <f t="shared" si="68"/>
        <v>13</v>
      </c>
      <c r="BB78" s="6">
        <f>ROUNDUP(IF($A78=1,AY78/Pieņēmumi!$BN$39,IF($A78=2,AY78/Pieņēmumi!$BN$40,IF($A78=3,AY78/Pieņēmumi!$BN$41,AY78/Pieņēmumi!$BN$42))),$BB$10)</f>
        <v>2</v>
      </c>
      <c r="BC78" s="6">
        <f t="shared" si="75"/>
        <v>19.5</v>
      </c>
      <c r="BD78" s="6" t="str">
        <f>IF(AND(BC78&gt;=0,BC78&lt;Pieņēmumi!$BN$46),0,
IF(AND(BC78&gt;= Pieņēmumi!$BN$46,BC78&lt;Pieņēmumi!$BN$47), "Mikro",
IF(AND(BC78&gt;=Pieņēmumi!$BN$47,BC78&lt;Pieņēmumi!$BN$48), "Mazs",
IF(AND(BC78&gt;=Pieņēmumi!$BN$48,BC78&lt;Pieņēmumi!$BN$49), "Vidējs","Liels"))))</f>
        <v>Vidējs</v>
      </c>
      <c r="BE78" s="9">
        <f>IF(BD78="Mikro",Pieņēmumi!$BN$31*BB78*0.5,
IF(BD78="Mazs",Pieņēmumi!$BN$31*BB78,
IF(BD78="Vidējs",Pieņēmumi!$BN$32*BB78,
IF(BD78="Liels",Pieņēmumi!$BN$34*BB78,
0))))</f>
        <v>2.454780361757106</v>
      </c>
      <c r="BF78" s="9">
        <f>IF(BD78="Mikro",Pieņēmumi!$BN$31*BB78*0.5,0)</f>
        <v>0</v>
      </c>
      <c r="BG78">
        <v>45</v>
      </c>
      <c r="BH78">
        <v>3</v>
      </c>
      <c r="BI78" s="2">
        <f t="shared" si="64"/>
        <v>15</v>
      </c>
      <c r="BJ78" s="6">
        <f>ROUNDUP(IF($A78=1,BG78/Pieņēmumi!$BY$39,IF($A78=2,BG78/Pieņēmumi!$BY$40,IF($A78=3,BG78/Pieņēmumi!$BY$41,BG78/Pieņēmumi!$BY$42))),$BJ$10)</f>
        <v>2</v>
      </c>
      <c r="BK78" s="6">
        <f t="shared" si="76"/>
        <v>22.5</v>
      </c>
      <c r="BL78" s="6" t="str">
        <f>IF(AND(BK78&gt;=0,BK78&lt;Pieņēmumi!$BY$46),0,
IF(AND(BK78&gt;= Pieņēmumi!$BY$46,BK78&lt;Pieņēmumi!$BY$47), "Mikro",
IF(AND(BK78&gt;=Pieņēmumi!$BY$47,BK78&lt;Pieņēmumi!$BY$48), "Mazs",
IF(AND(BK78&gt;=Pieņēmumi!$BY$48,BK78&lt;Pieņēmumi!$BY$49), "Vidējs","Liels"))))</f>
        <v>Liels</v>
      </c>
      <c r="BM78" s="9">
        <f>IF(BL78="Mikro",Pieņēmumi!$BY$31*BJ78*0.5,
IF(BL78="Mazs",Pieņēmumi!$BY$31*BJ78,
IF(BL78="Vidējs",Pieņēmumi!$BY$32*BJ78,
IF(BL78="Liels",Pieņēmumi!$BY$34*BJ78,
0))))</f>
        <v>3.3189033189033186</v>
      </c>
      <c r="BN78" s="9">
        <f>IF(BL78="Mikro",Pieņēmumi!$BY$31*BJ78*0.5,0)</f>
        <v>0</v>
      </c>
      <c r="BO78">
        <v>47</v>
      </c>
      <c r="BP78">
        <v>4</v>
      </c>
      <c r="BQ78" s="2">
        <f t="shared" si="65"/>
        <v>11.75</v>
      </c>
      <c r="BR78" s="6">
        <f>ROUNDUP(IF($A78=1,BO78/Pieņēmumi!$CJ$39,IF($A78=2,BO78/Pieņēmumi!$CJ$40,IF($A78=3,BO78/Pieņēmumi!$CJ$41,BO78/Pieņēmumi!$CJ$42))),$BR$10)</f>
        <v>2</v>
      </c>
      <c r="BS78" s="6">
        <f t="shared" si="77"/>
        <v>23.5</v>
      </c>
      <c r="BT78" s="6" t="str">
        <f>IF(AND(BS78&gt;=0,BS78&lt;Pieņēmumi!$CJ$46),0,
IF(AND(BS78&gt;= Pieņēmumi!$CJ$46,BS78&lt;Pieņēmumi!$CJ$47), "Mikro",
IF(AND(BS78&gt;=Pieņēmumi!$CJ$47,BS78&lt;Pieņēmumi!$CJ$48), "Mazs",
IF(AND(BS78&gt;=Pieņēmumi!$CJ$48,BS78&lt;Pieņēmumi!$CJ$49), "Vidējs","Liels"))))</f>
        <v>Liels</v>
      </c>
      <c r="BU78" s="9">
        <f>IF(BT78="Mikro",Pieņēmumi!$CJ$31*BR78*0.5,
IF(BT78="Mazs",Pieņēmumi!$CJ$31*BR78,
IF(BT78="Vidējs",Pieņēmumi!$CJ$32*BR78,
IF(BT78="Liels",Pieņēmumi!$CJ$34*BR78,
0))))</f>
        <v>3.3910533910533909</v>
      </c>
      <c r="BV78" s="9">
        <f>IF(BT78="Mikro",Pieņēmumi!$CJ$31*BR78*0.5,0)</f>
        <v>0</v>
      </c>
      <c r="BW78">
        <v>27</v>
      </c>
      <c r="BX78">
        <v>2</v>
      </c>
      <c r="BY78" s="2">
        <f>BW78/BX78</f>
        <v>13.5</v>
      </c>
      <c r="BZ78" s="6">
        <f>ROUNDUP(IF($A78=1,BW78/Pieņēmumi!$CU$42,IF($A78=2,BW78/Pieņēmumi!$CU$43,IF($A78=3,BW78/Pieņēmumi!$CU$44,BW78/Pieņēmumi!$CU$45))),$CH$10)</f>
        <v>2</v>
      </c>
      <c r="CA78" s="6">
        <f t="shared" si="78"/>
        <v>13.5</v>
      </c>
      <c r="CB78" s="6" t="str">
        <f>IF(AND(CA78&gt;=0,CA78&lt;Pieņēmumi!$CU$49),0,
IF(AND(CA78&gt;=Pieņēmumi!$CU$49,CA78&lt;Pieņēmumi!$CU$50),"Mazs",
IF(AND(CA78&gt;=Pieņēmumi!$CU$50,CA78&lt;Pieņēmumi!$CU$51),"Vidējs","Liels")))</f>
        <v>Vidējs</v>
      </c>
      <c r="CC78" s="9">
        <f>IF(CB78="Mazs",Pieņēmumi!$CU$34*BZ78,IF(CB78="Vidējs",Pieņēmumi!$CU$35*BZ78,IF(CB78="Liels",Pieņēmumi!$CU$37*BZ78,0)))</f>
        <v>2.7777777777777781</v>
      </c>
      <c r="CD78" s="9">
        <f>IF(CB78="Mazs",(Pieņēmumi!$CU$35-Pieņēmumi!$CU$34)*BZ78,0)</f>
        <v>0</v>
      </c>
      <c r="CE78">
        <v>19</v>
      </c>
      <c r="CF78">
        <v>1</v>
      </c>
      <c r="CG78" s="2">
        <f>CE78/CF78</f>
        <v>19</v>
      </c>
      <c r="CH78" s="6">
        <f>ROUNDUP(IF($A78=1,CE78/Pieņēmumi!$DE$42,IF($A78=2,CE78/Pieņēmumi!$DE$43,IF($A78=3,CE78/Pieņēmumi!$DE$44,CE78/Pieņēmumi!$DE$45))),$CH$10)</f>
        <v>1</v>
      </c>
      <c r="CI78" s="6">
        <f t="shared" si="79"/>
        <v>19</v>
      </c>
      <c r="CJ78" s="6" t="str">
        <f>IF(AND(CI78&gt;=0,CI78&lt;Pieņēmumi!$DE$49),0,
IF(AND(CI78&gt;=Pieņēmumi!$DE$49,CI78&lt;Pieņēmumi!$DE$50),"Mazs",
IF(AND(CI78&gt;=Pieņēmumi!$DE$50,CI78&lt;Pieņēmumi!$DE$51),"Vidējs","Liels")))</f>
        <v>Vidējs</v>
      </c>
      <c r="CK78" s="9">
        <f>IF(CJ78="Mazs",Pieņēmumi!$DE$34*CH78,IF(CJ78="Vidējs",Pieņēmumi!$DE$35*CH78,IF(CJ78="Liels",Pieņēmumi!$DE$37*CH78,0)))</f>
        <v>1.3888888888888891</v>
      </c>
      <c r="CL78" s="9">
        <f>IF(CJ78="Mazs",(Pieņēmumi!$DE$35-Pieņēmumi!$DE$34)*CH78,0)</f>
        <v>0</v>
      </c>
      <c r="CM78">
        <v>32</v>
      </c>
      <c r="CN78">
        <v>2</v>
      </c>
      <c r="CO78" s="2">
        <f>CM78/CN78</f>
        <v>16</v>
      </c>
      <c r="CP78" s="6">
        <f>ROUNDUP(IF($A78=1,CM78/Pieņēmumi!$DO$42,IF($A78=2,CM78/Pieņēmumi!$DO$43,IF($A78=3,CM78/Pieņēmumi!$DO$44,CM78/Pieņēmumi!$DO$45))),$CP$10)</f>
        <v>2</v>
      </c>
      <c r="CQ78" s="6">
        <f t="shared" si="80"/>
        <v>16</v>
      </c>
      <c r="CR78" s="6" t="str">
        <f>IF(AND(CQ78&gt;=0,CQ78&lt;Pieņēmumi!$DO$49),0,
IF(AND(CQ78&gt;=Pieņēmumi!$DO$49,CQ78&lt;Pieņēmumi!$DO$50),"Mazs",
IF(AND(CQ78&gt;=Pieņēmumi!$DO$50,CQ78&lt;Pieņēmumi!$DO$51),"Vidējs","Liels")))</f>
        <v>Vidējs</v>
      </c>
      <c r="CS78" s="9">
        <f>IF(CR78="Mazs",Pieņēmumi!$DO$34*CP78,IF(CR78="Vidējs",Pieņēmumi!$DO$35*CP78,IF(CR78="Liels",Pieņēmumi!$DO$37*CP78,0)))</f>
        <v>2.7777777777777781</v>
      </c>
      <c r="CT78" s="9">
        <f>IF(CR78="Mazs",(Pieņēmumi!$DO$35-Pieņēmumi!$DO$34)*CP78,0)</f>
        <v>0</v>
      </c>
      <c r="CU78" s="6">
        <f t="shared" si="81"/>
        <v>447</v>
      </c>
      <c r="CV78" s="6">
        <f t="shared" si="82"/>
        <v>35</v>
      </c>
      <c r="CW78" s="2">
        <f t="shared" si="83"/>
        <v>12.771428571428572</v>
      </c>
      <c r="CX78" t="str">
        <f t="shared" si="84"/>
        <v>Vidējā</v>
      </c>
    </row>
    <row r="79" spans="1:102" x14ac:dyDescent="0.25">
      <c r="A79" s="5">
        <v>3</v>
      </c>
      <c r="B79" s="23">
        <v>0.85565318598340567</v>
      </c>
      <c r="C79">
        <v>29</v>
      </c>
      <c r="D79">
        <v>2</v>
      </c>
      <c r="E79" s="2">
        <f t="shared" si="66"/>
        <v>14.5</v>
      </c>
      <c r="F79" s="6">
        <f>ROUNDUP(IF($A79=1,C79/Pieņēmumi!$B$39,IF($A79=2,C79/Pieņēmumi!$B$40,IF($A79=3,C79/Pieņēmumi!$B$41,C79/Pieņēmumi!$B$42))),$F$10)</f>
        <v>2</v>
      </c>
      <c r="G79" s="6">
        <f t="shared" si="69"/>
        <v>14.5</v>
      </c>
      <c r="H79" s="6" t="str">
        <f>IF(AND(G79&gt;=0,G79&lt;Pieņēmumi!$B$46),0,
IF(AND(G79&gt;= Pieņēmumi!$B$46,G79&lt;Pieņēmumi!$B$47), "Mikro",
IF(AND(G79&gt;=Pieņēmumi!$B$47,G79&lt;Pieņēmumi!$B$48), "Mazs",
IF(AND(G79&gt;=Pieņēmumi!$B$48,G79&lt;Pieņēmumi!$B$49), "Vidējs","Liels"))))</f>
        <v>Vidējs</v>
      </c>
      <c r="I79" s="9">
        <f>IF(H79="Mikro",Pieņēmumi!$B$31*F79*0.5,
IF(H79="Mazs",Pieņēmumi!$B$31*F79,
IF(H79="Vidējs",Pieņēmumi!$B$32*F79,
IF(H79="Liels",Pieņēmumi!$B$34*F79,
0))))</f>
        <v>1.614987080103359</v>
      </c>
      <c r="J79" s="9">
        <f>IF(H79="Mikro",Pieņēmumi!$B$31*F79*0.5,0)</f>
        <v>0</v>
      </c>
      <c r="K79">
        <v>25</v>
      </c>
      <c r="L79">
        <v>1</v>
      </c>
      <c r="M79" s="2">
        <f t="shared" si="58"/>
        <v>25</v>
      </c>
      <c r="N79" s="6">
        <f>ROUNDUP(IF($A79=1,K79/Pieņēmumi!$L$39,IF($A79=2,K79/Pieņēmumi!$L$40,IF($A79=3,K79/Pieņēmumi!$L$41,K79/Pieņēmumi!$L$42))),$N$10)</f>
        <v>2</v>
      </c>
      <c r="O79" s="6">
        <f t="shared" si="70"/>
        <v>12.5</v>
      </c>
      <c r="P79" s="6" t="str">
        <f>IF(AND(O79&gt;=0,O79&lt;Pieņēmumi!$L$46),0,
IF(AND(O79&gt;= Pieņēmumi!$L$46,O79&lt;Pieņēmumi!$L$47), "Mikro",
IF(AND(O79&gt;=Pieņēmumi!$L$47,O79&lt;Pieņēmumi!$L$48), "Mazs",
IF(AND(O79&gt;=Pieņēmumi!$L$48,O79&lt;Pieņēmumi!$L$49), "Vidējs","Liels"))))</f>
        <v>Vidējs</v>
      </c>
      <c r="Q79" s="9">
        <f>IF(P79="Mikro",Pieņēmumi!$L$31*N79*0.5,
IF(P79="Mazs",Pieņēmumi!$L$31*N79,
IF(P79="Vidējs",Pieņēmumi!$L$32*N79,
IF(P79="Liels",Pieņēmumi!$L$34*N79,
0))))</f>
        <v>1.6795865633074938</v>
      </c>
      <c r="R79" s="9">
        <f>IF(P79="Mikro",Pieņēmumi!$L$31*N79*0.5,0)</f>
        <v>0</v>
      </c>
      <c r="S79">
        <v>16</v>
      </c>
      <c r="T79">
        <v>1</v>
      </c>
      <c r="U79" s="2">
        <f t="shared" si="67"/>
        <v>16</v>
      </c>
      <c r="V79" s="6">
        <f>ROUNDUP(IF($A79=1,S79/Pieņēmumi!$V$39,IF($A79=2,S79/Pieņēmumi!$V$40,IF($A79=3,S79/Pieņēmumi!$V$41,S79/Pieņēmumi!$V$42))),$V$10)</f>
        <v>1</v>
      </c>
      <c r="W79" s="6">
        <f t="shared" si="71"/>
        <v>16</v>
      </c>
      <c r="X79" s="6" t="str">
        <f>IF(AND(W79&gt;=0,W79&lt;Pieņēmumi!$V$46),0,
IF(AND(W79&gt;= Pieņēmumi!$V$46,W79&lt;Pieņēmumi!$V$47), "Mikro",
IF(AND(W79&gt;=Pieņēmumi!$V$47,W79&lt;Pieņēmumi!$V$48), "Mazs",
IF(AND(W79&gt;=Pieņēmumi!$V$48,W79&lt;Pieņēmumi!$V$49), "Vidējs","Liels"))))</f>
        <v>Vidējs</v>
      </c>
      <c r="Y79" s="9">
        <f>IF(X79="Mikro",Pieņēmumi!$V$31*V79*0.5,
IF(X79="Mazs",Pieņēmumi!$V$31*V79,
IF(X79="Vidējs",Pieņēmumi!$V$32*V79,
IF(X79="Liels",Pieņēmumi!$V$34*V79,
0))))</f>
        <v>0.87209302325581406</v>
      </c>
      <c r="Z79" s="9">
        <f>IF(X79="Mikro",Pieņēmumi!$V$31*V79*0.5,0)</f>
        <v>0</v>
      </c>
      <c r="AA79">
        <v>15</v>
      </c>
      <c r="AB79">
        <v>1</v>
      </c>
      <c r="AC79" s="2">
        <f t="shared" si="59"/>
        <v>15</v>
      </c>
      <c r="AD79" s="6">
        <f>ROUNDUP(IF($A79=1,AA79/Pieņēmumi!$AF$39,IF($A79=2,AA79/Pieņēmumi!$AF$40,IF($A79=3,AA79/Pieņēmumi!$AF$41,AA79/Pieņēmumi!$AF$42))),$AD$10)</f>
        <v>1</v>
      </c>
      <c r="AE79" s="6">
        <f t="shared" si="72"/>
        <v>15</v>
      </c>
      <c r="AF79" s="6" t="str">
        <f>IF(AND(AE79&gt;=0,AE79&lt;Pieņēmumi!$AF$46),0,
IF(AND(AE79&gt;= Pieņēmumi!$AF$46,AE79&lt;Pieņēmumi!$AF$47), "Mikro",
IF(AND(AE79&gt;=Pieņēmumi!$AF$47,AE79&lt;Pieņēmumi!$AF$48), "Mazs",
IF(AND(AE79&gt;=Pieņēmumi!$AF$48,AE79&lt;Pieņēmumi!$AF$49), "Vidējs","Liels"))))</f>
        <v>Vidējs</v>
      </c>
      <c r="AG79" s="9">
        <f>IF(AF79="Mikro",Pieņēmumi!$AF$31*AD79*0.5,
IF(AF79="Mazs",Pieņēmumi!$AF$31*AD79,
IF(AF79="Vidējs",Pieņēmumi!$AF$32*AD79,
IF(AF79="Liels",Pieņēmumi!$AF$34*AD79,
0))))</f>
        <v>1.03359173126615</v>
      </c>
      <c r="AH79" s="9">
        <f>IF(AF79="Mikro",Pieņēmumi!$AF$31*AD79*0.5,0)</f>
        <v>0</v>
      </c>
      <c r="AI79">
        <v>16</v>
      </c>
      <c r="AJ79">
        <v>1</v>
      </c>
      <c r="AK79" s="2">
        <f t="shared" si="60"/>
        <v>16</v>
      </c>
      <c r="AL79" s="6">
        <f>ROUNDUP(IF($A79=1,AI79/Pieņēmumi!$AR$39,IF($A79=2,AI79/Pieņēmumi!$AR$40,IF($A79=3,AI79/Pieņēmumi!$AR$41,AI79/Pieņēmumi!$AR$42))),$AL$10)</f>
        <v>1</v>
      </c>
      <c r="AM79" s="6">
        <f t="shared" si="73"/>
        <v>16</v>
      </c>
      <c r="AN79" s="6" t="str">
        <f>IF(AND(AM79&gt;=0,AM79&lt;Pieņēmumi!$AR$46),0,
IF(AND(AM79&gt;= Pieņēmumi!$AR$46,AM79&lt;Pieņēmumi!$AR$47), "Mikro",
IF(AND(AM79&gt;=Pieņēmumi!$AR$47,AM79&lt;Pieņēmumi!$AR$48), "Mazs",
IF(AND(AM79&gt;=Pieņēmumi!$AR$48,AM79&lt;Pieņēmumi!$AR$49), "Vidējs","Liels"))))</f>
        <v>Vidējs</v>
      </c>
      <c r="AO79" s="9">
        <f>IF(AN79="Mikro",Pieņēmumi!$AR$31*AL79*0.5,
IF(AN79="Mazs",Pieņēmumi!$AR$31*AL79,
IF(AN79="Vidējs",Pieņēmumi!$AR$32*AL79,
IF(AN79="Liels",Pieņēmumi!$AR$34*AL79,
0))))</f>
        <v>1.0981912144702843</v>
      </c>
      <c r="AP79" s="9">
        <f>IF(AN79="Mikro",Pieņēmumi!$AR$31*AL79*0.5,0)</f>
        <v>0</v>
      </c>
      <c r="AQ79">
        <v>20</v>
      </c>
      <c r="AR79">
        <v>1</v>
      </c>
      <c r="AS79" s="2">
        <f t="shared" si="61"/>
        <v>20</v>
      </c>
      <c r="AT79" s="6">
        <f>ROUNDUP(IF($A79=1,AQ79/Pieņēmumi!$BC$39,IF($A79=2,AQ79/Pieņēmumi!$BC$40,IF($A79=3,AQ79/Pieņēmumi!$BC$41,AQ79/Pieņēmumi!$BC$42))),$AT$10)</f>
        <v>1</v>
      </c>
      <c r="AU79" s="6">
        <f t="shared" si="74"/>
        <v>20</v>
      </c>
      <c r="AV79" s="6" t="str">
        <f>IF(AND(AU79&gt;=0,AU79&lt;Pieņēmumi!$BC$46),0,
IF(AND(AU79&gt;= Pieņēmumi!$BC$46,AU79&lt;Pieņēmumi!$BC$47), "Mikro",
IF(AND(AU79&gt;=Pieņēmumi!$BC$47,AU79&lt;Pieņēmumi!$BC$48), "Mazs",
IF(AND(AU79&gt;=Pieņēmumi!$BC$48,AU79&lt;Pieņēmumi!$BC$49), "Vidējs","Liels"))))</f>
        <v>Vidējs</v>
      </c>
      <c r="AW79" s="9">
        <f>IF(AV79="Mikro",Pieņēmumi!$BC$31*AT79*0.5,
IF(AV79="Mazs",Pieņēmumi!$BC$31*AT79,
IF(AV79="Vidējs",Pieņēmumi!$BC$32*AT79,
IF(AV79="Liels",Pieņēmumi!$BC$34*AT79,
0))))</f>
        <v>1.1627906976744187</v>
      </c>
      <c r="AX79" s="9">
        <f>IF(AV79="Mikro",Pieņēmumi!$BC$31*AT79*0.5,0)</f>
        <v>0</v>
      </c>
      <c r="AY79">
        <v>21</v>
      </c>
      <c r="AZ79">
        <v>1</v>
      </c>
      <c r="BA79" s="2">
        <f t="shared" si="68"/>
        <v>21</v>
      </c>
      <c r="BB79" s="6">
        <f>ROUNDUP(IF($A79=1,AY79/Pieņēmumi!$BN$39,IF($A79=2,AY79/Pieņēmumi!$BN$40,IF($A79=3,AY79/Pieņēmumi!$BN$41,AY79/Pieņēmumi!$BN$42))),$BB$10)</f>
        <v>1</v>
      </c>
      <c r="BC79" s="6">
        <f t="shared" si="75"/>
        <v>21</v>
      </c>
      <c r="BD79" s="6" t="str">
        <f>IF(AND(BC79&gt;=0,BC79&lt;Pieņēmumi!$BN$46),0,
IF(AND(BC79&gt;= Pieņēmumi!$BN$46,BC79&lt;Pieņēmumi!$BN$47), "Mikro",
IF(AND(BC79&gt;=Pieņēmumi!$BN$47,BC79&lt;Pieņēmumi!$BN$48), "Mazs",
IF(AND(BC79&gt;=Pieņēmumi!$BN$48,BC79&lt;Pieņēmumi!$BN$49), "Vidējs","Liels"))))</f>
        <v>Liels</v>
      </c>
      <c r="BE79" s="9">
        <f>IF(BD79="Mikro",Pieņēmumi!$BN$31*BB79*0.5,
IF(BD79="Mazs",Pieņēmumi!$BN$31*BB79,
IF(BD79="Vidējs",Pieņēmumi!$BN$32*BB79,
IF(BD79="Liels",Pieņēmumi!$BN$34*BB79,
0))))</f>
        <v>1.5873015873015872</v>
      </c>
      <c r="BF79" s="9">
        <f>IF(BD79="Mikro",Pieņēmumi!$BN$31*BB79*0.5,0)</f>
        <v>0</v>
      </c>
      <c r="BG79">
        <v>12</v>
      </c>
      <c r="BH79">
        <v>1</v>
      </c>
      <c r="BI79" s="2">
        <f t="shared" si="64"/>
        <v>12</v>
      </c>
      <c r="BJ79" s="6">
        <f>ROUNDUP(IF($A79=1,BG79/Pieņēmumi!$BY$39,IF($A79=2,BG79/Pieņēmumi!$BY$40,IF($A79=3,BG79/Pieņēmumi!$BY$41,BG79/Pieņēmumi!$BY$42))),$BJ$10)</f>
        <v>1</v>
      </c>
      <c r="BK79" s="6">
        <f t="shared" si="76"/>
        <v>12</v>
      </c>
      <c r="BL79" s="6" t="str">
        <f>IF(AND(BK79&gt;=0,BK79&lt;Pieņēmumi!$BY$46),0,
IF(AND(BK79&gt;= Pieņēmumi!$BY$46,BK79&lt;Pieņēmumi!$BY$47), "Mikro",
IF(AND(BK79&gt;=Pieņēmumi!$BY$47,BK79&lt;Pieņēmumi!$BY$48), "Mazs",
IF(AND(BK79&gt;=Pieņēmumi!$BY$48,BK79&lt;Pieņēmumi!$BY$49), "Vidējs","Liels"))))</f>
        <v>Vidējs</v>
      </c>
      <c r="BM79" s="9">
        <f>IF(BL79="Mikro",Pieņēmumi!$BY$31*BJ79*0.5,
IF(BL79="Mazs",Pieņēmumi!$BY$31*BJ79,
IF(BL79="Vidējs",Pieņēmumi!$BY$32*BJ79,
IF(BL79="Liels",Pieņēmumi!$BY$34*BJ79,
0))))</f>
        <v>1.2919896640826873</v>
      </c>
      <c r="BN79" s="9">
        <f>IF(BL79="Mikro",Pieņēmumi!$BY$31*BJ79*0.5,0)</f>
        <v>0</v>
      </c>
      <c r="BO79">
        <v>19</v>
      </c>
      <c r="BP79">
        <v>1</v>
      </c>
      <c r="BQ79" s="2">
        <f t="shared" si="65"/>
        <v>19</v>
      </c>
      <c r="BR79" s="6">
        <f>ROUNDUP(IF($A79=1,BO79/Pieņēmumi!$CJ$39,IF($A79=2,BO79/Pieņēmumi!$CJ$40,IF($A79=3,BO79/Pieņēmumi!$CJ$41,BO79/Pieņēmumi!$CJ$42))),$BR$10)</f>
        <v>1</v>
      </c>
      <c r="BS79" s="6">
        <f t="shared" si="77"/>
        <v>19</v>
      </c>
      <c r="BT79" s="6" t="str">
        <f>IF(AND(BS79&gt;=0,BS79&lt;Pieņēmumi!$CJ$46),0,
IF(AND(BS79&gt;= Pieņēmumi!$CJ$46,BS79&lt;Pieņēmumi!$CJ$47), "Mikro",
IF(AND(BS79&gt;=Pieņēmumi!$CJ$47,BS79&lt;Pieņēmumi!$CJ$48), "Mazs",
IF(AND(BS79&gt;=Pieņēmumi!$CJ$48,BS79&lt;Pieņēmumi!$CJ$49), "Vidējs","Liels"))))</f>
        <v>Vidējs</v>
      </c>
      <c r="BU79" s="9">
        <f>IF(BT79="Mikro",Pieņēmumi!$CJ$31*BR79*0.5,
IF(BT79="Mazs",Pieņēmumi!$CJ$31*BR79,
IF(BT79="Vidējs",Pieņēmumi!$CJ$32*BR79,
IF(BT79="Liels",Pieņēmumi!$CJ$34*BR79,
0))))</f>
        <v>1.2919896640826873</v>
      </c>
      <c r="BV79" s="9">
        <f>IF(BT79="Mikro",Pieņēmumi!$CJ$31*BR79*0.5,0)</f>
        <v>0</v>
      </c>
      <c r="BW79">
        <v>0</v>
      </c>
      <c r="BX79">
        <v>0</v>
      </c>
      <c r="BY79" s="2">
        <v>0</v>
      </c>
      <c r="BZ79" s="6">
        <f>ROUNDUP(IF($A79=1,BW79/Pieņēmumi!$CU$42,IF($A79=2,BW79/Pieņēmumi!$CU$43,IF($A79=3,BW79/Pieņēmumi!$CU$44,BW79/Pieņēmumi!$CU$45))),$CH$10)</f>
        <v>0</v>
      </c>
      <c r="CA79" s="6">
        <f t="shared" si="78"/>
        <v>0</v>
      </c>
      <c r="CB79" s="6">
        <f>IF(AND(CA79&gt;=0,CA79&lt;Pieņēmumi!$CU$49),0,
IF(AND(CA79&gt;=Pieņēmumi!$CU$49,CA79&lt;Pieņēmumi!$CU$50),"Mazs",
IF(AND(CA79&gt;=Pieņēmumi!$CU$50,CA79&lt;Pieņēmumi!$CU$51),"Vidējs","Liels")))</f>
        <v>0</v>
      </c>
      <c r="CC79" s="9">
        <f>IF(CB79="Mazs",Pieņēmumi!$CU$34*BZ79,IF(CB79="Vidējs",Pieņēmumi!$CU$35*BZ79,IF(CB79="Liels",Pieņēmumi!$CU$37*BZ79,0)))</f>
        <v>0</v>
      </c>
      <c r="CD79" s="9">
        <f>IF(CB79="Mazs",(Pieņēmumi!$CU$35-Pieņēmumi!$CU$34)*BZ79,0)</f>
        <v>0</v>
      </c>
      <c r="CE79">
        <v>0</v>
      </c>
      <c r="CF79">
        <v>0</v>
      </c>
      <c r="CG79" s="2">
        <v>0</v>
      </c>
      <c r="CH79" s="6">
        <f>ROUNDUP(IF($A79=1,CE79/Pieņēmumi!$DE$42,IF($A79=2,CE79/Pieņēmumi!$DE$43,IF($A79=3,CE79/Pieņēmumi!$DE$44,CE79/Pieņēmumi!$DE$45))),$CH$10)</f>
        <v>0</v>
      </c>
      <c r="CI79" s="6">
        <f t="shared" si="79"/>
        <v>0</v>
      </c>
      <c r="CJ79" s="6">
        <f>IF(AND(CI79&gt;=0,CI79&lt;Pieņēmumi!$DE$49),0,
IF(AND(CI79&gt;=Pieņēmumi!$DE$49,CI79&lt;Pieņēmumi!$DE$50),"Mazs",
IF(AND(CI79&gt;=Pieņēmumi!$DE$50,CI79&lt;Pieņēmumi!$DE$51),"Vidējs","Liels")))</f>
        <v>0</v>
      </c>
      <c r="CK79" s="9">
        <f>IF(CJ79="Mazs",Pieņēmumi!$DE$34*CH79,IF(CJ79="Vidējs",Pieņēmumi!$DE$35*CH79,IF(CJ79="Liels",Pieņēmumi!$DE$37*CH79,0)))</f>
        <v>0</v>
      </c>
      <c r="CL79" s="9">
        <f>IF(CJ79="Mazs",(Pieņēmumi!$DE$35-Pieņēmumi!$DE$34)*CH79,0)</f>
        <v>0</v>
      </c>
      <c r="CM79">
        <v>0</v>
      </c>
      <c r="CN79">
        <v>0</v>
      </c>
      <c r="CO79" s="2">
        <v>0</v>
      </c>
      <c r="CP79" s="6">
        <f>ROUNDUP(IF($A79=1,CM79/Pieņēmumi!$DO$42,IF($A79=2,CM79/Pieņēmumi!$DO$43,IF($A79=3,CM79/Pieņēmumi!$DO$44,CM79/Pieņēmumi!$DO$45))),$CP$10)</f>
        <v>0</v>
      </c>
      <c r="CQ79" s="6">
        <f t="shared" si="80"/>
        <v>0</v>
      </c>
      <c r="CR79" s="6">
        <f>IF(AND(CQ79&gt;=0,CQ79&lt;Pieņēmumi!$DO$49),0,
IF(AND(CQ79&gt;=Pieņēmumi!$DO$49,CQ79&lt;Pieņēmumi!$DO$50),"Mazs",
IF(AND(CQ79&gt;=Pieņēmumi!$DO$50,CQ79&lt;Pieņēmumi!$DO$51),"Vidējs","Liels")))</f>
        <v>0</v>
      </c>
      <c r="CS79" s="9">
        <f>IF(CR79="Mazs",Pieņēmumi!$DO$34*CP79,IF(CR79="Vidējs",Pieņēmumi!$DO$35*CP79,IF(CR79="Liels",Pieņēmumi!$DO$37*CP79,0)))</f>
        <v>0</v>
      </c>
      <c r="CT79" s="9">
        <f>IF(CR79="Mazs",(Pieņēmumi!$DO$35-Pieņēmumi!$DO$34)*CP79,0)</f>
        <v>0</v>
      </c>
      <c r="CU79" s="6">
        <f t="shared" si="81"/>
        <v>173</v>
      </c>
      <c r="CV79" s="6">
        <f t="shared" si="82"/>
        <v>10</v>
      </c>
      <c r="CW79" s="2">
        <f t="shared" si="83"/>
        <v>17.3</v>
      </c>
      <c r="CX79" t="str">
        <f t="shared" si="84"/>
        <v>Vidējā</v>
      </c>
    </row>
    <row r="80" spans="1:102" x14ac:dyDescent="0.25">
      <c r="A80" s="5">
        <v>3</v>
      </c>
      <c r="B80" s="23">
        <v>0.85528010091931062</v>
      </c>
      <c r="C80">
        <v>12</v>
      </c>
      <c r="D80">
        <v>1</v>
      </c>
      <c r="E80" s="2">
        <f t="shared" si="66"/>
        <v>12</v>
      </c>
      <c r="F80" s="6">
        <f>ROUNDUP(IF($A80=1,C80/Pieņēmumi!$B$39,IF($A80=2,C80/Pieņēmumi!$B$40,IF($A80=3,C80/Pieņēmumi!$B$41,C80/Pieņēmumi!$B$42))),$F$10)</f>
        <v>1</v>
      </c>
      <c r="G80" s="6">
        <f t="shared" si="69"/>
        <v>12</v>
      </c>
      <c r="H80" s="6" t="str">
        <f>IF(AND(G80&gt;=0,G80&lt;Pieņēmumi!$B$46),0,
IF(AND(G80&gt;= Pieņēmumi!$B$46,G80&lt;Pieņēmumi!$B$47), "Mikro",
IF(AND(G80&gt;=Pieņēmumi!$B$47,G80&lt;Pieņēmumi!$B$48), "Mazs",
IF(AND(G80&gt;=Pieņēmumi!$B$48,G80&lt;Pieņēmumi!$B$49), "Vidējs","Liels"))))</f>
        <v>Vidējs</v>
      </c>
      <c r="I80" s="9">
        <f>IF(H80="Mikro",Pieņēmumi!$B$31*F80*0.5,
IF(H80="Mazs",Pieņēmumi!$B$31*F80,
IF(H80="Vidējs",Pieņēmumi!$B$32*F80,
IF(H80="Liels",Pieņēmumi!$B$34*F80,
0))))</f>
        <v>0.8074935400516795</v>
      </c>
      <c r="J80" s="9">
        <f>IF(H80="Mikro",Pieņēmumi!$B$31*F80*0.5,0)</f>
        <v>0</v>
      </c>
      <c r="K80">
        <v>10</v>
      </c>
      <c r="L80">
        <v>1</v>
      </c>
      <c r="M80" s="2">
        <f t="shared" si="58"/>
        <v>10</v>
      </c>
      <c r="N80" s="6">
        <f>ROUNDUP(IF($A80=1,K80/Pieņēmumi!$L$39,IF($A80=2,K80/Pieņēmumi!$L$40,IF($A80=3,K80/Pieņēmumi!$L$41,K80/Pieņēmumi!$L$42))),$N$10)</f>
        <v>1</v>
      </c>
      <c r="O80" s="6">
        <f t="shared" si="70"/>
        <v>10</v>
      </c>
      <c r="P80" s="6" t="str">
        <f>IF(AND(O80&gt;=0,O80&lt;Pieņēmumi!$L$46),0,
IF(AND(O80&gt;= Pieņēmumi!$L$46,O80&lt;Pieņēmumi!$L$47), "Mikro",
IF(AND(O80&gt;=Pieņēmumi!$L$47,O80&lt;Pieņēmumi!$L$48), "Mazs",
IF(AND(O80&gt;=Pieņēmumi!$L$48,O80&lt;Pieņēmumi!$L$49), "Vidējs","Liels"))))</f>
        <v>Mazs</v>
      </c>
      <c r="Q80" s="9">
        <f>IF(P80="Mikro",Pieņēmumi!$L$31*N80*0.5,
IF(P80="Mazs",Pieņēmumi!$L$31*N80,
IF(P80="Vidējs",Pieņēmumi!$L$32*N80,
IF(P80="Liels",Pieņēmumi!$L$34*N80,
0))))</f>
        <v>0.7469654528478058</v>
      </c>
      <c r="R80" s="9">
        <f>IF(P80="Mikro",Pieņēmumi!$L$31*N80*0.5,0)</f>
        <v>0</v>
      </c>
      <c r="S80">
        <v>5</v>
      </c>
      <c r="T80">
        <v>1</v>
      </c>
      <c r="U80" s="2">
        <f t="shared" si="67"/>
        <v>5</v>
      </c>
      <c r="V80" s="6">
        <f>ROUNDUP(IF($A80=1,S80/Pieņēmumi!$V$39,IF($A80=2,S80/Pieņēmumi!$V$40,IF($A80=3,S80/Pieņēmumi!$V$41,S80/Pieņēmumi!$V$42))),$V$10)</f>
        <v>1</v>
      </c>
      <c r="W80" s="6">
        <f t="shared" si="71"/>
        <v>5</v>
      </c>
      <c r="X80" s="6" t="str">
        <f>IF(AND(W80&gt;=0,W80&lt;Pieņēmumi!$V$46),0,
IF(AND(W80&gt;= Pieņēmumi!$V$46,W80&lt;Pieņēmumi!$V$47), "Mikro",
IF(AND(W80&gt;=Pieņēmumi!$V$47,W80&lt;Pieņēmumi!$V$48), "Mazs",
IF(AND(W80&gt;=Pieņēmumi!$V$48,W80&lt;Pieņēmumi!$V$49), "Vidējs","Liels"))))</f>
        <v>Mikro</v>
      </c>
      <c r="Y80" s="9">
        <f>IF(X80="Mikro",Pieņēmumi!$V$31*V80*0.5,
IF(X80="Mazs",Pieņēmumi!$V$31*V80,
IF(X80="Vidējs",Pieņēmumi!$V$32*V80,
IF(X80="Liels",Pieņēmumi!$V$34*V80,
0))))</f>
        <v>0.38904450669156554</v>
      </c>
      <c r="Z80" s="9">
        <f>IF(X80="Mikro",Pieņēmumi!$V$31*V80*0.5,0)</f>
        <v>0.38904450669156554</v>
      </c>
      <c r="AA80">
        <v>12</v>
      </c>
      <c r="AB80">
        <v>1</v>
      </c>
      <c r="AC80" s="2">
        <f t="shared" si="59"/>
        <v>12</v>
      </c>
      <c r="AD80" s="6">
        <f>ROUNDUP(IF($A80=1,AA80/Pieņēmumi!$AF$39,IF($A80=2,AA80/Pieņēmumi!$AF$40,IF($A80=3,AA80/Pieņēmumi!$AF$41,AA80/Pieņēmumi!$AF$42))),$AD$10)</f>
        <v>1</v>
      </c>
      <c r="AE80" s="6">
        <f t="shared" si="72"/>
        <v>12</v>
      </c>
      <c r="AF80" s="6" t="str">
        <f>IF(AND(AE80&gt;=0,AE80&lt;Pieņēmumi!$AF$46),0,
IF(AND(AE80&gt;= Pieņēmumi!$AF$46,AE80&lt;Pieņēmumi!$AF$47), "Mikro",
IF(AND(AE80&gt;=Pieņēmumi!$AF$47,AE80&lt;Pieņēmumi!$AF$48), "Mazs",
IF(AND(AE80&gt;=Pieņēmumi!$AF$48,AE80&lt;Pieņēmumi!$AF$49), "Vidējs","Liels"))))</f>
        <v>Vidējs</v>
      </c>
      <c r="AG80" s="9">
        <f>IF(AF80="Mikro",Pieņēmumi!$AF$31*AD80*0.5,
IF(AF80="Mazs",Pieņēmumi!$AF$31*AD80,
IF(AF80="Vidējs",Pieņēmumi!$AF$32*AD80,
IF(AF80="Liels",Pieņēmumi!$AF$34*AD80,
0))))</f>
        <v>1.03359173126615</v>
      </c>
      <c r="AH80" s="9">
        <f>IF(AF80="Mikro",Pieņēmumi!$AF$31*AD80*0.5,0)</f>
        <v>0</v>
      </c>
      <c r="AI80">
        <v>14</v>
      </c>
      <c r="AJ80">
        <v>1</v>
      </c>
      <c r="AK80" s="2">
        <f t="shared" si="60"/>
        <v>14</v>
      </c>
      <c r="AL80" s="6">
        <f>ROUNDUP(IF($A80=1,AI80/Pieņēmumi!$AR$39,IF($A80=2,AI80/Pieņēmumi!$AR$40,IF($A80=3,AI80/Pieņēmumi!$AR$41,AI80/Pieņēmumi!$AR$42))),$AL$10)</f>
        <v>1</v>
      </c>
      <c r="AM80" s="6">
        <f t="shared" si="73"/>
        <v>14</v>
      </c>
      <c r="AN80" s="6" t="str">
        <f>IF(AND(AM80&gt;=0,AM80&lt;Pieņēmumi!$AR$46),0,
IF(AND(AM80&gt;= Pieņēmumi!$AR$46,AM80&lt;Pieņēmumi!$AR$47), "Mikro",
IF(AND(AM80&gt;=Pieņēmumi!$AR$47,AM80&lt;Pieņēmumi!$AR$48), "Mazs",
IF(AND(AM80&gt;=Pieņēmumi!$AR$48,AM80&lt;Pieņēmumi!$AR$49), "Vidējs","Liels"))))</f>
        <v>Vidējs</v>
      </c>
      <c r="AO80" s="9">
        <f>IF(AN80="Mikro",Pieņēmumi!$AR$31*AL80*0.5,
IF(AN80="Mazs",Pieņēmumi!$AR$31*AL80,
IF(AN80="Vidējs",Pieņēmumi!$AR$32*AL80,
IF(AN80="Liels",Pieņēmumi!$AR$34*AL80,
0))))</f>
        <v>1.0981912144702843</v>
      </c>
      <c r="AP80" s="9">
        <f>IF(AN80="Mikro",Pieņēmumi!$AR$31*AL80*0.5,0)</f>
        <v>0</v>
      </c>
      <c r="AQ80">
        <v>14</v>
      </c>
      <c r="AR80">
        <v>1</v>
      </c>
      <c r="AS80" s="2">
        <f t="shared" si="61"/>
        <v>14</v>
      </c>
      <c r="AT80" s="6">
        <f>ROUNDUP(IF($A80=1,AQ80/Pieņēmumi!$BC$39,IF($A80=2,AQ80/Pieņēmumi!$BC$40,IF($A80=3,AQ80/Pieņēmumi!$BC$41,AQ80/Pieņēmumi!$BC$42))),$AT$10)</f>
        <v>1</v>
      </c>
      <c r="AU80" s="6">
        <f t="shared" si="74"/>
        <v>14</v>
      </c>
      <c r="AV80" s="6" t="str">
        <f>IF(AND(AU80&gt;=0,AU80&lt;Pieņēmumi!$BC$46),0,
IF(AND(AU80&gt;= Pieņēmumi!$BC$46,AU80&lt;Pieņēmumi!$BC$47), "Mikro",
IF(AND(AU80&gt;=Pieņēmumi!$BC$47,AU80&lt;Pieņēmumi!$BC$48), "Mazs",
IF(AND(AU80&gt;=Pieņēmumi!$BC$48,AU80&lt;Pieņēmumi!$BC$49), "Vidējs","Liels"))))</f>
        <v>Vidējs</v>
      </c>
      <c r="AW80" s="9">
        <f>IF(AV80="Mikro",Pieņēmumi!$BC$31*AT80*0.5,
IF(AV80="Mazs",Pieņēmumi!$BC$31*AT80,
IF(AV80="Vidējs",Pieņēmumi!$BC$32*AT80,
IF(AV80="Liels",Pieņēmumi!$BC$34*AT80,
0))))</f>
        <v>1.1627906976744187</v>
      </c>
      <c r="AX80" s="9">
        <f>IF(AV80="Mikro",Pieņēmumi!$BC$31*AT80*0.5,0)</f>
        <v>0</v>
      </c>
      <c r="AY80">
        <v>12</v>
      </c>
      <c r="AZ80">
        <v>1</v>
      </c>
      <c r="BA80" s="2">
        <f t="shared" si="68"/>
        <v>12</v>
      </c>
      <c r="BB80" s="6">
        <f>ROUNDUP(IF($A80=1,AY80/Pieņēmumi!$BN$39,IF($A80=2,AY80/Pieņēmumi!$BN$40,IF($A80=3,AY80/Pieņēmumi!$BN$41,AY80/Pieņēmumi!$BN$42))),$BB$10)</f>
        <v>1</v>
      </c>
      <c r="BC80" s="6">
        <f t="shared" si="75"/>
        <v>12</v>
      </c>
      <c r="BD80" s="6" t="str">
        <f>IF(AND(BC80&gt;=0,BC80&lt;Pieņēmumi!$BN$46),0,
IF(AND(BC80&gt;= Pieņēmumi!$BN$46,BC80&lt;Pieņēmumi!$BN$47), "Mikro",
IF(AND(BC80&gt;=Pieņēmumi!$BN$47,BC80&lt;Pieņēmumi!$BN$48), "Mazs",
IF(AND(BC80&gt;=Pieņēmumi!$BN$48,BC80&lt;Pieņēmumi!$BN$49), "Vidējs","Liels"))))</f>
        <v>Vidējs</v>
      </c>
      <c r="BE80" s="9">
        <f>IF(BD80="Mikro",Pieņēmumi!$BN$31*BB80*0.5,
IF(BD80="Mazs",Pieņēmumi!$BN$31*BB80,
IF(BD80="Vidējs",Pieņēmumi!$BN$32*BB80,
IF(BD80="Liels",Pieņēmumi!$BN$34*BB80,
0))))</f>
        <v>1.227390180878553</v>
      </c>
      <c r="BF80" s="9">
        <f>IF(BD80="Mikro",Pieņēmumi!$BN$31*BB80*0.5,0)</f>
        <v>0</v>
      </c>
      <c r="BG80">
        <v>14</v>
      </c>
      <c r="BH80">
        <v>1</v>
      </c>
      <c r="BI80" s="2">
        <f t="shared" si="64"/>
        <v>14</v>
      </c>
      <c r="BJ80" s="6">
        <f>ROUNDUP(IF($A80=1,BG80/Pieņēmumi!$BY$39,IF($A80=2,BG80/Pieņēmumi!$BY$40,IF($A80=3,BG80/Pieņēmumi!$BY$41,BG80/Pieņēmumi!$BY$42))),$BJ$10)</f>
        <v>1</v>
      </c>
      <c r="BK80" s="6">
        <f t="shared" si="76"/>
        <v>14</v>
      </c>
      <c r="BL80" s="6" t="str">
        <f>IF(AND(BK80&gt;=0,BK80&lt;Pieņēmumi!$BY$46),0,
IF(AND(BK80&gt;= Pieņēmumi!$BY$46,BK80&lt;Pieņēmumi!$BY$47), "Mikro",
IF(AND(BK80&gt;=Pieņēmumi!$BY$47,BK80&lt;Pieņēmumi!$BY$48), "Mazs",
IF(AND(BK80&gt;=Pieņēmumi!$BY$48,BK80&lt;Pieņēmumi!$BY$49), "Vidējs","Liels"))))</f>
        <v>Vidējs</v>
      </c>
      <c r="BM80" s="9">
        <f>IF(BL80="Mikro",Pieņēmumi!$BY$31*BJ80*0.5,
IF(BL80="Mazs",Pieņēmumi!$BY$31*BJ80,
IF(BL80="Vidējs",Pieņēmumi!$BY$32*BJ80,
IF(BL80="Liels",Pieņēmumi!$BY$34*BJ80,
0))))</f>
        <v>1.2919896640826873</v>
      </c>
      <c r="BN80" s="9">
        <f>IF(BL80="Mikro",Pieņēmumi!$BY$31*BJ80*0.5,0)</f>
        <v>0</v>
      </c>
      <c r="BO80">
        <v>13</v>
      </c>
      <c r="BP80">
        <v>1</v>
      </c>
      <c r="BQ80" s="2">
        <f t="shared" si="65"/>
        <v>13</v>
      </c>
      <c r="BR80" s="6">
        <f>ROUNDUP(IF($A80=1,BO80/Pieņēmumi!$CJ$39,IF($A80=2,BO80/Pieņēmumi!$CJ$40,IF($A80=3,BO80/Pieņēmumi!$CJ$41,BO80/Pieņēmumi!$CJ$42))),$BR$10)</f>
        <v>1</v>
      </c>
      <c r="BS80" s="6">
        <f t="shared" si="77"/>
        <v>13</v>
      </c>
      <c r="BT80" s="6" t="str">
        <f>IF(AND(BS80&gt;=0,BS80&lt;Pieņēmumi!$CJ$46),0,
IF(AND(BS80&gt;= Pieņēmumi!$CJ$46,BS80&lt;Pieņēmumi!$CJ$47), "Mikro",
IF(AND(BS80&gt;=Pieņēmumi!$CJ$47,BS80&lt;Pieņēmumi!$CJ$48), "Mazs",
IF(AND(BS80&gt;=Pieņēmumi!$CJ$48,BS80&lt;Pieņēmumi!$CJ$49), "Vidējs","Liels"))))</f>
        <v>Vidējs</v>
      </c>
      <c r="BU80" s="9">
        <f>IF(BT80="Mikro",Pieņēmumi!$CJ$31*BR80*0.5,
IF(BT80="Mazs",Pieņēmumi!$CJ$31*BR80,
IF(BT80="Vidējs",Pieņēmumi!$CJ$32*BR80,
IF(BT80="Liels",Pieņēmumi!$CJ$34*BR80,
0))))</f>
        <v>1.2919896640826873</v>
      </c>
      <c r="BV80" s="9">
        <f>IF(BT80="Mikro",Pieņēmumi!$CJ$31*BR80*0.5,0)</f>
        <v>0</v>
      </c>
      <c r="BW80">
        <v>0</v>
      </c>
      <c r="BX80">
        <v>0</v>
      </c>
      <c r="BY80" s="2">
        <v>0</v>
      </c>
      <c r="BZ80" s="6">
        <f>ROUNDUP(IF($A80=1,BW80/Pieņēmumi!$CU$42,IF($A80=2,BW80/Pieņēmumi!$CU$43,IF($A80=3,BW80/Pieņēmumi!$CU$44,BW80/Pieņēmumi!$CU$45))),$CH$10)</f>
        <v>0</v>
      </c>
      <c r="CA80" s="6">
        <f t="shared" si="78"/>
        <v>0</v>
      </c>
      <c r="CB80" s="6">
        <f>IF(AND(CA80&gt;=0,CA80&lt;Pieņēmumi!$CU$49),0,
IF(AND(CA80&gt;=Pieņēmumi!$CU$49,CA80&lt;Pieņēmumi!$CU$50),"Mazs",
IF(AND(CA80&gt;=Pieņēmumi!$CU$50,CA80&lt;Pieņēmumi!$CU$51),"Vidējs","Liels")))</f>
        <v>0</v>
      </c>
      <c r="CC80" s="9">
        <f>IF(CB80="Mazs",Pieņēmumi!$CU$34*BZ80,IF(CB80="Vidējs",Pieņēmumi!$CU$35*BZ80,IF(CB80="Liels",Pieņēmumi!$CU$37*BZ80,0)))</f>
        <v>0</v>
      </c>
      <c r="CD80" s="9">
        <f>IF(CB80="Mazs",(Pieņēmumi!$CU$35-Pieņēmumi!$CU$34)*BZ80,0)</f>
        <v>0</v>
      </c>
      <c r="CE80">
        <v>0</v>
      </c>
      <c r="CF80">
        <v>0</v>
      </c>
      <c r="CG80" s="2">
        <v>0</v>
      </c>
      <c r="CH80" s="6">
        <f>ROUNDUP(IF($A80=1,CE80/Pieņēmumi!$DE$42,IF($A80=2,CE80/Pieņēmumi!$DE$43,IF($A80=3,CE80/Pieņēmumi!$DE$44,CE80/Pieņēmumi!$DE$45))),$CH$10)</f>
        <v>0</v>
      </c>
      <c r="CI80" s="6">
        <f t="shared" si="79"/>
        <v>0</v>
      </c>
      <c r="CJ80" s="6">
        <f>IF(AND(CI80&gt;=0,CI80&lt;Pieņēmumi!$DE$49),0,
IF(AND(CI80&gt;=Pieņēmumi!$DE$49,CI80&lt;Pieņēmumi!$DE$50),"Mazs",
IF(AND(CI80&gt;=Pieņēmumi!$DE$50,CI80&lt;Pieņēmumi!$DE$51),"Vidējs","Liels")))</f>
        <v>0</v>
      </c>
      <c r="CK80" s="9">
        <f>IF(CJ80="Mazs",Pieņēmumi!$DE$34*CH80,IF(CJ80="Vidējs",Pieņēmumi!$DE$35*CH80,IF(CJ80="Liels",Pieņēmumi!$DE$37*CH80,0)))</f>
        <v>0</v>
      </c>
      <c r="CL80" s="9">
        <f>IF(CJ80="Mazs",(Pieņēmumi!$DE$35-Pieņēmumi!$DE$34)*CH80,0)</f>
        <v>0</v>
      </c>
      <c r="CM80">
        <v>0</v>
      </c>
      <c r="CN80">
        <v>0</v>
      </c>
      <c r="CO80" s="2">
        <v>0</v>
      </c>
      <c r="CP80" s="6">
        <f>ROUNDUP(IF($A80=1,CM80/Pieņēmumi!$DO$42,IF($A80=2,CM80/Pieņēmumi!$DO$43,IF($A80=3,CM80/Pieņēmumi!$DO$44,CM80/Pieņēmumi!$DO$45))),$CP$10)</f>
        <v>0</v>
      </c>
      <c r="CQ80" s="6">
        <f t="shared" si="80"/>
        <v>0</v>
      </c>
      <c r="CR80" s="6">
        <f>IF(AND(CQ80&gt;=0,CQ80&lt;Pieņēmumi!$DO$49),0,
IF(AND(CQ80&gt;=Pieņēmumi!$DO$49,CQ80&lt;Pieņēmumi!$DO$50),"Mazs",
IF(AND(CQ80&gt;=Pieņēmumi!$DO$50,CQ80&lt;Pieņēmumi!$DO$51),"Vidējs","Liels")))</f>
        <v>0</v>
      </c>
      <c r="CS80" s="9">
        <f>IF(CR80="Mazs",Pieņēmumi!$DO$34*CP80,IF(CR80="Vidējs",Pieņēmumi!$DO$35*CP80,IF(CR80="Liels",Pieņēmumi!$DO$37*CP80,0)))</f>
        <v>0</v>
      </c>
      <c r="CT80" s="9">
        <f>IF(CR80="Mazs",(Pieņēmumi!$DO$35-Pieņēmumi!$DO$34)*CP80,0)</f>
        <v>0</v>
      </c>
      <c r="CU80" s="6">
        <f t="shared" si="81"/>
        <v>106</v>
      </c>
      <c r="CV80" s="6">
        <f t="shared" si="82"/>
        <v>9</v>
      </c>
      <c r="CW80" s="2">
        <f t="shared" si="83"/>
        <v>11.777777777777779</v>
      </c>
      <c r="CX80" t="str">
        <f t="shared" si="84"/>
        <v>Vidējā</v>
      </c>
    </row>
    <row r="81" spans="1:102" x14ac:dyDescent="0.25">
      <c r="A81" s="5">
        <v>3</v>
      </c>
      <c r="B81" s="23">
        <v>0.85008532313345098</v>
      </c>
      <c r="C81">
        <v>5</v>
      </c>
      <c r="D81">
        <v>1</v>
      </c>
      <c r="E81" s="2">
        <f t="shared" si="66"/>
        <v>5</v>
      </c>
      <c r="F81" s="6">
        <f>ROUNDUP(IF($A81=1,C81/Pieņēmumi!$B$39,IF($A81=2,C81/Pieņēmumi!$B$40,IF($A81=3,C81/Pieņēmumi!$B$41,C81/Pieņēmumi!$B$42))),$F$10)</f>
        <v>1</v>
      </c>
      <c r="G81" s="6">
        <f t="shared" si="69"/>
        <v>5</v>
      </c>
      <c r="H81" s="6" t="str">
        <f>IF(AND(G81&gt;=0,G81&lt;Pieņēmumi!$B$46),0,
IF(AND(G81&gt;= Pieņēmumi!$B$46,G81&lt;Pieņēmumi!$B$47), "Mikro",
IF(AND(G81&gt;=Pieņēmumi!$B$47,G81&lt;Pieņēmumi!$B$48), "Mazs",
IF(AND(G81&gt;=Pieņēmumi!$B$48,G81&lt;Pieņēmumi!$B$49), "Vidējs","Liels"))))</f>
        <v>Mikro</v>
      </c>
      <c r="I81" s="9">
        <f>IF(H81="Mikro",Pieņēmumi!$B$31*F81*0.5,
IF(H81="Mazs",Pieņēmumi!$B$31*F81,
IF(H81="Vidējs",Pieņēmumi!$B$32*F81,
IF(H81="Liels",Pieņēmumi!$B$34*F81,
0))))</f>
        <v>0.35792094615624032</v>
      </c>
      <c r="J81" s="9">
        <f>IF(H81="Mikro",Pieņēmumi!$B$31*F81*0.5,0)</f>
        <v>0.35792094615624032</v>
      </c>
      <c r="K81">
        <v>0</v>
      </c>
      <c r="L81">
        <v>0</v>
      </c>
      <c r="M81" s="2">
        <v>0</v>
      </c>
      <c r="N81" s="6">
        <f>ROUNDUP(IF($A81=1,K81/Pieņēmumi!$L$39,IF($A81=2,K81/Pieņēmumi!$L$40,IF($A81=3,K81/Pieņēmumi!$L$41,K81/Pieņēmumi!$L$42))),$N$10)</f>
        <v>0</v>
      </c>
      <c r="O81" s="6">
        <f t="shared" si="70"/>
        <v>0</v>
      </c>
      <c r="P81" s="6">
        <f>IF(AND(O81&gt;=0,O81&lt;Pieņēmumi!$L$46),0,
IF(AND(O81&gt;= Pieņēmumi!$L$46,O81&lt;Pieņēmumi!$L$47), "Mikro",
IF(AND(O81&gt;=Pieņēmumi!$L$47,O81&lt;Pieņēmumi!$L$48), "Mazs",
IF(AND(O81&gt;=Pieņēmumi!$L$48,O81&lt;Pieņēmumi!$L$49), "Vidējs","Liels"))))</f>
        <v>0</v>
      </c>
      <c r="Q81" s="9">
        <f>IF(P81="Mikro",Pieņēmumi!$L$31*N81*0.5,
IF(P81="Mazs",Pieņēmumi!$L$31*N81,
IF(P81="Vidējs",Pieņēmumi!$L$32*N81,
IF(P81="Liels",Pieņēmumi!$L$34*N81,
0))))</f>
        <v>0</v>
      </c>
      <c r="R81" s="9">
        <f>IF(P81="Mikro",Pieņēmumi!$L$31*N81*0.5,0)</f>
        <v>0</v>
      </c>
      <c r="S81">
        <v>6</v>
      </c>
      <c r="T81">
        <v>1</v>
      </c>
      <c r="U81" s="2">
        <f t="shared" si="67"/>
        <v>6</v>
      </c>
      <c r="V81" s="6">
        <f>ROUNDUP(IF($A81=1,S81/Pieņēmumi!$V$39,IF($A81=2,S81/Pieņēmumi!$V$40,IF($A81=3,S81/Pieņēmumi!$V$41,S81/Pieņēmumi!$V$42))),$V$10)</f>
        <v>1</v>
      </c>
      <c r="W81" s="6">
        <f t="shared" si="71"/>
        <v>6</v>
      </c>
      <c r="X81" s="6" t="str">
        <f>IF(AND(W81&gt;=0,W81&lt;Pieņēmumi!$V$46),0,
IF(AND(W81&gt;= Pieņēmumi!$V$46,W81&lt;Pieņēmumi!$V$47), "Mikro",
IF(AND(W81&gt;=Pieņēmumi!$V$47,W81&lt;Pieņēmumi!$V$48), "Mazs",
IF(AND(W81&gt;=Pieņēmumi!$V$48,W81&lt;Pieņēmumi!$V$49), "Vidējs","Liels"))))</f>
        <v>Mikro</v>
      </c>
      <c r="Y81" s="9">
        <f>IF(X81="Mikro",Pieņēmumi!$V$31*V81*0.5,
IF(X81="Mazs",Pieņēmumi!$V$31*V81,
IF(X81="Vidējs",Pieņēmumi!$V$32*V81,
IF(X81="Liels",Pieņēmumi!$V$34*V81,
0))))</f>
        <v>0.38904450669156554</v>
      </c>
      <c r="Z81" s="9">
        <f>IF(X81="Mikro",Pieņēmumi!$V$31*V81*0.5,0)</f>
        <v>0.38904450669156554</v>
      </c>
      <c r="AA81">
        <v>4</v>
      </c>
      <c r="AB81">
        <v>1</v>
      </c>
      <c r="AC81" s="2">
        <f t="shared" si="59"/>
        <v>4</v>
      </c>
      <c r="AD81" s="6">
        <f>ROUNDUP(IF($A81=1,AA81/Pieņēmumi!$AF$39,IF($A81=2,AA81/Pieņēmumi!$AF$40,IF($A81=3,AA81/Pieņēmumi!$AF$41,AA81/Pieņēmumi!$AF$42))),$AD$10)</f>
        <v>1</v>
      </c>
      <c r="AE81" s="6">
        <f t="shared" si="72"/>
        <v>4</v>
      </c>
      <c r="AF81" s="6" t="str">
        <f>IF(AND(AE81&gt;=0,AE81&lt;Pieņēmumi!$AF$46),0,
IF(AND(AE81&gt;= Pieņēmumi!$AF$46,AE81&lt;Pieņēmumi!$AF$47), "Mikro",
IF(AND(AE81&gt;=Pieņēmumi!$AF$47,AE81&lt;Pieņēmumi!$AF$48), "Mazs",
IF(AND(AE81&gt;=Pieņēmumi!$AF$48,AE81&lt;Pieņēmumi!$AF$49), "Vidējs","Liels"))))</f>
        <v>Mikro</v>
      </c>
      <c r="AG81" s="9">
        <f>IF(AF81="Mikro",Pieņēmumi!$AF$31*AD81*0.5,
IF(AF81="Mazs",Pieņēmumi!$AF$31*AD81,
IF(AF81="Vidējs",Pieņēmumi!$AF$32*AD81,
IF(AF81="Liels",Pieņēmumi!$AF$34*AD81,
0))))</f>
        <v>0.42016806722689076</v>
      </c>
      <c r="AH81" s="9">
        <f>IF(AF81="Mikro",Pieņēmumi!$AF$31*AD81*0.5,0)</f>
        <v>0.42016806722689076</v>
      </c>
      <c r="AI81">
        <v>3</v>
      </c>
      <c r="AJ81">
        <v>1</v>
      </c>
      <c r="AK81" s="2">
        <f t="shared" si="60"/>
        <v>3</v>
      </c>
      <c r="AL81" s="6">
        <f>ROUNDUP(IF($A81=1,AI81/Pieņēmumi!$AR$39,IF($A81=2,AI81/Pieņēmumi!$AR$40,IF($A81=3,AI81/Pieņēmumi!$AR$41,AI81/Pieņēmumi!$AR$42))),$AL$10)</f>
        <v>1</v>
      </c>
      <c r="AM81" s="6">
        <f t="shared" si="73"/>
        <v>3</v>
      </c>
      <c r="AN81" s="6" t="str">
        <f>IF(AND(AM81&gt;=0,AM81&lt;Pieņēmumi!$AR$46),0,
IF(AND(AM81&gt;= Pieņēmumi!$AR$46,AM81&lt;Pieņēmumi!$AR$47), "Mikro",
IF(AND(AM81&gt;=Pieņēmumi!$AR$47,AM81&lt;Pieņēmumi!$AR$48), "Mazs",
IF(AND(AM81&gt;=Pieņēmumi!$AR$48,AM81&lt;Pieņēmumi!$AR$49), "Vidējs","Liels"))))</f>
        <v>Mikro</v>
      </c>
      <c r="AO81" s="9">
        <f>IF(AN81="Mikro",Pieņēmumi!$AR$31*AL81*0.5,
IF(AN81="Mazs",Pieņēmumi!$AR$31*AL81,
IF(AN81="Vidējs",Pieņēmumi!$AR$32*AL81,
IF(AN81="Liels",Pieņēmumi!$AR$34*AL81,
0))))</f>
        <v>0.45129162776221604</v>
      </c>
      <c r="AP81" s="9">
        <f>IF(AN81="Mikro",Pieņēmumi!$AR$31*AL81*0.5,0)</f>
        <v>0.45129162776221604</v>
      </c>
      <c r="AQ81">
        <v>8</v>
      </c>
      <c r="AR81">
        <v>1</v>
      </c>
      <c r="AS81" s="2">
        <f t="shared" si="61"/>
        <v>8</v>
      </c>
      <c r="AT81" s="6">
        <f>ROUNDUP(IF($A81=1,AQ81/Pieņēmumi!$BC$39,IF($A81=2,AQ81/Pieņēmumi!$BC$40,IF($A81=3,AQ81/Pieņēmumi!$BC$41,AQ81/Pieņēmumi!$BC$42))),$AT$10)</f>
        <v>1</v>
      </c>
      <c r="AU81" s="6">
        <f t="shared" si="74"/>
        <v>8</v>
      </c>
      <c r="AV81" s="6" t="str">
        <f>IF(AND(AU81&gt;=0,AU81&lt;Pieņēmumi!$BC$46),0,
IF(AND(AU81&gt;= Pieņēmumi!$BC$46,AU81&lt;Pieņēmumi!$BC$47), "Mikro",
IF(AND(AU81&gt;=Pieņēmumi!$BC$47,AU81&lt;Pieņēmumi!$BC$48), "Mazs",
IF(AND(AU81&gt;=Pieņēmumi!$BC$48,AU81&lt;Pieņēmumi!$BC$49), "Vidējs","Liels"))))</f>
        <v>Mazs</v>
      </c>
      <c r="AW81" s="9">
        <f>IF(AV81="Mikro",Pieņēmumi!$BC$31*AT81*0.5,
IF(AV81="Mazs",Pieņēmumi!$BC$31*AT81,
IF(AV81="Vidējs",Pieņēmumi!$BC$32*AT81,
IF(AV81="Liels",Pieņēmumi!$BC$34*AT81,
0))))</f>
        <v>0.96483037659508253</v>
      </c>
      <c r="AX81" s="9">
        <f>IF(AV81="Mikro",Pieņēmumi!$BC$31*AT81*0.5,0)</f>
        <v>0</v>
      </c>
      <c r="AY81">
        <v>5</v>
      </c>
      <c r="AZ81">
        <v>1</v>
      </c>
      <c r="BA81" s="2">
        <f t="shared" si="68"/>
        <v>5</v>
      </c>
      <c r="BB81" s="6">
        <f>ROUNDUP(IF($A81=1,AY81/Pieņēmumi!$BN$39,IF($A81=2,AY81/Pieņēmumi!$BN$40,IF($A81=3,AY81/Pieņēmumi!$BN$41,AY81/Pieņēmumi!$BN$42))),$BB$10)</f>
        <v>1</v>
      </c>
      <c r="BC81" s="6">
        <f t="shared" si="75"/>
        <v>5</v>
      </c>
      <c r="BD81" s="6" t="str">
        <f>IF(AND(BC81&gt;=0,BC81&lt;Pieņēmumi!$BN$46),0,
IF(AND(BC81&gt;= Pieņēmumi!$BN$46,BC81&lt;Pieņēmumi!$BN$47), "Mikro",
IF(AND(BC81&gt;=Pieņēmumi!$BN$47,BC81&lt;Pieņēmumi!$BN$48), "Mazs",
IF(AND(BC81&gt;=Pieņēmumi!$BN$48,BC81&lt;Pieņēmumi!$BN$49), "Vidējs","Liels"))))</f>
        <v>Mikro</v>
      </c>
      <c r="BE81" s="9">
        <f>IF(BD81="Mikro",Pieņēmumi!$BN$31*BB81*0.5,
IF(BD81="Mazs",Pieņēmumi!$BN$31*BB81,
IF(BD81="Vidējs",Pieņēmumi!$BN$32*BB81,
IF(BD81="Liels",Pieņēmumi!$BN$34*BB81,
0))))</f>
        <v>0.51353874883286654</v>
      </c>
      <c r="BF81" s="9">
        <f>IF(BD81="Mikro",Pieņēmumi!$BN$31*BB81*0.5,0)</f>
        <v>0.51353874883286654</v>
      </c>
      <c r="BG81">
        <v>9</v>
      </c>
      <c r="BH81">
        <v>1</v>
      </c>
      <c r="BI81" s="2">
        <f t="shared" si="64"/>
        <v>9</v>
      </c>
      <c r="BJ81" s="6">
        <f>ROUNDUP(IF($A81=1,BG81/Pieņēmumi!$BY$39,IF($A81=2,BG81/Pieņēmumi!$BY$40,IF($A81=3,BG81/Pieņēmumi!$BY$41,BG81/Pieņēmumi!$BY$42))),$BJ$10)</f>
        <v>1</v>
      </c>
      <c r="BK81" s="6">
        <f t="shared" si="76"/>
        <v>9</v>
      </c>
      <c r="BL81" s="6" t="str">
        <f>IF(AND(BK81&gt;=0,BK81&lt;Pieņēmumi!$BY$46),0,
IF(AND(BK81&gt;= Pieņēmumi!$BY$46,BK81&lt;Pieņēmumi!$BY$47), "Mikro",
IF(AND(BK81&gt;=Pieņēmumi!$BY$47,BK81&lt;Pieņēmumi!$BY$48), "Mazs",
IF(AND(BK81&gt;=Pieņēmumi!$BY$48,BK81&lt;Pieņēmumi!$BY$49), "Vidējs","Liels"))))</f>
        <v>Mazs</v>
      </c>
      <c r="BM81" s="9">
        <f>IF(BL81="Mikro",Pieņēmumi!$BY$31*BJ81*0.5,
IF(BL81="Mazs",Pieņēmumi!$BY$31*BJ81,
IF(BL81="Vidējs",Pieņēmumi!$BY$32*BJ81,
IF(BL81="Liels",Pieņēmumi!$BY$34*BJ81,
0))))</f>
        <v>1.0893246187363834</v>
      </c>
      <c r="BN81" s="9">
        <f>IF(BL81="Mikro",Pieņēmumi!$BY$31*BJ81*0.5,0)</f>
        <v>0</v>
      </c>
      <c r="BO81">
        <v>9</v>
      </c>
      <c r="BP81">
        <v>1</v>
      </c>
      <c r="BQ81" s="2">
        <f t="shared" si="65"/>
        <v>9</v>
      </c>
      <c r="BR81" s="6">
        <f>ROUNDUP(IF($A81=1,BO81/Pieņēmumi!$CJ$39,IF($A81=2,BO81/Pieņēmumi!$CJ$40,IF($A81=3,BO81/Pieņēmumi!$CJ$41,BO81/Pieņēmumi!$CJ$42))),$BR$10)</f>
        <v>1</v>
      </c>
      <c r="BS81" s="6">
        <f t="shared" si="77"/>
        <v>9</v>
      </c>
      <c r="BT81" s="6" t="str">
        <f>IF(AND(BS81&gt;=0,BS81&lt;Pieņēmumi!$CJ$46),0,
IF(AND(BS81&gt;= Pieņēmumi!$CJ$46,BS81&lt;Pieņēmumi!$CJ$47), "Mikro",
IF(AND(BS81&gt;=Pieņēmumi!$CJ$47,BS81&lt;Pieņēmumi!$CJ$48), "Mazs",
IF(AND(BS81&gt;=Pieņēmumi!$CJ$48,BS81&lt;Pieņēmumi!$CJ$49), "Vidējs","Liels"))))</f>
        <v>Mazs</v>
      </c>
      <c r="BU81" s="9">
        <f>IF(BT81="Mikro",Pieņēmumi!$CJ$31*BR81*0.5,
IF(BT81="Mazs",Pieņēmumi!$CJ$31*BR81,
IF(BT81="Vidējs",Pieņēmumi!$CJ$32*BR81,
IF(BT81="Liels",Pieņēmumi!$CJ$34*BR81,
0))))</f>
        <v>1.0893246187363834</v>
      </c>
      <c r="BV81" s="9">
        <f>IF(BT81="Mikro",Pieņēmumi!$CJ$31*BR81*0.5,0)</f>
        <v>0</v>
      </c>
      <c r="BW81">
        <v>0</v>
      </c>
      <c r="BX81">
        <v>0</v>
      </c>
      <c r="BY81" s="2">
        <v>0</v>
      </c>
      <c r="BZ81" s="6">
        <f>ROUNDUP(IF($A81=1,BW81/Pieņēmumi!$CU$42,IF($A81=2,BW81/Pieņēmumi!$CU$43,IF($A81=3,BW81/Pieņēmumi!$CU$44,BW81/Pieņēmumi!$CU$45))),$CH$10)</f>
        <v>0</v>
      </c>
      <c r="CA81" s="6">
        <f t="shared" si="78"/>
        <v>0</v>
      </c>
      <c r="CB81" s="6">
        <f>IF(AND(CA81&gt;=0,CA81&lt;Pieņēmumi!$CU$49),0,
IF(AND(CA81&gt;=Pieņēmumi!$CU$49,CA81&lt;Pieņēmumi!$CU$50),"Mazs",
IF(AND(CA81&gt;=Pieņēmumi!$CU$50,CA81&lt;Pieņēmumi!$CU$51),"Vidējs","Liels")))</f>
        <v>0</v>
      </c>
      <c r="CC81" s="9">
        <f>IF(CB81="Mazs",Pieņēmumi!$CU$34*BZ81,IF(CB81="Vidējs",Pieņēmumi!$CU$35*BZ81,IF(CB81="Liels",Pieņēmumi!$CU$37*BZ81,0)))</f>
        <v>0</v>
      </c>
      <c r="CD81" s="9">
        <f>IF(CB81="Mazs",(Pieņēmumi!$CU$35-Pieņēmumi!$CU$34)*BZ81,0)</f>
        <v>0</v>
      </c>
      <c r="CE81">
        <v>0</v>
      </c>
      <c r="CF81">
        <v>0</v>
      </c>
      <c r="CG81" s="2">
        <v>0</v>
      </c>
      <c r="CH81" s="6">
        <f>ROUNDUP(IF($A81=1,CE81/Pieņēmumi!$DE$42,IF($A81=2,CE81/Pieņēmumi!$DE$43,IF($A81=3,CE81/Pieņēmumi!$DE$44,CE81/Pieņēmumi!$DE$45))),$CH$10)</f>
        <v>0</v>
      </c>
      <c r="CI81" s="6">
        <f t="shared" si="79"/>
        <v>0</v>
      </c>
      <c r="CJ81" s="6">
        <f>IF(AND(CI81&gt;=0,CI81&lt;Pieņēmumi!$DE$49),0,
IF(AND(CI81&gt;=Pieņēmumi!$DE$49,CI81&lt;Pieņēmumi!$DE$50),"Mazs",
IF(AND(CI81&gt;=Pieņēmumi!$DE$50,CI81&lt;Pieņēmumi!$DE$51),"Vidējs","Liels")))</f>
        <v>0</v>
      </c>
      <c r="CK81" s="9">
        <f>IF(CJ81="Mazs",Pieņēmumi!$DE$34*CH81,IF(CJ81="Vidējs",Pieņēmumi!$DE$35*CH81,IF(CJ81="Liels",Pieņēmumi!$DE$37*CH81,0)))</f>
        <v>0</v>
      </c>
      <c r="CL81" s="9">
        <f>IF(CJ81="Mazs",(Pieņēmumi!$DE$35-Pieņēmumi!$DE$34)*CH81,0)</f>
        <v>0</v>
      </c>
      <c r="CM81">
        <v>0</v>
      </c>
      <c r="CN81">
        <v>0</v>
      </c>
      <c r="CO81" s="2">
        <v>0</v>
      </c>
      <c r="CP81" s="6">
        <f>ROUNDUP(IF($A81=1,CM81/Pieņēmumi!$DO$42,IF($A81=2,CM81/Pieņēmumi!$DO$43,IF($A81=3,CM81/Pieņēmumi!$DO$44,CM81/Pieņēmumi!$DO$45))),$CP$10)</f>
        <v>0</v>
      </c>
      <c r="CQ81" s="6">
        <f t="shared" si="80"/>
        <v>0</v>
      </c>
      <c r="CR81" s="6">
        <f>IF(AND(CQ81&gt;=0,CQ81&lt;Pieņēmumi!$DO$49),0,
IF(AND(CQ81&gt;=Pieņēmumi!$DO$49,CQ81&lt;Pieņēmumi!$DO$50),"Mazs",
IF(AND(CQ81&gt;=Pieņēmumi!$DO$50,CQ81&lt;Pieņēmumi!$DO$51),"Vidējs","Liels")))</f>
        <v>0</v>
      </c>
      <c r="CS81" s="9">
        <f>IF(CR81="Mazs",Pieņēmumi!$DO$34*CP81,IF(CR81="Vidējs",Pieņēmumi!$DO$35*CP81,IF(CR81="Liels",Pieņēmumi!$DO$37*CP81,0)))</f>
        <v>0</v>
      </c>
      <c r="CT81" s="9">
        <f>IF(CR81="Mazs",(Pieņēmumi!$DO$35-Pieņēmumi!$DO$34)*CP81,0)</f>
        <v>0</v>
      </c>
      <c r="CU81" s="6">
        <f t="shared" si="81"/>
        <v>49</v>
      </c>
      <c r="CV81" s="6">
        <f t="shared" si="82"/>
        <v>8</v>
      </c>
      <c r="CW81" s="2">
        <f t="shared" si="83"/>
        <v>6.125</v>
      </c>
      <c r="CX81" t="str">
        <f t="shared" si="84"/>
        <v>Mazā</v>
      </c>
    </row>
    <row r="82" spans="1:102" x14ac:dyDescent="0.25">
      <c r="A82" s="5">
        <v>3</v>
      </c>
      <c r="B82" s="23">
        <v>0.84991305133894746</v>
      </c>
      <c r="C82">
        <v>45</v>
      </c>
      <c r="D82">
        <v>2</v>
      </c>
      <c r="E82" s="2">
        <f t="shared" si="66"/>
        <v>22.5</v>
      </c>
      <c r="F82" s="6">
        <f>ROUNDUP(IF($A82=1,C82/Pieņēmumi!$B$39,IF($A82=2,C82/Pieņēmumi!$B$40,IF($A82=3,C82/Pieņēmumi!$B$41,C82/Pieņēmumi!$B$42))),$F$10)</f>
        <v>3</v>
      </c>
      <c r="G82" s="6">
        <f t="shared" si="69"/>
        <v>15</v>
      </c>
      <c r="H82" s="6" t="str">
        <f>IF(AND(G82&gt;=0,G82&lt;Pieņēmumi!$B$46),0,
IF(AND(G82&gt;= Pieņēmumi!$B$46,G82&lt;Pieņēmumi!$B$47), "Mikro",
IF(AND(G82&gt;=Pieņēmumi!$B$47,G82&lt;Pieņēmumi!$B$48), "Mazs",
IF(AND(G82&gt;=Pieņēmumi!$B$48,G82&lt;Pieņēmumi!$B$49), "Vidējs","Liels"))))</f>
        <v>Vidējs</v>
      </c>
      <c r="I82" s="9">
        <f>IF(H82="Mikro",Pieņēmumi!$B$31*F82*0.5,
IF(H82="Mazs",Pieņēmumi!$B$31*F82,
IF(H82="Vidējs",Pieņēmumi!$B$32*F82,
IF(H82="Liels",Pieņēmumi!$B$34*F82,
0))))</f>
        <v>2.4224806201550386</v>
      </c>
      <c r="J82" s="9">
        <f>IF(H82="Mikro",Pieņēmumi!$B$31*F82*0.5,0)</f>
        <v>0</v>
      </c>
      <c r="K82">
        <v>55</v>
      </c>
      <c r="L82">
        <v>2</v>
      </c>
      <c r="M82" s="2">
        <f>K82/L82</f>
        <v>27.5</v>
      </c>
      <c r="N82" s="6">
        <f>ROUNDUP(IF($A82=1,K82/Pieņēmumi!$L$39,IF($A82=2,K82/Pieņēmumi!$L$40,IF($A82=3,K82/Pieņēmumi!$L$41,K82/Pieņēmumi!$L$42))),$N$10)</f>
        <v>3</v>
      </c>
      <c r="O82" s="6">
        <f t="shared" si="70"/>
        <v>18.333333333333332</v>
      </c>
      <c r="P82" s="6" t="str">
        <f>IF(AND(O82&gt;=0,O82&lt;Pieņēmumi!$L$46),0,
IF(AND(O82&gt;= Pieņēmumi!$L$46,O82&lt;Pieņēmumi!$L$47), "Mikro",
IF(AND(O82&gt;=Pieņēmumi!$L$47,O82&lt;Pieņēmumi!$L$48), "Mazs",
IF(AND(O82&gt;=Pieņēmumi!$L$48,O82&lt;Pieņēmumi!$L$49), "Vidējs","Liels"))))</f>
        <v>Vidējs</v>
      </c>
      <c r="Q82" s="9">
        <f>IF(P82="Mikro",Pieņēmumi!$L$31*N82*0.5,
IF(P82="Mazs",Pieņēmumi!$L$31*N82,
IF(P82="Vidējs",Pieņēmumi!$L$32*N82,
IF(P82="Liels",Pieņēmumi!$L$34*N82,
0))))</f>
        <v>2.5193798449612408</v>
      </c>
      <c r="R82" s="9">
        <f>IF(P82="Mikro",Pieņēmumi!$L$31*N82*0.5,0)</f>
        <v>0</v>
      </c>
      <c r="S82">
        <v>70</v>
      </c>
      <c r="T82">
        <v>3</v>
      </c>
      <c r="U82" s="2">
        <f t="shared" si="67"/>
        <v>23.333333333333332</v>
      </c>
      <c r="V82" s="6">
        <f>ROUNDUP(IF($A82=1,S82/Pieņēmumi!$V$39,IF($A82=2,S82/Pieņēmumi!$V$40,IF($A82=3,S82/Pieņēmumi!$V$41,S82/Pieņēmumi!$V$42))),$V$10)</f>
        <v>4</v>
      </c>
      <c r="W82" s="6">
        <f t="shared" si="71"/>
        <v>17.5</v>
      </c>
      <c r="X82" s="6" t="str">
        <f>IF(AND(W82&gt;=0,W82&lt;Pieņēmumi!$V$46),0,
IF(AND(W82&gt;= Pieņēmumi!$V$46,W82&lt;Pieņēmumi!$V$47), "Mikro",
IF(AND(W82&gt;=Pieņēmumi!$V$47,W82&lt;Pieņēmumi!$V$48), "Mazs",
IF(AND(W82&gt;=Pieņēmumi!$V$48,W82&lt;Pieņēmumi!$V$49), "Vidējs","Liels"))))</f>
        <v>Vidējs</v>
      </c>
      <c r="Y82" s="9">
        <f>IF(X82="Mikro",Pieņēmumi!$V$31*V82*0.5,
IF(X82="Mazs",Pieņēmumi!$V$31*V82,
IF(X82="Vidējs",Pieņēmumi!$V$32*V82,
IF(X82="Liels",Pieņēmumi!$V$34*V82,
0))))</f>
        <v>3.4883720930232562</v>
      </c>
      <c r="Z82" s="9">
        <f>IF(X82="Mikro",Pieņēmumi!$V$31*V82*0.5,0)</f>
        <v>0</v>
      </c>
      <c r="AA82">
        <v>46</v>
      </c>
      <c r="AB82">
        <v>2</v>
      </c>
      <c r="AC82" s="2">
        <f t="shared" si="59"/>
        <v>23</v>
      </c>
      <c r="AD82" s="6">
        <f>ROUNDUP(IF($A82=1,AA82/Pieņēmumi!$AF$39,IF($A82=2,AA82/Pieņēmumi!$AF$40,IF($A82=3,AA82/Pieņēmumi!$AF$41,AA82/Pieņēmumi!$AF$42))),$AD$10)</f>
        <v>3</v>
      </c>
      <c r="AE82" s="6">
        <f t="shared" si="72"/>
        <v>15.333333333333334</v>
      </c>
      <c r="AF82" s="6" t="str">
        <f>IF(AND(AE82&gt;=0,AE82&lt;Pieņēmumi!$AF$46),0,
IF(AND(AE82&gt;= Pieņēmumi!$AF$46,AE82&lt;Pieņēmumi!$AF$47), "Mikro",
IF(AND(AE82&gt;=Pieņēmumi!$AF$47,AE82&lt;Pieņēmumi!$AF$48), "Mazs",
IF(AND(AE82&gt;=Pieņēmumi!$AF$48,AE82&lt;Pieņēmumi!$AF$49), "Vidējs","Liels"))))</f>
        <v>Vidējs</v>
      </c>
      <c r="AG82" s="9">
        <f>IF(AF82="Mikro",Pieņēmumi!$AF$31*AD82*0.5,
IF(AF82="Mazs",Pieņēmumi!$AF$31*AD82,
IF(AF82="Vidējs",Pieņēmumi!$AF$32*AD82,
IF(AF82="Liels",Pieņēmumi!$AF$34*AD82,
0))))</f>
        <v>3.1007751937984498</v>
      </c>
      <c r="AH82" s="9">
        <f>IF(AF82="Mikro",Pieņēmumi!$AF$31*AD82*0.5,0)</f>
        <v>0</v>
      </c>
      <c r="AI82">
        <v>56</v>
      </c>
      <c r="AJ82">
        <v>2</v>
      </c>
      <c r="AK82" s="2">
        <f t="shared" si="60"/>
        <v>28</v>
      </c>
      <c r="AL82" s="6">
        <f>ROUNDUP(IF($A82=1,AI82/Pieņēmumi!$AR$39,IF($A82=2,AI82/Pieņēmumi!$AR$40,IF($A82=3,AI82/Pieņēmumi!$AR$41,AI82/Pieņēmumi!$AR$42))),$AL$10)</f>
        <v>3</v>
      </c>
      <c r="AM82" s="6">
        <f t="shared" si="73"/>
        <v>18.666666666666668</v>
      </c>
      <c r="AN82" s="6" t="str">
        <f>IF(AND(AM82&gt;=0,AM82&lt;Pieņēmumi!$AR$46),0,
IF(AND(AM82&gt;= Pieņēmumi!$AR$46,AM82&lt;Pieņēmumi!$AR$47), "Mikro",
IF(AND(AM82&gt;=Pieņēmumi!$AR$47,AM82&lt;Pieņēmumi!$AR$48), "Mazs",
IF(AND(AM82&gt;=Pieņēmumi!$AR$48,AM82&lt;Pieņēmumi!$AR$49), "Vidējs","Liels"))))</f>
        <v>Vidējs</v>
      </c>
      <c r="AO82" s="9">
        <f>IF(AN82="Mikro",Pieņēmumi!$AR$31*AL82*0.5,
IF(AN82="Mazs",Pieņēmumi!$AR$31*AL82,
IF(AN82="Vidējs",Pieņēmumi!$AR$32*AL82,
IF(AN82="Liels",Pieņēmumi!$AR$34*AL82,
0))))</f>
        <v>3.2945736434108532</v>
      </c>
      <c r="AP82" s="9">
        <f>IF(AN82="Mikro",Pieņēmumi!$AR$31*AL82*0.5,0)</f>
        <v>0</v>
      </c>
      <c r="AQ82">
        <v>61</v>
      </c>
      <c r="AR82">
        <v>3</v>
      </c>
      <c r="AS82" s="2">
        <f t="shared" si="61"/>
        <v>20.333333333333332</v>
      </c>
      <c r="AT82" s="6">
        <f>ROUNDUP(IF($A82=1,AQ82/Pieņēmumi!$BC$39,IF($A82=2,AQ82/Pieņēmumi!$BC$40,IF($A82=3,AQ82/Pieņēmumi!$BC$41,AQ82/Pieņēmumi!$BC$42))),$AT$10)</f>
        <v>3</v>
      </c>
      <c r="AU82" s="6">
        <f t="shared" si="74"/>
        <v>20.333333333333332</v>
      </c>
      <c r="AV82" s="6" t="str">
        <f>IF(AND(AU82&gt;=0,AU82&lt;Pieņēmumi!$BC$46),0,
IF(AND(AU82&gt;= Pieņēmumi!$BC$46,AU82&lt;Pieņēmumi!$BC$47), "Mikro",
IF(AND(AU82&gt;=Pieņēmumi!$BC$47,AU82&lt;Pieņēmumi!$BC$48), "Mazs",
IF(AND(AU82&gt;=Pieņēmumi!$BC$48,AU82&lt;Pieņēmumi!$BC$49), "Vidējs","Liels"))))</f>
        <v>Vidējs</v>
      </c>
      <c r="AW82" s="9">
        <f>IF(AV82="Mikro",Pieņēmumi!$BC$31*AT82*0.5,
IF(AV82="Mazs",Pieņēmumi!$BC$31*AT82,
IF(AV82="Vidējs",Pieņēmumi!$BC$32*AT82,
IF(AV82="Liels",Pieņēmumi!$BC$34*AT82,
0))))</f>
        <v>3.4883720930232558</v>
      </c>
      <c r="AX82" s="9">
        <f>IF(AV82="Mikro",Pieņēmumi!$BC$31*AT82*0.5,0)</f>
        <v>0</v>
      </c>
      <c r="AY82">
        <v>54</v>
      </c>
      <c r="AZ82">
        <v>2</v>
      </c>
      <c r="BA82" s="2">
        <f t="shared" si="68"/>
        <v>27</v>
      </c>
      <c r="BB82" s="6">
        <f>ROUNDUP(IF($A82=1,AY82/Pieņēmumi!$BN$39,IF($A82=2,AY82/Pieņēmumi!$BN$40,IF($A82=3,AY82/Pieņēmumi!$BN$41,AY82/Pieņēmumi!$BN$42))),$BB$10)</f>
        <v>3</v>
      </c>
      <c r="BC82" s="6">
        <f t="shared" si="75"/>
        <v>18</v>
      </c>
      <c r="BD82" s="6" t="str">
        <f>IF(AND(BC82&gt;=0,BC82&lt;Pieņēmumi!$BN$46),0,
IF(AND(BC82&gt;= Pieņēmumi!$BN$46,BC82&lt;Pieņēmumi!$BN$47), "Mikro",
IF(AND(BC82&gt;=Pieņēmumi!$BN$47,BC82&lt;Pieņēmumi!$BN$48), "Mazs",
IF(AND(BC82&gt;=Pieņēmumi!$BN$48,BC82&lt;Pieņēmumi!$BN$49), "Vidējs","Liels"))))</f>
        <v>Vidējs</v>
      </c>
      <c r="BE82" s="9">
        <f>IF(BD82="Mikro",Pieņēmumi!$BN$31*BB82*0.5,
IF(BD82="Mazs",Pieņēmumi!$BN$31*BB82,
IF(BD82="Vidējs",Pieņēmumi!$BN$32*BB82,
IF(BD82="Liels",Pieņēmumi!$BN$34*BB82,
0))))</f>
        <v>3.6821705426356592</v>
      </c>
      <c r="BF82" s="9">
        <f>IF(BD82="Mikro",Pieņēmumi!$BN$31*BB82*0.5,0)</f>
        <v>0</v>
      </c>
      <c r="BG82">
        <v>52</v>
      </c>
      <c r="BH82">
        <v>2</v>
      </c>
      <c r="BI82" s="2">
        <f t="shared" si="64"/>
        <v>26</v>
      </c>
      <c r="BJ82" s="6">
        <f>ROUNDUP(IF($A82=1,BG82/Pieņēmumi!$BY$39,IF($A82=2,BG82/Pieņēmumi!$BY$40,IF($A82=3,BG82/Pieņēmumi!$BY$41,BG82/Pieņēmumi!$BY$42))),$BJ$10)</f>
        <v>3</v>
      </c>
      <c r="BK82" s="6">
        <f t="shared" si="76"/>
        <v>17.333333333333332</v>
      </c>
      <c r="BL82" s="6" t="str">
        <f>IF(AND(BK82&gt;=0,BK82&lt;Pieņēmumi!$BY$46),0,
IF(AND(BK82&gt;= Pieņēmumi!$BY$46,BK82&lt;Pieņēmumi!$BY$47), "Mikro",
IF(AND(BK82&gt;=Pieņēmumi!$BY$47,BK82&lt;Pieņēmumi!$BY$48), "Mazs",
IF(AND(BK82&gt;=Pieņēmumi!$BY$48,BK82&lt;Pieņēmumi!$BY$49), "Vidējs","Liels"))))</f>
        <v>Vidējs</v>
      </c>
      <c r="BM82" s="9">
        <f>IF(BL82="Mikro",Pieņēmumi!$BY$31*BJ82*0.5,
IF(BL82="Mazs",Pieņēmumi!$BY$31*BJ82,
IF(BL82="Vidējs",Pieņēmumi!$BY$32*BJ82,
IF(BL82="Liels",Pieņēmumi!$BY$34*BJ82,
0))))</f>
        <v>3.8759689922480618</v>
      </c>
      <c r="BN82" s="9">
        <f>IF(BL82="Mikro",Pieņēmumi!$BY$31*BJ82*0.5,0)</f>
        <v>0</v>
      </c>
      <c r="BO82">
        <v>48</v>
      </c>
      <c r="BP82">
        <v>2</v>
      </c>
      <c r="BQ82" s="2">
        <f t="shared" si="65"/>
        <v>24</v>
      </c>
      <c r="BR82" s="6">
        <f>ROUNDUP(IF($A82=1,BO82/Pieņēmumi!$CJ$39,IF($A82=2,BO82/Pieņēmumi!$CJ$40,IF($A82=3,BO82/Pieņēmumi!$CJ$41,BO82/Pieņēmumi!$CJ$42))),$BR$10)</f>
        <v>2</v>
      </c>
      <c r="BS82" s="6">
        <f t="shared" si="77"/>
        <v>24</v>
      </c>
      <c r="BT82" s="6" t="str">
        <f>IF(AND(BS82&gt;=0,BS82&lt;Pieņēmumi!$CJ$46),0,
IF(AND(BS82&gt;= Pieņēmumi!$CJ$46,BS82&lt;Pieņēmumi!$CJ$47), "Mikro",
IF(AND(BS82&gt;=Pieņēmumi!$CJ$47,BS82&lt;Pieņēmumi!$CJ$48), "Mazs",
IF(AND(BS82&gt;=Pieņēmumi!$CJ$48,BS82&lt;Pieņēmumi!$CJ$49), "Vidējs","Liels"))))</f>
        <v>Liels</v>
      </c>
      <c r="BU82" s="9">
        <f>IF(BT82="Mikro",Pieņēmumi!$CJ$31*BR82*0.5,
IF(BT82="Mazs",Pieņēmumi!$CJ$31*BR82,
IF(BT82="Vidējs",Pieņēmumi!$CJ$32*BR82,
IF(BT82="Liels",Pieņēmumi!$CJ$34*BR82,
0))))</f>
        <v>3.3910533910533909</v>
      </c>
      <c r="BV82" s="9">
        <f>IF(BT82="Mikro",Pieņēmumi!$CJ$31*BR82*0.5,0)</f>
        <v>0</v>
      </c>
      <c r="BW82">
        <v>23</v>
      </c>
      <c r="BX82">
        <v>1</v>
      </c>
      <c r="BY82" s="2">
        <f>BW82/BX82</f>
        <v>23</v>
      </c>
      <c r="BZ82" s="6">
        <f>ROUNDUP(IF($A82=1,BW82/Pieņēmumi!$CU$42,IF($A82=2,BW82/Pieņēmumi!$CU$43,IF($A82=3,BW82/Pieņēmumi!$CU$44,BW82/Pieņēmumi!$CU$45))),$CH$10)</f>
        <v>1</v>
      </c>
      <c r="CA82" s="6">
        <f t="shared" si="78"/>
        <v>23</v>
      </c>
      <c r="CB82" s="6" t="str">
        <f>IF(AND(CA82&gt;=0,CA82&lt;Pieņēmumi!$CU$49),0,
IF(AND(CA82&gt;=Pieņēmumi!$CU$49,CA82&lt;Pieņēmumi!$CU$50),"Mazs",
IF(AND(CA82&gt;=Pieņēmumi!$CU$50,CA82&lt;Pieņēmumi!$CU$51),"Vidējs","Liels")))</f>
        <v>Liels</v>
      </c>
      <c r="CC82" s="9">
        <f>IF(CB82="Mazs",Pieņēmumi!$CU$34*BZ82,IF(CB82="Vidējs",Pieņēmumi!$CU$35*BZ82,IF(CB82="Liels",Pieņēmumi!$CU$37*BZ82,0)))</f>
        <v>1.7676767676767675</v>
      </c>
      <c r="CD82" s="9">
        <f>IF(CB82="Mazs",(Pieņēmumi!$CU$35-Pieņēmumi!$CU$34)*BZ82,0)</f>
        <v>0</v>
      </c>
      <c r="CE82">
        <v>24</v>
      </c>
      <c r="CF82">
        <v>1</v>
      </c>
      <c r="CG82" s="2">
        <f>CE82/CF82</f>
        <v>24</v>
      </c>
      <c r="CH82" s="6">
        <f>ROUNDUP(IF($A82=1,CE82/Pieņēmumi!$DE$42,IF($A82=2,CE82/Pieņēmumi!$DE$43,IF($A82=3,CE82/Pieņēmumi!$DE$44,CE82/Pieņēmumi!$DE$45))),$CH$10)</f>
        <v>1</v>
      </c>
      <c r="CI82" s="6">
        <f t="shared" si="79"/>
        <v>24</v>
      </c>
      <c r="CJ82" s="6" t="str">
        <f>IF(AND(CI82&gt;=0,CI82&lt;Pieņēmumi!$DE$49),0,
IF(AND(CI82&gt;=Pieņēmumi!$DE$49,CI82&lt;Pieņēmumi!$DE$50),"Mazs",
IF(AND(CI82&gt;=Pieņēmumi!$DE$50,CI82&lt;Pieņēmumi!$DE$51),"Vidējs","Liels")))</f>
        <v>Liels</v>
      </c>
      <c r="CK82" s="9">
        <f>IF(CJ82="Mazs",Pieņēmumi!$DE$34*CH82,IF(CJ82="Vidējs",Pieņēmumi!$DE$35*CH82,IF(CJ82="Liels",Pieņēmumi!$DE$37*CH82,0)))</f>
        <v>1.7676767676767675</v>
      </c>
      <c r="CL82" s="9">
        <f>IF(CJ82="Mazs",(Pieņēmumi!$DE$35-Pieņēmumi!$DE$34)*CH82,0)</f>
        <v>0</v>
      </c>
      <c r="CM82">
        <v>25</v>
      </c>
      <c r="CN82">
        <v>1</v>
      </c>
      <c r="CO82" s="2">
        <f>CM82/CN82</f>
        <v>25</v>
      </c>
      <c r="CP82" s="6">
        <f>ROUNDUP(IF($A82=1,CM82/Pieņēmumi!$DO$42,IF($A82=2,CM82/Pieņēmumi!$DO$43,IF($A82=3,CM82/Pieņēmumi!$DO$44,CM82/Pieņēmumi!$DO$45))),$CP$10)</f>
        <v>1</v>
      </c>
      <c r="CQ82" s="6">
        <f t="shared" si="80"/>
        <v>25</v>
      </c>
      <c r="CR82" s="6" t="str">
        <f>IF(AND(CQ82&gt;=0,CQ82&lt;Pieņēmumi!$DO$49),0,
IF(AND(CQ82&gt;=Pieņēmumi!$DO$49,CQ82&lt;Pieņēmumi!$DO$50),"Mazs",
IF(AND(CQ82&gt;=Pieņēmumi!$DO$50,CQ82&lt;Pieņēmumi!$DO$51),"Vidējs","Liels")))</f>
        <v>Liels</v>
      </c>
      <c r="CS82" s="9">
        <f>IF(CR82="Mazs",Pieņēmumi!$DO$34*CP82,IF(CR82="Vidējs",Pieņēmumi!$DO$35*CP82,IF(CR82="Liels",Pieņēmumi!$DO$37*CP82,0)))</f>
        <v>1.7676767676767675</v>
      </c>
      <c r="CT82" s="9">
        <f>IF(CR82="Mazs",(Pieņēmumi!$DO$35-Pieņēmumi!$DO$34)*CP82,0)</f>
        <v>0</v>
      </c>
      <c r="CU82" s="6">
        <f t="shared" si="81"/>
        <v>559</v>
      </c>
      <c r="CV82" s="6">
        <f t="shared" si="82"/>
        <v>23</v>
      </c>
      <c r="CW82" s="2">
        <f t="shared" si="83"/>
        <v>24.304347826086957</v>
      </c>
      <c r="CX82" t="str">
        <f t="shared" si="84"/>
        <v>Lielā</v>
      </c>
    </row>
    <row r="83" spans="1:102" x14ac:dyDescent="0.25">
      <c r="A83" s="5">
        <v>3</v>
      </c>
      <c r="B83" s="23">
        <v>0.84983496845129747</v>
      </c>
      <c r="C83">
        <v>1</v>
      </c>
      <c r="D83">
        <v>1</v>
      </c>
      <c r="E83" s="2">
        <f t="shared" si="66"/>
        <v>1</v>
      </c>
      <c r="F83" s="6">
        <f>ROUNDUP(IF($A83=1,C83/Pieņēmumi!$B$39,IF($A83=2,C83/Pieņēmumi!$B$40,IF($A83=3,C83/Pieņēmumi!$B$41,C83/Pieņēmumi!$B$42))),$F$10)</f>
        <v>1</v>
      </c>
      <c r="G83" s="6">
        <f t="shared" si="69"/>
        <v>1</v>
      </c>
      <c r="H83" s="6" t="str">
        <f>IF(AND(G83&gt;=0,G83&lt;Pieņēmumi!$B$46),0,
IF(AND(G83&gt;= Pieņēmumi!$B$46,G83&lt;Pieņēmumi!$B$47), "Mikro",
IF(AND(G83&gt;=Pieņēmumi!$B$47,G83&lt;Pieņēmumi!$B$48), "Mazs",
IF(AND(G83&gt;=Pieņēmumi!$B$48,G83&lt;Pieņēmumi!$B$49), "Vidējs","Liels"))))</f>
        <v>Mikro</v>
      </c>
      <c r="I83" s="9">
        <f>IF(H83="Mikro",Pieņēmumi!$B$31*F83*0.5,
IF(H83="Mazs",Pieņēmumi!$B$31*F83,
IF(H83="Vidējs",Pieņēmumi!$B$32*F83,
IF(H83="Liels",Pieņēmumi!$B$34*F83,
0))))</f>
        <v>0.35792094615624032</v>
      </c>
      <c r="J83" s="9">
        <f>IF(H83="Mikro",Pieņēmumi!$B$31*F83*0.5,0)</f>
        <v>0.35792094615624032</v>
      </c>
      <c r="K83">
        <v>1</v>
      </c>
      <c r="L83">
        <v>1</v>
      </c>
      <c r="M83" s="2">
        <f>K83/L83</f>
        <v>1</v>
      </c>
      <c r="N83" s="6">
        <f>ROUNDUP(IF($A83=1,K83/Pieņēmumi!$L$39,IF($A83=2,K83/Pieņēmumi!$L$40,IF($A83=3,K83/Pieņēmumi!$L$41,K83/Pieņēmumi!$L$42))),$N$10)</f>
        <v>1</v>
      </c>
      <c r="O83" s="6">
        <f t="shared" si="70"/>
        <v>1</v>
      </c>
      <c r="P83" s="6" t="str">
        <f>IF(AND(O83&gt;=0,O83&lt;Pieņēmumi!$L$46),0,
IF(AND(O83&gt;= Pieņēmumi!$L$46,O83&lt;Pieņēmumi!$L$47), "Mikro",
IF(AND(O83&gt;=Pieņēmumi!$L$47,O83&lt;Pieņēmumi!$L$48), "Mazs",
IF(AND(O83&gt;=Pieņēmumi!$L$48,O83&lt;Pieņēmumi!$L$49), "Vidējs","Liels"))))</f>
        <v>Mikro</v>
      </c>
      <c r="Q83" s="9">
        <f>IF(P83="Mikro",Pieņēmumi!$L$31*N83*0.5,
IF(P83="Mazs",Pieņēmumi!$L$31*N83,
IF(P83="Vidējs",Pieņēmumi!$L$32*N83,
IF(P83="Liels",Pieņēmumi!$L$34*N83,
0))))</f>
        <v>0.3734827264239029</v>
      </c>
      <c r="R83" s="9">
        <f>IF(P83="Mikro",Pieņēmumi!$L$31*N83*0.5,0)</f>
        <v>0.3734827264239029</v>
      </c>
      <c r="S83">
        <v>0</v>
      </c>
      <c r="T83">
        <v>0</v>
      </c>
      <c r="U83" s="2">
        <v>0</v>
      </c>
      <c r="V83" s="6">
        <f>ROUNDUP(IF($A83=1,S83/Pieņēmumi!$V$39,IF($A83=2,S83/Pieņēmumi!$V$40,IF($A83=3,S83/Pieņēmumi!$V$41,S83/Pieņēmumi!$V$42))),$V$10)</f>
        <v>0</v>
      </c>
      <c r="W83" s="6">
        <f t="shared" si="71"/>
        <v>0</v>
      </c>
      <c r="X83" s="6">
        <f>IF(AND(W83&gt;=0,W83&lt;Pieņēmumi!$V$46),0,
IF(AND(W83&gt;= Pieņēmumi!$V$46,W83&lt;Pieņēmumi!$V$47), "Mikro",
IF(AND(W83&gt;=Pieņēmumi!$V$47,W83&lt;Pieņēmumi!$V$48), "Mazs",
IF(AND(W83&gt;=Pieņēmumi!$V$48,W83&lt;Pieņēmumi!$V$49), "Vidējs","Liels"))))</f>
        <v>0</v>
      </c>
      <c r="Y83" s="9">
        <f>IF(X83="Mikro",Pieņēmumi!$V$31*V83*0.5,
IF(X83="Mazs",Pieņēmumi!$V$31*V83,
IF(X83="Vidējs",Pieņēmumi!$V$32*V83,
IF(X83="Liels",Pieņēmumi!$V$34*V83,
0))))</f>
        <v>0</v>
      </c>
      <c r="Z83" s="9">
        <f>IF(X83="Mikro",Pieņēmumi!$V$31*V83*0.5,0)</f>
        <v>0</v>
      </c>
      <c r="AA83">
        <v>2</v>
      </c>
      <c r="AB83">
        <v>1</v>
      </c>
      <c r="AC83" s="2">
        <f t="shared" si="59"/>
        <v>2</v>
      </c>
      <c r="AD83" s="6">
        <f>ROUNDUP(IF($A83=1,AA83/Pieņēmumi!$AF$39,IF($A83=2,AA83/Pieņēmumi!$AF$40,IF($A83=3,AA83/Pieņēmumi!$AF$41,AA83/Pieņēmumi!$AF$42))),$AD$10)</f>
        <v>1</v>
      </c>
      <c r="AE83" s="6">
        <f t="shared" si="72"/>
        <v>2</v>
      </c>
      <c r="AF83" s="6" t="str">
        <f>IF(AND(AE83&gt;=0,AE83&lt;Pieņēmumi!$AF$46),0,
IF(AND(AE83&gt;= Pieņēmumi!$AF$46,AE83&lt;Pieņēmumi!$AF$47), "Mikro",
IF(AND(AE83&gt;=Pieņēmumi!$AF$47,AE83&lt;Pieņēmumi!$AF$48), "Mazs",
IF(AND(AE83&gt;=Pieņēmumi!$AF$48,AE83&lt;Pieņēmumi!$AF$49), "Vidējs","Liels"))))</f>
        <v>Mikro</v>
      </c>
      <c r="AG83" s="9">
        <f>IF(AF83="Mikro",Pieņēmumi!$AF$31*AD83*0.5,
IF(AF83="Mazs",Pieņēmumi!$AF$31*AD83,
IF(AF83="Vidējs",Pieņēmumi!$AF$32*AD83,
IF(AF83="Liels",Pieņēmumi!$AF$34*AD83,
0))))</f>
        <v>0.42016806722689076</v>
      </c>
      <c r="AH83" s="9">
        <f>IF(AF83="Mikro",Pieņēmumi!$AF$31*AD83*0.5,0)</f>
        <v>0.42016806722689076</v>
      </c>
      <c r="AI83">
        <v>2</v>
      </c>
      <c r="AJ83">
        <v>1</v>
      </c>
      <c r="AK83" s="2">
        <f t="shared" si="60"/>
        <v>2</v>
      </c>
      <c r="AL83" s="6">
        <f>ROUNDUP(IF($A83=1,AI83/Pieņēmumi!$AR$39,IF($A83=2,AI83/Pieņēmumi!$AR$40,IF($A83=3,AI83/Pieņēmumi!$AR$41,AI83/Pieņēmumi!$AR$42))),$AL$10)</f>
        <v>1</v>
      </c>
      <c r="AM83" s="6">
        <f t="shared" si="73"/>
        <v>2</v>
      </c>
      <c r="AN83" s="6" t="str">
        <f>IF(AND(AM83&gt;=0,AM83&lt;Pieņēmumi!$AR$46),0,
IF(AND(AM83&gt;= Pieņēmumi!$AR$46,AM83&lt;Pieņēmumi!$AR$47), "Mikro",
IF(AND(AM83&gt;=Pieņēmumi!$AR$47,AM83&lt;Pieņēmumi!$AR$48), "Mazs",
IF(AND(AM83&gt;=Pieņēmumi!$AR$48,AM83&lt;Pieņēmumi!$AR$49), "Vidējs","Liels"))))</f>
        <v>Mikro</v>
      </c>
      <c r="AO83" s="9">
        <f>IF(AN83="Mikro",Pieņēmumi!$AR$31*AL83*0.5,
IF(AN83="Mazs",Pieņēmumi!$AR$31*AL83,
IF(AN83="Vidējs",Pieņēmumi!$AR$32*AL83,
IF(AN83="Liels",Pieņēmumi!$AR$34*AL83,
0))))</f>
        <v>0.45129162776221604</v>
      </c>
      <c r="AP83" s="9">
        <f>IF(AN83="Mikro",Pieņēmumi!$AR$31*AL83*0.5,0)</f>
        <v>0.45129162776221604</v>
      </c>
      <c r="AQ83">
        <v>3</v>
      </c>
      <c r="AR83">
        <v>1</v>
      </c>
      <c r="AS83" s="2">
        <f t="shared" si="61"/>
        <v>3</v>
      </c>
      <c r="AT83" s="6">
        <f>ROUNDUP(IF($A83=1,AQ83/Pieņēmumi!$BC$39,IF($A83=2,AQ83/Pieņēmumi!$BC$40,IF($A83=3,AQ83/Pieņēmumi!$BC$41,AQ83/Pieņēmumi!$BC$42))),$AT$10)</f>
        <v>1</v>
      </c>
      <c r="AU83" s="6">
        <f t="shared" si="74"/>
        <v>3</v>
      </c>
      <c r="AV83" s="6" t="str">
        <f>IF(AND(AU83&gt;=0,AU83&lt;Pieņēmumi!$BC$46),0,
IF(AND(AU83&gt;= Pieņēmumi!$BC$46,AU83&lt;Pieņēmumi!$BC$47), "Mikro",
IF(AND(AU83&gt;=Pieņēmumi!$BC$47,AU83&lt;Pieņēmumi!$BC$48), "Mazs",
IF(AND(AU83&gt;=Pieņēmumi!$BC$48,AU83&lt;Pieņēmumi!$BC$49), "Vidējs","Liels"))))</f>
        <v>Mikro</v>
      </c>
      <c r="AW83" s="9">
        <f>IF(AV83="Mikro",Pieņēmumi!$BC$31*AT83*0.5,
IF(AV83="Mazs",Pieņēmumi!$BC$31*AT83,
IF(AV83="Vidējs",Pieņēmumi!$BC$32*AT83,
IF(AV83="Liels",Pieņēmumi!$BC$34*AT83,
0))))</f>
        <v>0.48241518829754126</v>
      </c>
      <c r="AX83" s="9">
        <f>IF(AV83="Mikro",Pieņēmumi!$BC$31*AT83*0.5,0)</f>
        <v>0.48241518829754126</v>
      </c>
      <c r="AY83">
        <v>0</v>
      </c>
      <c r="AZ83">
        <v>0</v>
      </c>
      <c r="BA83" s="2">
        <v>0</v>
      </c>
      <c r="BB83" s="6">
        <f>ROUNDUP(IF($A83=1,AY83/Pieņēmumi!$BN$39,IF($A83=2,AY83/Pieņēmumi!$BN$40,IF($A83=3,AY83/Pieņēmumi!$BN$41,AY83/Pieņēmumi!$BN$42))),$BB$10)</f>
        <v>0</v>
      </c>
      <c r="BC83" s="6">
        <f t="shared" si="75"/>
        <v>0</v>
      </c>
      <c r="BD83" s="6">
        <f>IF(AND(BC83&gt;=0,BC83&lt;Pieņēmumi!$BN$46),0,
IF(AND(BC83&gt;= Pieņēmumi!$BN$46,BC83&lt;Pieņēmumi!$BN$47), "Mikro",
IF(AND(BC83&gt;=Pieņēmumi!$BN$47,BC83&lt;Pieņēmumi!$BN$48), "Mazs",
IF(AND(BC83&gt;=Pieņēmumi!$BN$48,BC83&lt;Pieņēmumi!$BN$49), "Vidējs","Liels"))))</f>
        <v>0</v>
      </c>
      <c r="BE83" s="9">
        <f>IF(BD83="Mikro",Pieņēmumi!$BN$31*BB83*0.5,
IF(BD83="Mazs",Pieņēmumi!$BN$31*BB83,
IF(BD83="Vidējs",Pieņēmumi!$BN$32*BB83,
IF(BD83="Liels",Pieņēmumi!$BN$34*BB83,
0))))</f>
        <v>0</v>
      </c>
      <c r="BF83" s="9">
        <f>IF(BD83="Mikro",Pieņēmumi!$BN$31*BB83*0.5,0)</f>
        <v>0</v>
      </c>
      <c r="BG83">
        <v>3</v>
      </c>
      <c r="BH83">
        <v>1</v>
      </c>
      <c r="BI83" s="2">
        <f t="shared" si="64"/>
        <v>3</v>
      </c>
      <c r="BJ83" s="6">
        <f>ROUNDUP(IF($A83=1,BG83/Pieņēmumi!$BY$39,IF($A83=2,BG83/Pieņēmumi!$BY$40,IF($A83=3,BG83/Pieņēmumi!$BY$41,BG83/Pieņēmumi!$BY$42))),$BJ$10)</f>
        <v>1</v>
      </c>
      <c r="BK83" s="6">
        <f t="shared" si="76"/>
        <v>3</v>
      </c>
      <c r="BL83" s="6" t="str">
        <f>IF(AND(BK83&gt;=0,BK83&lt;Pieņēmumi!$BY$46),0,
IF(AND(BK83&gt;= Pieņēmumi!$BY$46,BK83&lt;Pieņēmumi!$BY$47), "Mikro",
IF(AND(BK83&gt;=Pieņēmumi!$BY$47,BK83&lt;Pieņēmumi!$BY$48), "Mazs",
IF(AND(BK83&gt;=Pieņēmumi!$BY$48,BK83&lt;Pieņēmumi!$BY$49), "Vidējs","Liels"))))</f>
        <v>Mikro</v>
      </c>
      <c r="BM83" s="9">
        <f>IF(BL83="Mikro",Pieņēmumi!$BY$31*BJ83*0.5,
IF(BL83="Mazs",Pieņēmumi!$BY$31*BJ83,
IF(BL83="Vidējs",Pieņēmumi!$BY$32*BJ83,
IF(BL83="Liels",Pieņēmumi!$BY$34*BJ83,
0))))</f>
        <v>0.54466230936819171</v>
      </c>
      <c r="BN83" s="9">
        <f>IF(BL83="Mikro",Pieņēmumi!$BY$31*BJ83*0.5,0)</f>
        <v>0.54466230936819171</v>
      </c>
      <c r="BO83">
        <v>7</v>
      </c>
      <c r="BP83">
        <v>1</v>
      </c>
      <c r="BQ83" s="2">
        <f t="shared" si="65"/>
        <v>7</v>
      </c>
      <c r="BR83" s="6">
        <f>ROUNDUP(IF($A83=1,BO83/Pieņēmumi!$CJ$39,IF($A83=2,BO83/Pieņēmumi!$CJ$40,IF($A83=3,BO83/Pieņēmumi!$CJ$41,BO83/Pieņēmumi!$CJ$42))),$BR$10)</f>
        <v>1</v>
      </c>
      <c r="BS83" s="6">
        <f t="shared" si="77"/>
        <v>7</v>
      </c>
      <c r="BT83" s="6" t="str">
        <f>IF(AND(BS83&gt;=0,BS83&lt;Pieņēmumi!$CJ$46),0,
IF(AND(BS83&gt;= Pieņēmumi!$CJ$46,BS83&lt;Pieņēmumi!$CJ$47), "Mikro",
IF(AND(BS83&gt;=Pieņēmumi!$CJ$47,BS83&lt;Pieņēmumi!$CJ$48), "Mazs",
IF(AND(BS83&gt;=Pieņēmumi!$CJ$48,BS83&lt;Pieņēmumi!$CJ$49), "Vidējs","Liels"))))</f>
        <v>Mikro</v>
      </c>
      <c r="BU83" s="9">
        <f>IF(BT83="Mikro",Pieņēmumi!$CJ$31*BR83*0.5,
IF(BT83="Mazs",Pieņēmumi!$CJ$31*BR83,
IF(BT83="Vidējs",Pieņēmumi!$CJ$32*BR83,
IF(BT83="Liels",Pieņēmumi!$CJ$34*BR83,
0))))</f>
        <v>0.54466230936819171</v>
      </c>
      <c r="BV83" s="9">
        <f>IF(BT83="Mikro",Pieņēmumi!$CJ$31*BR83*0.5,0)</f>
        <v>0.54466230936819171</v>
      </c>
      <c r="BW83">
        <v>0</v>
      </c>
      <c r="BX83">
        <v>0</v>
      </c>
      <c r="BY83" s="2">
        <v>0</v>
      </c>
      <c r="BZ83" s="6">
        <f>ROUNDUP(IF($A83=1,BW83/Pieņēmumi!$CU$42,IF($A83=2,BW83/Pieņēmumi!$CU$43,IF($A83=3,BW83/Pieņēmumi!$CU$44,BW83/Pieņēmumi!$CU$45))),$CH$10)</f>
        <v>0</v>
      </c>
      <c r="CA83" s="6">
        <f t="shared" si="78"/>
        <v>0</v>
      </c>
      <c r="CB83" s="6">
        <f>IF(AND(CA83&gt;=0,CA83&lt;Pieņēmumi!$CU$49),0,
IF(AND(CA83&gt;=Pieņēmumi!$CU$49,CA83&lt;Pieņēmumi!$CU$50),"Mazs",
IF(AND(CA83&gt;=Pieņēmumi!$CU$50,CA83&lt;Pieņēmumi!$CU$51),"Vidējs","Liels")))</f>
        <v>0</v>
      </c>
      <c r="CC83" s="9">
        <f>IF(CB83="Mazs",Pieņēmumi!$CU$34*BZ83,IF(CB83="Vidējs",Pieņēmumi!$CU$35*BZ83,IF(CB83="Liels",Pieņēmumi!$CU$37*BZ83,0)))</f>
        <v>0</v>
      </c>
      <c r="CD83" s="9">
        <f>IF(CB83="Mazs",(Pieņēmumi!$CU$35-Pieņēmumi!$CU$34)*BZ83,0)</f>
        <v>0</v>
      </c>
      <c r="CE83">
        <v>0</v>
      </c>
      <c r="CF83">
        <v>0</v>
      </c>
      <c r="CG83" s="2">
        <v>0</v>
      </c>
      <c r="CH83" s="6">
        <f>ROUNDUP(IF($A83=1,CE83/Pieņēmumi!$DE$42,IF($A83=2,CE83/Pieņēmumi!$DE$43,IF($A83=3,CE83/Pieņēmumi!$DE$44,CE83/Pieņēmumi!$DE$45))),$CH$10)</f>
        <v>0</v>
      </c>
      <c r="CI83" s="6">
        <f t="shared" si="79"/>
        <v>0</v>
      </c>
      <c r="CJ83" s="6">
        <f>IF(AND(CI83&gt;=0,CI83&lt;Pieņēmumi!$DE$49),0,
IF(AND(CI83&gt;=Pieņēmumi!$DE$49,CI83&lt;Pieņēmumi!$DE$50),"Mazs",
IF(AND(CI83&gt;=Pieņēmumi!$DE$50,CI83&lt;Pieņēmumi!$DE$51),"Vidējs","Liels")))</f>
        <v>0</v>
      </c>
      <c r="CK83" s="9">
        <f>IF(CJ83="Mazs",Pieņēmumi!$DE$34*CH83,IF(CJ83="Vidējs",Pieņēmumi!$DE$35*CH83,IF(CJ83="Liels",Pieņēmumi!$DE$37*CH83,0)))</f>
        <v>0</v>
      </c>
      <c r="CL83" s="9">
        <f>IF(CJ83="Mazs",(Pieņēmumi!$DE$35-Pieņēmumi!$DE$34)*CH83,0)</f>
        <v>0</v>
      </c>
      <c r="CM83">
        <v>0</v>
      </c>
      <c r="CN83">
        <v>0</v>
      </c>
      <c r="CO83" s="2">
        <v>0</v>
      </c>
      <c r="CP83" s="6">
        <f>ROUNDUP(IF($A83=1,CM83/Pieņēmumi!$DO$42,IF($A83=2,CM83/Pieņēmumi!$DO$43,IF($A83=3,CM83/Pieņēmumi!$DO$44,CM83/Pieņēmumi!$DO$45))),$CP$10)</f>
        <v>0</v>
      </c>
      <c r="CQ83" s="6">
        <f t="shared" si="80"/>
        <v>0</v>
      </c>
      <c r="CR83" s="6">
        <f>IF(AND(CQ83&gt;=0,CQ83&lt;Pieņēmumi!$DO$49),0,
IF(AND(CQ83&gt;=Pieņēmumi!$DO$49,CQ83&lt;Pieņēmumi!$DO$50),"Mazs",
IF(AND(CQ83&gt;=Pieņēmumi!$DO$50,CQ83&lt;Pieņēmumi!$DO$51),"Vidējs","Liels")))</f>
        <v>0</v>
      </c>
      <c r="CS83" s="9">
        <f>IF(CR83="Mazs",Pieņēmumi!$DO$34*CP83,IF(CR83="Vidējs",Pieņēmumi!$DO$35*CP83,IF(CR83="Liels",Pieņēmumi!$DO$37*CP83,0)))</f>
        <v>0</v>
      </c>
      <c r="CT83" s="9">
        <f>IF(CR83="Mazs",(Pieņēmumi!$DO$35-Pieņēmumi!$DO$34)*CP83,0)</f>
        <v>0</v>
      </c>
      <c r="CU83" s="6">
        <f t="shared" si="81"/>
        <v>19</v>
      </c>
      <c r="CV83" s="6">
        <f t="shared" si="82"/>
        <v>7</v>
      </c>
      <c r="CW83" s="2">
        <f t="shared" si="83"/>
        <v>2.7142857142857144</v>
      </c>
      <c r="CX83" t="str">
        <f t="shared" si="84"/>
        <v>Mazā</v>
      </c>
    </row>
    <row r="84" spans="1:102" x14ac:dyDescent="0.25">
      <c r="A84" s="5">
        <v>2</v>
      </c>
      <c r="B84" s="23">
        <v>0.84548150202777594</v>
      </c>
      <c r="C84">
        <v>22</v>
      </c>
      <c r="D84">
        <v>1</v>
      </c>
      <c r="E84" s="2">
        <f t="shared" si="66"/>
        <v>22</v>
      </c>
      <c r="F84" s="6">
        <f>ROUNDUP(IF($A84=1,C84/Pieņēmumi!$B$39,IF($A84=2,C84/Pieņēmumi!$B$40,IF($A84=3,C84/Pieņēmumi!$B$41,C84/Pieņēmumi!$B$42))),$F$10)</f>
        <v>2</v>
      </c>
      <c r="G84" s="6">
        <f t="shared" si="69"/>
        <v>11</v>
      </c>
      <c r="H84" s="6" t="str">
        <f>IF(AND(G84&gt;=0,G84&lt;Pieņēmumi!$B$46),0,
IF(AND(G84&gt;= Pieņēmumi!$B$46,G84&lt;Pieņēmumi!$B$47), "Mikro",
IF(AND(G84&gt;=Pieņēmumi!$B$47,G84&lt;Pieņēmumi!$B$48), "Mazs",
IF(AND(G84&gt;=Pieņēmumi!$B$48,G84&lt;Pieņēmumi!$B$49), "Vidējs","Liels"))))</f>
        <v>Mazs</v>
      </c>
      <c r="I84" s="9">
        <f>IF(H84="Mikro",Pieņēmumi!$B$31*F84*0.5,
IF(H84="Mazs",Pieņēmumi!$B$31*F84,
IF(H84="Vidējs",Pieņēmumi!$B$32*F84,
IF(H84="Liels",Pieņēmumi!$B$34*F84,
0))))</f>
        <v>1.4316837846249613</v>
      </c>
      <c r="J84" s="9">
        <f>IF(H84="Mikro",Pieņēmumi!$B$31*F84*0.5,0)</f>
        <v>0</v>
      </c>
      <c r="K84">
        <v>24</v>
      </c>
      <c r="L84">
        <v>2</v>
      </c>
      <c r="M84" s="2">
        <f>K84/L84</f>
        <v>12</v>
      </c>
      <c r="N84" s="6">
        <f>ROUNDUP(IF($A84=1,K84/Pieņēmumi!$L$39,IF($A84=2,K84/Pieņēmumi!$L$40,IF($A84=3,K84/Pieņēmumi!$L$41,K84/Pieņēmumi!$L$42))),$N$10)</f>
        <v>2</v>
      </c>
      <c r="O84" s="6">
        <f t="shared" si="70"/>
        <v>12</v>
      </c>
      <c r="P84" s="6" t="str">
        <f>IF(AND(O84&gt;=0,O84&lt;Pieņēmumi!$L$46),0,
IF(AND(O84&gt;= Pieņēmumi!$L$46,O84&lt;Pieņēmumi!$L$47), "Mikro",
IF(AND(O84&gt;=Pieņēmumi!$L$47,O84&lt;Pieņēmumi!$L$48), "Mazs",
IF(AND(O84&gt;=Pieņēmumi!$L$48,O84&lt;Pieņēmumi!$L$49), "Vidējs","Liels"))))</f>
        <v>Vidējs</v>
      </c>
      <c r="Q84" s="9">
        <f>IF(P84="Mikro",Pieņēmumi!$L$31*N84*0.5,
IF(P84="Mazs",Pieņēmumi!$L$31*N84,
IF(P84="Vidējs",Pieņēmumi!$L$32*N84,
IF(P84="Liels",Pieņēmumi!$L$34*N84,
0))))</f>
        <v>1.6795865633074938</v>
      </c>
      <c r="R84" s="9">
        <f>IF(P84="Mikro",Pieņēmumi!$L$31*N84*0.5,0)</f>
        <v>0</v>
      </c>
      <c r="S84">
        <v>21</v>
      </c>
      <c r="T84">
        <v>1</v>
      </c>
      <c r="U84" s="2">
        <f>S84/T84</f>
        <v>21</v>
      </c>
      <c r="V84" s="6">
        <f>ROUNDUP(IF($A84=1,S84/Pieņēmumi!$V$39,IF($A84=2,S84/Pieņēmumi!$V$40,IF($A84=3,S84/Pieņēmumi!$V$41,S84/Pieņēmumi!$V$42))),$V$10)</f>
        <v>2</v>
      </c>
      <c r="W84" s="6">
        <f t="shared" si="71"/>
        <v>10.5</v>
      </c>
      <c r="X84" s="6" t="str">
        <f>IF(AND(W84&gt;=0,W84&lt;Pieņēmumi!$V$46),0,
IF(AND(W84&gt;= Pieņēmumi!$V$46,W84&lt;Pieņēmumi!$V$47), "Mikro",
IF(AND(W84&gt;=Pieņēmumi!$V$47,W84&lt;Pieņēmumi!$V$48), "Mazs",
IF(AND(W84&gt;=Pieņēmumi!$V$48,W84&lt;Pieņēmumi!$V$49), "Vidējs","Liels"))))</f>
        <v>Mazs</v>
      </c>
      <c r="Y84" s="9">
        <f>IF(X84="Mikro",Pieņēmumi!$V$31*V84*0.5,
IF(X84="Mazs",Pieņēmumi!$V$31*V84,
IF(X84="Vidējs",Pieņēmumi!$V$32*V84,
IF(X84="Liels",Pieņēmumi!$V$34*V84,
0))))</f>
        <v>1.5561780267662622</v>
      </c>
      <c r="Z84" s="9">
        <f>IF(X84="Mikro",Pieņēmumi!$V$31*V84*0.5,0)</f>
        <v>0</v>
      </c>
      <c r="AA84">
        <v>16</v>
      </c>
      <c r="AB84">
        <v>1</v>
      </c>
      <c r="AC84" s="2">
        <f t="shared" si="59"/>
        <v>16</v>
      </c>
      <c r="AD84" s="6">
        <f>ROUNDUP(IF($A84=1,AA84/Pieņēmumi!$AF$39,IF($A84=2,AA84/Pieņēmumi!$AF$40,IF($A84=3,AA84/Pieņēmumi!$AF$41,AA84/Pieņēmumi!$AF$42))),$AD$10)</f>
        <v>1</v>
      </c>
      <c r="AE84" s="6">
        <f t="shared" si="72"/>
        <v>16</v>
      </c>
      <c r="AF84" s="6" t="str">
        <f>IF(AND(AE84&gt;=0,AE84&lt;Pieņēmumi!$AF$46),0,
IF(AND(AE84&gt;= Pieņēmumi!$AF$46,AE84&lt;Pieņēmumi!$AF$47), "Mikro",
IF(AND(AE84&gt;=Pieņēmumi!$AF$47,AE84&lt;Pieņēmumi!$AF$48), "Mazs",
IF(AND(AE84&gt;=Pieņēmumi!$AF$48,AE84&lt;Pieņēmumi!$AF$49), "Vidējs","Liels"))))</f>
        <v>Vidējs</v>
      </c>
      <c r="AG84" s="9">
        <f>IF(AF84="Mikro",Pieņēmumi!$AF$31*AD84*0.5,
IF(AF84="Mazs",Pieņēmumi!$AF$31*AD84,
IF(AF84="Vidējs",Pieņēmumi!$AF$32*AD84,
IF(AF84="Liels",Pieņēmumi!$AF$34*AD84,
0))))</f>
        <v>1.03359173126615</v>
      </c>
      <c r="AH84" s="9">
        <f>IF(AF84="Mikro",Pieņēmumi!$AF$31*AD84*0.5,0)</f>
        <v>0</v>
      </c>
      <c r="AI84">
        <v>0</v>
      </c>
      <c r="AJ84">
        <v>0</v>
      </c>
      <c r="AK84" s="2">
        <v>0</v>
      </c>
      <c r="AL84" s="6">
        <f>ROUNDUP(IF($A84=1,AI84/Pieņēmumi!$AR$39,IF($A84=2,AI84/Pieņēmumi!$AR$40,IF($A84=3,AI84/Pieņēmumi!$AR$41,AI84/Pieņēmumi!$AR$42))),$AL$10)</f>
        <v>0</v>
      </c>
      <c r="AM84" s="6">
        <f t="shared" si="73"/>
        <v>0</v>
      </c>
      <c r="AN84" s="6">
        <f>IF(AND(AM84&gt;=0,AM84&lt;Pieņēmumi!$AR$46),0,
IF(AND(AM84&gt;= Pieņēmumi!$AR$46,AM84&lt;Pieņēmumi!$AR$47), "Mikro",
IF(AND(AM84&gt;=Pieņēmumi!$AR$47,AM84&lt;Pieņēmumi!$AR$48), "Mazs",
IF(AND(AM84&gt;=Pieņēmumi!$AR$48,AM84&lt;Pieņēmumi!$AR$49), "Vidējs","Liels"))))</f>
        <v>0</v>
      </c>
      <c r="AO84" s="9">
        <f>IF(AN84="Mikro",Pieņēmumi!$AR$31*AL84*0.5,
IF(AN84="Mazs",Pieņēmumi!$AR$31*AL84,
IF(AN84="Vidējs",Pieņēmumi!$AR$32*AL84,
IF(AN84="Liels",Pieņēmumi!$AR$34*AL84,
0))))</f>
        <v>0</v>
      </c>
      <c r="AP84" s="9">
        <f>IF(AN84="Mikro",Pieņēmumi!$AR$31*AL84*0.5,0)</f>
        <v>0</v>
      </c>
      <c r="AQ84">
        <v>0</v>
      </c>
      <c r="AR84">
        <v>0</v>
      </c>
      <c r="AS84" s="2">
        <v>0</v>
      </c>
      <c r="AT84" s="6">
        <f>ROUNDUP(IF($A84=1,AQ84/Pieņēmumi!$BC$39,IF($A84=2,AQ84/Pieņēmumi!$BC$40,IF($A84=3,AQ84/Pieņēmumi!$BC$41,AQ84/Pieņēmumi!$BC$42))),$AT$10)</f>
        <v>0</v>
      </c>
      <c r="AU84" s="6">
        <f t="shared" si="74"/>
        <v>0</v>
      </c>
      <c r="AV84" s="6">
        <f>IF(AND(AU84&gt;=0,AU84&lt;Pieņēmumi!$BC$46),0,
IF(AND(AU84&gt;= Pieņēmumi!$BC$46,AU84&lt;Pieņēmumi!$BC$47), "Mikro",
IF(AND(AU84&gt;=Pieņēmumi!$BC$47,AU84&lt;Pieņēmumi!$BC$48), "Mazs",
IF(AND(AU84&gt;=Pieņēmumi!$BC$48,AU84&lt;Pieņēmumi!$BC$49), "Vidējs","Liels"))))</f>
        <v>0</v>
      </c>
      <c r="AW84" s="9">
        <f>IF(AV84="Mikro",Pieņēmumi!$BC$31*AT84*0.5,
IF(AV84="Mazs",Pieņēmumi!$BC$31*AT84,
IF(AV84="Vidējs",Pieņēmumi!$BC$32*AT84,
IF(AV84="Liels",Pieņēmumi!$BC$34*AT84,
0))))</f>
        <v>0</v>
      </c>
      <c r="AX84" s="9">
        <f>IF(AV84="Mikro",Pieņēmumi!$BC$31*AT84*0.5,0)</f>
        <v>0</v>
      </c>
      <c r="AY84">
        <v>0</v>
      </c>
      <c r="AZ84">
        <v>0</v>
      </c>
      <c r="BA84" s="2">
        <v>0</v>
      </c>
      <c r="BB84" s="6">
        <f>ROUNDUP(IF($A84=1,AY84/Pieņēmumi!$BN$39,IF($A84=2,AY84/Pieņēmumi!$BN$40,IF($A84=3,AY84/Pieņēmumi!$BN$41,AY84/Pieņēmumi!$BN$42))),$BB$10)</f>
        <v>0</v>
      </c>
      <c r="BC84" s="6">
        <f t="shared" si="75"/>
        <v>0</v>
      </c>
      <c r="BD84" s="6">
        <f>IF(AND(BC84&gt;=0,BC84&lt;Pieņēmumi!$BN$46),0,
IF(AND(BC84&gt;= Pieņēmumi!$BN$46,BC84&lt;Pieņēmumi!$BN$47), "Mikro",
IF(AND(BC84&gt;=Pieņēmumi!$BN$47,BC84&lt;Pieņēmumi!$BN$48), "Mazs",
IF(AND(BC84&gt;=Pieņēmumi!$BN$48,BC84&lt;Pieņēmumi!$BN$49), "Vidējs","Liels"))))</f>
        <v>0</v>
      </c>
      <c r="BE84" s="9">
        <f>IF(BD84="Mikro",Pieņēmumi!$BN$31*BB84*0.5,
IF(BD84="Mazs",Pieņēmumi!$BN$31*BB84,
IF(BD84="Vidējs",Pieņēmumi!$BN$32*BB84,
IF(BD84="Liels",Pieņēmumi!$BN$34*BB84,
0))))</f>
        <v>0</v>
      </c>
      <c r="BF84" s="9">
        <f>IF(BD84="Mikro",Pieņēmumi!$BN$31*BB84*0.5,0)</f>
        <v>0</v>
      </c>
      <c r="BG84">
        <v>0</v>
      </c>
      <c r="BH84">
        <v>0</v>
      </c>
      <c r="BI84" s="2">
        <v>0</v>
      </c>
      <c r="BJ84" s="6">
        <f>ROUNDUP(IF($A84=1,BG84/Pieņēmumi!$BY$39,IF($A84=2,BG84/Pieņēmumi!$BY$40,IF($A84=3,BG84/Pieņēmumi!$BY$41,BG84/Pieņēmumi!$BY$42))),$BJ$10)</f>
        <v>0</v>
      </c>
      <c r="BK84" s="6">
        <f t="shared" si="76"/>
        <v>0</v>
      </c>
      <c r="BL84" s="6">
        <f>IF(AND(BK84&gt;=0,BK84&lt;Pieņēmumi!$BY$46),0,
IF(AND(BK84&gt;= Pieņēmumi!$BY$46,BK84&lt;Pieņēmumi!$BY$47), "Mikro",
IF(AND(BK84&gt;=Pieņēmumi!$BY$47,BK84&lt;Pieņēmumi!$BY$48), "Mazs",
IF(AND(BK84&gt;=Pieņēmumi!$BY$48,BK84&lt;Pieņēmumi!$BY$49), "Vidējs","Liels"))))</f>
        <v>0</v>
      </c>
      <c r="BM84" s="9">
        <f>IF(BL84="Mikro",Pieņēmumi!$BY$31*BJ84*0.5,
IF(BL84="Mazs",Pieņēmumi!$BY$31*BJ84,
IF(BL84="Vidējs",Pieņēmumi!$BY$32*BJ84,
IF(BL84="Liels",Pieņēmumi!$BY$34*BJ84,
0))))</f>
        <v>0</v>
      </c>
      <c r="BN84" s="9">
        <f>IF(BL84="Mikro",Pieņēmumi!$BY$31*BJ84*0.5,0)</f>
        <v>0</v>
      </c>
      <c r="BO84">
        <v>0</v>
      </c>
      <c r="BP84">
        <v>0</v>
      </c>
      <c r="BQ84" s="2">
        <v>0</v>
      </c>
      <c r="BR84" s="6">
        <f>ROUNDUP(IF($A84=1,BO84/Pieņēmumi!$CJ$39,IF($A84=2,BO84/Pieņēmumi!$CJ$40,IF($A84=3,BO84/Pieņēmumi!$CJ$41,BO84/Pieņēmumi!$CJ$42))),$BR$10)</f>
        <v>0</v>
      </c>
      <c r="BS84" s="6">
        <f t="shared" si="77"/>
        <v>0</v>
      </c>
      <c r="BT84" s="6">
        <f>IF(AND(BS84&gt;=0,BS84&lt;Pieņēmumi!$CJ$46),0,
IF(AND(BS84&gt;= Pieņēmumi!$CJ$46,BS84&lt;Pieņēmumi!$CJ$47), "Mikro",
IF(AND(BS84&gt;=Pieņēmumi!$CJ$47,BS84&lt;Pieņēmumi!$CJ$48), "Mazs",
IF(AND(BS84&gt;=Pieņēmumi!$CJ$48,BS84&lt;Pieņēmumi!$CJ$49), "Vidējs","Liels"))))</f>
        <v>0</v>
      </c>
      <c r="BU84" s="9">
        <f>IF(BT84="Mikro",Pieņēmumi!$CJ$31*BR84*0.5,
IF(BT84="Mazs",Pieņēmumi!$CJ$31*BR84,
IF(BT84="Vidējs",Pieņēmumi!$CJ$32*BR84,
IF(BT84="Liels",Pieņēmumi!$CJ$34*BR84,
0))))</f>
        <v>0</v>
      </c>
      <c r="BV84" s="9">
        <f>IF(BT84="Mikro",Pieņēmumi!$CJ$31*BR84*0.5,0)</f>
        <v>0</v>
      </c>
      <c r="BW84">
        <v>0</v>
      </c>
      <c r="BX84">
        <v>0</v>
      </c>
      <c r="BY84" s="2">
        <v>0</v>
      </c>
      <c r="BZ84" s="6">
        <f>ROUNDUP(IF($A84=1,BW84/Pieņēmumi!$CU$42,IF($A84=2,BW84/Pieņēmumi!$CU$43,IF($A84=3,BW84/Pieņēmumi!$CU$44,BW84/Pieņēmumi!$CU$45))),$CH$10)</f>
        <v>0</v>
      </c>
      <c r="CA84" s="6">
        <f t="shared" si="78"/>
        <v>0</v>
      </c>
      <c r="CB84" s="6">
        <f>IF(AND(CA84&gt;=0,CA84&lt;Pieņēmumi!$CU$49),0,
IF(AND(CA84&gt;=Pieņēmumi!$CU$49,CA84&lt;Pieņēmumi!$CU$50),"Mazs",
IF(AND(CA84&gt;=Pieņēmumi!$CU$50,CA84&lt;Pieņēmumi!$CU$51),"Vidējs","Liels")))</f>
        <v>0</v>
      </c>
      <c r="CC84" s="9">
        <f>IF(CB84="Mazs",Pieņēmumi!$CU$34*BZ84,IF(CB84="Vidējs",Pieņēmumi!$CU$35*BZ84,IF(CB84="Liels",Pieņēmumi!$CU$37*BZ84,0)))</f>
        <v>0</v>
      </c>
      <c r="CD84" s="9">
        <f>IF(CB84="Mazs",(Pieņēmumi!$CU$35-Pieņēmumi!$CU$34)*BZ84,0)</f>
        <v>0</v>
      </c>
      <c r="CE84">
        <v>0</v>
      </c>
      <c r="CF84">
        <v>0</v>
      </c>
      <c r="CG84" s="2">
        <v>0</v>
      </c>
      <c r="CH84" s="6">
        <f>ROUNDUP(IF($A84=1,CE84/Pieņēmumi!$DE$42,IF($A84=2,CE84/Pieņēmumi!$DE$43,IF($A84=3,CE84/Pieņēmumi!$DE$44,CE84/Pieņēmumi!$DE$45))),$CH$10)</f>
        <v>0</v>
      </c>
      <c r="CI84" s="6">
        <f t="shared" si="79"/>
        <v>0</v>
      </c>
      <c r="CJ84" s="6">
        <f>IF(AND(CI84&gt;=0,CI84&lt;Pieņēmumi!$DE$49),0,
IF(AND(CI84&gt;=Pieņēmumi!$DE$49,CI84&lt;Pieņēmumi!$DE$50),"Mazs",
IF(AND(CI84&gt;=Pieņēmumi!$DE$50,CI84&lt;Pieņēmumi!$DE$51),"Vidējs","Liels")))</f>
        <v>0</v>
      </c>
      <c r="CK84" s="9">
        <f>IF(CJ84="Mazs",Pieņēmumi!$DE$34*CH84,IF(CJ84="Vidējs",Pieņēmumi!$DE$35*CH84,IF(CJ84="Liels",Pieņēmumi!$DE$37*CH84,0)))</f>
        <v>0</v>
      </c>
      <c r="CL84" s="9">
        <f>IF(CJ84="Mazs",(Pieņēmumi!$DE$35-Pieņēmumi!$DE$34)*CH84,0)</f>
        <v>0</v>
      </c>
      <c r="CM84">
        <v>0</v>
      </c>
      <c r="CN84">
        <v>0</v>
      </c>
      <c r="CO84" s="2">
        <v>0</v>
      </c>
      <c r="CP84" s="6">
        <f>ROUNDUP(IF($A84=1,CM84/Pieņēmumi!$DO$42,IF($A84=2,CM84/Pieņēmumi!$DO$43,IF($A84=3,CM84/Pieņēmumi!$DO$44,CM84/Pieņēmumi!$DO$45))),$CP$10)</f>
        <v>0</v>
      </c>
      <c r="CQ84" s="6">
        <f t="shared" si="80"/>
        <v>0</v>
      </c>
      <c r="CR84" s="6">
        <f>IF(AND(CQ84&gt;=0,CQ84&lt;Pieņēmumi!$DO$49),0,
IF(AND(CQ84&gt;=Pieņēmumi!$DO$49,CQ84&lt;Pieņēmumi!$DO$50),"Mazs",
IF(AND(CQ84&gt;=Pieņēmumi!$DO$50,CQ84&lt;Pieņēmumi!$DO$51),"Vidējs","Liels")))</f>
        <v>0</v>
      </c>
      <c r="CS84" s="9">
        <f>IF(CR84="Mazs",Pieņēmumi!$DO$34*CP84,IF(CR84="Vidējs",Pieņēmumi!$DO$35*CP84,IF(CR84="Liels",Pieņēmumi!$DO$37*CP84,0)))</f>
        <v>0</v>
      </c>
      <c r="CT84" s="9">
        <f>IF(CR84="Mazs",(Pieņēmumi!$DO$35-Pieņēmumi!$DO$34)*CP84,0)</f>
        <v>0</v>
      </c>
      <c r="CU84" s="6">
        <f t="shared" si="81"/>
        <v>83</v>
      </c>
      <c r="CV84" s="6">
        <f t="shared" si="82"/>
        <v>5</v>
      </c>
      <c r="CW84" s="2">
        <f t="shared" si="83"/>
        <v>16.600000000000001</v>
      </c>
      <c r="CX84" t="str">
        <f t="shared" si="84"/>
        <v>Mazā</v>
      </c>
    </row>
    <row r="85" spans="1:102" x14ac:dyDescent="0.25">
      <c r="A85" s="5">
        <v>1</v>
      </c>
      <c r="B85" s="23">
        <v>0.8424563590730102</v>
      </c>
      <c r="C85">
        <v>0</v>
      </c>
      <c r="D85">
        <v>0</v>
      </c>
      <c r="E85" s="2">
        <v>0</v>
      </c>
      <c r="F85" s="6">
        <f>ROUNDUP(IF($A85=1,C85/Pieņēmumi!$B$39,IF($A85=2,C85/Pieņēmumi!$B$40,IF($A85=3,C85/Pieņēmumi!$B$41,C85/Pieņēmumi!$B$42))),$F$10)</f>
        <v>0</v>
      </c>
      <c r="G85" s="6">
        <f t="shared" si="69"/>
        <v>0</v>
      </c>
      <c r="H85" s="6">
        <f>IF(AND(G85&gt;=0,G85&lt;Pieņēmumi!$B$46),0,
IF(AND(G85&gt;= Pieņēmumi!$B$46,G85&lt;Pieņēmumi!$B$47), "Mikro",
IF(AND(G85&gt;=Pieņēmumi!$B$47,G85&lt;Pieņēmumi!$B$48), "Mazs",
IF(AND(G85&gt;=Pieņēmumi!$B$48,G85&lt;Pieņēmumi!$B$49), "Vidējs","Liels"))))</f>
        <v>0</v>
      </c>
      <c r="I85" s="9">
        <f>IF(H85="Mikro",Pieņēmumi!$B$31*F85*0.5,
IF(H85="Mazs",Pieņēmumi!$B$31*F85,
IF(H85="Vidējs",Pieņēmumi!$B$32*F85,
IF(H85="Liels",Pieņēmumi!$B$34*F85,
0))))</f>
        <v>0</v>
      </c>
      <c r="J85" s="9">
        <f>IF(H85="Mikro",Pieņēmumi!$B$31*F85*0.5,0)</f>
        <v>0</v>
      </c>
      <c r="K85">
        <v>0</v>
      </c>
      <c r="L85">
        <v>0</v>
      </c>
      <c r="M85" s="2">
        <v>0</v>
      </c>
      <c r="N85" s="6">
        <f>ROUNDUP(IF($A85=1,K85/Pieņēmumi!$L$39,IF($A85=2,K85/Pieņēmumi!$L$40,IF($A85=3,K85/Pieņēmumi!$L$41,K85/Pieņēmumi!$L$42))),$N$10)</f>
        <v>0</v>
      </c>
      <c r="O85" s="6">
        <f t="shared" si="70"/>
        <v>0</v>
      </c>
      <c r="P85" s="6">
        <f>IF(AND(O85&gt;=0,O85&lt;Pieņēmumi!$L$46),0,
IF(AND(O85&gt;= Pieņēmumi!$L$46,O85&lt;Pieņēmumi!$L$47), "Mikro",
IF(AND(O85&gt;=Pieņēmumi!$L$47,O85&lt;Pieņēmumi!$L$48), "Mazs",
IF(AND(O85&gt;=Pieņēmumi!$L$48,O85&lt;Pieņēmumi!$L$49), "Vidējs","Liels"))))</f>
        <v>0</v>
      </c>
      <c r="Q85" s="9">
        <f>IF(P85="Mikro",Pieņēmumi!$L$31*N85*0.5,
IF(P85="Mazs",Pieņēmumi!$L$31*N85,
IF(P85="Vidējs",Pieņēmumi!$L$32*N85,
IF(P85="Liels",Pieņēmumi!$L$34*N85,
0))))</f>
        <v>0</v>
      </c>
      <c r="R85" s="9">
        <f>IF(P85="Mikro",Pieņēmumi!$L$31*N85*0.5,0)</f>
        <v>0</v>
      </c>
      <c r="S85">
        <v>0</v>
      </c>
      <c r="T85">
        <v>0</v>
      </c>
      <c r="U85" s="2">
        <v>0</v>
      </c>
      <c r="V85" s="6">
        <f>ROUNDUP(IF($A85=1,S85/Pieņēmumi!$V$39,IF($A85=2,S85/Pieņēmumi!$V$40,IF($A85=3,S85/Pieņēmumi!$V$41,S85/Pieņēmumi!$V$42))),$V$10)</f>
        <v>0</v>
      </c>
      <c r="W85" s="6">
        <f t="shared" si="71"/>
        <v>0</v>
      </c>
      <c r="X85" s="6">
        <f>IF(AND(W85&gt;=0,W85&lt;Pieņēmumi!$V$46),0,
IF(AND(W85&gt;= Pieņēmumi!$V$46,W85&lt;Pieņēmumi!$V$47), "Mikro",
IF(AND(W85&gt;=Pieņēmumi!$V$47,W85&lt;Pieņēmumi!$V$48), "Mazs",
IF(AND(W85&gt;=Pieņēmumi!$V$48,W85&lt;Pieņēmumi!$V$49), "Vidējs","Liels"))))</f>
        <v>0</v>
      </c>
      <c r="Y85" s="9">
        <f>IF(X85="Mikro",Pieņēmumi!$V$31*V85*0.5,
IF(X85="Mazs",Pieņēmumi!$V$31*V85,
IF(X85="Vidējs",Pieņēmumi!$V$32*V85,
IF(X85="Liels",Pieņēmumi!$V$34*V85,
0))))</f>
        <v>0</v>
      </c>
      <c r="Z85" s="9">
        <f>IF(X85="Mikro",Pieņēmumi!$V$31*V85*0.5,0)</f>
        <v>0</v>
      </c>
      <c r="AA85">
        <v>0</v>
      </c>
      <c r="AB85">
        <v>0</v>
      </c>
      <c r="AC85" s="2">
        <v>0</v>
      </c>
      <c r="AD85" s="6">
        <f>ROUNDUP(IF($A85=1,AA85/Pieņēmumi!$AF$39,IF($A85=2,AA85/Pieņēmumi!$AF$40,IF($A85=3,AA85/Pieņēmumi!$AF$41,AA85/Pieņēmumi!$AF$42))),$AD$10)</f>
        <v>0</v>
      </c>
      <c r="AE85" s="6">
        <f t="shared" si="72"/>
        <v>0</v>
      </c>
      <c r="AF85" s="6">
        <f>IF(AND(AE85&gt;=0,AE85&lt;Pieņēmumi!$AF$46),0,
IF(AND(AE85&gt;= Pieņēmumi!$AF$46,AE85&lt;Pieņēmumi!$AF$47), "Mikro",
IF(AND(AE85&gt;=Pieņēmumi!$AF$47,AE85&lt;Pieņēmumi!$AF$48), "Mazs",
IF(AND(AE85&gt;=Pieņēmumi!$AF$48,AE85&lt;Pieņēmumi!$AF$49), "Vidējs","Liels"))))</f>
        <v>0</v>
      </c>
      <c r="AG85" s="9">
        <f>IF(AF85="Mikro",Pieņēmumi!$AF$31*AD85*0.5,
IF(AF85="Mazs",Pieņēmumi!$AF$31*AD85,
IF(AF85="Vidējs",Pieņēmumi!$AF$32*AD85,
IF(AF85="Liels",Pieņēmumi!$AF$34*AD85,
0))))</f>
        <v>0</v>
      </c>
      <c r="AH85" s="9">
        <f>IF(AF85="Mikro",Pieņēmumi!$AF$31*AD85*0.5,0)</f>
        <v>0</v>
      </c>
      <c r="AI85">
        <v>0</v>
      </c>
      <c r="AJ85">
        <v>0</v>
      </c>
      <c r="AK85" s="2">
        <v>0</v>
      </c>
      <c r="AL85" s="6">
        <f>ROUNDUP(IF($A85=1,AI85/Pieņēmumi!$AR$39,IF($A85=2,AI85/Pieņēmumi!$AR$40,IF($A85=3,AI85/Pieņēmumi!$AR$41,AI85/Pieņēmumi!$AR$42))),$AL$10)</f>
        <v>0</v>
      </c>
      <c r="AM85" s="6">
        <f t="shared" si="73"/>
        <v>0</v>
      </c>
      <c r="AN85" s="6">
        <f>IF(AND(AM85&gt;=0,AM85&lt;Pieņēmumi!$AR$46),0,
IF(AND(AM85&gt;= Pieņēmumi!$AR$46,AM85&lt;Pieņēmumi!$AR$47), "Mikro",
IF(AND(AM85&gt;=Pieņēmumi!$AR$47,AM85&lt;Pieņēmumi!$AR$48), "Mazs",
IF(AND(AM85&gt;=Pieņēmumi!$AR$48,AM85&lt;Pieņēmumi!$AR$49), "Vidējs","Liels"))))</f>
        <v>0</v>
      </c>
      <c r="AO85" s="9">
        <f>IF(AN85="Mikro",Pieņēmumi!$AR$31*AL85*0.5,
IF(AN85="Mazs",Pieņēmumi!$AR$31*AL85,
IF(AN85="Vidējs",Pieņēmumi!$AR$32*AL85,
IF(AN85="Liels",Pieņēmumi!$AR$34*AL85,
0))))</f>
        <v>0</v>
      </c>
      <c r="AP85" s="9">
        <f>IF(AN85="Mikro",Pieņēmumi!$AR$31*AL85*0.5,0)</f>
        <v>0</v>
      </c>
      <c r="AQ85">
        <v>0</v>
      </c>
      <c r="AR85">
        <v>0</v>
      </c>
      <c r="AS85" s="2">
        <v>0</v>
      </c>
      <c r="AT85" s="6">
        <f>ROUNDUP(IF($A85=1,AQ85/Pieņēmumi!$BC$39,IF($A85=2,AQ85/Pieņēmumi!$BC$40,IF($A85=3,AQ85/Pieņēmumi!$BC$41,AQ85/Pieņēmumi!$BC$42))),$AT$10)</f>
        <v>0</v>
      </c>
      <c r="AU85" s="6">
        <f t="shared" si="74"/>
        <v>0</v>
      </c>
      <c r="AV85" s="6">
        <f>IF(AND(AU85&gt;=0,AU85&lt;Pieņēmumi!$BC$46),0,
IF(AND(AU85&gt;= Pieņēmumi!$BC$46,AU85&lt;Pieņēmumi!$BC$47), "Mikro",
IF(AND(AU85&gt;=Pieņēmumi!$BC$47,AU85&lt;Pieņēmumi!$BC$48), "Mazs",
IF(AND(AU85&gt;=Pieņēmumi!$BC$48,AU85&lt;Pieņēmumi!$BC$49), "Vidējs","Liels"))))</f>
        <v>0</v>
      </c>
      <c r="AW85" s="9">
        <f>IF(AV85="Mikro",Pieņēmumi!$BC$31*AT85*0.5,
IF(AV85="Mazs",Pieņēmumi!$BC$31*AT85,
IF(AV85="Vidējs",Pieņēmumi!$BC$32*AT85,
IF(AV85="Liels",Pieņēmumi!$BC$34*AT85,
0))))</f>
        <v>0</v>
      </c>
      <c r="AX85" s="9">
        <f>IF(AV85="Mikro",Pieņēmumi!$BC$31*AT85*0.5,0)</f>
        <v>0</v>
      </c>
      <c r="AY85">
        <v>122</v>
      </c>
      <c r="AZ85">
        <v>4</v>
      </c>
      <c r="BA85" s="2">
        <f t="shared" ref="BA85:BA97" si="85">AY85/AZ85</f>
        <v>30.5</v>
      </c>
      <c r="BB85" s="6">
        <f>ROUNDUP(IF($A85=1,AY85/Pieņēmumi!$BN$39,IF($A85=2,AY85/Pieņēmumi!$BN$40,IF($A85=3,AY85/Pieņēmumi!$BN$41,AY85/Pieņēmumi!$BN$42))),$BB$10)</f>
        <v>5</v>
      </c>
      <c r="BC85" s="6">
        <f t="shared" si="75"/>
        <v>24.4</v>
      </c>
      <c r="BD85" s="6" t="str">
        <f>IF(AND(BC85&gt;=0,BC85&lt;Pieņēmumi!$BN$46),0,
IF(AND(BC85&gt;= Pieņēmumi!$BN$46,BC85&lt;Pieņēmumi!$BN$47), "Mikro",
IF(AND(BC85&gt;=Pieņēmumi!$BN$47,BC85&lt;Pieņēmumi!$BN$48), "Mazs",
IF(AND(BC85&gt;=Pieņēmumi!$BN$48,BC85&lt;Pieņēmumi!$BN$49), "Vidējs","Liels"))))</f>
        <v>Liels</v>
      </c>
      <c r="BE85" s="9">
        <f>IF(BD85="Mikro",Pieņēmumi!$BN$31*BB85*0.5,
IF(BD85="Mazs",Pieņēmumi!$BN$31*BB85,
IF(BD85="Vidējs",Pieņēmumi!$BN$32*BB85,
IF(BD85="Liels",Pieņēmumi!$BN$34*BB85,
0))))</f>
        <v>7.9365079365079358</v>
      </c>
      <c r="BF85" s="9">
        <f>IF(BD85="Mikro",Pieņēmumi!$BN$31*BB85*0.5,0)</f>
        <v>0</v>
      </c>
      <c r="BG85">
        <v>122</v>
      </c>
      <c r="BH85">
        <v>4</v>
      </c>
      <c r="BI85" s="2">
        <f t="shared" ref="BI85:BI93" si="86">BG85/BH85</f>
        <v>30.5</v>
      </c>
      <c r="BJ85" s="6">
        <f>ROUNDUP(IF($A85=1,BG85/Pieņēmumi!$BY$39,IF($A85=2,BG85/Pieņēmumi!$BY$40,IF($A85=3,BG85/Pieņēmumi!$BY$41,BG85/Pieņēmumi!$BY$42))),$BJ$10)</f>
        <v>5</v>
      </c>
      <c r="BK85" s="6">
        <f t="shared" si="76"/>
        <v>24.4</v>
      </c>
      <c r="BL85" s="6" t="str">
        <f>IF(AND(BK85&gt;=0,BK85&lt;Pieņēmumi!$BY$46),0,
IF(AND(BK85&gt;= Pieņēmumi!$BY$46,BK85&lt;Pieņēmumi!$BY$47), "Mikro",
IF(AND(BK85&gt;=Pieņēmumi!$BY$47,BK85&lt;Pieņēmumi!$BY$48), "Mazs",
IF(AND(BK85&gt;=Pieņēmumi!$BY$48,BK85&lt;Pieņēmumi!$BY$49), "Vidējs","Liels"))))</f>
        <v>Liels</v>
      </c>
      <c r="BM85" s="9">
        <f>IF(BL85="Mikro",Pieņēmumi!$BY$31*BJ85*0.5,
IF(BL85="Mazs",Pieņēmumi!$BY$31*BJ85,
IF(BL85="Vidējs",Pieņēmumi!$BY$32*BJ85,
IF(BL85="Liels",Pieņēmumi!$BY$34*BJ85,
0))))</f>
        <v>8.2972582972582956</v>
      </c>
      <c r="BN85" s="9">
        <f>IF(BL85="Mikro",Pieņēmumi!$BY$31*BJ85*0.5,0)</f>
        <v>0</v>
      </c>
      <c r="BO85">
        <v>126</v>
      </c>
      <c r="BP85">
        <v>4</v>
      </c>
      <c r="BQ85" s="2">
        <f t="shared" ref="BQ85:BQ97" si="87">BO85/BP85</f>
        <v>31.5</v>
      </c>
      <c r="BR85" s="6">
        <f>ROUNDUP(IF($A85=1,BO85/Pieņēmumi!$CJ$39,IF($A85=2,BO85/Pieņēmumi!$CJ$40,IF($A85=3,BO85/Pieņēmumi!$CJ$41,BO85/Pieņēmumi!$CJ$42))),$BR$10)</f>
        <v>6</v>
      </c>
      <c r="BS85" s="6">
        <f t="shared" si="77"/>
        <v>21</v>
      </c>
      <c r="BT85" s="6" t="str">
        <f>IF(AND(BS85&gt;=0,BS85&lt;Pieņēmumi!$CJ$46),0,
IF(AND(BS85&gt;= Pieņēmumi!$CJ$46,BS85&lt;Pieņēmumi!$CJ$47), "Mikro",
IF(AND(BS85&gt;=Pieņēmumi!$CJ$47,BS85&lt;Pieņēmumi!$CJ$48), "Mazs",
IF(AND(BS85&gt;=Pieņēmumi!$CJ$48,BS85&lt;Pieņēmumi!$CJ$49), "Vidējs","Liels"))))</f>
        <v>Liels</v>
      </c>
      <c r="BU85" s="9">
        <f>IF(BT85="Mikro",Pieņēmumi!$CJ$31*BR85*0.5,
IF(BT85="Mazs",Pieņēmumi!$CJ$31*BR85,
IF(BT85="Vidējs",Pieņēmumi!$CJ$32*BR85,
IF(BT85="Liels",Pieņēmumi!$CJ$34*BR85,
0))))</f>
        <v>10.173160173160174</v>
      </c>
      <c r="BV85" s="9">
        <f>IF(BT85="Mikro",Pieņēmumi!$CJ$31*BR85*0.5,0)</f>
        <v>0</v>
      </c>
      <c r="BW85">
        <v>227</v>
      </c>
      <c r="BX85">
        <v>7</v>
      </c>
      <c r="BY85" s="2">
        <f>BW85/BX85</f>
        <v>32.428571428571431</v>
      </c>
      <c r="BZ85" s="6">
        <f>ROUNDUP(IF($A85=1,BW85/Pieņēmumi!$CU$42,IF($A85=2,BW85/Pieņēmumi!$CU$43,IF($A85=3,BW85/Pieņēmumi!$CU$44,BW85/Pieņēmumi!$CU$45))),$CH$10)</f>
        <v>10</v>
      </c>
      <c r="CA85" s="6">
        <f t="shared" si="78"/>
        <v>22.7</v>
      </c>
      <c r="CB85" s="6" t="str">
        <f>IF(AND(CA85&gt;=0,CA85&lt;Pieņēmumi!$CU$49),0,
IF(AND(CA85&gt;=Pieņēmumi!$CU$49,CA85&lt;Pieņēmumi!$CU$50),"Mazs",
IF(AND(CA85&gt;=Pieņēmumi!$CU$50,CA85&lt;Pieņēmumi!$CU$51),"Vidējs","Liels")))</f>
        <v>Liels</v>
      </c>
      <c r="CC85" s="9">
        <f>IF(CB85="Mazs",Pieņēmumi!$CU$34*BZ85,IF(CB85="Vidējs",Pieņēmumi!$CU$35*BZ85,IF(CB85="Liels",Pieņēmumi!$CU$37*BZ85,0)))</f>
        <v>17.676767676767675</v>
      </c>
      <c r="CD85" s="9">
        <f>IF(CB85="Mazs",(Pieņēmumi!$CU$35-Pieņēmumi!$CU$34)*BZ85,0)</f>
        <v>0</v>
      </c>
      <c r="CE85">
        <v>214</v>
      </c>
      <c r="CF85">
        <v>7</v>
      </c>
      <c r="CG85" s="2">
        <f>CE85/CF85</f>
        <v>30.571428571428573</v>
      </c>
      <c r="CH85" s="6">
        <f>ROUNDUP(IF($A85=1,CE85/Pieņēmumi!$DE$42,IF($A85=2,CE85/Pieņēmumi!$DE$43,IF($A85=3,CE85/Pieņēmumi!$DE$44,CE85/Pieņēmumi!$DE$45))),$CH$10)</f>
        <v>9</v>
      </c>
      <c r="CI85" s="6">
        <f t="shared" si="79"/>
        <v>23.777777777777779</v>
      </c>
      <c r="CJ85" s="6" t="str">
        <f>IF(AND(CI85&gt;=0,CI85&lt;Pieņēmumi!$DE$49),0,
IF(AND(CI85&gt;=Pieņēmumi!$DE$49,CI85&lt;Pieņēmumi!$DE$50),"Mazs",
IF(AND(CI85&gt;=Pieņēmumi!$DE$50,CI85&lt;Pieņēmumi!$DE$51),"Vidējs","Liels")))</f>
        <v>Liels</v>
      </c>
      <c r="CK85" s="9">
        <f>IF(CJ85="Mazs",Pieņēmumi!$DE$34*CH85,IF(CJ85="Vidējs",Pieņēmumi!$DE$35*CH85,IF(CJ85="Liels",Pieņēmumi!$DE$37*CH85,0)))</f>
        <v>15.909090909090908</v>
      </c>
      <c r="CL85" s="9">
        <f>IF(CJ85="Mazs",(Pieņēmumi!$DE$35-Pieņēmumi!$DE$34)*CH85,0)</f>
        <v>0</v>
      </c>
      <c r="CM85">
        <v>223</v>
      </c>
      <c r="CN85">
        <v>7</v>
      </c>
      <c r="CO85" s="2">
        <f>CM85/CN85</f>
        <v>31.857142857142858</v>
      </c>
      <c r="CP85" s="6">
        <f>ROUNDUP(IF($A85=1,CM85/Pieņēmumi!$DO$42,IF($A85=2,CM85/Pieņēmumi!$DO$43,IF($A85=3,CM85/Pieņēmumi!$DO$44,CM85/Pieņēmumi!$DO$45))),$CP$10)</f>
        <v>9</v>
      </c>
      <c r="CQ85" s="6">
        <f t="shared" si="80"/>
        <v>24.777777777777779</v>
      </c>
      <c r="CR85" s="6" t="str">
        <f>IF(AND(CQ85&gt;=0,CQ85&lt;Pieņēmumi!$DO$49),0,
IF(AND(CQ85&gt;=Pieņēmumi!$DO$49,CQ85&lt;Pieņēmumi!$DO$50),"Mazs",
IF(AND(CQ85&gt;=Pieņēmumi!$DO$50,CQ85&lt;Pieņēmumi!$DO$51),"Vidējs","Liels")))</f>
        <v>Liels</v>
      </c>
      <c r="CS85" s="9">
        <f>IF(CR85="Mazs",Pieņēmumi!$DO$34*CP85,IF(CR85="Vidējs",Pieņēmumi!$DO$35*CP85,IF(CR85="Liels",Pieņēmumi!$DO$37*CP85,0)))</f>
        <v>15.909090909090908</v>
      </c>
      <c r="CT85" s="9">
        <f>IF(CR85="Mazs",(Pieņēmumi!$DO$35-Pieņēmumi!$DO$34)*CP85,0)</f>
        <v>0</v>
      </c>
      <c r="CU85" s="6">
        <f t="shared" si="81"/>
        <v>1034</v>
      </c>
      <c r="CV85" s="6">
        <f t="shared" si="82"/>
        <v>33</v>
      </c>
      <c r="CW85" s="2">
        <f t="shared" si="83"/>
        <v>31.333333333333332</v>
      </c>
      <c r="CX85" t="str">
        <f t="shared" si="84"/>
        <v>Lielā</v>
      </c>
    </row>
    <row r="86" spans="1:102" x14ac:dyDescent="0.25">
      <c r="A86" s="5">
        <v>3</v>
      </c>
      <c r="B86" s="23">
        <v>0.84117520913951016</v>
      </c>
      <c r="C86">
        <v>6</v>
      </c>
      <c r="D86">
        <v>1</v>
      </c>
      <c r="E86" s="2">
        <f t="shared" ref="E86:E99" si="88">C86/D86</f>
        <v>6</v>
      </c>
      <c r="F86" s="6">
        <f>ROUNDUP(IF($A86=1,C86/Pieņēmumi!$B$39,IF($A86=2,C86/Pieņēmumi!$B$40,IF($A86=3,C86/Pieņēmumi!$B$41,C86/Pieņēmumi!$B$42))),$F$10)</f>
        <v>1</v>
      </c>
      <c r="G86" s="6">
        <f t="shared" si="69"/>
        <v>6</v>
      </c>
      <c r="H86" s="6" t="str">
        <f>IF(AND(G86&gt;=0,G86&lt;Pieņēmumi!$B$46),0,
IF(AND(G86&gt;= Pieņēmumi!$B$46,G86&lt;Pieņēmumi!$B$47), "Mikro",
IF(AND(G86&gt;=Pieņēmumi!$B$47,G86&lt;Pieņēmumi!$B$48), "Mazs",
IF(AND(G86&gt;=Pieņēmumi!$B$48,G86&lt;Pieņēmumi!$B$49), "Vidējs","Liels"))))</f>
        <v>Mikro</v>
      </c>
      <c r="I86" s="9">
        <f>IF(H86="Mikro",Pieņēmumi!$B$31*F86*0.5,
IF(H86="Mazs",Pieņēmumi!$B$31*F86,
IF(H86="Vidējs",Pieņēmumi!$B$32*F86,
IF(H86="Liels",Pieņēmumi!$B$34*F86,
0))))</f>
        <v>0.35792094615624032</v>
      </c>
      <c r="J86" s="9">
        <f>IF(H86="Mikro",Pieņēmumi!$B$31*F86*0.5,0)</f>
        <v>0.35792094615624032</v>
      </c>
      <c r="K86">
        <v>5</v>
      </c>
      <c r="L86">
        <v>1</v>
      </c>
      <c r="M86" s="2">
        <f t="shared" ref="M86:M93" si="89">K86/L86</f>
        <v>5</v>
      </c>
      <c r="N86" s="6">
        <f>ROUNDUP(IF($A86=1,K86/Pieņēmumi!$L$39,IF($A86=2,K86/Pieņēmumi!$L$40,IF($A86=3,K86/Pieņēmumi!$L$41,K86/Pieņēmumi!$L$42))),$N$10)</f>
        <v>1</v>
      </c>
      <c r="O86" s="6">
        <f t="shared" si="70"/>
        <v>5</v>
      </c>
      <c r="P86" s="6" t="str">
        <f>IF(AND(O86&gt;=0,O86&lt;Pieņēmumi!$L$46),0,
IF(AND(O86&gt;= Pieņēmumi!$L$46,O86&lt;Pieņēmumi!$L$47), "Mikro",
IF(AND(O86&gt;=Pieņēmumi!$L$47,O86&lt;Pieņēmumi!$L$48), "Mazs",
IF(AND(O86&gt;=Pieņēmumi!$L$48,O86&lt;Pieņēmumi!$L$49), "Vidējs","Liels"))))</f>
        <v>Mikro</v>
      </c>
      <c r="Q86" s="9">
        <f>IF(P86="Mikro",Pieņēmumi!$L$31*N86*0.5,
IF(P86="Mazs",Pieņēmumi!$L$31*N86,
IF(P86="Vidējs",Pieņēmumi!$L$32*N86,
IF(P86="Liels",Pieņēmumi!$L$34*N86,
0))))</f>
        <v>0.3734827264239029</v>
      </c>
      <c r="R86" s="9">
        <f>IF(P86="Mikro",Pieņēmumi!$L$31*N86*0.5,0)</f>
        <v>0.3734827264239029</v>
      </c>
      <c r="S86">
        <v>6</v>
      </c>
      <c r="T86">
        <v>1</v>
      </c>
      <c r="U86" s="2">
        <f t="shared" ref="U86:U93" si="90">S86/T86</f>
        <v>6</v>
      </c>
      <c r="V86" s="6">
        <f>ROUNDUP(IF($A86=1,S86/Pieņēmumi!$V$39,IF($A86=2,S86/Pieņēmumi!$V$40,IF($A86=3,S86/Pieņēmumi!$V$41,S86/Pieņēmumi!$V$42))),$V$10)</f>
        <v>1</v>
      </c>
      <c r="W86" s="6">
        <f t="shared" si="71"/>
        <v>6</v>
      </c>
      <c r="X86" s="6" t="str">
        <f>IF(AND(W86&gt;=0,W86&lt;Pieņēmumi!$V$46),0,
IF(AND(W86&gt;= Pieņēmumi!$V$46,W86&lt;Pieņēmumi!$V$47), "Mikro",
IF(AND(W86&gt;=Pieņēmumi!$V$47,W86&lt;Pieņēmumi!$V$48), "Mazs",
IF(AND(W86&gt;=Pieņēmumi!$V$48,W86&lt;Pieņēmumi!$V$49), "Vidējs","Liels"))))</f>
        <v>Mikro</v>
      </c>
      <c r="Y86" s="9">
        <f>IF(X86="Mikro",Pieņēmumi!$V$31*V86*0.5,
IF(X86="Mazs",Pieņēmumi!$V$31*V86,
IF(X86="Vidējs",Pieņēmumi!$V$32*V86,
IF(X86="Liels",Pieņēmumi!$V$34*V86,
0))))</f>
        <v>0.38904450669156554</v>
      </c>
      <c r="Z86" s="9">
        <f>IF(X86="Mikro",Pieņēmumi!$V$31*V86*0.5,0)</f>
        <v>0.38904450669156554</v>
      </c>
      <c r="AA86">
        <v>7</v>
      </c>
      <c r="AB86">
        <v>1</v>
      </c>
      <c r="AC86" s="2">
        <f t="shared" ref="AC86:AC94" si="91">AA86/AB86</f>
        <v>7</v>
      </c>
      <c r="AD86" s="6">
        <f>ROUNDUP(IF($A86=1,AA86/Pieņēmumi!$AF$39,IF($A86=2,AA86/Pieņēmumi!$AF$40,IF($A86=3,AA86/Pieņēmumi!$AF$41,AA86/Pieņēmumi!$AF$42))),$AD$10)</f>
        <v>1</v>
      </c>
      <c r="AE86" s="6">
        <f t="shared" si="72"/>
        <v>7</v>
      </c>
      <c r="AF86" s="6" t="str">
        <f>IF(AND(AE86&gt;=0,AE86&lt;Pieņēmumi!$AF$46),0,
IF(AND(AE86&gt;= Pieņēmumi!$AF$46,AE86&lt;Pieņēmumi!$AF$47), "Mikro",
IF(AND(AE86&gt;=Pieņēmumi!$AF$47,AE86&lt;Pieņēmumi!$AF$48), "Mazs",
IF(AND(AE86&gt;=Pieņēmumi!$AF$48,AE86&lt;Pieņēmumi!$AF$49), "Vidējs","Liels"))))</f>
        <v>Mikro</v>
      </c>
      <c r="AG86" s="9">
        <f>IF(AF86="Mikro",Pieņēmumi!$AF$31*AD86*0.5,
IF(AF86="Mazs",Pieņēmumi!$AF$31*AD86,
IF(AF86="Vidējs",Pieņēmumi!$AF$32*AD86,
IF(AF86="Liels",Pieņēmumi!$AF$34*AD86,
0))))</f>
        <v>0.42016806722689076</v>
      </c>
      <c r="AH86" s="9">
        <f>IF(AF86="Mikro",Pieņēmumi!$AF$31*AD86*0.5,0)</f>
        <v>0.42016806722689076</v>
      </c>
      <c r="AI86">
        <v>7</v>
      </c>
      <c r="AJ86">
        <v>1</v>
      </c>
      <c r="AK86" s="2">
        <f t="shared" ref="AK86:AK97" si="92">AI86/AJ86</f>
        <v>7</v>
      </c>
      <c r="AL86" s="6">
        <f>ROUNDUP(IF($A86=1,AI86/Pieņēmumi!$AR$39,IF($A86=2,AI86/Pieņēmumi!$AR$40,IF($A86=3,AI86/Pieņēmumi!$AR$41,AI86/Pieņēmumi!$AR$42))),$AL$10)</f>
        <v>1</v>
      </c>
      <c r="AM86" s="6">
        <f t="shared" si="73"/>
        <v>7</v>
      </c>
      <c r="AN86" s="6" t="str">
        <f>IF(AND(AM86&gt;=0,AM86&lt;Pieņēmumi!$AR$46),0,
IF(AND(AM86&gt;= Pieņēmumi!$AR$46,AM86&lt;Pieņēmumi!$AR$47), "Mikro",
IF(AND(AM86&gt;=Pieņēmumi!$AR$47,AM86&lt;Pieņēmumi!$AR$48), "Mazs",
IF(AND(AM86&gt;=Pieņēmumi!$AR$48,AM86&lt;Pieņēmumi!$AR$49), "Vidējs","Liels"))))</f>
        <v>Mikro</v>
      </c>
      <c r="AO86" s="9">
        <f>IF(AN86="Mikro",Pieņēmumi!$AR$31*AL86*0.5,
IF(AN86="Mazs",Pieņēmumi!$AR$31*AL86,
IF(AN86="Vidējs",Pieņēmumi!$AR$32*AL86,
IF(AN86="Liels",Pieņēmumi!$AR$34*AL86,
0))))</f>
        <v>0.45129162776221604</v>
      </c>
      <c r="AP86" s="9">
        <f>IF(AN86="Mikro",Pieņēmumi!$AR$31*AL86*0.5,0)</f>
        <v>0.45129162776221604</v>
      </c>
      <c r="AQ86">
        <v>2</v>
      </c>
      <c r="AR86">
        <v>0</v>
      </c>
      <c r="AS86" s="2">
        <v>0</v>
      </c>
      <c r="AT86" s="6">
        <f>ROUNDUP(IF($A86=1,AQ86/Pieņēmumi!$BC$39,IF($A86=2,AQ86/Pieņēmumi!$BC$40,IF($A86=3,AQ86/Pieņēmumi!$BC$41,AQ86/Pieņēmumi!$BC$42))),$AT$10)</f>
        <v>1</v>
      </c>
      <c r="AU86" s="6">
        <f t="shared" si="74"/>
        <v>2</v>
      </c>
      <c r="AV86" s="6" t="str">
        <f>IF(AND(AU86&gt;=0,AU86&lt;Pieņēmumi!$BC$46),0,
IF(AND(AU86&gt;= Pieņēmumi!$BC$46,AU86&lt;Pieņēmumi!$BC$47), "Mikro",
IF(AND(AU86&gt;=Pieņēmumi!$BC$47,AU86&lt;Pieņēmumi!$BC$48), "Mazs",
IF(AND(AU86&gt;=Pieņēmumi!$BC$48,AU86&lt;Pieņēmumi!$BC$49), "Vidējs","Liels"))))</f>
        <v>Mikro</v>
      </c>
      <c r="AW86" s="9">
        <f>IF(AV86="Mikro",Pieņēmumi!$BC$31*AT86*0.5,
IF(AV86="Mazs",Pieņēmumi!$BC$31*AT86,
IF(AV86="Vidējs",Pieņēmumi!$BC$32*AT86,
IF(AV86="Liels",Pieņēmumi!$BC$34*AT86,
0))))</f>
        <v>0.48241518829754126</v>
      </c>
      <c r="AX86" s="9">
        <f>IF(AV86="Mikro",Pieņēmumi!$BC$31*AT86*0.5,0)</f>
        <v>0.48241518829754126</v>
      </c>
      <c r="AY86">
        <v>8</v>
      </c>
      <c r="AZ86">
        <v>1</v>
      </c>
      <c r="BA86" s="2">
        <f t="shared" si="85"/>
        <v>8</v>
      </c>
      <c r="BB86" s="6">
        <f>ROUNDUP(IF($A86=1,AY86/Pieņēmumi!$BN$39,IF($A86=2,AY86/Pieņēmumi!$BN$40,IF($A86=3,AY86/Pieņēmumi!$BN$41,AY86/Pieņēmumi!$BN$42))),$BB$10)</f>
        <v>1</v>
      </c>
      <c r="BC86" s="6">
        <f t="shared" si="75"/>
        <v>8</v>
      </c>
      <c r="BD86" s="6" t="str">
        <f>IF(AND(BC86&gt;=0,BC86&lt;Pieņēmumi!$BN$46),0,
IF(AND(BC86&gt;= Pieņēmumi!$BN$46,BC86&lt;Pieņēmumi!$BN$47), "Mikro",
IF(AND(BC86&gt;=Pieņēmumi!$BN$47,BC86&lt;Pieņēmumi!$BN$48), "Mazs",
IF(AND(BC86&gt;=Pieņēmumi!$BN$48,BC86&lt;Pieņēmumi!$BN$49), "Vidējs","Liels"))))</f>
        <v>Mazs</v>
      </c>
      <c r="BE86" s="9">
        <f>IF(BD86="Mikro",Pieņēmumi!$BN$31*BB86*0.5,
IF(BD86="Mazs",Pieņēmumi!$BN$31*BB86,
IF(BD86="Vidējs",Pieņēmumi!$BN$32*BB86,
IF(BD86="Liels",Pieņēmumi!$BN$34*BB86,
0))))</f>
        <v>1.0270774976657331</v>
      </c>
      <c r="BF86" s="9">
        <f>IF(BD86="Mikro",Pieņēmumi!$BN$31*BB86*0.5,0)</f>
        <v>0</v>
      </c>
      <c r="BG86">
        <v>9</v>
      </c>
      <c r="BH86">
        <v>1</v>
      </c>
      <c r="BI86" s="2">
        <f t="shared" si="86"/>
        <v>9</v>
      </c>
      <c r="BJ86" s="6">
        <f>ROUNDUP(IF($A86=1,BG86/Pieņēmumi!$BY$39,IF($A86=2,BG86/Pieņēmumi!$BY$40,IF($A86=3,BG86/Pieņēmumi!$BY$41,BG86/Pieņēmumi!$BY$42))),$BJ$10)</f>
        <v>1</v>
      </c>
      <c r="BK86" s="6">
        <f t="shared" si="76"/>
        <v>9</v>
      </c>
      <c r="BL86" s="6" t="str">
        <f>IF(AND(BK86&gt;=0,BK86&lt;Pieņēmumi!$BY$46),0,
IF(AND(BK86&gt;= Pieņēmumi!$BY$46,BK86&lt;Pieņēmumi!$BY$47), "Mikro",
IF(AND(BK86&gt;=Pieņēmumi!$BY$47,BK86&lt;Pieņēmumi!$BY$48), "Mazs",
IF(AND(BK86&gt;=Pieņēmumi!$BY$48,BK86&lt;Pieņēmumi!$BY$49), "Vidējs","Liels"))))</f>
        <v>Mazs</v>
      </c>
      <c r="BM86" s="9">
        <f>IF(BL86="Mikro",Pieņēmumi!$BY$31*BJ86*0.5,
IF(BL86="Mazs",Pieņēmumi!$BY$31*BJ86,
IF(BL86="Vidējs",Pieņēmumi!$BY$32*BJ86,
IF(BL86="Liels",Pieņēmumi!$BY$34*BJ86,
0))))</f>
        <v>1.0893246187363834</v>
      </c>
      <c r="BN86" s="9">
        <f>IF(BL86="Mikro",Pieņēmumi!$BY$31*BJ86*0.5,0)</f>
        <v>0</v>
      </c>
      <c r="BO86">
        <v>7</v>
      </c>
      <c r="BP86">
        <v>1</v>
      </c>
      <c r="BQ86" s="2">
        <f t="shared" si="87"/>
        <v>7</v>
      </c>
      <c r="BR86" s="6">
        <f>ROUNDUP(IF($A86=1,BO86/Pieņēmumi!$CJ$39,IF($A86=2,BO86/Pieņēmumi!$CJ$40,IF($A86=3,BO86/Pieņēmumi!$CJ$41,BO86/Pieņēmumi!$CJ$42))),$BR$10)</f>
        <v>1</v>
      </c>
      <c r="BS86" s="6">
        <f t="shared" si="77"/>
        <v>7</v>
      </c>
      <c r="BT86" s="6" t="str">
        <f>IF(AND(BS86&gt;=0,BS86&lt;Pieņēmumi!$CJ$46),0,
IF(AND(BS86&gt;= Pieņēmumi!$CJ$46,BS86&lt;Pieņēmumi!$CJ$47), "Mikro",
IF(AND(BS86&gt;=Pieņēmumi!$CJ$47,BS86&lt;Pieņēmumi!$CJ$48), "Mazs",
IF(AND(BS86&gt;=Pieņēmumi!$CJ$48,BS86&lt;Pieņēmumi!$CJ$49), "Vidējs","Liels"))))</f>
        <v>Mikro</v>
      </c>
      <c r="BU86" s="9">
        <f>IF(BT86="Mikro",Pieņēmumi!$CJ$31*BR86*0.5,
IF(BT86="Mazs",Pieņēmumi!$CJ$31*BR86,
IF(BT86="Vidējs",Pieņēmumi!$CJ$32*BR86,
IF(BT86="Liels",Pieņēmumi!$CJ$34*BR86,
0))))</f>
        <v>0.54466230936819171</v>
      </c>
      <c r="BV86" s="9">
        <f>IF(BT86="Mikro",Pieņēmumi!$CJ$31*BR86*0.5,0)</f>
        <v>0.54466230936819171</v>
      </c>
      <c r="BW86">
        <v>0</v>
      </c>
      <c r="BX86">
        <v>0</v>
      </c>
      <c r="BY86" s="2">
        <v>0</v>
      </c>
      <c r="BZ86" s="6">
        <f>ROUNDUP(IF($A86=1,BW86/Pieņēmumi!$CU$42,IF($A86=2,BW86/Pieņēmumi!$CU$43,IF($A86=3,BW86/Pieņēmumi!$CU$44,BW86/Pieņēmumi!$CU$45))),$CH$10)</f>
        <v>0</v>
      </c>
      <c r="CA86" s="6">
        <f t="shared" si="78"/>
        <v>0</v>
      </c>
      <c r="CB86" s="6">
        <f>IF(AND(CA86&gt;=0,CA86&lt;Pieņēmumi!$CU$49),0,
IF(AND(CA86&gt;=Pieņēmumi!$CU$49,CA86&lt;Pieņēmumi!$CU$50),"Mazs",
IF(AND(CA86&gt;=Pieņēmumi!$CU$50,CA86&lt;Pieņēmumi!$CU$51),"Vidējs","Liels")))</f>
        <v>0</v>
      </c>
      <c r="CC86" s="9">
        <f>IF(CB86="Mazs",Pieņēmumi!$CU$34*BZ86,IF(CB86="Vidējs",Pieņēmumi!$CU$35*BZ86,IF(CB86="Liels",Pieņēmumi!$CU$37*BZ86,0)))</f>
        <v>0</v>
      </c>
      <c r="CD86" s="9">
        <f>IF(CB86="Mazs",(Pieņēmumi!$CU$35-Pieņēmumi!$CU$34)*BZ86,0)</f>
        <v>0</v>
      </c>
      <c r="CE86">
        <v>0</v>
      </c>
      <c r="CF86">
        <v>0</v>
      </c>
      <c r="CG86" s="2">
        <v>0</v>
      </c>
      <c r="CH86" s="6">
        <f>ROUNDUP(IF($A86=1,CE86/Pieņēmumi!$DE$42,IF($A86=2,CE86/Pieņēmumi!$DE$43,IF($A86=3,CE86/Pieņēmumi!$DE$44,CE86/Pieņēmumi!$DE$45))),$CH$10)</f>
        <v>0</v>
      </c>
      <c r="CI86" s="6">
        <f t="shared" si="79"/>
        <v>0</v>
      </c>
      <c r="CJ86" s="6">
        <f>IF(AND(CI86&gt;=0,CI86&lt;Pieņēmumi!$DE$49),0,
IF(AND(CI86&gt;=Pieņēmumi!$DE$49,CI86&lt;Pieņēmumi!$DE$50),"Mazs",
IF(AND(CI86&gt;=Pieņēmumi!$DE$50,CI86&lt;Pieņēmumi!$DE$51),"Vidējs","Liels")))</f>
        <v>0</v>
      </c>
      <c r="CK86" s="9">
        <f>IF(CJ86="Mazs",Pieņēmumi!$DE$34*CH86,IF(CJ86="Vidējs",Pieņēmumi!$DE$35*CH86,IF(CJ86="Liels",Pieņēmumi!$DE$37*CH86,0)))</f>
        <v>0</v>
      </c>
      <c r="CL86" s="9">
        <f>IF(CJ86="Mazs",(Pieņēmumi!$DE$35-Pieņēmumi!$DE$34)*CH86,0)</f>
        <v>0</v>
      </c>
      <c r="CM86">
        <v>0</v>
      </c>
      <c r="CN86">
        <v>0</v>
      </c>
      <c r="CO86" s="2">
        <v>0</v>
      </c>
      <c r="CP86" s="6">
        <f>ROUNDUP(IF($A86=1,CM86/Pieņēmumi!$DO$42,IF($A86=2,CM86/Pieņēmumi!$DO$43,IF($A86=3,CM86/Pieņēmumi!$DO$44,CM86/Pieņēmumi!$DO$45))),$CP$10)</f>
        <v>0</v>
      </c>
      <c r="CQ86" s="6">
        <f t="shared" si="80"/>
        <v>0</v>
      </c>
      <c r="CR86" s="6">
        <f>IF(AND(CQ86&gt;=0,CQ86&lt;Pieņēmumi!$DO$49),0,
IF(AND(CQ86&gt;=Pieņēmumi!$DO$49,CQ86&lt;Pieņēmumi!$DO$50),"Mazs",
IF(AND(CQ86&gt;=Pieņēmumi!$DO$50,CQ86&lt;Pieņēmumi!$DO$51),"Vidējs","Liels")))</f>
        <v>0</v>
      </c>
      <c r="CS86" s="9">
        <f>IF(CR86="Mazs",Pieņēmumi!$DO$34*CP86,IF(CR86="Vidējs",Pieņēmumi!$DO$35*CP86,IF(CR86="Liels",Pieņēmumi!$DO$37*CP86,0)))</f>
        <v>0</v>
      </c>
      <c r="CT86" s="9">
        <f>IF(CR86="Mazs",(Pieņēmumi!$DO$35-Pieņēmumi!$DO$34)*CP86,0)</f>
        <v>0</v>
      </c>
      <c r="CU86" s="6">
        <f t="shared" si="81"/>
        <v>57</v>
      </c>
      <c r="CV86" s="6">
        <f t="shared" si="82"/>
        <v>8</v>
      </c>
      <c r="CW86" s="2">
        <f t="shared" si="83"/>
        <v>7.125</v>
      </c>
      <c r="CX86" t="str">
        <f t="shared" si="84"/>
        <v>Mazā</v>
      </c>
    </row>
    <row r="87" spans="1:102" x14ac:dyDescent="0.25">
      <c r="A87" s="5">
        <v>1</v>
      </c>
      <c r="B87" s="23">
        <v>0.84108526694741259</v>
      </c>
      <c r="C87">
        <v>90</v>
      </c>
      <c r="D87">
        <v>3</v>
      </c>
      <c r="E87" s="2">
        <f t="shared" si="88"/>
        <v>30</v>
      </c>
      <c r="F87" s="6">
        <f>ROUNDUP(IF($A87=1,C87/Pieņēmumi!$B$39,IF($A87=2,C87/Pieņēmumi!$B$40,IF($A87=3,C87/Pieņēmumi!$B$41,C87/Pieņēmumi!$B$42))),$F$10)</f>
        <v>5</v>
      </c>
      <c r="G87" s="6">
        <f t="shared" si="69"/>
        <v>18</v>
      </c>
      <c r="H87" s="6" t="str">
        <f>IF(AND(G87&gt;=0,G87&lt;Pieņēmumi!$B$46),0,
IF(AND(G87&gt;= Pieņēmumi!$B$46,G87&lt;Pieņēmumi!$B$47), "Mikro",
IF(AND(G87&gt;=Pieņēmumi!$B$47,G87&lt;Pieņēmumi!$B$48), "Mazs",
IF(AND(G87&gt;=Pieņēmumi!$B$48,G87&lt;Pieņēmumi!$B$49), "Vidējs","Liels"))))</f>
        <v>Vidējs</v>
      </c>
      <c r="I87" s="9">
        <f>IF(H87="Mikro",Pieņēmumi!$B$31*F87*0.5,
IF(H87="Mazs",Pieņēmumi!$B$31*F87,
IF(H87="Vidējs",Pieņēmumi!$B$32*F87,
IF(H87="Liels",Pieņēmumi!$B$34*F87,
0))))</f>
        <v>4.0374677002583974</v>
      </c>
      <c r="J87" s="9">
        <f>IF(H87="Mikro",Pieņēmumi!$B$31*F87*0.5,0)</f>
        <v>0</v>
      </c>
      <c r="K87">
        <v>91</v>
      </c>
      <c r="L87">
        <v>3</v>
      </c>
      <c r="M87" s="2">
        <f t="shared" si="89"/>
        <v>30.333333333333332</v>
      </c>
      <c r="N87" s="6">
        <f>ROUNDUP(IF($A87=1,K87/Pieņēmumi!$L$39,IF($A87=2,K87/Pieņēmumi!$L$40,IF($A87=3,K87/Pieņēmumi!$L$41,K87/Pieņēmumi!$L$42))),$N$10)</f>
        <v>5</v>
      </c>
      <c r="O87" s="6">
        <f t="shared" si="70"/>
        <v>18.2</v>
      </c>
      <c r="P87" s="6" t="str">
        <f>IF(AND(O87&gt;=0,O87&lt;Pieņēmumi!$L$46),0,
IF(AND(O87&gt;= Pieņēmumi!$L$46,O87&lt;Pieņēmumi!$L$47), "Mikro",
IF(AND(O87&gt;=Pieņēmumi!$L$47,O87&lt;Pieņēmumi!$L$48), "Mazs",
IF(AND(O87&gt;=Pieņēmumi!$L$48,O87&lt;Pieņēmumi!$L$49), "Vidējs","Liels"))))</f>
        <v>Vidējs</v>
      </c>
      <c r="Q87" s="9">
        <f>IF(P87="Mikro",Pieņēmumi!$L$31*N87*0.5,
IF(P87="Mazs",Pieņēmumi!$L$31*N87,
IF(P87="Vidējs",Pieņēmumi!$L$32*N87,
IF(P87="Liels",Pieņēmumi!$L$34*N87,
0))))</f>
        <v>4.1989664082687348</v>
      </c>
      <c r="R87" s="9">
        <f>IF(P87="Mikro",Pieņēmumi!$L$31*N87*0.5,0)</f>
        <v>0</v>
      </c>
      <c r="S87">
        <v>91</v>
      </c>
      <c r="T87">
        <v>3</v>
      </c>
      <c r="U87" s="2">
        <f t="shared" si="90"/>
        <v>30.333333333333332</v>
      </c>
      <c r="V87" s="6">
        <f>ROUNDUP(IF($A87=1,S87/Pieņēmumi!$V$39,IF($A87=2,S87/Pieņēmumi!$V$40,IF($A87=3,S87/Pieņēmumi!$V$41,S87/Pieņēmumi!$V$42))),$V$10)</f>
        <v>5</v>
      </c>
      <c r="W87" s="6">
        <f t="shared" si="71"/>
        <v>18.2</v>
      </c>
      <c r="X87" s="6" t="str">
        <f>IF(AND(W87&gt;=0,W87&lt;Pieņēmumi!$V$46),0,
IF(AND(W87&gt;= Pieņēmumi!$V$46,W87&lt;Pieņēmumi!$V$47), "Mikro",
IF(AND(W87&gt;=Pieņēmumi!$V$47,W87&lt;Pieņēmumi!$V$48), "Mazs",
IF(AND(W87&gt;=Pieņēmumi!$V$48,W87&lt;Pieņēmumi!$V$49), "Vidējs","Liels"))))</f>
        <v>Vidējs</v>
      </c>
      <c r="Y87" s="9">
        <f>IF(X87="Mikro",Pieņēmumi!$V$31*V87*0.5,
IF(X87="Mazs",Pieņēmumi!$V$31*V87,
IF(X87="Vidējs",Pieņēmumi!$V$32*V87,
IF(X87="Liels",Pieņēmumi!$V$34*V87,
0))))</f>
        <v>4.3604651162790704</v>
      </c>
      <c r="Z87" s="9">
        <f>IF(X87="Mikro",Pieņēmumi!$V$31*V87*0.5,0)</f>
        <v>0</v>
      </c>
      <c r="AA87">
        <v>76</v>
      </c>
      <c r="AB87">
        <v>3</v>
      </c>
      <c r="AC87" s="2">
        <f t="shared" si="91"/>
        <v>25.333333333333332</v>
      </c>
      <c r="AD87" s="6">
        <f>ROUNDUP(IF($A87=1,AA87/Pieņēmumi!$AF$39,IF($A87=2,AA87/Pieņēmumi!$AF$40,IF($A87=3,AA87/Pieņēmumi!$AF$41,AA87/Pieņēmumi!$AF$42))),$AD$10)</f>
        <v>4</v>
      </c>
      <c r="AE87" s="6">
        <f t="shared" si="72"/>
        <v>19</v>
      </c>
      <c r="AF87" s="6" t="str">
        <f>IF(AND(AE87&gt;=0,AE87&lt;Pieņēmumi!$AF$46),0,
IF(AND(AE87&gt;= Pieņēmumi!$AF$46,AE87&lt;Pieņēmumi!$AF$47), "Mikro",
IF(AND(AE87&gt;=Pieņēmumi!$AF$47,AE87&lt;Pieņēmumi!$AF$48), "Mazs",
IF(AND(AE87&gt;=Pieņēmumi!$AF$48,AE87&lt;Pieņēmumi!$AF$49), "Vidējs","Liels"))))</f>
        <v>Vidējs</v>
      </c>
      <c r="AG87" s="9">
        <f>IF(AF87="Mikro",Pieņēmumi!$AF$31*AD87*0.5,
IF(AF87="Mazs",Pieņēmumi!$AF$31*AD87,
IF(AF87="Vidējs",Pieņēmumi!$AF$32*AD87,
IF(AF87="Liels",Pieņēmumi!$AF$34*AD87,
0))))</f>
        <v>4.1343669250646</v>
      </c>
      <c r="AH87" s="9">
        <f>IF(AF87="Mikro",Pieņēmumi!$AF$31*AD87*0.5,0)</f>
        <v>0</v>
      </c>
      <c r="AI87">
        <v>87</v>
      </c>
      <c r="AJ87">
        <v>3</v>
      </c>
      <c r="AK87" s="2">
        <f t="shared" si="92"/>
        <v>29</v>
      </c>
      <c r="AL87" s="6">
        <f>ROUNDUP(IF($A87=1,AI87/Pieņēmumi!$AR$39,IF($A87=2,AI87/Pieņēmumi!$AR$40,IF($A87=3,AI87/Pieņēmumi!$AR$41,AI87/Pieņēmumi!$AR$42))),$AL$10)</f>
        <v>4</v>
      </c>
      <c r="AM87" s="6">
        <f t="shared" si="73"/>
        <v>21.75</v>
      </c>
      <c r="AN87" s="6" t="str">
        <f>IF(AND(AM87&gt;=0,AM87&lt;Pieņēmumi!$AR$46),0,
IF(AND(AM87&gt;= Pieņēmumi!$AR$46,AM87&lt;Pieņēmumi!$AR$47), "Mikro",
IF(AND(AM87&gt;=Pieņēmumi!$AR$47,AM87&lt;Pieņēmumi!$AR$48), "Mazs",
IF(AND(AM87&gt;=Pieņēmumi!$AR$48,AM87&lt;Pieņēmumi!$AR$49), "Vidējs","Liels"))))</f>
        <v>Liels</v>
      </c>
      <c r="AO87" s="9">
        <f>IF(AN87="Mikro",Pieņēmumi!$AR$31*AL87*0.5,
IF(AN87="Mazs",Pieņēmumi!$AR$31*AL87,
IF(AN87="Vidējs",Pieņēmumi!$AR$32*AL87,
IF(AN87="Liels",Pieņēmumi!$AR$34*AL87,
0))))</f>
        <v>5.4834054834054831</v>
      </c>
      <c r="AP87" s="9">
        <f>IF(AN87="Mikro",Pieņēmumi!$AR$31*AL87*0.5,0)</f>
        <v>0</v>
      </c>
      <c r="AQ87">
        <v>82</v>
      </c>
      <c r="AR87">
        <v>3</v>
      </c>
      <c r="AS87" s="2">
        <f t="shared" ref="AS87:AS93" si="93">AQ87/AR87</f>
        <v>27.333333333333332</v>
      </c>
      <c r="AT87" s="6">
        <f>ROUNDUP(IF($A87=1,AQ87/Pieņēmumi!$BC$39,IF($A87=2,AQ87/Pieņēmumi!$BC$40,IF($A87=3,AQ87/Pieņēmumi!$BC$41,AQ87/Pieņēmumi!$BC$42))),$AT$10)</f>
        <v>4</v>
      </c>
      <c r="AU87" s="6">
        <f t="shared" si="74"/>
        <v>20.5</v>
      </c>
      <c r="AV87" s="6" t="str">
        <f>IF(AND(AU87&gt;=0,AU87&lt;Pieņēmumi!$BC$46),0,
IF(AND(AU87&gt;= Pieņēmumi!$BC$46,AU87&lt;Pieņēmumi!$BC$47), "Mikro",
IF(AND(AU87&gt;=Pieņēmumi!$BC$47,AU87&lt;Pieņēmumi!$BC$48), "Mazs",
IF(AND(AU87&gt;=Pieņēmumi!$BC$48,AU87&lt;Pieņēmumi!$BC$49), "Vidējs","Liels"))))</f>
        <v>Vidējs</v>
      </c>
      <c r="AW87" s="9">
        <f>IF(AV87="Mikro",Pieņēmumi!$BC$31*AT87*0.5,
IF(AV87="Mazs",Pieņēmumi!$BC$31*AT87,
IF(AV87="Vidējs",Pieņēmumi!$BC$32*AT87,
IF(AV87="Liels",Pieņēmumi!$BC$34*AT87,
0))))</f>
        <v>4.6511627906976747</v>
      </c>
      <c r="AX87" s="9">
        <f>IF(AV87="Mikro",Pieņēmumi!$BC$31*AT87*0.5,0)</f>
        <v>0</v>
      </c>
      <c r="AY87">
        <v>95</v>
      </c>
      <c r="AZ87">
        <v>3</v>
      </c>
      <c r="BA87" s="2">
        <f t="shared" si="85"/>
        <v>31.666666666666668</v>
      </c>
      <c r="BB87" s="6">
        <f>ROUNDUP(IF($A87=1,AY87/Pieņēmumi!$BN$39,IF($A87=2,AY87/Pieņēmumi!$BN$40,IF($A87=3,AY87/Pieņēmumi!$BN$41,AY87/Pieņēmumi!$BN$42))),$BB$10)</f>
        <v>4</v>
      </c>
      <c r="BC87" s="6">
        <f t="shared" si="75"/>
        <v>23.75</v>
      </c>
      <c r="BD87" s="6" t="str">
        <f>IF(AND(BC87&gt;=0,BC87&lt;Pieņēmumi!$BN$46),0,
IF(AND(BC87&gt;= Pieņēmumi!$BN$46,BC87&lt;Pieņēmumi!$BN$47), "Mikro",
IF(AND(BC87&gt;=Pieņēmumi!$BN$47,BC87&lt;Pieņēmumi!$BN$48), "Mazs",
IF(AND(BC87&gt;=Pieņēmumi!$BN$48,BC87&lt;Pieņēmumi!$BN$49), "Vidējs","Liels"))))</f>
        <v>Liels</v>
      </c>
      <c r="BE87" s="9">
        <f>IF(BD87="Mikro",Pieņēmumi!$BN$31*BB87*0.5,
IF(BD87="Mazs",Pieņēmumi!$BN$31*BB87,
IF(BD87="Vidējs",Pieņēmumi!$BN$32*BB87,
IF(BD87="Liels",Pieņēmumi!$BN$34*BB87,
0))))</f>
        <v>6.3492063492063489</v>
      </c>
      <c r="BF87" s="9">
        <f>IF(BD87="Mikro",Pieņēmumi!$BN$31*BB87*0.5,0)</f>
        <v>0</v>
      </c>
      <c r="BG87">
        <v>85</v>
      </c>
      <c r="BH87">
        <v>3</v>
      </c>
      <c r="BI87" s="2">
        <f t="shared" si="86"/>
        <v>28.333333333333332</v>
      </c>
      <c r="BJ87" s="6">
        <f>ROUNDUP(IF($A87=1,BG87/Pieņēmumi!$BY$39,IF($A87=2,BG87/Pieņēmumi!$BY$40,IF($A87=3,BG87/Pieņēmumi!$BY$41,BG87/Pieņēmumi!$BY$42))),$BJ$10)</f>
        <v>4</v>
      </c>
      <c r="BK87" s="6">
        <f t="shared" si="76"/>
        <v>21.25</v>
      </c>
      <c r="BL87" s="6" t="str">
        <f>IF(AND(BK87&gt;=0,BK87&lt;Pieņēmumi!$BY$46),0,
IF(AND(BK87&gt;= Pieņēmumi!$BY$46,BK87&lt;Pieņēmumi!$BY$47), "Mikro",
IF(AND(BK87&gt;=Pieņēmumi!$BY$47,BK87&lt;Pieņēmumi!$BY$48), "Mazs",
IF(AND(BK87&gt;=Pieņēmumi!$BY$48,BK87&lt;Pieņēmumi!$BY$49), "Vidējs","Liels"))))</f>
        <v>Liels</v>
      </c>
      <c r="BM87" s="9">
        <f>IF(BL87="Mikro",Pieņēmumi!$BY$31*BJ87*0.5,
IF(BL87="Mazs",Pieņēmumi!$BY$31*BJ87,
IF(BL87="Vidējs",Pieņēmumi!$BY$32*BJ87,
IF(BL87="Liels",Pieņēmumi!$BY$34*BJ87,
0))))</f>
        <v>6.6378066378066372</v>
      </c>
      <c r="BN87" s="9">
        <f>IF(BL87="Mikro",Pieņēmumi!$BY$31*BJ87*0.5,0)</f>
        <v>0</v>
      </c>
      <c r="BO87">
        <v>57</v>
      </c>
      <c r="BP87">
        <v>2</v>
      </c>
      <c r="BQ87" s="2">
        <f t="shared" si="87"/>
        <v>28.5</v>
      </c>
      <c r="BR87" s="6">
        <f>ROUNDUP(IF($A87=1,BO87/Pieņēmumi!$CJ$39,IF($A87=2,BO87/Pieņēmumi!$CJ$40,IF($A87=3,BO87/Pieņēmumi!$CJ$41,BO87/Pieņēmumi!$CJ$42))),$BR$10)</f>
        <v>3</v>
      </c>
      <c r="BS87" s="6">
        <f t="shared" si="77"/>
        <v>19</v>
      </c>
      <c r="BT87" s="6" t="str">
        <f>IF(AND(BS87&gt;=0,BS87&lt;Pieņēmumi!$CJ$46),0,
IF(AND(BS87&gt;= Pieņēmumi!$CJ$46,BS87&lt;Pieņēmumi!$CJ$47), "Mikro",
IF(AND(BS87&gt;=Pieņēmumi!$CJ$47,BS87&lt;Pieņēmumi!$CJ$48), "Mazs",
IF(AND(BS87&gt;=Pieņēmumi!$CJ$48,BS87&lt;Pieņēmumi!$CJ$49), "Vidējs","Liels"))))</f>
        <v>Vidējs</v>
      </c>
      <c r="BU87" s="9">
        <f>IF(BT87="Mikro",Pieņēmumi!$CJ$31*BR87*0.5,
IF(BT87="Mazs",Pieņēmumi!$CJ$31*BR87,
IF(BT87="Vidējs",Pieņēmumi!$CJ$32*BR87,
IF(BT87="Liels",Pieņēmumi!$CJ$34*BR87,
0))))</f>
        <v>3.8759689922480618</v>
      </c>
      <c r="BV87" s="9">
        <f>IF(BT87="Mikro",Pieņēmumi!$CJ$31*BR87*0.5,0)</f>
        <v>0</v>
      </c>
      <c r="BW87">
        <v>33</v>
      </c>
      <c r="BX87">
        <v>1</v>
      </c>
      <c r="BY87" s="2">
        <f>BW87/BX87</f>
        <v>33</v>
      </c>
      <c r="BZ87" s="6">
        <f>ROUNDUP(IF($A87=1,BW87/Pieņēmumi!$CU$42,IF($A87=2,BW87/Pieņēmumi!$CU$43,IF($A87=3,BW87/Pieņēmumi!$CU$44,BW87/Pieņēmumi!$CU$45))),$CH$10)</f>
        <v>2</v>
      </c>
      <c r="CA87" s="6">
        <f t="shared" si="78"/>
        <v>16.5</v>
      </c>
      <c r="CB87" s="6" t="str">
        <f>IF(AND(CA87&gt;=0,CA87&lt;Pieņēmumi!$CU$49),0,
IF(AND(CA87&gt;=Pieņēmumi!$CU$49,CA87&lt;Pieņēmumi!$CU$50),"Mazs",
IF(AND(CA87&gt;=Pieņēmumi!$CU$50,CA87&lt;Pieņēmumi!$CU$51),"Vidējs","Liels")))</f>
        <v>Vidējs</v>
      </c>
      <c r="CC87" s="9">
        <f>IF(CB87="Mazs",Pieņēmumi!$CU$34*BZ87,IF(CB87="Vidējs",Pieņēmumi!$CU$35*BZ87,IF(CB87="Liels",Pieņēmumi!$CU$37*BZ87,0)))</f>
        <v>2.7777777777777781</v>
      </c>
      <c r="CD87" s="9">
        <f>IF(CB87="Mazs",(Pieņēmumi!$CU$35-Pieņēmumi!$CU$34)*BZ87,0)</f>
        <v>0</v>
      </c>
      <c r="CE87">
        <v>29</v>
      </c>
      <c r="CF87">
        <v>1</v>
      </c>
      <c r="CG87" s="2">
        <f>CE87/CF87</f>
        <v>29</v>
      </c>
      <c r="CH87" s="6">
        <f>ROUNDUP(IF($A87=1,CE87/Pieņēmumi!$DE$42,IF($A87=2,CE87/Pieņēmumi!$DE$43,IF($A87=3,CE87/Pieņēmumi!$DE$44,CE87/Pieņēmumi!$DE$45))),$CH$10)</f>
        <v>2</v>
      </c>
      <c r="CI87" s="6">
        <f t="shared" si="79"/>
        <v>14.5</v>
      </c>
      <c r="CJ87" s="6" t="str">
        <f>IF(AND(CI87&gt;=0,CI87&lt;Pieņēmumi!$DE$49),0,
IF(AND(CI87&gt;=Pieņēmumi!$DE$49,CI87&lt;Pieņēmumi!$DE$50),"Mazs",
IF(AND(CI87&gt;=Pieņēmumi!$DE$50,CI87&lt;Pieņēmumi!$DE$51),"Vidējs","Liels")))</f>
        <v>Vidējs</v>
      </c>
      <c r="CK87" s="9">
        <f>IF(CJ87="Mazs",Pieņēmumi!$DE$34*CH87,IF(CJ87="Vidējs",Pieņēmumi!$DE$35*CH87,IF(CJ87="Liels",Pieņēmumi!$DE$37*CH87,0)))</f>
        <v>2.7777777777777781</v>
      </c>
      <c r="CL87" s="9">
        <f>IF(CJ87="Mazs",(Pieņēmumi!$DE$35-Pieņēmumi!$DE$34)*CH87,0)</f>
        <v>0</v>
      </c>
      <c r="CM87">
        <v>27</v>
      </c>
      <c r="CN87">
        <v>1</v>
      </c>
      <c r="CO87" s="2">
        <f>CM87/CN87</f>
        <v>27</v>
      </c>
      <c r="CP87" s="6">
        <f>ROUNDUP(IF($A87=1,CM87/Pieņēmumi!$DO$42,IF($A87=2,CM87/Pieņēmumi!$DO$43,IF($A87=3,CM87/Pieņēmumi!$DO$44,CM87/Pieņēmumi!$DO$45))),$CP$10)</f>
        <v>2</v>
      </c>
      <c r="CQ87" s="6">
        <f t="shared" si="80"/>
        <v>13.5</v>
      </c>
      <c r="CR87" s="6" t="str">
        <f>IF(AND(CQ87&gt;=0,CQ87&lt;Pieņēmumi!$DO$49),0,
IF(AND(CQ87&gt;=Pieņēmumi!$DO$49,CQ87&lt;Pieņēmumi!$DO$50),"Mazs",
IF(AND(CQ87&gt;=Pieņēmumi!$DO$50,CQ87&lt;Pieņēmumi!$DO$51),"Vidējs","Liels")))</f>
        <v>Vidējs</v>
      </c>
      <c r="CS87" s="9">
        <f>IF(CR87="Mazs",Pieņēmumi!$DO$34*CP87,IF(CR87="Vidējs",Pieņēmumi!$DO$35*CP87,IF(CR87="Liels",Pieņēmumi!$DO$37*CP87,0)))</f>
        <v>2.7777777777777781</v>
      </c>
      <c r="CT87" s="9">
        <f>IF(CR87="Mazs",(Pieņēmumi!$DO$35-Pieņēmumi!$DO$34)*CP87,0)</f>
        <v>0</v>
      </c>
      <c r="CU87" s="6">
        <f t="shared" si="81"/>
        <v>843</v>
      </c>
      <c r="CV87" s="6">
        <f t="shared" si="82"/>
        <v>29</v>
      </c>
      <c r="CW87" s="2">
        <f t="shared" si="83"/>
        <v>29.068965517241381</v>
      </c>
      <c r="CX87" t="str">
        <f t="shared" si="84"/>
        <v>Lielā</v>
      </c>
    </row>
    <row r="88" spans="1:102" x14ac:dyDescent="0.25">
      <c r="A88" s="5">
        <v>1</v>
      </c>
      <c r="B88" s="23">
        <v>0.83916360758941622</v>
      </c>
      <c r="C88">
        <v>55</v>
      </c>
      <c r="D88">
        <v>2</v>
      </c>
      <c r="E88" s="2">
        <f t="shared" si="88"/>
        <v>27.5</v>
      </c>
      <c r="F88" s="6">
        <f>ROUNDUP(IF($A88=1,C88/Pieņēmumi!$B$39,IF($A88=2,C88/Pieņēmumi!$B$40,IF($A88=3,C88/Pieņēmumi!$B$41,C88/Pieņēmumi!$B$42))),$F$10)</f>
        <v>3</v>
      </c>
      <c r="G88" s="6">
        <f t="shared" si="69"/>
        <v>18.333333333333332</v>
      </c>
      <c r="H88" s="6" t="str">
        <f>IF(AND(G88&gt;=0,G88&lt;Pieņēmumi!$B$46),0,
IF(AND(G88&gt;= Pieņēmumi!$B$46,G88&lt;Pieņēmumi!$B$47), "Mikro",
IF(AND(G88&gt;=Pieņēmumi!$B$47,G88&lt;Pieņēmumi!$B$48), "Mazs",
IF(AND(G88&gt;=Pieņēmumi!$B$48,G88&lt;Pieņēmumi!$B$49), "Vidējs","Liels"))))</f>
        <v>Vidējs</v>
      </c>
      <c r="I88" s="9">
        <f>IF(H88="Mikro",Pieņēmumi!$B$31*F88*0.5,
IF(H88="Mazs",Pieņēmumi!$B$31*F88,
IF(H88="Vidējs",Pieņēmumi!$B$32*F88,
IF(H88="Liels",Pieņēmumi!$B$34*F88,
0))))</f>
        <v>2.4224806201550386</v>
      </c>
      <c r="J88" s="9">
        <f>IF(H88="Mikro",Pieņēmumi!$B$31*F88*0.5,0)</f>
        <v>0</v>
      </c>
      <c r="K88">
        <v>39</v>
      </c>
      <c r="L88">
        <v>2</v>
      </c>
      <c r="M88" s="2">
        <f t="shared" si="89"/>
        <v>19.5</v>
      </c>
      <c r="N88" s="6">
        <f>ROUNDUP(IF($A88=1,K88/Pieņēmumi!$L$39,IF($A88=2,K88/Pieņēmumi!$L$40,IF($A88=3,K88/Pieņēmumi!$L$41,K88/Pieņēmumi!$L$42))),$N$10)</f>
        <v>2</v>
      </c>
      <c r="O88" s="6">
        <f t="shared" si="70"/>
        <v>19.5</v>
      </c>
      <c r="P88" s="6" t="str">
        <f>IF(AND(O88&gt;=0,O88&lt;Pieņēmumi!$L$46),0,
IF(AND(O88&gt;= Pieņēmumi!$L$46,O88&lt;Pieņēmumi!$L$47), "Mikro",
IF(AND(O88&gt;=Pieņēmumi!$L$47,O88&lt;Pieņēmumi!$L$48), "Mazs",
IF(AND(O88&gt;=Pieņēmumi!$L$48,O88&lt;Pieņēmumi!$L$49), "Vidējs","Liels"))))</f>
        <v>Vidējs</v>
      </c>
      <c r="Q88" s="9">
        <f>IF(P88="Mikro",Pieņēmumi!$L$31*N88*0.5,
IF(P88="Mazs",Pieņēmumi!$L$31*N88,
IF(P88="Vidējs",Pieņēmumi!$L$32*N88,
IF(P88="Liels",Pieņēmumi!$L$34*N88,
0))))</f>
        <v>1.6795865633074938</v>
      </c>
      <c r="R88" s="9">
        <f>IF(P88="Mikro",Pieņēmumi!$L$31*N88*0.5,0)</f>
        <v>0</v>
      </c>
      <c r="S88">
        <v>46</v>
      </c>
      <c r="T88">
        <v>2</v>
      </c>
      <c r="U88" s="2">
        <f t="shared" si="90"/>
        <v>23</v>
      </c>
      <c r="V88" s="6">
        <f>ROUNDUP(IF($A88=1,S88/Pieņēmumi!$V$39,IF($A88=2,S88/Pieņēmumi!$V$40,IF($A88=3,S88/Pieņēmumi!$V$41,S88/Pieņēmumi!$V$42))),$V$10)</f>
        <v>3</v>
      </c>
      <c r="W88" s="6">
        <f t="shared" si="71"/>
        <v>15.333333333333334</v>
      </c>
      <c r="X88" s="6" t="str">
        <f>IF(AND(W88&gt;=0,W88&lt;Pieņēmumi!$V$46),0,
IF(AND(W88&gt;= Pieņēmumi!$V$46,W88&lt;Pieņēmumi!$V$47), "Mikro",
IF(AND(W88&gt;=Pieņēmumi!$V$47,W88&lt;Pieņēmumi!$V$48), "Mazs",
IF(AND(W88&gt;=Pieņēmumi!$V$48,W88&lt;Pieņēmumi!$V$49), "Vidējs","Liels"))))</f>
        <v>Vidējs</v>
      </c>
      <c r="Y88" s="9">
        <f>IF(X88="Mikro",Pieņēmumi!$V$31*V88*0.5,
IF(X88="Mazs",Pieņēmumi!$V$31*V88,
IF(X88="Vidējs",Pieņēmumi!$V$32*V88,
IF(X88="Liels",Pieņēmumi!$V$34*V88,
0))))</f>
        <v>2.6162790697674421</v>
      </c>
      <c r="Z88" s="9">
        <f>IF(X88="Mikro",Pieņēmumi!$V$31*V88*0.5,0)</f>
        <v>0</v>
      </c>
      <c r="AA88">
        <v>52</v>
      </c>
      <c r="AB88">
        <v>2</v>
      </c>
      <c r="AC88" s="2">
        <f t="shared" si="91"/>
        <v>26</v>
      </c>
      <c r="AD88" s="6">
        <f>ROUNDUP(IF($A88=1,AA88/Pieņēmumi!$AF$39,IF($A88=2,AA88/Pieņēmumi!$AF$40,IF($A88=3,AA88/Pieņēmumi!$AF$41,AA88/Pieņēmumi!$AF$42))),$AD$10)</f>
        <v>3</v>
      </c>
      <c r="AE88" s="6">
        <f t="shared" si="72"/>
        <v>17.333333333333332</v>
      </c>
      <c r="AF88" s="6" t="str">
        <f>IF(AND(AE88&gt;=0,AE88&lt;Pieņēmumi!$AF$46),0,
IF(AND(AE88&gt;= Pieņēmumi!$AF$46,AE88&lt;Pieņēmumi!$AF$47), "Mikro",
IF(AND(AE88&gt;=Pieņēmumi!$AF$47,AE88&lt;Pieņēmumi!$AF$48), "Mazs",
IF(AND(AE88&gt;=Pieņēmumi!$AF$48,AE88&lt;Pieņēmumi!$AF$49), "Vidējs","Liels"))))</f>
        <v>Vidējs</v>
      </c>
      <c r="AG88" s="9">
        <f>IF(AF88="Mikro",Pieņēmumi!$AF$31*AD88*0.5,
IF(AF88="Mazs",Pieņēmumi!$AF$31*AD88,
IF(AF88="Vidējs",Pieņēmumi!$AF$32*AD88,
IF(AF88="Liels",Pieņēmumi!$AF$34*AD88,
0))))</f>
        <v>3.1007751937984498</v>
      </c>
      <c r="AH88" s="9">
        <f>IF(AF88="Mikro",Pieņēmumi!$AF$31*AD88*0.5,0)</f>
        <v>0</v>
      </c>
      <c r="AI88">
        <v>53</v>
      </c>
      <c r="AJ88">
        <v>2</v>
      </c>
      <c r="AK88" s="2">
        <f t="shared" si="92"/>
        <v>26.5</v>
      </c>
      <c r="AL88" s="6">
        <f>ROUNDUP(IF($A88=1,AI88/Pieņēmumi!$AR$39,IF($A88=2,AI88/Pieņēmumi!$AR$40,IF($A88=3,AI88/Pieņēmumi!$AR$41,AI88/Pieņēmumi!$AR$42))),$AL$10)</f>
        <v>3</v>
      </c>
      <c r="AM88" s="6">
        <f t="shared" si="73"/>
        <v>17.666666666666668</v>
      </c>
      <c r="AN88" s="6" t="str">
        <f>IF(AND(AM88&gt;=0,AM88&lt;Pieņēmumi!$AR$46),0,
IF(AND(AM88&gt;= Pieņēmumi!$AR$46,AM88&lt;Pieņēmumi!$AR$47), "Mikro",
IF(AND(AM88&gt;=Pieņēmumi!$AR$47,AM88&lt;Pieņēmumi!$AR$48), "Mazs",
IF(AND(AM88&gt;=Pieņēmumi!$AR$48,AM88&lt;Pieņēmumi!$AR$49), "Vidējs","Liels"))))</f>
        <v>Vidējs</v>
      </c>
      <c r="AO88" s="9">
        <f>IF(AN88="Mikro",Pieņēmumi!$AR$31*AL88*0.5,
IF(AN88="Mazs",Pieņēmumi!$AR$31*AL88,
IF(AN88="Vidējs",Pieņēmumi!$AR$32*AL88,
IF(AN88="Liels",Pieņēmumi!$AR$34*AL88,
0))))</f>
        <v>3.2945736434108532</v>
      </c>
      <c r="AP88" s="9">
        <f>IF(AN88="Mikro",Pieņēmumi!$AR$31*AL88*0.5,0)</f>
        <v>0</v>
      </c>
      <c r="AQ88">
        <v>62</v>
      </c>
      <c r="AR88">
        <v>2</v>
      </c>
      <c r="AS88" s="2">
        <f t="shared" si="93"/>
        <v>31</v>
      </c>
      <c r="AT88" s="6">
        <f>ROUNDUP(IF($A88=1,AQ88/Pieņēmumi!$BC$39,IF($A88=2,AQ88/Pieņēmumi!$BC$40,IF($A88=3,AQ88/Pieņēmumi!$BC$41,AQ88/Pieņēmumi!$BC$42))),$AT$10)</f>
        <v>3</v>
      </c>
      <c r="AU88" s="6">
        <f t="shared" si="74"/>
        <v>20.666666666666668</v>
      </c>
      <c r="AV88" s="6" t="str">
        <f>IF(AND(AU88&gt;=0,AU88&lt;Pieņēmumi!$BC$46),0,
IF(AND(AU88&gt;= Pieņēmumi!$BC$46,AU88&lt;Pieņēmumi!$BC$47), "Mikro",
IF(AND(AU88&gt;=Pieņēmumi!$BC$47,AU88&lt;Pieņēmumi!$BC$48), "Mazs",
IF(AND(AU88&gt;=Pieņēmumi!$BC$48,AU88&lt;Pieņēmumi!$BC$49), "Vidējs","Liels"))))</f>
        <v>Vidējs</v>
      </c>
      <c r="AW88" s="9">
        <f>IF(AV88="Mikro",Pieņēmumi!$BC$31*AT88*0.5,
IF(AV88="Mazs",Pieņēmumi!$BC$31*AT88,
IF(AV88="Vidējs",Pieņēmumi!$BC$32*AT88,
IF(AV88="Liels",Pieņēmumi!$BC$34*AT88,
0))))</f>
        <v>3.4883720930232558</v>
      </c>
      <c r="AX88" s="9">
        <f>IF(AV88="Mikro",Pieņēmumi!$BC$31*AT88*0.5,0)</f>
        <v>0</v>
      </c>
      <c r="AY88">
        <v>66</v>
      </c>
      <c r="AZ88">
        <v>3</v>
      </c>
      <c r="BA88" s="2">
        <f t="shared" si="85"/>
        <v>22</v>
      </c>
      <c r="BB88" s="6">
        <f>ROUNDUP(IF($A88=1,AY88/Pieņēmumi!$BN$39,IF($A88=2,AY88/Pieņēmumi!$BN$40,IF($A88=3,AY88/Pieņēmumi!$BN$41,AY88/Pieņēmumi!$BN$42))),$BB$10)</f>
        <v>3</v>
      </c>
      <c r="BC88" s="6">
        <f t="shared" si="75"/>
        <v>22</v>
      </c>
      <c r="BD88" s="6" t="str">
        <f>IF(AND(BC88&gt;=0,BC88&lt;Pieņēmumi!$BN$46),0,
IF(AND(BC88&gt;= Pieņēmumi!$BN$46,BC88&lt;Pieņēmumi!$BN$47), "Mikro",
IF(AND(BC88&gt;=Pieņēmumi!$BN$47,BC88&lt;Pieņēmumi!$BN$48), "Mazs",
IF(AND(BC88&gt;=Pieņēmumi!$BN$48,BC88&lt;Pieņēmumi!$BN$49), "Vidējs","Liels"))))</f>
        <v>Liels</v>
      </c>
      <c r="BE88" s="9">
        <f>IF(BD88="Mikro",Pieņēmumi!$BN$31*BB88*0.5,
IF(BD88="Mazs",Pieņēmumi!$BN$31*BB88,
IF(BD88="Vidējs",Pieņēmumi!$BN$32*BB88,
IF(BD88="Liels",Pieņēmumi!$BN$34*BB88,
0))))</f>
        <v>4.7619047619047619</v>
      </c>
      <c r="BF88" s="9">
        <f>IF(BD88="Mikro",Pieņēmumi!$BN$31*BB88*0.5,0)</f>
        <v>0</v>
      </c>
      <c r="BG88">
        <v>75</v>
      </c>
      <c r="BH88">
        <v>3</v>
      </c>
      <c r="BI88" s="2">
        <f t="shared" si="86"/>
        <v>25</v>
      </c>
      <c r="BJ88" s="6">
        <f>ROUNDUP(IF($A88=1,BG88/Pieņēmumi!$BY$39,IF($A88=2,BG88/Pieņēmumi!$BY$40,IF($A88=3,BG88/Pieņēmumi!$BY$41,BG88/Pieņēmumi!$BY$42))),$BJ$10)</f>
        <v>3</v>
      </c>
      <c r="BK88" s="6">
        <f t="shared" si="76"/>
        <v>25</v>
      </c>
      <c r="BL88" s="6" t="str">
        <f>IF(AND(BK88&gt;=0,BK88&lt;Pieņēmumi!$BY$46),0,
IF(AND(BK88&gt;= Pieņēmumi!$BY$46,BK88&lt;Pieņēmumi!$BY$47), "Mikro",
IF(AND(BK88&gt;=Pieņēmumi!$BY$47,BK88&lt;Pieņēmumi!$BY$48), "Mazs",
IF(AND(BK88&gt;=Pieņēmumi!$BY$48,BK88&lt;Pieņēmumi!$BY$49), "Vidējs","Liels"))))</f>
        <v>Liels</v>
      </c>
      <c r="BM88" s="9">
        <f>IF(BL88="Mikro",Pieņēmumi!$BY$31*BJ88*0.5,
IF(BL88="Mazs",Pieņēmumi!$BY$31*BJ88,
IF(BL88="Vidējs",Pieņēmumi!$BY$32*BJ88,
IF(BL88="Liels",Pieņēmumi!$BY$34*BJ88,
0))))</f>
        <v>4.9783549783549779</v>
      </c>
      <c r="BN88" s="9">
        <f>IF(BL88="Mikro",Pieņēmumi!$BY$31*BJ88*0.5,0)</f>
        <v>0</v>
      </c>
      <c r="BO88">
        <v>56</v>
      </c>
      <c r="BP88">
        <v>2</v>
      </c>
      <c r="BQ88" s="2">
        <f t="shared" si="87"/>
        <v>28</v>
      </c>
      <c r="BR88" s="6">
        <f>ROUNDUP(IF($A88=1,BO88/Pieņēmumi!$CJ$39,IF($A88=2,BO88/Pieņēmumi!$CJ$40,IF($A88=3,BO88/Pieņēmumi!$CJ$41,BO88/Pieņēmumi!$CJ$42))),$BR$10)</f>
        <v>3</v>
      </c>
      <c r="BS88" s="6">
        <f t="shared" si="77"/>
        <v>18.666666666666668</v>
      </c>
      <c r="BT88" s="6" t="str">
        <f>IF(AND(BS88&gt;=0,BS88&lt;Pieņēmumi!$CJ$46),0,
IF(AND(BS88&gt;= Pieņēmumi!$CJ$46,BS88&lt;Pieņēmumi!$CJ$47), "Mikro",
IF(AND(BS88&gt;=Pieņēmumi!$CJ$47,BS88&lt;Pieņēmumi!$CJ$48), "Mazs",
IF(AND(BS88&gt;=Pieņēmumi!$CJ$48,BS88&lt;Pieņēmumi!$CJ$49), "Vidējs","Liels"))))</f>
        <v>Vidējs</v>
      </c>
      <c r="BU88" s="9">
        <f>IF(BT88="Mikro",Pieņēmumi!$CJ$31*BR88*0.5,
IF(BT88="Mazs",Pieņēmumi!$CJ$31*BR88,
IF(BT88="Vidējs",Pieņēmumi!$CJ$32*BR88,
IF(BT88="Liels",Pieņēmumi!$CJ$34*BR88,
0))))</f>
        <v>3.8759689922480618</v>
      </c>
      <c r="BV88" s="9">
        <f>IF(BT88="Mikro",Pieņēmumi!$CJ$31*BR88*0.5,0)</f>
        <v>0</v>
      </c>
      <c r="BW88">
        <v>29</v>
      </c>
      <c r="BX88">
        <v>1</v>
      </c>
      <c r="BY88" s="2">
        <f>BW88/BX88</f>
        <v>29</v>
      </c>
      <c r="BZ88" s="6">
        <f>ROUNDUP(IF($A88=1,BW88/Pieņēmumi!$CU$42,IF($A88=2,BW88/Pieņēmumi!$CU$43,IF($A88=3,BW88/Pieņēmumi!$CU$44,BW88/Pieņēmumi!$CU$45))),$CH$10)</f>
        <v>2</v>
      </c>
      <c r="CA88" s="6">
        <f t="shared" si="78"/>
        <v>14.5</v>
      </c>
      <c r="CB88" s="6" t="str">
        <f>IF(AND(CA88&gt;=0,CA88&lt;Pieņēmumi!$CU$49),0,
IF(AND(CA88&gt;=Pieņēmumi!$CU$49,CA88&lt;Pieņēmumi!$CU$50),"Mazs",
IF(AND(CA88&gt;=Pieņēmumi!$CU$50,CA88&lt;Pieņēmumi!$CU$51),"Vidējs","Liels")))</f>
        <v>Vidējs</v>
      </c>
      <c r="CC88" s="9">
        <f>IF(CB88="Mazs",Pieņēmumi!$CU$34*BZ88,IF(CB88="Vidējs",Pieņēmumi!$CU$35*BZ88,IF(CB88="Liels",Pieņēmumi!$CU$37*BZ88,0)))</f>
        <v>2.7777777777777781</v>
      </c>
      <c r="CD88" s="9">
        <f>IF(CB88="Mazs",(Pieņēmumi!$CU$35-Pieņēmumi!$CU$34)*BZ88,0)</f>
        <v>0</v>
      </c>
      <c r="CE88">
        <v>22</v>
      </c>
      <c r="CF88">
        <v>1</v>
      </c>
      <c r="CG88" s="2">
        <f>CE88/CF88</f>
        <v>22</v>
      </c>
      <c r="CH88" s="6">
        <f>ROUNDUP(IF($A88=1,CE88/Pieņēmumi!$DE$42,IF($A88=2,CE88/Pieņēmumi!$DE$43,IF($A88=3,CE88/Pieņēmumi!$DE$44,CE88/Pieņēmumi!$DE$45))),$CH$10)</f>
        <v>1</v>
      </c>
      <c r="CI88" s="6">
        <f t="shared" si="79"/>
        <v>22</v>
      </c>
      <c r="CJ88" s="6" t="str">
        <f>IF(AND(CI88&gt;=0,CI88&lt;Pieņēmumi!$DE$49),0,
IF(AND(CI88&gt;=Pieņēmumi!$DE$49,CI88&lt;Pieņēmumi!$DE$50),"Mazs",
IF(AND(CI88&gt;=Pieņēmumi!$DE$50,CI88&lt;Pieņēmumi!$DE$51),"Vidējs","Liels")))</f>
        <v>Liels</v>
      </c>
      <c r="CK88" s="9">
        <f>IF(CJ88="Mazs",Pieņēmumi!$DE$34*CH88,IF(CJ88="Vidējs",Pieņēmumi!$DE$35*CH88,IF(CJ88="Liels",Pieņēmumi!$DE$37*CH88,0)))</f>
        <v>1.7676767676767675</v>
      </c>
      <c r="CL88" s="9">
        <f>IF(CJ88="Mazs",(Pieņēmumi!$DE$35-Pieņēmumi!$DE$34)*CH88,0)</f>
        <v>0</v>
      </c>
      <c r="CM88">
        <v>22</v>
      </c>
      <c r="CN88">
        <v>1</v>
      </c>
      <c r="CO88" s="2">
        <f>CM88/CN88</f>
        <v>22</v>
      </c>
      <c r="CP88" s="6">
        <f>ROUNDUP(IF($A88=1,CM88/Pieņēmumi!$DO$42,IF($A88=2,CM88/Pieņēmumi!$DO$43,IF($A88=3,CM88/Pieņēmumi!$DO$44,CM88/Pieņēmumi!$DO$45))),$CP$10)</f>
        <v>1</v>
      </c>
      <c r="CQ88" s="6">
        <f t="shared" si="80"/>
        <v>22</v>
      </c>
      <c r="CR88" s="6" t="str">
        <f>IF(AND(CQ88&gt;=0,CQ88&lt;Pieņēmumi!$DO$49),0,
IF(AND(CQ88&gt;=Pieņēmumi!$DO$49,CQ88&lt;Pieņēmumi!$DO$50),"Mazs",
IF(AND(CQ88&gt;=Pieņēmumi!$DO$50,CQ88&lt;Pieņēmumi!$DO$51),"Vidējs","Liels")))</f>
        <v>Liels</v>
      </c>
      <c r="CS88" s="9">
        <f>IF(CR88="Mazs",Pieņēmumi!$DO$34*CP88,IF(CR88="Vidējs",Pieņēmumi!$DO$35*CP88,IF(CR88="Liels",Pieņēmumi!$DO$37*CP88,0)))</f>
        <v>1.7676767676767675</v>
      </c>
      <c r="CT88" s="9">
        <f>IF(CR88="Mazs",(Pieņēmumi!$DO$35-Pieņēmumi!$DO$34)*CP88,0)</f>
        <v>0</v>
      </c>
      <c r="CU88" s="6">
        <f t="shared" si="81"/>
        <v>577</v>
      </c>
      <c r="CV88" s="6">
        <f t="shared" si="82"/>
        <v>23</v>
      </c>
      <c r="CW88" s="2">
        <f t="shared" si="83"/>
        <v>25.086956521739129</v>
      </c>
      <c r="CX88" t="str">
        <f t="shared" si="84"/>
        <v>Lielā</v>
      </c>
    </row>
    <row r="89" spans="1:102" x14ac:dyDescent="0.25">
      <c r="A89" s="5">
        <v>1</v>
      </c>
      <c r="B89" s="23">
        <v>0.83695765944218958</v>
      </c>
      <c r="C89">
        <v>56</v>
      </c>
      <c r="D89">
        <v>2</v>
      </c>
      <c r="E89" s="2">
        <f t="shared" si="88"/>
        <v>28</v>
      </c>
      <c r="F89" s="6">
        <f>ROUNDUP(IF($A89=1,C89/Pieņēmumi!$B$39,IF($A89=2,C89/Pieņēmumi!$B$40,IF($A89=3,C89/Pieņēmumi!$B$41,C89/Pieņēmumi!$B$42))),$F$10)</f>
        <v>3</v>
      </c>
      <c r="G89" s="6">
        <f t="shared" si="69"/>
        <v>18.666666666666668</v>
      </c>
      <c r="H89" s="6" t="str">
        <f>IF(AND(G89&gt;=0,G89&lt;Pieņēmumi!$B$46),0,
IF(AND(G89&gt;= Pieņēmumi!$B$46,G89&lt;Pieņēmumi!$B$47), "Mikro",
IF(AND(G89&gt;=Pieņēmumi!$B$47,G89&lt;Pieņēmumi!$B$48), "Mazs",
IF(AND(G89&gt;=Pieņēmumi!$B$48,G89&lt;Pieņēmumi!$B$49), "Vidējs","Liels"))))</f>
        <v>Vidējs</v>
      </c>
      <c r="I89" s="9">
        <f>IF(H89="Mikro",Pieņēmumi!$B$31*F89*0.5,
IF(H89="Mazs",Pieņēmumi!$B$31*F89,
IF(H89="Vidējs",Pieņēmumi!$B$32*F89,
IF(H89="Liels",Pieņēmumi!$B$34*F89,
0))))</f>
        <v>2.4224806201550386</v>
      </c>
      <c r="J89" s="9">
        <f>IF(H89="Mikro",Pieņēmumi!$B$31*F89*0.5,0)</f>
        <v>0</v>
      </c>
      <c r="K89">
        <v>45</v>
      </c>
      <c r="L89">
        <v>2</v>
      </c>
      <c r="M89" s="2">
        <f t="shared" si="89"/>
        <v>22.5</v>
      </c>
      <c r="N89" s="6">
        <f>ROUNDUP(IF($A89=1,K89/Pieņēmumi!$L$39,IF($A89=2,K89/Pieņēmumi!$L$40,IF($A89=3,K89/Pieņēmumi!$L$41,K89/Pieņēmumi!$L$42))),$N$10)</f>
        <v>3</v>
      </c>
      <c r="O89" s="6">
        <f t="shared" si="70"/>
        <v>15</v>
      </c>
      <c r="P89" s="6" t="str">
        <f>IF(AND(O89&gt;=0,O89&lt;Pieņēmumi!$L$46),0,
IF(AND(O89&gt;= Pieņēmumi!$L$46,O89&lt;Pieņēmumi!$L$47), "Mikro",
IF(AND(O89&gt;=Pieņēmumi!$L$47,O89&lt;Pieņēmumi!$L$48), "Mazs",
IF(AND(O89&gt;=Pieņēmumi!$L$48,O89&lt;Pieņēmumi!$L$49), "Vidējs","Liels"))))</f>
        <v>Vidējs</v>
      </c>
      <c r="Q89" s="9">
        <f>IF(P89="Mikro",Pieņēmumi!$L$31*N89*0.5,
IF(P89="Mazs",Pieņēmumi!$L$31*N89,
IF(P89="Vidējs",Pieņēmumi!$L$32*N89,
IF(P89="Liels",Pieņēmumi!$L$34*N89,
0))))</f>
        <v>2.5193798449612408</v>
      </c>
      <c r="R89" s="9">
        <f>IF(P89="Mikro",Pieņēmumi!$L$31*N89*0.5,0)</f>
        <v>0</v>
      </c>
      <c r="S89">
        <v>52</v>
      </c>
      <c r="T89">
        <v>2</v>
      </c>
      <c r="U89" s="2">
        <f t="shared" si="90"/>
        <v>26</v>
      </c>
      <c r="V89" s="6">
        <f>ROUNDUP(IF($A89=1,S89/Pieņēmumi!$V$39,IF($A89=2,S89/Pieņēmumi!$V$40,IF($A89=3,S89/Pieņēmumi!$V$41,S89/Pieņēmumi!$V$42))),$V$10)</f>
        <v>3</v>
      </c>
      <c r="W89" s="6">
        <f t="shared" si="71"/>
        <v>17.333333333333332</v>
      </c>
      <c r="X89" s="6" t="str">
        <f>IF(AND(W89&gt;=0,W89&lt;Pieņēmumi!$V$46),0,
IF(AND(W89&gt;= Pieņēmumi!$V$46,W89&lt;Pieņēmumi!$V$47), "Mikro",
IF(AND(W89&gt;=Pieņēmumi!$V$47,W89&lt;Pieņēmumi!$V$48), "Mazs",
IF(AND(W89&gt;=Pieņēmumi!$V$48,W89&lt;Pieņēmumi!$V$49), "Vidējs","Liels"))))</f>
        <v>Vidējs</v>
      </c>
      <c r="Y89" s="9">
        <f>IF(X89="Mikro",Pieņēmumi!$V$31*V89*0.5,
IF(X89="Mazs",Pieņēmumi!$V$31*V89,
IF(X89="Vidējs",Pieņēmumi!$V$32*V89,
IF(X89="Liels",Pieņēmumi!$V$34*V89,
0))))</f>
        <v>2.6162790697674421</v>
      </c>
      <c r="Z89" s="9">
        <f>IF(X89="Mikro",Pieņēmumi!$V$31*V89*0.5,0)</f>
        <v>0</v>
      </c>
      <c r="AA89">
        <v>33</v>
      </c>
      <c r="AB89">
        <v>2</v>
      </c>
      <c r="AC89" s="2">
        <f t="shared" si="91"/>
        <v>16.5</v>
      </c>
      <c r="AD89" s="6">
        <f>ROUNDUP(IF($A89=1,AA89/Pieņēmumi!$AF$39,IF($A89=2,AA89/Pieņēmumi!$AF$40,IF($A89=3,AA89/Pieņēmumi!$AF$41,AA89/Pieņēmumi!$AF$42))),$AD$10)</f>
        <v>2</v>
      </c>
      <c r="AE89" s="6">
        <f t="shared" si="72"/>
        <v>16.5</v>
      </c>
      <c r="AF89" s="6" t="str">
        <f>IF(AND(AE89&gt;=0,AE89&lt;Pieņēmumi!$AF$46),0,
IF(AND(AE89&gt;= Pieņēmumi!$AF$46,AE89&lt;Pieņēmumi!$AF$47), "Mikro",
IF(AND(AE89&gt;=Pieņēmumi!$AF$47,AE89&lt;Pieņēmumi!$AF$48), "Mazs",
IF(AND(AE89&gt;=Pieņēmumi!$AF$48,AE89&lt;Pieņēmumi!$AF$49), "Vidējs","Liels"))))</f>
        <v>Vidējs</v>
      </c>
      <c r="AG89" s="9">
        <f>IF(AF89="Mikro",Pieņēmumi!$AF$31*AD89*0.5,
IF(AF89="Mazs",Pieņēmumi!$AF$31*AD89,
IF(AF89="Vidējs",Pieņēmumi!$AF$32*AD89,
IF(AF89="Liels",Pieņēmumi!$AF$34*AD89,
0))))</f>
        <v>2.0671834625323</v>
      </c>
      <c r="AH89" s="9">
        <f>IF(AF89="Mikro",Pieņēmumi!$AF$31*AD89*0.5,0)</f>
        <v>0</v>
      </c>
      <c r="AI89">
        <v>43</v>
      </c>
      <c r="AJ89">
        <v>2</v>
      </c>
      <c r="AK89" s="2">
        <f t="shared" si="92"/>
        <v>21.5</v>
      </c>
      <c r="AL89" s="6">
        <f>ROUNDUP(IF($A89=1,AI89/Pieņēmumi!$AR$39,IF($A89=2,AI89/Pieņēmumi!$AR$40,IF($A89=3,AI89/Pieņēmumi!$AR$41,AI89/Pieņēmumi!$AR$42))),$AL$10)</f>
        <v>2</v>
      </c>
      <c r="AM89" s="6">
        <f t="shared" si="73"/>
        <v>21.5</v>
      </c>
      <c r="AN89" s="6" t="str">
        <f>IF(AND(AM89&gt;=0,AM89&lt;Pieņēmumi!$AR$46),0,
IF(AND(AM89&gt;= Pieņēmumi!$AR$46,AM89&lt;Pieņēmumi!$AR$47), "Mikro",
IF(AND(AM89&gt;=Pieņēmumi!$AR$47,AM89&lt;Pieņēmumi!$AR$48), "Mazs",
IF(AND(AM89&gt;=Pieņēmumi!$AR$48,AM89&lt;Pieņēmumi!$AR$49), "Vidējs","Liels"))))</f>
        <v>Liels</v>
      </c>
      <c r="AO89" s="9">
        <f>IF(AN89="Mikro",Pieņēmumi!$AR$31*AL89*0.5,
IF(AN89="Mazs",Pieņēmumi!$AR$31*AL89,
IF(AN89="Vidējs",Pieņēmumi!$AR$32*AL89,
IF(AN89="Liels",Pieņēmumi!$AR$34*AL89,
0))))</f>
        <v>2.7417027417027415</v>
      </c>
      <c r="AP89" s="9">
        <f>IF(AN89="Mikro",Pieņēmumi!$AR$31*AL89*0.5,0)</f>
        <v>0</v>
      </c>
      <c r="AQ89">
        <v>58</v>
      </c>
      <c r="AR89">
        <v>2</v>
      </c>
      <c r="AS89" s="2">
        <f t="shared" si="93"/>
        <v>29</v>
      </c>
      <c r="AT89" s="6">
        <f>ROUNDUP(IF($A89=1,AQ89/Pieņēmumi!$BC$39,IF($A89=2,AQ89/Pieņēmumi!$BC$40,IF($A89=3,AQ89/Pieņēmumi!$BC$41,AQ89/Pieņēmumi!$BC$42))),$AT$10)</f>
        <v>3</v>
      </c>
      <c r="AU89" s="6">
        <f t="shared" si="74"/>
        <v>19.333333333333332</v>
      </c>
      <c r="AV89" s="6" t="str">
        <f>IF(AND(AU89&gt;=0,AU89&lt;Pieņēmumi!$BC$46),0,
IF(AND(AU89&gt;= Pieņēmumi!$BC$46,AU89&lt;Pieņēmumi!$BC$47), "Mikro",
IF(AND(AU89&gt;=Pieņēmumi!$BC$47,AU89&lt;Pieņēmumi!$BC$48), "Mazs",
IF(AND(AU89&gt;=Pieņēmumi!$BC$48,AU89&lt;Pieņēmumi!$BC$49), "Vidējs","Liels"))))</f>
        <v>Vidējs</v>
      </c>
      <c r="AW89" s="9">
        <f>IF(AV89="Mikro",Pieņēmumi!$BC$31*AT89*0.5,
IF(AV89="Mazs",Pieņēmumi!$BC$31*AT89,
IF(AV89="Vidējs",Pieņēmumi!$BC$32*AT89,
IF(AV89="Liels",Pieņēmumi!$BC$34*AT89,
0))))</f>
        <v>3.4883720930232558</v>
      </c>
      <c r="AX89" s="9">
        <f>IF(AV89="Mikro",Pieņēmumi!$BC$31*AT89*0.5,0)</f>
        <v>0</v>
      </c>
      <c r="AY89">
        <v>30</v>
      </c>
      <c r="AZ89">
        <v>1</v>
      </c>
      <c r="BA89" s="2">
        <f t="shared" si="85"/>
        <v>30</v>
      </c>
      <c r="BB89" s="6">
        <f>ROUNDUP(IF($A89=1,AY89/Pieņēmumi!$BN$39,IF($A89=2,AY89/Pieņēmumi!$BN$40,IF($A89=3,AY89/Pieņēmumi!$BN$41,AY89/Pieņēmumi!$BN$42))),$BB$10)</f>
        <v>2</v>
      </c>
      <c r="BC89" s="6">
        <f t="shared" si="75"/>
        <v>15</v>
      </c>
      <c r="BD89" s="6" t="str">
        <f>IF(AND(BC89&gt;=0,BC89&lt;Pieņēmumi!$BN$46),0,
IF(AND(BC89&gt;= Pieņēmumi!$BN$46,BC89&lt;Pieņēmumi!$BN$47), "Mikro",
IF(AND(BC89&gt;=Pieņēmumi!$BN$47,BC89&lt;Pieņēmumi!$BN$48), "Mazs",
IF(AND(BC89&gt;=Pieņēmumi!$BN$48,BC89&lt;Pieņēmumi!$BN$49), "Vidējs","Liels"))))</f>
        <v>Vidējs</v>
      </c>
      <c r="BE89" s="9">
        <f>IF(BD89="Mikro",Pieņēmumi!$BN$31*BB89*0.5,
IF(BD89="Mazs",Pieņēmumi!$BN$31*BB89,
IF(BD89="Vidējs",Pieņēmumi!$BN$32*BB89,
IF(BD89="Liels",Pieņēmumi!$BN$34*BB89,
0))))</f>
        <v>2.454780361757106</v>
      </c>
      <c r="BF89" s="9">
        <f>IF(BD89="Mikro",Pieņēmumi!$BN$31*BB89*0.5,0)</f>
        <v>0</v>
      </c>
      <c r="BG89">
        <v>43</v>
      </c>
      <c r="BH89">
        <v>2</v>
      </c>
      <c r="BI89" s="2">
        <f t="shared" si="86"/>
        <v>21.5</v>
      </c>
      <c r="BJ89" s="6">
        <f>ROUNDUP(IF($A89=1,BG89/Pieņēmumi!$BY$39,IF($A89=2,BG89/Pieņēmumi!$BY$40,IF($A89=3,BG89/Pieņēmumi!$BY$41,BG89/Pieņēmumi!$BY$42))),$BJ$10)</f>
        <v>2</v>
      </c>
      <c r="BK89" s="6">
        <f t="shared" si="76"/>
        <v>21.5</v>
      </c>
      <c r="BL89" s="6" t="str">
        <f>IF(AND(BK89&gt;=0,BK89&lt;Pieņēmumi!$BY$46),0,
IF(AND(BK89&gt;= Pieņēmumi!$BY$46,BK89&lt;Pieņēmumi!$BY$47), "Mikro",
IF(AND(BK89&gt;=Pieņēmumi!$BY$47,BK89&lt;Pieņēmumi!$BY$48), "Mazs",
IF(AND(BK89&gt;=Pieņēmumi!$BY$48,BK89&lt;Pieņēmumi!$BY$49), "Vidējs","Liels"))))</f>
        <v>Liels</v>
      </c>
      <c r="BM89" s="9">
        <f>IF(BL89="Mikro",Pieņēmumi!$BY$31*BJ89*0.5,
IF(BL89="Mazs",Pieņēmumi!$BY$31*BJ89,
IF(BL89="Vidējs",Pieņēmumi!$BY$32*BJ89,
IF(BL89="Liels",Pieņēmumi!$BY$34*BJ89,
0))))</f>
        <v>3.3189033189033186</v>
      </c>
      <c r="BN89" s="9">
        <f>IF(BL89="Mikro",Pieņēmumi!$BY$31*BJ89*0.5,0)</f>
        <v>0</v>
      </c>
      <c r="BO89">
        <v>31</v>
      </c>
      <c r="BP89">
        <v>1</v>
      </c>
      <c r="BQ89" s="2">
        <f t="shared" si="87"/>
        <v>31</v>
      </c>
      <c r="BR89" s="6">
        <f>ROUNDUP(IF($A89=1,BO89/Pieņēmumi!$CJ$39,IF($A89=2,BO89/Pieņēmumi!$CJ$40,IF($A89=3,BO89/Pieņēmumi!$CJ$41,BO89/Pieņēmumi!$CJ$42))),$BR$10)</f>
        <v>2</v>
      </c>
      <c r="BS89" s="6">
        <f t="shared" si="77"/>
        <v>15.5</v>
      </c>
      <c r="BT89" s="6" t="str">
        <f>IF(AND(BS89&gt;=0,BS89&lt;Pieņēmumi!$CJ$46),0,
IF(AND(BS89&gt;= Pieņēmumi!$CJ$46,BS89&lt;Pieņēmumi!$CJ$47), "Mikro",
IF(AND(BS89&gt;=Pieņēmumi!$CJ$47,BS89&lt;Pieņēmumi!$CJ$48), "Mazs",
IF(AND(BS89&gt;=Pieņēmumi!$CJ$48,BS89&lt;Pieņēmumi!$CJ$49), "Vidējs","Liels"))))</f>
        <v>Vidējs</v>
      </c>
      <c r="BU89" s="9">
        <f>IF(BT89="Mikro",Pieņēmumi!$CJ$31*BR89*0.5,
IF(BT89="Mazs",Pieņēmumi!$CJ$31*BR89,
IF(BT89="Vidējs",Pieņēmumi!$CJ$32*BR89,
IF(BT89="Liels",Pieņēmumi!$CJ$34*BR89,
0))))</f>
        <v>2.5839793281653747</v>
      </c>
      <c r="BV89" s="9">
        <f>IF(BT89="Mikro",Pieņēmumi!$CJ$31*BR89*0.5,0)</f>
        <v>0</v>
      </c>
      <c r="BW89">
        <v>0</v>
      </c>
      <c r="BX89">
        <v>0</v>
      </c>
      <c r="BY89" s="2">
        <v>0</v>
      </c>
      <c r="BZ89" s="6">
        <f>ROUNDUP(IF($A89=1,BW89/Pieņēmumi!$CU$42,IF($A89=2,BW89/Pieņēmumi!$CU$43,IF($A89=3,BW89/Pieņēmumi!$CU$44,BW89/Pieņēmumi!$CU$45))),$CH$10)</f>
        <v>0</v>
      </c>
      <c r="CA89" s="6">
        <f t="shared" si="78"/>
        <v>0</v>
      </c>
      <c r="CB89" s="6">
        <f>IF(AND(CA89&gt;=0,CA89&lt;Pieņēmumi!$CU$49),0,
IF(AND(CA89&gt;=Pieņēmumi!$CU$49,CA89&lt;Pieņēmumi!$CU$50),"Mazs",
IF(AND(CA89&gt;=Pieņēmumi!$CU$50,CA89&lt;Pieņēmumi!$CU$51),"Vidējs","Liels")))</f>
        <v>0</v>
      </c>
      <c r="CC89" s="9">
        <f>IF(CB89="Mazs",Pieņēmumi!$CU$34*BZ89,IF(CB89="Vidējs",Pieņēmumi!$CU$35*BZ89,IF(CB89="Liels",Pieņēmumi!$CU$37*BZ89,0)))</f>
        <v>0</v>
      </c>
      <c r="CD89" s="9">
        <f>IF(CB89="Mazs",(Pieņēmumi!$CU$35-Pieņēmumi!$CU$34)*BZ89,0)</f>
        <v>0</v>
      </c>
      <c r="CE89">
        <v>0</v>
      </c>
      <c r="CF89">
        <v>0</v>
      </c>
      <c r="CG89" s="2">
        <v>0</v>
      </c>
      <c r="CH89" s="6">
        <f>ROUNDUP(IF($A89=1,CE89/Pieņēmumi!$DE$42,IF($A89=2,CE89/Pieņēmumi!$DE$43,IF($A89=3,CE89/Pieņēmumi!$DE$44,CE89/Pieņēmumi!$DE$45))),$CH$10)</f>
        <v>0</v>
      </c>
      <c r="CI89" s="6">
        <f t="shared" si="79"/>
        <v>0</v>
      </c>
      <c r="CJ89" s="6">
        <f>IF(AND(CI89&gt;=0,CI89&lt;Pieņēmumi!$DE$49),0,
IF(AND(CI89&gt;=Pieņēmumi!$DE$49,CI89&lt;Pieņēmumi!$DE$50),"Mazs",
IF(AND(CI89&gt;=Pieņēmumi!$DE$50,CI89&lt;Pieņēmumi!$DE$51),"Vidējs","Liels")))</f>
        <v>0</v>
      </c>
      <c r="CK89" s="9">
        <f>IF(CJ89="Mazs",Pieņēmumi!$DE$34*CH89,IF(CJ89="Vidējs",Pieņēmumi!$DE$35*CH89,IF(CJ89="Liels",Pieņēmumi!$DE$37*CH89,0)))</f>
        <v>0</v>
      </c>
      <c r="CL89" s="9">
        <f>IF(CJ89="Mazs",(Pieņēmumi!$DE$35-Pieņēmumi!$DE$34)*CH89,0)</f>
        <v>0</v>
      </c>
      <c r="CM89">
        <v>0</v>
      </c>
      <c r="CN89">
        <v>0</v>
      </c>
      <c r="CO89" s="2">
        <v>0</v>
      </c>
      <c r="CP89" s="6">
        <f>ROUNDUP(IF($A89=1,CM89/Pieņēmumi!$DO$42,IF($A89=2,CM89/Pieņēmumi!$DO$43,IF($A89=3,CM89/Pieņēmumi!$DO$44,CM89/Pieņēmumi!$DO$45))),$CP$10)</f>
        <v>0</v>
      </c>
      <c r="CQ89" s="6">
        <f t="shared" si="80"/>
        <v>0</v>
      </c>
      <c r="CR89" s="6">
        <f>IF(AND(CQ89&gt;=0,CQ89&lt;Pieņēmumi!$DO$49),0,
IF(AND(CQ89&gt;=Pieņēmumi!$DO$49,CQ89&lt;Pieņēmumi!$DO$50),"Mazs",
IF(AND(CQ89&gt;=Pieņēmumi!$DO$50,CQ89&lt;Pieņēmumi!$DO$51),"Vidējs","Liels")))</f>
        <v>0</v>
      </c>
      <c r="CS89" s="9">
        <f>IF(CR89="Mazs",Pieņēmumi!$DO$34*CP89,IF(CR89="Vidējs",Pieņēmumi!$DO$35*CP89,IF(CR89="Liels",Pieņēmumi!$DO$37*CP89,0)))</f>
        <v>0</v>
      </c>
      <c r="CT89" s="9">
        <f>IF(CR89="Mazs",(Pieņēmumi!$DO$35-Pieņēmumi!$DO$34)*CP89,0)</f>
        <v>0</v>
      </c>
      <c r="CU89" s="6">
        <f t="shared" si="81"/>
        <v>391</v>
      </c>
      <c r="CV89" s="6">
        <f t="shared" si="82"/>
        <v>16</v>
      </c>
      <c r="CW89" s="2">
        <f t="shared" si="83"/>
        <v>24.4375</v>
      </c>
      <c r="CX89" t="str">
        <f t="shared" si="84"/>
        <v>Vidējā</v>
      </c>
    </row>
    <row r="90" spans="1:102" x14ac:dyDescent="0.25">
      <c r="A90" s="5">
        <v>3</v>
      </c>
      <c r="B90" s="23">
        <v>0.83276861980289518</v>
      </c>
      <c r="C90">
        <v>14</v>
      </c>
      <c r="D90">
        <v>1</v>
      </c>
      <c r="E90" s="2">
        <f t="shared" si="88"/>
        <v>14</v>
      </c>
      <c r="F90" s="6">
        <f>ROUNDUP(IF($A90=1,C90/Pieņēmumi!$B$39,IF($A90=2,C90/Pieņēmumi!$B$40,IF($A90=3,C90/Pieņēmumi!$B$41,C90/Pieņēmumi!$B$42))),$F$10)</f>
        <v>1</v>
      </c>
      <c r="G90" s="6">
        <f t="shared" si="69"/>
        <v>14</v>
      </c>
      <c r="H90" s="6" t="str">
        <f>IF(AND(G90&gt;=0,G90&lt;Pieņēmumi!$B$46),0,
IF(AND(G90&gt;= Pieņēmumi!$B$46,G90&lt;Pieņēmumi!$B$47), "Mikro",
IF(AND(G90&gt;=Pieņēmumi!$B$47,G90&lt;Pieņēmumi!$B$48), "Mazs",
IF(AND(G90&gt;=Pieņēmumi!$B$48,G90&lt;Pieņēmumi!$B$49), "Vidējs","Liels"))))</f>
        <v>Vidējs</v>
      </c>
      <c r="I90" s="9">
        <f>IF(H90="Mikro",Pieņēmumi!$B$31*F90*0.5,
IF(H90="Mazs",Pieņēmumi!$B$31*F90,
IF(H90="Vidējs",Pieņēmumi!$B$32*F90,
IF(H90="Liels",Pieņēmumi!$B$34*F90,
0))))</f>
        <v>0.8074935400516795</v>
      </c>
      <c r="J90" s="9">
        <f>IF(H90="Mikro",Pieņēmumi!$B$31*F90*0.5,0)</f>
        <v>0</v>
      </c>
      <c r="K90">
        <v>10</v>
      </c>
      <c r="L90">
        <v>1</v>
      </c>
      <c r="M90" s="2">
        <f t="shared" si="89"/>
        <v>10</v>
      </c>
      <c r="N90" s="6">
        <f>ROUNDUP(IF($A90=1,K90/Pieņēmumi!$L$39,IF($A90=2,K90/Pieņēmumi!$L$40,IF($A90=3,K90/Pieņēmumi!$L$41,K90/Pieņēmumi!$L$42))),$N$10)</f>
        <v>1</v>
      </c>
      <c r="O90" s="6">
        <f t="shared" si="70"/>
        <v>10</v>
      </c>
      <c r="P90" s="6" t="str">
        <f>IF(AND(O90&gt;=0,O90&lt;Pieņēmumi!$L$46),0,
IF(AND(O90&gt;= Pieņēmumi!$L$46,O90&lt;Pieņēmumi!$L$47), "Mikro",
IF(AND(O90&gt;=Pieņēmumi!$L$47,O90&lt;Pieņēmumi!$L$48), "Mazs",
IF(AND(O90&gt;=Pieņēmumi!$L$48,O90&lt;Pieņēmumi!$L$49), "Vidējs","Liels"))))</f>
        <v>Mazs</v>
      </c>
      <c r="Q90" s="9">
        <f>IF(P90="Mikro",Pieņēmumi!$L$31*N90*0.5,
IF(P90="Mazs",Pieņēmumi!$L$31*N90,
IF(P90="Vidējs",Pieņēmumi!$L$32*N90,
IF(P90="Liels",Pieņēmumi!$L$34*N90,
0))))</f>
        <v>0.7469654528478058</v>
      </c>
      <c r="R90" s="9">
        <f>IF(P90="Mikro",Pieņēmumi!$L$31*N90*0.5,0)</f>
        <v>0</v>
      </c>
      <c r="S90">
        <v>12</v>
      </c>
      <c r="T90">
        <v>1</v>
      </c>
      <c r="U90" s="2">
        <f t="shared" si="90"/>
        <v>12</v>
      </c>
      <c r="V90" s="6">
        <f>ROUNDUP(IF($A90=1,S90/Pieņēmumi!$V$39,IF($A90=2,S90/Pieņēmumi!$V$40,IF($A90=3,S90/Pieņēmumi!$V$41,S90/Pieņēmumi!$V$42))),$V$10)</f>
        <v>1</v>
      </c>
      <c r="W90" s="6">
        <f t="shared" si="71"/>
        <v>12</v>
      </c>
      <c r="X90" s="6" t="str">
        <f>IF(AND(W90&gt;=0,W90&lt;Pieņēmumi!$V$46),0,
IF(AND(W90&gt;= Pieņēmumi!$V$46,W90&lt;Pieņēmumi!$V$47), "Mikro",
IF(AND(W90&gt;=Pieņēmumi!$V$47,W90&lt;Pieņēmumi!$V$48), "Mazs",
IF(AND(W90&gt;=Pieņēmumi!$V$48,W90&lt;Pieņēmumi!$V$49), "Vidējs","Liels"))))</f>
        <v>Vidējs</v>
      </c>
      <c r="Y90" s="9">
        <f>IF(X90="Mikro",Pieņēmumi!$V$31*V90*0.5,
IF(X90="Mazs",Pieņēmumi!$V$31*V90,
IF(X90="Vidējs",Pieņēmumi!$V$32*V90,
IF(X90="Liels",Pieņēmumi!$V$34*V90,
0))))</f>
        <v>0.87209302325581406</v>
      </c>
      <c r="Z90" s="9">
        <f>IF(X90="Mikro",Pieņēmumi!$V$31*V90*0.5,0)</f>
        <v>0</v>
      </c>
      <c r="AA90">
        <v>12</v>
      </c>
      <c r="AB90">
        <v>1</v>
      </c>
      <c r="AC90" s="2">
        <f t="shared" si="91"/>
        <v>12</v>
      </c>
      <c r="AD90" s="6">
        <f>ROUNDUP(IF($A90=1,AA90/Pieņēmumi!$AF$39,IF($A90=2,AA90/Pieņēmumi!$AF$40,IF($A90=3,AA90/Pieņēmumi!$AF$41,AA90/Pieņēmumi!$AF$42))),$AD$10)</f>
        <v>1</v>
      </c>
      <c r="AE90" s="6">
        <f t="shared" si="72"/>
        <v>12</v>
      </c>
      <c r="AF90" s="6" t="str">
        <f>IF(AND(AE90&gt;=0,AE90&lt;Pieņēmumi!$AF$46),0,
IF(AND(AE90&gt;= Pieņēmumi!$AF$46,AE90&lt;Pieņēmumi!$AF$47), "Mikro",
IF(AND(AE90&gt;=Pieņēmumi!$AF$47,AE90&lt;Pieņēmumi!$AF$48), "Mazs",
IF(AND(AE90&gt;=Pieņēmumi!$AF$48,AE90&lt;Pieņēmumi!$AF$49), "Vidējs","Liels"))))</f>
        <v>Vidējs</v>
      </c>
      <c r="AG90" s="9">
        <f>IF(AF90="Mikro",Pieņēmumi!$AF$31*AD90*0.5,
IF(AF90="Mazs",Pieņēmumi!$AF$31*AD90,
IF(AF90="Vidējs",Pieņēmumi!$AF$32*AD90,
IF(AF90="Liels",Pieņēmumi!$AF$34*AD90,
0))))</f>
        <v>1.03359173126615</v>
      </c>
      <c r="AH90" s="9">
        <f>IF(AF90="Mikro",Pieņēmumi!$AF$31*AD90*0.5,0)</f>
        <v>0</v>
      </c>
      <c r="AI90">
        <v>8</v>
      </c>
      <c r="AJ90">
        <v>1</v>
      </c>
      <c r="AK90" s="2">
        <f t="shared" si="92"/>
        <v>8</v>
      </c>
      <c r="AL90" s="6">
        <f>ROUNDUP(IF($A90=1,AI90/Pieņēmumi!$AR$39,IF($A90=2,AI90/Pieņēmumi!$AR$40,IF($A90=3,AI90/Pieņēmumi!$AR$41,AI90/Pieņēmumi!$AR$42))),$AL$10)</f>
        <v>1</v>
      </c>
      <c r="AM90" s="6">
        <f t="shared" si="73"/>
        <v>8</v>
      </c>
      <c r="AN90" s="6" t="str">
        <f>IF(AND(AM90&gt;=0,AM90&lt;Pieņēmumi!$AR$46),0,
IF(AND(AM90&gt;= Pieņēmumi!$AR$46,AM90&lt;Pieņēmumi!$AR$47), "Mikro",
IF(AND(AM90&gt;=Pieņēmumi!$AR$47,AM90&lt;Pieņēmumi!$AR$48), "Mazs",
IF(AND(AM90&gt;=Pieņēmumi!$AR$48,AM90&lt;Pieņēmumi!$AR$49), "Vidējs","Liels"))))</f>
        <v>Mazs</v>
      </c>
      <c r="AO90" s="9">
        <f>IF(AN90="Mikro",Pieņēmumi!$AR$31*AL90*0.5,
IF(AN90="Mazs",Pieņēmumi!$AR$31*AL90,
IF(AN90="Vidējs",Pieņēmumi!$AR$32*AL90,
IF(AN90="Liels",Pieņēmumi!$AR$34*AL90,
0))))</f>
        <v>0.90258325552443208</v>
      </c>
      <c r="AP90" s="9">
        <f>IF(AN90="Mikro",Pieņēmumi!$AR$31*AL90*0.5,0)</f>
        <v>0</v>
      </c>
      <c r="AQ90">
        <v>7</v>
      </c>
      <c r="AR90">
        <v>1</v>
      </c>
      <c r="AS90" s="2">
        <f t="shared" si="93"/>
        <v>7</v>
      </c>
      <c r="AT90" s="6">
        <f>ROUNDUP(IF($A90=1,AQ90/Pieņēmumi!$BC$39,IF($A90=2,AQ90/Pieņēmumi!$BC$40,IF($A90=3,AQ90/Pieņēmumi!$BC$41,AQ90/Pieņēmumi!$BC$42))),$AT$10)</f>
        <v>1</v>
      </c>
      <c r="AU90" s="6">
        <f t="shared" si="74"/>
        <v>7</v>
      </c>
      <c r="AV90" s="6" t="str">
        <f>IF(AND(AU90&gt;=0,AU90&lt;Pieņēmumi!$BC$46),0,
IF(AND(AU90&gt;= Pieņēmumi!$BC$46,AU90&lt;Pieņēmumi!$BC$47), "Mikro",
IF(AND(AU90&gt;=Pieņēmumi!$BC$47,AU90&lt;Pieņēmumi!$BC$48), "Mazs",
IF(AND(AU90&gt;=Pieņēmumi!$BC$48,AU90&lt;Pieņēmumi!$BC$49), "Vidējs","Liels"))))</f>
        <v>Mikro</v>
      </c>
      <c r="AW90" s="9">
        <f>IF(AV90="Mikro",Pieņēmumi!$BC$31*AT90*0.5,
IF(AV90="Mazs",Pieņēmumi!$BC$31*AT90,
IF(AV90="Vidējs",Pieņēmumi!$BC$32*AT90,
IF(AV90="Liels",Pieņēmumi!$BC$34*AT90,
0))))</f>
        <v>0.48241518829754126</v>
      </c>
      <c r="AX90" s="9">
        <f>IF(AV90="Mikro",Pieņēmumi!$BC$31*AT90*0.5,0)</f>
        <v>0.48241518829754126</v>
      </c>
      <c r="AY90">
        <v>8</v>
      </c>
      <c r="AZ90">
        <v>1</v>
      </c>
      <c r="BA90" s="2">
        <f t="shared" si="85"/>
        <v>8</v>
      </c>
      <c r="BB90" s="6">
        <f>ROUNDUP(IF($A90=1,AY90/Pieņēmumi!$BN$39,IF($A90=2,AY90/Pieņēmumi!$BN$40,IF($A90=3,AY90/Pieņēmumi!$BN$41,AY90/Pieņēmumi!$BN$42))),$BB$10)</f>
        <v>1</v>
      </c>
      <c r="BC90" s="6">
        <f t="shared" si="75"/>
        <v>8</v>
      </c>
      <c r="BD90" s="6" t="str">
        <f>IF(AND(BC90&gt;=0,BC90&lt;Pieņēmumi!$BN$46),0,
IF(AND(BC90&gt;= Pieņēmumi!$BN$46,BC90&lt;Pieņēmumi!$BN$47), "Mikro",
IF(AND(BC90&gt;=Pieņēmumi!$BN$47,BC90&lt;Pieņēmumi!$BN$48), "Mazs",
IF(AND(BC90&gt;=Pieņēmumi!$BN$48,BC90&lt;Pieņēmumi!$BN$49), "Vidējs","Liels"))))</f>
        <v>Mazs</v>
      </c>
      <c r="BE90" s="9">
        <f>IF(BD90="Mikro",Pieņēmumi!$BN$31*BB90*0.5,
IF(BD90="Mazs",Pieņēmumi!$BN$31*BB90,
IF(BD90="Vidējs",Pieņēmumi!$BN$32*BB90,
IF(BD90="Liels",Pieņēmumi!$BN$34*BB90,
0))))</f>
        <v>1.0270774976657331</v>
      </c>
      <c r="BF90" s="9">
        <f>IF(BD90="Mikro",Pieņēmumi!$BN$31*BB90*0.5,0)</f>
        <v>0</v>
      </c>
      <c r="BG90">
        <v>9</v>
      </c>
      <c r="BH90">
        <v>1</v>
      </c>
      <c r="BI90" s="2">
        <f t="shared" si="86"/>
        <v>9</v>
      </c>
      <c r="BJ90" s="6">
        <f>ROUNDUP(IF($A90=1,BG90/Pieņēmumi!$BY$39,IF($A90=2,BG90/Pieņēmumi!$BY$40,IF($A90=3,BG90/Pieņēmumi!$BY$41,BG90/Pieņēmumi!$BY$42))),$BJ$10)</f>
        <v>1</v>
      </c>
      <c r="BK90" s="6">
        <f t="shared" si="76"/>
        <v>9</v>
      </c>
      <c r="BL90" s="6" t="str">
        <f>IF(AND(BK90&gt;=0,BK90&lt;Pieņēmumi!$BY$46),0,
IF(AND(BK90&gt;= Pieņēmumi!$BY$46,BK90&lt;Pieņēmumi!$BY$47), "Mikro",
IF(AND(BK90&gt;=Pieņēmumi!$BY$47,BK90&lt;Pieņēmumi!$BY$48), "Mazs",
IF(AND(BK90&gt;=Pieņēmumi!$BY$48,BK90&lt;Pieņēmumi!$BY$49), "Vidējs","Liels"))))</f>
        <v>Mazs</v>
      </c>
      <c r="BM90" s="9">
        <f>IF(BL90="Mikro",Pieņēmumi!$BY$31*BJ90*0.5,
IF(BL90="Mazs",Pieņēmumi!$BY$31*BJ90,
IF(BL90="Vidējs",Pieņēmumi!$BY$32*BJ90,
IF(BL90="Liels",Pieņēmumi!$BY$34*BJ90,
0))))</f>
        <v>1.0893246187363834</v>
      </c>
      <c r="BN90" s="9">
        <f>IF(BL90="Mikro",Pieņēmumi!$BY$31*BJ90*0.5,0)</f>
        <v>0</v>
      </c>
      <c r="BO90">
        <v>15</v>
      </c>
      <c r="BP90">
        <v>1</v>
      </c>
      <c r="BQ90" s="2">
        <f t="shared" si="87"/>
        <v>15</v>
      </c>
      <c r="BR90" s="6">
        <f>ROUNDUP(IF($A90=1,BO90/Pieņēmumi!$CJ$39,IF($A90=2,BO90/Pieņēmumi!$CJ$40,IF($A90=3,BO90/Pieņēmumi!$CJ$41,BO90/Pieņēmumi!$CJ$42))),$BR$10)</f>
        <v>1</v>
      </c>
      <c r="BS90" s="6">
        <f t="shared" si="77"/>
        <v>15</v>
      </c>
      <c r="BT90" s="6" t="str">
        <f>IF(AND(BS90&gt;=0,BS90&lt;Pieņēmumi!$CJ$46),0,
IF(AND(BS90&gt;= Pieņēmumi!$CJ$46,BS90&lt;Pieņēmumi!$CJ$47), "Mikro",
IF(AND(BS90&gt;=Pieņēmumi!$CJ$47,BS90&lt;Pieņēmumi!$CJ$48), "Mazs",
IF(AND(BS90&gt;=Pieņēmumi!$CJ$48,BS90&lt;Pieņēmumi!$CJ$49), "Vidējs","Liels"))))</f>
        <v>Vidējs</v>
      </c>
      <c r="BU90" s="9">
        <f>IF(BT90="Mikro",Pieņēmumi!$CJ$31*BR90*0.5,
IF(BT90="Mazs",Pieņēmumi!$CJ$31*BR90,
IF(BT90="Vidējs",Pieņēmumi!$CJ$32*BR90,
IF(BT90="Liels",Pieņēmumi!$CJ$34*BR90,
0))))</f>
        <v>1.2919896640826873</v>
      </c>
      <c r="BV90" s="9">
        <f>IF(BT90="Mikro",Pieņēmumi!$CJ$31*BR90*0.5,0)</f>
        <v>0</v>
      </c>
      <c r="BW90">
        <v>0</v>
      </c>
      <c r="BX90">
        <v>0</v>
      </c>
      <c r="BY90" s="2">
        <v>0</v>
      </c>
      <c r="BZ90" s="6">
        <f>ROUNDUP(IF($A90=1,BW90/Pieņēmumi!$CU$42,IF($A90=2,BW90/Pieņēmumi!$CU$43,IF($A90=3,BW90/Pieņēmumi!$CU$44,BW90/Pieņēmumi!$CU$45))),$CH$10)</f>
        <v>0</v>
      </c>
      <c r="CA90" s="6">
        <f t="shared" si="78"/>
        <v>0</v>
      </c>
      <c r="CB90" s="6">
        <f>IF(AND(CA90&gt;=0,CA90&lt;Pieņēmumi!$CU$49),0,
IF(AND(CA90&gt;=Pieņēmumi!$CU$49,CA90&lt;Pieņēmumi!$CU$50),"Mazs",
IF(AND(CA90&gt;=Pieņēmumi!$CU$50,CA90&lt;Pieņēmumi!$CU$51),"Vidējs","Liels")))</f>
        <v>0</v>
      </c>
      <c r="CC90" s="9">
        <f>IF(CB90="Mazs",Pieņēmumi!$CU$34*BZ90,IF(CB90="Vidējs",Pieņēmumi!$CU$35*BZ90,IF(CB90="Liels",Pieņēmumi!$CU$37*BZ90,0)))</f>
        <v>0</v>
      </c>
      <c r="CD90" s="9">
        <f>IF(CB90="Mazs",(Pieņēmumi!$CU$35-Pieņēmumi!$CU$34)*BZ90,0)</f>
        <v>0</v>
      </c>
      <c r="CE90">
        <v>0</v>
      </c>
      <c r="CF90">
        <v>0</v>
      </c>
      <c r="CG90" s="2">
        <v>0</v>
      </c>
      <c r="CH90" s="6">
        <f>ROUNDUP(IF($A90=1,CE90/Pieņēmumi!$DE$42,IF($A90=2,CE90/Pieņēmumi!$DE$43,IF($A90=3,CE90/Pieņēmumi!$DE$44,CE90/Pieņēmumi!$DE$45))),$CH$10)</f>
        <v>0</v>
      </c>
      <c r="CI90" s="6">
        <f t="shared" si="79"/>
        <v>0</v>
      </c>
      <c r="CJ90" s="6">
        <f>IF(AND(CI90&gt;=0,CI90&lt;Pieņēmumi!$DE$49),0,
IF(AND(CI90&gt;=Pieņēmumi!$DE$49,CI90&lt;Pieņēmumi!$DE$50),"Mazs",
IF(AND(CI90&gt;=Pieņēmumi!$DE$50,CI90&lt;Pieņēmumi!$DE$51),"Vidējs","Liels")))</f>
        <v>0</v>
      </c>
      <c r="CK90" s="9">
        <f>IF(CJ90="Mazs",Pieņēmumi!$DE$34*CH90,IF(CJ90="Vidējs",Pieņēmumi!$DE$35*CH90,IF(CJ90="Liels",Pieņēmumi!$DE$37*CH90,0)))</f>
        <v>0</v>
      </c>
      <c r="CL90" s="9">
        <f>IF(CJ90="Mazs",(Pieņēmumi!$DE$35-Pieņēmumi!$DE$34)*CH90,0)</f>
        <v>0</v>
      </c>
      <c r="CM90">
        <v>0</v>
      </c>
      <c r="CN90">
        <v>0</v>
      </c>
      <c r="CO90" s="2">
        <v>0</v>
      </c>
      <c r="CP90" s="6">
        <f>ROUNDUP(IF($A90=1,CM90/Pieņēmumi!$DO$42,IF($A90=2,CM90/Pieņēmumi!$DO$43,IF($A90=3,CM90/Pieņēmumi!$DO$44,CM90/Pieņēmumi!$DO$45))),$CP$10)</f>
        <v>0</v>
      </c>
      <c r="CQ90" s="6">
        <f t="shared" si="80"/>
        <v>0</v>
      </c>
      <c r="CR90" s="6">
        <f>IF(AND(CQ90&gt;=0,CQ90&lt;Pieņēmumi!$DO$49),0,
IF(AND(CQ90&gt;=Pieņēmumi!$DO$49,CQ90&lt;Pieņēmumi!$DO$50),"Mazs",
IF(AND(CQ90&gt;=Pieņēmumi!$DO$50,CQ90&lt;Pieņēmumi!$DO$51),"Vidējs","Liels")))</f>
        <v>0</v>
      </c>
      <c r="CS90" s="9">
        <f>IF(CR90="Mazs",Pieņēmumi!$DO$34*CP90,IF(CR90="Vidējs",Pieņēmumi!$DO$35*CP90,IF(CR90="Liels",Pieņēmumi!$DO$37*CP90,0)))</f>
        <v>0</v>
      </c>
      <c r="CT90" s="9">
        <f>IF(CR90="Mazs",(Pieņēmumi!$DO$35-Pieņēmumi!$DO$34)*CP90,0)</f>
        <v>0</v>
      </c>
      <c r="CU90" s="6">
        <f t="shared" si="81"/>
        <v>95</v>
      </c>
      <c r="CV90" s="6">
        <f t="shared" si="82"/>
        <v>9</v>
      </c>
      <c r="CW90" s="2">
        <f t="shared" si="83"/>
        <v>10.555555555555555</v>
      </c>
      <c r="CX90" t="str">
        <f t="shared" si="84"/>
        <v>Mazā</v>
      </c>
    </row>
    <row r="91" spans="1:102" x14ac:dyDescent="0.25">
      <c r="A91" s="5">
        <v>1</v>
      </c>
      <c r="B91" s="23">
        <v>0.8319710475182911</v>
      </c>
      <c r="C91">
        <v>103</v>
      </c>
      <c r="D91">
        <v>4</v>
      </c>
      <c r="E91" s="2">
        <f t="shared" si="88"/>
        <v>25.75</v>
      </c>
      <c r="F91" s="6">
        <f>ROUNDUP(IF($A91=1,C91/Pieņēmumi!$B$39,IF($A91=2,C91/Pieņēmumi!$B$40,IF($A91=3,C91/Pieņēmumi!$B$41,C91/Pieņēmumi!$B$42))),$F$10)</f>
        <v>6</v>
      </c>
      <c r="G91" s="6">
        <f t="shared" si="69"/>
        <v>17.166666666666668</v>
      </c>
      <c r="H91" s="6" t="str">
        <f>IF(AND(G91&gt;=0,G91&lt;Pieņēmumi!$B$46),0,
IF(AND(G91&gt;= Pieņēmumi!$B$46,G91&lt;Pieņēmumi!$B$47), "Mikro",
IF(AND(G91&gt;=Pieņēmumi!$B$47,G91&lt;Pieņēmumi!$B$48), "Mazs",
IF(AND(G91&gt;=Pieņēmumi!$B$48,G91&lt;Pieņēmumi!$B$49), "Vidējs","Liels"))))</f>
        <v>Vidējs</v>
      </c>
      <c r="I91" s="9">
        <f>IF(H91="Mikro",Pieņēmumi!$B$31*F91*0.5,
IF(H91="Mazs",Pieņēmumi!$B$31*F91,
IF(H91="Vidējs",Pieņēmumi!$B$32*F91,
IF(H91="Liels",Pieņēmumi!$B$34*F91,
0))))</f>
        <v>4.8449612403100772</v>
      </c>
      <c r="J91" s="9">
        <f>IF(H91="Mikro",Pieņēmumi!$B$31*F91*0.5,0)</f>
        <v>0</v>
      </c>
      <c r="K91">
        <v>95</v>
      </c>
      <c r="L91">
        <v>4</v>
      </c>
      <c r="M91" s="2">
        <f t="shared" si="89"/>
        <v>23.75</v>
      </c>
      <c r="N91" s="6">
        <f>ROUNDUP(IF($A91=1,K91/Pieņēmumi!$L$39,IF($A91=2,K91/Pieņēmumi!$L$40,IF($A91=3,K91/Pieņēmumi!$L$41,K91/Pieņēmumi!$L$42))),$N$10)</f>
        <v>5</v>
      </c>
      <c r="O91" s="6">
        <f t="shared" si="70"/>
        <v>19</v>
      </c>
      <c r="P91" s="6" t="str">
        <f>IF(AND(O91&gt;=0,O91&lt;Pieņēmumi!$L$46),0,
IF(AND(O91&gt;= Pieņēmumi!$L$46,O91&lt;Pieņēmumi!$L$47), "Mikro",
IF(AND(O91&gt;=Pieņēmumi!$L$47,O91&lt;Pieņēmumi!$L$48), "Mazs",
IF(AND(O91&gt;=Pieņēmumi!$L$48,O91&lt;Pieņēmumi!$L$49), "Vidējs","Liels"))))</f>
        <v>Vidējs</v>
      </c>
      <c r="Q91" s="9">
        <f>IF(P91="Mikro",Pieņēmumi!$L$31*N91*0.5,
IF(P91="Mazs",Pieņēmumi!$L$31*N91,
IF(P91="Vidējs",Pieņēmumi!$L$32*N91,
IF(P91="Liels",Pieņēmumi!$L$34*N91,
0))))</f>
        <v>4.1989664082687348</v>
      </c>
      <c r="R91" s="9">
        <f>IF(P91="Mikro",Pieņēmumi!$L$31*N91*0.5,0)</f>
        <v>0</v>
      </c>
      <c r="S91">
        <v>68</v>
      </c>
      <c r="T91">
        <v>3</v>
      </c>
      <c r="U91" s="2">
        <f t="shared" si="90"/>
        <v>22.666666666666668</v>
      </c>
      <c r="V91" s="6">
        <f>ROUNDUP(IF($A91=1,S91/Pieņēmumi!$V$39,IF($A91=2,S91/Pieņēmumi!$V$40,IF($A91=3,S91/Pieņēmumi!$V$41,S91/Pieņēmumi!$V$42))),$V$10)</f>
        <v>4</v>
      </c>
      <c r="W91" s="6">
        <f t="shared" si="71"/>
        <v>17</v>
      </c>
      <c r="X91" s="6" t="str">
        <f>IF(AND(W91&gt;=0,W91&lt;Pieņēmumi!$V$46),0,
IF(AND(W91&gt;= Pieņēmumi!$V$46,W91&lt;Pieņēmumi!$V$47), "Mikro",
IF(AND(W91&gt;=Pieņēmumi!$V$47,W91&lt;Pieņēmumi!$V$48), "Mazs",
IF(AND(W91&gt;=Pieņēmumi!$V$48,W91&lt;Pieņēmumi!$V$49), "Vidējs","Liels"))))</f>
        <v>Vidējs</v>
      </c>
      <c r="Y91" s="9">
        <f>IF(X91="Mikro",Pieņēmumi!$V$31*V91*0.5,
IF(X91="Mazs",Pieņēmumi!$V$31*V91,
IF(X91="Vidējs",Pieņēmumi!$V$32*V91,
IF(X91="Liels",Pieņēmumi!$V$34*V91,
0))))</f>
        <v>3.4883720930232562</v>
      </c>
      <c r="Z91" s="9">
        <f>IF(X91="Mikro",Pieņēmumi!$V$31*V91*0.5,0)</f>
        <v>0</v>
      </c>
      <c r="AA91">
        <v>80</v>
      </c>
      <c r="AB91">
        <v>3</v>
      </c>
      <c r="AC91" s="2">
        <f t="shared" si="91"/>
        <v>26.666666666666668</v>
      </c>
      <c r="AD91" s="6">
        <f>ROUNDUP(IF($A91=1,AA91/Pieņēmumi!$AF$39,IF($A91=2,AA91/Pieņēmumi!$AF$40,IF($A91=3,AA91/Pieņēmumi!$AF$41,AA91/Pieņēmumi!$AF$42))),$AD$10)</f>
        <v>4</v>
      </c>
      <c r="AE91" s="6">
        <f t="shared" si="72"/>
        <v>20</v>
      </c>
      <c r="AF91" s="6" t="str">
        <f>IF(AND(AE91&gt;=0,AE91&lt;Pieņēmumi!$AF$46),0,
IF(AND(AE91&gt;= Pieņēmumi!$AF$46,AE91&lt;Pieņēmumi!$AF$47), "Mikro",
IF(AND(AE91&gt;=Pieņēmumi!$AF$47,AE91&lt;Pieņēmumi!$AF$48), "Mazs",
IF(AND(AE91&gt;=Pieņēmumi!$AF$48,AE91&lt;Pieņēmumi!$AF$49), "Vidējs","Liels"))))</f>
        <v>Vidējs</v>
      </c>
      <c r="AG91" s="9">
        <f>IF(AF91="Mikro",Pieņēmumi!$AF$31*AD91*0.5,
IF(AF91="Mazs",Pieņēmumi!$AF$31*AD91,
IF(AF91="Vidējs",Pieņēmumi!$AF$32*AD91,
IF(AF91="Liels",Pieņēmumi!$AF$34*AD91,
0))))</f>
        <v>4.1343669250646</v>
      </c>
      <c r="AH91" s="9">
        <f>IF(AF91="Mikro",Pieņēmumi!$AF$31*AD91*0.5,0)</f>
        <v>0</v>
      </c>
      <c r="AI91">
        <v>81</v>
      </c>
      <c r="AJ91">
        <v>3</v>
      </c>
      <c r="AK91" s="2">
        <f t="shared" si="92"/>
        <v>27</v>
      </c>
      <c r="AL91" s="6">
        <f>ROUNDUP(IF($A91=1,AI91/Pieņēmumi!$AR$39,IF($A91=2,AI91/Pieņēmumi!$AR$40,IF($A91=3,AI91/Pieņēmumi!$AR$41,AI91/Pieņēmumi!$AR$42))),$AL$10)</f>
        <v>4</v>
      </c>
      <c r="AM91" s="6">
        <f t="shared" si="73"/>
        <v>20.25</v>
      </c>
      <c r="AN91" s="6" t="str">
        <f>IF(AND(AM91&gt;=0,AM91&lt;Pieņēmumi!$AR$46),0,
IF(AND(AM91&gt;= Pieņēmumi!$AR$46,AM91&lt;Pieņēmumi!$AR$47), "Mikro",
IF(AND(AM91&gt;=Pieņēmumi!$AR$47,AM91&lt;Pieņēmumi!$AR$48), "Mazs",
IF(AND(AM91&gt;=Pieņēmumi!$AR$48,AM91&lt;Pieņēmumi!$AR$49), "Vidējs","Liels"))))</f>
        <v>Vidējs</v>
      </c>
      <c r="AO91" s="9">
        <f>IF(AN91="Mikro",Pieņēmumi!$AR$31*AL91*0.5,
IF(AN91="Mazs",Pieņēmumi!$AR$31*AL91,
IF(AN91="Vidējs",Pieņēmumi!$AR$32*AL91,
IF(AN91="Liels",Pieņēmumi!$AR$34*AL91,
0))))</f>
        <v>4.3927648578811374</v>
      </c>
      <c r="AP91" s="9">
        <f>IF(AN91="Mikro",Pieņēmumi!$AR$31*AL91*0.5,0)</f>
        <v>0</v>
      </c>
      <c r="AQ91">
        <v>65</v>
      </c>
      <c r="AR91">
        <v>3</v>
      </c>
      <c r="AS91" s="2">
        <f t="shared" si="93"/>
        <v>21.666666666666668</v>
      </c>
      <c r="AT91" s="6">
        <f>ROUNDUP(IF($A91=1,AQ91/Pieņēmumi!$BC$39,IF($A91=2,AQ91/Pieņēmumi!$BC$40,IF($A91=3,AQ91/Pieņēmumi!$BC$41,AQ91/Pieņēmumi!$BC$42))),$AT$10)</f>
        <v>3</v>
      </c>
      <c r="AU91" s="6">
        <f t="shared" si="74"/>
        <v>21.666666666666668</v>
      </c>
      <c r="AV91" s="6" t="str">
        <f>IF(AND(AU91&gt;=0,AU91&lt;Pieņēmumi!$BC$46),0,
IF(AND(AU91&gt;= Pieņēmumi!$BC$46,AU91&lt;Pieņēmumi!$BC$47), "Mikro",
IF(AND(AU91&gt;=Pieņēmumi!$BC$47,AU91&lt;Pieņēmumi!$BC$48), "Mazs",
IF(AND(AU91&gt;=Pieņēmumi!$BC$48,AU91&lt;Pieņēmumi!$BC$49), "Vidējs","Liels"))))</f>
        <v>Liels</v>
      </c>
      <c r="AW91" s="9">
        <f>IF(AV91="Mikro",Pieņēmumi!$BC$31*AT91*0.5,
IF(AV91="Mazs",Pieņēmumi!$BC$31*AT91,
IF(AV91="Vidējs",Pieņēmumi!$BC$32*AT91,
IF(AV91="Liels",Pieņēmumi!$BC$34*AT91,
0))))</f>
        <v>4.545454545454545</v>
      </c>
      <c r="AX91" s="9">
        <f>IF(AV91="Mikro",Pieņēmumi!$BC$31*AT91*0.5,0)</f>
        <v>0</v>
      </c>
      <c r="AY91">
        <v>74</v>
      </c>
      <c r="AZ91">
        <v>3</v>
      </c>
      <c r="BA91" s="2">
        <f t="shared" si="85"/>
        <v>24.666666666666668</v>
      </c>
      <c r="BB91" s="6">
        <f>ROUNDUP(IF($A91=1,AY91/Pieņēmumi!$BN$39,IF($A91=2,AY91/Pieņēmumi!$BN$40,IF($A91=3,AY91/Pieņēmumi!$BN$41,AY91/Pieņēmumi!$BN$42))),$BB$10)</f>
        <v>3</v>
      </c>
      <c r="BC91" s="6">
        <f t="shared" si="75"/>
        <v>24.666666666666668</v>
      </c>
      <c r="BD91" s="6" t="str">
        <f>IF(AND(BC91&gt;=0,BC91&lt;Pieņēmumi!$BN$46),0,
IF(AND(BC91&gt;= Pieņēmumi!$BN$46,BC91&lt;Pieņēmumi!$BN$47), "Mikro",
IF(AND(BC91&gt;=Pieņēmumi!$BN$47,BC91&lt;Pieņēmumi!$BN$48), "Mazs",
IF(AND(BC91&gt;=Pieņēmumi!$BN$48,BC91&lt;Pieņēmumi!$BN$49), "Vidējs","Liels"))))</f>
        <v>Liels</v>
      </c>
      <c r="BE91" s="9">
        <f>IF(BD91="Mikro",Pieņēmumi!$BN$31*BB91*0.5,
IF(BD91="Mazs",Pieņēmumi!$BN$31*BB91,
IF(BD91="Vidējs",Pieņēmumi!$BN$32*BB91,
IF(BD91="Liels",Pieņēmumi!$BN$34*BB91,
0))))</f>
        <v>4.7619047619047619</v>
      </c>
      <c r="BF91" s="9">
        <f>IF(BD91="Mikro",Pieņēmumi!$BN$31*BB91*0.5,0)</f>
        <v>0</v>
      </c>
      <c r="BG91">
        <v>66</v>
      </c>
      <c r="BH91">
        <v>3</v>
      </c>
      <c r="BI91" s="2">
        <f t="shared" si="86"/>
        <v>22</v>
      </c>
      <c r="BJ91" s="6">
        <f>ROUNDUP(IF($A91=1,BG91/Pieņēmumi!$BY$39,IF($A91=2,BG91/Pieņēmumi!$BY$40,IF($A91=3,BG91/Pieņēmumi!$BY$41,BG91/Pieņēmumi!$BY$42))),$BJ$10)</f>
        <v>3</v>
      </c>
      <c r="BK91" s="6">
        <f t="shared" si="76"/>
        <v>22</v>
      </c>
      <c r="BL91" s="6" t="str">
        <f>IF(AND(BK91&gt;=0,BK91&lt;Pieņēmumi!$BY$46),0,
IF(AND(BK91&gt;= Pieņēmumi!$BY$46,BK91&lt;Pieņēmumi!$BY$47), "Mikro",
IF(AND(BK91&gt;=Pieņēmumi!$BY$47,BK91&lt;Pieņēmumi!$BY$48), "Mazs",
IF(AND(BK91&gt;=Pieņēmumi!$BY$48,BK91&lt;Pieņēmumi!$BY$49), "Vidējs","Liels"))))</f>
        <v>Liels</v>
      </c>
      <c r="BM91" s="9">
        <f>IF(BL91="Mikro",Pieņēmumi!$BY$31*BJ91*0.5,
IF(BL91="Mazs",Pieņēmumi!$BY$31*BJ91,
IF(BL91="Vidējs",Pieņēmumi!$BY$32*BJ91,
IF(BL91="Liels",Pieņēmumi!$BY$34*BJ91,
0))))</f>
        <v>4.9783549783549779</v>
      </c>
      <c r="BN91" s="9">
        <f>IF(BL91="Mikro",Pieņēmumi!$BY$31*BJ91*0.5,0)</f>
        <v>0</v>
      </c>
      <c r="BO91">
        <v>43</v>
      </c>
      <c r="BP91">
        <v>2</v>
      </c>
      <c r="BQ91" s="2">
        <f t="shared" si="87"/>
        <v>21.5</v>
      </c>
      <c r="BR91" s="6">
        <f>ROUNDUP(IF($A91=1,BO91/Pieņēmumi!$CJ$39,IF($A91=2,BO91/Pieņēmumi!$CJ$40,IF($A91=3,BO91/Pieņēmumi!$CJ$41,BO91/Pieņēmumi!$CJ$42))),$BR$10)</f>
        <v>2</v>
      </c>
      <c r="BS91" s="6">
        <f t="shared" si="77"/>
        <v>21.5</v>
      </c>
      <c r="BT91" s="6" t="str">
        <f>IF(AND(BS91&gt;=0,BS91&lt;Pieņēmumi!$CJ$46),0,
IF(AND(BS91&gt;= Pieņēmumi!$CJ$46,BS91&lt;Pieņēmumi!$CJ$47), "Mikro",
IF(AND(BS91&gt;=Pieņēmumi!$CJ$47,BS91&lt;Pieņēmumi!$CJ$48), "Mazs",
IF(AND(BS91&gt;=Pieņēmumi!$CJ$48,BS91&lt;Pieņēmumi!$CJ$49), "Vidējs","Liels"))))</f>
        <v>Liels</v>
      </c>
      <c r="BU91" s="9">
        <f>IF(BT91="Mikro",Pieņēmumi!$CJ$31*BR91*0.5,
IF(BT91="Mazs",Pieņēmumi!$CJ$31*BR91,
IF(BT91="Vidējs",Pieņēmumi!$CJ$32*BR91,
IF(BT91="Liels",Pieņēmumi!$CJ$34*BR91,
0))))</f>
        <v>3.3910533910533909</v>
      </c>
      <c r="BV91" s="9">
        <f>IF(BT91="Mikro",Pieņēmumi!$CJ$31*BR91*0.5,0)</f>
        <v>0</v>
      </c>
      <c r="BW91">
        <v>45</v>
      </c>
      <c r="BX91">
        <v>2</v>
      </c>
      <c r="BY91" s="2">
        <f>BW91/BX91</f>
        <v>22.5</v>
      </c>
      <c r="BZ91" s="6">
        <f>ROUNDUP(IF($A91=1,BW91/Pieņēmumi!$CU$42,IF($A91=2,BW91/Pieņēmumi!$CU$43,IF($A91=3,BW91/Pieņēmumi!$CU$44,BW91/Pieņēmumi!$CU$45))),$CH$10)</f>
        <v>2</v>
      </c>
      <c r="CA91" s="6">
        <f t="shared" si="78"/>
        <v>22.5</v>
      </c>
      <c r="CB91" s="6" t="str">
        <f>IF(AND(CA91&gt;=0,CA91&lt;Pieņēmumi!$CU$49),0,
IF(AND(CA91&gt;=Pieņēmumi!$CU$49,CA91&lt;Pieņēmumi!$CU$50),"Mazs",
IF(AND(CA91&gt;=Pieņēmumi!$CU$50,CA91&lt;Pieņēmumi!$CU$51),"Vidējs","Liels")))</f>
        <v>Liels</v>
      </c>
      <c r="CC91" s="9">
        <f>IF(CB91="Mazs",Pieņēmumi!$CU$34*BZ91,IF(CB91="Vidējs",Pieņēmumi!$CU$35*BZ91,IF(CB91="Liels",Pieņēmumi!$CU$37*BZ91,0)))</f>
        <v>3.535353535353535</v>
      </c>
      <c r="CD91" s="9">
        <f>IF(CB91="Mazs",(Pieņēmumi!$CU$35-Pieņēmumi!$CU$34)*BZ91,0)</f>
        <v>0</v>
      </c>
      <c r="CE91">
        <v>45</v>
      </c>
      <c r="CF91">
        <v>2</v>
      </c>
      <c r="CG91" s="2">
        <f>CE91/CF91</f>
        <v>22.5</v>
      </c>
      <c r="CH91" s="6">
        <f>ROUNDUP(IF($A91=1,CE91/Pieņēmumi!$DE$42,IF($A91=2,CE91/Pieņēmumi!$DE$43,IF($A91=3,CE91/Pieņēmumi!$DE$44,CE91/Pieņēmumi!$DE$45))),$CH$10)</f>
        <v>2</v>
      </c>
      <c r="CI91" s="6">
        <f t="shared" si="79"/>
        <v>22.5</v>
      </c>
      <c r="CJ91" s="6" t="str">
        <f>IF(AND(CI91&gt;=0,CI91&lt;Pieņēmumi!$DE$49),0,
IF(AND(CI91&gt;=Pieņēmumi!$DE$49,CI91&lt;Pieņēmumi!$DE$50),"Mazs",
IF(AND(CI91&gt;=Pieņēmumi!$DE$50,CI91&lt;Pieņēmumi!$DE$51),"Vidējs","Liels")))</f>
        <v>Liels</v>
      </c>
      <c r="CK91" s="9">
        <f>IF(CJ91="Mazs",Pieņēmumi!$DE$34*CH91,IF(CJ91="Vidējs",Pieņēmumi!$DE$35*CH91,IF(CJ91="Liels",Pieņēmumi!$DE$37*CH91,0)))</f>
        <v>3.535353535353535</v>
      </c>
      <c r="CL91" s="9">
        <f>IF(CJ91="Mazs",(Pieņēmumi!$DE$35-Pieņēmumi!$DE$34)*CH91,0)</f>
        <v>0</v>
      </c>
      <c r="CM91">
        <v>43</v>
      </c>
      <c r="CN91">
        <v>2</v>
      </c>
      <c r="CO91" s="2">
        <f>CM91/CN91</f>
        <v>21.5</v>
      </c>
      <c r="CP91" s="6">
        <f>ROUNDUP(IF($A91=1,CM91/Pieņēmumi!$DO$42,IF($A91=2,CM91/Pieņēmumi!$DO$43,IF($A91=3,CM91/Pieņēmumi!$DO$44,CM91/Pieņēmumi!$DO$45))),$CP$10)</f>
        <v>2</v>
      </c>
      <c r="CQ91" s="6">
        <f t="shared" si="80"/>
        <v>21.5</v>
      </c>
      <c r="CR91" s="6" t="str">
        <f>IF(AND(CQ91&gt;=0,CQ91&lt;Pieņēmumi!$DO$49),0,
IF(AND(CQ91&gt;=Pieņēmumi!$DO$49,CQ91&lt;Pieņēmumi!$DO$50),"Mazs",
IF(AND(CQ91&gt;=Pieņēmumi!$DO$50,CQ91&lt;Pieņēmumi!$DO$51),"Vidējs","Liels")))</f>
        <v>Liels</v>
      </c>
      <c r="CS91" s="9">
        <f>IF(CR91="Mazs",Pieņēmumi!$DO$34*CP91,IF(CR91="Vidējs",Pieņēmumi!$DO$35*CP91,IF(CR91="Liels",Pieņēmumi!$DO$37*CP91,0)))</f>
        <v>3.535353535353535</v>
      </c>
      <c r="CT91" s="9">
        <f>IF(CR91="Mazs",(Pieņēmumi!$DO$35-Pieņēmumi!$DO$34)*CP91,0)</f>
        <v>0</v>
      </c>
      <c r="CU91" s="6">
        <f t="shared" si="81"/>
        <v>808</v>
      </c>
      <c r="CV91" s="6">
        <f t="shared" si="82"/>
        <v>34</v>
      </c>
      <c r="CW91" s="2">
        <f t="shared" si="83"/>
        <v>23.764705882352942</v>
      </c>
      <c r="CX91" t="str">
        <f t="shared" si="84"/>
        <v>Lielā</v>
      </c>
    </row>
    <row r="92" spans="1:102" x14ac:dyDescent="0.25">
      <c r="A92" s="5">
        <v>3</v>
      </c>
      <c r="B92" s="23">
        <v>0.83152084126572645</v>
      </c>
      <c r="C92">
        <v>3</v>
      </c>
      <c r="D92">
        <v>1</v>
      </c>
      <c r="E92" s="2">
        <f t="shared" si="88"/>
        <v>3</v>
      </c>
      <c r="F92" s="6">
        <f>ROUNDUP(IF($A92=1,C92/Pieņēmumi!$B$39,IF($A92=2,C92/Pieņēmumi!$B$40,IF($A92=3,C92/Pieņēmumi!$B$41,C92/Pieņēmumi!$B$42))),$F$10)</f>
        <v>1</v>
      </c>
      <c r="G92" s="6">
        <f t="shared" si="69"/>
        <v>3</v>
      </c>
      <c r="H92" s="6" t="str">
        <f>IF(AND(G92&gt;=0,G92&lt;Pieņēmumi!$B$46),0,
IF(AND(G92&gt;= Pieņēmumi!$B$46,G92&lt;Pieņēmumi!$B$47), "Mikro",
IF(AND(G92&gt;=Pieņēmumi!$B$47,G92&lt;Pieņēmumi!$B$48), "Mazs",
IF(AND(G92&gt;=Pieņēmumi!$B$48,G92&lt;Pieņēmumi!$B$49), "Vidējs","Liels"))))</f>
        <v>Mikro</v>
      </c>
      <c r="I92" s="9">
        <f>IF(H92="Mikro",Pieņēmumi!$B$31*F92*0.5,
IF(H92="Mazs",Pieņēmumi!$B$31*F92,
IF(H92="Vidējs",Pieņēmumi!$B$32*F92,
IF(H92="Liels",Pieņēmumi!$B$34*F92,
0))))</f>
        <v>0.35792094615624032</v>
      </c>
      <c r="J92" s="9">
        <f>IF(H92="Mikro",Pieņēmumi!$B$31*F92*0.5,0)</f>
        <v>0.35792094615624032</v>
      </c>
      <c r="K92">
        <v>8</v>
      </c>
      <c r="L92">
        <v>1</v>
      </c>
      <c r="M92" s="2">
        <f t="shared" si="89"/>
        <v>8</v>
      </c>
      <c r="N92" s="6">
        <f>ROUNDUP(IF($A92=1,K92/Pieņēmumi!$L$39,IF($A92=2,K92/Pieņēmumi!$L$40,IF($A92=3,K92/Pieņēmumi!$L$41,K92/Pieņēmumi!$L$42))),$N$10)</f>
        <v>1</v>
      </c>
      <c r="O92" s="6">
        <f t="shared" si="70"/>
        <v>8</v>
      </c>
      <c r="P92" s="6" t="str">
        <f>IF(AND(O92&gt;=0,O92&lt;Pieņēmumi!$L$46),0,
IF(AND(O92&gt;= Pieņēmumi!$L$46,O92&lt;Pieņēmumi!$L$47), "Mikro",
IF(AND(O92&gt;=Pieņēmumi!$L$47,O92&lt;Pieņēmumi!$L$48), "Mazs",
IF(AND(O92&gt;=Pieņēmumi!$L$48,O92&lt;Pieņēmumi!$L$49), "Vidējs","Liels"))))</f>
        <v>Mazs</v>
      </c>
      <c r="Q92" s="9">
        <f>IF(P92="Mikro",Pieņēmumi!$L$31*N92*0.5,
IF(P92="Mazs",Pieņēmumi!$L$31*N92,
IF(P92="Vidējs",Pieņēmumi!$L$32*N92,
IF(P92="Liels",Pieņēmumi!$L$34*N92,
0))))</f>
        <v>0.7469654528478058</v>
      </c>
      <c r="R92" s="9">
        <f>IF(P92="Mikro",Pieņēmumi!$L$31*N92*0.5,0)</f>
        <v>0</v>
      </c>
      <c r="S92">
        <v>4</v>
      </c>
      <c r="T92">
        <v>1</v>
      </c>
      <c r="U92" s="2">
        <f t="shared" si="90"/>
        <v>4</v>
      </c>
      <c r="V92" s="6">
        <f>ROUNDUP(IF($A92=1,S92/Pieņēmumi!$V$39,IF($A92=2,S92/Pieņēmumi!$V$40,IF($A92=3,S92/Pieņēmumi!$V$41,S92/Pieņēmumi!$V$42))),$V$10)</f>
        <v>1</v>
      </c>
      <c r="W92" s="6">
        <f t="shared" si="71"/>
        <v>4</v>
      </c>
      <c r="X92" s="6" t="str">
        <f>IF(AND(W92&gt;=0,W92&lt;Pieņēmumi!$V$46),0,
IF(AND(W92&gt;= Pieņēmumi!$V$46,W92&lt;Pieņēmumi!$V$47), "Mikro",
IF(AND(W92&gt;=Pieņēmumi!$V$47,W92&lt;Pieņēmumi!$V$48), "Mazs",
IF(AND(W92&gt;=Pieņēmumi!$V$48,W92&lt;Pieņēmumi!$V$49), "Vidējs","Liels"))))</f>
        <v>Mikro</v>
      </c>
      <c r="Y92" s="9">
        <f>IF(X92="Mikro",Pieņēmumi!$V$31*V92*0.5,
IF(X92="Mazs",Pieņēmumi!$V$31*V92,
IF(X92="Vidējs",Pieņēmumi!$V$32*V92,
IF(X92="Liels",Pieņēmumi!$V$34*V92,
0))))</f>
        <v>0.38904450669156554</v>
      </c>
      <c r="Z92" s="9">
        <f>IF(X92="Mikro",Pieņēmumi!$V$31*V92*0.5,0)</f>
        <v>0.38904450669156554</v>
      </c>
      <c r="AA92">
        <v>8</v>
      </c>
      <c r="AB92">
        <v>1</v>
      </c>
      <c r="AC92" s="2">
        <f t="shared" si="91"/>
        <v>8</v>
      </c>
      <c r="AD92" s="6">
        <f>ROUNDUP(IF($A92=1,AA92/Pieņēmumi!$AF$39,IF($A92=2,AA92/Pieņēmumi!$AF$40,IF($A92=3,AA92/Pieņēmumi!$AF$41,AA92/Pieņēmumi!$AF$42))),$AD$10)</f>
        <v>1</v>
      </c>
      <c r="AE92" s="6">
        <f t="shared" si="72"/>
        <v>8</v>
      </c>
      <c r="AF92" s="6" t="str">
        <f>IF(AND(AE92&gt;=0,AE92&lt;Pieņēmumi!$AF$46),0,
IF(AND(AE92&gt;= Pieņēmumi!$AF$46,AE92&lt;Pieņēmumi!$AF$47), "Mikro",
IF(AND(AE92&gt;=Pieņēmumi!$AF$47,AE92&lt;Pieņēmumi!$AF$48), "Mazs",
IF(AND(AE92&gt;=Pieņēmumi!$AF$48,AE92&lt;Pieņēmumi!$AF$49), "Vidējs","Liels"))))</f>
        <v>Mazs</v>
      </c>
      <c r="AG92" s="9">
        <f>IF(AF92="Mikro",Pieņēmumi!$AF$31*AD92*0.5,
IF(AF92="Mazs",Pieņēmumi!$AF$31*AD92,
IF(AF92="Vidējs",Pieņēmumi!$AF$32*AD92,
IF(AF92="Liels",Pieņēmumi!$AF$34*AD92,
0))))</f>
        <v>0.84033613445378152</v>
      </c>
      <c r="AH92" s="9">
        <f>IF(AF92="Mikro",Pieņēmumi!$AF$31*AD92*0.5,0)</f>
        <v>0</v>
      </c>
      <c r="AI92">
        <v>4</v>
      </c>
      <c r="AJ92">
        <v>1</v>
      </c>
      <c r="AK92" s="2">
        <f t="shared" si="92"/>
        <v>4</v>
      </c>
      <c r="AL92" s="6">
        <f>ROUNDUP(IF($A92=1,AI92/Pieņēmumi!$AR$39,IF($A92=2,AI92/Pieņēmumi!$AR$40,IF($A92=3,AI92/Pieņēmumi!$AR$41,AI92/Pieņēmumi!$AR$42))),$AL$10)</f>
        <v>1</v>
      </c>
      <c r="AM92" s="6">
        <f t="shared" si="73"/>
        <v>4</v>
      </c>
      <c r="AN92" s="6" t="str">
        <f>IF(AND(AM92&gt;=0,AM92&lt;Pieņēmumi!$AR$46),0,
IF(AND(AM92&gt;= Pieņēmumi!$AR$46,AM92&lt;Pieņēmumi!$AR$47), "Mikro",
IF(AND(AM92&gt;=Pieņēmumi!$AR$47,AM92&lt;Pieņēmumi!$AR$48), "Mazs",
IF(AND(AM92&gt;=Pieņēmumi!$AR$48,AM92&lt;Pieņēmumi!$AR$49), "Vidējs","Liels"))))</f>
        <v>Mikro</v>
      </c>
      <c r="AO92" s="9">
        <f>IF(AN92="Mikro",Pieņēmumi!$AR$31*AL92*0.5,
IF(AN92="Mazs",Pieņēmumi!$AR$31*AL92,
IF(AN92="Vidējs",Pieņēmumi!$AR$32*AL92,
IF(AN92="Liels",Pieņēmumi!$AR$34*AL92,
0))))</f>
        <v>0.45129162776221604</v>
      </c>
      <c r="AP92" s="9">
        <f>IF(AN92="Mikro",Pieņēmumi!$AR$31*AL92*0.5,0)</f>
        <v>0.45129162776221604</v>
      </c>
      <c r="AQ92">
        <v>6</v>
      </c>
      <c r="AR92">
        <v>1</v>
      </c>
      <c r="AS92" s="2">
        <f t="shared" si="93"/>
        <v>6</v>
      </c>
      <c r="AT92" s="6">
        <f>ROUNDUP(IF($A92=1,AQ92/Pieņēmumi!$BC$39,IF($A92=2,AQ92/Pieņēmumi!$BC$40,IF($A92=3,AQ92/Pieņēmumi!$BC$41,AQ92/Pieņēmumi!$BC$42))),$AT$10)</f>
        <v>1</v>
      </c>
      <c r="AU92" s="6">
        <f t="shared" si="74"/>
        <v>6</v>
      </c>
      <c r="AV92" s="6" t="str">
        <f>IF(AND(AU92&gt;=0,AU92&lt;Pieņēmumi!$BC$46),0,
IF(AND(AU92&gt;= Pieņēmumi!$BC$46,AU92&lt;Pieņēmumi!$BC$47), "Mikro",
IF(AND(AU92&gt;=Pieņēmumi!$BC$47,AU92&lt;Pieņēmumi!$BC$48), "Mazs",
IF(AND(AU92&gt;=Pieņēmumi!$BC$48,AU92&lt;Pieņēmumi!$BC$49), "Vidējs","Liels"))))</f>
        <v>Mikro</v>
      </c>
      <c r="AW92" s="9">
        <f>IF(AV92="Mikro",Pieņēmumi!$BC$31*AT92*0.5,
IF(AV92="Mazs",Pieņēmumi!$BC$31*AT92,
IF(AV92="Vidējs",Pieņēmumi!$BC$32*AT92,
IF(AV92="Liels",Pieņēmumi!$BC$34*AT92,
0))))</f>
        <v>0.48241518829754126</v>
      </c>
      <c r="AX92" s="9">
        <f>IF(AV92="Mikro",Pieņēmumi!$BC$31*AT92*0.5,0)</f>
        <v>0.48241518829754126</v>
      </c>
      <c r="AY92">
        <v>3</v>
      </c>
      <c r="AZ92">
        <v>1</v>
      </c>
      <c r="BA92" s="2">
        <f t="shared" si="85"/>
        <v>3</v>
      </c>
      <c r="BB92" s="6">
        <f>ROUNDUP(IF($A92=1,AY92/Pieņēmumi!$BN$39,IF($A92=2,AY92/Pieņēmumi!$BN$40,IF($A92=3,AY92/Pieņēmumi!$BN$41,AY92/Pieņēmumi!$BN$42))),$BB$10)</f>
        <v>1</v>
      </c>
      <c r="BC92" s="6">
        <f t="shared" si="75"/>
        <v>3</v>
      </c>
      <c r="BD92" s="6" t="str">
        <f>IF(AND(BC92&gt;=0,BC92&lt;Pieņēmumi!$BN$46),0,
IF(AND(BC92&gt;= Pieņēmumi!$BN$46,BC92&lt;Pieņēmumi!$BN$47), "Mikro",
IF(AND(BC92&gt;=Pieņēmumi!$BN$47,BC92&lt;Pieņēmumi!$BN$48), "Mazs",
IF(AND(BC92&gt;=Pieņēmumi!$BN$48,BC92&lt;Pieņēmumi!$BN$49), "Vidējs","Liels"))))</f>
        <v>Mikro</v>
      </c>
      <c r="BE92" s="9">
        <f>IF(BD92="Mikro",Pieņēmumi!$BN$31*BB92*0.5,
IF(BD92="Mazs",Pieņēmumi!$BN$31*BB92,
IF(BD92="Vidējs",Pieņēmumi!$BN$32*BB92,
IF(BD92="Liels",Pieņēmumi!$BN$34*BB92,
0))))</f>
        <v>0.51353874883286654</v>
      </c>
      <c r="BF92" s="9">
        <f>IF(BD92="Mikro",Pieņēmumi!$BN$31*BB92*0.5,0)</f>
        <v>0.51353874883286654</v>
      </c>
      <c r="BG92">
        <v>5</v>
      </c>
      <c r="BH92">
        <v>1</v>
      </c>
      <c r="BI92" s="2">
        <f t="shared" si="86"/>
        <v>5</v>
      </c>
      <c r="BJ92" s="6">
        <f>ROUNDUP(IF($A92=1,BG92/Pieņēmumi!$BY$39,IF($A92=2,BG92/Pieņēmumi!$BY$40,IF($A92=3,BG92/Pieņēmumi!$BY$41,BG92/Pieņēmumi!$BY$42))),$BJ$10)</f>
        <v>1</v>
      </c>
      <c r="BK92" s="6">
        <f t="shared" si="76"/>
        <v>5</v>
      </c>
      <c r="BL92" s="6" t="str">
        <f>IF(AND(BK92&gt;=0,BK92&lt;Pieņēmumi!$BY$46),0,
IF(AND(BK92&gt;= Pieņēmumi!$BY$46,BK92&lt;Pieņēmumi!$BY$47), "Mikro",
IF(AND(BK92&gt;=Pieņēmumi!$BY$47,BK92&lt;Pieņēmumi!$BY$48), "Mazs",
IF(AND(BK92&gt;=Pieņēmumi!$BY$48,BK92&lt;Pieņēmumi!$BY$49), "Vidējs","Liels"))))</f>
        <v>Mikro</v>
      </c>
      <c r="BM92" s="9">
        <f>IF(BL92="Mikro",Pieņēmumi!$BY$31*BJ92*0.5,
IF(BL92="Mazs",Pieņēmumi!$BY$31*BJ92,
IF(BL92="Vidējs",Pieņēmumi!$BY$32*BJ92,
IF(BL92="Liels",Pieņēmumi!$BY$34*BJ92,
0))))</f>
        <v>0.54466230936819171</v>
      </c>
      <c r="BN92" s="9">
        <f>IF(BL92="Mikro",Pieņēmumi!$BY$31*BJ92*0.5,0)</f>
        <v>0.54466230936819171</v>
      </c>
      <c r="BO92">
        <v>7</v>
      </c>
      <c r="BP92">
        <v>1</v>
      </c>
      <c r="BQ92" s="2">
        <f t="shared" si="87"/>
        <v>7</v>
      </c>
      <c r="BR92" s="6">
        <f>ROUNDUP(IF($A92=1,BO92/Pieņēmumi!$CJ$39,IF($A92=2,BO92/Pieņēmumi!$CJ$40,IF($A92=3,BO92/Pieņēmumi!$CJ$41,BO92/Pieņēmumi!$CJ$42))),$BR$10)</f>
        <v>1</v>
      </c>
      <c r="BS92" s="6">
        <f t="shared" si="77"/>
        <v>7</v>
      </c>
      <c r="BT92" s="6" t="str">
        <f>IF(AND(BS92&gt;=0,BS92&lt;Pieņēmumi!$CJ$46),0,
IF(AND(BS92&gt;= Pieņēmumi!$CJ$46,BS92&lt;Pieņēmumi!$CJ$47), "Mikro",
IF(AND(BS92&gt;=Pieņēmumi!$CJ$47,BS92&lt;Pieņēmumi!$CJ$48), "Mazs",
IF(AND(BS92&gt;=Pieņēmumi!$CJ$48,BS92&lt;Pieņēmumi!$CJ$49), "Vidējs","Liels"))))</f>
        <v>Mikro</v>
      </c>
      <c r="BU92" s="9">
        <f>IF(BT92="Mikro",Pieņēmumi!$CJ$31*BR92*0.5,
IF(BT92="Mazs",Pieņēmumi!$CJ$31*BR92,
IF(BT92="Vidējs",Pieņēmumi!$CJ$32*BR92,
IF(BT92="Liels",Pieņēmumi!$CJ$34*BR92,
0))))</f>
        <v>0.54466230936819171</v>
      </c>
      <c r="BV92" s="9">
        <f>IF(BT92="Mikro",Pieņēmumi!$CJ$31*BR92*0.5,0)</f>
        <v>0.54466230936819171</v>
      </c>
      <c r="BW92">
        <v>0</v>
      </c>
      <c r="BX92">
        <v>0</v>
      </c>
      <c r="BY92" s="2">
        <v>0</v>
      </c>
      <c r="BZ92" s="6">
        <f>ROUNDUP(IF($A92=1,BW92/Pieņēmumi!$CU$42,IF($A92=2,BW92/Pieņēmumi!$CU$43,IF($A92=3,BW92/Pieņēmumi!$CU$44,BW92/Pieņēmumi!$CU$45))),$CH$10)</f>
        <v>0</v>
      </c>
      <c r="CA92" s="6">
        <f t="shared" si="78"/>
        <v>0</v>
      </c>
      <c r="CB92" s="6">
        <f>IF(AND(CA92&gt;=0,CA92&lt;Pieņēmumi!$CU$49),0,
IF(AND(CA92&gt;=Pieņēmumi!$CU$49,CA92&lt;Pieņēmumi!$CU$50),"Mazs",
IF(AND(CA92&gt;=Pieņēmumi!$CU$50,CA92&lt;Pieņēmumi!$CU$51),"Vidējs","Liels")))</f>
        <v>0</v>
      </c>
      <c r="CC92" s="9">
        <f>IF(CB92="Mazs",Pieņēmumi!$CU$34*BZ92,IF(CB92="Vidējs",Pieņēmumi!$CU$35*BZ92,IF(CB92="Liels",Pieņēmumi!$CU$37*BZ92,0)))</f>
        <v>0</v>
      </c>
      <c r="CD92" s="9">
        <f>IF(CB92="Mazs",(Pieņēmumi!$CU$35-Pieņēmumi!$CU$34)*BZ92,0)</f>
        <v>0</v>
      </c>
      <c r="CE92">
        <v>0</v>
      </c>
      <c r="CF92">
        <v>0</v>
      </c>
      <c r="CG92" s="2">
        <v>0</v>
      </c>
      <c r="CH92" s="6">
        <f>ROUNDUP(IF($A92=1,CE92/Pieņēmumi!$DE$42,IF($A92=2,CE92/Pieņēmumi!$DE$43,IF($A92=3,CE92/Pieņēmumi!$DE$44,CE92/Pieņēmumi!$DE$45))),$CH$10)</f>
        <v>0</v>
      </c>
      <c r="CI92" s="6">
        <f t="shared" si="79"/>
        <v>0</v>
      </c>
      <c r="CJ92" s="6">
        <f>IF(AND(CI92&gt;=0,CI92&lt;Pieņēmumi!$DE$49),0,
IF(AND(CI92&gt;=Pieņēmumi!$DE$49,CI92&lt;Pieņēmumi!$DE$50),"Mazs",
IF(AND(CI92&gt;=Pieņēmumi!$DE$50,CI92&lt;Pieņēmumi!$DE$51),"Vidējs","Liels")))</f>
        <v>0</v>
      </c>
      <c r="CK92" s="9">
        <f>IF(CJ92="Mazs",Pieņēmumi!$DE$34*CH92,IF(CJ92="Vidējs",Pieņēmumi!$DE$35*CH92,IF(CJ92="Liels",Pieņēmumi!$DE$37*CH92,0)))</f>
        <v>0</v>
      </c>
      <c r="CL92" s="9">
        <f>IF(CJ92="Mazs",(Pieņēmumi!$DE$35-Pieņēmumi!$DE$34)*CH92,0)</f>
        <v>0</v>
      </c>
      <c r="CM92">
        <v>0</v>
      </c>
      <c r="CN92">
        <v>0</v>
      </c>
      <c r="CO92" s="2">
        <v>0</v>
      </c>
      <c r="CP92" s="6">
        <f>ROUNDUP(IF($A92=1,CM92/Pieņēmumi!$DO$42,IF($A92=2,CM92/Pieņēmumi!$DO$43,IF($A92=3,CM92/Pieņēmumi!$DO$44,CM92/Pieņēmumi!$DO$45))),$CP$10)</f>
        <v>0</v>
      </c>
      <c r="CQ92" s="6">
        <f t="shared" si="80"/>
        <v>0</v>
      </c>
      <c r="CR92" s="6">
        <f>IF(AND(CQ92&gt;=0,CQ92&lt;Pieņēmumi!$DO$49),0,
IF(AND(CQ92&gt;=Pieņēmumi!$DO$49,CQ92&lt;Pieņēmumi!$DO$50),"Mazs",
IF(AND(CQ92&gt;=Pieņēmumi!$DO$50,CQ92&lt;Pieņēmumi!$DO$51),"Vidējs","Liels")))</f>
        <v>0</v>
      </c>
      <c r="CS92" s="9">
        <f>IF(CR92="Mazs",Pieņēmumi!$DO$34*CP92,IF(CR92="Vidējs",Pieņēmumi!$DO$35*CP92,IF(CR92="Liels",Pieņēmumi!$DO$37*CP92,0)))</f>
        <v>0</v>
      </c>
      <c r="CT92" s="9">
        <f>IF(CR92="Mazs",(Pieņēmumi!$DO$35-Pieņēmumi!$DO$34)*CP92,0)</f>
        <v>0</v>
      </c>
      <c r="CU92" s="6">
        <f t="shared" si="81"/>
        <v>48</v>
      </c>
      <c r="CV92" s="6">
        <f t="shared" si="82"/>
        <v>9</v>
      </c>
      <c r="CW92" s="2">
        <f t="shared" si="83"/>
        <v>5.333333333333333</v>
      </c>
      <c r="CX92" t="str">
        <f t="shared" si="84"/>
        <v>Mazā</v>
      </c>
    </row>
    <row r="93" spans="1:102" x14ac:dyDescent="0.25">
      <c r="A93" s="5">
        <v>3</v>
      </c>
      <c r="B93" s="23">
        <v>0.83144089476955452</v>
      </c>
      <c r="C93">
        <v>6</v>
      </c>
      <c r="D93">
        <v>1</v>
      </c>
      <c r="E93" s="2">
        <f t="shared" si="88"/>
        <v>6</v>
      </c>
      <c r="F93" s="6">
        <f>ROUNDUP(IF($A93=1,C93/Pieņēmumi!$B$39,IF($A93=2,C93/Pieņēmumi!$B$40,IF($A93=3,C93/Pieņēmumi!$B$41,C93/Pieņēmumi!$B$42))),$F$10)</f>
        <v>1</v>
      </c>
      <c r="G93" s="6">
        <f t="shared" si="69"/>
        <v>6</v>
      </c>
      <c r="H93" s="6" t="str">
        <f>IF(AND(G93&gt;=0,G93&lt;Pieņēmumi!$B$46),0,
IF(AND(G93&gt;= Pieņēmumi!$B$46,G93&lt;Pieņēmumi!$B$47), "Mikro",
IF(AND(G93&gt;=Pieņēmumi!$B$47,G93&lt;Pieņēmumi!$B$48), "Mazs",
IF(AND(G93&gt;=Pieņēmumi!$B$48,G93&lt;Pieņēmumi!$B$49), "Vidējs","Liels"))))</f>
        <v>Mikro</v>
      </c>
      <c r="I93" s="9">
        <f>IF(H93="Mikro",Pieņēmumi!$B$31*F93*0.5,
IF(H93="Mazs",Pieņēmumi!$B$31*F93,
IF(H93="Vidējs",Pieņēmumi!$B$32*F93,
IF(H93="Liels",Pieņēmumi!$B$34*F93,
0))))</f>
        <v>0.35792094615624032</v>
      </c>
      <c r="J93" s="9">
        <f>IF(H93="Mikro",Pieņēmumi!$B$31*F93*0.5,0)</f>
        <v>0.35792094615624032</v>
      </c>
      <c r="K93">
        <v>7</v>
      </c>
      <c r="L93">
        <v>1</v>
      </c>
      <c r="M93" s="2">
        <f t="shared" si="89"/>
        <v>7</v>
      </c>
      <c r="N93" s="6">
        <f>ROUNDUP(IF($A93=1,K93/Pieņēmumi!$L$39,IF($A93=2,K93/Pieņēmumi!$L$40,IF($A93=3,K93/Pieņēmumi!$L$41,K93/Pieņēmumi!$L$42))),$N$10)</f>
        <v>1</v>
      </c>
      <c r="O93" s="6">
        <f t="shared" si="70"/>
        <v>7</v>
      </c>
      <c r="P93" s="6" t="str">
        <f>IF(AND(O93&gt;=0,O93&lt;Pieņēmumi!$L$46),0,
IF(AND(O93&gt;= Pieņēmumi!$L$46,O93&lt;Pieņēmumi!$L$47), "Mikro",
IF(AND(O93&gt;=Pieņēmumi!$L$47,O93&lt;Pieņēmumi!$L$48), "Mazs",
IF(AND(O93&gt;=Pieņēmumi!$L$48,O93&lt;Pieņēmumi!$L$49), "Vidējs","Liels"))))</f>
        <v>Mikro</v>
      </c>
      <c r="Q93" s="9">
        <f>IF(P93="Mikro",Pieņēmumi!$L$31*N93*0.5,
IF(P93="Mazs",Pieņēmumi!$L$31*N93,
IF(P93="Vidējs",Pieņēmumi!$L$32*N93,
IF(P93="Liels",Pieņēmumi!$L$34*N93,
0))))</f>
        <v>0.3734827264239029</v>
      </c>
      <c r="R93" s="9">
        <f>IF(P93="Mikro",Pieņēmumi!$L$31*N93*0.5,0)</f>
        <v>0.3734827264239029</v>
      </c>
      <c r="S93">
        <v>6</v>
      </c>
      <c r="T93">
        <v>1</v>
      </c>
      <c r="U93" s="2">
        <f t="shared" si="90"/>
        <v>6</v>
      </c>
      <c r="V93" s="6">
        <f>ROUNDUP(IF($A93=1,S93/Pieņēmumi!$V$39,IF($A93=2,S93/Pieņēmumi!$V$40,IF($A93=3,S93/Pieņēmumi!$V$41,S93/Pieņēmumi!$V$42))),$V$10)</f>
        <v>1</v>
      </c>
      <c r="W93" s="6">
        <f t="shared" si="71"/>
        <v>6</v>
      </c>
      <c r="X93" s="6" t="str">
        <f>IF(AND(W93&gt;=0,W93&lt;Pieņēmumi!$V$46),0,
IF(AND(W93&gt;= Pieņēmumi!$V$46,W93&lt;Pieņēmumi!$V$47), "Mikro",
IF(AND(W93&gt;=Pieņēmumi!$V$47,W93&lt;Pieņēmumi!$V$48), "Mazs",
IF(AND(W93&gt;=Pieņēmumi!$V$48,W93&lt;Pieņēmumi!$V$49), "Vidējs","Liels"))))</f>
        <v>Mikro</v>
      </c>
      <c r="Y93" s="9">
        <f>IF(X93="Mikro",Pieņēmumi!$V$31*V93*0.5,
IF(X93="Mazs",Pieņēmumi!$V$31*V93,
IF(X93="Vidējs",Pieņēmumi!$V$32*V93,
IF(X93="Liels",Pieņēmumi!$V$34*V93,
0))))</f>
        <v>0.38904450669156554</v>
      </c>
      <c r="Z93" s="9">
        <f>IF(X93="Mikro",Pieņēmumi!$V$31*V93*0.5,0)</f>
        <v>0.38904450669156554</v>
      </c>
      <c r="AA93">
        <v>4</v>
      </c>
      <c r="AB93">
        <v>1</v>
      </c>
      <c r="AC93" s="2">
        <f t="shared" si="91"/>
        <v>4</v>
      </c>
      <c r="AD93" s="6">
        <f>ROUNDUP(IF($A93=1,AA93/Pieņēmumi!$AF$39,IF($A93=2,AA93/Pieņēmumi!$AF$40,IF($A93=3,AA93/Pieņēmumi!$AF$41,AA93/Pieņēmumi!$AF$42))),$AD$10)</f>
        <v>1</v>
      </c>
      <c r="AE93" s="6">
        <f t="shared" si="72"/>
        <v>4</v>
      </c>
      <c r="AF93" s="6" t="str">
        <f>IF(AND(AE93&gt;=0,AE93&lt;Pieņēmumi!$AF$46),0,
IF(AND(AE93&gt;= Pieņēmumi!$AF$46,AE93&lt;Pieņēmumi!$AF$47), "Mikro",
IF(AND(AE93&gt;=Pieņēmumi!$AF$47,AE93&lt;Pieņēmumi!$AF$48), "Mazs",
IF(AND(AE93&gt;=Pieņēmumi!$AF$48,AE93&lt;Pieņēmumi!$AF$49), "Vidējs","Liels"))))</f>
        <v>Mikro</v>
      </c>
      <c r="AG93" s="9">
        <f>IF(AF93="Mikro",Pieņēmumi!$AF$31*AD93*0.5,
IF(AF93="Mazs",Pieņēmumi!$AF$31*AD93,
IF(AF93="Vidējs",Pieņēmumi!$AF$32*AD93,
IF(AF93="Liels",Pieņēmumi!$AF$34*AD93,
0))))</f>
        <v>0.42016806722689076</v>
      </c>
      <c r="AH93" s="9">
        <f>IF(AF93="Mikro",Pieņēmumi!$AF$31*AD93*0.5,0)</f>
        <v>0.42016806722689076</v>
      </c>
      <c r="AI93">
        <v>5</v>
      </c>
      <c r="AJ93">
        <v>1</v>
      </c>
      <c r="AK93" s="2">
        <f t="shared" si="92"/>
        <v>5</v>
      </c>
      <c r="AL93" s="6">
        <f>ROUNDUP(IF($A93=1,AI93/Pieņēmumi!$AR$39,IF($A93=2,AI93/Pieņēmumi!$AR$40,IF($A93=3,AI93/Pieņēmumi!$AR$41,AI93/Pieņēmumi!$AR$42))),$AL$10)</f>
        <v>1</v>
      </c>
      <c r="AM93" s="6">
        <f t="shared" si="73"/>
        <v>5</v>
      </c>
      <c r="AN93" s="6" t="str">
        <f>IF(AND(AM93&gt;=0,AM93&lt;Pieņēmumi!$AR$46),0,
IF(AND(AM93&gt;= Pieņēmumi!$AR$46,AM93&lt;Pieņēmumi!$AR$47), "Mikro",
IF(AND(AM93&gt;=Pieņēmumi!$AR$47,AM93&lt;Pieņēmumi!$AR$48), "Mazs",
IF(AND(AM93&gt;=Pieņēmumi!$AR$48,AM93&lt;Pieņēmumi!$AR$49), "Vidējs","Liels"))))</f>
        <v>Mikro</v>
      </c>
      <c r="AO93" s="9">
        <f>IF(AN93="Mikro",Pieņēmumi!$AR$31*AL93*0.5,
IF(AN93="Mazs",Pieņēmumi!$AR$31*AL93,
IF(AN93="Vidējs",Pieņēmumi!$AR$32*AL93,
IF(AN93="Liels",Pieņēmumi!$AR$34*AL93,
0))))</f>
        <v>0.45129162776221604</v>
      </c>
      <c r="AP93" s="9">
        <f>IF(AN93="Mikro",Pieņēmumi!$AR$31*AL93*0.5,0)</f>
        <v>0.45129162776221604</v>
      </c>
      <c r="AQ93">
        <v>6</v>
      </c>
      <c r="AR93">
        <v>1</v>
      </c>
      <c r="AS93" s="2">
        <f t="shared" si="93"/>
        <v>6</v>
      </c>
      <c r="AT93" s="6">
        <f>ROUNDUP(IF($A93=1,AQ93/Pieņēmumi!$BC$39,IF($A93=2,AQ93/Pieņēmumi!$BC$40,IF($A93=3,AQ93/Pieņēmumi!$BC$41,AQ93/Pieņēmumi!$BC$42))),$AT$10)</f>
        <v>1</v>
      </c>
      <c r="AU93" s="6">
        <f t="shared" si="74"/>
        <v>6</v>
      </c>
      <c r="AV93" s="6" t="str">
        <f>IF(AND(AU93&gt;=0,AU93&lt;Pieņēmumi!$BC$46),0,
IF(AND(AU93&gt;= Pieņēmumi!$BC$46,AU93&lt;Pieņēmumi!$BC$47), "Mikro",
IF(AND(AU93&gt;=Pieņēmumi!$BC$47,AU93&lt;Pieņēmumi!$BC$48), "Mazs",
IF(AND(AU93&gt;=Pieņēmumi!$BC$48,AU93&lt;Pieņēmumi!$BC$49), "Vidējs","Liels"))))</f>
        <v>Mikro</v>
      </c>
      <c r="AW93" s="9">
        <f>IF(AV93="Mikro",Pieņēmumi!$BC$31*AT93*0.5,
IF(AV93="Mazs",Pieņēmumi!$BC$31*AT93,
IF(AV93="Vidējs",Pieņēmumi!$BC$32*AT93,
IF(AV93="Liels",Pieņēmumi!$BC$34*AT93,
0))))</f>
        <v>0.48241518829754126</v>
      </c>
      <c r="AX93" s="9">
        <f>IF(AV93="Mikro",Pieņēmumi!$BC$31*AT93*0.5,0)</f>
        <v>0.48241518829754126</v>
      </c>
      <c r="AY93">
        <v>3</v>
      </c>
      <c r="AZ93">
        <v>1</v>
      </c>
      <c r="BA93" s="2">
        <f t="shared" si="85"/>
        <v>3</v>
      </c>
      <c r="BB93" s="6">
        <f>ROUNDUP(IF($A93=1,AY93/Pieņēmumi!$BN$39,IF($A93=2,AY93/Pieņēmumi!$BN$40,IF($A93=3,AY93/Pieņēmumi!$BN$41,AY93/Pieņēmumi!$BN$42))),$BB$10)</f>
        <v>1</v>
      </c>
      <c r="BC93" s="6">
        <f t="shared" si="75"/>
        <v>3</v>
      </c>
      <c r="BD93" s="6" t="str">
        <f>IF(AND(BC93&gt;=0,BC93&lt;Pieņēmumi!$BN$46),0,
IF(AND(BC93&gt;= Pieņēmumi!$BN$46,BC93&lt;Pieņēmumi!$BN$47), "Mikro",
IF(AND(BC93&gt;=Pieņēmumi!$BN$47,BC93&lt;Pieņēmumi!$BN$48), "Mazs",
IF(AND(BC93&gt;=Pieņēmumi!$BN$48,BC93&lt;Pieņēmumi!$BN$49), "Vidējs","Liels"))))</f>
        <v>Mikro</v>
      </c>
      <c r="BE93" s="9">
        <f>IF(BD93="Mikro",Pieņēmumi!$BN$31*BB93*0.5,
IF(BD93="Mazs",Pieņēmumi!$BN$31*BB93,
IF(BD93="Vidējs",Pieņēmumi!$BN$32*BB93,
IF(BD93="Liels",Pieņēmumi!$BN$34*BB93,
0))))</f>
        <v>0.51353874883286654</v>
      </c>
      <c r="BF93" s="9">
        <f>IF(BD93="Mikro",Pieņēmumi!$BN$31*BB93*0.5,0)</f>
        <v>0.51353874883286654</v>
      </c>
      <c r="BG93">
        <v>1</v>
      </c>
      <c r="BH93">
        <v>1</v>
      </c>
      <c r="BI93" s="2">
        <f t="shared" si="86"/>
        <v>1</v>
      </c>
      <c r="BJ93" s="6">
        <f>ROUNDUP(IF($A93=1,BG93/Pieņēmumi!$BY$39,IF($A93=2,BG93/Pieņēmumi!$BY$40,IF($A93=3,BG93/Pieņēmumi!$BY$41,BG93/Pieņēmumi!$BY$42))),$BJ$10)</f>
        <v>1</v>
      </c>
      <c r="BK93" s="6">
        <f t="shared" si="76"/>
        <v>1</v>
      </c>
      <c r="BL93" s="6" t="str">
        <f>IF(AND(BK93&gt;=0,BK93&lt;Pieņēmumi!$BY$46),0,
IF(AND(BK93&gt;= Pieņēmumi!$BY$46,BK93&lt;Pieņēmumi!$BY$47), "Mikro",
IF(AND(BK93&gt;=Pieņēmumi!$BY$47,BK93&lt;Pieņēmumi!$BY$48), "Mazs",
IF(AND(BK93&gt;=Pieņēmumi!$BY$48,BK93&lt;Pieņēmumi!$BY$49), "Vidējs","Liels"))))</f>
        <v>Mikro</v>
      </c>
      <c r="BM93" s="9">
        <f>IF(BL93="Mikro",Pieņēmumi!$BY$31*BJ93*0.5,
IF(BL93="Mazs",Pieņēmumi!$BY$31*BJ93,
IF(BL93="Vidējs",Pieņēmumi!$BY$32*BJ93,
IF(BL93="Liels",Pieņēmumi!$BY$34*BJ93,
0))))</f>
        <v>0.54466230936819171</v>
      </c>
      <c r="BN93" s="9">
        <f>IF(BL93="Mikro",Pieņēmumi!$BY$31*BJ93*0.5,0)</f>
        <v>0.54466230936819171</v>
      </c>
      <c r="BO93">
        <v>4</v>
      </c>
      <c r="BP93">
        <v>1</v>
      </c>
      <c r="BQ93" s="2">
        <f t="shared" si="87"/>
        <v>4</v>
      </c>
      <c r="BR93" s="6">
        <f>ROUNDUP(IF($A93=1,BO93/Pieņēmumi!$CJ$39,IF($A93=2,BO93/Pieņēmumi!$CJ$40,IF($A93=3,BO93/Pieņēmumi!$CJ$41,BO93/Pieņēmumi!$CJ$42))),$BR$10)</f>
        <v>1</v>
      </c>
      <c r="BS93" s="6">
        <f t="shared" si="77"/>
        <v>4</v>
      </c>
      <c r="BT93" s="6" t="str">
        <f>IF(AND(BS93&gt;=0,BS93&lt;Pieņēmumi!$CJ$46),0,
IF(AND(BS93&gt;= Pieņēmumi!$CJ$46,BS93&lt;Pieņēmumi!$CJ$47), "Mikro",
IF(AND(BS93&gt;=Pieņēmumi!$CJ$47,BS93&lt;Pieņēmumi!$CJ$48), "Mazs",
IF(AND(BS93&gt;=Pieņēmumi!$CJ$48,BS93&lt;Pieņēmumi!$CJ$49), "Vidējs","Liels"))))</f>
        <v>Mikro</v>
      </c>
      <c r="BU93" s="9">
        <f>IF(BT93="Mikro",Pieņēmumi!$CJ$31*BR93*0.5,
IF(BT93="Mazs",Pieņēmumi!$CJ$31*BR93,
IF(BT93="Vidējs",Pieņēmumi!$CJ$32*BR93,
IF(BT93="Liels",Pieņēmumi!$CJ$34*BR93,
0))))</f>
        <v>0.54466230936819171</v>
      </c>
      <c r="BV93" s="9">
        <f>IF(BT93="Mikro",Pieņēmumi!$CJ$31*BR93*0.5,0)</f>
        <v>0.54466230936819171</v>
      </c>
      <c r="BW93">
        <v>0</v>
      </c>
      <c r="BX93">
        <v>0</v>
      </c>
      <c r="BY93" s="2">
        <v>0</v>
      </c>
      <c r="BZ93" s="6">
        <f>ROUNDUP(IF($A93=1,BW93/Pieņēmumi!$CU$42,IF($A93=2,BW93/Pieņēmumi!$CU$43,IF($A93=3,BW93/Pieņēmumi!$CU$44,BW93/Pieņēmumi!$CU$45))),$CH$10)</f>
        <v>0</v>
      </c>
      <c r="CA93" s="6">
        <f t="shared" si="78"/>
        <v>0</v>
      </c>
      <c r="CB93" s="6">
        <f>IF(AND(CA93&gt;=0,CA93&lt;Pieņēmumi!$CU$49),0,
IF(AND(CA93&gt;=Pieņēmumi!$CU$49,CA93&lt;Pieņēmumi!$CU$50),"Mazs",
IF(AND(CA93&gt;=Pieņēmumi!$CU$50,CA93&lt;Pieņēmumi!$CU$51),"Vidējs","Liels")))</f>
        <v>0</v>
      </c>
      <c r="CC93" s="9">
        <f>IF(CB93="Mazs",Pieņēmumi!$CU$34*BZ93,IF(CB93="Vidējs",Pieņēmumi!$CU$35*BZ93,IF(CB93="Liels",Pieņēmumi!$CU$37*BZ93,0)))</f>
        <v>0</v>
      </c>
      <c r="CD93" s="9">
        <f>IF(CB93="Mazs",(Pieņēmumi!$CU$35-Pieņēmumi!$CU$34)*BZ93,0)</f>
        <v>0</v>
      </c>
      <c r="CE93">
        <v>0</v>
      </c>
      <c r="CF93">
        <v>0</v>
      </c>
      <c r="CG93" s="2">
        <v>0</v>
      </c>
      <c r="CH93" s="6">
        <f>ROUNDUP(IF($A93=1,CE93/Pieņēmumi!$DE$42,IF($A93=2,CE93/Pieņēmumi!$DE$43,IF($A93=3,CE93/Pieņēmumi!$DE$44,CE93/Pieņēmumi!$DE$45))),$CH$10)</f>
        <v>0</v>
      </c>
      <c r="CI93" s="6">
        <f t="shared" si="79"/>
        <v>0</v>
      </c>
      <c r="CJ93" s="6">
        <f>IF(AND(CI93&gt;=0,CI93&lt;Pieņēmumi!$DE$49),0,
IF(AND(CI93&gt;=Pieņēmumi!$DE$49,CI93&lt;Pieņēmumi!$DE$50),"Mazs",
IF(AND(CI93&gt;=Pieņēmumi!$DE$50,CI93&lt;Pieņēmumi!$DE$51),"Vidējs","Liels")))</f>
        <v>0</v>
      </c>
      <c r="CK93" s="9">
        <f>IF(CJ93="Mazs",Pieņēmumi!$DE$34*CH93,IF(CJ93="Vidējs",Pieņēmumi!$DE$35*CH93,IF(CJ93="Liels",Pieņēmumi!$DE$37*CH93,0)))</f>
        <v>0</v>
      </c>
      <c r="CL93" s="9">
        <f>IF(CJ93="Mazs",(Pieņēmumi!$DE$35-Pieņēmumi!$DE$34)*CH93,0)</f>
        <v>0</v>
      </c>
      <c r="CM93">
        <v>0</v>
      </c>
      <c r="CN93">
        <v>0</v>
      </c>
      <c r="CO93" s="2">
        <v>0</v>
      </c>
      <c r="CP93" s="6">
        <f>ROUNDUP(IF($A93=1,CM93/Pieņēmumi!$DO$42,IF($A93=2,CM93/Pieņēmumi!$DO$43,IF($A93=3,CM93/Pieņēmumi!$DO$44,CM93/Pieņēmumi!$DO$45))),$CP$10)</f>
        <v>0</v>
      </c>
      <c r="CQ93" s="6">
        <f t="shared" si="80"/>
        <v>0</v>
      </c>
      <c r="CR93" s="6">
        <f>IF(AND(CQ93&gt;=0,CQ93&lt;Pieņēmumi!$DO$49),0,
IF(AND(CQ93&gt;=Pieņēmumi!$DO$49,CQ93&lt;Pieņēmumi!$DO$50),"Mazs",
IF(AND(CQ93&gt;=Pieņēmumi!$DO$50,CQ93&lt;Pieņēmumi!$DO$51),"Vidējs","Liels")))</f>
        <v>0</v>
      </c>
      <c r="CS93" s="9">
        <f>IF(CR93="Mazs",Pieņēmumi!$DO$34*CP93,IF(CR93="Vidējs",Pieņēmumi!$DO$35*CP93,IF(CR93="Liels",Pieņēmumi!$DO$37*CP93,0)))</f>
        <v>0</v>
      </c>
      <c r="CT93" s="9">
        <f>IF(CR93="Mazs",(Pieņēmumi!$DO$35-Pieņēmumi!$DO$34)*CP93,0)</f>
        <v>0</v>
      </c>
      <c r="CU93" s="6">
        <f t="shared" si="81"/>
        <v>42</v>
      </c>
      <c r="CV93" s="6">
        <f t="shared" si="82"/>
        <v>9</v>
      </c>
      <c r="CW93" s="2">
        <f t="shared" si="83"/>
        <v>4.666666666666667</v>
      </c>
      <c r="CX93" t="str">
        <f t="shared" si="84"/>
        <v>Mazā</v>
      </c>
    </row>
    <row r="94" spans="1:102" x14ac:dyDescent="0.25">
      <c r="A94" s="5">
        <v>3</v>
      </c>
      <c r="B94" s="23">
        <v>0.83109982644059222</v>
      </c>
      <c r="C94">
        <v>6</v>
      </c>
      <c r="D94">
        <v>1</v>
      </c>
      <c r="E94" s="2">
        <f t="shared" si="88"/>
        <v>6</v>
      </c>
      <c r="F94" s="6">
        <f>ROUNDUP(IF($A94=1,C94/Pieņēmumi!$B$39,IF($A94=2,C94/Pieņēmumi!$B$40,IF($A94=3,C94/Pieņēmumi!$B$41,C94/Pieņēmumi!$B$42))),$F$10)</f>
        <v>1</v>
      </c>
      <c r="G94" s="6">
        <f t="shared" si="69"/>
        <v>6</v>
      </c>
      <c r="H94" s="6" t="str">
        <f>IF(AND(G94&gt;=0,G94&lt;Pieņēmumi!$B$46),0,
IF(AND(G94&gt;= Pieņēmumi!$B$46,G94&lt;Pieņēmumi!$B$47), "Mikro",
IF(AND(G94&gt;=Pieņēmumi!$B$47,G94&lt;Pieņēmumi!$B$48), "Mazs",
IF(AND(G94&gt;=Pieņēmumi!$B$48,G94&lt;Pieņēmumi!$B$49), "Vidējs","Liels"))))</f>
        <v>Mikro</v>
      </c>
      <c r="I94" s="9">
        <f>IF(H94="Mikro",Pieņēmumi!$B$31*F94*0.5,
IF(H94="Mazs",Pieņēmumi!$B$31*F94,
IF(H94="Vidējs",Pieņēmumi!$B$32*F94,
IF(H94="Liels",Pieņēmumi!$B$34*F94,
0))))</f>
        <v>0.35792094615624032</v>
      </c>
      <c r="J94" s="9">
        <f>IF(H94="Mikro",Pieņēmumi!$B$31*F94*0.5,0)</f>
        <v>0.35792094615624032</v>
      </c>
      <c r="K94">
        <v>3</v>
      </c>
      <c r="L94">
        <v>0</v>
      </c>
      <c r="M94" s="2">
        <v>0</v>
      </c>
      <c r="N94" s="6">
        <f>ROUNDUP(IF($A94=1,K94/Pieņēmumi!$L$39,IF($A94=2,K94/Pieņēmumi!$L$40,IF($A94=3,K94/Pieņēmumi!$L$41,K94/Pieņēmumi!$L$42))),$N$10)</f>
        <v>1</v>
      </c>
      <c r="O94" s="6">
        <f t="shared" si="70"/>
        <v>3</v>
      </c>
      <c r="P94" s="6" t="str">
        <f>IF(AND(O94&gt;=0,O94&lt;Pieņēmumi!$L$46),0,
IF(AND(O94&gt;= Pieņēmumi!$L$46,O94&lt;Pieņēmumi!$L$47), "Mikro",
IF(AND(O94&gt;=Pieņēmumi!$L$47,O94&lt;Pieņēmumi!$L$48), "Mazs",
IF(AND(O94&gt;=Pieņēmumi!$L$48,O94&lt;Pieņēmumi!$L$49), "Vidējs","Liels"))))</f>
        <v>Mikro</v>
      </c>
      <c r="Q94" s="9">
        <f>IF(P94="Mikro",Pieņēmumi!$L$31*N94*0.5,
IF(P94="Mazs",Pieņēmumi!$L$31*N94,
IF(P94="Vidējs",Pieņēmumi!$L$32*N94,
IF(P94="Liels",Pieņēmumi!$L$34*N94,
0))))</f>
        <v>0.3734827264239029</v>
      </c>
      <c r="R94" s="9">
        <f>IF(P94="Mikro",Pieņēmumi!$L$31*N94*0.5,0)</f>
        <v>0.3734827264239029</v>
      </c>
      <c r="S94">
        <v>1</v>
      </c>
      <c r="T94">
        <v>0</v>
      </c>
      <c r="U94" s="2">
        <v>0</v>
      </c>
      <c r="V94" s="6">
        <f>ROUNDUP(IF($A94=1,S94/Pieņēmumi!$V$39,IF($A94=2,S94/Pieņēmumi!$V$40,IF($A94=3,S94/Pieņēmumi!$V$41,S94/Pieņēmumi!$V$42))),$V$10)</f>
        <v>1</v>
      </c>
      <c r="W94" s="6">
        <f t="shared" si="71"/>
        <v>1</v>
      </c>
      <c r="X94" s="6" t="str">
        <f>IF(AND(W94&gt;=0,W94&lt;Pieņēmumi!$V$46),0,
IF(AND(W94&gt;= Pieņēmumi!$V$46,W94&lt;Pieņēmumi!$V$47), "Mikro",
IF(AND(W94&gt;=Pieņēmumi!$V$47,W94&lt;Pieņēmumi!$V$48), "Mazs",
IF(AND(W94&gt;=Pieņēmumi!$V$48,W94&lt;Pieņēmumi!$V$49), "Vidējs","Liels"))))</f>
        <v>Mikro</v>
      </c>
      <c r="Y94" s="9">
        <f>IF(X94="Mikro",Pieņēmumi!$V$31*V94*0.5,
IF(X94="Mazs",Pieņēmumi!$V$31*V94,
IF(X94="Vidējs",Pieņēmumi!$V$32*V94,
IF(X94="Liels",Pieņēmumi!$V$34*V94,
0))))</f>
        <v>0.38904450669156554</v>
      </c>
      <c r="Z94" s="9">
        <f>IF(X94="Mikro",Pieņēmumi!$V$31*V94*0.5,0)</f>
        <v>0.38904450669156554</v>
      </c>
      <c r="AA94">
        <v>1</v>
      </c>
      <c r="AB94">
        <v>1</v>
      </c>
      <c r="AC94" s="2">
        <f t="shared" si="91"/>
        <v>1</v>
      </c>
      <c r="AD94" s="6">
        <f>ROUNDUP(IF($A94=1,AA94/Pieņēmumi!$AF$39,IF($A94=2,AA94/Pieņēmumi!$AF$40,IF($A94=3,AA94/Pieņēmumi!$AF$41,AA94/Pieņēmumi!$AF$42))),$AD$10)</f>
        <v>1</v>
      </c>
      <c r="AE94" s="6">
        <f t="shared" si="72"/>
        <v>1</v>
      </c>
      <c r="AF94" s="6" t="str">
        <f>IF(AND(AE94&gt;=0,AE94&lt;Pieņēmumi!$AF$46),0,
IF(AND(AE94&gt;= Pieņēmumi!$AF$46,AE94&lt;Pieņēmumi!$AF$47), "Mikro",
IF(AND(AE94&gt;=Pieņēmumi!$AF$47,AE94&lt;Pieņēmumi!$AF$48), "Mazs",
IF(AND(AE94&gt;=Pieņēmumi!$AF$48,AE94&lt;Pieņēmumi!$AF$49), "Vidējs","Liels"))))</f>
        <v>Mikro</v>
      </c>
      <c r="AG94" s="9">
        <f>IF(AF94="Mikro",Pieņēmumi!$AF$31*AD94*0.5,
IF(AF94="Mazs",Pieņēmumi!$AF$31*AD94,
IF(AF94="Vidējs",Pieņēmumi!$AF$32*AD94,
IF(AF94="Liels",Pieņēmumi!$AF$34*AD94,
0))))</f>
        <v>0.42016806722689076</v>
      </c>
      <c r="AH94" s="9">
        <f>IF(AF94="Mikro",Pieņēmumi!$AF$31*AD94*0.5,0)</f>
        <v>0.42016806722689076</v>
      </c>
      <c r="AI94">
        <v>7</v>
      </c>
      <c r="AJ94">
        <v>1</v>
      </c>
      <c r="AK94" s="2">
        <f t="shared" si="92"/>
        <v>7</v>
      </c>
      <c r="AL94" s="6">
        <f>ROUNDUP(IF($A94=1,AI94/Pieņēmumi!$AR$39,IF($A94=2,AI94/Pieņēmumi!$AR$40,IF($A94=3,AI94/Pieņēmumi!$AR$41,AI94/Pieņēmumi!$AR$42))),$AL$10)</f>
        <v>1</v>
      </c>
      <c r="AM94" s="6">
        <f t="shared" si="73"/>
        <v>7</v>
      </c>
      <c r="AN94" s="6" t="str">
        <f>IF(AND(AM94&gt;=0,AM94&lt;Pieņēmumi!$AR$46),0,
IF(AND(AM94&gt;= Pieņēmumi!$AR$46,AM94&lt;Pieņēmumi!$AR$47), "Mikro",
IF(AND(AM94&gt;=Pieņēmumi!$AR$47,AM94&lt;Pieņēmumi!$AR$48), "Mazs",
IF(AND(AM94&gt;=Pieņēmumi!$AR$48,AM94&lt;Pieņēmumi!$AR$49), "Vidējs","Liels"))))</f>
        <v>Mikro</v>
      </c>
      <c r="AO94" s="9">
        <f>IF(AN94="Mikro",Pieņēmumi!$AR$31*AL94*0.5,
IF(AN94="Mazs",Pieņēmumi!$AR$31*AL94,
IF(AN94="Vidējs",Pieņēmumi!$AR$32*AL94,
IF(AN94="Liels",Pieņēmumi!$AR$34*AL94,
0))))</f>
        <v>0.45129162776221604</v>
      </c>
      <c r="AP94" s="9">
        <f>IF(AN94="Mikro",Pieņēmumi!$AR$31*AL94*0.5,0)</f>
        <v>0.45129162776221604</v>
      </c>
      <c r="AQ94">
        <v>5</v>
      </c>
      <c r="AR94">
        <v>0</v>
      </c>
      <c r="AS94" s="2">
        <v>0</v>
      </c>
      <c r="AT94" s="6">
        <f>ROUNDUP(IF($A94=1,AQ94/Pieņēmumi!$BC$39,IF($A94=2,AQ94/Pieņēmumi!$BC$40,IF($A94=3,AQ94/Pieņēmumi!$BC$41,AQ94/Pieņēmumi!$BC$42))),$AT$10)</f>
        <v>1</v>
      </c>
      <c r="AU94" s="6">
        <f t="shared" si="74"/>
        <v>5</v>
      </c>
      <c r="AV94" s="6" t="str">
        <f>IF(AND(AU94&gt;=0,AU94&lt;Pieņēmumi!$BC$46),0,
IF(AND(AU94&gt;= Pieņēmumi!$BC$46,AU94&lt;Pieņēmumi!$BC$47), "Mikro",
IF(AND(AU94&gt;=Pieņēmumi!$BC$47,AU94&lt;Pieņēmumi!$BC$48), "Mazs",
IF(AND(AU94&gt;=Pieņēmumi!$BC$48,AU94&lt;Pieņēmumi!$BC$49), "Vidējs","Liels"))))</f>
        <v>Mikro</v>
      </c>
      <c r="AW94" s="9">
        <f>IF(AV94="Mikro",Pieņēmumi!$BC$31*AT94*0.5,
IF(AV94="Mazs",Pieņēmumi!$BC$31*AT94,
IF(AV94="Vidējs",Pieņēmumi!$BC$32*AT94,
IF(AV94="Liels",Pieņēmumi!$BC$34*AT94,
0))))</f>
        <v>0.48241518829754126</v>
      </c>
      <c r="AX94" s="9">
        <f>IF(AV94="Mikro",Pieņēmumi!$BC$31*AT94*0.5,0)</f>
        <v>0.48241518829754126</v>
      </c>
      <c r="AY94">
        <v>4</v>
      </c>
      <c r="AZ94">
        <v>1</v>
      </c>
      <c r="BA94" s="2">
        <f t="shared" si="85"/>
        <v>4</v>
      </c>
      <c r="BB94" s="6">
        <f>ROUNDUP(IF($A94=1,AY94/Pieņēmumi!$BN$39,IF($A94=2,AY94/Pieņēmumi!$BN$40,IF($A94=3,AY94/Pieņēmumi!$BN$41,AY94/Pieņēmumi!$BN$42))),$BB$10)</f>
        <v>1</v>
      </c>
      <c r="BC94" s="6">
        <f t="shared" si="75"/>
        <v>4</v>
      </c>
      <c r="BD94" s="6" t="str">
        <f>IF(AND(BC94&gt;=0,BC94&lt;Pieņēmumi!$BN$46),0,
IF(AND(BC94&gt;= Pieņēmumi!$BN$46,BC94&lt;Pieņēmumi!$BN$47), "Mikro",
IF(AND(BC94&gt;=Pieņēmumi!$BN$47,BC94&lt;Pieņēmumi!$BN$48), "Mazs",
IF(AND(BC94&gt;=Pieņēmumi!$BN$48,BC94&lt;Pieņēmumi!$BN$49), "Vidējs","Liels"))))</f>
        <v>Mikro</v>
      </c>
      <c r="BE94" s="9">
        <f>IF(BD94="Mikro",Pieņēmumi!$BN$31*BB94*0.5,
IF(BD94="Mazs",Pieņēmumi!$BN$31*BB94,
IF(BD94="Vidējs",Pieņēmumi!$BN$32*BB94,
IF(BD94="Liels",Pieņēmumi!$BN$34*BB94,
0))))</f>
        <v>0.51353874883286654</v>
      </c>
      <c r="BF94" s="9">
        <f>IF(BD94="Mikro",Pieņēmumi!$BN$31*BB94*0.5,0)</f>
        <v>0.51353874883286654</v>
      </c>
      <c r="BG94">
        <v>3</v>
      </c>
      <c r="BH94">
        <v>0</v>
      </c>
      <c r="BI94" s="2">
        <v>0</v>
      </c>
      <c r="BJ94" s="6">
        <f>ROUNDUP(IF($A94=1,BG94/Pieņēmumi!$BY$39,IF($A94=2,BG94/Pieņēmumi!$BY$40,IF($A94=3,BG94/Pieņēmumi!$BY$41,BG94/Pieņēmumi!$BY$42))),$BJ$10)</f>
        <v>1</v>
      </c>
      <c r="BK94" s="6">
        <f t="shared" si="76"/>
        <v>3</v>
      </c>
      <c r="BL94" s="6" t="str">
        <f>IF(AND(BK94&gt;=0,BK94&lt;Pieņēmumi!$BY$46),0,
IF(AND(BK94&gt;= Pieņēmumi!$BY$46,BK94&lt;Pieņēmumi!$BY$47), "Mikro",
IF(AND(BK94&gt;=Pieņēmumi!$BY$47,BK94&lt;Pieņēmumi!$BY$48), "Mazs",
IF(AND(BK94&gt;=Pieņēmumi!$BY$48,BK94&lt;Pieņēmumi!$BY$49), "Vidējs","Liels"))))</f>
        <v>Mikro</v>
      </c>
      <c r="BM94" s="9">
        <f>IF(BL94="Mikro",Pieņēmumi!$BY$31*BJ94*0.5,
IF(BL94="Mazs",Pieņēmumi!$BY$31*BJ94,
IF(BL94="Vidējs",Pieņēmumi!$BY$32*BJ94,
IF(BL94="Liels",Pieņēmumi!$BY$34*BJ94,
0))))</f>
        <v>0.54466230936819171</v>
      </c>
      <c r="BN94" s="9">
        <f>IF(BL94="Mikro",Pieņēmumi!$BY$31*BJ94*0.5,0)</f>
        <v>0.54466230936819171</v>
      </c>
      <c r="BO94">
        <v>6</v>
      </c>
      <c r="BP94">
        <v>1</v>
      </c>
      <c r="BQ94" s="2">
        <f t="shared" si="87"/>
        <v>6</v>
      </c>
      <c r="BR94" s="6">
        <f>ROUNDUP(IF($A94=1,BO94/Pieņēmumi!$CJ$39,IF($A94=2,BO94/Pieņēmumi!$CJ$40,IF($A94=3,BO94/Pieņēmumi!$CJ$41,BO94/Pieņēmumi!$CJ$42))),$BR$10)</f>
        <v>1</v>
      </c>
      <c r="BS94" s="6">
        <f t="shared" si="77"/>
        <v>6</v>
      </c>
      <c r="BT94" s="6" t="str">
        <f>IF(AND(BS94&gt;=0,BS94&lt;Pieņēmumi!$CJ$46),0,
IF(AND(BS94&gt;= Pieņēmumi!$CJ$46,BS94&lt;Pieņēmumi!$CJ$47), "Mikro",
IF(AND(BS94&gt;=Pieņēmumi!$CJ$47,BS94&lt;Pieņēmumi!$CJ$48), "Mazs",
IF(AND(BS94&gt;=Pieņēmumi!$CJ$48,BS94&lt;Pieņēmumi!$CJ$49), "Vidējs","Liels"))))</f>
        <v>Mikro</v>
      </c>
      <c r="BU94" s="9">
        <f>IF(BT94="Mikro",Pieņēmumi!$CJ$31*BR94*0.5,
IF(BT94="Mazs",Pieņēmumi!$CJ$31*BR94,
IF(BT94="Vidējs",Pieņēmumi!$CJ$32*BR94,
IF(BT94="Liels",Pieņēmumi!$CJ$34*BR94,
0))))</f>
        <v>0.54466230936819171</v>
      </c>
      <c r="BV94" s="9">
        <f>IF(BT94="Mikro",Pieņēmumi!$CJ$31*BR94*0.5,0)</f>
        <v>0.54466230936819171</v>
      </c>
      <c r="BW94">
        <v>0</v>
      </c>
      <c r="BX94">
        <v>0</v>
      </c>
      <c r="BY94" s="2">
        <v>0</v>
      </c>
      <c r="BZ94" s="6">
        <f>ROUNDUP(IF($A94=1,BW94/Pieņēmumi!$CU$42,IF($A94=2,BW94/Pieņēmumi!$CU$43,IF($A94=3,BW94/Pieņēmumi!$CU$44,BW94/Pieņēmumi!$CU$45))),$CH$10)</f>
        <v>0</v>
      </c>
      <c r="CA94" s="6">
        <f t="shared" si="78"/>
        <v>0</v>
      </c>
      <c r="CB94" s="6">
        <f>IF(AND(CA94&gt;=0,CA94&lt;Pieņēmumi!$CU$49),0,
IF(AND(CA94&gt;=Pieņēmumi!$CU$49,CA94&lt;Pieņēmumi!$CU$50),"Mazs",
IF(AND(CA94&gt;=Pieņēmumi!$CU$50,CA94&lt;Pieņēmumi!$CU$51),"Vidējs","Liels")))</f>
        <v>0</v>
      </c>
      <c r="CC94" s="9">
        <f>IF(CB94="Mazs",Pieņēmumi!$CU$34*BZ94,IF(CB94="Vidējs",Pieņēmumi!$CU$35*BZ94,IF(CB94="Liels",Pieņēmumi!$CU$37*BZ94,0)))</f>
        <v>0</v>
      </c>
      <c r="CD94" s="9">
        <f>IF(CB94="Mazs",(Pieņēmumi!$CU$35-Pieņēmumi!$CU$34)*BZ94,0)</f>
        <v>0</v>
      </c>
      <c r="CE94">
        <v>0</v>
      </c>
      <c r="CF94">
        <v>0</v>
      </c>
      <c r="CG94" s="2">
        <v>0</v>
      </c>
      <c r="CH94" s="6">
        <f>ROUNDUP(IF($A94=1,CE94/Pieņēmumi!$DE$42,IF($A94=2,CE94/Pieņēmumi!$DE$43,IF($A94=3,CE94/Pieņēmumi!$DE$44,CE94/Pieņēmumi!$DE$45))),$CH$10)</f>
        <v>0</v>
      </c>
      <c r="CI94" s="6">
        <f t="shared" si="79"/>
        <v>0</v>
      </c>
      <c r="CJ94" s="6">
        <f>IF(AND(CI94&gt;=0,CI94&lt;Pieņēmumi!$DE$49),0,
IF(AND(CI94&gt;=Pieņēmumi!$DE$49,CI94&lt;Pieņēmumi!$DE$50),"Mazs",
IF(AND(CI94&gt;=Pieņēmumi!$DE$50,CI94&lt;Pieņēmumi!$DE$51),"Vidējs","Liels")))</f>
        <v>0</v>
      </c>
      <c r="CK94" s="9">
        <f>IF(CJ94="Mazs",Pieņēmumi!$DE$34*CH94,IF(CJ94="Vidējs",Pieņēmumi!$DE$35*CH94,IF(CJ94="Liels",Pieņēmumi!$DE$37*CH94,0)))</f>
        <v>0</v>
      </c>
      <c r="CL94" s="9">
        <f>IF(CJ94="Mazs",(Pieņēmumi!$DE$35-Pieņēmumi!$DE$34)*CH94,0)</f>
        <v>0</v>
      </c>
      <c r="CM94">
        <v>0</v>
      </c>
      <c r="CN94">
        <v>0</v>
      </c>
      <c r="CO94" s="2">
        <v>0</v>
      </c>
      <c r="CP94" s="6">
        <f>ROUNDUP(IF($A94=1,CM94/Pieņēmumi!$DO$42,IF($A94=2,CM94/Pieņēmumi!$DO$43,IF($A94=3,CM94/Pieņēmumi!$DO$44,CM94/Pieņēmumi!$DO$45))),$CP$10)</f>
        <v>0</v>
      </c>
      <c r="CQ94" s="6">
        <f t="shared" si="80"/>
        <v>0</v>
      </c>
      <c r="CR94" s="6">
        <f>IF(AND(CQ94&gt;=0,CQ94&lt;Pieņēmumi!$DO$49),0,
IF(AND(CQ94&gt;=Pieņēmumi!$DO$49,CQ94&lt;Pieņēmumi!$DO$50),"Mazs",
IF(AND(CQ94&gt;=Pieņēmumi!$DO$50,CQ94&lt;Pieņēmumi!$DO$51),"Vidējs","Liels")))</f>
        <v>0</v>
      </c>
      <c r="CS94" s="9">
        <f>IF(CR94="Mazs",Pieņēmumi!$DO$34*CP94,IF(CR94="Vidējs",Pieņēmumi!$DO$35*CP94,IF(CR94="Liels",Pieņēmumi!$DO$37*CP94,0)))</f>
        <v>0</v>
      </c>
      <c r="CT94" s="9">
        <f>IF(CR94="Mazs",(Pieņēmumi!$DO$35-Pieņēmumi!$DO$34)*CP94,0)</f>
        <v>0</v>
      </c>
      <c r="CU94" s="6">
        <f t="shared" si="81"/>
        <v>36</v>
      </c>
      <c r="CV94" s="6">
        <f t="shared" si="82"/>
        <v>5</v>
      </c>
      <c r="CW94" s="2">
        <f t="shared" si="83"/>
        <v>7.2</v>
      </c>
      <c r="CX94" t="str">
        <f t="shared" si="84"/>
        <v>Mazā</v>
      </c>
    </row>
    <row r="95" spans="1:102" x14ac:dyDescent="0.25">
      <c r="A95" s="5">
        <v>3</v>
      </c>
      <c r="B95" s="23">
        <v>0.82988397191870422</v>
      </c>
      <c r="C95">
        <v>7</v>
      </c>
      <c r="D95">
        <v>1</v>
      </c>
      <c r="E95" s="2">
        <f t="shared" si="88"/>
        <v>7</v>
      </c>
      <c r="F95" s="6">
        <f>ROUNDUP(IF($A95=1,C95/Pieņēmumi!$B$39,IF($A95=2,C95/Pieņēmumi!$B$40,IF($A95=3,C95/Pieņēmumi!$B$41,C95/Pieņēmumi!$B$42))),$F$10)</f>
        <v>1</v>
      </c>
      <c r="G95" s="6">
        <f t="shared" si="69"/>
        <v>7</v>
      </c>
      <c r="H95" s="6" t="str">
        <f>IF(AND(G95&gt;=0,G95&lt;Pieņēmumi!$B$46),0,
IF(AND(G95&gt;= Pieņēmumi!$B$46,G95&lt;Pieņēmumi!$B$47), "Mikro",
IF(AND(G95&gt;=Pieņēmumi!$B$47,G95&lt;Pieņēmumi!$B$48), "Mazs",
IF(AND(G95&gt;=Pieņēmumi!$B$48,G95&lt;Pieņēmumi!$B$49), "Vidējs","Liels"))))</f>
        <v>Mikro</v>
      </c>
      <c r="I95" s="9">
        <f>IF(H95="Mikro",Pieņēmumi!$B$31*F95*0.5,
IF(H95="Mazs",Pieņēmumi!$B$31*F95,
IF(H95="Vidējs",Pieņēmumi!$B$32*F95,
IF(H95="Liels",Pieņēmumi!$B$34*F95,
0))))</f>
        <v>0.35792094615624032</v>
      </c>
      <c r="J95" s="9">
        <f>IF(H95="Mikro",Pieņēmumi!$B$31*F95*0.5,0)</f>
        <v>0.35792094615624032</v>
      </c>
      <c r="K95">
        <v>5</v>
      </c>
      <c r="L95">
        <v>1</v>
      </c>
      <c r="M95" s="2">
        <f>K95/L95</f>
        <v>5</v>
      </c>
      <c r="N95" s="6">
        <f>ROUNDUP(IF($A95=1,K95/Pieņēmumi!$L$39,IF($A95=2,K95/Pieņēmumi!$L$40,IF($A95=3,K95/Pieņēmumi!$L$41,K95/Pieņēmumi!$L$42))),$N$10)</f>
        <v>1</v>
      </c>
      <c r="O95" s="6">
        <f t="shared" si="70"/>
        <v>5</v>
      </c>
      <c r="P95" s="6" t="str">
        <f>IF(AND(O95&gt;=0,O95&lt;Pieņēmumi!$L$46),0,
IF(AND(O95&gt;= Pieņēmumi!$L$46,O95&lt;Pieņēmumi!$L$47), "Mikro",
IF(AND(O95&gt;=Pieņēmumi!$L$47,O95&lt;Pieņēmumi!$L$48), "Mazs",
IF(AND(O95&gt;=Pieņēmumi!$L$48,O95&lt;Pieņēmumi!$L$49), "Vidējs","Liels"))))</f>
        <v>Mikro</v>
      </c>
      <c r="Q95" s="9">
        <f>IF(P95="Mikro",Pieņēmumi!$L$31*N95*0.5,
IF(P95="Mazs",Pieņēmumi!$L$31*N95,
IF(P95="Vidējs",Pieņēmumi!$L$32*N95,
IF(P95="Liels",Pieņēmumi!$L$34*N95,
0))))</f>
        <v>0.3734827264239029</v>
      </c>
      <c r="R95" s="9">
        <f>IF(P95="Mikro",Pieņēmumi!$L$31*N95*0.5,0)</f>
        <v>0.3734827264239029</v>
      </c>
      <c r="S95">
        <v>7</v>
      </c>
      <c r="T95">
        <v>1</v>
      </c>
      <c r="U95" s="2">
        <f>S95/T95</f>
        <v>7</v>
      </c>
      <c r="V95" s="6">
        <f>ROUNDUP(IF($A95=1,S95/Pieņēmumi!$V$39,IF($A95=2,S95/Pieņēmumi!$V$40,IF($A95=3,S95/Pieņēmumi!$V$41,S95/Pieņēmumi!$V$42))),$V$10)</f>
        <v>1</v>
      </c>
      <c r="W95" s="6">
        <f t="shared" si="71"/>
        <v>7</v>
      </c>
      <c r="X95" s="6" t="str">
        <f>IF(AND(W95&gt;=0,W95&lt;Pieņēmumi!$V$46),0,
IF(AND(W95&gt;= Pieņēmumi!$V$46,W95&lt;Pieņēmumi!$V$47), "Mikro",
IF(AND(W95&gt;=Pieņēmumi!$V$47,W95&lt;Pieņēmumi!$V$48), "Mazs",
IF(AND(W95&gt;=Pieņēmumi!$V$48,W95&lt;Pieņēmumi!$V$49), "Vidējs","Liels"))))</f>
        <v>Mikro</v>
      </c>
      <c r="Y95" s="9">
        <f>IF(X95="Mikro",Pieņēmumi!$V$31*V95*0.5,
IF(X95="Mazs",Pieņēmumi!$V$31*V95,
IF(X95="Vidējs",Pieņēmumi!$V$32*V95,
IF(X95="Liels",Pieņēmumi!$V$34*V95,
0))))</f>
        <v>0.38904450669156554</v>
      </c>
      <c r="Z95" s="9">
        <f>IF(X95="Mikro",Pieņēmumi!$V$31*V95*0.5,0)</f>
        <v>0.38904450669156554</v>
      </c>
      <c r="AA95">
        <v>3</v>
      </c>
      <c r="AB95">
        <v>0</v>
      </c>
      <c r="AC95" s="2">
        <v>0</v>
      </c>
      <c r="AD95" s="6">
        <f>ROUNDUP(IF($A95=1,AA95/Pieņēmumi!$AF$39,IF($A95=2,AA95/Pieņēmumi!$AF$40,IF($A95=3,AA95/Pieņēmumi!$AF$41,AA95/Pieņēmumi!$AF$42))),$AD$10)</f>
        <v>1</v>
      </c>
      <c r="AE95" s="6">
        <f t="shared" si="72"/>
        <v>3</v>
      </c>
      <c r="AF95" s="6" t="str">
        <f>IF(AND(AE95&gt;=0,AE95&lt;Pieņēmumi!$AF$46),0,
IF(AND(AE95&gt;= Pieņēmumi!$AF$46,AE95&lt;Pieņēmumi!$AF$47), "Mikro",
IF(AND(AE95&gt;=Pieņēmumi!$AF$47,AE95&lt;Pieņēmumi!$AF$48), "Mazs",
IF(AND(AE95&gt;=Pieņēmumi!$AF$48,AE95&lt;Pieņēmumi!$AF$49), "Vidējs","Liels"))))</f>
        <v>Mikro</v>
      </c>
      <c r="AG95" s="9">
        <f>IF(AF95="Mikro",Pieņēmumi!$AF$31*AD95*0.5,
IF(AF95="Mazs",Pieņēmumi!$AF$31*AD95,
IF(AF95="Vidējs",Pieņēmumi!$AF$32*AD95,
IF(AF95="Liels",Pieņēmumi!$AF$34*AD95,
0))))</f>
        <v>0.42016806722689076</v>
      </c>
      <c r="AH95" s="9">
        <f>IF(AF95="Mikro",Pieņēmumi!$AF$31*AD95*0.5,0)</f>
        <v>0.42016806722689076</v>
      </c>
      <c r="AI95">
        <v>11</v>
      </c>
      <c r="AJ95">
        <v>1</v>
      </c>
      <c r="AK95" s="2">
        <f t="shared" si="92"/>
        <v>11</v>
      </c>
      <c r="AL95" s="6">
        <f>ROUNDUP(IF($A95=1,AI95/Pieņēmumi!$AR$39,IF($A95=2,AI95/Pieņēmumi!$AR$40,IF($A95=3,AI95/Pieņēmumi!$AR$41,AI95/Pieņēmumi!$AR$42))),$AL$10)</f>
        <v>1</v>
      </c>
      <c r="AM95" s="6">
        <f t="shared" si="73"/>
        <v>11</v>
      </c>
      <c r="AN95" s="6" t="str">
        <f>IF(AND(AM95&gt;=0,AM95&lt;Pieņēmumi!$AR$46),0,
IF(AND(AM95&gt;= Pieņēmumi!$AR$46,AM95&lt;Pieņēmumi!$AR$47), "Mikro",
IF(AND(AM95&gt;=Pieņēmumi!$AR$47,AM95&lt;Pieņēmumi!$AR$48), "Mazs",
IF(AND(AM95&gt;=Pieņēmumi!$AR$48,AM95&lt;Pieņēmumi!$AR$49), "Vidējs","Liels"))))</f>
        <v>Mazs</v>
      </c>
      <c r="AO95" s="9">
        <f>IF(AN95="Mikro",Pieņēmumi!$AR$31*AL95*0.5,
IF(AN95="Mazs",Pieņēmumi!$AR$31*AL95,
IF(AN95="Vidējs",Pieņēmumi!$AR$32*AL95,
IF(AN95="Liels",Pieņēmumi!$AR$34*AL95,
0))))</f>
        <v>0.90258325552443208</v>
      </c>
      <c r="AP95" s="9">
        <f>IF(AN95="Mikro",Pieņēmumi!$AR$31*AL95*0.5,0)</f>
        <v>0</v>
      </c>
      <c r="AQ95">
        <v>8</v>
      </c>
      <c r="AR95">
        <v>1</v>
      </c>
      <c r="AS95" s="2">
        <f>AQ95/AR95</f>
        <v>8</v>
      </c>
      <c r="AT95" s="6">
        <f>ROUNDUP(IF($A95=1,AQ95/Pieņēmumi!$BC$39,IF($A95=2,AQ95/Pieņēmumi!$BC$40,IF($A95=3,AQ95/Pieņēmumi!$BC$41,AQ95/Pieņēmumi!$BC$42))),$AT$10)</f>
        <v>1</v>
      </c>
      <c r="AU95" s="6">
        <f t="shared" si="74"/>
        <v>8</v>
      </c>
      <c r="AV95" s="6" t="str">
        <f>IF(AND(AU95&gt;=0,AU95&lt;Pieņēmumi!$BC$46),0,
IF(AND(AU95&gt;= Pieņēmumi!$BC$46,AU95&lt;Pieņēmumi!$BC$47), "Mikro",
IF(AND(AU95&gt;=Pieņēmumi!$BC$47,AU95&lt;Pieņēmumi!$BC$48), "Mazs",
IF(AND(AU95&gt;=Pieņēmumi!$BC$48,AU95&lt;Pieņēmumi!$BC$49), "Vidējs","Liels"))))</f>
        <v>Mazs</v>
      </c>
      <c r="AW95" s="9">
        <f>IF(AV95="Mikro",Pieņēmumi!$BC$31*AT95*0.5,
IF(AV95="Mazs",Pieņēmumi!$BC$31*AT95,
IF(AV95="Vidējs",Pieņēmumi!$BC$32*AT95,
IF(AV95="Liels",Pieņēmumi!$BC$34*AT95,
0))))</f>
        <v>0.96483037659508253</v>
      </c>
      <c r="AX95" s="9">
        <f>IF(AV95="Mikro",Pieņēmumi!$BC$31*AT95*0.5,0)</f>
        <v>0</v>
      </c>
      <c r="AY95">
        <v>10</v>
      </c>
      <c r="AZ95">
        <v>1</v>
      </c>
      <c r="BA95" s="2">
        <f t="shared" si="85"/>
        <v>10</v>
      </c>
      <c r="BB95" s="6">
        <f>ROUNDUP(IF($A95=1,AY95/Pieņēmumi!$BN$39,IF($A95=2,AY95/Pieņēmumi!$BN$40,IF($A95=3,AY95/Pieņēmumi!$BN$41,AY95/Pieņēmumi!$BN$42))),$BB$10)</f>
        <v>1</v>
      </c>
      <c r="BC95" s="6">
        <f t="shared" si="75"/>
        <v>10</v>
      </c>
      <c r="BD95" s="6" t="str">
        <f>IF(AND(BC95&gt;=0,BC95&lt;Pieņēmumi!$BN$46),0,
IF(AND(BC95&gt;= Pieņēmumi!$BN$46,BC95&lt;Pieņēmumi!$BN$47), "Mikro",
IF(AND(BC95&gt;=Pieņēmumi!$BN$47,BC95&lt;Pieņēmumi!$BN$48), "Mazs",
IF(AND(BC95&gt;=Pieņēmumi!$BN$48,BC95&lt;Pieņēmumi!$BN$49), "Vidējs","Liels"))))</f>
        <v>Mazs</v>
      </c>
      <c r="BE95" s="9">
        <f>IF(BD95="Mikro",Pieņēmumi!$BN$31*BB95*0.5,
IF(BD95="Mazs",Pieņēmumi!$BN$31*BB95,
IF(BD95="Vidējs",Pieņēmumi!$BN$32*BB95,
IF(BD95="Liels",Pieņēmumi!$BN$34*BB95,
0))))</f>
        <v>1.0270774976657331</v>
      </c>
      <c r="BF95" s="9">
        <f>IF(BD95="Mikro",Pieņēmumi!$BN$31*BB95*0.5,0)</f>
        <v>0</v>
      </c>
      <c r="BG95">
        <v>7</v>
      </c>
      <c r="BH95">
        <v>1</v>
      </c>
      <c r="BI95" s="2">
        <f>BG95/BH95</f>
        <v>7</v>
      </c>
      <c r="BJ95" s="6">
        <f>ROUNDUP(IF($A95=1,BG95/Pieņēmumi!$BY$39,IF($A95=2,BG95/Pieņēmumi!$BY$40,IF($A95=3,BG95/Pieņēmumi!$BY$41,BG95/Pieņēmumi!$BY$42))),$BJ$10)</f>
        <v>1</v>
      </c>
      <c r="BK95" s="6">
        <f t="shared" si="76"/>
        <v>7</v>
      </c>
      <c r="BL95" s="6" t="str">
        <f>IF(AND(BK95&gt;=0,BK95&lt;Pieņēmumi!$BY$46),0,
IF(AND(BK95&gt;= Pieņēmumi!$BY$46,BK95&lt;Pieņēmumi!$BY$47), "Mikro",
IF(AND(BK95&gt;=Pieņēmumi!$BY$47,BK95&lt;Pieņēmumi!$BY$48), "Mazs",
IF(AND(BK95&gt;=Pieņēmumi!$BY$48,BK95&lt;Pieņēmumi!$BY$49), "Vidējs","Liels"))))</f>
        <v>Mikro</v>
      </c>
      <c r="BM95" s="9">
        <f>IF(BL95="Mikro",Pieņēmumi!$BY$31*BJ95*0.5,
IF(BL95="Mazs",Pieņēmumi!$BY$31*BJ95,
IF(BL95="Vidējs",Pieņēmumi!$BY$32*BJ95,
IF(BL95="Liels",Pieņēmumi!$BY$34*BJ95,
0))))</f>
        <v>0.54466230936819171</v>
      </c>
      <c r="BN95" s="9">
        <f>IF(BL95="Mikro",Pieņēmumi!$BY$31*BJ95*0.5,0)</f>
        <v>0.54466230936819171</v>
      </c>
      <c r="BO95">
        <v>11</v>
      </c>
      <c r="BP95">
        <v>1</v>
      </c>
      <c r="BQ95" s="2">
        <f t="shared" si="87"/>
        <v>11</v>
      </c>
      <c r="BR95" s="6">
        <f>ROUNDUP(IF($A95=1,BO95/Pieņēmumi!$CJ$39,IF($A95=2,BO95/Pieņēmumi!$CJ$40,IF($A95=3,BO95/Pieņēmumi!$CJ$41,BO95/Pieņēmumi!$CJ$42))),$BR$10)</f>
        <v>1</v>
      </c>
      <c r="BS95" s="6">
        <f t="shared" si="77"/>
        <v>11</v>
      </c>
      <c r="BT95" s="6" t="str">
        <f>IF(AND(BS95&gt;=0,BS95&lt;Pieņēmumi!$CJ$46),0,
IF(AND(BS95&gt;= Pieņēmumi!$CJ$46,BS95&lt;Pieņēmumi!$CJ$47), "Mikro",
IF(AND(BS95&gt;=Pieņēmumi!$CJ$47,BS95&lt;Pieņēmumi!$CJ$48), "Mazs",
IF(AND(BS95&gt;=Pieņēmumi!$CJ$48,BS95&lt;Pieņēmumi!$CJ$49), "Vidējs","Liels"))))</f>
        <v>Mazs</v>
      </c>
      <c r="BU95" s="9">
        <f>IF(BT95="Mikro",Pieņēmumi!$CJ$31*BR95*0.5,
IF(BT95="Mazs",Pieņēmumi!$CJ$31*BR95,
IF(BT95="Vidējs",Pieņēmumi!$CJ$32*BR95,
IF(BT95="Liels",Pieņēmumi!$CJ$34*BR95,
0))))</f>
        <v>1.0893246187363834</v>
      </c>
      <c r="BV95" s="9">
        <f>IF(BT95="Mikro",Pieņēmumi!$CJ$31*BR95*0.5,0)</f>
        <v>0</v>
      </c>
      <c r="BW95">
        <v>0</v>
      </c>
      <c r="BX95">
        <v>0</v>
      </c>
      <c r="BY95" s="2">
        <v>0</v>
      </c>
      <c r="BZ95" s="6">
        <f>ROUNDUP(IF($A95=1,BW95/Pieņēmumi!$CU$42,IF($A95=2,BW95/Pieņēmumi!$CU$43,IF($A95=3,BW95/Pieņēmumi!$CU$44,BW95/Pieņēmumi!$CU$45))),$CH$10)</f>
        <v>0</v>
      </c>
      <c r="CA95" s="6">
        <f t="shared" si="78"/>
        <v>0</v>
      </c>
      <c r="CB95" s="6">
        <f>IF(AND(CA95&gt;=0,CA95&lt;Pieņēmumi!$CU$49),0,
IF(AND(CA95&gt;=Pieņēmumi!$CU$49,CA95&lt;Pieņēmumi!$CU$50),"Mazs",
IF(AND(CA95&gt;=Pieņēmumi!$CU$50,CA95&lt;Pieņēmumi!$CU$51),"Vidējs","Liels")))</f>
        <v>0</v>
      </c>
      <c r="CC95" s="9">
        <f>IF(CB95="Mazs",Pieņēmumi!$CU$34*BZ95,IF(CB95="Vidējs",Pieņēmumi!$CU$35*BZ95,IF(CB95="Liels",Pieņēmumi!$CU$37*BZ95,0)))</f>
        <v>0</v>
      </c>
      <c r="CD95" s="9">
        <f>IF(CB95="Mazs",(Pieņēmumi!$CU$35-Pieņēmumi!$CU$34)*BZ95,0)</f>
        <v>0</v>
      </c>
      <c r="CE95">
        <v>0</v>
      </c>
      <c r="CF95">
        <v>0</v>
      </c>
      <c r="CG95" s="2">
        <v>0</v>
      </c>
      <c r="CH95" s="6">
        <f>ROUNDUP(IF($A95=1,CE95/Pieņēmumi!$DE$42,IF($A95=2,CE95/Pieņēmumi!$DE$43,IF($A95=3,CE95/Pieņēmumi!$DE$44,CE95/Pieņēmumi!$DE$45))),$CH$10)</f>
        <v>0</v>
      </c>
      <c r="CI95" s="6">
        <f t="shared" si="79"/>
        <v>0</v>
      </c>
      <c r="CJ95" s="6">
        <f>IF(AND(CI95&gt;=0,CI95&lt;Pieņēmumi!$DE$49),0,
IF(AND(CI95&gt;=Pieņēmumi!$DE$49,CI95&lt;Pieņēmumi!$DE$50),"Mazs",
IF(AND(CI95&gt;=Pieņēmumi!$DE$50,CI95&lt;Pieņēmumi!$DE$51),"Vidējs","Liels")))</f>
        <v>0</v>
      </c>
      <c r="CK95" s="9">
        <f>IF(CJ95="Mazs",Pieņēmumi!$DE$34*CH95,IF(CJ95="Vidējs",Pieņēmumi!$DE$35*CH95,IF(CJ95="Liels",Pieņēmumi!$DE$37*CH95,0)))</f>
        <v>0</v>
      </c>
      <c r="CL95" s="9">
        <f>IF(CJ95="Mazs",(Pieņēmumi!$DE$35-Pieņēmumi!$DE$34)*CH95,0)</f>
        <v>0</v>
      </c>
      <c r="CM95">
        <v>0</v>
      </c>
      <c r="CN95">
        <v>0</v>
      </c>
      <c r="CO95" s="2">
        <v>0</v>
      </c>
      <c r="CP95" s="6">
        <f>ROUNDUP(IF($A95=1,CM95/Pieņēmumi!$DO$42,IF($A95=2,CM95/Pieņēmumi!$DO$43,IF($A95=3,CM95/Pieņēmumi!$DO$44,CM95/Pieņēmumi!$DO$45))),$CP$10)</f>
        <v>0</v>
      </c>
      <c r="CQ95" s="6">
        <f t="shared" si="80"/>
        <v>0</v>
      </c>
      <c r="CR95" s="6">
        <f>IF(AND(CQ95&gt;=0,CQ95&lt;Pieņēmumi!$DO$49),0,
IF(AND(CQ95&gt;=Pieņēmumi!$DO$49,CQ95&lt;Pieņēmumi!$DO$50),"Mazs",
IF(AND(CQ95&gt;=Pieņēmumi!$DO$50,CQ95&lt;Pieņēmumi!$DO$51),"Vidējs","Liels")))</f>
        <v>0</v>
      </c>
      <c r="CS95" s="9">
        <f>IF(CR95="Mazs",Pieņēmumi!$DO$34*CP95,IF(CR95="Vidējs",Pieņēmumi!$DO$35*CP95,IF(CR95="Liels",Pieņēmumi!$DO$37*CP95,0)))</f>
        <v>0</v>
      </c>
      <c r="CT95" s="9">
        <f>IF(CR95="Mazs",(Pieņēmumi!$DO$35-Pieņēmumi!$DO$34)*CP95,0)</f>
        <v>0</v>
      </c>
      <c r="CU95" s="6">
        <f t="shared" si="81"/>
        <v>69</v>
      </c>
      <c r="CV95" s="6">
        <f t="shared" si="82"/>
        <v>8</v>
      </c>
      <c r="CW95" s="2">
        <f t="shared" si="83"/>
        <v>8.625</v>
      </c>
      <c r="CX95" t="str">
        <f t="shared" si="84"/>
        <v>Mazā</v>
      </c>
    </row>
    <row r="96" spans="1:102" x14ac:dyDescent="0.25">
      <c r="A96" s="5">
        <v>3</v>
      </c>
      <c r="B96" s="23">
        <v>0.82732305798871153</v>
      </c>
      <c r="C96">
        <v>8</v>
      </c>
      <c r="D96">
        <v>1</v>
      </c>
      <c r="E96" s="2">
        <f t="shared" si="88"/>
        <v>8</v>
      </c>
      <c r="F96" s="6">
        <f>ROUNDUP(IF($A96=1,C96/Pieņēmumi!$B$39,IF($A96=2,C96/Pieņēmumi!$B$40,IF($A96=3,C96/Pieņēmumi!$B$41,C96/Pieņēmumi!$B$42))),$F$10)</f>
        <v>1</v>
      </c>
      <c r="G96" s="6">
        <f t="shared" si="69"/>
        <v>8</v>
      </c>
      <c r="H96" s="6" t="str">
        <f>IF(AND(G96&gt;=0,G96&lt;Pieņēmumi!$B$46),0,
IF(AND(G96&gt;= Pieņēmumi!$B$46,G96&lt;Pieņēmumi!$B$47), "Mikro",
IF(AND(G96&gt;=Pieņēmumi!$B$47,G96&lt;Pieņēmumi!$B$48), "Mazs",
IF(AND(G96&gt;=Pieņēmumi!$B$48,G96&lt;Pieņēmumi!$B$49), "Vidējs","Liels"))))</f>
        <v>Mazs</v>
      </c>
      <c r="I96" s="9">
        <f>IF(H96="Mikro",Pieņēmumi!$B$31*F96*0.5,
IF(H96="Mazs",Pieņēmumi!$B$31*F96,
IF(H96="Vidējs",Pieņēmumi!$B$32*F96,
IF(H96="Liels",Pieņēmumi!$B$34*F96,
0))))</f>
        <v>0.71584189231248063</v>
      </c>
      <c r="J96" s="9">
        <f>IF(H96="Mikro",Pieņēmumi!$B$31*F96*0.5,0)</f>
        <v>0</v>
      </c>
      <c r="K96">
        <v>9</v>
      </c>
      <c r="L96">
        <v>1</v>
      </c>
      <c r="M96" s="2">
        <f>K96/L96</f>
        <v>9</v>
      </c>
      <c r="N96" s="6">
        <f>ROUNDUP(IF($A96=1,K96/Pieņēmumi!$L$39,IF($A96=2,K96/Pieņēmumi!$L$40,IF($A96=3,K96/Pieņēmumi!$L$41,K96/Pieņēmumi!$L$42))),$N$10)</f>
        <v>1</v>
      </c>
      <c r="O96" s="6">
        <f t="shared" si="70"/>
        <v>9</v>
      </c>
      <c r="P96" s="6" t="str">
        <f>IF(AND(O96&gt;=0,O96&lt;Pieņēmumi!$L$46),0,
IF(AND(O96&gt;= Pieņēmumi!$L$46,O96&lt;Pieņēmumi!$L$47), "Mikro",
IF(AND(O96&gt;=Pieņēmumi!$L$47,O96&lt;Pieņēmumi!$L$48), "Mazs",
IF(AND(O96&gt;=Pieņēmumi!$L$48,O96&lt;Pieņēmumi!$L$49), "Vidējs","Liels"))))</f>
        <v>Mazs</v>
      </c>
      <c r="Q96" s="9">
        <f>IF(P96="Mikro",Pieņēmumi!$L$31*N96*0.5,
IF(P96="Mazs",Pieņēmumi!$L$31*N96,
IF(P96="Vidējs",Pieņēmumi!$L$32*N96,
IF(P96="Liels",Pieņēmumi!$L$34*N96,
0))))</f>
        <v>0.7469654528478058</v>
      </c>
      <c r="R96" s="9">
        <f>IF(P96="Mikro",Pieņēmumi!$L$31*N96*0.5,0)</f>
        <v>0</v>
      </c>
      <c r="S96">
        <v>9</v>
      </c>
      <c r="T96">
        <v>1</v>
      </c>
      <c r="U96" s="2">
        <f>S96/T96</f>
        <v>9</v>
      </c>
      <c r="V96" s="6">
        <f>ROUNDUP(IF($A96=1,S96/Pieņēmumi!$V$39,IF($A96=2,S96/Pieņēmumi!$V$40,IF($A96=3,S96/Pieņēmumi!$V$41,S96/Pieņēmumi!$V$42))),$V$10)</f>
        <v>1</v>
      </c>
      <c r="W96" s="6">
        <f t="shared" si="71"/>
        <v>9</v>
      </c>
      <c r="X96" s="6" t="str">
        <f>IF(AND(W96&gt;=0,W96&lt;Pieņēmumi!$V$46),0,
IF(AND(W96&gt;= Pieņēmumi!$V$46,W96&lt;Pieņēmumi!$V$47), "Mikro",
IF(AND(W96&gt;=Pieņēmumi!$V$47,W96&lt;Pieņēmumi!$V$48), "Mazs",
IF(AND(W96&gt;=Pieņēmumi!$V$48,W96&lt;Pieņēmumi!$V$49), "Vidējs","Liels"))))</f>
        <v>Mazs</v>
      </c>
      <c r="Y96" s="9">
        <f>IF(X96="Mikro",Pieņēmumi!$V$31*V96*0.5,
IF(X96="Mazs",Pieņēmumi!$V$31*V96,
IF(X96="Vidējs",Pieņēmumi!$V$32*V96,
IF(X96="Liels",Pieņēmumi!$V$34*V96,
0))))</f>
        <v>0.77808901338313108</v>
      </c>
      <c r="Z96" s="9">
        <f>IF(X96="Mikro",Pieņēmumi!$V$31*V96*0.5,0)</f>
        <v>0</v>
      </c>
      <c r="AA96">
        <v>11</v>
      </c>
      <c r="AB96">
        <v>1</v>
      </c>
      <c r="AC96" s="2">
        <f>AA96/AB96</f>
        <v>11</v>
      </c>
      <c r="AD96" s="6">
        <f>ROUNDUP(IF($A96=1,AA96/Pieņēmumi!$AF$39,IF($A96=2,AA96/Pieņēmumi!$AF$40,IF($A96=3,AA96/Pieņēmumi!$AF$41,AA96/Pieņēmumi!$AF$42))),$AD$10)</f>
        <v>1</v>
      </c>
      <c r="AE96" s="6">
        <f t="shared" si="72"/>
        <v>11</v>
      </c>
      <c r="AF96" s="6" t="str">
        <f>IF(AND(AE96&gt;=0,AE96&lt;Pieņēmumi!$AF$46),0,
IF(AND(AE96&gt;= Pieņēmumi!$AF$46,AE96&lt;Pieņēmumi!$AF$47), "Mikro",
IF(AND(AE96&gt;=Pieņēmumi!$AF$47,AE96&lt;Pieņēmumi!$AF$48), "Mazs",
IF(AND(AE96&gt;=Pieņēmumi!$AF$48,AE96&lt;Pieņēmumi!$AF$49), "Vidējs","Liels"))))</f>
        <v>Mazs</v>
      </c>
      <c r="AG96" s="9">
        <f>IF(AF96="Mikro",Pieņēmumi!$AF$31*AD96*0.5,
IF(AF96="Mazs",Pieņēmumi!$AF$31*AD96,
IF(AF96="Vidējs",Pieņēmumi!$AF$32*AD96,
IF(AF96="Liels",Pieņēmumi!$AF$34*AD96,
0))))</f>
        <v>0.84033613445378152</v>
      </c>
      <c r="AH96" s="9">
        <f>IF(AF96="Mikro",Pieņēmumi!$AF$31*AD96*0.5,0)</f>
        <v>0</v>
      </c>
      <c r="AI96">
        <v>9</v>
      </c>
      <c r="AJ96">
        <v>1</v>
      </c>
      <c r="AK96" s="2">
        <f t="shared" si="92"/>
        <v>9</v>
      </c>
      <c r="AL96" s="6">
        <f>ROUNDUP(IF($A96=1,AI96/Pieņēmumi!$AR$39,IF($A96=2,AI96/Pieņēmumi!$AR$40,IF($A96=3,AI96/Pieņēmumi!$AR$41,AI96/Pieņēmumi!$AR$42))),$AL$10)</f>
        <v>1</v>
      </c>
      <c r="AM96" s="6">
        <f t="shared" si="73"/>
        <v>9</v>
      </c>
      <c r="AN96" s="6" t="str">
        <f>IF(AND(AM96&gt;=0,AM96&lt;Pieņēmumi!$AR$46),0,
IF(AND(AM96&gt;= Pieņēmumi!$AR$46,AM96&lt;Pieņēmumi!$AR$47), "Mikro",
IF(AND(AM96&gt;=Pieņēmumi!$AR$47,AM96&lt;Pieņēmumi!$AR$48), "Mazs",
IF(AND(AM96&gt;=Pieņēmumi!$AR$48,AM96&lt;Pieņēmumi!$AR$49), "Vidējs","Liels"))))</f>
        <v>Mazs</v>
      </c>
      <c r="AO96" s="9">
        <f>IF(AN96="Mikro",Pieņēmumi!$AR$31*AL96*0.5,
IF(AN96="Mazs",Pieņēmumi!$AR$31*AL96,
IF(AN96="Vidējs",Pieņēmumi!$AR$32*AL96,
IF(AN96="Liels",Pieņēmumi!$AR$34*AL96,
0))))</f>
        <v>0.90258325552443208</v>
      </c>
      <c r="AP96" s="9">
        <f>IF(AN96="Mikro",Pieņēmumi!$AR$31*AL96*0.5,0)</f>
        <v>0</v>
      </c>
      <c r="AQ96">
        <v>9</v>
      </c>
      <c r="AR96">
        <v>1</v>
      </c>
      <c r="AS96" s="2">
        <f>AQ96/AR96</f>
        <v>9</v>
      </c>
      <c r="AT96" s="6">
        <f>ROUNDUP(IF($A96=1,AQ96/Pieņēmumi!$BC$39,IF($A96=2,AQ96/Pieņēmumi!$BC$40,IF($A96=3,AQ96/Pieņēmumi!$BC$41,AQ96/Pieņēmumi!$BC$42))),$AT$10)</f>
        <v>1</v>
      </c>
      <c r="AU96" s="6">
        <f t="shared" si="74"/>
        <v>9</v>
      </c>
      <c r="AV96" s="6" t="str">
        <f>IF(AND(AU96&gt;=0,AU96&lt;Pieņēmumi!$BC$46),0,
IF(AND(AU96&gt;= Pieņēmumi!$BC$46,AU96&lt;Pieņēmumi!$BC$47), "Mikro",
IF(AND(AU96&gt;=Pieņēmumi!$BC$47,AU96&lt;Pieņēmumi!$BC$48), "Mazs",
IF(AND(AU96&gt;=Pieņēmumi!$BC$48,AU96&lt;Pieņēmumi!$BC$49), "Vidējs","Liels"))))</f>
        <v>Mazs</v>
      </c>
      <c r="AW96" s="9">
        <f>IF(AV96="Mikro",Pieņēmumi!$BC$31*AT96*0.5,
IF(AV96="Mazs",Pieņēmumi!$BC$31*AT96,
IF(AV96="Vidējs",Pieņēmumi!$BC$32*AT96,
IF(AV96="Liels",Pieņēmumi!$BC$34*AT96,
0))))</f>
        <v>0.96483037659508253</v>
      </c>
      <c r="AX96" s="9">
        <f>IF(AV96="Mikro",Pieņēmumi!$BC$31*AT96*0.5,0)</f>
        <v>0</v>
      </c>
      <c r="AY96">
        <v>13</v>
      </c>
      <c r="AZ96">
        <v>1</v>
      </c>
      <c r="BA96" s="2">
        <f t="shared" si="85"/>
        <v>13</v>
      </c>
      <c r="BB96" s="6">
        <f>ROUNDUP(IF($A96=1,AY96/Pieņēmumi!$BN$39,IF($A96=2,AY96/Pieņēmumi!$BN$40,IF($A96=3,AY96/Pieņēmumi!$BN$41,AY96/Pieņēmumi!$BN$42))),$BB$10)</f>
        <v>1</v>
      </c>
      <c r="BC96" s="6">
        <f t="shared" si="75"/>
        <v>13</v>
      </c>
      <c r="BD96" s="6" t="str">
        <f>IF(AND(BC96&gt;=0,BC96&lt;Pieņēmumi!$BN$46),0,
IF(AND(BC96&gt;= Pieņēmumi!$BN$46,BC96&lt;Pieņēmumi!$BN$47), "Mikro",
IF(AND(BC96&gt;=Pieņēmumi!$BN$47,BC96&lt;Pieņēmumi!$BN$48), "Mazs",
IF(AND(BC96&gt;=Pieņēmumi!$BN$48,BC96&lt;Pieņēmumi!$BN$49), "Vidējs","Liels"))))</f>
        <v>Vidējs</v>
      </c>
      <c r="BE96" s="9">
        <f>IF(BD96="Mikro",Pieņēmumi!$BN$31*BB96*0.5,
IF(BD96="Mazs",Pieņēmumi!$BN$31*BB96,
IF(BD96="Vidējs",Pieņēmumi!$BN$32*BB96,
IF(BD96="Liels",Pieņēmumi!$BN$34*BB96,
0))))</f>
        <v>1.227390180878553</v>
      </c>
      <c r="BF96" s="9">
        <f>IF(BD96="Mikro",Pieņēmumi!$BN$31*BB96*0.5,0)</f>
        <v>0</v>
      </c>
      <c r="BG96">
        <v>11</v>
      </c>
      <c r="BH96">
        <v>1</v>
      </c>
      <c r="BI96" s="2">
        <f>BG96/BH96</f>
        <v>11</v>
      </c>
      <c r="BJ96" s="6">
        <f>ROUNDUP(IF($A96=1,BG96/Pieņēmumi!$BY$39,IF($A96=2,BG96/Pieņēmumi!$BY$40,IF($A96=3,BG96/Pieņēmumi!$BY$41,BG96/Pieņēmumi!$BY$42))),$BJ$10)</f>
        <v>1</v>
      </c>
      <c r="BK96" s="6">
        <f t="shared" si="76"/>
        <v>11</v>
      </c>
      <c r="BL96" s="6" t="str">
        <f>IF(AND(BK96&gt;=0,BK96&lt;Pieņēmumi!$BY$46),0,
IF(AND(BK96&gt;= Pieņēmumi!$BY$46,BK96&lt;Pieņēmumi!$BY$47), "Mikro",
IF(AND(BK96&gt;=Pieņēmumi!$BY$47,BK96&lt;Pieņēmumi!$BY$48), "Mazs",
IF(AND(BK96&gt;=Pieņēmumi!$BY$48,BK96&lt;Pieņēmumi!$BY$49), "Vidējs","Liels"))))</f>
        <v>Mazs</v>
      </c>
      <c r="BM96" s="9">
        <f>IF(BL96="Mikro",Pieņēmumi!$BY$31*BJ96*0.5,
IF(BL96="Mazs",Pieņēmumi!$BY$31*BJ96,
IF(BL96="Vidējs",Pieņēmumi!$BY$32*BJ96,
IF(BL96="Liels",Pieņēmumi!$BY$34*BJ96,
0))))</f>
        <v>1.0893246187363834</v>
      </c>
      <c r="BN96" s="9">
        <f>IF(BL96="Mikro",Pieņēmumi!$BY$31*BJ96*0.5,0)</f>
        <v>0</v>
      </c>
      <c r="BO96">
        <v>13</v>
      </c>
      <c r="BP96">
        <v>1</v>
      </c>
      <c r="BQ96" s="2">
        <f t="shared" si="87"/>
        <v>13</v>
      </c>
      <c r="BR96" s="6">
        <f>ROUNDUP(IF($A96=1,BO96/Pieņēmumi!$CJ$39,IF($A96=2,BO96/Pieņēmumi!$CJ$40,IF($A96=3,BO96/Pieņēmumi!$CJ$41,BO96/Pieņēmumi!$CJ$42))),$BR$10)</f>
        <v>1</v>
      </c>
      <c r="BS96" s="6">
        <f t="shared" si="77"/>
        <v>13</v>
      </c>
      <c r="BT96" s="6" t="str">
        <f>IF(AND(BS96&gt;=0,BS96&lt;Pieņēmumi!$CJ$46),0,
IF(AND(BS96&gt;= Pieņēmumi!$CJ$46,BS96&lt;Pieņēmumi!$CJ$47), "Mikro",
IF(AND(BS96&gt;=Pieņēmumi!$CJ$47,BS96&lt;Pieņēmumi!$CJ$48), "Mazs",
IF(AND(BS96&gt;=Pieņēmumi!$CJ$48,BS96&lt;Pieņēmumi!$CJ$49), "Vidējs","Liels"))))</f>
        <v>Vidējs</v>
      </c>
      <c r="BU96" s="9">
        <f>IF(BT96="Mikro",Pieņēmumi!$CJ$31*BR96*0.5,
IF(BT96="Mazs",Pieņēmumi!$CJ$31*BR96,
IF(BT96="Vidējs",Pieņēmumi!$CJ$32*BR96,
IF(BT96="Liels",Pieņēmumi!$CJ$34*BR96,
0))))</f>
        <v>1.2919896640826873</v>
      </c>
      <c r="BV96" s="9">
        <f>IF(BT96="Mikro",Pieņēmumi!$CJ$31*BR96*0.5,0)</f>
        <v>0</v>
      </c>
      <c r="BW96">
        <v>0</v>
      </c>
      <c r="BX96">
        <v>0</v>
      </c>
      <c r="BY96" s="2">
        <v>0</v>
      </c>
      <c r="BZ96" s="6">
        <f>ROUNDUP(IF($A96=1,BW96/Pieņēmumi!$CU$42,IF($A96=2,BW96/Pieņēmumi!$CU$43,IF($A96=3,BW96/Pieņēmumi!$CU$44,BW96/Pieņēmumi!$CU$45))),$CH$10)</f>
        <v>0</v>
      </c>
      <c r="CA96" s="6">
        <f t="shared" si="78"/>
        <v>0</v>
      </c>
      <c r="CB96" s="6">
        <f>IF(AND(CA96&gt;=0,CA96&lt;Pieņēmumi!$CU$49),0,
IF(AND(CA96&gt;=Pieņēmumi!$CU$49,CA96&lt;Pieņēmumi!$CU$50),"Mazs",
IF(AND(CA96&gt;=Pieņēmumi!$CU$50,CA96&lt;Pieņēmumi!$CU$51),"Vidējs","Liels")))</f>
        <v>0</v>
      </c>
      <c r="CC96" s="9">
        <f>IF(CB96="Mazs",Pieņēmumi!$CU$34*BZ96,IF(CB96="Vidējs",Pieņēmumi!$CU$35*BZ96,IF(CB96="Liels",Pieņēmumi!$CU$37*BZ96,0)))</f>
        <v>0</v>
      </c>
      <c r="CD96" s="9">
        <f>IF(CB96="Mazs",(Pieņēmumi!$CU$35-Pieņēmumi!$CU$34)*BZ96,0)</f>
        <v>0</v>
      </c>
      <c r="CE96">
        <v>0</v>
      </c>
      <c r="CF96">
        <v>0</v>
      </c>
      <c r="CG96" s="2">
        <v>0</v>
      </c>
      <c r="CH96" s="6">
        <f>ROUNDUP(IF($A96=1,CE96/Pieņēmumi!$DE$42,IF($A96=2,CE96/Pieņēmumi!$DE$43,IF($A96=3,CE96/Pieņēmumi!$DE$44,CE96/Pieņēmumi!$DE$45))),$CH$10)</f>
        <v>0</v>
      </c>
      <c r="CI96" s="6">
        <f t="shared" si="79"/>
        <v>0</v>
      </c>
      <c r="CJ96" s="6">
        <f>IF(AND(CI96&gt;=0,CI96&lt;Pieņēmumi!$DE$49),0,
IF(AND(CI96&gt;=Pieņēmumi!$DE$49,CI96&lt;Pieņēmumi!$DE$50),"Mazs",
IF(AND(CI96&gt;=Pieņēmumi!$DE$50,CI96&lt;Pieņēmumi!$DE$51),"Vidējs","Liels")))</f>
        <v>0</v>
      </c>
      <c r="CK96" s="9">
        <f>IF(CJ96="Mazs",Pieņēmumi!$DE$34*CH96,IF(CJ96="Vidējs",Pieņēmumi!$DE$35*CH96,IF(CJ96="Liels",Pieņēmumi!$DE$37*CH96,0)))</f>
        <v>0</v>
      </c>
      <c r="CL96" s="9">
        <f>IF(CJ96="Mazs",(Pieņēmumi!$DE$35-Pieņēmumi!$DE$34)*CH96,0)</f>
        <v>0</v>
      </c>
      <c r="CM96">
        <v>0</v>
      </c>
      <c r="CN96">
        <v>0</v>
      </c>
      <c r="CO96" s="2">
        <v>0</v>
      </c>
      <c r="CP96" s="6">
        <f>ROUNDUP(IF($A96=1,CM96/Pieņēmumi!$DO$42,IF($A96=2,CM96/Pieņēmumi!$DO$43,IF($A96=3,CM96/Pieņēmumi!$DO$44,CM96/Pieņēmumi!$DO$45))),$CP$10)</f>
        <v>0</v>
      </c>
      <c r="CQ96" s="6">
        <f t="shared" si="80"/>
        <v>0</v>
      </c>
      <c r="CR96" s="6">
        <f>IF(AND(CQ96&gt;=0,CQ96&lt;Pieņēmumi!$DO$49),0,
IF(AND(CQ96&gt;=Pieņēmumi!$DO$49,CQ96&lt;Pieņēmumi!$DO$50),"Mazs",
IF(AND(CQ96&gt;=Pieņēmumi!$DO$50,CQ96&lt;Pieņēmumi!$DO$51),"Vidējs","Liels")))</f>
        <v>0</v>
      </c>
      <c r="CS96" s="9">
        <f>IF(CR96="Mazs",Pieņēmumi!$DO$34*CP96,IF(CR96="Vidējs",Pieņēmumi!$DO$35*CP96,IF(CR96="Liels",Pieņēmumi!$DO$37*CP96,0)))</f>
        <v>0</v>
      </c>
      <c r="CT96" s="9">
        <f>IF(CR96="Mazs",(Pieņēmumi!$DO$35-Pieņēmumi!$DO$34)*CP96,0)</f>
        <v>0</v>
      </c>
      <c r="CU96" s="6">
        <f t="shared" si="81"/>
        <v>92</v>
      </c>
      <c r="CV96" s="6">
        <f t="shared" si="82"/>
        <v>9</v>
      </c>
      <c r="CW96" s="2">
        <f t="shared" si="83"/>
        <v>10.222222222222221</v>
      </c>
      <c r="CX96" t="str">
        <f t="shared" si="84"/>
        <v>Mazā</v>
      </c>
    </row>
    <row r="97" spans="1:102" x14ac:dyDescent="0.25">
      <c r="A97" s="5">
        <v>3</v>
      </c>
      <c r="B97" s="23">
        <v>0.826755750738569</v>
      </c>
      <c r="C97">
        <v>11</v>
      </c>
      <c r="D97">
        <v>1</v>
      </c>
      <c r="E97" s="2">
        <f t="shared" si="88"/>
        <v>11</v>
      </c>
      <c r="F97" s="6">
        <f>ROUNDUP(IF($A97=1,C97/Pieņēmumi!$B$39,IF($A97=2,C97/Pieņēmumi!$B$40,IF($A97=3,C97/Pieņēmumi!$B$41,C97/Pieņēmumi!$B$42))),$F$10)</f>
        <v>1</v>
      </c>
      <c r="G97" s="6">
        <f t="shared" si="69"/>
        <v>11</v>
      </c>
      <c r="H97" s="6" t="str">
        <f>IF(AND(G97&gt;=0,G97&lt;Pieņēmumi!$B$46),0,
IF(AND(G97&gt;= Pieņēmumi!$B$46,G97&lt;Pieņēmumi!$B$47), "Mikro",
IF(AND(G97&gt;=Pieņēmumi!$B$47,G97&lt;Pieņēmumi!$B$48), "Mazs",
IF(AND(G97&gt;=Pieņēmumi!$B$48,G97&lt;Pieņēmumi!$B$49), "Vidējs","Liels"))))</f>
        <v>Mazs</v>
      </c>
      <c r="I97" s="9">
        <f>IF(H97="Mikro",Pieņēmumi!$B$31*F97*0.5,
IF(H97="Mazs",Pieņēmumi!$B$31*F97,
IF(H97="Vidējs",Pieņēmumi!$B$32*F97,
IF(H97="Liels",Pieņēmumi!$B$34*F97,
0))))</f>
        <v>0.71584189231248063</v>
      </c>
      <c r="J97" s="9">
        <f>IF(H97="Mikro",Pieņēmumi!$B$31*F97*0.5,0)</f>
        <v>0</v>
      </c>
      <c r="K97">
        <v>12</v>
      </c>
      <c r="L97">
        <v>1</v>
      </c>
      <c r="M97" s="2">
        <f>K97/L97</f>
        <v>12</v>
      </c>
      <c r="N97" s="6">
        <f>ROUNDUP(IF($A97=1,K97/Pieņēmumi!$L$39,IF($A97=2,K97/Pieņēmumi!$L$40,IF($A97=3,K97/Pieņēmumi!$L$41,K97/Pieņēmumi!$L$42))),$N$10)</f>
        <v>1</v>
      </c>
      <c r="O97" s="6">
        <f t="shared" si="70"/>
        <v>12</v>
      </c>
      <c r="P97" s="6" t="str">
        <f>IF(AND(O97&gt;=0,O97&lt;Pieņēmumi!$L$46),0,
IF(AND(O97&gt;= Pieņēmumi!$L$46,O97&lt;Pieņēmumi!$L$47), "Mikro",
IF(AND(O97&gt;=Pieņēmumi!$L$47,O97&lt;Pieņēmumi!$L$48), "Mazs",
IF(AND(O97&gt;=Pieņēmumi!$L$48,O97&lt;Pieņēmumi!$L$49), "Vidējs","Liels"))))</f>
        <v>Vidējs</v>
      </c>
      <c r="Q97" s="9">
        <f>IF(P97="Mikro",Pieņēmumi!$L$31*N97*0.5,
IF(P97="Mazs",Pieņēmumi!$L$31*N97,
IF(P97="Vidējs",Pieņēmumi!$L$32*N97,
IF(P97="Liels",Pieņēmumi!$L$34*N97,
0))))</f>
        <v>0.83979328165374689</v>
      </c>
      <c r="R97" s="9">
        <f>IF(P97="Mikro",Pieņēmumi!$L$31*N97*0.5,0)</f>
        <v>0</v>
      </c>
      <c r="S97">
        <v>18</v>
      </c>
      <c r="T97">
        <v>1</v>
      </c>
      <c r="U97" s="2">
        <f>S97/T97</f>
        <v>18</v>
      </c>
      <c r="V97" s="6">
        <f>ROUNDUP(IF($A97=1,S97/Pieņēmumi!$V$39,IF($A97=2,S97/Pieņēmumi!$V$40,IF($A97=3,S97/Pieņēmumi!$V$41,S97/Pieņēmumi!$V$42))),$V$10)</f>
        <v>1</v>
      </c>
      <c r="W97" s="6">
        <f t="shared" si="71"/>
        <v>18</v>
      </c>
      <c r="X97" s="6" t="str">
        <f>IF(AND(W97&gt;=0,W97&lt;Pieņēmumi!$V$46),0,
IF(AND(W97&gt;= Pieņēmumi!$V$46,W97&lt;Pieņēmumi!$V$47), "Mikro",
IF(AND(W97&gt;=Pieņēmumi!$V$47,W97&lt;Pieņēmumi!$V$48), "Mazs",
IF(AND(W97&gt;=Pieņēmumi!$V$48,W97&lt;Pieņēmumi!$V$49), "Vidējs","Liels"))))</f>
        <v>Vidējs</v>
      </c>
      <c r="Y97" s="9">
        <f>IF(X97="Mikro",Pieņēmumi!$V$31*V97*0.5,
IF(X97="Mazs",Pieņēmumi!$V$31*V97,
IF(X97="Vidējs",Pieņēmumi!$V$32*V97,
IF(X97="Liels",Pieņēmumi!$V$34*V97,
0))))</f>
        <v>0.87209302325581406</v>
      </c>
      <c r="Z97" s="9">
        <f>IF(X97="Mikro",Pieņēmumi!$V$31*V97*0.5,0)</f>
        <v>0</v>
      </c>
      <c r="AA97">
        <v>13</v>
      </c>
      <c r="AB97">
        <v>1</v>
      </c>
      <c r="AC97" s="2">
        <f>AA97/AB97</f>
        <v>13</v>
      </c>
      <c r="AD97" s="6">
        <f>ROUNDUP(IF($A97=1,AA97/Pieņēmumi!$AF$39,IF($A97=2,AA97/Pieņēmumi!$AF$40,IF($A97=3,AA97/Pieņēmumi!$AF$41,AA97/Pieņēmumi!$AF$42))),$AD$10)</f>
        <v>1</v>
      </c>
      <c r="AE97" s="6">
        <f t="shared" si="72"/>
        <v>13</v>
      </c>
      <c r="AF97" s="6" t="str">
        <f>IF(AND(AE97&gt;=0,AE97&lt;Pieņēmumi!$AF$46),0,
IF(AND(AE97&gt;= Pieņēmumi!$AF$46,AE97&lt;Pieņēmumi!$AF$47), "Mikro",
IF(AND(AE97&gt;=Pieņēmumi!$AF$47,AE97&lt;Pieņēmumi!$AF$48), "Mazs",
IF(AND(AE97&gt;=Pieņēmumi!$AF$48,AE97&lt;Pieņēmumi!$AF$49), "Vidējs","Liels"))))</f>
        <v>Vidējs</v>
      </c>
      <c r="AG97" s="9">
        <f>IF(AF97="Mikro",Pieņēmumi!$AF$31*AD97*0.5,
IF(AF97="Mazs",Pieņēmumi!$AF$31*AD97,
IF(AF97="Vidējs",Pieņēmumi!$AF$32*AD97,
IF(AF97="Liels",Pieņēmumi!$AF$34*AD97,
0))))</f>
        <v>1.03359173126615</v>
      </c>
      <c r="AH97" s="9">
        <f>IF(AF97="Mikro",Pieņēmumi!$AF$31*AD97*0.5,0)</f>
        <v>0</v>
      </c>
      <c r="AI97">
        <v>18</v>
      </c>
      <c r="AJ97">
        <v>1</v>
      </c>
      <c r="AK97" s="2">
        <f t="shared" si="92"/>
        <v>18</v>
      </c>
      <c r="AL97" s="6">
        <f>ROUNDUP(IF($A97=1,AI97/Pieņēmumi!$AR$39,IF($A97=2,AI97/Pieņēmumi!$AR$40,IF($A97=3,AI97/Pieņēmumi!$AR$41,AI97/Pieņēmumi!$AR$42))),$AL$10)</f>
        <v>1</v>
      </c>
      <c r="AM97" s="6">
        <f t="shared" si="73"/>
        <v>18</v>
      </c>
      <c r="AN97" s="6" t="str">
        <f>IF(AND(AM97&gt;=0,AM97&lt;Pieņēmumi!$AR$46),0,
IF(AND(AM97&gt;= Pieņēmumi!$AR$46,AM97&lt;Pieņēmumi!$AR$47), "Mikro",
IF(AND(AM97&gt;=Pieņēmumi!$AR$47,AM97&lt;Pieņēmumi!$AR$48), "Mazs",
IF(AND(AM97&gt;=Pieņēmumi!$AR$48,AM97&lt;Pieņēmumi!$AR$49), "Vidējs","Liels"))))</f>
        <v>Vidējs</v>
      </c>
      <c r="AO97" s="9">
        <f>IF(AN97="Mikro",Pieņēmumi!$AR$31*AL97*0.5,
IF(AN97="Mazs",Pieņēmumi!$AR$31*AL97,
IF(AN97="Vidējs",Pieņēmumi!$AR$32*AL97,
IF(AN97="Liels",Pieņēmumi!$AR$34*AL97,
0))))</f>
        <v>1.0981912144702843</v>
      </c>
      <c r="AP97" s="9">
        <f>IF(AN97="Mikro",Pieņēmumi!$AR$31*AL97*0.5,0)</f>
        <v>0</v>
      </c>
      <c r="AQ97">
        <v>16</v>
      </c>
      <c r="AR97">
        <v>1</v>
      </c>
      <c r="AS97" s="2">
        <f>AQ97/AR97</f>
        <v>16</v>
      </c>
      <c r="AT97" s="6">
        <f>ROUNDUP(IF($A97=1,AQ97/Pieņēmumi!$BC$39,IF($A97=2,AQ97/Pieņēmumi!$BC$40,IF($A97=3,AQ97/Pieņēmumi!$BC$41,AQ97/Pieņēmumi!$BC$42))),$AT$10)</f>
        <v>1</v>
      </c>
      <c r="AU97" s="6">
        <f t="shared" si="74"/>
        <v>16</v>
      </c>
      <c r="AV97" s="6" t="str">
        <f>IF(AND(AU97&gt;=0,AU97&lt;Pieņēmumi!$BC$46),0,
IF(AND(AU97&gt;= Pieņēmumi!$BC$46,AU97&lt;Pieņēmumi!$BC$47), "Mikro",
IF(AND(AU97&gt;=Pieņēmumi!$BC$47,AU97&lt;Pieņēmumi!$BC$48), "Mazs",
IF(AND(AU97&gt;=Pieņēmumi!$BC$48,AU97&lt;Pieņēmumi!$BC$49), "Vidējs","Liels"))))</f>
        <v>Vidējs</v>
      </c>
      <c r="AW97" s="9">
        <f>IF(AV97="Mikro",Pieņēmumi!$BC$31*AT97*0.5,
IF(AV97="Mazs",Pieņēmumi!$BC$31*AT97,
IF(AV97="Vidējs",Pieņēmumi!$BC$32*AT97,
IF(AV97="Liels",Pieņēmumi!$BC$34*AT97,
0))))</f>
        <v>1.1627906976744187</v>
      </c>
      <c r="AX97" s="9">
        <f>IF(AV97="Mikro",Pieņēmumi!$BC$31*AT97*0.5,0)</f>
        <v>0</v>
      </c>
      <c r="AY97">
        <v>19</v>
      </c>
      <c r="AZ97">
        <v>1</v>
      </c>
      <c r="BA97" s="2">
        <f t="shared" si="85"/>
        <v>19</v>
      </c>
      <c r="BB97" s="6">
        <f>ROUNDUP(IF($A97=1,AY97/Pieņēmumi!$BN$39,IF($A97=2,AY97/Pieņēmumi!$BN$40,IF($A97=3,AY97/Pieņēmumi!$BN$41,AY97/Pieņēmumi!$BN$42))),$BB$10)</f>
        <v>1</v>
      </c>
      <c r="BC97" s="6">
        <f t="shared" si="75"/>
        <v>19</v>
      </c>
      <c r="BD97" s="6" t="str">
        <f>IF(AND(BC97&gt;=0,BC97&lt;Pieņēmumi!$BN$46),0,
IF(AND(BC97&gt;= Pieņēmumi!$BN$46,BC97&lt;Pieņēmumi!$BN$47), "Mikro",
IF(AND(BC97&gt;=Pieņēmumi!$BN$47,BC97&lt;Pieņēmumi!$BN$48), "Mazs",
IF(AND(BC97&gt;=Pieņēmumi!$BN$48,BC97&lt;Pieņēmumi!$BN$49), "Vidējs","Liels"))))</f>
        <v>Vidējs</v>
      </c>
      <c r="BE97" s="9">
        <f>IF(BD97="Mikro",Pieņēmumi!$BN$31*BB97*0.5,
IF(BD97="Mazs",Pieņēmumi!$BN$31*BB97,
IF(BD97="Vidējs",Pieņēmumi!$BN$32*BB97,
IF(BD97="Liels",Pieņēmumi!$BN$34*BB97,
0))))</f>
        <v>1.227390180878553</v>
      </c>
      <c r="BF97" s="9">
        <f>IF(BD97="Mikro",Pieņēmumi!$BN$31*BB97*0.5,0)</f>
        <v>0</v>
      </c>
      <c r="BG97">
        <v>13</v>
      </c>
      <c r="BH97">
        <v>1</v>
      </c>
      <c r="BI97" s="2">
        <f>BG97/BH97</f>
        <v>13</v>
      </c>
      <c r="BJ97" s="6">
        <f>ROUNDUP(IF($A97=1,BG97/Pieņēmumi!$BY$39,IF($A97=2,BG97/Pieņēmumi!$BY$40,IF($A97=3,BG97/Pieņēmumi!$BY$41,BG97/Pieņēmumi!$BY$42))),$BJ$10)</f>
        <v>1</v>
      </c>
      <c r="BK97" s="6">
        <f t="shared" si="76"/>
        <v>13</v>
      </c>
      <c r="BL97" s="6" t="str">
        <f>IF(AND(BK97&gt;=0,BK97&lt;Pieņēmumi!$BY$46),0,
IF(AND(BK97&gt;= Pieņēmumi!$BY$46,BK97&lt;Pieņēmumi!$BY$47), "Mikro",
IF(AND(BK97&gt;=Pieņēmumi!$BY$47,BK97&lt;Pieņēmumi!$BY$48), "Mazs",
IF(AND(BK97&gt;=Pieņēmumi!$BY$48,BK97&lt;Pieņēmumi!$BY$49), "Vidējs","Liels"))))</f>
        <v>Vidējs</v>
      </c>
      <c r="BM97" s="9">
        <f>IF(BL97="Mikro",Pieņēmumi!$BY$31*BJ97*0.5,
IF(BL97="Mazs",Pieņēmumi!$BY$31*BJ97,
IF(BL97="Vidējs",Pieņēmumi!$BY$32*BJ97,
IF(BL97="Liels",Pieņēmumi!$BY$34*BJ97,
0))))</f>
        <v>1.2919896640826873</v>
      </c>
      <c r="BN97" s="9">
        <f>IF(BL97="Mikro",Pieņēmumi!$BY$31*BJ97*0.5,0)</f>
        <v>0</v>
      </c>
      <c r="BO97">
        <v>14</v>
      </c>
      <c r="BP97">
        <v>1</v>
      </c>
      <c r="BQ97" s="2">
        <f t="shared" si="87"/>
        <v>14</v>
      </c>
      <c r="BR97" s="6">
        <f>ROUNDUP(IF($A97=1,BO97/Pieņēmumi!$CJ$39,IF($A97=2,BO97/Pieņēmumi!$CJ$40,IF($A97=3,BO97/Pieņēmumi!$CJ$41,BO97/Pieņēmumi!$CJ$42))),$BR$10)</f>
        <v>1</v>
      </c>
      <c r="BS97" s="6">
        <f t="shared" si="77"/>
        <v>14</v>
      </c>
      <c r="BT97" s="6" t="str">
        <f>IF(AND(BS97&gt;=0,BS97&lt;Pieņēmumi!$CJ$46),0,
IF(AND(BS97&gt;= Pieņēmumi!$CJ$46,BS97&lt;Pieņēmumi!$CJ$47), "Mikro",
IF(AND(BS97&gt;=Pieņēmumi!$CJ$47,BS97&lt;Pieņēmumi!$CJ$48), "Mazs",
IF(AND(BS97&gt;=Pieņēmumi!$CJ$48,BS97&lt;Pieņēmumi!$CJ$49), "Vidējs","Liels"))))</f>
        <v>Vidējs</v>
      </c>
      <c r="BU97" s="9">
        <f>IF(BT97="Mikro",Pieņēmumi!$CJ$31*BR97*0.5,
IF(BT97="Mazs",Pieņēmumi!$CJ$31*BR97,
IF(BT97="Vidējs",Pieņēmumi!$CJ$32*BR97,
IF(BT97="Liels",Pieņēmumi!$CJ$34*BR97,
0))))</f>
        <v>1.2919896640826873</v>
      </c>
      <c r="BV97" s="9">
        <f>IF(BT97="Mikro",Pieņēmumi!$CJ$31*BR97*0.5,0)</f>
        <v>0</v>
      </c>
      <c r="BW97">
        <v>7</v>
      </c>
      <c r="BX97">
        <v>1</v>
      </c>
      <c r="BY97" s="2">
        <f>BW97/BX97</f>
        <v>7</v>
      </c>
      <c r="BZ97" s="6">
        <f>ROUNDUP(IF($A97=1,BW97/Pieņēmumi!$CU$42,IF($A97=2,BW97/Pieņēmumi!$CU$43,IF($A97=3,BW97/Pieņēmumi!$CU$44,BW97/Pieņēmumi!$CU$45))),$CH$10)</f>
        <v>1</v>
      </c>
      <c r="CA97" s="6">
        <f t="shared" si="78"/>
        <v>7</v>
      </c>
      <c r="CB97" s="6" t="str">
        <f>IF(AND(CA97&gt;=0,CA97&lt;Pieņēmumi!$CU$49),0,
IF(AND(CA97&gt;=Pieņēmumi!$CU$49,CA97&lt;Pieņēmumi!$CU$50),"Mazs",
IF(AND(CA97&gt;=Pieņēmumi!$CU$50,CA97&lt;Pieņēmumi!$CU$51),"Vidējs","Liels")))</f>
        <v>Mazs</v>
      </c>
      <c r="CC97" s="9">
        <f>IF(CB97="Mazs",Pieņēmumi!$CU$34*BZ97,IF(CB97="Vidējs",Pieņēmumi!$CU$35*BZ97,IF(CB97="Liels",Pieņēmumi!$CU$37*BZ97,0)))</f>
        <v>1.151571739807034</v>
      </c>
      <c r="CD97" s="9">
        <f>IF(CB97="Mazs",(Pieņēmumi!$CU$35-Pieņēmumi!$CU$34)*BZ97,0)</f>
        <v>0.23731714908185508</v>
      </c>
      <c r="CE97">
        <v>13</v>
      </c>
      <c r="CF97">
        <v>1</v>
      </c>
      <c r="CG97" s="2">
        <f>CE97/CF97</f>
        <v>13</v>
      </c>
      <c r="CH97" s="6">
        <f>ROUNDUP(IF($A97=1,CE97/Pieņēmumi!$DE$42,IF($A97=2,CE97/Pieņēmumi!$DE$43,IF($A97=3,CE97/Pieņēmumi!$DE$44,CE97/Pieņēmumi!$DE$45))),$CH$10)</f>
        <v>1</v>
      </c>
      <c r="CI97" s="6">
        <f t="shared" si="79"/>
        <v>13</v>
      </c>
      <c r="CJ97" s="6" t="str">
        <f>IF(AND(CI97&gt;=0,CI97&lt;Pieņēmumi!$DE$49),0,
IF(AND(CI97&gt;=Pieņēmumi!$DE$49,CI97&lt;Pieņēmumi!$DE$50),"Mazs",
IF(AND(CI97&gt;=Pieņēmumi!$DE$50,CI97&lt;Pieņēmumi!$DE$51),"Vidējs","Liels")))</f>
        <v>Vidējs</v>
      </c>
      <c r="CK97" s="9">
        <f>IF(CJ97="Mazs",Pieņēmumi!$DE$34*CH97,IF(CJ97="Vidējs",Pieņēmumi!$DE$35*CH97,IF(CJ97="Liels",Pieņēmumi!$DE$37*CH97,0)))</f>
        <v>1.3888888888888891</v>
      </c>
      <c r="CL97" s="9">
        <f>IF(CJ97="Mazs",(Pieņēmumi!$DE$35-Pieņēmumi!$DE$34)*CH97,0)</f>
        <v>0</v>
      </c>
      <c r="CM97">
        <v>9</v>
      </c>
      <c r="CN97">
        <v>1</v>
      </c>
      <c r="CO97" s="2">
        <f>CM97/CN97</f>
        <v>9</v>
      </c>
      <c r="CP97" s="6">
        <f>ROUNDUP(IF($A97=1,CM97/Pieņēmumi!$DO$42,IF($A97=2,CM97/Pieņēmumi!$DO$43,IF($A97=3,CM97/Pieņēmumi!$DO$44,CM97/Pieņēmumi!$DO$45))),$CP$10)</f>
        <v>1</v>
      </c>
      <c r="CQ97" s="6">
        <f t="shared" si="80"/>
        <v>9</v>
      </c>
      <c r="CR97" s="6" t="str">
        <f>IF(AND(CQ97&gt;=0,CQ97&lt;Pieņēmumi!$DO$49),0,
IF(AND(CQ97&gt;=Pieņēmumi!$DO$49,CQ97&lt;Pieņēmumi!$DO$50),"Mazs",
IF(AND(CQ97&gt;=Pieņēmumi!$DO$50,CQ97&lt;Pieņēmumi!$DO$51),"Vidējs","Liels")))</f>
        <v>Mazs</v>
      </c>
      <c r="CS97" s="9">
        <f>IF(CR97="Mazs",Pieņēmumi!$DO$34*CP97,IF(CR97="Vidējs",Pieņēmumi!$DO$35*CP97,IF(CR97="Liels",Pieņēmumi!$DO$37*CP97,0)))</f>
        <v>1.151571739807034</v>
      </c>
      <c r="CT97" s="9">
        <f>IF(CR97="Mazs",(Pieņēmumi!$DO$35-Pieņēmumi!$DO$34)*CP97,0)</f>
        <v>0.23731714908185508</v>
      </c>
      <c r="CU97" s="6">
        <f t="shared" si="81"/>
        <v>163</v>
      </c>
      <c r="CV97" s="6">
        <f t="shared" si="82"/>
        <v>12</v>
      </c>
      <c r="CW97" s="2">
        <f t="shared" si="83"/>
        <v>13.583333333333334</v>
      </c>
      <c r="CX97" t="str">
        <f t="shared" si="84"/>
        <v>Vidējā</v>
      </c>
    </row>
    <row r="98" spans="1:102" x14ac:dyDescent="0.25">
      <c r="A98" s="5">
        <v>3</v>
      </c>
      <c r="B98" s="23">
        <v>0.82602429112480869</v>
      </c>
      <c r="C98">
        <v>4</v>
      </c>
      <c r="D98">
        <v>1</v>
      </c>
      <c r="E98" s="2">
        <f t="shared" si="88"/>
        <v>4</v>
      </c>
      <c r="F98" s="6">
        <f>ROUNDUP(IF($A98=1,C98/Pieņēmumi!$B$39,IF($A98=2,C98/Pieņēmumi!$B$40,IF($A98=3,C98/Pieņēmumi!$B$41,C98/Pieņēmumi!$B$42))),$F$10)</f>
        <v>1</v>
      </c>
      <c r="G98" s="6">
        <f t="shared" si="69"/>
        <v>4</v>
      </c>
      <c r="H98" s="6" t="str">
        <f>IF(AND(G98&gt;=0,G98&lt;Pieņēmumi!$B$46),0,
IF(AND(G98&gt;= Pieņēmumi!$B$46,G98&lt;Pieņēmumi!$B$47), "Mikro",
IF(AND(G98&gt;=Pieņēmumi!$B$47,G98&lt;Pieņēmumi!$B$48), "Mazs",
IF(AND(G98&gt;=Pieņēmumi!$B$48,G98&lt;Pieņēmumi!$B$49), "Vidējs","Liels"))))</f>
        <v>Mikro</v>
      </c>
      <c r="I98" s="9">
        <f>IF(H98="Mikro",Pieņēmumi!$B$31*F98*0.5,
IF(H98="Mazs",Pieņēmumi!$B$31*F98,
IF(H98="Vidējs",Pieņēmumi!$B$32*F98,
IF(H98="Liels",Pieņēmumi!$B$34*F98,
0))))</f>
        <v>0.35792094615624032</v>
      </c>
      <c r="J98" s="9">
        <f>IF(H98="Mikro",Pieņēmumi!$B$31*F98*0.5,0)</f>
        <v>0.35792094615624032</v>
      </c>
      <c r="K98">
        <v>2</v>
      </c>
      <c r="L98">
        <v>0</v>
      </c>
      <c r="M98" s="2">
        <v>0</v>
      </c>
      <c r="N98" s="6">
        <f>ROUNDUP(IF($A98=1,K98/Pieņēmumi!$L$39,IF($A98=2,K98/Pieņēmumi!$L$40,IF($A98=3,K98/Pieņēmumi!$L$41,K98/Pieņēmumi!$L$42))),$N$10)</f>
        <v>1</v>
      </c>
      <c r="O98" s="6">
        <f t="shared" si="70"/>
        <v>2</v>
      </c>
      <c r="P98" s="6" t="str">
        <f>IF(AND(O98&gt;=0,O98&lt;Pieņēmumi!$L$46),0,
IF(AND(O98&gt;= Pieņēmumi!$L$46,O98&lt;Pieņēmumi!$L$47), "Mikro",
IF(AND(O98&gt;=Pieņēmumi!$L$47,O98&lt;Pieņēmumi!$L$48), "Mazs",
IF(AND(O98&gt;=Pieņēmumi!$L$48,O98&lt;Pieņēmumi!$L$49), "Vidējs","Liels"))))</f>
        <v>Mikro</v>
      </c>
      <c r="Q98" s="9">
        <f>IF(P98="Mikro",Pieņēmumi!$L$31*N98*0.5,
IF(P98="Mazs",Pieņēmumi!$L$31*N98,
IF(P98="Vidējs",Pieņēmumi!$L$32*N98,
IF(P98="Liels",Pieņēmumi!$L$34*N98,
0))))</f>
        <v>0.3734827264239029</v>
      </c>
      <c r="R98" s="9">
        <f>IF(P98="Mikro",Pieņēmumi!$L$31*N98*0.5,0)</f>
        <v>0.3734827264239029</v>
      </c>
      <c r="S98">
        <v>3</v>
      </c>
      <c r="T98">
        <v>1</v>
      </c>
      <c r="U98" s="2">
        <f>S98/T98</f>
        <v>3</v>
      </c>
      <c r="V98" s="6">
        <f>ROUNDUP(IF($A98=1,S98/Pieņēmumi!$V$39,IF($A98=2,S98/Pieņēmumi!$V$40,IF($A98=3,S98/Pieņēmumi!$V$41,S98/Pieņēmumi!$V$42))),$V$10)</f>
        <v>1</v>
      </c>
      <c r="W98" s="6">
        <f t="shared" si="71"/>
        <v>3</v>
      </c>
      <c r="X98" s="6" t="str">
        <f>IF(AND(W98&gt;=0,W98&lt;Pieņēmumi!$V$46),0,
IF(AND(W98&gt;= Pieņēmumi!$V$46,W98&lt;Pieņēmumi!$V$47), "Mikro",
IF(AND(W98&gt;=Pieņēmumi!$V$47,W98&lt;Pieņēmumi!$V$48), "Mazs",
IF(AND(W98&gt;=Pieņēmumi!$V$48,W98&lt;Pieņēmumi!$V$49), "Vidējs","Liels"))))</f>
        <v>Mikro</v>
      </c>
      <c r="Y98" s="9">
        <f>IF(X98="Mikro",Pieņēmumi!$V$31*V98*0.5,
IF(X98="Mazs",Pieņēmumi!$V$31*V98,
IF(X98="Vidējs",Pieņēmumi!$V$32*V98,
IF(X98="Liels",Pieņēmumi!$V$34*V98,
0))))</f>
        <v>0.38904450669156554</v>
      </c>
      <c r="Z98" s="9">
        <f>IF(X98="Mikro",Pieņēmumi!$V$31*V98*0.5,0)</f>
        <v>0.38904450669156554</v>
      </c>
      <c r="AA98">
        <v>0</v>
      </c>
      <c r="AB98">
        <v>0</v>
      </c>
      <c r="AC98" s="2">
        <v>0</v>
      </c>
      <c r="AD98" s="6">
        <f>ROUNDUP(IF($A98=1,AA98/Pieņēmumi!$AF$39,IF($A98=2,AA98/Pieņēmumi!$AF$40,IF($A98=3,AA98/Pieņēmumi!$AF$41,AA98/Pieņēmumi!$AF$42))),$AD$10)</f>
        <v>0</v>
      </c>
      <c r="AE98" s="6">
        <f t="shared" si="72"/>
        <v>0</v>
      </c>
      <c r="AF98" s="6">
        <f>IF(AND(AE98&gt;=0,AE98&lt;Pieņēmumi!$AF$46),0,
IF(AND(AE98&gt;= Pieņēmumi!$AF$46,AE98&lt;Pieņēmumi!$AF$47), "Mikro",
IF(AND(AE98&gt;=Pieņēmumi!$AF$47,AE98&lt;Pieņēmumi!$AF$48), "Mazs",
IF(AND(AE98&gt;=Pieņēmumi!$AF$48,AE98&lt;Pieņēmumi!$AF$49), "Vidējs","Liels"))))</f>
        <v>0</v>
      </c>
      <c r="AG98" s="9">
        <f>IF(AF98="Mikro",Pieņēmumi!$AF$31*AD98*0.5,
IF(AF98="Mazs",Pieņēmumi!$AF$31*AD98,
IF(AF98="Vidējs",Pieņēmumi!$AF$32*AD98,
IF(AF98="Liels",Pieņēmumi!$AF$34*AD98,
0))))</f>
        <v>0</v>
      </c>
      <c r="AH98" s="9">
        <f>IF(AF98="Mikro",Pieņēmumi!$AF$31*AD98*0.5,0)</f>
        <v>0</v>
      </c>
      <c r="AI98">
        <v>6</v>
      </c>
      <c r="AJ98">
        <v>0</v>
      </c>
      <c r="AK98" s="2">
        <v>0</v>
      </c>
      <c r="AL98" s="6">
        <f>ROUNDUP(IF($A98=1,AI98/Pieņēmumi!$AR$39,IF($A98=2,AI98/Pieņēmumi!$AR$40,IF($A98=3,AI98/Pieņēmumi!$AR$41,AI98/Pieņēmumi!$AR$42))),$AL$10)</f>
        <v>1</v>
      </c>
      <c r="AM98" s="6">
        <f t="shared" si="73"/>
        <v>6</v>
      </c>
      <c r="AN98" s="6" t="str">
        <f>IF(AND(AM98&gt;=0,AM98&lt;Pieņēmumi!$AR$46),0,
IF(AND(AM98&gt;= Pieņēmumi!$AR$46,AM98&lt;Pieņēmumi!$AR$47), "Mikro",
IF(AND(AM98&gt;=Pieņēmumi!$AR$47,AM98&lt;Pieņēmumi!$AR$48), "Mazs",
IF(AND(AM98&gt;=Pieņēmumi!$AR$48,AM98&lt;Pieņēmumi!$AR$49), "Vidējs","Liels"))))</f>
        <v>Mikro</v>
      </c>
      <c r="AO98" s="9">
        <f>IF(AN98="Mikro",Pieņēmumi!$AR$31*AL98*0.5,
IF(AN98="Mazs",Pieņēmumi!$AR$31*AL98,
IF(AN98="Vidējs",Pieņēmumi!$AR$32*AL98,
IF(AN98="Liels",Pieņēmumi!$AR$34*AL98,
0))))</f>
        <v>0.45129162776221604</v>
      </c>
      <c r="AP98" s="9">
        <f>IF(AN98="Mikro",Pieņēmumi!$AR$31*AL98*0.5,0)</f>
        <v>0.45129162776221604</v>
      </c>
      <c r="AQ98">
        <v>0</v>
      </c>
      <c r="AR98">
        <v>0</v>
      </c>
      <c r="AS98" s="2">
        <v>0</v>
      </c>
      <c r="AT98" s="6">
        <f>ROUNDUP(IF($A98=1,AQ98/Pieņēmumi!$BC$39,IF($A98=2,AQ98/Pieņēmumi!$BC$40,IF($A98=3,AQ98/Pieņēmumi!$BC$41,AQ98/Pieņēmumi!$BC$42))),$AT$10)</f>
        <v>0</v>
      </c>
      <c r="AU98" s="6">
        <f t="shared" si="74"/>
        <v>0</v>
      </c>
      <c r="AV98" s="6">
        <f>IF(AND(AU98&gt;=0,AU98&lt;Pieņēmumi!$BC$46),0,
IF(AND(AU98&gt;= Pieņēmumi!$BC$46,AU98&lt;Pieņēmumi!$BC$47), "Mikro",
IF(AND(AU98&gt;=Pieņēmumi!$BC$47,AU98&lt;Pieņēmumi!$BC$48), "Mazs",
IF(AND(AU98&gt;=Pieņēmumi!$BC$48,AU98&lt;Pieņēmumi!$BC$49), "Vidējs","Liels"))))</f>
        <v>0</v>
      </c>
      <c r="AW98" s="9">
        <f>IF(AV98="Mikro",Pieņēmumi!$BC$31*AT98*0.5,
IF(AV98="Mazs",Pieņēmumi!$BC$31*AT98,
IF(AV98="Vidējs",Pieņēmumi!$BC$32*AT98,
IF(AV98="Liels",Pieņēmumi!$BC$34*AT98,
0))))</f>
        <v>0</v>
      </c>
      <c r="AX98" s="9">
        <f>IF(AV98="Mikro",Pieņēmumi!$BC$31*AT98*0.5,0)</f>
        <v>0</v>
      </c>
      <c r="AY98">
        <v>0</v>
      </c>
      <c r="AZ98">
        <v>0</v>
      </c>
      <c r="BA98" s="2">
        <v>0</v>
      </c>
      <c r="BB98" s="6">
        <f>ROUNDUP(IF($A98=1,AY98/Pieņēmumi!$BN$39,IF($A98=2,AY98/Pieņēmumi!$BN$40,IF($A98=3,AY98/Pieņēmumi!$BN$41,AY98/Pieņēmumi!$BN$42))),$BB$10)</f>
        <v>0</v>
      </c>
      <c r="BC98" s="6">
        <f t="shared" si="75"/>
        <v>0</v>
      </c>
      <c r="BD98" s="6">
        <f>IF(AND(BC98&gt;=0,BC98&lt;Pieņēmumi!$BN$46),0,
IF(AND(BC98&gt;= Pieņēmumi!$BN$46,BC98&lt;Pieņēmumi!$BN$47), "Mikro",
IF(AND(BC98&gt;=Pieņēmumi!$BN$47,BC98&lt;Pieņēmumi!$BN$48), "Mazs",
IF(AND(BC98&gt;=Pieņēmumi!$BN$48,BC98&lt;Pieņēmumi!$BN$49), "Vidējs","Liels"))))</f>
        <v>0</v>
      </c>
      <c r="BE98" s="9">
        <f>IF(BD98="Mikro",Pieņēmumi!$BN$31*BB98*0.5,
IF(BD98="Mazs",Pieņēmumi!$BN$31*BB98,
IF(BD98="Vidējs",Pieņēmumi!$BN$32*BB98,
IF(BD98="Liels",Pieņēmumi!$BN$34*BB98,
0))))</f>
        <v>0</v>
      </c>
      <c r="BF98" s="9">
        <f>IF(BD98="Mikro",Pieņēmumi!$BN$31*BB98*0.5,0)</f>
        <v>0</v>
      </c>
      <c r="BG98">
        <v>0</v>
      </c>
      <c r="BH98">
        <v>0</v>
      </c>
      <c r="BI98" s="2">
        <v>0</v>
      </c>
      <c r="BJ98" s="6">
        <f>ROUNDUP(IF($A98=1,BG98/Pieņēmumi!$BY$39,IF($A98=2,BG98/Pieņēmumi!$BY$40,IF($A98=3,BG98/Pieņēmumi!$BY$41,BG98/Pieņēmumi!$BY$42))),$BJ$10)</f>
        <v>0</v>
      </c>
      <c r="BK98" s="6">
        <f t="shared" si="76"/>
        <v>0</v>
      </c>
      <c r="BL98" s="6">
        <f>IF(AND(BK98&gt;=0,BK98&lt;Pieņēmumi!$BY$46),0,
IF(AND(BK98&gt;= Pieņēmumi!$BY$46,BK98&lt;Pieņēmumi!$BY$47), "Mikro",
IF(AND(BK98&gt;=Pieņēmumi!$BY$47,BK98&lt;Pieņēmumi!$BY$48), "Mazs",
IF(AND(BK98&gt;=Pieņēmumi!$BY$48,BK98&lt;Pieņēmumi!$BY$49), "Vidējs","Liels"))))</f>
        <v>0</v>
      </c>
      <c r="BM98" s="9">
        <f>IF(BL98="Mikro",Pieņēmumi!$BY$31*BJ98*0.5,
IF(BL98="Mazs",Pieņēmumi!$BY$31*BJ98,
IF(BL98="Vidējs",Pieņēmumi!$BY$32*BJ98,
IF(BL98="Liels",Pieņēmumi!$BY$34*BJ98,
0))))</f>
        <v>0</v>
      </c>
      <c r="BN98" s="9">
        <f>IF(BL98="Mikro",Pieņēmumi!$BY$31*BJ98*0.5,0)</f>
        <v>0</v>
      </c>
      <c r="BO98">
        <v>0</v>
      </c>
      <c r="BP98">
        <v>0</v>
      </c>
      <c r="BQ98" s="2">
        <v>0</v>
      </c>
      <c r="BR98" s="6">
        <f>ROUNDUP(IF($A98=1,BO98/Pieņēmumi!$CJ$39,IF($A98=2,BO98/Pieņēmumi!$CJ$40,IF($A98=3,BO98/Pieņēmumi!$CJ$41,BO98/Pieņēmumi!$CJ$42))),$BR$10)</f>
        <v>0</v>
      </c>
      <c r="BS98" s="6">
        <f t="shared" si="77"/>
        <v>0</v>
      </c>
      <c r="BT98" s="6">
        <f>IF(AND(BS98&gt;=0,BS98&lt;Pieņēmumi!$CJ$46),0,
IF(AND(BS98&gt;= Pieņēmumi!$CJ$46,BS98&lt;Pieņēmumi!$CJ$47), "Mikro",
IF(AND(BS98&gt;=Pieņēmumi!$CJ$47,BS98&lt;Pieņēmumi!$CJ$48), "Mazs",
IF(AND(BS98&gt;=Pieņēmumi!$CJ$48,BS98&lt;Pieņēmumi!$CJ$49), "Vidējs","Liels"))))</f>
        <v>0</v>
      </c>
      <c r="BU98" s="9">
        <f>IF(BT98="Mikro",Pieņēmumi!$CJ$31*BR98*0.5,
IF(BT98="Mazs",Pieņēmumi!$CJ$31*BR98,
IF(BT98="Vidējs",Pieņēmumi!$CJ$32*BR98,
IF(BT98="Liels",Pieņēmumi!$CJ$34*BR98,
0))))</f>
        <v>0</v>
      </c>
      <c r="BV98" s="9">
        <f>IF(BT98="Mikro",Pieņēmumi!$CJ$31*BR98*0.5,0)</f>
        <v>0</v>
      </c>
      <c r="BW98">
        <v>0</v>
      </c>
      <c r="BX98">
        <v>0</v>
      </c>
      <c r="BY98" s="2">
        <v>0</v>
      </c>
      <c r="BZ98" s="6">
        <f>ROUNDUP(IF($A98=1,BW98/Pieņēmumi!$CU$42,IF($A98=2,BW98/Pieņēmumi!$CU$43,IF($A98=3,BW98/Pieņēmumi!$CU$44,BW98/Pieņēmumi!$CU$45))),$CH$10)</f>
        <v>0</v>
      </c>
      <c r="CA98" s="6">
        <f t="shared" si="78"/>
        <v>0</v>
      </c>
      <c r="CB98" s="6">
        <f>IF(AND(CA98&gt;=0,CA98&lt;Pieņēmumi!$CU$49),0,
IF(AND(CA98&gt;=Pieņēmumi!$CU$49,CA98&lt;Pieņēmumi!$CU$50),"Mazs",
IF(AND(CA98&gt;=Pieņēmumi!$CU$50,CA98&lt;Pieņēmumi!$CU$51),"Vidējs","Liels")))</f>
        <v>0</v>
      </c>
      <c r="CC98" s="9">
        <f>IF(CB98="Mazs",Pieņēmumi!$CU$34*BZ98,IF(CB98="Vidējs",Pieņēmumi!$CU$35*BZ98,IF(CB98="Liels",Pieņēmumi!$CU$37*BZ98,0)))</f>
        <v>0</v>
      </c>
      <c r="CD98" s="9">
        <f>IF(CB98="Mazs",(Pieņēmumi!$CU$35-Pieņēmumi!$CU$34)*BZ98,0)</f>
        <v>0</v>
      </c>
      <c r="CE98">
        <v>0</v>
      </c>
      <c r="CF98">
        <v>0</v>
      </c>
      <c r="CG98" s="2">
        <v>0</v>
      </c>
      <c r="CH98" s="6">
        <f>ROUNDUP(IF($A98=1,CE98/Pieņēmumi!$DE$42,IF($A98=2,CE98/Pieņēmumi!$DE$43,IF($A98=3,CE98/Pieņēmumi!$DE$44,CE98/Pieņēmumi!$DE$45))),$CH$10)</f>
        <v>0</v>
      </c>
      <c r="CI98" s="6">
        <f t="shared" si="79"/>
        <v>0</v>
      </c>
      <c r="CJ98" s="6">
        <f>IF(AND(CI98&gt;=0,CI98&lt;Pieņēmumi!$DE$49),0,
IF(AND(CI98&gt;=Pieņēmumi!$DE$49,CI98&lt;Pieņēmumi!$DE$50),"Mazs",
IF(AND(CI98&gt;=Pieņēmumi!$DE$50,CI98&lt;Pieņēmumi!$DE$51),"Vidējs","Liels")))</f>
        <v>0</v>
      </c>
      <c r="CK98" s="9">
        <f>IF(CJ98="Mazs",Pieņēmumi!$DE$34*CH98,IF(CJ98="Vidējs",Pieņēmumi!$DE$35*CH98,IF(CJ98="Liels",Pieņēmumi!$DE$37*CH98,0)))</f>
        <v>0</v>
      </c>
      <c r="CL98" s="9">
        <f>IF(CJ98="Mazs",(Pieņēmumi!$DE$35-Pieņēmumi!$DE$34)*CH98,0)</f>
        <v>0</v>
      </c>
      <c r="CM98">
        <v>0</v>
      </c>
      <c r="CN98">
        <v>0</v>
      </c>
      <c r="CO98" s="2">
        <v>0</v>
      </c>
      <c r="CP98" s="6">
        <f>ROUNDUP(IF($A98=1,CM98/Pieņēmumi!$DO$42,IF($A98=2,CM98/Pieņēmumi!$DO$43,IF($A98=3,CM98/Pieņēmumi!$DO$44,CM98/Pieņēmumi!$DO$45))),$CP$10)</f>
        <v>0</v>
      </c>
      <c r="CQ98" s="6">
        <f t="shared" si="80"/>
        <v>0</v>
      </c>
      <c r="CR98" s="6">
        <f>IF(AND(CQ98&gt;=0,CQ98&lt;Pieņēmumi!$DO$49),0,
IF(AND(CQ98&gt;=Pieņēmumi!$DO$49,CQ98&lt;Pieņēmumi!$DO$50),"Mazs",
IF(AND(CQ98&gt;=Pieņēmumi!$DO$50,CQ98&lt;Pieņēmumi!$DO$51),"Vidējs","Liels")))</f>
        <v>0</v>
      </c>
      <c r="CS98" s="9">
        <f>IF(CR98="Mazs",Pieņēmumi!$DO$34*CP98,IF(CR98="Vidējs",Pieņēmumi!$DO$35*CP98,IF(CR98="Liels",Pieņēmumi!$DO$37*CP98,0)))</f>
        <v>0</v>
      </c>
      <c r="CT98" s="9">
        <f>IF(CR98="Mazs",(Pieņēmumi!$DO$35-Pieņēmumi!$DO$34)*CP98,0)</f>
        <v>0</v>
      </c>
      <c r="CU98" s="6">
        <f t="shared" si="81"/>
        <v>15</v>
      </c>
      <c r="CV98" s="6">
        <f t="shared" si="82"/>
        <v>2</v>
      </c>
      <c r="CW98" s="2">
        <f t="shared" si="83"/>
        <v>7.5</v>
      </c>
      <c r="CX98" t="str">
        <f t="shared" si="84"/>
        <v>Mazā</v>
      </c>
    </row>
    <row r="99" spans="1:102" x14ac:dyDescent="0.25">
      <c r="A99" s="5">
        <v>3</v>
      </c>
      <c r="B99" s="23">
        <v>0.82266539001599137</v>
      </c>
      <c r="C99">
        <v>8</v>
      </c>
      <c r="D99">
        <v>1</v>
      </c>
      <c r="E99" s="2">
        <f t="shared" si="88"/>
        <v>8</v>
      </c>
      <c r="F99" s="6">
        <f>ROUNDUP(IF($A99=1,C99/Pieņēmumi!$B$39,IF($A99=2,C99/Pieņēmumi!$B$40,IF($A99=3,C99/Pieņēmumi!$B$41,C99/Pieņēmumi!$B$42))),$F$10)</f>
        <v>1</v>
      </c>
      <c r="G99" s="6">
        <f t="shared" si="69"/>
        <v>8</v>
      </c>
      <c r="H99" s="6" t="str">
        <f>IF(AND(G99&gt;=0,G99&lt;Pieņēmumi!$B$46),0,
IF(AND(G99&gt;= Pieņēmumi!$B$46,G99&lt;Pieņēmumi!$B$47), "Mikro",
IF(AND(G99&gt;=Pieņēmumi!$B$47,G99&lt;Pieņēmumi!$B$48), "Mazs",
IF(AND(G99&gt;=Pieņēmumi!$B$48,G99&lt;Pieņēmumi!$B$49), "Vidējs","Liels"))))</f>
        <v>Mazs</v>
      </c>
      <c r="I99" s="9">
        <f>IF(H99="Mikro",Pieņēmumi!$B$31*F99*0.5,
IF(H99="Mazs",Pieņēmumi!$B$31*F99,
IF(H99="Vidējs",Pieņēmumi!$B$32*F99,
IF(H99="Liels",Pieņēmumi!$B$34*F99,
0))))</f>
        <v>0.71584189231248063</v>
      </c>
      <c r="J99" s="9">
        <f>IF(H99="Mikro",Pieņēmumi!$B$31*F99*0.5,0)</f>
        <v>0</v>
      </c>
      <c r="K99">
        <v>13</v>
      </c>
      <c r="L99">
        <v>1</v>
      </c>
      <c r="M99" s="2">
        <f>K99/L99</f>
        <v>13</v>
      </c>
      <c r="N99" s="6">
        <f>ROUNDUP(IF($A99=1,K99/Pieņēmumi!$L$39,IF($A99=2,K99/Pieņēmumi!$L$40,IF($A99=3,K99/Pieņēmumi!$L$41,K99/Pieņēmumi!$L$42))),$N$10)</f>
        <v>1</v>
      </c>
      <c r="O99" s="6">
        <f t="shared" si="70"/>
        <v>13</v>
      </c>
      <c r="P99" s="6" t="str">
        <f>IF(AND(O99&gt;=0,O99&lt;Pieņēmumi!$L$46),0,
IF(AND(O99&gt;= Pieņēmumi!$L$46,O99&lt;Pieņēmumi!$L$47), "Mikro",
IF(AND(O99&gt;=Pieņēmumi!$L$47,O99&lt;Pieņēmumi!$L$48), "Mazs",
IF(AND(O99&gt;=Pieņēmumi!$L$48,O99&lt;Pieņēmumi!$L$49), "Vidējs","Liels"))))</f>
        <v>Vidējs</v>
      </c>
      <c r="Q99" s="9">
        <f>IF(P99="Mikro",Pieņēmumi!$L$31*N99*0.5,
IF(P99="Mazs",Pieņēmumi!$L$31*N99,
IF(P99="Vidējs",Pieņēmumi!$L$32*N99,
IF(P99="Liels",Pieņēmumi!$L$34*N99,
0))))</f>
        <v>0.83979328165374689</v>
      </c>
      <c r="R99" s="9">
        <f>IF(P99="Mikro",Pieņēmumi!$L$31*N99*0.5,0)</f>
        <v>0</v>
      </c>
      <c r="S99">
        <v>10</v>
      </c>
      <c r="T99">
        <v>1</v>
      </c>
      <c r="U99" s="2">
        <f>S99/T99</f>
        <v>10</v>
      </c>
      <c r="V99" s="6">
        <f>ROUNDUP(IF($A99=1,S99/Pieņēmumi!$V$39,IF($A99=2,S99/Pieņēmumi!$V$40,IF($A99=3,S99/Pieņēmumi!$V$41,S99/Pieņēmumi!$V$42))),$V$10)</f>
        <v>1</v>
      </c>
      <c r="W99" s="6">
        <f t="shared" si="71"/>
        <v>10</v>
      </c>
      <c r="X99" s="6" t="str">
        <f>IF(AND(W99&gt;=0,W99&lt;Pieņēmumi!$V$46),0,
IF(AND(W99&gt;= Pieņēmumi!$V$46,W99&lt;Pieņēmumi!$V$47), "Mikro",
IF(AND(W99&gt;=Pieņēmumi!$V$47,W99&lt;Pieņēmumi!$V$48), "Mazs",
IF(AND(W99&gt;=Pieņēmumi!$V$48,W99&lt;Pieņēmumi!$V$49), "Vidējs","Liels"))))</f>
        <v>Mazs</v>
      </c>
      <c r="Y99" s="9">
        <f>IF(X99="Mikro",Pieņēmumi!$V$31*V99*0.5,
IF(X99="Mazs",Pieņēmumi!$V$31*V99,
IF(X99="Vidējs",Pieņēmumi!$V$32*V99,
IF(X99="Liels",Pieņēmumi!$V$34*V99,
0))))</f>
        <v>0.77808901338313108</v>
      </c>
      <c r="Z99" s="9">
        <f>IF(X99="Mikro",Pieņēmumi!$V$31*V99*0.5,0)</f>
        <v>0</v>
      </c>
      <c r="AA99">
        <v>11</v>
      </c>
      <c r="AB99">
        <v>1</v>
      </c>
      <c r="AC99" s="2">
        <f>AA99/AB99</f>
        <v>11</v>
      </c>
      <c r="AD99" s="6">
        <f>ROUNDUP(IF($A99=1,AA99/Pieņēmumi!$AF$39,IF($A99=2,AA99/Pieņēmumi!$AF$40,IF($A99=3,AA99/Pieņēmumi!$AF$41,AA99/Pieņēmumi!$AF$42))),$AD$10)</f>
        <v>1</v>
      </c>
      <c r="AE99" s="6">
        <f t="shared" si="72"/>
        <v>11</v>
      </c>
      <c r="AF99" s="6" t="str">
        <f>IF(AND(AE99&gt;=0,AE99&lt;Pieņēmumi!$AF$46),0,
IF(AND(AE99&gt;= Pieņēmumi!$AF$46,AE99&lt;Pieņēmumi!$AF$47), "Mikro",
IF(AND(AE99&gt;=Pieņēmumi!$AF$47,AE99&lt;Pieņēmumi!$AF$48), "Mazs",
IF(AND(AE99&gt;=Pieņēmumi!$AF$48,AE99&lt;Pieņēmumi!$AF$49), "Vidējs","Liels"))))</f>
        <v>Mazs</v>
      </c>
      <c r="AG99" s="9">
        <f>IF(AF99="Mikro",Pieņēmumi!$AF$31*AD99*0.5,
IF(AF99="Mazs",Pieņēmumi!$AF$31*AD99,
IF(AF99="Vidējs",Pieņēmumi!$AF$32*AD99,
IF(AF99="Liels",Pieņēmumi!$AF$34*AD99,
0))))</f>
        <v>0.84033613445378152</v>
      </c>
      <c r="AH99" s="9">
        <f>IF(AF99="Mikro",Pieņēmumi!$AF$31*AD99*0.5,0)</f>
        <v>0</v>
      </c>
      <c r="AI99">
        <v>14</v>
      </c>
      <c r="AJ99">
        <v>1</v>
      </c>
      <c r="AK99" s="2">
        <f>AI99/AJ99</f>
        <v>14</v>
      </c>
      <c r="AL99" s="6">
        <f>ROUNDUP(IF($A99=1,AI99/Pieņēmumi!$AR$39,IF($A99=2,AI99/Pieņēmumi!$AR$40,IF($A99=3,AI99/Pieņēmumi!$AR$41,AI99/Pieņēmumi!$AR$42))),$AL$10)</f>
        <v>1</v>
      </c>
      <c r="AM99" s="6">
        <f t="shared" si="73"/>
        <v>14</v>
      </c>
      <c r="AN99" s="6" t="str">
        <f>IF(AND(AM99&gt;=0,AM99&lt;Pieņēmumi!$AR$46),0,
IF(AND(AM99&gt;= Pieņēmumi!$AR$46,AM99&lt;Pieņēmumi!$AR$47), "Mikro",
IF(AND(AM99&gt;=Pieņēmumi!$AR$47,AM99&lt;Pieņēmumi!$AR$48), "Mazs",
IF(AND(AM99&gt;=Pieņēmumi!$AR$48,AM99&lt;Pieņēmumi!$AR$49), "Vidējs","Liels"))))</f>
        <v>Vidējs</v>
      </c>
      <c r="AO99" s="9">
        <f>IF(AN99="Mikro",Pieņēmumi!$AR$31*AL99*0.5,
IF(AN99="Mazs",Pieņēmumi!$AR$31*AL99,
IF(AN99="Vidējs",Pieņēmumi!$AR$32*AL99,
IF(AN99="Liels",Pieņēmumi!$AR$34*AL99,
0))))</f>
        <v>1.0981912144702843</v>
      </c>
      <c r="AP99" s="9">
        <f>IF(AN99="Mikro",Pieņēmumi!$AR$31*AL99*0.5,0)</f>
        <v>0</v>
      </c>
      <c r="AQ99">
        <v>13</v>
      </c>
      <c r="AR99">
        <v>1</v>
      </c>
      <c r="AS99" s="2">
        <f>AQ99/AR99</f>
        <v>13</v>
      </c>
      <c r="AT99" s="6">
        <f>ROUNDUP(IF($A99=1,AQ99/Pieņēmumi!$BC$39,IF($A99=2,AQ99/Pieņēmumi!$BC$40,IF($A99=3,AQ99/Pieņēmumi!$BC$41,AQ99/Pieņēmumi!$BC$42))),$AT$10)</f>
        <v>1</v>
      </c>
      <c r="AU99" s="6">
        <f t="shared" si="74"/>
        <v>13</v>
      </c>
      <c r="AV99" s="6" t="str">
        <f>IF(AND(AU99&gt;=0,AU99&lt;Pieņēmumi!$BC$46),0,
IF(AND(AU99&gt;= Pieņēmumi!$BC$46,AU99&lt;Pieņēmumi!$BC$47), "Mikro",
IF(AND(AU99&gt;=Pieņēmumi!$BC$47,AU99&lt;Pieņēmumi!$BC$48), "Mazs",
IF(AND(AU99&gt;=Pieņēmumi!$BC$48,AU99&lt;Pieņēmumi!$BC$49), "Vidējs","Liels"))))</f>
        <v>Vidējs</v>
      </c>
      <c r="AW99" s="9">
        <f>IF(AV99="Mikro",Pieņēmumi!$BC$31*AT99*0.5,
IF(AV99="Mazs",Pieņēmumi!$BC$31*AT99,
IF(AV99="Vidējs",Pieņēmumi!$BC$32*AT99,
IF(AV99="Liels",Pieņēmumi!$BC$34*AT99,
0))))</f>
        <v>1.1627906976744187</v>
      </c>
      <c r="AX99" s="9">
        <f>IF(AV99="Mikro",Pieņēmumi!$BC$31*AT99*0.5,0)</f>
        <v>0</v>
      </c>
      <c r="AY99">
        <v>16</v>
      </c>
      <c r="AZ99">
        <v>1</v>
      </c>
      <c r="BA99" s="2">
        <f>AY99/AZ99</f>
        <v>16</v>
      </c>
      <c r="BB99" s="6">
        <f>ROUNDUP(IF($A99=1,AY99/Pieņēmumi!$BN$39,IF($A99=2,AY99/Pieņēmumi!$BN$40,IF($A99=3,AY99/Pieņēmumi!$BN$41,AY99/Pieņēmumi!$BN$42))),$BB$10)</f>
        <v>1</v>
      </c>
      <c r="BC99" s="6">
        <f t="shared" si="75"/>
        <v>16</v>
      </c>
      <c r="BD99" s="6" t="str">
        <f>IF(AND(BC99&gt;=0,BC99&lt;Pieņēmumi!$BN$46),0,
IF(AND(BC99&gt;= Pieņēmumi!$BN$46,BC99&lt;Pieņēmumi!$BN$47), "Mikro",
IF(AND(BC99&gt;=Pieņēmumi!$BN$47,BC99&lt;Pieņēmumi!$BN$48), "Mazs",
IF(AND(BC99&gt;=Pieņēmumi!$BN$48,BC99&lt;Pieņēmumi!$BN$49), "Vidējs","Liels"))))</f>
        <v>Vidējs</v>
      </c>
      <c r="BE99" s="9">
        <f>IF(BD99="Mikro",Pieņēmumi!$BN$31*BB99*0.5,
IF(BD99="Mazs",Pieņēmumi!$BN$31*BB99,
IF(BD99="Vidējs",Pieņēmumi!$BN$32*BB99,
IF(BD99="Liels",Pieņēmumi!$BN$34*BB99,
0))))</f>
        <v>1.227390180878553</v>
      </c>
      <c r="BF99" s="9">
        <f>IF(BD99="Mikro",Pieņēmumi!$BN$31*BB99*0.5,0)</f>
        <v>0</v>
      </c>
      <c r="BG99">
        <v>19</v>
      </c>
      <c r="BH99">
        <v>1</v>
      </c>
      <c r="BI99" s="2">
        <f>BG99/BH99</f>
        <v>19</v>
      </c>
      <c r="BJ99" s="6">
        <f>ROUNDUP(IF($A99=1,BG99/Pieņēmumi!$BY$39,IF($A99=2,BG99/Pieņēmumi!$BY$40,IF($A99=3,BG99/Pieņēmumi!$BY$41,BG99/Pieņēmumi!$BY$42))),$BJ$10)</f>
        <v>1</v>
      </c>
      <c r="BK99" s="6">
        <f t="shared" si="76"/>
        <v>19</v>
      </c>
      <c r="BL99" s="6" t="str">
        <f>IF(AND(BK99&gt;=0,BK99&lt;Pieņēmumi!$BY$46),0,
IF(AND(BK99&gt;= Pieņēmumi!$BY$46,BK99&lt;Pieņēmumi!$BY$47), "Mikro",
IF(AND(BK99&gt;=Pieņēmumi!$BY$47,BK99&lt;Pieņēmumi!$BY$48), "Mazs",
IF(AND(BK99&gt;=Pieņēmumi!$BY$48,BK99&lt;Pieņēmumi!$BY$49), "Vidējs","Liels"))))</f>
        <v>Vidējs</v>
      </c>
      <c r="BM99" s="9">
        <f>IF(BL99="Mikro",Pieņēmumi!$BY$31*BJ99*0.5,
IF(BL99="Mazs",Pieņēmumi!$BY$31*BJ99,
IF(BL99="Vidējs",Pieņēmumi!$BY$32*BJ99,
IF(BL99="Liels",Pieņēmumi!$BY$34*BJ99,
0))))</f>
        <v>1.2919896640826873</v>
      </c>
      <c r="BN99" s="9">
        <f>IF(BL99="Mikro",Pieņēmumi!$BY$31*BJ99*0.5,0)</f>
        <v>0</v>
      </c>
      <c r="BO99">
        <v>18</v>
      </c>
      <c r="BP99">
        <v>1</v>
      </c>
      <c r="BQ99" s="2">
        <f t="shared" ref="BQ99:BQ112" si="94">BO99/BP99</f>
        <v>18</v>
      </c>
      <c r="BR99" s="6">
        <f>ROUNDUP(IF($A99=1,BO99/Pieņēmumi!$CJ$39,IF($A99=2,BO99/Pieņēmumi!$CJ$40,IF($A99=3,BO99/Pieņēmumi!$CJ$41,BO99/Pieņēmumi!$CJ$42))),$BR$10)</f>
        <v>1</v>
      </c>
      <c r="BS99" s="6">
        <f t="shared" si="77"/>
        <v>18</v>
      </c>
      <c r="BT99" s="6" t="str">
        <f>IF(AND(BS99&gt;=0,BS99&lt;Pieņēmumi!$CJ$46),0,
IF(AND(BS99&gt;= Pieņēmumi!$CJ$46,BS99&lt;Pieņēmumi!$CJ$47), "Mikro",
IF(AND(BS99&gt;=Pieņēmumi!$CJ$47,BS99&lt;Pieņēmumi!$CJ$48), "Mazs",
IF(AND(BS99&gt;=Pieņēmumi!$CJ$48,BS99&lt;Pieņēmumi!$CJ$49), "Vidējs","Liels"))))</f>
        <v>Vidējs</v>
      </c>
      <c r="BU99" s="9">
        <f>IF(BT99="Mikro",Pieņēmumi!$CJ$31*BR99*0.5,
IF(BT99="Mazs",Pieņēmumi!$CJ$31*BR99,
IF(BT99="Vidējs",Pieņēmumi!$CJ$32*BR99,
IF(BT99="Liels",Pieņēmumi!$CJ$34*BR99,
0))))</f>
        <v>1.2919896640826873</v>
      </c>
      <c r="BV99" s="9">
        <f>IF(BT99="Mikro",Pieņēmumi!$CJ$31*BR99*0.5,0)</f>
        <v>0</v>
      </c>
      <c r="BW99">
        <v>14</v>
      </c>
      <c r="BX99">
        <v>1</v>
      </c>
      <c r="BY99" s="2">
        <f>BW99/BX99</f>
        <v>14</v>
      </c>
      <c r="BZ99" s="6">
        <f>ROUNDUP(IF($A99=1,BW99/Pieņēmumi!$CU$42,IF($A99=2,BW99/Pieņēmumi!$CU$43,IF($A99=3,BW99/Pieņēmumi!$CU$44,BW99/Pieņēmumi!$CU$45))),$CH$10)</f>
        <v>1</v>
      </c>
      <c r="CA99" s="6">
        <f t="shared" si="78"/>
        <v>14</v>
      </c>
      <c r="CB99" s="6" t="str">
        <f>IF(AND(CA99&gt;=0,CA99&lt;Pieņēmumi!$CU$49),0,
IF(AND(CA99&gt;=Pieņēmumi!$CU$49,CA99&lt;Pieņēmumi!$CU$50),"Mazs",
IF(AND(CA99&gt;=Pieņēmumi!$CU$50,CA99&lt;Pieņēmumi!$CU$51),"Vidējs","Liels")))</f>
        <v>Vidējs</v>
      </c>
      <c r="CC99" s="9">
        <f>IF(CB99="Mazs",Pieņēmumi!$CU$34*BZ99,IF(CB99="Vidējs",Pieņēmumi!$CU$35*BZ99,IF(CB99="Liels",Pieņēmumi!$CU$37*BZ99,0)))</f>
        <v>1.3888888888888891</v>
      </c>
      <c r="CD99" s="9">
        <f>IF(CB99="Mazs",(Pieņēmumi!$CU$35-Pieņēmumi!$CU$34)*BZ99,0)</f>
        <v>0</v>
      </c>
      <c r="CE99">
        <v>11</v>
      </c>
      <c r="CF99">
        <v>1</v>
      </c>
      <c r="CG99" s="2">
        <f>CE99/CF99</f>
        <v>11</v>
      </c>
      <c r="CH99" s="6">
        <f>ROUNDUP(IF($A99=1,CE99/Pieņēmumi!$DE$42,IF($A99=2,CE99/Pieņēmumi!$DE$43,IF($A99=3,CE99/Pieņēmumi!$DE$44,CE99/Pieņēmumi!$DE$45))),$CH$10)</f>
        <v>1</v>
      </c>
      <c r="CI99" s="6">
        <f t="shared" si="79"/>
        <v>11</v>
      </c>
      <c r="CJ99" s="6" t="str">
        <f>IF(AND(CI99&gt;=0,CI99&lt;Pieņēmumi!$DE$49),0,
IF(AND(CI99&gt;=Pieņēmumi!$DE$49,CI99&lt;Pieņēmumi!$DE$50),"Mazs",
IF(AND(CI99&gt;=Pieņēmumi!$DE$50,CI99&lt;Pieņēmumi!$DE$51),"Vidējs","Liels")))</f>
        <v>Mazs</v>
      </c>
      <c r="CK99" s="9">
        <f>IF(CJ99="Mazs",Pieņēmumi!$DE$34*CH99,IF(CJ99="Vidējs",Pieņēmumi!$DE$35*CH99,IF(CJ99="Liels",Pieņēmumi!$DE$37*CH99,0)))</f>
        <v>1.151571739807034</v>
      </c>
      <c r="CL99" s="9">
        <f>IF(CJ99="Mazs",(Pieņēmumi!$DE$35-Pieņēmumi!$DE$34)*CH99,0)</f>
        <v>0.23731714908185508</v>
      </c>
      <c r="CM99">
        <v>11</v>
      </c>
      <c r="CN99">
        <v>1</v>
      </c>
      <c r="CO99" s="2">
        <f>CM99/CN99</f>
        <v>11</v>
      </c>
      <c r="CP99" s="6">
        <f>ROUNDUP(IF($A99=1,CM99/Pieņēmumi!$DO$42,IF($A99=2,CM99/Pieņēmumi!$DO$43,IF($A99=3,CM99/Pieņēmumi!$DO$44,CM99/Pieņēmumi!$DO$45))),$CP$10)</f>
        <v>1</v>
      </c>
      <c r="CQ99" s="6">
        <f t="shared" si="80"/>
        <v>11</v>
      </c>
      <c r="CR99" s="6" t="str">
        <f>IF(AND(CQ99&gt;=0,CQ99&lt;Pieņēmumi!$DO$49),0,
IF(AND(CQ99&gt;=Pieņēmumi!$DO$49,CQ99&lt;Pieņēmumi!$DO$50),"Mazs",
IF(AND(CQ99&gt;=Pieņēmumi!$DO$50,CQ99&lt;Pieņēmumi!$DO$51),"Vidējs","Liels")))</f>
        <v>Mazs</v>
      </c>
      <c r="CS99" s="9">
        <f>IF(CR99="Mazs",Pieņēmumi!$DO$34*CP99,IF(CR99="Vidējs",Pieņēmumi!$DO$35*CP99,IF(CR99="Liels",Pieņēmumi!$DO$37*CP99,0)))</f>
        <v>1.151571739807034</v>
      </c>
      <c r="CT99" s="9">
        <f>IF(CR99="Mazs",(Pieņēmumi!$DO$35-Pieņēmumi!$DO$34)*CP99,0)</f>
        <v>0.23731714908185508</v>
      </c>
      <c r="CU99" s="6">
        <f t="shared" si="81"/>
        <v>158</v>
      </c>
      <c r="CV99" s="6">
        <f t="shared" si="82"/>
        <v>12</v>
      </c>
      <c r="CW99" s="2">
        <f t="shared" si="83"/>
        <v>13.166666666666666</v>
      </c>
      <c r="CX99" t="str">
        <f t="shared" si="84"/>
        <v>Vidējā</v>
      </c>
    </row>
    <row r="100" spans="1:102" x14ac:dyDescent="0.25">
      <c r="A100" s="5">
        <v>1</v>
      </c>
      <c r="B100" s="23">
        <v>0.82181055642061129</v>
      </c>
      <c r="C100">
        <v>0</v>
      </c>
      <c r="D100">
        <v>0</v>
      </c>
      <c r="E100" s="2">
        <v>0</v>
      </c>
      <c r="F100" s="6">
        <f>ROUNDUP(IF($A100=1,C100/Pieņēmumi!$B$39,IF($A100=2,C100/Pieņēmumi!$B$40,IF($A100=3,C100/Pieņēmumi!$B$41,C100/Pieņēmumi!$B$42))),$F$10)</f>
        <v>0</v>
      </c>
      <c r="G100" s="6">
        <f t="shared" si="69"/>
        <v>0</v>
      </c>
      <c r="H100" s="6">
        <f>IF(AND(G100&gt;=0,G100&lt;Pieņēmumi!$B$46),0,
IF(AND(G100&gt;= Pieņēmumi!$B$46,G100&lt;Pieņēmumi!$B$47), "Mikro",
IF(AND(G100&gt;=Pieņēmumi!$B$47,G100&lt;Pieņēmumi!$B$48), "Mazs",
IF(AND(G100&gt;=Pieņēmumi!$B$48,G100&lt;Pieņēmumi!$B$49), "Vidējs","Liels"))))</f>
        <v>0</v>
      </c>
      <c r="I100" s="9">
        <f>IF(H100="Mikro",Pieņēmumi!$B$31*F100*0.5,
IF(H100="Mazs",Pieņēmumi!$B$31*F100,
IF(H100="Vidējs",Pieņēmumi!$B$32*F100,
IF(H100="Liels",Pieņēmumi!$B$34*F100,
0))))</f>
        <v>0</v>
      </c>
      <c r="J100" s="9">
        <f>IF(H100="Mikro",Pieņēmumi!$B$31*F100*0.5,0)</f>
        <v>0</v>
      </c>
      <c r="K100">
        <v>0</v>
      </c>
      <c r="L100">
        <v>0</v>
      </c>
      <c r="M100" s="2">
        <v>0</v>
      </c>
      <c r="N100" s="6">
        <f>ROUNDUP(IF($A100=1,K100/Pieņēmumi!$L$39,IF($A100=2,K100/Pieņēmumi!$L$40,IF($A100=3,K100/Pieņēmumi!$L$41,K100/Pieņēmumi!$L$42))),$N$10)</f>
        <v>0</v>
      </c>
      <c r="O100" s="6">
        <f t="shared" si="70"/>
        <v>0</v>
      </c>
      <c r="P100" s="6">
        <f>IF(AND(O100&gt;=0,O100&lt;Pieņēmumi!$L$46),0,
IF(AND(O100&gt;= Pieņēmumi!$L$46,O100&lt;Pieņēmumi!$L$47), "Mikro",
IF(AND(O100&gt;=Pieņēmumi!$L$47,O100&lt;Pieņēmumi!$L$48), "Mazs",
IF(AND(O100&gt;=Pieņēmumi!$L$48,O100&lt;Pieņēmumi!$L$49), "Vidējs","Liels"))))</f>
        <v>0</v>
      </c>
      <c r="Q100" s="9">
        <f>IF(P100="Mikro",Pieņēmumi!$L$31*N100*0.5,
IF(P100="Mazs",Pieņēmumi!$L$31*N100,
IF(P100="Vidējs",Pieņēmumi!$L$32*N100,
IF(P100="Liels",Pieņēmumi!$L$34*N100,
0))))</f>
        <v>0</v>
      </c>
      <c r="R100" s="9">
        <f>IF(P100="Mikro",Pieņēmumi!$L$31*N100*0.5,0)</f>
        <v>0</v>
      </c>
      <c r="S100">
        <v>0</v>
      </c>
      <c r="T100">
        <v>0</v>
      </c>
      <c r="U100" s="2">
        <v>0</v>
      </c>
      <c r="V100" s="6">
        <f>ROUNDUP(IF($A100=1,S100/Pieņēmumi!$V$39,IF($A100=2,S100/Pieņēmumi!$V$40,IF($A100=3,S100/Pieņēmumi!$V$41,S100/Pieņēmumi!$V$42))),$V$10)</f>
        <v>0</v>
      </c>
      <c r="W100" s="6">
        <f t="shared" si="71"/>
        <v>0</v>
      </c>
      <c r="X100" s="6">
        <f>IF(AND(W100&gt;=0,W100&lt;Pieņēmumi!$V$46),0,
IF(AND(W100&gt;= Pieņēmumi!$V$46,W100&lt;Pieņēmumi!$V$47), "Mikro",
IF(AND(W100&gt;=Pieņēmumi!$V$47,W100&lt;Pieņēmumi!$V$48), "Mazs",
IF(AND(W100&gt;=Pieņēmumi!$V$48,W100&lt;Pieņēmumi!$V$49), "Vidējs","Liels"))))</f>
        <v>0</v>
      </c>
      <c r="Y100" s="9">
        <f>IF(X100="Mikro",Pieņēmumi!$V$31*V100*0.5,
IF(X100="Mazs",Pieņēmumi!$V$31*V100,
IF(X100="Vidējs",Pieņēmumi!$V$32*V100,
IF(X100="Liels",Pieņēmumi!$V$34*V100,
0))))</f>
        <v>0</v>
      </c>
      <c r="Z100" s="9">
        <f>IF(X100="Mikro",Pieņēmumi!$V$31*V100*0.5,0)</f>
        <v>0</v>
      </c>
      <c r="AA100">
        <v>0</v>
      </c>
      <c r="AB100">
        <v>0</v>
      </c>
      <c r="AC100" s="2">
        <v>0</v>
      </c>
      <c r="AD100" s="6">
        <f>ROUNDUP(IF($A100=1,AA100/Pieņēmumi!$AF$39,IF($A100=2,AA100/Pieņēmumi!$AF$40,IF($A100=3,AA100/Pieņēmumi!$AF$41,AA100/Pieņēmumi!$AF$42))),$AD$10)</f>
        <v>0</v>
      </c>
      <c r="AE100" s="6">
        <f t="shared" si="72"/>
        <v>0</v>
      </c>
      <c r="AF100" s="6">
        <f>IF(AND(AE100&gt;=0,AE100&lt;Pieņēmumi!$AF$46),0,
IF(AND(AE100&gt;= Pieņēmumi!$AF$46,AE100&lt;Pieņēmumi!$AF$47), "Mikro",
IF(AND(AE100&gt;=Pieņēmumi!$AF$47,AE100&lt;Pieņēmumi!$AF$48), "Mazs",
IF(AND(AE100&gt;=Pieņēmumi!$AF$48,AE100&lt;Pieņēmumi!$AF$49), "Vidējs","Liels"))))</f>
        <v>0</v>
      </c>
      <c r="AG100" s="9">
        <f>IF(AF100="Mikro",Pieņēmumi!$AF$31*AD100*0.5,
IF(AF100="Mazs",Pieņēmumi!$AF$31*AD100,
IF(AF100="Vidējs",Pieņēmumi!$AF$32*AD100,
IF(AF100="Liels",Pieņēmumi!$AF$34*AD100,
0))))</f>
        <v>0</v>
      </c>
      <c r="AH100" s="9">
        <f>IF(AF100="Mikro",Pieņēmumi!$AF$31*AD100*0.5,0)</f>
        <v>0</v>
      </c>
      <c r="AI100">
        <v>0</v>
      </c>
      <c r="AJ100">
        <v>0</v>
      </c>
      <c r="AK100" s="2">
        <v>0</v>
      </c>
      <c r="AL100" s="6">
        <f>ROUNDUP(IF($A100=1,AI100/Pieņēmumi!$AR$39,IF($A100=2,AI100/Pieņēmumi!$AR$40,IF($A100=3,AI100/Pieņēmumi!$AR$41,AI100/Pieņēmumi!$AR$42))),$AL$10)</f>
        <v>0</v>
      </c>
      <c r="AM100" s="6">
        <f t="shared" si="73"/>
        <v>0</v>
      </c>
      <c r="AN100" s="6">
        <f>IF(AND(AM100&gt;=0,AM100&lt;Pieņēmumi!$AR$46),0,
IF(AND(AM100&gt;= Pieņēmumi!$AR$46,AM100&lt;Pieņēmumi!$AR$47), "Mikro",
IF(AND(AM100&gt;=Pieņēmumi!$AR$47,AM100&lt;Pieņēmumi!$AR$48), "Mazs",
IF(AND(AM100&gt;=Pieņēmumi!$AR$48,AM100&lt;Pieņēmumi!$AR$49), "Vidējs","Liels"))))</f>
        <v>0</v>
      </c>
      <c r="AO100" s="9">
        <f>IF(AN100="Mikro",Pieņēmumi!$AR$31*AL100*0.5,
IF(AN100="Mazs",Pieņēmumi!$AR$31*AL100,
IF(AN100="Vidējs",Pieņēmumi!$AR$32*AL100,
IF(AN100="Liels",Pieņēmumi!$AR$34*AL100,
0))))</f>
        <v>0</v>
      </c>
      <c r="AP100" s="9">
        <f>IF(AN100="Mikro",Pieņēmumi!$AR$31*AL100*0.5,0)</f>
        <v>0</v>
      </c>
      <c r="AQ100">
        <v>0</v>
      </c>
      <c r="AR100">
        <v>0</v>
      </c>
      <c r="AS100" s="2">
        <v>0</v>
      </c>
      <c r="AT100" s="6">
        <f>ROUNDUP(IF($A100=1,AQ100/Pieņēmumi!$BC$39,IF($A100=2,AQ100/Pieņēmumi!$BC$40,IF($A100=3,AQ100/Pieņēmumi!$BC$41,AQ100/Pieņēmumi!$BC$42))),$AT$10)</f>
        <v>0</v>
      </c>
      <c r="AU100" s="6">
        <f t="shared" si="74"/>
        <v>0</v>
      </c>
      <c r="AV100" s="6">
        <f>IF(AND(AU100&gt;=0,AU100&lt;Pieņēmumi!$BC$46),0,
IF(AND(AU100&gt;= Pieņēmumi!$BC$46,AU100&lt;Pieņēmumi!$BC$47), "Mikro",
IF(AND(AU100&gt;=Pieņēmumi!$BC$47,AU100&lt;Pieņēmumi!$BC$48), "Mazs",
IF(AND(AU100&gt;=Pieņēmumi!$BC$48,AU100&lt;Pieņēmumi!$BC$49), "Vidējs","Liels"))))</f>
        <v>0</v>
      </c>
      <c r="AW100" s="9">
        <f>IF(AV100="Mikro",Pieņēmumi!$BC$31*AT100*0.5,
IF(AV100="Mazs",Pieņēmumi!$BC$31*AT100,
IF(AV100="Vidējs",Pieņēmumi!$BC$32*AT100,
IF(AV100="Liels",Pieņēmumi!$BC$34*AT100,
0))))</f>
        <v>0</v>
      </c>
      <c r="AX100" s="9">
        <f>IF(AV100="Mikro",Pieņēmumi!$BC$31*AT100*0.5,0)</f>
        <v>0</v>
      </c>
      <c r="AY100">
        <v>0</v>
      </c>
      <c r="AZ100">
        <v>0</v>
      </c>
      <c r="BA100" s="2">
        <v>0</v>
      </c>
      <c r="BB100" s="6">
        <f>ROUNDUP(IF($A100=1,AY100/Pieņēmumi!$BN$39,IF($A100=2,AY100/Pieņēmumi!$BN$40,IF($A100=3,AY100/Pieņēmumi!$BN$41,AY100/Pieņēmumi!$BN$42))),$BB$10)</f>
        <v>0</v>
      </c>
      <c r="BC100" s="6">
        <f t="shared" si="75"/>
        <v>0</v>
      </c>
      <c r="BD100" s="6">
        <f>IF(AND(BC100&gt;=0,BC100&lt;Pieņēmumi!$BN$46),0,
IF(AND(BC100&gt;= Pieņēmumi!$BN$46,BC100&lt;Pieņēmumi!$BN$47), "Mikro",
IF(AND(BC100&gt;=Pieņēmumi!$BN$47,BC100&lt;Pieņēmumi!$BN$48), "Mazs",
IF(AND(BC100&gt;=Pieņēmumi!$BN$48,BC100&lt;Pieņēmumi!$BN$49), "Vidējs","Liels"))))</f>
        <v>0</v>
      </c>
      <c r="BE100" s="9">
        <f>IF(BD100="Mikro",Pieņēmumi!$BN$31*BB100*0.5,
IF(BD100="Mazs",Pieņēmumi!$BN$31*BB100,
IF(BD100="Vidējs",Pieņēmumi!$BN$32*BB100,
IF(BD100="Liels",Pieņēmumi!$BN$34*BB100,
0))))</f>
        <v>0</v>
      </c>
      <c r="BF100" s="9">
        <f>IF(BD100="Mikro",Pieņēmumi!$BN$31*BB100*0.5,0)</f>
        <v>0</v>
      </c>
      <c r="BG100">
        <v>13</v>
      </c>
      <c r="BH100">
        <v>0</v>
      </c>
      <c r="BI100" s="2">
        <v>0</v>
      </c>
      <c r="BJ100" s="6">
        <f>ROUNDUP(IF($A100=1,BG100/Pieņēmumi!$BY$39,IF($A100=2,BG100/Pieņēmumi!$BY$40,IF($A100=3,BG100/Pieņēmumi!$BY$41,BG100/Pieņēmumi!$BY$42))),$BJ$10)</f>
        <v>1</v>
      </c>
      <c r="BK100" s="6">
        <f t="shared" si="76"/>
        <v>13</v>
      </c>
      <c r="BL100" s="6" t="str">
        <f>IF(AND(BK100&gt;=0,BK100&lt;Pieņēmumi!$BY$46),0,
IF(AND(BK100&gt;= Pieņēmumi!$BY$46,BK100&lt;Pieņēmumi!$BY$47), "Mikro",
IF(AND(BK100&gt;=Pieņēmumi!$BY$47,BK100&lt;Pieņēmumi!$BY$48), "Mazs",
IF(AND(BK100&gt;=Pieņēmumi!$BY$48,BK100&lt;Pieņēmumi!$BY$49), "Vidējs","Liels"))))</f>
        <v>Vidējs</v>
      </c>
      <c r="BM100" s="9">
        <f>IF(BL100="Mikro",Pieņēmumi!$BY$31*BJ100*0.5,
IF(BL100="Mazs",Pieņēmumi!$BY$31*BJ100,
IF(BL100="Vidējs",Pieņēmumi!$BY$32*BJ100,
IF(BL100="Liels",Pieņēmumi!$BY$34*BJ100,
0))))</f>
        <v>1.2919896640826873</v>
      </c>
      <c r="BN100" s="9">
        <f>IF(BL100="Mikro",Pieņēmumi!$BY$31*BJ100*0.5,0)</f>
        <v>0</v>
      </c>
      <c r="BO100">
        <v>32</v>
      </c>
      <c r="BP100">
        <v>2</v>
      </c>
      <c r="BQ100" s="2">
        <f t="shared" si="94"/>
        <v>16</v>
      </c>
      <c r="BR100" s="6">
        <f>ROUNDUP(IF($A100=1,BO100/Pieņēmumi!$CJ$39,IF($A100=2,BO100/Pieņēmumi!$CJ$40,IF($A100=3,BO100/Pieņēmumi!$CJ$41,BO100/Pieņēmumi!$CJ$42))),$BR$10)</f>
        <v>2</v>
      </c>
      <c r="BS100" s="6">
        <f t="shared" si="77"/>
        <v>16</v>
      </c>
      <c r="BT100" s="6" t="str">
        <f>IF(AND(BS100&gt;=0,BS100&lt;Pieņēmumi!$CJ$46),0,
IF(AND(BS100&gt;= Pieņēmumi!$CJ$46,BS100&lt;Pieņēmumi!$CJ$47), "Mikro",
IF(AND(BS100&gt;=Pieņēmumi!$CJ$47,BS100&lt;Pieņēmumi!$CJ$48), "Mazs",
IF(AND(BS100&gt;=Pieņēmumi!$CJ$48,BS100&lt;Pieņēmumi!$CJ$49), "Vidējs","Liels"))))</f>
        <v>Vidējs</v>
      </c>
      <c r="BU100" s="9">
        <f>IF(BT100="Mikro",Pieņēmumi!$CJ$31*BR100*0.5,
IF(BT100="Mazs",Pieņēmumi!$CJ$31*BR100,
IF(BT100="Vidējs",Pieņēmumi!$CJ$32*BR100,
IF(BT100="Liels",Pieņēmumi!$CJ$34*BR100,
0))))</f>
        <v>2.5839793281653747</v>
      </c>
      <c r="BV100" s="9">
        <f>IF(BT100="Mikro",Pieņēmumi!$CJ$31*BR100*0.5,0)</f>
        <v>0</v>
      </c>
      <c r="BW100">
        <v>48</v>
      </c>
      <c r="BX100">
        <v>2</v>
      </c>
      <c r="BY100" s="2">
        <f>BW100/BX100</f>
        <v>24</v>
      </c>
      <c r="BZ100" s="6">
        <f>ROUNDUP(IF($A100=1,BW100/Pieņēmumi!$CU$42,IF($A100=2,BW100/Pieņēmumi!$CU$43,IF($A100=3,BW100/Pieņēmumi!$CU$44,BW100/Pieņēmumi!$CU$45))),$CH$10)</f>
        <v>2</v>
      </c>
      <c r="CA100" s="6">
        <f t="shared" si="78"/>
        <v>24</v>
      </c>
      <c r="CB100" s="6" t="str">
        <f>IF(AND(CA100&gt;=0,CA100&lt;Pieņēmumi!$CU$49),0,
IF(AND(CA100&gt;=Pieņēmumi!$CU$49,CA100&lt;Pieņēmumi!$CU$50),"Mazs",
IF(AND(CA100&gt;=Pieņēmumi!$CU$50,CA100&lt;Pieņēmumi!$CU$51),"Vidējs","Liels")))</f>
        <v>Liels</v>
      </c>
      <c r="CC100" s="9">
        <f>IF(CB100="Mazs",Pieņēmumi!$CU$34*BZ100,IF(CB100="Vidējs",Pieņēmumi!$CU$35*BZ100,IF(CB100="Liels",Pieņēmumi!$CU$37*BZ100,0)))</f>
        <v>3.535353535353535</v>
      </c>
      <c r="CD100" s="9">
        <f>IF(CB100="Mazs",(Pieņēmumi!$CU$35-Pieņēmumi!$CU$34)*BZ100,0)</f>
        <v>0</v>
      </c>
      <c r="CE100">
        <v>43</v>
      </c>
      <c r="CF100">
        <v>3</v>
      </c>
      <c r="CG100" s="2">
        <f>CE100/CF100</f>
        <v>14.333333333333334</v>
      </c>
      <c r="CH100" s="6">
        <f>ROUNDUP(IF($A100=1,CE100/Pieņēmumi!$DE$42,IF($A100=2,CE100/Pieņēmumi!$DE$43,IF($A100=3,CE100/Pieņēmumi!$DE$44,CE100/Pieņēmumi!$DE$45))),$CH$10)</f>
        <v>2</v>
      </c>
      <c r="CI100" s="6">
        <f t="shared" si="79"/>
        <v>21.5</v>
      </c>
      <c r="CJ100" s="6" t="str">
        <f>IF(AND(CI100&gt;=0,CI100&lt;Pieņēmumi!$DE$49),0,
IF(AND(CI100&gt;=Pieņēmumi!$DE$49,CI100&lt;Pieņēmumi!$DE$50),"Mazs",
IF(AND(CI100&gt;=Pieņēmumi!$DE$50,CI100&lt;Pieņēmumi!$DE$51),"Vidējs","Liels")))</f>
        <v>Liels</v>
      </c>
      <c r="CK100" s="9">
        <f>IF(CJ100="Mazs",Pieņēmumi!$DE$34*CH100,IF(CJ100="Vidējs",Pieņēmumi!$DE$35*CH100,IF(CJ100="Liels",Pieņēmumi!$DE$37*CH100,0)))</f>
        <v>3.535353535353535</v>
      </c>
      <c r="CL100" s="9">
        <f>IF(CJ100="Mazs",(Pieņēmumi!$DE$35-Pieņēmumi!$DE$34)*CH100,0)</f>
        <v>0</v>
      </c>
      <c r="CM100">
        <v>47</v>
      </c>
      <c r="CN100">
        <v>2</v>
      </c>
      <c r="CO100" s="2">
        <f>CM100/CN100</f>
        <v>23.5</v>
      </c>
      <c r="CP100" s="6">
        <f>ROUNDUP(IF($A100=1,CM100/Pieņēmumi!$DO$42,IF($A100=2,CM100/Pieņēmumi!$DO$43,IF($A100=3,CM100/Pieņēmumi!$DO$44,CM100/Pieņēmumi!$DO$45))),$CP$10)</f>
        <v>2</v>
      </c>
      <c r="CQ100" s="6">
        <f t="shared" si="80"/>
        <v>23.5</v>
      </c>
      <c r="CR100" s="6" t="str">
        <f>IF(AND(CQ100&gt;=0,CQ100&lt;Pieņēmumi!$DO$49),0,
IF(AND(CQ100&gt;=Pieņēmumi!$DO$49,CQ100&lt;Pieņēmumi!$DO$50),"Mazs",
IF(AND(CQ100&gt;=Pieņēmumi!$DO$50,CQ100&lt;Pieņēmumi!$DO$51),"Vidējs","Liels")))</f>
        <v>Liels</v>
      </c>
      <c r="CS100" s="9">
        <f>IF(CR100="Mazs",Pieņēmumi!$DO$34*CP100,IF(CR100="Vidējs",Pieņēmumi!$DO$35*CP100,IF(CR100="Liels",Pieņēmumi!$DO$37*CP100,0)))</f>
        <v>3.535353535353535</v>
      </c>
      <c r="CT100" s="9">
        <f>IF(CR100="Mazs",(Pieņēmumi!$DO$35-Pieņēmumi!$DO$34)*CP100,0)</f>
        <v>0</v>
      </c>
      <c r="CU100" s="6">
        <f t="shared" si="81"/>
        <v>183</v>
      </c>
      <c r="CV100" s="6">
        <f t="shared" si="82"/>
        <v>9</v>
      </c>
      <c r="CW100" s="2">
        <f t="shared" si="83"/>
        <v>20.333333333333332</v>
      </c>
      <c r="CX100" t="str">
        <f t="shared" si="84"/>
        <v>Vidējā</v>
      </c>
    </row>
    <row r="101" spans="1:102" x14ac:dyDescent="0.25">
      <c r="A101" s="5">
        <v>1</v>
      </c>
      <c r="B101" s="23">
        <v>0.82089410671727248</v>
      </c>
      <c r="C101">
        <v>20</v>
      </c>
      <c r="D101">
        <v>1</v>
      </c>
      <c r="E101" s="2">
        <f t="shared" ref="E101:E116" si="95">C101/D101</f>
        <v>20</v>
      </c>
      <c r="F101" s="6">
        <f>ROUNDUP(IF($A101=1,C101/Pieņēmumi!$B$39,IF($A101=2,C101/Pieņēmumi!$B$40,IF($A101=3,C101/Pieņēmumi!$B$41,C101/Pieņēmumi!$B$42))),$F$10)</f>
        <v>1</v>
      </c>
      <c r="G101" s="6">
        <f t="shared" si="69"/>
        <v>20</v>
      </c>
      <c r="H101" s="6" t="str">
        <f>IF(AND(G101&gt;=0,G101&lt;Pieņēmumi!$B$46),0,
IF(AND(G101&gt;= Pieņēmumi!$B$46,G101&lt;Pieņēmumi!$B$47), "Mikro",
IF(AND(G101&gt;=Pieņēmumi!$B$47,G101&lt;Pieņēmumi!$B$48), "Mazs",
IF(AND(G101&gt;=Pieņēmumi!$B$48,G101&lt;Pieņēmumi!$B$49), "Vidējs","Liels"))))</f>
        <v>Vidējs</v>
      </c>
      <c r="I101" s="9">
        <f>IF(H101="Mikro",Pieņēmumi!$B$31*F101*0.5,
IF(H101="Mazs",Pieņēmumi!$B$31*F101,
IF(H101="Vidējs",Pieņēmumi!$B$32*F101,
IF(H101="Liels",Pieņēmumi!$B$34*F101,
0))))</f>
        <v>0.8074935400516795</v>
      </c>
      <c r="J101" s="9">
        <f>IF(H101="Mikro",Pieņēmumi!$B$31*F101*0.5,0)</f>
        <v>0</v>
      </c>
      <c r="K101">
        <v>33</v>
      </c>
      <c r="L101">
        <v>2</v>
      </c>
      <c r="M101" s="2">
        <f>K101/L101</f>
        <v>16.5</v>
      </c>
      <c r="N101" s="6">
        <f>ROUNDUP(IF($A101=1,K101/Pieņēmumi!$L$39,IF($A101=2,K101/Pieņēmumi!$L$40,IF($A101=3,K101/Pieņēmumi!$L$41,K101/Pieņēmumi!$L$42))),$N$10)</f>
        <v>2</v>
      </c>
      <c r="O101" s="6">
        <f t="shared" si="70"/>
        <v>16.5</v>
      </c>
      <c r="P101" s="6" t="str">
        <f>IF(AND(O101&gt;=0,O101&lt;Pieņēmumi!$L$46),0,
IF(AND(O101&gt;= Pieņēmumi!$L$46,O101&lt;Pieņēmumi!$L$47), "Mikro",
IF(AND(O101&gt;=Pieņēmumi!$L$47,O101&lt;Pieņēmumi!$L$48), "Mazs",
IF(AND(O101&gt;=Pieņēmumi!$L$48,O101&lt;Pieņēmumi!$L$49), "Vidējs","Liels"))))</f>
        <v>Vidējs</v>
      </c>
      <c r="Q101" s="9">
        <f>IF(P101="Mikro",Pieņēmumi!$L$31*N101*0.5,
IF(P101="Mazs",Pieņēmumi!$L$31*N101,
IF(P101="Vidējs",Pieņēmumi!$L$32*N101,
IF(P101="Liels",Pieņēmumi!$L$34*N101,
0))))</f>
        <v>1.6795865633074938</v>
      </c>
      <c r="R101" s="9">
        <f>IF(P101="Mikro",Pieņēmumi!$L$31*N101*0.5,0)</f>
        <v>0</v>
      </c>
      <c r="S101">
        <v>24</v>
      </c>
      <c r="T101">
        <v>1</v>
      </c>
      <c r="U101" s="2">
        <f>S101/T101</f>
        <v>24</v>
      </c>
      <c r="V101" s="6">
        <f>ROUNDUP(IF($A101=1,S101/Pieņēmumi!$V$39,IF($A101=2,S101/Pieņēmumi!$V$40,IF($A101=3,S101/Pieņēmumi!$V$41,S101/Pieņēmumi!$V$42))),$V$10)</f>
        <v>2</v>
      </c>
      <c r="W101" s="6">
        <f t="shared" si="71"/>
        <v>12</v>
      </c>
      <c r="X101" s="6" t="str">
        <f>IF(AND(W101&gt;=0,W101&lt;Pieņēmumi!$V$46),0,
IF(AND(W101&gt;= Pieņēmumi!$V$46,W101&lt;Pieņēmumi!$V$47), "Mikro",
IF(AND(W101&gt;=Pieņēmumi!$V$47,W101&lt;Pieņēmumi!$V$48), "Mazs",
IF(AND(W101&gt;=Pieņēmumi!$V$48,W101&lt;Pieņēmumi!$V$49), "Vidējs","Liels"))))</f>
        <v>Vidējs</v>
      </c>
      <c r="Y101" s="9">
        <f>IF(X101="Mikro",Pieņēmumi!$V$31*V101*0.5,
IF(X101="Mazs",Pieņēmumi!$V$31*V101,
IF(X101="Vidējs",Pieņēmumi!$V$32*V101,
IF(X101="Liels",Pieņēmumi!$V$34*V101,
0))))</f>
        <v>1.7441860465116281</v>
      </c>
      <c r="Z101" s="9">
        <f>IF(X101="Mikro",Pieņēmumi!$V$31*V101*0.5,0)</f>
        <v>0</v>
      </c>
      <c r="AA101">
        <v>22</v>
      </c>
      <c r="AB101">
        <v>1</v>
      </c>
      <c r="AC101" s="2">
        <f>AA101/AB101</f>
        <v>22</v>
      </c>
      <c r="AD101" s="6">
        <f>ROUNDUP(IF($A101=1,AA101/Pieņēmumi!$AF$39,IF($A101=2,AA101/Pieņēmumi!$AF$40,IF($A101=3,AA101/Pieņēmumi!$AF$41,AA101/Pieņēmumi!$AF$42))),$AD$10)</f>
        <v>2</v>
      </c>
      <c r="AE101" s="6">
        <f t="shared" si="72"/>
        <v>11</v>
      </c>
      <c r="AF101" s="6" t="str">
        <f>IF(AND(AE101&gt;=0,AE101&lt;Pieņēmumi!$AF$46),0,
IF(AND(AE101&gt;= Pieņēmumi!$AF$46,AE101&lt;Pieņēmumi!$AF$47), "Mikro",
IF(AND(AE101&gt;=Pieņēmumi!$AF$47,AE101&lt;Pieņēmumi!$AF$48), "Mazs",
IF(AND(AE101&gt;=Pieņēmumi!$AF$48,AE101&lt;Pieņēmumi!$AF$49), "Vidējs","Liels"))))</f>
        <v>Mazs</v>
      </c>
      <c r="AG101" s="9">
        <f>IF(AF101="Mikro",Pieņēmumi!$AF$31*AD101*0.5,
IF(AF101="Mazs",Pieņēmumi!$AF$31*AD101,
IF(AF101="Vidējs",Pieņēmumi!$AF$32*AD101,
IF(AF101="Liels",Pieņēmumi!$AF$34*AD101,
0))))</f>
        <v>1.680672268907563</v>
      </c>
      <c r="AH101" s="9">
        <f>IF(AF101="Mikro",Pieņēmumi!$AF$31*AD101*0.5,0)</f>
        <v>0</v>
      </c>
      <c r="AI101">
        <v>32</v>
      </c>
      <c r="AJ101">
        <v>2</v>
      </c>
      <c r="AK101" s="2">
        <f>AI101/AJ101</f>
        <v>16</v>
      </c>
      <c r="AL101" s="6">
        <f>ROUNDUP(IF($A101=1,AI101/Pieņēmumi!$AR$39,IF($A101=2,AI101/Pieņēmumi!$AR$40,IF($A101=3,AI101/Pieņēmumi!$AR$41,AI101/Pieņēmumi!$AR$42))),$AL$10)</f>
        <v>2</v>
      </c>
      <c r="AM101" s="6">
        <f t="shared" si="73"/>
        <v>16</v>
      </c>
      <c r="AN101" s="6" t="str">
        <f>IF(AND(AM101&gt;=0,AM101&lt;Pieņēmumi!$AR$46),0,
IF(AND(AM101&gt;= Pieņēmumi!$AR$46,AM101&lt;Pieņēmumi!$AR$47), "Mikro",
IF(AND(AM101&gt;=Pieņēmumi!$AR$47,AM101&lt;Pieņēmumi!$AR$48), "Mazs",
IF(AND(AM101&gt;=Pieņēmumi!$AR$48,AM101&lt;Pieņēmumi!$AR$49), "Vidējs","Liels"))))</f>
        <v>Vidējs</v>
      </c>
      <c r="AO101" s="9">
        <f>IF(AN101="Mikro",Pieņēmumi!$AR$31*AL101*0.5,
IF(AN101="Mazs",Pieņēmumi!$AR$31*AL101,
IF(AN101="Vidējs",Pieņēmumi!$AR$32*AL101,
IF(AN101="Liels",Pieņēmumi!$AR$34*AL101,
0))))</f>
        <v>2.1963824289405687</v>
      </c>
      <c r="AP101" s="9">
        <f>IF(AN101="Mikro",Pieņēmumi!$AR$31*AL101*0.5,0)</f>
        <v>0</v>
      </c>
      <c r="AQ101">
        <v>36</v>
      </c>
      <c r="AR101">
        <v>2</v>
      </c>
      <c r="AS101" s="2">
        <f t="shared" ref="AS101:AS116" si="96">AQ101/AR101</f>
        <v>18</v>
      </c>
      <c r="AT101" s="6">
        <f>ROUNDUP(IF($A101=1,AQ101/Pieņēmumi!$BC$39,IF($A101=2,AQ101/Pieņēmumi!$BC$40,IF($A101=3,AQ101/Pieņēmumi!$BC$41,AQ101/Pieņēmumi!$BC$42))),$AT$10)</f>
        <v>2</v>
      </c>
      <c r="AU101" s="6">
        <f t="shared" si="74"/>
        <v>18</v>
      </c>
      <c r="AV101" s="6" t="str">
        <f>IF(AND(AU101&gt;=0,AU101&lt;Pieņēmumi!$BC$46),0,
IF(AND(AU101&gt;= Pieņēmumi!$BC$46,AU101&lt;Pieņēmumi!$BC$47), "Mikro",
IF(AND(AU101&gt;=Pieņēmumi!$BC$47,AU101&lt;Pieņēmumi!$BC$48), "Mazs",
IF(AND(AU101&gt;=Pieņēmumi!$BC$48,AU101&lt;Pieņēmumi!$BC$49), "Vidējs","Liels"))))</f>
        <v>Vidējs</v>
      </c>
      <c r="AW101" s="9">
        <f>IF(AV101="Mikro",Pieņēmumi!$BC$31*AT101*0.5,
IF(AV101="Mazs",Pieņēmumi!$BC$31*AT101,
IF(AV101="Vidējs",Pieņēmumi!$BC$32*AT101,
IF(AV101="Liels",Pieņēmumi!$BC$34*AT101,
0))))</f>
        <v>2.3255813953488373</v>
      </c>
      <c r="AX101" s="9">
        <f>IF(AV101="Mikro",Pieņēmumi!$BC$31*AT101*0.5,0)</f>
        <v>0</v>
      </c>
      <c r="AY101">
        <v>37</v>
      </c>
      <c r="AZ101">
        <v>2</v>
      </c>
      <c r="BA101" s="2">
        <f>AY101/AZ101</f>
        <v>18.5</v>
      </c>
      <c r="BB101" s="6">
        <f>ROUNDUP(IF($A101=1,AY101/Pieņēmumi!$BN$39,IF($A101=2,AY101/Pieņēmumi!$BN$40,IF($A101=3,AY101/Pieņēmumi!$BN$41,AY101/Pieņēmumi!$BN$42))),$BB$10)</f>
        <v>2</v>
      </c>
      <c r="BC101" s="6">
        <f t="shared" si="75"/>
        <v>18.5</v>
      </c>
      <c r="BD101" s="6" t="str">
        <f>IF(AND(BC101&gt;=0,BC101&lt;Pieņēmumi!$BN$46),0,
IF(AND(BC101&gt;= Pieņēmumi!$BN$46,BC101&lt;Pieņēmumi!$BN$47), "Mikro",
IF(AND(BC101&gt;=Pieņēmumi!$BN$47,BC101&lt;Pieņēmumi!$BN$48), "Mazs",
IF(AND(BC101&gt;=Pieņēmumi!$BN$48,BC101&lt;Pieņēmumi!$BN$49), "Vidējs","Liels"))))</f>
        <v>Vidējs</v>
      </c>
      <c r="BE101" s="9">
        <f>IF(BD101="Mikro",Pieņēmumi!$BN$31*BB101*0.5,
IF(BD101="Mazs",Pieņēmumi!$BN$31*BB101,
IF(BD101="Vidējs",Pieņēmumi!$BN$32*BB101,
IF(BD101="Liels",Pieņēmumi!$BN$34*BB101,
0))))</f>
        <v>2.454780361757106</v>
      </c>
      <c r="BF101" s="9">
        <f>IF(BD101="Mikro",Pieņēmumi!$BN$31*BB101*0.5,0)</f>
        <v>0</v>
      </c>
      <c r="BG101">
        <v>31</v>
      </c>
      <c r="BH101">
        <v>2</v>
      </c>
      <c r="BI101" s="2">
        <f>BG101/BH101</f>
        <v>15.5</v>
      </c>
      <c r="BJ101" s="6">
        <f>ROUNDUP(IF($A101=1,BG101/Pieņēmumi!$BY$39,IF($A101=2,BG101/Pieņēmumi!$BY$40,IF($A101=3,BG101/Pieņēmumi!$BY$41,BG101/Pieņēmumi!$BY$42))),$BJ$10)</f>
        <v>2</v>
      </c>
      <c r="BK101" s="6">
        <f t="shared" si="76"/>
        <v>15.5</v>
      </c>
      <c r="BL101" s="6" t="str">
        <f>IF(AND(BK101&gt;=0,BK101&lt;Pieņēmumi!$BY$46),0,
IF(AND(BK101&gt;= Pieņēmumi!$BY$46,BK101&lt;Pieņēmumi!$BY$47), "Mikro",
IF(AND(BK101&gt;=Pieņēmumi!$BY$47,BK101&lt;Pieņēmumi!$BY$48), "Mazs",
IF(AND(BK101&gt;=Pieņēmumi!$BY$48,BK101&lt;Pieņēmumi!$BY$49), "Vidējs","Liels"))))</f>
        <v>Vidējs</v>
      </c>
      <c r="BM101" s="9">
        <f>IF(BL101="Mikro",Pieņēmumi!$BY$31*BJ101*0.5,
IF(BL101="Mazs",Pieņēmumi!$BY$31*BJ101,
IF(BL101="Vidējs",Pieņēmumi!$BY$32*BJ101,
IF(BL101="Liels",Pieņēmumi!$BY$34*BJ101,
0))))</f>
        <v>2.5839793281653747</v>
      </c>
      <c r="BN101" s="9">
        <f>IF(BL101="Mikro",Pieņēmumi!$BY$31*BJ101*0.5,0)</f>
        <v>0</v>
      </c>
      <c r="BO101">
        <v>20</v>
      </c>
      <c r="BP101">
        <v>1</v>
      </c>
      <c r="BQ101" s="2">
        <f t="shared" si="94"/>
        <v>20</v>
      </c>
      <c r="BR101" s="6">
        <f>ROUNDUP(IF($A101=1,BO101/Pieņēmumi!$CJ$39,IF($A101=2,BO101/Pieņēmumi!$CJ$40,IF($A101=3,BO101/Pieņēmumi!$CJ$41,BO101/Pieņēmumi!$CJ$42))),$BR$10)</f>
        <v>1</v>
      </c>
      <c r="BS101" s="6">
        <f t="shared" si="77"/>
        <v>20</v>
      </c>
      <c r="BT101" s="6" t="str">
        <f>IF(AND(BS101&gt;=0,BS101&lt;Pieņēmumi!$CJ$46),0,
IF(AND(BS101&gt;= Pieņēmumi!$CJ$46,BS101&lt;Pieņēmumi!$CJ$47), "Mikro",
IF(AND(BS101&gt;=Pieņēmumi!$CJ$47,BS101&lt;Pieņēmumi!$CJ$48), "Mazs",
IF(AND(BS101&gt;=Pieņēmumi!$CJ$48,BS101&lt;Pieņēmumi!$CJ$49), "Vidējs","Liels"))))</f>
        <v>Vidējs</v>
      </c>
      <c r="BU101" s="9">
        <f>IF(BT101="Mikro",Pieņēmumi!$CJ$31*BR101*0.5,
IF(BT101="Mazs",Pieņēmumi!$CJ$31*BR101,
IF(BT101="Vidējs",Pieņēmumi!$CJ$32*BR101,
IF(BT101="Liels",Pieņēmumi!$CJ$34*BR101,
0))))</f>
        <v>1.2919896640826873</v>
      </c>
      <c r="BV101" s="9">
        <f>IF(BT101="Mikro",Pieņēmumi!$CJ$31*BR101*0.5,0)</f>
        <v>0</v>
      </c>
      <c r="BW101">
        <v>0</v>
      </c>
      <c r="BX101">
        <v>0</v>
      </c>
      <c r="BY101" s="2">
        <v>0</v>
      </c>
      <c r="BZ101" s="6">
        <f>ROUNDUP(IF($A101=1,BW101/Pieņēmumi!$CU$42,IF($A101=2,BW101/Pieņēmumi!$CU$43,IF($A101=3,BW101/Pieņēmumi!$CU$44,BW101/Pieņēmumi!$CU$45))),$CH$10)</f>
        <v>0</v>
      </c>
      <c r="CA101" s="6">
        <f t="shared" si="78"/>
        <v>0</v>
      </c>
      <c r="CB101" s="6">
        <f>IF(AND(CA101&gt;=0,CA101&lt;Pieņēmumi!$CU$49),0,
IF(AND(CA101&gt;=Pieņēmumi!$CU$49,CA101&lt;Pieņēmumi!$CU$50),"Mazs",
IF(AND(CA101&gt;=Pieņēmumi!$CU$50,CA101&lt;Pieņēmumi!$CU$51),"Vidējs","Liels")))</f>
        <v>0</v>
      </c>
      <c r="CC101" s="9">
        <f>IF(CB101="Mazs",Pieņēmumi!$CU$34*BZ101,IF(CB101="Vidējs",Pieņēmumi!$CU$35*BZ101,IF(CB101="Liels",Pieņēmumi!$CU$37*BZ101,0)))</f>
        <v>0</v>
      </c>
      <c r="CD101" s="9">
        <f>IF(CB101="Mazs",(Pieņēmumi!$CU$35-Pieņēmumi!$CU$34)*BZ101,0)</f>
        <v>0</v>
      </c>
      <c r="CE101">
        <v>0</v>
      </c>
      <c r="CF101">
        <v>0</v>
      </c>
      <c r="CG101" s="2">
        <v>0</v>
      </c>
      <c r="CH101" s="6">
        <f>ROUNDUP(IF($A101=1,CE101/Pieņēmumi!$DE$42,IF($A101=2,CE101/Pieņēmumi!$DE$43,IF($A101=3,CE101/Pieņēmumi!$DE$44,CE101/Pieņēmumi!$DE$45))),$CH$10)</f>
        <v>0</v>
      </c>
      <c r="CI101" s="6">
        <f t="shared" si="79"/>
        <v>0</v>
      </c>
      <c r="CJ101" s="6">
        <f>IF(AND(CI101&gt;=0,CI101&lt;Pieņēmumi!$DE$49),0,
IF(AND(CI101&gt;=Pieņēmumi!$DE$49,CI101&lt;Pieņēmumi!$DE$50),"Mazs",
IF(AND(CI101&gt;=Pieņēmumi!$DE$50,CI101&lt;Pieņēmumi!$DE$51),"Vidējs","Liels")))</f>
        <v>0</v>
      </c>
      <c r="CK101" s="9">
        <f>IF(CJ101="Mazs",Pieņēmumi!$DE$34*CH101,IF(CJ101="Vidējs",Pieņēmumi!$DE$35*CH101,IF(CJ101="Liels",Pieņēmumi!$DE$37*CH101,0)))</f>
        <v>0</v>
      </c>
      <c r="CL101" s="9">
        <f>IF(CJ101="Mazs",(Pieņēmumi!$DE$35-Pieņēmumi!$DE$34)*CH101,0)</f>
        <v>0</v>
      </c>
      <c r="CM101">
        <v>0</v>
      </c>
      <c r="CN101">
        <v>0</v>
      </c>
      <c r="CO101" s="2">
        <v>0</v>
      </c>
      <c r="CP101" s="6">
        <f>ROUNDUP(IF($A101=1,CM101/Pieņēmumi!$DO$42,IF($A101=2,CM101/Pieņēmumi!$DO$43,IF($A101=3,CM101/Pieņēmumi!$DO$44,CM101/Pieņēmumi!$DO$45))),$CP$10)</f>
        <v>0</v>
      </c>
      <c r="CQ101" s="6">
        <f t="shared" si="80"/>
        <v>0</v>
      </c>
      <c r="CR101" s="6">
        <f>IF(AND(CQ101&gt;=0,CQ101&lt;Pieņēmumi!$DO$49),0,
IF(AND(CQ101&gt;=Pieņēmumi!$DO$49,CQ101&lt;Pieņēmumi!$DO$50),"Mazs",
IF(AND(CQ101&gt;=Pieņēmumi!$DO$50,CQ101&lt;Pieņēmumi!$DO$51),"Vidējs","Liels")))</f>
        <v>0</v>
      </c>
      <c r="CS101" s="9">
        <f>IF(CR101="Mazs",Pieņēmumi!$DO$34*CP101,IF(CR101="Vidējs",Pieņēmumi!$DO$35*CP101,IF(CR101="Liels",Pieņēmumi!$DO$37*CP101,0)))</f>
        <v>0</v>
      </c>
      <c r="CT101" s="9">
        <f>IF(CR101="Mazs",(Pieņēmumi!$DO$35-Pieņēmumi!$DO$34)*CP101,0)</f>
        <v>0</v>
      </c>
      <c r="CU101" s="6">
        <f t="shared" si="81"/>
        <v>255</v>
      </c>
      <c r="CV101" s="6">
        <f t="shared" si="82"/>
        <v>14</v>
      </c>
      <c r="CW101" s="2">
        <f t="shared" si="83"/>
        <v>18.214285714285715</v>
      </c>
      <c r="CX101" t="str">
        <f t="shared" si="84"/>
        <v>Vidējā</v>
      </c>
    </row>
    <row r="102" spans="1:102" x14ac:dyDescent="0.25">
      <c r="A102" s="5">
        <v>3</v>
      </c>
      <c r="B102" s="23">
        <v>0.81565482945486723</v>
      </c>
      <c r="C102">
        <v>7</v>
      </c>
      <c r="D102">
        <v>1</v>
      </c>
      <c r="E102" s="2">
        <f t="shared" si="95"/>
        <v>7</v>
      </c>
      <c r="F102" s="6">
        <f>ROUNDUP(IF($A102=1,C102/Pieņēmumi!$B$39,IF($A102=2,C102/Pieņēmumi!$B$40,IF($A102=3,C102/Pieņēmumi!$B$41,C102/Pieņēmumi!$B$42))),$F$10)</f>
        <v>1</v>
      </c>
      <c r="G102" s="6">
        <f t="shared" si="69"/>
        <v>7</v>
      </c>
      <c r="H102" s="6" t="str">
        <f>IF(AND(G102&gt;=0,G102&lt;Pieņēmumi!$B$46),0,
IF(AND(G102&gt;= Pieņēmumi!$B$46,G102&lt;Pieņēmumi!$B$47), "Mikro",
IF(AND(G102&gt;=Pieņēmumi!$B$47,G102&lt;Pieņēmumi!$B$48), "Mazs",
IF(AND(G102&gt;=Pieņēmumi!$B$48,G102&lt;Pieņēmumi!$B$49), "Vidējs","Liels"))))</f>
        <v>Mikro</v>
      </c>
      <c r="I102" s="9">
        <f>IF(H102="Mikro",Pieņēmumi!$B$31*F102*0.5,
IF(H102="Mazs",Pieņēmumi!$B$31*F102,
IF(H102="Vidējs",Pieņēmumi!$B$32*F102,
IF(H102="Liels",Pieņēmumi!$B$34*F102,
0))))</f>
        <v>0.35792094615624032</v>
      </c>
      <c r="J102" s="9">
        <f>IF(H102="Mikro",Pieņēmumi!$B$31*F102*0.5,0)</f>
        <v>0.35792094615624032</v>
      </c>
      <c r="K102">
        <v>5</v>
      </c>
      <c r="L102">
        <v>0</v>
      </c>
      <c r="M102" s="2">
        <v>0</v>
      </c>
      <c r="N102" s="6">
        <f>ROUNDUP(IF($A102=1,K102/Pieņēmumi!$L$39,IF($A102=2,K102/Pieņēmumi!$L$40,IF($A102=3,K102/Pieņēmumi!$L$41,K102/Pieņēmumi!$L$42))),$N$10)</f>
        <v>1</v>
      </c>
      <c r="O102" s="6">
        <f t="shared" si="70"/>
        <v>5</v>
      </c>
      <c r="P102" s="6" t="str">
        <f>IF(AND(O102&gt;=0,O102&lt;Pieņēmumi!$L$46),0,
IF(AND(O102&gt;= Pieņēmumi!$L$46,O102&lt;Pieņēmumi!$L$47), "Mikro",
IF(AND(O102&gt;=Pieņēmumi!$L$47,O102&lt;Pieņēmumi!$L$48), "Mazs",
IF(AND(O102&gt;=Pieņēmumi!$L$48,O102&lt;Pieņēmumi!$L$49), "Vidējs","Liels"))))</f>
        <v>Mikro</v>
      </c>
      <c r="Q102" s="9">
        <f>IF(P102="Mikro",Pieņēmumi!$L$31*N102*0.5,
IF(P102="Mazs",Pieņēmumi!$L$31*N102,
IF(P102="Vidējs",Pieņēmumi!$L$32*N102,
IF(P102="Liels",Pieņēmumi!$L$34*N102,
0))))</f>
        <v>0.3734827264239029</v>
      </c>
      <c r="R102" s="9">
        <f>IF(P102="Mikro",Pieņēmumi!$L$31*N102*0.5,0)</f>
        <v>0.3734827264239029</v>
      </c>
      <c r="S102">
        <v>2</v>
      </c>
      <c r="T102">
        <v>0</v>
      </c>
      <c r="U102" s="2">
        <v>0</v>
      </c>
      <c r="V102" s="6">
        <f>ROUNDUP(IF($A102=1,S102/Pieņēmumi!$V$39,IF($A102=2,S102/Pieņēmumi!$V$40,IF($A102=3,S102/Pieņēmumi!$V$41,S102/Pieņēmumi!$V$42))),$V$10)</f>
        <v>1</v>
      </c>
      <c r="W102" s="6">
        <f t="shared" si="71"/>
        <v>2</v>
      </c>
      <c r="X102" s="6" t="str">
        <f>IF(AND(W102&gt;=0,W102&lt;Pieņēmumi!$V$46),0,
IF(AND(W102&gt;= Pieņēmumi!$V$46,W102&lt;Pieņēmumi!$V$47), "Mikro",
IF(AND(W102&gt;=Pieņēmumi!$V$47,W102&lt;Pieņēmumi!$V$48), "Mazs",
IF(AND(W102&gt;=Pieņēmumi!$V$48,W102&lt;Pieņēmumi!$V$49), "Vidējs","Liels"))))</f>
        <v>Mikro</v>
      </c>
      <c r="Y102" s="9">
        <f>IF(X102="Mikro",Pieņēmumi!$V$31*V102*0.5,
IF(X102="Mazs",Pieņēmumi!$V$31*V102,
IF(X102="Vidējs",Pieņēmumi!$V$32*V102,
IF(X102="Liels",Pieņēmumi!$V$34*V102,
0))))</f>
        <v>0.38904450669156554</v>
      </c>
      <c r="Z102" s="9">
        <f>IF(X102="Mikro",Pieņēmumi!$V$31*V102*0.5,0)</f>
        <v>0.38904450669156554</v>
      </c>
      <c r="AA102">
        <v>5</v>
      </c>
      <c r="AB102">
        <v>0</v>
      </c>
      <c r="AC102" s="2">
        <v>0</v>
      </c>
      <c r="AD102" s="6">
        <f>ROUNDUP(IF($A102=1,AA102/Pieņēmumi!$AF$39,IF($A102=2,AA102/Pieņēmumi!$AF$40,IF($A102=3,AA102/Pieņēmumi!$AF$41,AA102/Pieņēmumi!$AF$42))),$AD$10)</f>
        <v>1</v>
      </c>
      <c r="AE102" s="6">
        <f t="shared" si="72"/>
        <v>5</v>
      </c>
      <c r="AF102" s="6" t="str">
        <f>IF(AND(AE102&gt;=0,AE102&lt;Pieņēmumi!$AF$46),0,
IF(AND(AE102&gt;= Pieņēmumi!$AF$46,AE102&lt;Pieņēmumi!$AF$47), "Mikro",
IF(AND(AE102&gt;=Pieņēmumi!$AF$47,AE102&lt;Pieņēmumi!$AF$48), "Mazs",
IF(AND(AE102&gt;=Pieņēmumi!$AF$48,AE102&lt;Pieņēmumi!$AF$49), "Vidējs","Liels"))))</f>
        <v>Mikro</v>
      </c>
      <c r="AG102" s="9">
        <f>IF(AF102="Mikro",Pieņēmumi!$AF$31*AD102*0.5,
IF(AF102="Mazs",Pieņēmumi!$AF$31*AD102,
IF(AF102="Vidējs",Pieņēmumi!$AF$32*AD102,
IF(AF102="Liels",Pieņēmumi!$AF$34*AD102,
0))))</f>
        <v>0.42016806722689076</v>
      </c>
      <c r="AH102" s="9">
        <f>IF(AF102="Mikro",Pieņēmumi!$AF$31*AD102*0.5,0)</f>
        <v>0.42016806722689076</v>
      </c>
      <c r="AI102">
        <v>8</v>
      </c>
      <c r="AJ102">
        <v>0</v>
      </c>
      <c r="AK102" s="2">
        <v>0</v>
      </c>
      <c r="AL102" s="6">
        <f>ROUNDUP(IF($A102=1,AI102/Pieņēmumi!$AR$39,IF($A102=2,AI102/Pieņēmumi!$AR$40,IF($A102=3,AI102/Pieņēmumi!$AR$41,AI102/Pieņēmumi!$AR$42))),$AL$10)</f>
        <v>1</v>
      </c>
      <c r="AM102" s="6">
        <f t="shared" si="73"/>
        <v>8</v>
      </c>
      <c r="AN102" s="6" t="str">
        <f>IF(AND(AM102&gt;=0,AM102&lt;Pieņēmumi!$AR$46),0,
IF(AND(AM102&gt;= Pieņēmumi!$AR$46,AM102&lt;Pieņēmumi!$AR$47), "Mikro",
IF(AND(AM102&gt;=Pieņēmumi!$AR$47,AM102&lt;Pieņēmumi!$AR$48), "Mazs",
IF(AND(AM102&gt;=Pieņēmumi!$AR$48,AM102&lt;Pieņēmumi!$AR$49), "Vidējs","Liels"))))</f>
        <v>Mazs</v>
      </c>
      <c r="AO102" s="9">
        <f>IF(AN102="Mikro",Pieņēmumi!$AR$31*AL102*0.5,
IF(AN102="Mazs",Pieņēmumi!$AR$31*AL102,
IF(AN102="Vidējs",Pieņēmumi!$AR$32*AL102,
IF(AN102="Liels",Pieņēmumi!$AR$34*AL102,
0))))</f>
        <v>0.90258325552443208</v>
      </c>
      <c r="AP102" s="9">
        <f>IF(AN102="Mikro",Pieņēmumi!$AR$31*AL102*0.5,0)</f>
        <v>0</v>
      </c>
      <c r="AQ102">
        <v>11</v>
      </c>
      <c r="AR102">
        <v>1</v>
      </c>
      <c r="AS102" s="2">
        <f t="shared" si="96"/>
        <v>11</v>
      </c>
      <c r="AT102" s="6">
        <f>ROUNDUP(IF($A102=1,AQ102/Pieņēmumi!$BC$39,IF($A102=2,AQ102/Pieņēmumi!$BC$40,IF($A102=3,AQ102/Pieņēmumi!$BC$41,AQ102/Pieņēmumi!$BC$42))),$AT$10)</f>
        <v>1</v>
      </c>
      <c r="AU102" s="6">
        <f t="shared" si="74"/>
        <v>11</v>
      </c>
      <c r="AV102" s="6" t="str">
        <f>IF(AND(AU102&gt;=0,AU102&lt;Pieņēmumi!$BC$46),0,
IF(AND(AU102&gt;= Pieņēmumi!$BC$46,AU102&lt;Pieņēmumi!$BC$47), "Mikro",
IF(AND(AU102&gt;=Pieņēmumi!$BC$47,AU102&lt;Pieņēmumi!$BC$48), "Mazs",
IF(AND(AU102&gt;=Pieņēmumi!$BC$48,AU102&lt;Pieņēmumi!$BC$49), "Vidējs","Liels"))))</f>
        <v>Mazs</v>
      </c>
      <c r="AW102" s="9">
        <f>IF(AV102="Mikro",Pieņēmumi!$BC$31*AT102*0.5,
IF(AV102="Mazs",Pieņēmumi!$BC$31*AT102,
IF(AV102="Vidējs",Pieņēmumi!$BC$32*AT102,
IF(AV102="Liels",Pieņēmumi!$BC$34*AT102,
0))))</f>
        <v>0.96483037659508253</v>
      </c>
      <c r="AX102" s="9">
        <f>IF(AV102="Mikro",Pieņēmumi!$BC$31*AT102*0.5,0)</f>
        <v>0</v>
      </c>
      <c r="AY102">
        <v>8</v>
      </c>
      <c r="AZ102">
        <v>0</v>
      </c>
      <c r="BA102" s="2">
        <v>0</v>
      </c>
      <c r="BB102" s="6">
        <f>ROUNDUP(IF($A102=1,AY102/Pieņēmumi!$BN$39,IF($A102=2,AY102/Pieņēmumi!$BN$40,IF($A102=3,AY102/Pieņēmumi!$BN$41,AY102/Pieņēmumi!$BN$42))),$BB$10)</f>
        <v>1</v>
      </c>
      <c r="BC102" s="6">
        <f t="shared" si="75"/>
        <v>8</v>
      </c>
      <c r="BD102" s="6" t="str">
        <f>IF(AND(BC102&gt;=0,BC102&lt;Pieņēmumi!$BN$46),0,
IF(AND(BC102&gt;= Pieņēmumi!$BN$46,BC102&lt;Pieņēmumi!$BN$47), "Mikro",
IF(AND(BC102&gt;=Pieņēmumi!$BN$47,BC102&lt;Pieņēmumi!$BN$48), "Mazs",
IF(AND(BC102&gt;=Pieņēmumi!$BN$48,BC102&lt;Pieņēmumi!$BN$49), "Vidējs","Liels"))))</f>
        <v>Mazs</v>
      </c>
      <c r="BE102" s="9">
        <f>IF(BD102="Mikro",Pieņēmumi!$BN$31*BB102*0.5,
IF(BD102="Mazs",Pieņēmumi!$BN$31*BB102,
IF(BD102="Vidējs",Pieņēmumi!$BN$32*BB102,
IF(BD102="Liels",Pieņēmumi!$BN$34*BB102,
0))))</f>
        <v>1.0270774976657331</v>
      </c>
      <c r="BF102" s="9">
        <f>IF(BD102="Mikro",Pieņēmumi!$BN$31*BB102*0.5,0)</f>
        <v>0</v>
      </c>
      <c r="BG102">
        <v>8</v>
      </c>
      <c r="BH102">
        <v>0</v>
      </c>
      <c r="BI102" s="2">
        <v>0</v>
      </c>
      <c r="BJ102" s="6">
        <f>ROUNDUP(IF($A102=1,BG102/Pieņēmumi!$BY$39,IF($A102=2,BG102/Pieņēmumi!$BY$40,IF($A102=3,BG102/Pieņēmumi!$BY$41,BG102/Pieņēmumi!$BY$42))),$BJ$10)</f>
        <v>1</v>
      </c>
      <c r="BK102" s="6">
        <f t="shared" si="76"/>
        <v>8</v>
      </c>
      <c r="BL102" s="6" t="str">
        <f>IF(AND(BK102&gt;=0,BK102&lt;Pieņēmumi!$BY$46),0,
IF(AND(BK102&gt;= Pieņēmumi!$BY$46,BK102&lt;Pieņēmumi!$BY$47), "Mikro",
IF(AND(BK102&gt;=Pieņēmumi!$BY$47,BK102&lt;Pieņēmumi!$BY$48), "Mazs",
IF(AND(BK102&gt;=Pieņēmumi!$BY$48,BK102&lt;Pieņēmumi!$BY$49), "Vidējs","Liels"))))</f>
        <v>Mazs</v>
      </c>
      <c r="BM102" s="9">
        <f>IF(BL102="Mikro",Pieņēmumi!$BY$31*BJ102*0.5,
IF(BL102="Mazs",Pieņēmumi!$BY$31*BJ102,
IF(BL102="Vidējs",Pieņēmumi!$BY$32*BJ102,
IF(BL102="Liels",Pieņēmumi!$BY$34*BJ102,
0))))</f>
        <v>1.0893246187363834</v>
      </c>
      <c r="BN102" s="9">
        <f>IF(BL102="Mikro",Pieņēmumi!$BY$31*BJ102*0.5,0)</f>
        <v>0</v>
      </c>
      <c r="BO102">
        <v>10</v>
      </c>
      <c r="BP102">
        <v>1</v>
      </c>
      <c r="BQ102" s="2">
        <f t="shared" si="94"/>
        <v>10</v>
      </c>
      <c r="BR102" s="6">
        <f>ROUNDUP(IF($A102=1,BO102/Pieņēmumi!$CJ$39,IF($A102=2,BO102/Pieņēmumi!$CJ$40,IF($A102=3,BO102/Pieņēmumi!$CJ$41,BO102/Pieņēmumi!$CJ$42))),$BR$10)</f>
        <v>1</v>
      </c>
      <c r="BS102" s="6">
        <f t="shared" si="77"/>
        <v>10</v>
      </c>
      <c r="BT102" s="6" t="str">
        <f>IF(AND(BS102&gt;=0,BS102&lt;Pieņēmumi!$CJ$46),0,
IF(AND(BS102&gt;= Pieņēmumi!$CJ$46,BS102&lt;Pieņēmumi!$CJ$47), "Mikro",
IF(AND(BS102&gt;=Pieņēmumi!$CJ$47,BS102&lt;Pieņēmumi!$CJ$48), "Mazs",
IF(AND(BS102&gt;=Pieņēmumi!$CJ$48,BS102&lt;Pieņēmumi!$CJ$49), "Vidējs","Liels"))))</f>
        <v>Mazs</v>
      </c>
      <c r="BU102" s="9">
        <f>IF(BT102="Mikro",Pieņēmumi!$CJ$31*BR102*0.5,
IF(BT102="Mazs",Pieņēmumi!$CJ$31*BR102,
IF(BT102="Vidējs",Pieņēmumi!$CJ$32*BR102,
IF(BT102="Liels",Pieņēmumi!$CJ$34*BR102,
0))))</f>
        <v>1.0893246187363834</v>
      </c>
      <c r="BV102" s="9">
        <f>IF(BT102="Mikro",Pieņēmumi!$CJ$31*BR102*0.5,0)</f>
        <v>0</v>
      </c>
      <c r="BW102">
        <v>0</v>
      </c>
      <c r="BX102">
        <v>0</v>
      </c>
      <c r="BY102" s="2">
        <v>0</v>
      </c>
      <c r="BZ102" s="6">
        <f>ROUNDUP(IF($A102=1,BW102/Pieņēmumi!$CU$42,IF($A102=2,BW102/Pieņēmumi!$CU$43,IF($A102=3,BW102/Pieņēmumi!$CU$44,BW102/Pieņēmumi!$CU$45))),$CH$10)</f>
        <v>0</v>
      </c>
      <c r="CA102" s="6">
        <f t="shared" si="78"/>
        <v>0</v>
      </c>
      <c r="CB102" s="6">
        <f>IF(AND(CA102&gt;=0,CA102&lt;Pieņēmumi!$CU$49),0,
IF(AND(CA102&gt;=Pieņēmumi!$CU$49,CA102&lt;Pieņēmumi!$CU$50),"Mazs",
IF(AND(CA102&gt;=Pieņēmumi!$CU$50,CA102&lt;Pieņēmumi!$CU$51),"Vidējs","Liels")))</f>
        <v>0</v>
      </c>
      <c r="CC102" s="9">
        <f>IF(CB102="Mazs",Pieņēmumi!$CU$34*BZ102,IF(CB102="Vidējs",Pieņēmumi!$CU$35*BZ102,IF(CB102="Liels",Pieņēmumi!$CU$37*BZ102,0)))</f>
        <v>0</v>
      </c>
      <c r="CD102" s="9">
        <f>IF(CB102="Mazs",(Pieņēmumi!$CU$35-Pieņēmumi!$CU$34)*BZ102,0)</f>
        <v>0</v>
      </c>
      <c r="CE102">
        <v>0</v>
      </c>
      <c r="CF102">
        <v>0</v>
      </c>
      <c r="CG102" s="2">
        <v>0</v>
      </c>
      <c r="CH102" s="6">
        <f>ROUNDUP(IF($A102=1,CE102/Pieņēmumi!$DE$42,IF($A102=2,CE102/Pieņēmumi!$DE$43,IF($A102=3,CE102/Pieņēmumi!$DE$44,CE102/Pieņēmumi!$DE$45))),$CH$10)</f>
        <v>0</v>
      </c>
      <c r="CI102" s="6">
        <f t="shared" si="79"/>
        <v>0</v>
      </c>
      <c r="CJ102" s="6">
        <f>IF(AND(CI102&gt;=0,CI102&lt;Pieņēmumi!$DE$49),0,
IF(AND(CI102&gt;=Pieņēmumi!$DE$49,CI102&lt;Pieņēmumi!$DE$50),"Mazs",
IF(AND(CI102&gt;=Pieņēmumi!$DE$50,CI102&lt;Pieņēmumi!$DE$51),"Vidējs","Liels")))</f>
        <v>0</v>
      </c>
      <c r="CK102" s="9">
        <f>IF(CJ102="Mazs",Pieņēmumi!$DE$34*CH102,IF(CJ102="Vidējs",Pieņēmumi!$DE$35*CH102,IF(CJ102="Liels",Pieņēmumi!$DE$37*CH102,0)))</f>
        <v>0</v>
      </c>
      <c r="CL102" s="9">
        <f>IF(CJ102="Mazs",(Pieņēmumi!$DE$35-Pieņēmumi!$DE$34)*CH102,0)</f>
        <v>0</v>
      </c>
      <c r="CM102">
        <v>0</v>
      </c>
      <c r="CN102">
        <v>0</v>
      </c>
      <c r="CO102" s="2">
        <v>0</v>
      </c>
      <c r="CP102" s="6">
        <f>ROUNDUP(IF($A102=1,CM102/Pieņēmumi!$DO$42,IF($A102=2,CM102/Pieņēmumi!$DO$43,IF($A102=3,CM102/Pieņēmumi!$DO$44,CM102/Pieņēmumi!$DO$45))),$CP$10)</f>
        <v>0</v>
      </c>
      <c r="CQ102" s="6">
        <f t="shared" si="80"/>
        <v>0</v>
      </c>
      <c r="CR102" s="6">
        <f>IF(AND(CQ102&gt;=0,CQ102&lt;Pieņēmumi!$DO$49),0,
IF(AND(CQ102&gt;=Pieņēmumi!$DO$49,CQ102&lt;Pieņēmumi!$DO$50),"Mazs",
IF(AND(CQ102&gt;=Pieņēmumi!$DO$50,CQ102&lt;Pieņēmumi!$DO$51),"Vidējs","Liels")))</f>
        <v>0</v>
      </c>
      <c r="CS102" s="9">
        <f>IF(CR102="Mazs",Pieņēmumi!$DO$34*CP102,IF(CR102="Vidējs",Pieņēmumi!$DO$35*CP102,IF(CR102="Liels",Pieņēmumi!$DO$37*CP102,0)))</f>
        <v>0</v>
      </c>
      <c r="CT102" s="9">
        <f>IF(CR102="Mazs",(Pieņēmumi!$DO$35-Pieņēmumi!$DO$34)*CP102,0)</f>
        <v>0</v>
      </c>
      <c r="CU102" s="6">
        <f t="shared" si="81"/>
        <v>64</v>
      </c>
      <c r="CV102" s="6">
        <f t="shared" si="82"/>
        <v>3</v>
      </c>
      <c r="CW102" s="2">
        <f t="shared" si="83"/>
        <v>21.333333333333332</v>
      </c>
      <c r="CX102" t="str">
        <f t="shared" si="84"/>
        <v>Mazā</v>
      </c>
    </row>
    <row r="103" spans="1:102" x14ac:dyDescent="0.25">
      <c r="A103" s="5">
        <v>2</v>
      </c>
      <c r="B103" s="23">
        <v>0.81475634540935116</v>
      </c>
      <c r="C103">
        <v>48</v>
      </c>
      <c r="D103">
        <v>3</v>
      </c>
      <c r="E103" s="2">
        <f t="shared" si="95"/>
        <v>16</v>
      </c>
      <c r="F103" s="6">
        <f>ROUNDUP(IF($A103=1,C103/Pieņēmumi!$B$39,IF($A103=2,C103/Pieņēmumi!$B$40,IF($A103=3,C103/Pieņēmumi!$B$41,C103/Pieņēmumi!$B$42))),$F$10)</f>
        <v>3</v>
      </c>
      <c r="G103" s="6">
        <f t="shared" si="69"/>
        <v>16</v>
      </c>
      <c r="H103" s="6" t="str">
        <f>IF(AND(G103&gt;=0,G103&lt;Pieņēmumi!$B$46),0,
IF(AND(G103&gt;= Pieņēmumi!$B$46,G103&lt;Pieņēmumi!$B$47), "Mikro",
IF(AND(G103&gt;=Pieņēmumi!$B$47,G103&lt;Pieņēmumi!$B$48), "Mazs",
IF(AND(G103&gt;=Pieņēmumi!$B$48,G103&lt;Pieņēmumi!$B$49), "Vidējs","Liels"))))</f>
        <v>Vidējs</v>
      </c>
      <c r="I103" s="9">
        <f>IF(H103="Mikro",Pieņēmumi!$B$31*F103*0.5,
IF(H103="Mazs",Pieņēmumi!$B$31*F103,
IF(H103="Vidējs",Pieņēmumi!$B$32*F103,
IF(H103="Liels",Pieņēmumi!$B$34*F103,
0))))</f>
        <v>2.4224806201550386</v>
      </c>
      <c r="J103" s="9">
        <f>IF(H103="Mikro",Pieņēmumi!$B$31*F103*0.5,0)</f>
        <v>0</v>
      </c>
      <c r="K103">
        <v>40</v>
      </c>
      <c r="L103">
        <v>2</v>
      </c>
      <c r="M103" s="2">
        <f t="shared" ref="M103:M116" si="97">K103/L103</f>
        <v>20</v>
      </c>
      <c r="N103" s="6">
        <f>ROUNDUP(IF($A103=1,K103/Pieņēmumi!$L$39,IF($A103=2,K103/Pieņēmumi!$L$40,IF($A103=3,K103/Pieņēmumi!$L$41,K103/Pieņēmumi!$L$42))),$N$10)</f>
        <v>2</v>
      </c>
      <c r="O103" s="6">
        <f t="shared" si="70"/>
        <v>20</v>
      </c>
      <c r="P103" s="6" t="str">
        <f>IF(AND(O103&gt;=0,O103&lt;Pieņēmumi!$L$46),0,
IF(AND(O103&gt;= Pieņēmumi!$L$46,O103&lt;Pieņēmumi!$L$47), "Mikro",
IF(AND(O103&gt;=Pieņēmumi!$L$47,O103&lt;Pieņēmumi!$L$48), "Mazs",
IF(AND(O103&gt;=Pieņēmumi!$L$48,O103&lt;Pieņēmumi!$L$49), "Vidējs","Liels"))))</f>
        <v>Vidējs</v>
      </c>
      <c r="Q103" s="9">
        <f>IF(P103="Mikro",Pieņēmumi!$L$31*N103*0.5,
IF(P103="Mazs",Pieņēmumi!$L$31*N103,
IF(P103="Vidējs",Pieņēmumi!$L$32*N103,
IF(P103="Liels",Pieņēmumi!$L$34*N103,
0))))</f>
        <v>1.6795865633074938</v>
      </c>
      <c r="R103" s="9">
        <f>IF(P103="Mikro",Pieņēmumi!$L$31*N103*0.5,0)</f>
        <v>0</v>
      </c>
      <c r="S103">
        <v>35</v>
      </c>
      <c r="T103">
        <v>2</v>
      </c>
      <c r="U103" s="2">
        <f t="shared" ref="U103:U113" si="98">S103/T103</f>
        <v>17.5</v>
      </c>
      <c r="V103" s="6">
        <f>ROUNDUP(IF($A103=1,S103/Pieņēmumi!$V$39,IF($A103=2,S103/Pieņēmumi!$V$40,IF($A103=3,S103/Pieņēmumi!$V$41,S103/Pieņēmumi!$V$42))),$V$10)</f>
        <v>2</v>
      </c>
      <c r="W103" s="6">
        <f t="shared" si="71"/>
        <v>17.5</v>
      </c>
      <c r="X103" s="6" t="str">
        <f>IF(AND(W103&gt;=0,W103&lt;Pieņēmumi!$V$46),0,
IF(AND(W103&gt;= Pieņēmumi!$V$46,W103&lt;Pieņēmumi!$V$47), "Mikro",
IF(AND(W103&gt;=Pieņēmumi!$V$47,W103&lt;Pieņēmumi!$V$48), "Mazs",
IF(AND(W103&gt;=Pieņēmumi!$V$48,W103&lt;Pieņēmumi!$V$49), "Vidējs","Liels"))))</f>
        <v>Vidējs</v>
      </c>
      <c r="Y103" s="9">
        <f>IF(X103="Mikro",Pieņēmumi!$V$31*V103*0.5,
IF(X103="Mazs",Pieņēmumi!$V$31*V103,
IF(X103="Vidējs",Pieņēmumi!$V$32*V103,
IF(X103="Liels",Pieņēmumi!$V$34*V103,
0))))</f>
        <v>1.7441860465116281</v>
      </c>
      <c r="Z103" s="9">
        <f>IF(X103="Mikro",Pieņēmumi!$V$31*V103*0.5,0)</f>
        <v>0</v>
      </c>
      <c r="AA103">
        <v>48</v>
      </c>
      <c r="AB103">
        <v>3</v>
      </c>
      <c r="AC103" s="2">
        <f t="shared" ref="AC103:AC116" si="99">AA103/AB103</f>
        <v>16</v>
      </c>
      <c r="AD103" s="6">
        <f>ROUNDUP(IF($A103=1,AA103/Pieņēmumi!$AF$39,IF($A103=2,AA103/Pieņēmumi!$AF$40,IF($A103=3,AA103/Pieņēmumi!$AF$41,AA103/Pieņēmumi!$AF$42))),$AD$10)</f>
        <v>3</v>
      </c>
      <c r="AE103" s="6">
        <f t="shared" si="72"/>
        <v>16</v>
      </c>
      <c r="AF103" s="6" t="str">
        <f>IF(AND(AE103&gt;=0,AE103&lt;Pieņēmumi!$AF$46),0,
IF(AND(AE103&gt;= Pieņēmumi!$AF$46,AE103&lt;Pieņēmumi!$AF$47), "Mikro",
IF(AND(AE103&gt;=Pieņēmumi!$AF$47,AE103&lt;Pieņēmumi!$AF$48), "Mazs",
IF(AND(AE103&gt;=Pieņēmumi!$AF$48,AE103&lt;Pieņēmumi!$AF$49), "Vidējs","Liels"))))</f>
        <v>Vidējs</v>
      </c>
      <c r="AG103" s="9">
        <f>IF(AF103="Mikro",Pieņēmumi!$AF$31*AD103*0.5,
IF(AF103="Mazs",Pieņēmumi!$AF$31*AD103,
IF(AF103="Vidējs",Pieņēmumi!$AF$32*AD103,
IF(AF103="Liels",Pieņēmumi!$AF$34*AD103,
0))))</f>
        <v>3.1007751937984498</v>
      </c>
      <c r="AH103" s="9">
        <f>IF(AF103="Mikro",Pieņēmumi!$AF$31*AD103*0.5,0)</f>
        <v>0</v>
      </c>
      <c r="AI103">
        <v>51</v>
      </c>
      <c r="AJ103">
        <v>3</v>
      </c>
      <c r="AK103" s="2">
        <f t="shared" ref="AK103:AK116" si="100">AI103/AJ103</f>
        <v>17</v>
      </c>
      <c r="AL103" s="6">
        <f>ROUNDUP(IF($A103=1,AI103/Pieņēmumi!$AR$39,IF($A103=2,AI103/Pieņēmumi!$AR$40,IF($A103=3,AI103/Pieņēmumi!$AR$41,AI103/Pieņēmumi!$AR$42))),$AL$10)</f>
        <v>3</v>
      </c>
      <c r="AM103" s="6">
        <f t="shared" si="73"/>
        <v>17</v>
      </c>
      <c r="AN103" s="6" t="str">
        <f>IF(AND(AM103&gt;=0,AM103&lt;Pieņēmumi!$AR$46),0,
IF(AND(AM103&gt;= Pieņēmumi!$AR$46,AM103&lt;Pieņēmumi!$AR$47), "Mikro",
IF(AND(AM103&gt;=Pieņēmumi!$AR$47,AM103&lt;Pieņēmumi!$AR$48), "Mazs",
IF(AND(AM103&gt;=Pieņēmumi!$AR$48,AM103&lt;Pieņēmumi!$AR$49), "Vidējs","Liels"))))</f>
        <v>Vidējs</v>
      </c>
      <c r="AO103" s="9">
        <f>IF(AN103="Mikro",Pieņēmumi!$AR$31*AL103*0.5,
IF(AN103="Mazs",Pieņēmumi!$AR$31*AL103,
IF(AN103="Vidējs",Pieņēmumi!$AR$32*AL103,
IF(AN103="Liels",Pieņēmumi!$AR$34*AL103,
0))))</f>
        <v>3.2945736434108532</v>
      </c>
      <c r="AP103" s="9">
        <f>IF(AN103="Mikro",Pieņēmumi!$AR$31*AL103*0.5,0)</f>
        <v>0</v>
      </c>
      <c r="AQ103">
        <v>37</v>
      </c>
      <c r="AR103">
        <v>2</v>
      </c>
      <c r="AS103" s="2">
        <f t="shared" si="96"/>
        <v>18.5</v>
      </c>
      <c r="AT103" s="6">
        <f>ROUNDUP(IF($A103=1,AQ103/Pieņēmumi!$BC$39,IF($A103=2,AQ103/Pieņēmumi!$BC$40,IF($A103=3,AQ103/Pieņēmumi!$BC$41,AQ103/Pieņēmumi!$BC$42))),$AT$10)</f>
        <v>2</v>
      </c>
      <c r="AU103" s="6">
        <f t="shared" si="74"/>
        <v>18.5</v>
      </c>
      <c r="AV103" s="6" t="str">
        <f>IF(AND(AU103&gt;=0,AU103&lt;Pieņēmumi!$BC$46),0,
IF(AND(AU103&gt;= Pieņēmumi!$BC$46,AU103&lt;Pieņēmumi!$BC$47), "Mikro",
IF(AND(AU103&gt;=Pieņēmumi!$BC$47,AU103&lt;Pieņēmumi!$BC$48), "Mazs",
IF(AND(AU103&gt;=Pieņēmumi!$BC$48,AU103&lt;Pieņēmumi!$BC$49), "Vidējs","Liels"))))</f>
        <v>Vidējs</v>
      </c>
      <c r="AW103" s="9">
        <f>IF(AV103="Mikro",Pieņēmumi!$BC$31*AT103*0.5,
IF(AV103="Mazs",Pieņēmumi!$BC$31*AT103,
IF(AV103="Vidējs",Pieņēmumi!$BC$32*AT103,
IF(AV103="Liels",Pieņēmumi!$BC$34*AT103,
0))))</f>
        <v>2.3255813953488373</v>
      </c>
      <c r="AX103" s="9">
        <f>IF(AV103="Mikro",Pieņēmumi!$BC$31*AT103*0.5,0)</f>
        <v>0</v>
      </c>
      <c r="AY103">
        <v>57</v>
      </c>
      <c r="AZ103">
        <v>3</v>
      </c>
      <c r="BA103" s="2">
        <f t="shared" ref="BA103:BA112" si="101">AY103/AZ103</f>
        <v>19</v>
      </c>
      <c r="BB103" s="6">
        <f>ROUNDUP(IF($A103=1,AY103/Pieņēmumi!$BN$39,IF($A103=2,AY103/Pieņēmumi!$BN$40,IF($A103=3,AY103/Pieņēmumi!$BN$41,AY103/Pieņēmumi!$BN$42))),$BB$10)</f>
        <v>3</v>
      </c>
      <c r="BC103" s="6">
        <f t="shared" si="75"/>
        <v>19</v>
      </c>
      <c r="BD103" s="6" t="str">
        <f>IF(AND(BC103&gt;=0,BC103&lt;Pieņēmumi!$BN$46),0,
IF(AND(BC103&gt;= Pieņēmumi!$BN$46,BC103&lt;Pieņēmumi!$BN$47), "Mikro",
IF(AND(BC103&gt;=Pieņēmumi!$BN$47,BC103&lt;Pieņēmumi!$BN$48), "Mazs",
IF(AND(BC103&gt;=Pieņēmumi!$BN$48,BC103&lt;Pieņēmumi!$BN$49), "Vidējs","Liels"))))</f>
        <v>Vidējs</v>
      </c>
      <c r="BE103" s="9">
        <f>IF(BD103="Mikro",Pieņēmumi!$BN$31*BB103*0.5,
IF(BD103="Mazs",Pieņēmumi!$BN$31*BB103,
IF(BD103="Vidējs",Pieņēmumi!$BN$32*BB103,
IF(BD103="Liels",Pieņēmumi!$BN$34*BB103,
0))))</f>
        <v>3.6821705426356592</v>
      </c>
      <c r="BF103" s="9">
        <f>IF(BD103="Mikro",Pieņēmumi!$BN$31*BB103*0.5,0)</f>
        <v>0</v>
      </c>
      <c r="BG103">
        <v>37</v>
      </c>
      <c r="BH103">
        <v>2</v>
      </c>
      <c r="BI103" s="2">
        <f t="shared" ref="BI103:BI112" si="102">BG103/BH103</f>
        <v>18.5</v>
      </c>
      <c r="BJ103" s="6">
        <f>ROUNDUP(IF($A103=1,BG103/Pieņēmumi!$BY$39,IF($A103=2,BG103/Pieņēmumi!$BY$40,IF($A103=3,BG103/Pieņēmumi!$BY$41,BG103/Pieņēmumi!$BY$42))),$BJ$10)</f>
        <v>2</v>
      </c>
      <c r="BK103" s="6">
        <f t="shared" si="76"/>
        <v>18.5</v>
      </c>
      <c r="BL103" s="6" t="str">
        <f>IF(AND(BK103&gt;=0,BK103&lt;Pieņēmumi!$BY$46),0,
IF(AND(BK103&gt;= Pieņēmumi!$BY$46,BK103&lt;Pieņēmumi!$BY$47), "Mikro",
IF(AND(BK103&gt;=Pieņēmumi!$BY$47,BK103&lt;Pieņēmumi!$BY$48), "Mazs",
IF(AND(BK103&gt;=Pieņēmumi!$BY$48,BK103&lt;Pieņēmumi!$BY$49), "Vidējs","Liels"))))</f>
        <v>Vidējs</v>
      </c>
      <c r="BM103" s="9">
        <f>IF(BL103="Mikro",Pieņēmumi!$BY$31*BJ103*0.5,
IF(BL103="Mazs",Pieņēmumi!$BY$31*BJ103,
IF(BL103="Vidējs",Pieņēmumi!$BY$32*BJ103,
IF(BL103="Liels",Pieņēmumi!$BY$34*BJ103,
0))))</f>
        <v>2.5839793281653747</v>
      </c>
      <c r="BN103" s="9">
        <f>IF(BL103="Mikro",Pieņēmumi!$BY$31*BJ103*0.5,0)</f>
        <v>0</v>
      </c>
      <c r="BO103">
        <v>54</v>
      </c>
      <c r="BP103">
        <v>2</v>
      </c>
      <c r="BQ103" s="2">
        <f t="shared" si="94"/>
        <v>27</v>
      </c>
      <c r="BR103" s="6">
        <f>ROUNDUP(IF($A103=1,BO103/Pieņēmumi!$CJ$39,IF($A103=2,BO103/Pieņēmumi!$CJ$40,IF($A103=3,BO103/Pieņēmumi!$CJ$41,BO103/Pieņēmumi!$CJ$42))),$BR$10)</f>
        <v>3</v>
      </c>
      <c r="BS103" s="6">
        <f t="shared" si="77"/>
        <v>18</v>
      </c>
      <c r="BT103" s="6" t="str">
        <f>IF(AND(BS103&gt;=0,BS103&lt;Pieņēmumi!$CJ$46),0,
IF(AND(BS103&gt;= Pieņēmumi!$CJ$46,BS103&lt;Pieņēmumi!$CJ$47), "Mikro",
IF(AND(BS103&gt;=Pieņēmumi!$CJ$47,BS103&lt;Pieņēmumi!$CJ$48), "Mazs",
IF(AND(BS103&gt;=Pieņēmumi!$CJ$48,BS103&lt;Pieņēmumi!$CJ$49), "Vidējs","Liels"))))</f>
        <v>Vidējs</v>
      </c>
      <c r="BU103" s="9">
        <f>IF(BT103="Mikro",Pieņēmumi!$CJ$31*BR103*0.5,
IF(BT103="Mazs",Pieņēmumi!$CJ$31*BR103,
IF(BT103="Vidējs",Pieņēmumi!$CJ$32*BR103,
IF(BT103="Liels",Pieņēmumi!$CJ$34*BR103,
0))))</f>
        <v>3.8759689922480618</v>
      </c>
      <c r="BV103" s="9">
        <f>IF(BT103="Mikro",Pieņēmumi!$CJ$31*BR103*0.5,0)</f>
        <v>0</v>
      </c>
      <c r="BW103">
        <v>47</v>
      </c>
      <c r="BX103">
        <v>3</v>
      </c>
      <c r="BY103" s="2">
        <f>BW103/BX103</f>
        <v>15.666666666666666</v>
      </c>
      <c r="BZ103" s="6">
        <f>ROUNDUP(IF($A103=1,BW103/Pieņēmumi!$CU$42,IF($A103=2,BW103/Pieņēmumi!$CU$43,IF($A103=3,BW103/Pieņēmumi!$CU$44,BW103/Pieņēmumi!$CU$45))),$CH$10)</f>
        <v>2</v>
      </c>
      <c r="CA103" s="6">
        <f t="shared" si="78"/>
        <v>23.5</v>
      </c>
      <c r="CB103" s="6" t="str">
        <f>IF(AND(CA103&gt;=0,CA103&lt;Pieņēmumi!$CU$49),0,
IF(AND(CA103&gt;=Pieņēmumi!$CU$49,CA103&lt;Pieņēmumi!$CU$50),"Mazs",
IF(AND(CA103&gt;=Pieņēmumi!$CU$50,CA103&lt;Pieņēmumi!$CU$51),"Vidējs","Liels")))</f>
        <v>Liels</v>
      </c>
      <c r="CC103" s="9">
        <f>IF(CB103="Mazs",Pieņēmumi!$CU$34*BZ103,IF(CB103="Vidējs",Pieņēmumi!$CU$35*BZ103,IF(CB103="Liels",Pieņēmumi!$CU$37*BZ103,0)))</f>
        <v>3.535353535353535</v>
      </c>
      <c r="CD103" s="9">
        <f>IF(CB103="Mazs",(Pieņēmumi!$CU$35-Pieņēmumi!$CU$34)*BZ103,0)</f>
        <v>0</v>
      </c>
      <c r="CE103">
        <v>22</v>
      </c>
      <c r="CF103">
        <v>3</v>
      </c>
      <c r="CG103" s="2">
        <f>CE103/CF103</f>
        <v>7.333333333333333</v>
      </c>
      <c r="CH103" s="6">
        <f>ROUNDUP(IF($A103=1,CE103/Pieņēmumi!$DE$42,IF($A103=2,CE103/Pieņēmumi!$DE$43,IF($A103=3,CE103/Pieņēmumi!$DE$44,CE103/Pieņēmumi!$DE$45))),$CH$10)</f>
        <v>1</v>
      </c>
      <c r="CI103" s="6">
        <f t="shared" si="79"/>
        <v>22</v>
      </c>
      <c r="CJ103" s="6" t="str">
        <f>IF(AND(CI103&gt;=0,CI103&lt;Pieņēmumi!$DE$49),0,
IF(AND(CI103&gt;=Pieņēmumi!$DE$49,CI103&lt;Pieņēmumi!$DE$50),"Mazs",
IF(AND(CI103&gt;=Pieņēmumi!$DE$50,CI103&lt;Pieņēmumi!$DE$51),"Vidējs","Liels")))</f>
        <v>Liels</v>
      </c>
      <c r="CK103" s="9">
        <f>IF(CJ103="Mazs",Pieņēmumi!$DE$34*CH103,IF(CJ103="Vidējs",Pieņēmumi!$DE$35*CH103,IF(CJ103="Liels",Pieņēmumi!$DE$37*CH103,0)))</f>
        <v>1.7676767676767675</v>
      </c>
      <c r="CL103" s="9">
        <f>IF(CJ103="Mazs",(Pieņēmumi!$DE$35-Pieņēmumi!$DE$34)*CH103,0)</f>
        <v>0</v>
      </c>
      <c r="CM103">
        <v>25</v>
      </c>
      <c r="CN103">
        <v>3</v>
      </c>
      <c r="CO103" s="2">
        <f>CM103/CN103</f>
        <v>8.3333333333333339</v>
      </c>
      <c r="CP103" s="6">
        <f>ROUNDUP(IF($A103=1,CM103/Pieņēmumi!$DO$42,IF($A103=2,CM103/Pieņēmumi!$DO$43,IF($A103=3,CM103/Pieņēmumi!$DO$44,CM103/Pieņēmumi!$DO$45))),$CP$10)</f>
        <v>1</v>
      </c>
      <c r="CQ103" s="6">
        <f t="shared" si="80"/>
        <v>25</v>
      </c>
      <c r="CR103" s="6" t="str">
        <f>IF(AND(CQ103&gt;=0,CQ103&lt;Pieņēmumi!$DO$49),0,
IF(AND(CQ103&gt;=Pieņēmumi!$DO$49,CQ103&lt;Pieņēmumi!$DO$50),"Mazs",
IF(AND(CQ103&gt;=Pieņēmumi!$DO$50,CQ103&lt;Pieņēmumi!$DO$51),"Vidējs","Liels")))</f>
        <v>Liels</v>
      </c>
      <c r="CS103" s="9">
        <f>IF(CR103="Mazs",Pieņēmumi!$DO$34*CP103,IF(CR103="Vidējs",Pieņēmumi!$DO$35*CP103,IF(CR103="Liels",Pieņēmumi!$DO$37*CP103,0)))</f>
        <v>1.7676767676767675</v>
      </c>
      <c r="CT103" s="9">
        <f>IF(CR103="Mazs",(Pieņēmumi!$DO$35-Pieņēmumi!$DO$34)*CP103,0)</f>
        <v>0</v>
      </c>
      <c r="CU103" s="6">
        <f t="shared" si="81"/>
        <v>501</v>
      </c>
      <c r="CV103" s="6">
        <f t="shared" si="82"/>
        <v>31</v>
      </c>
      <c r="CW103" s="2">
        <f t="shared" si="83"/>
        <v>16.161290322580644</v>
      </c>
      <c r="CX103" t="str">
        <f t="shared" si="84"/>
        <v>Lielā</v>
      </c>
    </row>
    <row r="104" spans="1:102" x14ac:dyDescent="0.25">
      <c r="A104" s="5">
        <v>1</v>
      </c>
      <c r="B104" s="23">
        <v>0.81452931814871299</v>
      </c>
      <c r="C104">
        <v>9</v>
      </c>
      <c r="D104">
        <v>1</v>
      </c>
      <c r="E104" s="2">
        <f t="shared" si="95"/>
        <v>9</v>
      </c>
      <c r="F104" s="6">
        <f>ROUNDUP(IF($A104=1,C104/Pieņēmumi!$B$39,IF($A104=2,C104/Pieņēmumi!$B$40,IF($A104=3,C104/Pieņēmumi!$B$41,C104/Pieņēmumi!$B$42))),$F$10)</f>
        <v>1</v>
      </c>
      <c r="G104" s="6">
        <f t="shared" si="69"/>
        <v>9</v>
      </c>
      <c r="H104" s="6" t="str">
        <f>IF(AND(G104&gt;=0,G104&lt;Pieņēmumi!$B$46),0,
IF(AND(G104&gt;= Pieņēmumi!$B$46,G104&lt;Pieņēmumi!$B$47), "Mikro",
IF(AND(G104&gt;=Pieņēmumi!$B$47,G104&lt;Pieņēmumi!$B$48), "Mazs",
IF(AND(G104&gt;=Pieņēmumi!$B$48,G104&lt;Pieņēmumi!$B$49), "Vidējs","Liels"))))</f>
        <v>Mazs</v>
      </c>
      <c r="I104" s="9">
        <f>IF(H104="Mikro",Pieņēmumi!$B$31*F104*0.5,
IF(H104="Mazs",Pieņēmumi!$B$31*F104,
IF(H104="Vidējs",Pieņēmumi!$B$32*F104,
IF(H104="Liels",Pieņēmumi!$B$34*F104,
0))))</f>
        <v>0.71584189231248063</v>
      </c>
      <c r="J104" s="9">
        <f>IF(H104="Mikro",Pieņēmumi!$B$31*F104*0.5,0)</f>
        <v>0</v>
      </c>
      <c r="K104">
        <v>11</v>
      </c>
      <c r="L104">
        <v>1</v>
      </c>
      <c r="M104" s="2">
        <f t="shared" si="97"/>
        <v>11</v>
      </c>
      <c r="N104" s="6">
        <f>ROUNDUP(IF($A104=1,K104/Pieņēmumi!$L$39,IF($A104=2,K104/Pieņēmumi!$L$40,IF($A104=3,K104/Pieņēmumi!$L$41,K104/Pieņēmumi!$L$42))),$N$10)</f>
        <v>1</v>
      </c>
      <c r="O104" s="6">
        <f t="shared" si="70"/>
        <v>11</v>
      </c>
      <c r="P104" s="6" t="str">
        <f>IF(AND(O104&gt;=0,O104&lt;Pieņēmumi!$L$46),0,
IF(AND(O104&gt;= Pieņēmumi!$L$46,O104&lt;Pieņēmumi!$L$47), "Mikro",
IF(AND(O104&gt;=Pieņēmumi!$L$47,O104&lt;Pieņēmumi!$L$48), "Mazs",
IF(AND(O104&gt;=Pieņēmumi!$L$48,O104&lt;Pieņēmumi!$L$49), "Vidējs","Liels"))))</f>
        <v>Mazs</v>
      </c>
      <c r="Q104" s="9">
        <f>IF(P104="Mikro",Pieņēmumi!$L$31*N104*0.5,
IF(P104="Mazs",Pieņēmumi!$L$31*N104,
IF(P104="Vidējs",Pieņēmumi!$L$32*N104,
IF(P104="Liels",Pieņēmumi!$L$34*N104,
0))))</f>
        <v>0.7469654528478058</v>
      </c>
      <c r="R104" s="9">
        <f>IF(P104="Mikro",Pieņēmumi!$L$31*N104*0.5,0)</f>
        <v>0</v>
      </c>
      <c r="S104">
        <v>13</v>
      </c>
      <c r="T104">
        <v>1</v>
      </c>
      <c r="U104" s="2">
        <f t="shared" si="98"/>
        <v>13</v>
      </c>
      <c r="V104" s="6">
        <f>ROUNDUP(IF($A104=1,S104/Pieņēmumi!$V$39,IF($A104=2,S104/Pieņēmumi!$V$40,IF($A104=3,S104/Pieņēmumi!$V$41,S104/Pieņēmumi!$V$42))),$V$10)</f>
        <v>1</v>
      </c>
      <c r="W104" s="6">
        <f t="shared" si="71"/>
        <v>13</v>
      </c>
      <c r="X104" s="6" t="str">
        <f>IF(AND(W104&gt;=0,W104&lt;Pieņēmumi!$V$46),0,
IF(AND(W104&gt;= Pieņēmumi!$V$46,W104&lt;Pieņēmumi!$V$47), "Mikro",
IF(AND(W104&gt;=Pieņēmumi!$V$47,W104&lt;Pieņēmumi!$V$48), "Mazs",
IF(AND(W104&gt;=Pieņēmumi!$V$48,W104&lt;Pieņēmumi!$V$49), "Vidējs","Liels"))))</f>
        <v>Vidējs</v>
      </c>
      <c r="Y104" s="9">
        <f>IF(X104="Mikro",Pieņēmumi!$V$31*V104*0.5,
IF(X104="Mazs",Pieņēmumi!$V$31*V104,
IF(X104="Vidējs",Pieņēmumi!$V$32*V104,
IF(X104="Liels",Pieņēmumi!$V$34*V104,
0))))</f>
        <v>0.87209302325581406</v>
      </c>
      <c r="Z104" s="9">
        <f>IF(X104="Mikro",Pieņēmumi!$V$31*V104*0.5,0)</f>
        <v>0</v>
      </c>
      <c r="AA104">
        <v>6</v>
      </c>
      <c r="AB104">
        <v>1</v>
      </c>
      <c r="AC104" s="2">
        <f t="shared" si="99"/>
        <v>6</v>
      </c>
      <c r="AD104" s="6">
        <f>ROUNDUP(IF($A104=1,AA104/Pieņēmumi!$AF$39,IF($A104=2,AA104/Pieņēmumi!$AF$40,IF($A104=3,AA104/Pieņēmumi!$AF$41,AA104/Pieņēmumi!$AF$42))),$AD$10)</f>
        <v>1</v>
      </c>
      <c r="AE104" s="6">
        <f t="shared" si="72"/>
        <v>6</v>
      </c>
      <c r="AF104" s="6" t="str">
        <f>IF(AND(AE104&gt;=0,AE104&lt;Pieņēmumi!$AF$46),0,
IF(AND(AE104&gt;= Pieņēmumi!$AF$46,AE104&lt;Pieņēmumi!$AF$47), "Mikro",
IF(AND(AE104&gt;=Pieņēmumi!$AF$47,AE104&lt;Pieņēmumi!$AF$48), "Mazs",
IF(AND(AE104&gt;=Pieņēmumi!$AF$48,AE104&lt;Pieņēmumi!$AF$49), "Vidējs","Liels"))))</f>
        <v>Mikro</v>
      </c>
      <c r="AG104" s="9">
        <f>IF(AF104="Mikro",Pieņēmumi!$AF$31*AD104*0.5,
IF(AF104="Mazs",Pieņēmumi!$AF$31*AD104,
IF(AF104="Vidējs",Pieņēmumi!$AF$32*AD104,
IF(AF104="Liels",Pieņēmumi!$AF$34*AD104,
0))))</f>
        <v>0.42016806722689076</v>
      </c>
      <c r="AH104" s="9">
        <f>IF(AF104="Mikro",Pieņēmumi!$AF$31*AD104*0.5,0)</f>
        <v>0.42016806722689076</v>
      </c>
      <c r="AI104">
        <v>13</v>
      </c>
      <c r="AJ104">
        <v>1</v>
      </c>
      <c r="AK104" s="2">
        <f t="shared" si="100"/>
        <v>13</v>
      </c>
      <c r="AL104" s="6">
        <f>ROUNDUP(IF($A104=1,AI104/Pieņēmumi!$AR$39,IF($A104=2,AI104/Pieņēmumi!$AR$40,IF($A104=3,AI104/Pieņēmumi!$AR$41,AI104/Pieņēmumi!$AR$42))),$AL$10)</f>
        <v>1</v>
      </c>
      <c r="AM104" s="6">
        <f t="shared" si="73"/>
        <v>13</v>
      </c>
      <c r="AN104" s="6" t="str">
        <f>IF(AND(AM104&gt;=0,AM104&lt;Pieņēmumi!$AR$46),0,
IF(AND(AM104&gt;= Pieņēmumi!$AR$46,AM104&lt;Pieņēmumi!$AR$47), "Mikro",
IF(AND(AM104&gt;=Pieņēmumi!$AR$47,AM104&lt;Pieņēmumi!$AR$48), "Mazs",
IF(AND(AM104&gt;=Pieņēmumi!$AR$48,AM104&lt;Pieņēmumi!$AR$49), "Vidējs","Liels"))))</f>
        <v>Vidējs</v>
      </c>
      <c r="AO104" s="9">
        <f>IF(AN104="Mikro",Pieņēmumi!$AR$31*AL104*0.5,
IF(AN104="Mazs",Pieņēmumi!$AR$31*AL104,
IF(AN104="Vidējs",Pieņēmumi!$AR$32*AL104,
IF(AN104="Liels",Pieņēmumi!$AR$34*AL104,
0))))</f>
        <v>1.0981912144702843</v>
      </c>
      <c r="AP104" s="9">
        <f>IF(AN104="Mikro",Pieņēmumi!$AR$31*AL104*0.5,0)</f>
        <v>0</v>
      </c>
      <c r="AQ104">
        <v>16</v>
      </c>
      <c r="AR104">
        <v>1</v>
      </c>
      <c r="AS104" s="2">
        <f t="shared" si="96"/>
        <v>16</v>
      </c>
      <c r="AT104" s="6">
        <f>ROUNDUP(IF($A104=1,AQ104/Pieņēmumi!$BC$39,IF($A104=2,AQ104/Pieņēmumi!$BC$40,IF($A104=3,AQ104/Pieņēmumi!$BC$41,AQ104/Pieņēmumi!$BC$42))),$AT$10)</f>
        <v>1</v>
      </c>
      <c r="AU104" s="6">
        <f t="shared" si="74"/>
        <v>16</v>
      </c>
      <c r="AV104" s="6" t="str">
        <f>IF(AND(AU104&gt;=0,AU104&lt;Pieņēmumi!$BC$46),0,
IF(AND(AU104&gt;= Pieņēmumi!$BC$46,AU104&lt;Pieņēmumi!$BC$47), "Mikro",
IF(AND(AU104&gt;=Pieņēmumi!$BC$47,AU104&lt;Pieņēmumi!$BC$48), "Mazs",
IF(AND(AU104&gt;=Pieņēmumi!$BC$48,AU104&lt;Pieņēmumi!$BC$49), "Vidējs","Liels"))))</f>
        <v>Vidējs</v>
      </c>
      <c r="AW104" s="9">
        <f>IF(AV104="Mikro",Pieņēmumi!$BC$31*AT104*0.5,
IF(AV104="Mazs",Pieņēmumi!$BC$31*AT104,
IF(AV104="Vidējs",Pieņēmumi!$BC$32*AT104,
IF(AV104="Liels",Pieņēmumi!$BC$34*AT104,
0))))</f>
        <v>1.1627906976744187</v>
      </c>
      <c r="AX104" s="9">
        <f>IF(AV104="Mikro",Pieņēmumi!$BC$31*AT104*0.5,0)</f>
        <v>0</v>
      </c>
      <c r="AY104">
        <v>14</v>
      </c>
      <c r="AZ104">
        <v>1</v>
      </c>
      <c r="BA104" s="2">
        <f t="shared" si="101"/>
        <v>14</v>
      </c>
      <c r="BB104" s="6">
        <f>ROUNDUP(IF($A104=1,AY104/Pieņēmumi!$BN$39,IF($A104=2,AY104/Pieņēmumi!$BN$40,IF($A104=3,AY104/Pieņēmumi!$BN$41,AY104/Pieņēmumi!$BN$42))),$BB$10)</f>
        <v>1</v>
      </c>
      <c r="BC104" s="6">
        <f t="shared" si="75"/>
        <v>14</v>
      </c>
      <c r="BD104" s="6" t="str">
        <f>IF(AND(BC104&gt;=0,BC104&lt;Pieņēmumi!$BN$46),0,
IF(AND(BC104&gt;= Pieņēmumi!$BN$46,BC104&lt;Pieņēmumi!$BN$47), "Mikro",
IF(AND(BC104&gt;=Pieņēmumi!$BN$47,BC104&lt;Pieņēmumi!$BN$48), "Mazs",
IF(AND(BC104&gt;=Pieņēmumi!$BN$48,BC104&lt;Pieņēmumi!$BN$49), "Vidējs","Liels"))))</f>
        <v>Vidējs</v>
      </c>
      <c r="BE104" s="9">
        <f>IF(BD104="Mikro",Pieņēmumi!$BN$31*BB104*0.5,
IF(BD104="Mazs",Pieņēmumi!$BN$31*BB104,
IF(BD104="Vidējs",Pieņēmumi!$BN$32*BB104,
IF(BD104="Liels",Pieņēmumi!$BN$34*BB104,
0))))</f>
        <v>1.227390180878553</v>
      </c>
      <c r="BF104" s="9">
        <f>IF(BD104="Mikro",Pieņēmumi!$BN$31*BB104*0.5,0)</f>
        <v>0</v>
      </c>
      <c r="BG104">
        <v>17</v>
      </c>
      <c r="BH104">
        <v>1</v>
      </c>
      <c r="BI104" s="2">
        <f t="shared" si="102"/>
        <v>17</v>
      </c>
      <c r="BJ104" s="6">
        <f>ROUNDUP(IF($A104=1,BG104/Pieņēmumi!$BY$39,IF($A104=2,BG104/Pieņēmumi!$BY$40,IF($A104=3,BG104/Pieņēmumi!$BY$41,BG104/Pieņēmumi!$BY$42))),$BJ$10)</f>
        <v>1</v>
      </c>
      <c r="BK104" s="6">
        <f t="shared" si="76"/>
        <v>17</v>
      </c>
      <c r="BL104" s="6" t="str">
        <f>IF(AND(BK104&gt;=0,BK104&lt;Pieņēmumi!$BY$46),0,
IF(AND(BK104&gt;= Pieņēmumi!$BY$46,BK104&lt;Pieņēmumi!$BY$47), "Mikro",
IF(AND(BK104&gt;=Pieņēmumi!$BY$47,BK104&lt;Pieņēmumi!$BY$48), "Mazs",
IF(AND(BK104&gt;=Pieņēmumi!$BY$48,BK104&lt;Pieņēmumi!$BY$49), "Vidējs","Liels"))))</f>
        <v>Vidējs</v>
      </c>
      <c r="BM104" s="9">
        <f>IF(BL104="Mikro",Pieņēmumi!$BY$31*BJ104*0.5,
IF(BL104="Mazs",Pieņēmumi!$BY$31*BJ104,
IF(BL104="Vidējs",Pieņēmumi!$BY$32*BJ104,
IF(BL104="Liels",Pieņēmumi!$BY$34*BJ104,
0))))</f>
        <v>1.2919896640826873</v>
      </c>
      <c r="BN104" s="9">
        <f>IF(BL104="Mikro",Pieņēmumi!$BY$31*BJ104*0.5,0)</f>
        <v>0</v>
      </c>
      <c r="BO104">
        <v>8</v>
      </c>
      <c r="BP104">
        <v>1</v>
      </c>
      <c r="BQ104" s="2">
        <f t="shared" si="94"/>
        <v>8</v>
      </c>
      <c r="BR104" s="6">
        <f>ROUNDUP(IF($A104=1,BO104/Pieņēmumi!$CJ$39,IF($A104=2,BO104/Pieņēmumi!$CJ$40,IF($A104=3,BO104/Pieņēmumi!$CJ$41,BO104/Pieņēmumi!$CJ$42))),$BR$10)</f>
        <v>1</v>
      </c>
      <c r="BS104" s="6">
        <f t="shared" si="77"/>
        <v>8</v>
      </c>
      <c r="BT104" s="6" t="str">
        <f>IF(AND(BS104&gt;=0,BS104&lt;Pieņēmumi!$CJ$46),0,
IF(AND(BS104&gt;= Pieņēmumi!$CJ$46,BS104&lt;Pieņēmumi!$CJ$47), "Mikro",
IF(AND(BS104&gt;=Pieņēmumi!$CJ$47,BS104&lt;Pieņēmumi!$CJ$48), "Mazs",
IF(AND(BS104&gt;=Pieņēmumi!$CJ$48,BS104&lt;Pieņēmumi!$CJ$49), "Vidējs","Liels"))))</f>
        <v>Mazs</v>
      </c>
      <c r="BU104" s="9">
        <f>IF(BT104="Mikro",Pieņēmumi!$CJ$31*BR104*0.5,
IF(BT104="Mazs",Pieņēmumi!$CJ$31*BR104,
IF(BT104="Vidējs",Pieņēmumi!$CJ$32*BR104,
IF(BT104="Liels",Pieņēmumi!$CJ$34*BR104,
0))))</f>
        <v>1.0893246187363834</v>
      </c>
      <c r="BV104" s="9">
        <f>IF(BT104="Mikro",Pieņēmumi!$CJ$31*BR104*0.5,0)</f>
        <v>0</v>
      </c>
      <c r="BW104">
        <v>0</v>
      </c>
      <c r="BX104">
        <v>0</v>
      </c>
      <c r="BY104" s="2">
        <v>0</v>
      </c>
      <c r="BZ104" s="6">
        <f>ROUNDUP(IF($A104=1,BW104/Pieņēmumi!$CU$42,IF($A104=2,BW104/Pieņēmumi!$CU$43,IF($A104=3,BW104/Pieņēmumi!$CU$44,BW104/Pieņēmumi!$CU$45))),$CH$10)</f>
        <v>0</v>
      </c>
      <c r="CA104" s="6">
        <f t="shared" si="78"/>
        <v>0</v>
      </c>
      <c r="CB104" s="6">
        <f>IF(AND(CA104&gt;=0,CA104&lt;Pieņēmumi!$CU$49),0,
IF(AND(CA104&gt;=Pieņēmumi!$CU$49,CA104&lt;Pieņēmumi!$CU$50),"Mazs",
IF(AND(CA104&gt;=Pieņēmumi!$CU$50,CA104&lt;Pieņēmumi!$CU$51),"Vidējs","Liels")))</f>
        <v>0</v>
      </c>
      <c r="CC104" s="9">
        <f>IF(CB104="Mazs",Pieņēmumi!$CU$34*BZ104,IF(CB104="Vidējs",Pieņēmumi!$CU$35*BZ104,IF(CB104="Liels",Pieņēmumi!$CU$37*BZ104,0)))</f>
        <v>0</v>
      </c>
      <c r="CD104" s="9">
        <f>IF(CB104="Mazs",(Pieņēmumi!$CU$35-Pieņēmumi!$CU$34)*BZ104,0)</f>
        <v>0</v>
      </c>
      <c r="CE104">
        <v>0</v>
      </c>
      <c r="CF104">
        <v>0</v>
      </c>
      <c r="CG104" s="2">
        <v>0</v>
      </c>
      <c r="CH104" s="6">
        <f>ROUNDUP(IF($A104=1,CE104/Pieņēmumi!$DE$42,IF($A104=2,CE104/Pieņēmumi!$DE$43,IF($A104=3,CE104/Pieņēmumi!$DE$44,CE104/Pieņēmumi!$DE$45))),$CH$10)</f>
        <v>0</v>
      </c>
      <c r="CI104" s="6">
        <f t="shared" si="79"/>
        <v>0</v>
      </c>
      <c r="CJ104" s="6">
        <f>IF(AND(CI104&gt;=0,CI104&lt;Pieņēmumi!$DE$49),0,
IF(AND(CI104&gt;=Pieņēmumi!$DE$49,CI104&lt;Pieņēmumi!$DE$50),"Mazs",
IF(AND(CI104&gt;=Pieņēmumi!$DE$50,CI104&lt;Pieņēmumi!$DE$51),"Vidējs","Liels")))</f>
        <v>0</v>
      </c>
      <c r="CK104" s="9">
        <f>IF(CJ104="Mazs",Pieņēmumi!$DE$34*CH104,IF(CJ104="Vidējs",Pieņēmumi!$DE$35*CH104,IF(CJ104="Liels",Pieņēmumi!$DE$37*CH104,0)))</f>
        <v>0</v>
      </c>
      <c r="CL104" s="9">
        <f>IF(CJ104="Mazs",(Pieņēmumi!$DE$35-Pieņēmumi!$DE$34)*CH104,0)</f>
        <v>0</v>
      </c>
      <c r="CM104">
        <v>0</v>
      </c>
      <c r="CN104">
        <v>0</v>
      </c>
      <c r="CO104" s="2">
        <v>0</v>
      </c>
      <c r="CP104" s="6">
        <f>ROUNDUP(IF($A104=1,CM104/Pieņēmumi!$DO$42,IF($A104=2,CM104/Pieņēmumi!$DO$43,IF($A104=3,CM104/Pieņēmumi!$DO$44,CM104/Pieņēmumi!$DO$45))),$CP$10)</f>
        <v>0</v>
      </c>
      <c r="CQ104" s="6">
        <f t="shared" si="80"/>
        <v>0</v>
      </c>
      <c r="CR104" s="6">
        <f>IF(AND(CQ104&gt;=0,CQ104&lt;Pieņēmumi!$DO$49),0,
IF(AND(CQ104&gt;=Pieņēmumi!$DO$49,CQ104&lt;Pieņēmumi!$DO$50),"Mazs",
IF(AND(CQ104&gt;=Pieņēmumi!$DO$50,CQ104&lt;Pieņēmumi!$DO$51),"Vidējs","Liels")))</f>
        <v>0</v>
      </c>
      <c r="CS104" s="9">
        <f>IF(CR104="Mazs",Pieņēmumi!$DO$34*CP104,IF(CR104="Vidējs",Pieņēmumi!$DO$35*CP104,IF(CR104="Liels",Pieņēmumi!$DO$37*CP104,0)))</f>
        <v>0</v>
      </c>
      <c r="CT104" s="9">
        <f>IF(CR104="Mazs",(Pieņēmumi!$DO$35-Pieņēmumi!$DO$34)*CP104,0)</f>
        <v>0</v>
      </c>
      <c r="CU104" s="6">
        <f t="shared" si="81"/>
        <v>107</v>
      </c>
      <c r="CV104" s="6">
        <f t="shared" si="82"/>
        <v>9</v>
      </c>
      <c r="CW104" s="2">
        <f t="shared" si="83"/>
        <v>11.888888888888889</v>
      </c>
      <c r="CX104" t="str">
        <f t="shared" si="84"/>
        <v>Vidējā</v>
      </c>
    </row>
    <row r="105" spans="1:102" x14ac:dyDescent="0.25">
      <c r="A105" s="5">
        <v>1</v>
      </c>
      <c r="B105" s="23">
        <v>0.80977176485967506</v>
      </c>
      <c r="C105">
        <v>42</v>
      </c>
      <c r="D105">
        <v>2</v>
      </c>
      <c r="E105" s="2">
        <f t="shared" si="95"/>
        <v>21</v>
      </c>
      <c r="F105" s="6">
        <f>ROUNDUP(IF($A105=1,C105/Pieņēmumi!$B$39,IF($A105=2,C105/Pieņēmumi!$B$40,IF($A105=3,C105/Pieņēmumi!$B$41,C105/Pieņēmumi!$B$42))),$F$10)</f>
        <v>3</v>
      </c>
      <c r="G105" s="6">
        <f t="shared" si="69"/>
        <v>14</v>
      </c>
      <c r="H105" s="6" t="str">
        <f>IF(AND(G105&gt;=0,G105&lt;Pieņēmumi!$B$46),0,
IF(AND(G105&gt;= Pieņēmumi!$B$46,G105&lt;Pieņēmumi!$B$47), "Mikro",
IF(AND(G105&gt;=Pieņēmumi!$B$47,G105&lt;Pieņēmumi!$B$48), "Mazs",
IF(AND(G105&gt;=Pieņēmumi!$B$48,G105&lt;Pieņēmumi!$B$49), "Vidējs","Liels"))))</f>
        <v>Vidējs</v>
      </c>
      <c r="I105" s="9">
        <f>IF(H105="Mikro",Pieņēmumi!$B$31*F105*0.5,
IF(H105="Mazs",Pieņēmumi!$B$31*F105,
IF(H105="Vidējs",Pieņēmumi!$B$32*F105,
IF(H105="Liels",Pieņēmumi!$B$34*F105,
0))))</f>
        <v>2.4224806201550386</v>
      </c>
      <c r="J105" s="9">
        <f>IF(H105="Mikro",Pieņēmumi!$B$31*F105*0.5,0)</f>
        <v>0</v>
      </c>
      <c r="K105">
        <v>39</v>
      </c>
      <c r="L105">
        <v>2</v>
      </c>
      <c r="M105" s="2">
        <f t="shared" si="97"/>
        <v>19.5</v>
      </c>
      <c r="N105" s="6">
        <f>ROUNDUP(IF($A105=1,K105/Pieņēmumi!$L$39,IF($A105=2,K105/Pieņēmumi!$L$40,IF($A105=3,K105/Pieņēmumi!$L$41,K105/Pieņēmumi!$L$42))),$N$10)</f>
        <v>2</v>
      </c>
      <c r="O105" s="6">
        <f t="shared" si="70"/>
        <v>19.5</v>
      </c>
      <c r="P105" s="6" t="str">
        <f>IF(AND(O105&gt;=0,O105&lt;Pieņēmumi!$L$46),0,
IF(AND(O105&gt;= Pieņēmumi!$L$46,O105&lt;Pieņēmumi!$L$47), "Mikro",
IF(AND(O105&gt;=Pieņēmumi!$L$47,O105&lt;Pieņēmumi!$L$48), "Mazs",
IF(AND(O105&gt;=Pieņēmumi!$L$48,O105&lt;Pieņēmumi!$L$49), "Vidējs","Liels"))))</f>
        <v>Vidējs</v>
      </c>
      <c r="Q105" s="9">
        <f>IF(P105="Mikro",Pieņēmumi!$L$31*N105*0.5,
IF(P105="Mazs",Pieņēmumi!$L$31*N105,
IF(P105="Vidējs",Pieņēmumi!$L$32*N105,
IF(P105="Liels",Pieņēmumi!$L$34*N105,
0))))</f>
        <v>1.6795865633074938</v>
      </c>
      <c r="R105" s="9">
        <f>IF(P105="Mikro",Pieņēmumi!$L$31*N105*0.5,0)</f>
        <v>0</v>
      </c>
      <c r="S105">
        <v>26</v>
      </c>
      <c r="T105">
        <v>1</v>
      </c>
      <c r="U105" s="2">
        <f t="shared" si="98"/>
        <v>26</v>
      </c>
      <c r="V105" s="6">
        <f>ROUNDUP(IF($A105=1,S105/Pieņēmumi!$V$39,IF($A105=2,S105/Pieņēmumi!$V$40,IF($A105=3,S105/Pieņēmumi!$V$41,S105/Pieņēmumi!$V$42))),$V$10)</f>
        <v>2</v>
      </c>
      <c r="W105" s="6">
        <f t="shared" si="71"/>
        <v>13</v>
      </c>
      <c r="X105" s="6" t="str">
        <f>IF(AND(W105&gt;=0,W105&lt;Pieņēmumi!$V$46),0,
IF(AND(W105&gt;= Pieņēmumi!$V$46,W105&lt;Pieņēmumi!$V$47), "Mikro",
IF(AND(W105&gt;=Pieņēmumi!$V$47,W105&lt;Pieņēmumi!$V$48), "Mazs",
IF(AND(W105&gt;=Pieņēmumi!$V$48,W105&lt;Pieņēmumi!$V$49), "Vidējs","Liels"))))</f>
        <v>Vidējs</v>
      </c>
      <c r="Y105" s="9">
        <f>IF(X105="Mikro",Pieņēmumi!$V$31*V105*0.5,
IF(X105="Mazs",Pieņēmumi!$V$31*V105,
IF(X105="Vidējs",Pieņēmumi!$V$32*V105,
IF(X105="Liels",Pieņēmumi!$V$34*V105,
0))))</f>
        <v>1.7441860465116281</v>
      </c>
      <c r="Z105" s="9">
        <f>IF(X105="Mikro",Pieņēmumi!$V$31*V105*0.5,0)</f>
        <v>0</v>
      </c>
      <c r="AA105">
        <v>35</v>
      </c>
      <c r="AB105">
        <v>2</v>
      </c>
      <c r="AC105" s="2">
        <f t="shared" si="99"/>
        <v>17.5</v>
      </c>
      <c r="AD105" s="6">
        <f>ROUNDUP(IF($A105=1,AA105/Pieņēmumi!$AF$39,IF($A105=2,AA105/Pieņēmumi!$AF$40,IF($A105=3,AA105/Pieņēmumi!$AF$41,AA105/Pieņēmumi!$AF$42))),$AD$10)</f>
        <v>2</v>
      </c>
      <c r="AE105" s="6">
        <f t="shared" si="72"/>
        <v>17.5</v>
      </c>
      <c r="AF105" s="6" t="str">
        <f>IF(AND(AE105&gt;=0,AE105&lt;Pieņēmumi!$AF$46),0,
IF(AND(AE105&gt;= Pieņēmumi!$AF$46,AE105&lt;Pieņēmumi!$AF$47), "Mikro",
IF(AND(AE105&gt;=Pieņēmumi!$AF$47,AE105&lt;Pieņēmumi!$AF$48), "Mazs",
IF(AND(AE105&gt;=Pieņēmumi!$AF$48,AE105&lt;Pieņēmumi!$AF$49), "Vidējs","Liels"))))</f>
        <v>Vidējs</v>
      </c>
      <c r="AG105" s="9">
        <f>IF(AF105="Mikro",Pieņēmumi!$AF$31*AD105*0.5,
IF(AF105="Mazs",Pieņēmumi!$AF$31*AD105,
IF(AF105="Vidējs",Pieņēmumi!$AF$32*AD105,
IF(AF105="Liels",Pieņēmumi!$AF$34*AD105,
0))))</f>
        <v>2.0671834625323</v>
      </c>
      <c r="AH105" s="9">
        <f>IF(AF105="Mikro",Pieņēmumi!$AF$31*AD105*0.5,0)</f>
        <v>0</v>
      </c>
      <c r="AI105">
        <v>31</v>
      </c>
      <c r="AJ105">
        <v>1</v>
      </c>
      <c r="AK105" s="2">
        <f t="shared" si="100"/>
        <v>31</v>
      </c>
      <c r="AL105" s="6">
        <f>ROUNDUP(IF($A105=1,AI105/Pieņēmumi!$AR$39,IF($A105=2,AI105/Pieņēmumi!$AR$40,IF($A105=3,AI105/Pieņēmumi!$AR$41,AI105/Pieņēmumi!$AR$42))),$AL$10)</f>
        <v>2</v>
      </c>
      <c r="AM105" s="6">
        <f t="shared" si="73"/>
        <v>15.5</v>
      </c>
      <c r="AN105" s="6" t="str">
        <f>IF(AND(AM105&gt;=0,AM105&lt;Pieņēmumi!$AR$46),0,
IF(AND(AM105&gt;= Pieņēmumi!$AR$46,AM105&lt;Pieņēmumi!$AR$47), "Mikro",
IF(AND(AM105&gt;=Pieņēmumi!$AR$47,AM105&lt;Pieņēmumi!$AR$48), "Mazs",
IF(AND(AM105&gt;=Pieņēmumi!$AR$48,AM105&lt;Pieņēmumi!$AR$49), "Vidējs","Liels"))))</f>
        <v>Vidējs</v>
      </c>
      <c r="AO105" s="9">
        <f>IF(AN105="Mikro",Pieņēmumi!$AR$31*AL105*0.5,
IF(AN105="Mazs",Pieņēmumi!$AR$31*AL105,
IF(AN105="Vidējs",Pieņēmumi!$AR$32*AL105,
IF(AN105="Liels",Pieņēmumi!$AR$34*AL105,
0))))</f>
        <v>2.1963824289405687</v>
      </c>
      <c r="AP105" s="9">
        <f>IF(AN105="Mikro",Pieņēmumi!$AR$31*AL105*0.5,0)</f>
        <v>0</v>
      </c>
      <c r="AQ105">
        <v>40</v>
      </c>
      <c r="AR105">
        <v>2</v>
      </c>
      <c r="AS105" s="2">
        <f t="shared" si="96"/>
        <v>20</v>
      </c>
      <c r="AT105" s="6">
        <f>ROUNDUP(IF($A105=1,AQ105/Pieņēmumi!$BC$39,IF($A105=2,AQ105/Pieņēmumi!$BC$40,IF($A105=3,AQ105/Pieņēmumi!$BC$41,AQ105/Pieņēmumi!$BC$42))),$AT$10)</f>
        <v>2</v>
      </c>
      <c r="AU105" s="6">
        <f t="shared" si="74"/>
        <v>20</v>
      </c>
      <c r="AV105" s="6" t="str">
        <f>IF(AND(AU105&gt;=0,AU105&lt;Pieņēmumi!$BC$46),0,
IF(AND(AU105&gt;= Pieņēmumi!$BC$46,AU105&lt;Pieņēmumi!$BC$47), "Mikro",
IF(AND(AU105&gt;=Pieņēmumi!$BC$47,AU105&lt;Pieņēmumi!$BC$48), "Mazs",
IF(AND(AU105&gt;=Pieņēmumi!$BC$48,AU105&lt;Pieņēmumi!$BC$49), "Vidējs","Liels"))))</f>
        <v>Vidējs</v>
      </c>
      <c r="AW105" s="9">
        <f>IF(AV105="Mikro",Pieņēmumi!$BC$31*AT105*0.5,
IF(AV105="Mazs",Pieņēmumi!$BC$31*AT105,
IF(AV105="Vidējs",Pieņēmumi!$BC$32*AT105,
IF(AV105="Liels",Pieņēmumi!$BC$34*AT105,
0))))</f>
        <v>2.3255813953488373</v>
      </c>
      <c r="AX105" s="9">
        <f>IF(AV105="Mikro",Pieņēmumi!$BC$31*AT105*0.5,0)</f>
        <v>0</v>
      </c>
      <c r="AY105">
        <v>32</v>
      </c>
      <c r="AZ105">
        <v>2</v>
      </c>
      <c r="BA105" s="2">
        <f t="shared" si="101"/>
        <v>16</v>
      </c>
      <c r="BB105" s="6">
        <f>ROUNDUP(IF($A105=1,AY105/Pieņēmumi!$BN$39,IF($A105=2,AY105/Pieņēmumi!$BN$40,IF($A105=3,AY105/Pieņēmumi!$BN$41,AY105/Pieņēmumi!$BN$42))),$BB$10)</f>
        <v>2</v>
      </c>
      <c r="BC105" s="6">
        <f t="shared" si="75"/>
        <v>16</v>
      </c>
      <c r="BD105" s="6" t="str">
        <f>IF(AND(BC105&gt;=0,BC105&lt;Pieņēmumi!$BN$46),0,
IF(AND(BC105&gt;= Pieņēmumi!$BN$46,BC105&lt;Pieņēmumi!$BN$47), "Mikro",
IF(AND(BC105&gt;=Pieņēmumi!$BN$47,BC105&lt;Pieņēmumi!$BN$48), "Mazs",
IF(AND(BC105&gt;=Pieņēmumi!$BN$48,BC105&lt;Pieņēmumi!$BN$49), "Vidējs","Liels"))))</f>
        <v>Vidējs</v>
      </c>
      <c r="BE105" s="9">
        <f>IF(BD105="Mikro",Pieņēmumi!$BN$31*BB105*0.5,
IF(BD105="Mazs",Pieņēmumi!$BN$31*BB105,
IF(BD105="Vidējs",Pieņēmumi!$BN$32*BB105,
IF(BD105="Liels",Pieņēmumi!$BN$34*BB105,
0))))</f>
        <v>2.454780361757106</v>
      </c>
      <c r="BF105" s="9">
        <f>IF(BD105="Mikro",Pieņēmumi!$BN$31*BB105*0.5,0)</f>
        <v>0</v>
      </c>
      <c r="BG105">
        <v>26</v>
      </c>
      <c r="BH105">
        <v>1</v>
      </c>
      <c r="BI105" s="2">
        <f t="shared" si="102"/>
        <v>26</v>
      </c>
      <c r="BJ105" s="6">
        <f>ROUNDUP(IF($A105=1,BG105/Pieņēmumi!$BY$39,IF($A105=2,BG105/Pieņēmumi!$BY$40,IF($A105=3,BG105/Pieņēmumi!$BY$41,BG105/Pieņēmumi!$BY$42))),$BJ$10)</f>
        <v>2</v>
      </c>
      <c r="BK105" s="6">
        <f t="shared" si="76"/>
        <v>13</v>
      </c>
      <c r="BL105" s="6" t="str">
        <f>IF(AND(BK105&gt;=0,BK105&lt;Pieņēmumi!$BY$46),0,
IF(AND(BK105&gt;= Pieņēmumi!$BY$46,BK105&lt;Pieņēmumi!$BY$47), "Mikro",
IF(AND(BK105&gt;=Pieņēmumi!$BY$47,BK105&lt;Pieņēmumi!$BY$48), "Mazs",
IF(AND(BK105&gt;=Pieņēmumi!$BY$48,BK105&lt;Pieņēmumi!$BY$49), "Vidējs","Liels"))))</f>
        <v>Vidējs</v>
      </c>
      <c r="BM105" s="9">
        <f>IF(BL105="Mikro",Pieņēmumi!$BY$31*BJ105*0.5,
IF(BL105="Mazs",Pieņēmumi!$BY$31*BJ105,
IF(BL105="Vidējs",Pieņēmumi!$BY$32*BJ105,
IF(BL105="Liels",Pieņēmumi!$BY$34*BJ105,
0))))</f>
        <v>2.5839793281653747</v>
      </c>
      <c r="BN105" s="9">
        <f>IF(BL105="Mikro",Pieņēmumi!$BY$31*BJ105*0.5,0)</f>
        <v>0</v>
      </c>
      <c r="BO105">
        <v>15</v>
      </c>
      <c r="BP105">
        <v>1</v>
      </c>
      <c r="BQ105" s="2">
        <f t="shared" si="94"/>
        <v>15</v>
      </c>
      <c r="BR105" s="6">
        <f>ROUNDUP(IF($A105=1,BO105/Pieņēmumi!$CJ$39,IF($A105=2,BO105/Pieņēmumi!$CJ$40,IF($A105=3,BO105/Pieņēmumi!$CJ$41,BO105/Pieņēmumi!$CJ$42))),$BR$10)</f>
        <v>1</v>
      </c>
      <c r="BS105" s="6">
        <f t="shared" si="77"/>
        <v>15</v>
      </c>
      <c r="BT105" s="6" t="str">
        <f>IF(AND(BS105&gt;=0,BS105&lt;Pieņēmumi!$CJ$46),0,
IF(AND(BS105&gt;= Pieņēmumi!$CJ$46,BS105&lt;Pieņēmumi!$CJ$47), "Mikro",
IF(AND(BS105&gt;=Pieņēmumi!$CJ$47,BS105&lt;Pieņēmumi!$CJ$48), "Mazs",
IF(AND(BS105&gt;=Pieņēmumi!$CJ$48,BS105&lt;Pieņēmumi!$CJ$49), "Vidējs","Liels"))))</f>
        <v>Vidējs</v>
      </c>
      <c r="BU105" s="9">
        <f>IF(BT105="Mikro",Pieņēmumi!$CJ$31*BR105*0.5,
IF(BT105="Mazs",Pieņēmumi!$CJ$31*BR105,
IF(BT105="Vidējs",Pieņēmumi!$CJ$32*BR105,
IF(BT105="Liels",Pieņēmumi!$CJ$34*BR105,
0))))</f>
        <v>1.2919896640826873</v>
      </c>
      <c r="BV105" s="9">
        <f>IF(BT105="Mikro",Pieņēmumi!$CJ$31*BR105*0.5,0)</f>
        <v>0</v>
      </c>
      <c r="BW105">
        <v>0</v>
      </c>
      <c r="BX105">
        <v>0</v>
      </c>
      <c r="BY105" s="2">
        <v>0</v>
      </c>
      <c r="BZ105" s="6">
        <f>ROUNDUP(IF($A105=1,BW105/Pieņēmumi!$CU$42,IF($A105=2,BW105/Pieņēmumi!$CU$43,IF($A105=3,BW105/Pieņēmumi!$CU$44,BW105/Pieņēmumi!$CU$45))),$CH$10)</f>
        <v>0</v>
      </c>
      <c r="CA105" s="6">
        <f t="shared" si="78"/>
        <v>0</v>
      </c>
      <c r="CB105" s="6">
        <f>IF(AND(CA105&gt;=0,CA105&lt;Pieņēmumi!$CU$49),0,
IF(AND(CA105&gt;=Pieņēmumi!$CU$49,CA105&lt;Pieņēmumi!$CU$50),"Mazs",
IF(AND(CA105&gt;=Pieņēmumi!$CU$50,CA105&lt;Pieņēmumi!$CU$51),"Vidējs","Liels")))</f>
        <v>0</v>
      </c>
      <c r="CC105" s="9">
        <f>IF(CB105="Mazs",Pieņēmumi!$CU$34*BZ105,IF(CB105="Vidējs",Pieņēmumi!$CU$35*BZ105,IF(CB105="Liels",Pieņēmumi!$CU$37*BZ105,0)))</f>
        <v>0</v>
      </c>
      <c r="CD105" s="9">
        <f>IF(CB105="Mazs",(Pieņēmumi!$CU$35-Pieņēmumi!$CU$34)*BZ105,0)</f>
        <v>0</v>
      </c>
      <c r="CE105">
        <v>0</v>
      </c>
      <c r="CF105">
        <v>0</v>
      </c>
      <c r="CG105" s="2">
        <v>0</v>
      </c>
      <c r="CH105" s="6">
        <f>ROUNDUP(IF($A105=1,CE105/Pieņēmumi!$DE$42,IF($A105=2,CE105/Pieņēmumi!$DE$43,IF($A105=3,CE105/Pieņēmumi!$DE$44,CE105/Pieņēmumi!$DE$45))),$CH$10)</f>
        <v>0</v>
      </c>
      <c r="CI105" s="6">
        <f t="shared" si="79"/>
        <v>0</v>
      </c>
      <c r="CJ105" s="6">
        <f>IF(AND(CI105&gt;=0,CI105&lt;Pieņēmumi!$DE$49),0,
IF(AND(CI105&gt;=Pieņēmumi!$DE$49,CI105&lt;Pieņēmumi!$DE$50),"Mazs",
IF(AND(CI105&gt;=Pieņēmumi!$DE$50,CI105&lt;Pieņēmumi!$DE$51),"Vidējs","Liels")))</f>
        <v>0</v>
      </c>
      <c r="CK105" s="9">
        <f>IF(CJ105="Mazs",Pieņēmumi!$DE$34*CH105,IF(CJ105="Vidējs",Pieņēmumi!$DE$35*CH105,IF(CJ105="Liels",Pieņēmumi!$DE$37*CH105,0)))</f>
        <v>0</v>
      </c>
      <c r="CL105" s="9">
        <f>IF(CJ105="Mazs",(Pieņēmumi!$DE$35-Pieņēmumi!$DE$34)*CH105,0)</f>
        <v>0</v>
      </c>
      <c r="CM105">
        <v>24</v>
      </c>
      <c r="CN105">
        <v>1</v>
      </c>
      <c r="CO105" s="2">
        <f>CM105/CN105</f>
        <v>24</v>
      </c>
      <c r="CP105" s="6">
        <f>ROUNDUP(IF($A105=1,CM105/Pieņēmumi!$DO$42,IF($A105=2,CM105/Pieņēmumi!$DO$43,IF($A105=3,CM105/Pieņēmumi!$DO$44,CM105/Pieņēmumi!$DO$45))),$CP$10)</f>
        <v>1</v>
      </c>
      <c r="CQ105" s="6">
        <f t="shared" si="80"/>
        <v>24</v>
      </c>
      <c r="CR105" s="6" t="str">
        <f>IF(AND(CQ105&gt;=0,CQ105&lt;Pieņēmumi!$DO$49),0,
IF(AND(CQ105&gt;=Pieņēmumi!$DO$49,CQ105&lt;Pieņēmumi!$DO$50),"Mazs",
IF(AND(CQ105&gt;=Pieņēmumi!$DO$50,CQ105&lt;Pieņēmumi!$DO$51),"Vidējs","Liels")))</f>
        <v>Liels</v>
      </c>
      <c r="CS105" s="9">
        <f>IF(CR105="Mazs",Pieņēmumi!$DO$34*CP105,IF(CR105="Vidējs",Pieņēmumi!$DO$35*CP105,IF(CR105="Liels",Pieņēmumi!$DO$37*CP105,0)))</f>
        <v>1.7676767676767675</v>
      </c>
      <c r="CT105" s="9">
        <f>IF(CR105="Mazs",(Pieņēmumi!$DO$35-Pieņēmumi!$DO$34)*CP105,0)</f>
        <v>0</v>
      </c>
      <c r="CU105" s="6">
        <f t="shared" si="81"/>
        <v>310</v>
      </c>
      <c r="CV105" s="6">
        <f t="shared" si="82"/>
        <v>15</v>
      </c>
      <c r="CW105" s="2">
        <f t="shared" si="83"/>
        <v>20.666666666666668</v>
      </c>
      <c r="CX105" t="str">
        <f t="shared" si="84"/>
        <v>Vidējā</v>
      </c>
    </row>
    <row r="106" spans="1:102" x14ac:dyDescent="0.25">
      <c r="A106" s="5">
        <v>3</v>
      </c>
      <c r="B106" s="23">
        <v>0.80936213089159115</v>
      </c>
      <c r="C106">
        <v>10</v>
      </c>
      <c r="D106">
        <v>1</v>
      </c>
      <c r="E106" s="2">
        <f t="shared" si="95"/>
        <v>10</v>
      </c>
      <c r="F106" s="6">
        <f>ROUNDUP(IF($A106=1,C106/Pieņēmumi!$B$39,IF($A106=2,C106/Pieņēmumi!$B$40,IF($A106=3,C106/Pieņēmumi!$B$41,C106/Pieņēmumi!$B$42))),$F$10)</f>
        <v>1</v>
      </c>
      <c r="G106" s="6">
        <f t="shared" si="69"/>
        <v>10</v>
      </c>
      <c r="H106" s="6" t="str">
        <f>IF(AND(G106&gt;=0,G106&lt;Pieņēmumi!$B$46),0,
IF(AND(G106&gt;= Pieņēmumi!$B$46,G106&lt;Pieņēmumi!$B$47), "Mikro",
IF(AND(G106&gt;=Pieņēmumi!$B$47,G106&lt;Pieņēmumi!$B$48), "Mazs",
IF(AND(G106&gt;=Pieņēmumi!$B$48,G106&lt;Pieņēmumi!$B$49), "Vidējs","Liels"))))</f>
        <v>Mazs</v>
      </c>
      <c r="I106" s="9">
        <f>IF(H106="Mikro",Pieņēmumi!$B$31*F106*0.5,
IF(H106="Mazs",Pieņēmumi!$B$31*F106,
IF(H106="Vidējs",Pieņēmumi!$B$32*F106,
IF(H106="Liels",Pieņēmumi!$B$34*F106,
0))))</f>
        <v>0.71584189231248063</v>
      </c>
      <c r="J106" s="9">
        <f>IF(H106="Mikro",Pieņēmumi!$B$31*F106*0.5,0)</f>
        <v>0</v>
      </c>
      <c r="K106">
        <v>9</v>
      </c>
      <c r="L106">
        <v>1</v>
      </c>
      <c r="M106" s="2">
        <f t="shared" si="97"/>
        <v>9</v>
      </c>
      <c r="N106" s="6">
        <f>ROUNDUP(IF($A106=1,K106/Pieņēmumi!$L$39,IF($A106=2,K106/Pieņēmumi!$L$40,IF($A106=3,K106/Pieņēmumi!$L$41,K106/Pieņēmumi!$L$42))),$N$10)</f>
        <v>1</v>
      </c>
      <c r="O106" s="6">
        <f t="shared" si="70"/>
        <v>9</v>
      </c>
      <c r="P106" s="6" t="str">
        <f>IF(AND(O106&gt;=0,O106&lt;Pieņēmumi!$L$46),0,
IF(AND(O106&gt;= Pieņēmumi!$L$46,O106&lt;Pieņēmumi!$L$47), "Mikro",
IF(AND(O106&gt;=Pieņēmumi!$L$47,O106&lt;Pieņēmumi!$L$48), "Mazs",
IF(AND(O106&gt;=Pieņēmumi!$L$48,O106&lt;Pieņēmumi!$L$49), "Vidējs","Liels"))))</f>
        <v>Mazs</v>
      </c>
      <c r="Q106" s="9">
        <f>IF(P106="Mikro",Pieņēmumi!$L$31*N106*0.5,
IF(P106="Mazs",Pieņēmumi!$L$31*N106,
IF(P106="Vidējs",Pieņēmumi!$L$32*N106,
IF(P106="Liels",Pieņēmumi!$L$34*N106,
0))))</f>
        <v>0.7469654528478058</v>
      </c>
      <c r="R106" s="9">
        <f>IF(P106="Mikro",Pieņēmumi!$L$31*N106*0.5,0)</f>
        <v>0</v>
      </c>
      <c r="S106">
        <v>11</v>
      </c>
      <c r="T106">
        <v>1</v>
      </c>
      <c r="U106" s="2">
        <f t="shared" si="98"/>
        <v>11</v>
      </c>
      <c r="V106" s="6">
        <f>ROUNDUP(IF($A106=1,S106/Pieņēmumi!$V$39,IF($A106=2,S106/Pieņēmumi!$V$40,IF($A106=3,S106/Pieņēmumi!$V$41,S106/Pieņēmumi!$V$42))),$V$10)</f>
        <v>1</v>
      </c>
      <c r="W106" s="6">
        <f t="shared" si="71"/>
        <v>11</v>
      </c>
      <c r="X106" s="6" t="str">
        <f>IF(AND(W106&gt;=0,W106&lt;Pieņēmumi!$V$46),0,
IF(AND(W106&gt;= Pieņēmumi!$V$46,W106&lt;Pieņēmumi!$V$47), "Mikro",
IF(AND(W106&gt;=Pieņēmumi!$V$47,W106&lt;Pieņēmumi!$V$48), "Mazs",
IF(AND(W106&gt;=Pieņēmumi!$V$48,W106&lt;Pieņēmumi!$V$49), "Vidējs","Liels"))))</f>
        <v>Mazs</v>
      </c>
      <c r="Y106" s="9">
        <f>IF(X106="Mikro",Pieņēmumi!$V$31*V106*0.5,
IF(X106="Mazs",Pieņēmumi!$V$31*V106,
IF(X106="Vidējs",Pieņēmumi!$V$32*V106,
IF(X106="Liels",Pieņēmumi!$V$34*V106,
0))))</f>
        <v>0.77808901338313108</v>
      </c>
      <c r="Z106" s="9">
        <f>IF(X106="Mikro",Pieņēmumi!$V$31*V106*0.5,0)</f>
        <v>0</v>
      </c>
      <c r="AA106">
        <v>7</v>
      </c>
      <c r="AB106">
        <v>1</v>
      </c>
      <c r="AC106" s="2">
        <f t="shared" si="99"/>
        <v>7</v>
      </c>
      <c r="AD106" s="6">
        <f>ROUNDUP(IF($A106=1,AA106/Pieņēmumi!$AF$39,IF($A106=2,AA106/Pieņēmumi!$AF$40,IF($A106=3,AA106/Pieņēmumi!$AF$41,AA106/Pieņēmumi!$AF$42))),$AD$10)</f>
        <v>1</v>
      </c>
      <c r="AE106" s="6">
        <f t="shared" si="72"/>
        <v>7</v>
      </c>
      <c r="AF106" s="6" t="str">
        <f>IF(AND(AE106&gt;=0,AE106&lt;Pieņēmumi!$AF$46),0,
IF(AND(AE106&gt;= Pieņēmumi!$AF$46,AE106&lt;Pieņēmumi!$AF$47), "Mikro",
IF(AND(AE106&gt;=Pieņēmumi!$AF$47,AE106&lt;Pieņēmumi!$AF$48), "Mazs",
IF(AND(AE106&gt;=Pieņēmumi!$AF$48,AE106&lt;Pieņēmumi!$AF$49), "Vidējs","Liels"))))</f>
        <v>Mikro</v>
      </c>
      <c r="AG106" s="9">
        <f>IF(AF106="Mikro",Pieņēmumi!$AF$31*AD106*0.5,
IF(AF106="Mazs",Pieņēmumi!$AF$31*AD106,
IF(AF106="Vidējs",Pieņēmumi!$AF$32*AD106,
IF(AF106="Liels",Pieņēmumi!$AF$34*AD106,
0))))</f>
        <v>0.42016806722689076</v>
      </c>
      <c r="AH106" s="9">
        <f>IF(AF106="Mikro",Pieņēmumi!$AF$31*AD106*0.5,0)</f>
        <v>0.42016806722689076</v>
      </c>
      <c r="AI106">
        <v>18</v>
      </c>
      <c r="AJ106">
        <v>1</v>
      </c>
      <c r="AK106" s="2">
        <f t="shared" si="100"/>
        <v>18</v>
      </c>
      <c r="AL106" s="6">
        <f>ROUNDUP(IF($A106=1,AI106/Pieņēmumi!$AR$39,IF($A106=2,AI106/Pieņēmumi!$AR$40,IF($A106=3,AI106/Pieņēmumi!$AR$41,AI106/Pieņēmumi!$AR$42))),$AL$10)</f>
        <v>1</v>
      </c>
      <c r="AM106" s="6">
        <f t="shared" si="73"/>
        <v>18</v>
      </c>
      <c r="AN106" s="6" t="str">
        <f>IF(AND(AM106&gt;=0,AM106&lt;Pieņēmumi!$AR$46),0,
IF(AND(AM106&gt;= Pieņēmumi!$AR$46,AM106&lt;Pieņēmumi!$AR$47), "Mikro",
IF(AND(AM106&gt;=Pieņēmumi!$AR$47,AM106&lt;Pieņēmumi!$AR$48), "Mazs",
IF(AND(AM106&gt;=Pieņēmumi!$AR$48,AM106&lt;Pieņēmumi!$AR$49), "Vidējs","Liels"))))</f>
        <v>Vidējs</v>
      </c>
      <c r="AO106" s="9">
        <f>IF(AN106="Mikro",Pieņēmumi!$AR$31*AL106*0.5,
IF(AN106="Mazs",Pieņēmumi!$AR$31*AL106,
IF(AN106="Vidējs",Pieņēmumi!$AR$32*AL106,
IF(AN106="Liels",Pieņēmumi!$AR$34*AL106,
0))))</f>
        <v>1.0981912144702843</v>
      </c>
      <c r="AP106" s="9">
        <f>IF(AN106="Mikro",Pieņēmumi!$AR$31*AL106*0.5,0)</f>
        <v>0</v>
      </c>
      <c r="AQ106">
        <v>14</v>
      </c>
      <c r="AR106">
        <v>1</v>
      </c>
      <c r="AS106" s="2">
        <f t="shared" si="96"/>
        <v>14</v>
      </c>
      <c r="AT106" s="6">
        <f>ROUNDUP(IF($A106=1,AQ106/Pieņēmumi!$BC$39,IF($A106=2,AQ106/Pieņēmumi!$BC$40,IF($A106=3,AQ106/Pieņēmumi!$BC$41,AQ106/Pieņēmumi!$BC$42))),$AT$10)</f>
        <v>1</v>
      </c>
      <c r="AU106" s="6">
        <f t="shared" si="74"/>
        <v>14</v>
      </c>
      <c r="AV106" s="6" t="str">
        <f>IF(AND(AU106&gt;=0,AU106&lt;Pieņēmumi!$BC$46),0,
IF(AND(AU106&gt;= Pieņēmumi!$BC$46,AU106&lt;Pieņēmumi!$BC$47), "Mikro",
IF(AND(AU106&gt;=Pieņēmumi!$BC$47,AU106&lt;Pieņēmumi!$BC$48), "Mazs",
IF(AND(AU106&gt;=Pieņēmumi!$BC$48,AU106&lt;Pieņēmumi!$BC$49), "Vidējs","Liels"))))</f>
        <v>Vidējs</v>
      </c>
      <c r="AW106" s="9">
        <f>IF(AV106="Mikro",Pieņēmumi!$BC$31*AT106*0.5,
IF(AV106="Mazs",Pieņēmumi!$BC$31*AT106,
IF(AV106="Vidējs",Pieņēmumi!$BC$32*AT106,
IF(AV106="Liels",Pieņēmumi!$BC$34*AT106,
0))))</f>
        <v>1.1627906976744187</v>
      </c>
      <c r="AX106" s="9">
        <f>IF(AV106="Mikro",Pieņēmumi!$BC$31*AT106*0.5,0)</f>
        <v>0</v>
      </c>
      <c r="AY106">
        <v>21</v>
      </c>
      <c r="AZ106">
        <v>1</v>
      </c>
      <c r="BA106" s="2">
        <f t="shared" si="101"/>
        <v>21</v>
      </c>
      <c r="BB106" s="6">
        <f>ROUNDUP(IF($A106=1,AY106/Pieņēmumi!$BN$39,IF($A106=2,AY106/Pieņēmumi!$BN$40,IF($A106=3,AY106/Pieņēmumi!$BN$41,AY106/Pieņēmumi!$BN$42))),$BB$10)</f>
        <v>1</v>
      </c>
      <c r="BC106" s="6">
        <f t="shared" si="75"/>
        <v>21</v>
      </c>
      <c r="BD106" s="6" t="str">
        <f>IF(AND(BC106&gt;=0,BC106&lt;Pieņēmumi!$BN$46),0,
IF(AND(BC106&gt;= Pieņēmumi!$BN$46,BC106&lt;Pieņēmumi!$BN$47), "Mikro",
IF(AND(BC106&gt;=Pieņēmumi!$BN$47,BC106&lt;Pieņēmumi!$BN$48), "Mazs",
IF(AND(BC106&gt;=Pieņēmumi!$BN$48,BC106&lt;Pieņēmumi!$BN$49), "Vidējs","Liels"))))</f>
        <v>Liels</v>
      </c>
      <c r="BE106" s="9">
        <f>IF(BD106="Mikro",Pieņēmumi!$BN$31*BB106*0.5,
IF(BD106="Mazs",Pieņēmumi!$BN$31*BB106,
IF(BD106="Vidējs",Pieņēmumi!$BN$32*BB106,
IF(BD106="Liels",Pieņēmumi!$BN$34*BB106,
0))))</f>
        <v>1.5873015873015872</v>
      </c>
      <c r="BF106" s="9">
        <f>IF(BD106="Mikro",Pieņēmumi!$BN$31*BB106*0.5,0)</f>
        <v>0</v>
      </c>
      <c r="BG106">
        <v>16</v>
      </c>
      <c r="BH106">
        <v>1</v>
      </c>
      <c r="BI106" s="2">
        <f t="shared" si="102"/>
        <v>16</v>
      </c>
      <c r="BJ106" s="6">
        <f>ROUNDUP(IF($A106=1,BG106/Pieņēmumi!$BY$39,IF($A106=2,BG106/Pieņēmumi!$BY$40,IF($A106=3,BG106/Pieņēmumi!$BY$41,BG106/Pieņēmumi!$BY$42))),$BJ$10)</f>
        <v>1</v>
      </c>
      <c r="BK106" s="6">
        <f t="shared" si="76"/>
        <v>16</v>
      </c>
      <c r="BL106" s="6" t="str">
        <f>IF(AND(BK106&gt;=0,BK106&lt;Pieņēmumi!$BY$46),0,
IF(AND(BK106&gt;= Pieņēmumi!$BY$46,BK106&lt;Pieņēmumi!$BY$47), "Mikro",
IF(AND(BK106&gt;=Pieņēmumi!$BY$47,BK106&lt;Pieņēmumi!$BY$48), "Mazs",
IF(AND(BK106&gt;=Pieņēmumi!$BY$48,BK106&lt;Pieņēmumi!$BY$49), "Vidējs","Liels"))))</f>
        <v>Vidējs</v>
      </c>
      <c r="BM106" s="9">
        <f>IF(BL106="Mikro",Pieņēmumi!$BY$31*BJ106*0.5,
IF(BL106="Mazs",Pieņēmumi!$BY$31*BJ106,
IF(BL106="Vidējs",Pieņēmumi!$BY$32*BJ106,
IF(BL106="Liels",Pieņēmumi!$BY$34*BJ106,
0))))</f>
        <v>1.2919896640826873</v>
      </c>
      <c r="BN106" s="9">
        <f>IF(BL106="Mikro",Pieņēmumi!$BY$31*BJ106*0.5,0)</f>
        <v>0</v>
      </c>
      <c r="BO106">
        <v>15</v>
      </c>
      <c r="BP106">
        <v>1</v>
      </c>
      <c r="BQ106" s="2">
        <f t="shared" si="94"/>
        <v>15</v>
      </c>
      <c r="BR106" s="6">
        <f>ROUNDUP(IF($A106=1,BO106/Pieņēmumi!$CJ$39,IF($A106=2,BO106/Pieņēmumi!$CJ$40,IF($A106=3,BO106/Pieņēmumi!$CJ$41,BO106/Pieņēmumi!$CJ$42))),$BR$10)</f>
        <v>1</v>
      </c>
      <c r="BS106" s="6">
        <f t="shared" si="77"/>
        <v>15</v>
      </c>
      <c r="BT106" s="6" t="str">
        <f>IF(AND(BS106&gt;=0,BS106&lt;Pieņēmumi!$CJ$46),0,
IF(AND(BS106&gt;= Pieņēmumi!$CJ$46,BS106&lt;Pieņēmumi!$CJ$47), "Mikro",
IF(AND(BS106&gt;=Pieņēmumi!$CJ$47,BS106&lt;Pieņēmumi!$CJ$48), "Mazs",
IF(AND(BS106&gt;=Pieņēmumi!$CJ$48,BS106&lt;Pieņēmumi!$CJ$49), "Vidējs","Liels"))))</f>
        <v>Vidējs</v>
      </c>
      <c r="BU106" s="9">
        <f>IF(BT106="Mikro",Pieņēmumi!$CJ$31*BR106*0.5,
IF(BT106="Mazs",Pieņēmumi!$CJ$31*BR106,
IF(BT106="Vidējs",Pieņēmumi!$CJ$32*BR106,
IF(BT106="Liels",Pieņēmumi!$CJ$34*BR106,
0))))</f>
        <v>1.2919896640826873</v>
      </c>
      <c r="BV106" s="9">
        <f>IF(BT106="Mikro",Pieņēmumi!$CJ$31*BR106*0.5,0)</f>
        <v>0</v>
      </c>
      <c r="BW106">
        <v>0</v>
      </c>
      <c r="BX106">
        <v>0</v>
      </c>
      <c r="BY106" s="2">
        <v>0</v>
      </c>
      <c r="BZ106" s="6">
        <f>ROUNDUP(IF($A106=1,BW106/Pieņēmumi!$CU$42,IF($A106=2,BW106/Pieņēmumi!$CU$43,IF($A106=3,BW106/Pieņēmumi!$CU$44,BW106/Pieņēmumi!$CU$45))),$CH$10)</f>
        <v>0</v>
      </c>
      <c r="CA106" s="6">
        <f t="shared" si="78"/>
        <v>0</v>
      </c>
      <c r="CB106" s="6">
        <f>IF(AND(CA106&gt;=0,CA106&lt;Pieņēmumi!$CU$49),0,
IF(AND(CA106&gt;=Pieņēmumi!$CU$49,CA106&lt;Pieņēmumi!$CU$50),"Mazs",
IF(AND(CA106&gt;=Pieņēmumi!$CU$50,CA106&lt;Pieņēmumi!$CU$51),"Vidējs","Liels")))</f>
        <v>0</v>
      </c>
      <c r="CC106" s="9">
        <f>IF(CB106="Mazs",Pieņēmumi!$CU$34*BZ106,IF(CB106="Vidējs",Pieņēmumi!$CU$35*BZ106,IF(CB106="Liels",Pieņēmumi!$CU$37*BZ106,0)))</f>
        <v>0</v>
      </c>
      <c r="CD106" s="9">
        <f>IF(CB106="Mazs",(Pieņēmumi!$CU$35-Pieņēmumi!$CU$34)*BZ106,0)</f>
        <v>0</v>
      </c>
      <c r="CE106">
        <v>14</v>
      </c>
      <c r="CF106">
        <v>1</v>
      </c>
      <c r="CG106" s="2">
        <f>CE106/CF106</f>
        <v>14</v>
      </c>
      <c r="CH106" s="6">
        <f>ROUNDUP(IF($A106=1,CE106/Pieņēmumi!$DE$42,IF($A106=2,CE106/Pieņēmumi!$DE$43,IF($A106=3,CE106/Pieņēmumi!$DE$44,CE106/Pieņēmumi!$DE$45))),$CH$10)</f>
        <v>1</v>
      </c>
      <c r="CI106" s="6">
        <f t="shared" si="79"/>
        <v>14</v>
      </c>
      <c r="CJ106" s="6" t="str">
        <f>IF(AND(CI106&gt;=0,CI106&lt;Pieņēmumi!$DE$49),0,
IF(AND(CI106&gt;=Pieņēmumi!$DE$49,CI106&lt;Pieņēmumi!$DE$50),"Mazs",
IF(AND(CI106&gt;=Pieņēmumi!$DE$50,CI106&lt;Pieņēmumi!$DE$51),"Vidējs","Liels")))</f>
        <v>Vidējs</v>
      </c>
      <c r="CK106" s="9">
        <f>IF(CJ106="Mazs",Pieņēmumi!$DE$34*CH106,IF(CJ106="Vidējs",Pieņēmumi!$DE$35*CH106,IF(CJ106="Liels",Pieņēmumi!$DE$37*CH106,0)))</f>
        <v>1.3888888888888891</v>
      </c>
      <c r="CL106" s="9">
        <f>IF(CJ106="Mazs",(Pieņēmumi!$DE$35-Pieņēmumi!$DE$34)*CH106,0)</f>
        <v>0</v>
      </c>
      <c r="CM106">
        <v>14</v>
      </c>
      <c r="CN106">
        <v>1</v>
      </c>
      <c r="CO106" s="2">
        <f>CM106/CN106</f>
        <v>14</v>
      </c>
      <c r="CP106" s="6">
        <f>ROUNDUP(IF($A106=1,CM106/Pieņēmumi!$DO$42,IF($A106=2,CM106/Pieņēmumi!$DO$43,IF($A106=3,CM106/Pieņēmumi!$DO$44,CM106/Pieņēmumi!$DO$45))),$CP$10)</f>
        <v>1</v>
      </c>
      <c r="CQ106" s="6">
        <f t="shared" si="80"/>
        <v>14</v>
      </c>
      <c r="CR106" s="6" t="str">
        <f>IF(AND(CQ106&gt;=0,CQ106&lt;Pieņēmumi!$DO$49),0,
IF(AND(CQ106&gt;=Pieņēmumi!$DO$49,CQ106&lt;Pieņēmumi!$DO$50),"Mazs",
IF(AND(CQ106&gt;=Pieņēmumi!$DO$50,CQ106&lt;Pieņēmumi!$DO$51),"Vidējs","Liels")))</f>
        <v>Vidējs</v>
      </c>
      <c r="CS106" s="9">
        <f>IF(CR106="Mazs",Pieņēmumi!$DO$34*CP106,IF(CR106="Vidējs",Pieņēmumi!$DO$35*CP106,IF(CR106="Liels",Pieņēmumi!$DO$37*CP106,0)))</f>
        <v>1.3888888888888891</v>
      </c>
      <c r="CT106" s="9">
        <f>IF(CR106="Mazs",(Pieņēmumi!$DO$35-Pieņēmumi!$DO$34)*CP106,0)</f>
        <v>0</v>
      </c>
      <c r="CU106" s="6">
        <f t="shared" si="81"/>
        <v>149</v>
      </c>
      <c r="CV106" s="6">
        <f t="shared" si="82"/>
        <v>11</v>
      </c>
      <c r="CW106" s="2">
        <f t="shared" si="83"/>
        <v>13.545454545454545</v>
      </c>
      <c r="CX106" t="str">
        <f t="shared" si="84"/>
        <v>Vidējā</v>
      </c>
    </row>
    <row r="107" spans="1:102" x14ac:dyDescent="0.25">
      <c r="A107" s="5">
        <v>1</v>
      </c>
      <c r="B107" s="23">
        <v>0.80842372288110054</v>
      </c>
      <c r="C107">
        <v>60</v>
      </c>
      <c r="D107">
        <v>2</v>
      </c>
      <c r="E107" s="2">
        <f t="shared" si="95"/>
        <v>30</v>
      </c>
      <c r="F107" s="6">
        <f>ROUNDUP(IF($A107=1,C107/Pieņēmumi!$B$39,IF($A107=2,C107/Pieņēmumi!$B$40,IF($A107=3,C107/Pieņēmumi!$B$41,C107/Pieņēmumi!$B$42))),$F$10)</f>
        <v>3</v>
      </c>
      <c r="G107" s="6">
        <f t="shared" si="69"/>
        <v>20</v>
      </c>
      <c r="H107" s="6" t="str">
        <f>IF(AND(G107&gt;=0,G107&lt;Pieņēmumi!$B$46),0,
IF(AND(G107&gt;= Pieņēmumi!$B$46,G107&lt;Pieņēmumi!$B$47), "Mikro",
IF(AND(G107&gt;=Pieņēmumi!$B$47,G107&lt;Pieņēmumi!$B$48), "Mazs",
IF(AND(G107&gt;=Pieņēmumi!$B$48,G107&lt;Pieņēmumi!$B$49), "Vidējs","Liels"))))</f>
        <v>Vidējs</v>
      </c>
      <c r="I107" s="9">
        <f>IF(H107="Mikro",Pieņēmumi!$B$31*F107*0.5,
IF(H107="Mazs",Pieņēmumi!$B$31*F107,
IF(H107="Vidējs",Pieņēmumi!$B$32*F107,
IF(H107="Liels",Pieņēmumi!$B$34*F107,
0))))</f>
        <v>2.4224806201550386</v>
      </c>
      <c r="J107" s="9">
        <f>IF(H107="Mikro",Pieņēmumi!$B$31*F107*0.5,0)</f>
        <v>0</v>
      </c>
      <c r="K107">
        <v>62</v>
      </c>
      <c r="L107">
        <v>2</v>
      </c>
      <c r="M107" s="2">
        <f t="shared" si="97"/>
        <v>31</v>
      </c>
      <c r="N107" s="6">
        <f>ROUNDUP(IF($A107=1,K107/Pieņēmumi!$L$39,IF($A107=2,K107/Pieņēmumi!$L$40,IF($A107=3,K107/Pieņēmumi!$L$41,K107/Pieņēmumi!$L$42))),$N$10)</f>
        <v>4</v>
      </c>
      <c r="O107" s="6">
        <f t="shared" si="70"/>
        <v>15.5</v>
      </c>
      <c r="P107" s="6" t="str">
        <f>IF(AND(O107&gt;=0,O107&lt;Pieņēmumi!$L$46),0,
IF(AND(O107&gt;= Pieņēmumi!$L$46,O107&lt;Pieņēmumi!$L$47), "Mikro",
IF(AND(O107&gt;=Pieņēmumi!$L$47,O107&lt;Pieņēmumi!$L$48), "Mazs",
IF(AND(O107&gt;=Pieņēmumi!$L$48,O107&lt;Pieņēmumi!$L$49), "Vidējs","Liels"))))</f>
        <v>Vidējs</v>
      </c>
      <c r="Q107" s="9">
        <f>IF(P107="Mikro",Pieņēmumi!$L$31*N107*0.5,
IF(P107="Mazs",Pieņēmumi!$L$31*N107,
IF(P107="Vidējs",Pieņēmumi!$L$32*N107,
IF(P107="Liels",Pieņēmumi!$L$34*N107,
0))))</f>
        <v>3.3591731266149876</v>
      </c>
      <c r="R107" s="9">
        <f>IF(P107="Mikro",Pieņēmumi!$L$31*N107*0.5,0)</f>
        <v>0</v>
      </c>
      <c r="S107">
        <v>62</v>
      </c>
      <c r="T107">
        <v>2</v>
      </c>
      <c r="U107" s="2">
        <f t="shared" si="98"/>
        <v>31</v>
      </c>
      <c r="V107" s="6">
        <f>ROUNDUP(IF($A107=1,S107/Pieņēmumi!$V$39,IF($A107=2,S107/Pieņēmumi!$V$40,IF($A107=3,S107/Pieņēmumi!$V$41,S107/Pieņēmumi!$V$42))),$V$10)</f>
        <v>4</v>
      </c>
      <c r="W107" s="6">
        <f t="shared" si="71"/>
        <v>15.5</v>
      </c>
      <c r="X107" s="6" t="str">
        <f>IF(AND(W107&gt;=0,W107&lt;Pieņēmumi!$V$46),0,
IF(AND(W107&gt;= Pieņēmumi!$V$46,W107&lt;Pieņēmumi!$V$47), "Mikro",
IF(AND(W107&gt;=Pieņēmumi!$V$47,W107&lt;Pieņēmumi!$V$48), "Mazs",
IF(AND(W107&gt;=Pieņēmumi!$V$48,W107&lt;Pieņēmumi!$V$49), "Vidējs","Liels"))))</f>
        <v>Vidējs</v>
      </c>
      <c r="Y107" s="9">
        <f>IF(X107="Mikro",Pieņēmumi!$V$31*V107*0.5,
IF(X107="Mazs",Pieņēmumi!$V$31*V107,
IF(X107="Vidējs",Pieņēmumi!$V$32*V107,
IF(X107="Liels",Pieņēmumi!$V$34*V107,
0))))</f>
        <v>3.4883720930232562</v>
      </c>
      <c r="Z107" s="9">
        <f>IF(X107="Mikro",Pieņēmumi!$V$31*V107*0.5,0)</f>
        <v>0</v>
      </c>
      <c r="AA107">
        <v>64</v>
      </c>
      <c r="AB107">
        <v>2</v>
      </c>
      <c r="AC107" s="2">
        <f t="shared" si="99"/>
        <v>32</v>
      </c>
      <c r="AD107" s="6">
        <f>ROUNDUP(IF($A107=1,AA107/Pieņēmumi!$AF$39,IF($A107=2,AA107/Pieņēmumi!$AF$40,IF($A107=3,AA107/Pieņēmumi!$AF$41,AA107/Pieņēmumi!$AF$42))),$AD$10)</f>
        <v>4</v>
      </c>
      <c r="AE107" s="6">
        <f t="shared" si="72"/>
        <v>16</v>
      </c>
      <c r="AF107" s="6" t="str">
        <f>IF(AND(AE107&gt;=0,AE107&lt;Pieņēmumi!$AF$46),0,
IF(AND(AE107&gt;= Pieņēmumi!$AF$46,AE107&lt;Pieņēmumi!$AF$47), "Mikro",
IF(AND(AE107&gt;=Pieņēmumi!$AF$47,AE107&lt;Pieņēmumi!$AF$48), "Mazs",
IF(AND(AE107&gt;=Pieņēmumi!$AF$48,AE107&lt;Pieņēmumi!$AF$49), "Vidējs","Liels"))))</f>
        <v>Vidējs</v>
      </c>
      <c r="AG107" s="9">
        <f>IF(AF107="Mikro",Pieņēmumi!$AF$31*AD107*0.5,
IF(AF107="Mazs",Pieņēmumi!$AF$31*AD107,
IF(AF107="Vidējs",Pieņēmumi!$AF$32*AD107,
IF(AF107="Liels",Pieņēmumi!$AF$34*AD107,
0))))</f>
        <v>4.1343669250646</v>
      </c>
      <c r="AH107" s="9">
        <f>IF(AF107="Mikro",Pieņēmumi!$AF$31*AD107*0.5,0)</f>
        <v>0</v>
      </c>
      <c r="AI107">
        <v>64</v>
      </c>
      <c r="AJ107">
        <v>2</v>
      </c>
      <c r="AK107" s="2">
        <f t="shared" si="100"/>
        <v>32</v>
      </c>
      <c r="AL107" s="6">
        <f>ROUNDUP(IF($A107=1,AI107/Pieņēmumi!$AR$39,IF($A107=2,AI107/Pieņēmumi!$AR$40,IF($A107=3,AI107/Pieņēmumi!$AR$41,AI107/Pieņēmumi!$AR$42))),$AL$10)</f>
        <v>3</v>
      </c>
      <c r="AM107" s="6">
        <f t="shared" si="73"/>
        <v>21.333333333333332</v>
      </c>
      <c r="AN107" s="6" t="str">
        <f>IF(AND(AM107&gt;=0,AM107&lt;Pieņēmumi!$AR$46),0,
IF(AND(AM107&gt;= Pieņēmumi!$AR$46,AM107&lt;Pieņēmumi!$AR$47), "Mikro",
IF(AND(AM107&gt;=Pieņēmumi!$AR$47,AM107&lt;Pieņēmumi!$AR$48), "Mazs",
IF(AND(AM107&gt;=Pieņēmumi!$AR$48,AM107&lt;Pieņēmumi!$AR$49), "Vidējs","Liels"))))</f>
        <v>Liels</v>
      </c>
      <c r="AO107" s="9">
        <f>IF(AN107="Mikro",Pieņēmumi!$AR$31*AL107*0.5,
IF(AN107="Mazs",Pieņēmumi!$AR$31*AL107,
IF(AN107="Vidējs",Pieņēmumi!$AR$32*AL107,
IF(AN107="Liels",Pieņēmumi!$AR$34*AL107,
0))))</f>
        <v>4.1125541125541121</v>
      </c>
      <c r="AP107" s="9">
        <f>IF(AN107="Mikro",Pieņēmumi!$AR$31*AL107*0.5,0)</f>
        <v>0</v>
      </c>
      <c r="AQ107">
        <v>62</v>
      </c>
      <c r="AR107">
        <v>2</v>
      </c>
      <c r="AS107" s="2">
        <f t="shared" si="96"/>
        <v>31</v>
      </c>
      <c r="AT107" s="6">
        <f>ROUNDUP(IF($A107=1,AQ107/Pieņēmumi!$BC$39,IF($A107=2,AQ107/Pieņēmumi!$BC$40,IF($A107=3,AQ107/Pieņēmumi!$BC$41,AQ107/Pieņēmumi!$BC$42))),$AT$10)</f>
        <v>3</v>
      </c>
      <c r="AU107" s="6">
        <f t="shared" si="74"/>
        <v>20.666666666666668</v>
      </c>
      <c r="AV107" s="6" t="str">
        <f>IF(AND(AU107&gt;=0,AU107&lt;Pieņēmumi!$BC$46),0,
IF(AND(AU107&gt;= Pieņēmumi!$BC$46,AU107&lt;Pieņēmumi!$BC$47), "Mikro",
IF(AND(AU107&gt;=Pieņēmumi!$BC$47,AU107&lt;Pieņēmumi!$BC$48), "Mazs",
IF(AND(AU107&gt;=Pieņēmumi!$BC$48,AU107&lt;Pieņēmumi!$BC$49), "Vidējs","Liels"))))</f>
        <v>Vidējs</v>
      </c>
      <c r="AW107" s="9">
        <f>IF(AV107="Mikro",Pieņēmumi!$BC$31*AT107*0.5,
IF(AV107="Mazs",Pieņēmumi!$BC$31*AT107,
IF(AV107="Vidējs",Pieņēmumi!$BC$32*AT107,
IF(AV107="Liels",Pieņēmumi!$BC$34*AT107,
0))))</f>
        <v>3.4883720930232558</v>
      </c>
      <c r="AX107" s="9">
        <f>IF(AV107="Mikro",Pieņēmumi!$BC$31*AT107*0.5,0)</f>
        <v>0</v>
      </c>
      <c r="AY107">
        <v>50</v>
      </c>
      <c r="AZ107">
        <v>2</v>
      </c>
      <c r="BA107" s="2">
        <f t="shared" si="101"/>
        <v>25</v>
      </c>
      <c r="BB107" s="6">
        <f>ROUNDUP(IF($A107=1,AY107/Pieņēmumi!$BN$39,IF($A107=2,AY107/Pieņēmumi!$BN$40,IF($A107=3,AY107/Pieņēmumi!$BN$41,AY107/Pieņēmumi!$BN$42))),$BB$10)</f>
        <v>2</v>
      </c>
      <c r="BC107" s="6">
        <f t="shared" si="75"/>
        <v>25</v>
      </c>
      <c r="BD107" s="6" t="str">
        <f>IF(AND(BC107&gt;=0,BC107&lt;Pieņēmumi!$BN$46),0,
IF(AND(BC107&gt;= Pieņēmumi!$BN$46,BC107&lt;Pieņēmumi!$BN$47), "Mikro",
IF(AND(BC107&gt;=Pieņēmumi!$BN$47,BC107&lt;Pieņēmumi!$BN$48), "Mazs",
IF(AND(BC107&gt;=Pieņēmumi!$BN$48,BC107&lt;Pieņēmumi!$BN$49), "Vidējs","Liels"))))</f>
        <v>Liels</v>
      </c>
      <c r="BE107" s="9">
        <f>IF(BD107="Mikro",Pieņēmumi!$BN$31*BB107*0.5,
IF(BD107="Mazs",Pieņēmumi!$BN$31*BB107,
IF(BD107="Vidējs",Pieņēmumi!$BN$32*BB107,
IF(BD107="Liels",Pieņēmumi!$BN$34*BB107,
0))))</f>
        <v>3.1746031746031744</v>
      </c>
      <c r="BF107" s="9">
        <f>IF(BD107="Mikro",Pieņēmumi!$BN$31*BB107*0.5,0)</f>
        <v>0</v>
      </c>
      <c r="BG107">
        <v>56</v>
      </c>
      <c r="BH107">
        <v>2</v>
      </c>
      <c r="BI107" s="2">
        <f t="shared" si="102"/>
        <v>28</v>
      </c>
      <c r="BJ107" s="6">
        <f>ROUNDUP(IF($A107=1,BG107/Pieņēmumi!$BY$39,IF($A107=2,BG107/Pieņēmumi!$BY$40,IF($A107=3,BG107/Pieņēmumi!$BY$41,BG107/Pieņēmumi!$BY$42))),$BJ$10)</f>
        <v>3</v>
      </c>
      <c r="BK107" s="6">
        <f t="shared" si="76"/>
        <v>18.666666666666668</v>
      </c>
      <c r="BL107" s="6" t="str">
        <f>IF(AND(BK107&gt;=0,BK107&lt;Pieņēmumi!$BY$46),0,
IF(AND(BK107&gt;= Pieņēmumi!$BY$46,BK107&lt;Pieņēmumi!$BY$47), "Mikro",
IF(AND(BK107&gt;=Pieņēmumi!$BY$47,BK107&lt;Pieņēmumi!$BY$48), "Mazs",
IF(AND(BK107&gt;=Pieņēmumi!$BY$48,BK107&lt;Pieņēmumi!$BY$49), "Vidējs","Liels"))))</f>
        <v>Vidējs</v>
      </c>
      <c r="BM107" s="9">
        <f>IF(BL107="Mikro",Pieņēmumi!$BY$31*BJ107*0.5,
IF(BL107="Mazs",Pieņēmumi!$BY$31*BJ107,
IF(BL107="Vidējs",Pieņēmumi!$BY$32*BJ107,
IF(BL107="Liels",Pieņēmumi!$BY$34*BJ107,
0))))</f>
        <v>3.8759689922480618</v>
      </c>
      <c r="BN107" s="9">
        <f>IF(BL107="Mikro",Pieņēmumi!$BY$31*BJ107*0.5,0)</f>
        <v>0</v>
      </c>
      <c r="BO107">
        <v>49</v>
      </c>
      <c r="BP107">
        <v>2</v>
      </c>
      <c r="BQ107" s="2">
        <f t="shared" si="94"/>
        <v>24.5</v>
      </c>
      <c r="BR107" s="6">
        <f>ROUNDUP(IF($A107=1,BO107/Pieņēmumi!$CJ$39,IF($A107=2,BO107/Pieņēmumi!$CJ$40,IF($A107=3,BO107/Pieņēmumi!$CJ$41,BO107/Pieņēmumi!$CJ$42))),$BR$10)</f>
        <v>2</v>
      </c>
      <c r="BS107" s="6">
        <f t="shared" si="77"/>
        <v>24.5</v>
      </c>
      <c r="BT107" s="6" t="str">
        <f>IF(AND(BS107&gt;=0,BS107&lt;Pieņēmumi!$CJ$46),0,
IF(AND(BS107&gt;= Pieņēmumi!$CJ$46,BS107&lt;Pieņēmumi!$CJ$47), "Mikro",
IF(AND(BS107&gt;=Pieņēmumi!$CJ$47,BS107&lt;Pieņēmumi!$CJ$48), "Mazs",
IF(AND(BS107&gt;=Pieņēmumi!$CJ$48,BS107&lt;Pieņēmumi!$CJ$49), "Vidējs","Liels"))))</f>
        <v>Liels</v>
      </c>
      <c r="BU107" s="9">
        <f>IF(BT107="Mikro",Pieņēmumi!$CJ$31*BR107*0.5,
IF(BT107="Mazs",Pieņēmumi!$CJ$31*BR107,
IF(BT107="Vidējs",Pieņēmumi!$CJ$32*BR107,
IF(BT107="Liels",Pieņēmumi!$CJ$34*BR107,
0))))</f>
        <v>3.3910533910533909</v>
      </c>
      <c r="BV107" s="9">
        <f>IF(BT107="Mikro",Pieņēmumi!$CJ$31*BR107*0.5,0)</f>
        <v>0</v>
      </c>
      <c r="BW107">
        <v>0</v>
      </c>
      <c r="BX107">
        <v>0</v>
      </c>
      <c r="BY107" s="2">
        <v>0</v>
      </c>
      <c r="BZ107" s="6">
        <f>ROUNDUP(IF($A107=1,BW107/Pieņēmumi!$CU$42,IF($A107=2,BW107/Pieņēmumi!$CU$43,IF($A107=3,BW107/Pieņēmumi!$CU$44,BW107/Pieņēmumi!$CU$45))),$CH$10)</f>
        <v>0</v>
      </c>
      <c r="CA107" s="6">
        <f t="shared" si="78"/>
        <v>0</v>
      </c>
      <c r="CB107" s="6">
        <f>IF(AND(CA107&gt;=0,CA107&lt;Pieņēmumi!$CU$49),0,
IF(AND(CA107&gt;=Pieņēmumi!$CU$49,CA107&lt;Pieņēmumi!$CU$50),"Mazs",
IF(AND(CA107&gt;=Pieņēmumi!$CU$50,CA107&lt;Pieņēmumi!$CU$51),"Vidējs","Liels")))</f>
        <v>0</v>
      </c>
      <c r="CC107" s="9">
        <f>IF(CB107="Mazs",Pieņēmumi!$CU$34*BZ107,IF(CB107="Vidējs",Pieņēmumi!$CU$35*BZ107,IF(CB107="Liels",Pieņēmumi!$CU$37*BZ107,0)))</f>
        <v>0</v>
      </c>
      <c r="CD107" s="9">
        <f>IF(CB107="Mazs",(Pieņēmumi!$CU$35-Pieņēmumi!$CU$34)*BZ107,0)</f>
        <v>0</v>
      </c>
      <c r="CE107">
        <v>0</v>
      </c>
      <c r="CF107">
        <v>0</v>
      </c>
      <c r="CG107" s="2">
        <v>0</v>
      </c>
      <c r="CH107" s="6">
        <f>ROUNDUP(IF($A107=1,CE107/Pieņēmumi!$DE$42,IF($A107=2,CE107/Pieņēmumi!$DE$43,IF($A107=3,CE107/Pieņēmumi!$DE$44,CE107/Pieņēmumi!$DE$45))),$CH$10)</f>
        <v>0</v>
      </c>
      <c r="CI107" s="6">
        <f t="shared" si="79"/>
        <v>0</v>
      </c>
      <c r="CJ107" s="6">
        <f>IF(AND(CI107&gt;=0,CI107&lt;Pieņēmumi!$DE$49),0,
IF(AND(CI107&gt;=Pieņēmumi!$DE$49,CI107&lt;Pieņēmumi!$DE$50),"Mazs",
IF(AND(CI107&gt;=Pieņēmumi!$DE$50,CI107&lt;Pieņēmumi!$DE$51),"Vidējs","Liels")))</f>
        <v>0</v>
      </c>
      <c r="CK107" s="9">
        <f>IF(CJ107="Mazs",Pieņēmumi!$DE$34*CH107,IF(CJ107="Vidējs",Pieņēmumi!$DE$35*CH107,IF(CJ107="Liels",Pieņēmumi!$DE$37*CH107,0)))</f>
        <v>0</v>
      </c>
      <c r="CL107" s="9">
        <f>IF(CJ107="Mazs",(Pieņēmumi!$DE$35-Pieņēmumi!$DE$34)*CH107,0)</f>
        <v>0</v>
      </c>
      <c r="CM107">
        <v>0</v>
      </c>
      <c r="CN107">
        <v>0</v>
      </c>
      <c r="CO107" s="2">
        <v>0</v>
      </c>
      <c r="CP107" s="6">
        <f>ROUNDUP(IF($A107=1,CM107/Pieņēmumi!$DO$42,IF($A107=2,CM107/Pieņēmumi!$DO$43,IF($A107=3,CM107/Pieņēmumi!$DO$44,CM107/Pieņēmumi!$DO$45))),$CP$10)</f>
        <v>0</v>
      </c>
      <c r="CQ107" s="6">
        <f t="shared" si="80"/>
        <v>0</v>
      </c>
      <c r="CR107" s="6">
        <f>IF(AND(CQ107&gt;=0,CQ107&lt;Pieņēmumi!$DO$49),0,
IF(AND(CQ107&gt;=Pieņēmumi!$DO$49,CQ107&lt;Pieņēmumi!$DO$50),"Mazs",
IF(AND(CQ107&gt;=Pieņēmumi!$DO$50,CQ107&lt;Pieņēmumi!$DO$51),"Vidējs","Liels")))</f>
        <v>0</v>
      </c>
      <c r="CS107" s="9">
        <f>IF(CR107="Mazs",Pieņēmumi!$DO$34*CP107,IF(CR107="Vidējs",Pieņēmumi!$DO$35*CP107,IF(CR107="Liels",Pieņēmumi!$DO$37*CP107,0)))</f>
        <v>0</v>
      </c>
      <c r="CT107" s="9">
        <f>IF(CR107="Mazs",(Pieņēmumi!$DO$35-Pieņēmumi!$DO$34)*CP107,0)</f>
        <v>0</v>
      </c>
      <c r="CU107" s="6">
        <f t="shared" si="81"/>
        <v>529</v>
      </c>
      <c r="CV107" s="6">
        <f t="shared" si="82"/>
        <v>18</v>
      </c>
      <c r="CW107" s="2">
        <f t="shared" si="83"/>
        <v>29.388888888888889</v>
      </c>
      <c r="CX107" t="str">
        <f t="shared" si="84"/>
        <v>Lielā</v>
      </c>
    </row>
    <row r="108" spans="1:102" x14ac:dyDescent="0.25">
      <c r="A108" s="5">
        <v>3</v>
      </c>
      <c r="B108" s="23">
        <v>0.80498825962337783</v>
      </c>
      <c r="C108">
        <v>9</v>
      </c>
      <c r="D108">
        <v>1</v>
      </c>
      <c r="E108" s="2">
        <f t="shared" si="95"/>
        <v>9</v>
      </c>
      <c r="F108" s="6">
        <f>ROUNDUP(IF($A108=1,C108/Pieņēmumi!$B$39,IF($A108=2,C108/Pieņēmumi!$B$40,IF($A108=3,C108/Pieņēmumi!$B$41,C108/Pieņēmumi!$B$42))),$F$10)</f>
        <v>1</v>
      </c>
      <c r="G108" s="6">
        <f t="shared" si="69"/>
        <v>9</v>
      </c>
      <c r="H108" s="6" t="str">
        <f>IF(AND(G108&gt;=0,G108&lt;Pieņēmumi!$B$46),0,
IF(AND(G108&gt;= Pieņēmumi!$B$46,G108&lt;Pieņēmumi!$B$47), "Mikro",
IF(AND(G108&gt;=Pieņēmumi!$B$47,G108&lt;Pieņēmumi!$B$48), "Mazs",
IF(AND(G108&gt;=Pieņēmumi!$B$48,G108&lt;Pieņēmumi!$B$49), "Vidējs","Liels"))))</f>
        <v>Mazs</v>
      </c>
      <c r="I108" s="9">
        <f>IF(H108="Mikro",Pieņēmumi!$B$31*F108*0.5,
IF(H108="Mazs",Pieņēmumi!$B$31*F108,
IF(H108="Vidējs",Pieņēmumi!$B$32*F108,
IF(H108="Liels",Pieņēmumi!$B$34*F108,
0))))</f>
        <v>0.71584189231248063</v>
      </c>
      <c r="J108" s="9">
        <f>IF(H108="Mikro",Pieņēmumi!$B$31*F108*0.5,0)</f>
        <v>0</v>
      </c>
      <c r="K108">
        <v>6</v>
      </c>
      <c r="L108">
        <v>1</v>
      </c>
      <c r="M108" s="2">
        <f t="shared" si="97"/>
        <v>6</v>
      </c>
      <c r="N108" s="6">
        <f>ROUNDUP(IF($A108=1,K108/Pieņēmumi!$L$39,IF($A108=2,K108/Pieņēmumi!$L$40,IF($A108=3,K108/Pieņēmumi!$L$41,K108/Pieņēmumi!$L$42))),$N$10)</f>
        <v>1</v>
      </c>
      <c r="O108" s="6">
        <f t="shared" si="70"/>
        <v>6</v>
      </c>
      <c r="P108" s="6" t="str">
        <f>IF(AND(O108&gt;=0,O108&lt;Pieņēmumi!$L$46),0,
IF(AND(O108&gt;= Pieņēmumi!$L$46,O108&lt;Pieņēmumi!$L$47), "Mikro",
IF(AND(O108&gt;=Pieņēmumi!$L$47,O108&lt;Pieņēmumi!$L$48), "Mazs",
IF(AND(O108&gt;=Pieņēmumi!$L$48,O108&lt;Pieņēmumi!$L$49), "Vidējs","Liels"))))</f>
        <v>Mikro</v>
      </c>
      <c r="Q108" s="9">
        <f>IF(P108="Mikro",Pieņēmumi!$L$31*N108*0.5,
IF(P108="Mazs",Pieņēmumi!$L$31*N108,
IF(P108="Vidējs",Pieņēmumi!$L$32*N108,
IF(P108="Liels",Pieņēmumi!$L$34*N108,
0))))</f>
        <v>0.3734827264239029</v>
      </c>
      <c r="R108" s="9">
        <f>IF(P108="Mikro",Pieņēmumi!$L$31*N108*0.5,0)</f>
        <v>0.3734827264239029</v>
      </c>
      <c r="S108">
        <v>6</v>
      </c>
      <c r="T108">
        <v>1</v>
      </c>
      <c r="U108" s="2">
        <f t="shared" si="98"/>
        <v>6</v>
      </c>
      <c r="V108" s="6">
        <f>ROUNDUP(IF($A108=1,S108/Pieņēmumi!$V$39,IF($A108=2,S108/Pieņēmumi!$V$40,IF($A108=3,S108/Pieņēmumi!$V$41,S108/Pieņēmumi!$V$42))),$V$10)</f>
        <v>1</v>
      </c>
      <c r="W108" s="6">
        <f t="shared" si="71"/>
        <v>6</v>
      </c>
      <c r="X108" s="6" t="str">
        <f>IF(AND(W108&gt;=0,W108&lt;Pieņēmumi!$V$46),0,
IF(AND(W108&gt;= Pieņēmumi!$V$46,W108&lt;Pieņēmumi!$V$47), "Mikro",
IF(AND(W108&gt;=Pieņēmumi!$V$47,W108&lt;Pieņēmumi!$V$48), "Mazs",
IF(AND(W108&gt;=Pieņēmumi!$V$48,W108&lt;Pieņēmumi!$V$49), "Vidējs","Liels"))))</f>
        <v>Mikro</v>
      </c>
      <c r="Y108" s="9">
        <f>IF(X108="Mikro",Pieņēmumi!$V$31*V108*0.5,
IF(X108="Mazs",Pieņēmumi!$V$31*V108,
IF(X108="Vidējs",Pieņēmumi!$V$32*V108,
IF(X108="Liels",Pieņēmumi!$V$34*V108,
0))))</f>
        <v>0.38904450669156554</v>
      </c>
      <c r="Z108" s="9">
        <f>IF(X108="Mikro",Pieņēmumi!$V$31*V108*0.5,0)</f>
        <v>0.38904450669156554</v>
      </c>
      <c r="AA108">
        <v>4</v>
      </c>
      <c r="AB108">
        <v>1</v>
      </c>
      <c r="AC108" s="2">
        <f t="shared" si="99"/>
        <v>4</v>
      </c>
      <c r="AD108" s="6">
        <f>ROUNDUP(IF($A108=1,AA108/Pieņēmumi!$AF$39,IF($A108=2,AA108/Pieņēmumi!$AF$40,IF($A108=3,AA108/Pieņēmumi!$AF$41,AA108/Pieņēmumi!$AF$42))),$AD$10)</f>
        <v>1</v>
      </c>
      <c r="AE108" s="6">
        <f t="shared" si="72"/>
        <v>4</v>
      </c>
      <c r="AF108" s="6" t="str">
        <f>IF(AND(AE108&gt;=0,AE108&lt;Pieņēmumi!$AF$46),0,
IF(AND(AE108&gt;= Pieņēmumi!$AF$46,AE108&lt;Pieņēmumi!$AF$47), "Mikro",
IF(AND(AE108&gt;=Pieņēmumi!$AF$47,AE108&lt;Pieņēmumi!$AF$48), "Mazs",
IF(AND(AE108&gt;=Pieņēmumi!$AF$48,AE108&lt;Pieņēmumi!$AF$49), "Vidējs","Liels"))))</f>
        <v>Mikro</v>
      </c>
      <c r="AG108" s="9">
        <f>IF(AF108="Mikro",Pieņēmumi!$AF$31*AD108*0.5,
IF(AF108="Mazs",Pieņēmumi!$AF$31*AD108,
IF(AF108="Vidējs",Pieņēmumi!$AF$32*AD108,
IF(AF108="Liels",Pieņēmumi!$AF$34*AD108,
0))))</f>
        <v>0.42016806722689076</v>
      </c>
      <c r="AH108" s="9">
        <f>IF(AF108="Mikro",Pieņēmumi!$AF$31*AD108*0.5,0)</f>
        <v>0.42016806722689076</v>
      </c>
      <c r="AI108">
        <v>3</v>
      </c>
      <c r="AJ108">
        <v>1</v>
      </c>
      <c r="AK108" s="2">
        <f t="shared" si="100"/>
        <v>3</v>
      </c>
      <c r="AL108" s="6">
        <f>ROUNDUP(IF($A108=1,AI108/Pieņēmumi!$AR$39,IF($A108=2,AI108/Pieņēmumi!$AR$40,IF($A108=3,AI108/Pieņēmumi!$AR$41,AI108/Pieņēmumi!$AR$42))),$AL$10)</f>
        <v>1</v>
      </c>
      <c r="AM108" s="6">
        <f t="shared" si="73"/>
        <v>3</v>
      </c>
      <c r="AN108" s="6" t="str">
        <f>IF(AND(AM108&gt;=0,AM108&lt;Pieņēmumi!$AR$46),0,
IF(AND(AM108&gt;= Pieņēmumi!$AR$46,AM108&lt;Pieņēmumi!$AR$47), "Mikro",
IF(AND(AM108&gt;=Pieņēmumi!$AR$47,AM108&lt;Pieņēmumi!$AR$48), "Mazs",
IF(AND(AM108&gt;=Pieņēmumi!$AR$48,AM108&lt;Pieņēmumi!$AR$49), "Vidējs","Liels"))))</f>
        <v>Mikro</v>
      </c>
      <c r="AO108" s="9">
        <f>IF(AN108="Mikro",Pieņēmumi!$AR$31*AL108*0.5,
IF(AN108="Mazs",Pieņēmumi!$AR$31*AL108,
IF(AN108="Vidējs",Pieņēmumi!$AR$32*AL108,
IF(AN108="Liels",Pieņēmumi!$AR$34*AL108,
0))))</f>
        <v>0.45129162776221604</v>
      </c>
      <c r="AP108" s="9">
        <f>IF(AN108="Mikro",Pieņēmumi!$AR$31*AL108*0.5,0)</f>
        <v>0.45129162776221604</v>
      </c>
      <c r="AQ108">
        <v>9</v>
      </c>
      <c r="AR108">
        <v>1</v>
      </c>
      <c r="AS108" s="2">
        <f t="shared" si="96"/>
        <v>9</v>
      </c>
      <c r="AT108" s="6">
        <f>ROUNDUP(IF($A108=1,AQ108/Pieņēmumi!$BC$39,IF($A108=2,AQ108/Pieņēmumi!$BC$40,IF($A108=3,AQ108/Pieņēmumi!$BC$41,AQ108/Pieņēmumi!$BC$42))),$AT$10)</f>
        <v>1</v>
      </c>
      <c r="AU108" s="6">
        <f t="shared" si="74"/>
        <v>9</v>
      </c>
      <c r="AV108" s="6" t="str">
        <f>IF(AND(AU108&gt;=0,AU108&lt;Pieņēmumi!$BC$46),0,
IF(AND(AU108&gt;= Pieņēmumi!$BC$46,AU108&lt;Pieņēmumi!$BC$47), "Mikro",
IF(AND(AU108&gt;=Pieņēmumi!$BC$47,AU108&lt;Pieņēmumi!$BC$48), "Mazs",
IF(AND(AU108&gt;=Pieņēmumi!$BC$48,AU108&lt;Pieņēmumi!$BC$49), "Vidējs","Liels"))))</f>
        <v>Mazs</v>
      </c>
      <c r="AW108" s="9">
        <f>IF(AV108="Mikro",Pieņēmumi!$BC$31*AT108*0.5,
IF(AV108="Mazs",Pieņēmumi!$BC$31*AT108,
IF(AV108="Vidējs",Pieņēmumi!$BC$32*AT108,
IF(AV108="Liels",Pieņēmumi!$BC$34*AT108,
0))))</f>
        <v>0.96483037659508253</v>
      </c>
      <c r="AX108" s="9">
        <f>IF(AV108="Mikro",Pieņēmumi!$BC$31*AT108*0.5,0)</f>
        <v>0</v>
      </c>
      <c r="AY108">
        <v>3</v>
      </c>
      <c r="AZ108">
        <v>1</v>
      </c>
      <c r="BA108" s="2">
        <f t="shared" si="101"/>
        <v>3</v>
      </c>
      <c r="BB108" s="6">
        <f>ROUNDUP(IF($A108=1,AY108/Pieņēmumi!$BN$39,IF($A108=2,AY108/Pieņēmumi!$BN$40,IF($A108=3,AY108/Pieņēmumi!$BN$41,AY108/Pieņēmumi!$BN$42))),$BB$10)</f>
        <v>1</v>
      </c>
      <c r="BC108" s="6">
        <f t="shared" si="75"/>
        <v>3</v>
      </c>
      <c r="BD108" s="6" t="str">
        <f>IF(AND(BC108&gt;=0,BC108&lt;Pieņēmumi!$BN$46),0,
IF(AND(BC108&gt;= Pieņēmumi!$BN$46,BC108&lt;Pieņēmumi!$BN$47), "Mikro",
IF(AND(BC108&gt;=Pieņēmumi!$BN$47,BC108&lt;Pieņēmumi!$BN$48), "Mazs",
IF(AND(BC108&gt;=Pieņēmumi!$BN$48,BC108&lt;Pieņēmumi!$BN$49), "Vidējs","Liels"))))</f>
        <v>Mikro</v>
      </c>
      <c r="BE108" s="9">
        <f>IF(BD108="Mikro",Pieņēmumi!$BN$31*BB108*0.5,
IF(BD108="Mazs",Pieņēmumi!$BN$31*BB108,
IF(BD108="Vidējs",Pieņēmumi!$BN$32*BB108,
IF(BD108="Liels",Pieņēmumi!$BN$34*BB108,
0))))</f>
        <v>0.51353874883286654</v>
      </c>
      <c r="BF108" s="9">
        <f>IF(BD108="Mikro",Pieņēmumi!$BN$31*BB108*0.5,0)</f>
        <v>0.51353874883286654</v>
      </c>
      <c r="BG108">
        <v>11</v>
      </c>
      <c r="BH108">
        <v>1</v>
      </c>
      <c r="BI108" s="2">
        <f t="shared" si="102"/>
        <v>11</v>
      </c>
      <c r="BJ108" s="6">
        <f>ROUNDUP(IF($A108=1,BG108/Pieņēmumi!$BY$39,IF($A108=2,BG108/Pieņēmumi!$BY$40,IF($A108=3,BG108/Pieņēmumi!$BY$41,BG108/Pieņēmumi!$BY$42))),$BJ$10)</f>
        <v>1</v>
      </c>
      <c r="BK108" s="6">
        <f t="shared" si="76"/>
        <v>11</v>
      </c>
      <c r="BL108" s="6" t="str">
        <f>IF(AND(BK108&gt;=0,BK108&lt;Pieņēmumi!$BY$46),0,
IF(AND(BK108&gt;= Pieņēmumi!$BY$46,BK108&lt;Pieņēmumi!$BY$47), "Mikro",
IF(AND(BK108&gt;=Pieņēmumi!$BY$47,BK108&lt;Pieņēmumi!$BY$48), "Mazs",
IF(AND(BK108&gt;=Pieņēmumi!$BY$48,BK108&lt;Pieņēmumi!$BY$49), "Vidējs","Liels"))))</f>
        <v>Mazs</v>
      </c>
      <c r="BM108" s="9">
        <f>IF(BL108="Mikro",Pieņēmumi!$BY$31*BJ108*0.5,
IF(BL108="Mazs",Pieņēmumi!$BY$31*BJ108,
IF(BL108="Vidējs",Pieņēmumi!$BY$32*BJ108,
IF(BL108="Liels",Pieņēmumi!$BY$34*BJ108,
0))))</f>
        <v>1.0893246187363834</v>
      </c>
      <c r="BN108" s="9">
        <f>IF(BL108="Mikro",Pieņēmumi!$BY$31*BJ108*0.5,0)</f>
        <v>0</v>
      </c>
      <c r="BO108">
        <v>9</v>
      </c>
      <c r="BP108">
        <v>1</v>
      </c>
      <c r="BQ108" s="2">
        <f t="shared" si="94"/>
        <v>9</v>
      </c>
      <c r="BR108" s="6">
        <f>ROUNDUP(IF($A108=1,BO108/Pieņēmumi!$CJ$39,IF($A108=2,BO108/Pieņēmumi!$CJ$40,IF($A108=3,BO108/Pieņēmumi!$CJ$41,BO108/Pieņēmumi!$CJ$42))),$BR$10)</f>
        <v>1</v>
      </c>
      <c r="BS108" s="6">
        <f t="shared" si="77"/>
        <v>9</v>
      </c>
      <c r="BT108" s="6" t="str">
        <f>IF(AND(BS108&gt;=0,BS108&lt;Pieņēmumi!$CJ$46),0,
IF(AND(BS108&gt;= Pieņēmumi!$CJ$46,BS108&lt;Pieņēmumi!$CJ$47), "Mikro",
IF(AND(BS108&gt;=Pieņēmumi!$CJ$47,BS108&lt;Pieņēmumi!$CJ$48), "Mazs",
IF(AND(BS108&gt;=Pieņēmumi!$CJ$48,BS108&lt;Pieņēmumi!$CJ$49), "Vidējs","Liels"))))</f>
        <v>Mazs</v>
      </c>
      <c r="BU108" s="9">
        <f>IF(BT108="Mikro",Pieņēmumi!$CJ$31*BR108*0.5,
IF(BT108="Mazs",Pieņēmumi!$CJ$31*BR108,
IF(BT108="Vidējs",Pieņēmumi!$CJ$32*BR108,
IF(BT108="Liels",Pieņēmumi!$CJ$34*BR108,
0))))</f>
        <v>1.0893246187363834</v>
      </c>
      <c r="BV108" s="9">
        <f>IF(BT108="Mikro",Pieņēmumi!$CJ$31*BR108*0.5,0)</f>
        <v>0</v>
      </c>
      <c r="BW108">
        <v>0</v>
      </c>
      <c r="BX108">
        <v>0</v>
      </c>
      <c r="BY108" s="2">
        <v>0</v>
      </c>
      <c r="BZ108" s="6">
        <f>ROUNDUP(IF($A108=1,BW108/Pieņēmumi!$CU$42,IF($A108=2,BW108/Pieņēmumi!$CU$43,IF($A108=3,BW108/Pieņēmumi!$CU$44,BW108/Pieņēmumi!$CU$45))),$CH$10)</f>
        <v>0</v>
      </c>
      <c r="CA108" s="6">
        <f t="shared" si="78"/>
        <v>0</v>
      </c>
      <c r="CB108" s="6">
        <f>IF(AND(CA108&gt;=0,CA108&lt;Pieņēmumi!$CU$49),0,
IF(AND(CA108&gt;=Pieņēmumi!$CU$49,CA108&lt;Pieņēmumi!$CU$50),"Mazs",
IF(AND(CA108&gt;=Pieņēmumi!$CU$50,CA108&lt;Pieņēmumi!$CU$51),"Vidējs","Liels")))</f>
        <v>0</v>
      </c>
      <c r="CC108" s="9">
        <f>IF(CB108="Mazs",Pieņēmumi!$CU$34*BZ108,IF(CB108="Vidējs",Pieņēmumi!$CU$35*BZ108,IF(CB108="Liels",Pieņēmumi!$CU$37*BZ108,0)))</f>
        <v>0</v>
      </c>
      <c r="CD108" s="9">
        <f>IF(CB108="Mazs",(Pieņēmumi!$CU$35-Pieņēmumi!$CU$34)*BZ108,0)</f>
        <v>0</v>
      </c>
      <c r="CE108">
        <v>0</v>
      </c>
      <c r="CF108">
        <v>0</v>
      </c>
      <c r="CG108" s="2">
        <v>0</v>
      </c>
      <c r="CH108" s="6">
        <f>ROUNDUP(IF($A108=1,CE108/Pieņēmumi!$DE$42,IF($A108=2,CE108/Pieņēmumi!$DE$43,IF($A108=3,CE108/Pieņēmumi!$DE$44,CE108/Pieņēmumi!$DE$45))),$CH$10)</f>
        <v>0</v>
      </c>
      <c r="CI108" s="6">
        <f t="shared" si="79"/>
        <v>0</v>
      </c>
      <c r="CJ108" s="6">
        <f>IF(AND(CI108&gt;=0,CI108&lt;Pieņēmumi!$DE$49),0,
IF(AND(CI108&gt;=Pieņēmumi!$DE$49,CI108&lt;Pieņēmumi!$DE$50),"Mazs",
IF(AND(CI108&gt;=Pieņēmumi!$DE$50,CI108&lt;Pieņēmumi!$DE$51),"Vidējs","Liels")))</f>
        <v>0</v>
      </c>
      <c r="CK108" s="9">
        <f>IF(CJ108="Mazs",Pieņēmumi!$DE$34*CH108,IF(CJ108="Vidējs",Pieņēmumi!$DE$35*CH108,IF(CJ108="Liels",Pieņēmumi!$DE$37*CH108,0)))</f>
        <v>0</v>
      </c>
      <c r="CL108" s="9">
        <f>IF(CJ108="Mazs",(Pieņēmumi!$DE$35-Pieņēmumi!$DE$34)*CH108,0)</f>
        <v>0</v>
      </c>
      <c r="CM108">
        <v>0</v>
      </c>
      <c r="CN108">
        <v>0</v>
      </c>
      <c r="CO108" s="2">
        <v>0</v>
      </c>
      <c r="CP108" s="6">
        <f>ROUNDUP(IF($A108=1,CM108/Pieņēmumi!$DO$42,IF($A108=2,CM108/Pieņēmumi!$DO$43,IF($A108=3,CM108/Pieņēmumi!$DO$44,CM108/Pieņēmumi!$DO$45))),$CP$10)</f>
        <v>0</v>
      </c>
      <c r="CQ108" s="6">
        <f t="shared" si="80"/>
        <v>0</v>
      </c>
      <c r="CR108" s="6">
        <f>IF(AND(CQ108&gt;=0,CQ108&lt;Pieņēmumi!$DO$49),0,
IF(AND(CQ108&gt;=Pieņēmumi!$DO$49,CQ108&lt;Pieņēmumi!$DO$50),"Mazs",
IF(AND(CQ108&gt;=Pieņēmumi!$DO$50,CQ108&lt;Pieņēmumi!$DO$51),"Vidējs","Liels")))</f>
        <v>0</v>
      </c>
      <c r="CS108" s="9">
        <f>IF(CR108="Mazs",Pieņēmumi!$DO$34*CP108,IF(CR108="Vidējs",Pieņēmumi!$DO$35*CP108,IF(CR108="Liels",Pieņēmumi!$DO$37*CP108,0)))</f>
        <v>0</v>
      </c>
      <c r="CT108" s="9">
        <f>IF(CR108="Mazs",(Pieņēmumi!$DO$35-Pieņēmumi!$DO$34)*CP108,0)</f>
        <v>0</v>
      </c>
      <c r="CU108" s="6">
        <f t="shared" si="81"/>
        <v>60</v>
      </c>
      <c r="CV108" s="6">
        <f t="shared" si="82"/>
        <v>9</v>
      </c>
      <c r="CW108" s="2">
        <f t="shared" si="83"/>
        <v>6.666666666666667</v>
      </c>
      <c r="CX108" t="str">
        <f t="shared" si="84"/>
        <v>Mazā</v>
      </c>
    </row>
    <row r="109" spans="1:102" x14ac:dyDescent="0.25">
      <c r="A109" s="5">
        <v>3</v>
      </c>
      <c r="B109" s="23">
        <v>0.80406804525330278</v>
      </c>
      <c r="C109">
        <v>13</v>
      </c>
      <c r="D109">
        <v>1</v>
      </c>
      <c r="E109" s="2">
        <f t="shared" si="95"/>
        <v>13</v>
      </c>
      <c r="F109" s="6">
        <f>ROUNDUP(IF($A109=1,C109/Pieņēmumi!$B$39,IF($A109=2,C109/Pieņēmumi!$B$40,IF($A109=3,C109/Pieņēmumi!$B$41,C109/Pieņēmumi!$B$42))),$F$10)</f>
        <v>1</v>
      </c>
      <c r="G109" s="6">
        <f t="shared" si="69"/>
        <v>13</v>
      </c>
      <c r="H109" s="6" t="str">
        <f>IF(AND(G109&gt;=0,G109&lt;Pieņēmumi!$B$46),0,
IF(AND(G109&gt;= Pieņēmumi!$B$46,G109&lt;Pieņēmumi!$B$47), "Mikro",
IF(AND(G109&gt;=Pieņēmumi!$B$47,G109&lt;Pieņēmumi!$B$48), "Mazs",
IF(AND(G109&gt;=Pieņēmumi!$B$48,G109&lt;Pieņēmumi!$B$49), "Vidējs","Liels"))))</f>
        <v>Vidējs</v>
      </c>
      <c r="I109" s="9">
        <f>IF(H109="Mikro",Pieņēmumi!$B$31*F109*0.5,
IF(H109="Mazs",Pieņēmumi!$B$31*F109,
IF(H109="Vidējs",Pieņēmumi!$B$32*F109,
IF(H109="Liels",Pieņēmumi!$B$34*F109,
0))))</f>
        <v>0.8074935400516795</v>
      </c>
      <c r="J109" s="9">
        <f>IF(H109="Mikro",Pieņēmumi!$B$31*F109*0.5,0)</f>
        <v>0</v>
      </c>
      <c r="K109">
        <v>10</v>
      </c>
      <c r="L109">
        <v>1</v>
      </c>
      <c r="M109" s="2">
        <f t="shared" si="97"/>
        <v>10</v>
      </c>
      <c r="N109" s="6">
        <f>ROUNDUP(IF($A109=1,K109/Pieņēmumi!$L$39,IF($A109=2,K109/Pieņēmumi!$L$40,IF($A109=3,K109/Pieņēmumi!$L$41,K109/Pieņēmumi!$L$42))),$N$10)</f>
        <v>1</v>
      </c>
      <c r="O109" s="6">
        <f t="shared" si="70"/>
        <v>10</v>
      </c>
      <c r="P109" s="6" t="str">
        <f>IF(AND(O109&gt;=0,O109&lt;Pieņēmumi!$L$46),0,
IF(AND(O109&gt;= Pieņēmumi!$L$46,O109&lt;Pieņēmumi!$L$47), "Mikro",
IF(AND(O109&gt;=Pieņēmumi!$L$47,O109&lt;Pieņēmumi!$L$48), "Mazs",
IF(AND(O109&gt;=Pieņēmumi!$L$48,O109&lt;Pieņēmumi!$L$49), "Vidējs","Liels"))))</f>
        <v>Mazs</v>
      </c>
      <c r="Q109" s="9">
        <f>IF(P109="Mikro",Pieņēmumi!$L$31*N109*0.5,
IF(P109="Mazs",Pieņēmumi!$L$31*N109,
IF(P109="Vidējs",Pieņēmumi!$L$32*N109,
IF(P109="Liels",Pieņēmumi!$L$34*N109,
0))))</f>
        <v>0.7469654528478058</v>
      </c>
      <c r="R109" s="9">
        <f>IF(P109="Mikro",Pieņēmumi!$L$31*N109*0.5,0)</f>
        <v>0</v>
      </c>
      <c r="S109">
        <v>12</v>
      </c>
      <c r="T109">
        <v>1</v>
      </c>
      <c r="U109" s="2">
        <f t="shared" si="98"/>
        <v>12</v>
      </c>
      <c r="V109" s="6">
        <f>ROUNDUP(IF($A109=1,S109/Pieņēmumi!$V$39,IF($A109=2,S109/Pieņēmumi!$V$40,IF($A109=3,S109/Pieņēmumi!$V$41,S109/Pieņēmumi!$V$42))),$V$10)</f>
        <v>1</v>
      </c>
      <c r="W109" s="6">
        <f t="shared" si="71"/>
        <v>12</v>
      </c>
      <c r="X109" s="6" t="str">
        <f>IF(AND(W109&gt;=0,W109&lt;Pieņēmumi!$V$46),0,
IF(AND(W109&gt;= Pieņēmumi!$V$46,W109&lt;Pieņēmumi!$V$47), "Mikro",
IF(AND(W109&gt;=Pieņēmumi!$V$47,W109&lt;Pieņēmumi!$V$48), "Mazs",
IF(AND(W109&gt;=Pieņēmumi!$V$48,W109&lt;Pieņēmumi!$V$49), "Vidējs","Liels"))))</f>
        <v>Vidējs</v>
      </c>
      <c r="Y109" s="9">
        <f>IF(X109="Mikro",Pieņēmumi!$V$31*V109*0.5,
IF(X109="Mazs",Pieņēmumi!$V$31*V109,
IF(X109="Vidējs",Pieņēmumi!$V$32*V109,
IF(X109="Liels",Pieņēmumi!$V$34*V109,
0))))</f>
        <v>0.87209302325581406</v>
      </c>
      <c r="Z109" s="9">
        <f>IF(X109="Mikro",Pieņēmumi!$V$31*V109*0.5,0)</f>
        <v>0</v>
      </c>
      <c r="AA109">
        <v>6</v>
      </c>
      <c r="AB109">
        <v>1</v>
      </c>
      <c r="AC109" s="2">
        <f t="shared" si="99"/>
        <v>6</v>
      </c>
      <c r="AD109" s="6">
        <f>ROUNDUP(IF($A109=1,AA109/Pieņēmumi!$AF$39,IF($A109=2,AA109/Pieņēmumi!$AF$40,IF($A109=3,AA109/Pieņēmumi!$AF$41,AA109/Pieņēmumi!$AF$42))),$AD$10)</f>
        <v>1</v>
      </c>
      <c r="AE109" s="6">
        <f t="shared" si="72"/>
        <v>6</v>
      </c>
      <c r="AF109" s="6" t="str">
        <f>IF(AND(AE109&gt;=0,AE109&lt;Pieņēmumi!$AF$46),0,
IF(AND(AE109&gt;= Pieņēmumi!$AF$46,AE109&lt;Pieņēmumi!$AF$47), "Mikro",
IF(AND(AE109&gt;=Pieņēmumi!$AF$47,AE109&lt;Pieņēmumi!$AF$48), "Mazs",
IF(AND(AE109&gt;=Pieņēmumi!$AF$48,AE109&lt;Pieņēmumi!$AF$49), "Vidējs","Liels"))))</f>
        <v>Mikro</v>
      </c>
      <c r="AG109" s="9">
        <f>IF(AF109="Mikro",Pieņēmumi!$AF$31*AD109*0.5,
IF(AF109="Mazs",Pieņēmumi!$AF$31*AD109,
IF(AF109="Vidējs",Pieņēmumi!$AF$32*AD109,
IF(AF109="Liels",Pieņēmumi!$AF$34*AD109,
0))))</f>
        <v>0.42016806722689076</v>
      </c>
      <c r="AH109" s="9">
        <f>IF(AF109="Mikro",Pieņēmumi!$AF$31*AD109*0.5,0)</f>
        <v>0.42016806722689076</v>
      </c>
      <c r="AI109">
        <v>10</v>
      </c>
      <c r="AJ109">
        <v>1</v>
      </c>
      <c r="AK109" s="2">
        <f t="shared" si="100"/>
        <v>10</v>
      </c>
      <c r="AL109" s="6">
        <f>ROUNDUP(IF($A109=1,AI109/Pieņēmumi!$AR$39,IF($A109=2,AI109/Pieņēmumi!$AR$40,IF($A109=3,AI109/Pieņēmumi!$AR$41,AI109/Pieņēmumi!$AR$42))),$AL$10)</f>
        <v>1</v>
      </c>
      <c r="AM109" s="6">
        <f t="shared" si="73"/>
        <v>10</v>
      </c>
      <c r="AN109" s="6" t="str">
        <f>IF(AND(AM109&gt;=0,AM109&lt;Pieņēmumi!$AR$46),0,
IF(AND(AM109&gt;= Pieņēmumi!$AR$46,AM109&lt;Pieņēmumi!$AR$47), "Mikro",
IF(AND(AM109&gt;=Pieņēmumi!$AR$47,AM109&lt;Pieņēmumi!$AR$48), "Mazs",
IF(AND(AM109&gt;=Pieņēmumi!$AR$48,AM109&lt;Pieņēmumi!$AR$49), "Vidējs","Liels"))))</f>
        <v>Mazs</v>
      </c>
      <c r="AO109" s="9">
        <f>IF(AN109="Mikro",Pieņēmumi!$AR$31*AL109*0.5,
IF(AN109="Mazs",Pieņēmumi!$AR$31*AL109,
IF(AN109="Vidējs",Pieņēmumi!$AR$32*AL109,
IF(AN109="Liels",Pieņēmumi!$AR$34*AL109,
0))))</f>
        <v>0.90258325552443208</v>
      </c>
      <c r="AP109" s="9">
        <f>IF(AN109="Mikro",Pieņēmumi!$AR$31*AL109*0.5,0)</f>
        <v>0</v>
      </c>
      <c r="AQ109">
        <v>13</v>
      </c>
      <c r="AR109">
        <v>1</v>
      </c>
      <c r="AS109" s="2">
        <f t="shared" si="96"/>
        <v>13</v>
      </c>
      <c r="AT109" s="6">
        <f>ROUNDUP(IF($A109=1,AQ109/Pieņēmumi!$BC$39,IF($A109=2,AQ109/Pieņēmumi!$BC$40,IF($A109=3,AQ109/Pieņēmumi!$BC$41,AQ109/Pieņēmumi!$BC$42))),$AT$10)</f>
        <v>1</v>
      </c>
      <c r="AU109" s="6">
        <f t="shared" si="74"/>
        <v>13</v>
      </c>
      <c r="AV109" s="6" t="str">
        <f>IF(AND(AU109&gt;=0,AU109&lt;Pieņēmumi!$BC$46),0,
IF(AND(AU109&gt;= Pieņēmumi!$BC$46,AU109&lt;Pieņēmumi!$BC$47), "Mikro",
IF(AND(AU109&gt;=Pieņēmumi!$BC$47,AU109&lt;Pieņēmumi!$BC$48), "Mazs",
IF(AND(AU109&gt;=Pieņēmumi!$BC$48,AU109&lt;Pieņēmumi!$BC$49), "Vidējs","Liels"))))</f>
        <v>Vidējs</v>
      </c>
      <c r="AW109" s="9">
        <f>IF(AV109="Mikro",Pieņēmumi!$BC$31*AT109*0.5,
IF(AV109="Mazs",Pieņēmumi!$BC$31*AT109,
IF(AV109="Vidējs",Pieņēmumi!$BC$32*AT109,
IF(AV109="Liels",Pieņēmumi!$BC$34*AT109,
0))))</f>
        <v>1.1627906976744187</v>
      </c>
      <c r="AX109" s="9">
        <f>IF(AV109="Mikro",Pieņēmumi!$BC$31*AT109*0.5,0)</f>
        <v>0</v>
      </c>
      <c r="AY109">
        <v>13</v>
      </c>
      <c r="AZ109">
        <v>1</v>
      </c>
      <c r="BA109" s="2">
        <f t="shared" si="101"/>
        <v>13</v>
      </c>
      <c r="BB109" s="6">
        <f>ROUNDUP(IF($A109=1,AY109/Pieņēmumi!$BN$39,IF($A109=2,AY109/Pieņēmumi!$BN$40,IF($A109=3,AY109/Pieņēmumi!$BN$41,AY109/Pieņēmumi!$BN$42))),$BB$10)</f>
        <v>1</v>
      </c>
      <c r="BC109" s="6">
        <f t="shared" si="75"/>
        <v>13</v>
      </c>
      <c r="BD109" s="6" t="str">
        <f>IF(AND(BC109&gt;=0,BC109&lt;Pieņēmumi!$BN$46),0,
IF(AND(BC109&gt;= Pieņēmumi!$BN$46,BC109&lt;Pieņēmumi!$BN$47), "Mikro",
IF(AND(BC109&gt;=Pieņēmumi!$BN$47,BC109&lt;Pieņēmumi!$BN$48), "Mazs",
IF(AND(BC109&gt;=Pieņēmumi!$BN$48,BC109&lt;Pieņēmumi!$BN$49), "Vidējs","Liels"))))</f>
        <v>Vidējs</v>
      </c>
      <c r="BE109" s="9">
        <f>IF(BD109="Mikro",Pieņēmumi!$BN$31*BB109*0.5,
IF(BD109="Mazs",Pieņēmumi!$BN$31*BB109,
IF(BD109="Vidējs",Pieņēmumi!$BN$32*BB109,
IF(BD109="Liels",Pieņēmumi!$BN$34*BB109,
0))))</f>
        <v>1.227390180878553</v>
      </c>
      <c r="BF109" s="9">
        <f>IF(BD109="Mikro",Pieņēmumi!$BN$31*BB109*0.5,0)</f>
        <v>0</v>
      </c>
      <c r="BG109">
        <v>23</v>
      </c>
      <c r="BH109">
        <v>1</v>
      </c>
      <c r="BI109" s="2">
        <f t="shared" si="102"/>
        <v>23</v>
      </c>
      <c r="BJ109" s="6">
        <f>ROUNDUP(IF($A109=1,BG109/Pieņēmumi!$BY$39,IF($A109=2,BG109/Pieņēmumi!$BY$40,IF($A109=3,BG109/Pieņēmumi!$BY$41,BG109/Pieņēmumi!$BY$42))),$BJ$10)</f>
        <v>1</v>
      </c>
      <c r="BK109" s="6">
        <f t="shared" si="76"/>
        <v>23</v>
      </c>
      <c r="BL109" s="6" t="str">
        <f>IF(AND(BK109&gt;=0,BK109&lt;Pieņēmumi!$BY$46),0,
IF(AND(BK109&gt;= Pieņēmumi!$BY$46,BK109&lt;Pieņēmumi!$BY$47), "Mikro",
IF(AND(BK109&gt;=Pieņēmumi!$BY$47,BK109&lt;Pieņēmumi!$BY$48), "Mazs",
IF(AND(BK109&gt;=Pieņēmumi!$BY$48,BK109&lt;Pieņēmumi!$BY$49), "Vidējs","Liels"))))</f>
        <v>Liels</v>
      </c>
      <c r="BM109" s="9">
        <f>IF(BL109="Mikro",Pieņēmumi!$BY$31*BJ109*0.5,
IF(BL109="Mazs",Pieņēmumi!$BY$31*BJ109,
IF(BL109="Vidējs",Pieņēmumi!$BY$32*BJ109,
IF(BL109="Liels",Pieņēmumi!$BY$34*BJ109,
0))))</f>
        <v>1.6594516594516593</v>
      </c>
      <c r="BN109" s="9">
        <f>IF(BL109="Mikro",Pieņēmumi!$BY$31*BJ109*0.5,0)</f>
        <v>0</v>
      </c>
      <c r="BO109">
        <v>12</v>
      </c>
      <c r="BP109">
        <v>1</v>
      </c>
      <c r="BQ109" s="2">
        <f t="shared" si="94"/>
        <v>12</v>
      </c>
      <c r="BR109" s="6">
        <f>ROUNDUP(IF($A109=1,BO109/Pieņēmumi!$CJ$39,IF($A109=2,BO109/Pieņēmumi!$CJ$40,IF($A109=3,BO109/Pieņēmumi!$CJ$41,BO109/Pieņēmumi!$CJ$42))),$BR$10)</f>
        <v>1</v>
      </c>
      <c r="BS109" s="6">
        <f t="shared" si="77"/>
        <v>12</v>
      </c>
      <c r="BT109" s="6" t="str">
        <f>IF(AND(BS109&gt;=0,BS109&lt;Pieņēmumi!$CJ$46),0,
IF(AND(BS109&gt;= Pieņēmumi!$CJ$46,BS109&lt;Pieņēmumi!$CJ$47), "Mikro",
IF(AND(BS109&gt;=Pieņēmumi!$CJ$47,BS109&lt;Pieņēmumi!$CJ$48), "Mazs",
IF(AND(BS109&gt;=Pieņēmumi!$CJ$48,BS109&lt;Pieņēmumi!$CJ$49), "Vidējs","Liels"))))</f>
        <v>Vidējs</v>
      </c>
      <c r="BU109" s="9">
        <f>IF(BT109="Mikro",Pieņēmumi!$CJ$31*BR109*0.5,
IF(BT109="Mazs",Pieņēmumi!$CJ$31*BR109,
IF(BT109="Vidējs",Pieņēmumi!$CJ$32*BR109,
IF(BT109="Liels",Pieņēmumi!$CJ$34*BR109,
0))))</f>
        <v>1.2919896640826873</v>
      </c>
      <c r="BV109" s="9">
        <f>IF(BT109="Mikro",Pieņēmumi!$CJ$31*BR109*0.5,0)</f>
        <v>0</v>
      </c>
      <c r="BW109">
        <v>7</v>
      </c>
      <c r="BX109">
        <v>1</v>
      </c>
      <c r="BY109" s="2">
        <f>BW109/BX109</f>
        <v>7</v>
      </c>
      <c r="BZ109" s="6">
        <f>ROUNDUP(IF($A109=1,BW109/Pieņēmumi!$CU$42,IF($A109=2,BW109/Pieņēmumi!$CU$43,IF($A109=3,BW109/Pieņēmumi!$CU$44,BW109/Pieņēmumi!$CU$45))),$CH$10)</f>
        <v>1</v>
      </c>
      <c r="CA109" s="6">
        <f t="shared" si="78"/>
        <v>7</v>
      </c>
      <c r="CB109" s="6" t="str">
        <f>IF(AND(CA109&gt;=0,CA109&lt;Pieņēmumi!$CU$49),0,
IF(AND(CA109&gt;=Pieņēmumi!$CU$49,CA109&lt;Pieņēmumi!$CU$50),"Mazs",
IF(AND(CA109&gt;=Pieņēmumi!$CU$50,CA109&lt;Pieņēmumi!$CU$51),"Vidējs","Liels")))</f>
        <v>Mazs</v>
      </c>
      <c r="CC109" s="9">
        <f>IF(CB109="Mazs",Pieņēmumi!$CU$34*BZ109,IF(CB109="Vidējs",Pieņēmumi!$CU$35*BZ109,IF(CB109="Liels",Pieņēmumi!$CU$37*BZ109,0)))</f>
        <v>1.151571739807034</v>
      </c>
      <c r="CD109" s="9">
        <f>IF(CB109="Mazs",(Pieņēmumi!$CU$35-Pieņēmumi!$CU$34)*BZ109,0)</f>
        <v>0.23731714908185508</v>
      </c>
      <c r="CE109">
        <v>10</v>
      </c>
      <c r="CF109">
        <v>1</v>
      </c>
      <c r="CG109" s="2">
        <f>CE109/CF109</f>
        <v>10</v>
      </c>
      <c r="CH109" s="6">
        <f>ROUNDUP(IF($A109=1,CE109/Pieņēmumi!$DE$42,IF($A109=2,CE109/Pieņēmumi!$DE$43,IF($A109=3,CE109/Pieņēmumi!$DE$44,CE109/Pieņēmumi!$DE$45))),$CH$10)</f>
        <v>1</v>
      </c>
      <c r="CI109" s="6">
        <f t="shared" si="79"/>
        <v>10</v>
      </c>
      <c r="CJ109" s="6" t="str">
        <f>IF(AND(CI109&gt;=0,CI109&lt;Pieņēmumi!$DE$49),0,
IF(AND(CI109&gt;=Pieņēmumi!$DE$49,CI109&lt;Pieņēmumi!$DE$50),"Mazs",
IF(AND(CI109&gt;=Pieņēmumi!$DE$50,CI109&lt;Pieņēmumi!$DE$51),"Vidējs","Liels")))</f>
        <v>Mazs</v>
      </c>
      <c r="CK109" s="9">
        <f>IF(CJ109="Mazs",Pieņēmumi!$DE$34*CH109,IF(CJ109="Vidējs",Pieņēmumi!$DE$35*CH109,IF(CJ109="Liels",Pieņēmumi!$DE$37*CH109,0)))</f>
        <v>1.151571739807034</v>
      </c>
      <c r="CL109" s="9">
        <f>IF(CJ109="Mazs",(Pieņēmumi!$DE$35-Pieņēmumi!$DE$34)*CH109,0)</f>
        <v>0.23731714908185508</v>
      </c>
      <c r="CM109">
        <v>12</v>
      </c>
      <c r="CN109">
        <v>1</v>
      </c>
      <c r="CO109" s="2">
        <f>CM109/CN109</f>
        <v>12</v>
      </c>
      <c r="CP109" s="6">
        <f>ROUNDUP(IF($A109=1,CM109/Pieņēmumi!$DO$42,IF($A109=2,CM109/Pieņēmumi!$DO$43,IF($A109=3,CM109/Pieņēmumi!$DO$44,CM109/Pieņēmumi!$DO$45))),$CP$10)</f>
        <v>1</v>
      </c>
      <c r="CQ109" s="6">
        <f t="shared" si="80"/>
        <v>12</v>
      </c>
      <c r="CR109" s="6" t="str">
        <f>IF(AND(CQ109&gt;=0,CQ109&lt;Pieņēmumi!$DO$49),0,
IF(AND(CQ109&gt;=Pieņēmumi!$DO$49,CQ109&lt;Pieņēmumi!$DO$50),"Mazs",
IF(AND(CQ109&gt;=Pieņēmumi!$DO$50,CQ109&lt;Pieņēmumi!$DO$51),"Vidējs","Liels")))</f>
        <v>Vidējs</v>
      </c>
      <c r="CS109" s="9">
        <f>IF(CR109="Mazs",Pieņēmumi!$DO$34*CP109,IF(CR109="Vidējs",Pieņēmumi!$DO$35*CP109,IF(CR109="Liels",Pieņēmumi!$DO$37*CP109,0)))</f>
        <v>1.3888888888888891</v>
      </c>
      <c r="CT109" s="9">
        <f>IF(CR109="Mazs",(Pieņēmumi!$DO$35-Pieņēmumi!$DO$34)*CP109,0)</f>
        <v>0</v>
      </c>
      <c r="CU109" s="6">
        <f t="shared" si="81"/>
        <v>141</v>
      </c>
      <c r="CV109" s="6">
        <f t="shared" si="82"/>
        <v>12</v>
      </c>
      <c r="CW109" s="2">
        <f t="shared" si="83"/>
        <v>11.75</v>
      </c>
      <c r="CX109" t="str">
        <f t="shared" si="84"/>
        <v>Vidējā</v>
      </c>
    </row>
    <row r="110" spans="1:102" x14ac:dyDescent="0.25">
      <c r="A110" s="5">
        <v>1</v>
      </c>
      <c r="B110" s="23">
        <v>0.79976410761858852</v>
      </c>
      <c r="C110">
        <v>77</v>
      </c>
      <c r="D110">
        <v>3</v>
      </c>
      <c r="E110" s="2">
        <f t="shared" si="95"/>
        <v>25.666666666666668</v>
      </c>
      <c r="F110" s="6">
        <f>ROUNDUP(IF($A110=1,C110/Pieņēmumi!$B$39,IF($A110=2,C110/Pieņēmumi!$B$40,IF($A110=3,C110/Pieņēmumi!$B$41,C110/Pieņēmumi!$B$42))),$F$10)</f>
        <v>4</v>
      </c>
      <c r="G110" s="6">
        <f t="shared" si="69"/>
        <v>19.25</v>
      </c>
      <c r="H110" s="6" t="str">
        <f>IF(AND(G110&gt;=0,G110&lt;Pieņēmumi!$B$46),0,
IF(AND(G110&gt;= Pieņēmumi!$B$46,G110&lt;Pieņēmumi!$B$47), "Mikro",
IF(AND(G110&gt;=Pieņēmumi!$B$47,G110&lt;Pieņēmumi!$B$48), "Mazs",
IF(AND(G110&gt;=Pieņēmumi!$B$48,G110&lt;Pieņēmumi!$B$49), "Vidējs","Liels"))))</f>
        <v>Vidējs</v>
      </c>
      <c r="I110" s="9">
        <f>IF(H110="Mikro",Pieņēmumi!$B$31*F110*0.5,
IF(H110="Mazs",Pieņēmumi!$B$31*F110,
IF(H110="Vidējs",Pieņēmumi!$B$32*F110,
IF(H110="Liels",Pieņēmumi!$B$34*F110,
0))))</f>
        <v>3.229974160206718</v>
      </c>
      <c r="J110" s="9">
        <f>IF(H110="Mikro",Pieņēmumi!$B$31*F110*0.5,0)</f>
        <v>0</v>
      </c>
      <c r="K110">
        <v>73</v>
      </c>
      <c r="L110">
        <v>3</v>
      </c>
      <c r="M110" s="2">
        <f t="shared" si="97"/>
        <v>24.333333333333332</v>
      </c>
      <c r="N110" s="6">
        <f>ROUNDUP(IF($A110=1,K110/Pieņēmumi!$L$39,IF($A110=2,K110/Pieņēmumi!$L$40,IF($A110=3,K110/Pieņēmumi!$L$41,K110/Pieņēmumi!$L$42))),$N$10)</f>
        <v>4</v>
      </c>
      <c r="O110" s="6">
        <f t="shared" si="70"/>
        <v>18.25</v>
      </c>
      <c r="P110" s="6" t="str">
        <f>IF(AND(O110&gt;=0,O110&lt;Pieņēmumi!$L$46),0,
IF(AND(O110&gt;= Pieņēmumi!$L$46,O110&lt;Pieņēmumi!$L$47), "Mikro",
IF(AND(O110&gt;=Pieņēmumi!$L$47,O110&lt;Pieņēmumi!$L$48), "Mazs",
IF(AND(O110&gt;=Pieņēmumi!$L$48,O110&lt;Pieņēmumi!$L$49), "Vidējs","Liels"))))</f>
        <v>Vidējs</v>
      </c>
      <c r="Q110" s="9">
        <f>IF(P110="Mikro",Pieņēmumi!$L$31*N110*0.5,
IF(P110="Mazs",Pieņēmumi!$L$31*N110,
IF(P110="Vidējs",Pieņēmumi!$L$32*N110,
IF(P110="Liels",Pieņēmumi!$L$34*N110,
0))))</f>
        <v>3.3591731266149876</v>
      </c>
      <c r="R110" s="9">
        <f>IF(P110="Mikro",Pieņēmumi!$L$31*N110*0.5,0)</f>
        <v>0</v>
      </c>
      <c r="S110">
        <v>73</v>
      </c>
      <c r="T110">
        <v>3</v>
      </c>
      <c r="U110" s="2">
        <f t="shared" si="98"/>
        <v>24.333333333333332</v>
      </c>
      <c r="V110" s="6">
        <f>ROUNDUP(IF($A110=1,S110/Pieņēmumi!$V$39,IF($A110=2,S110/Pieņēmumi!$V$40,IF($A110=3,S110/Pieņēmumi!$V$41,S110/Pieņēmumi!$V$42))),$V$10)</f>
        <v>4</v>
      </c>
      <c r="W110" s="6">
        <f t="shared" si="71"/>
        <v>18.25</v>
      </c>
      <c r="X110" s="6" t="str">
        <f>IF(AND(W110&gt;=0,W110&lt;Pieņēmumi!$V$46),0,
IF(AND(W110&gt;= Pieņēmumi!$V$46,W110&lt;Pieņēmumi!$V$47), "Mikro",
IF(AND(W110&gt;=Pieņēmumi!$V$47,W110&lt;Pieņēmumi!$V$48), "Mazs",
IF(AND(W110&gt;=Pieņēmumi!$V$48,W110&lt;Pieņēmumi!$V$49), "Vidējs","Liels"))))</f>
        <v>Vidējs</v>
      </c>
      <c r="Y110" s="9">
        <f>IF(X110="Mikro",Pieņēmumi!$V$31*V110*0.5,
IF(X110="Mazs",Pieņēmumi!$V$31*V110,
IF(X110="Vidējs",Pieņēmumi!$V$32*V110,
IF(X110="Liels",Pieņēmumi!$V$34*V110,
0))))</f>
        <v>3.4883720930232562</v>
      </c>
      <c r="Z110" s="9">
        <f>IF(X110="Mikro",Pieņēmumi!$V$31*V110*0.5,0)</f>
        <v>0</v>
      </c>
      <c r="AA110">
        <v>74</v>
      </c>
      <c r="AB110">
        <v>3</v>
      </c>
      <c r="AC110" s="2">
        <f t="shared" si="99"/>
        <v>24.666666666666668</v>
      </c>
      <c r="AD110" s="6">
        <f>ROUNDUP(IF($A110=1,AA110/Pieņēmumi!$AF$39,IF($A110=2,AA110/Pieņēmumi!$AF$40,IF($A110=3,AA110/Pieņēmumi!$AF$41,AA110/Pieņēmumi!$AF$42))),$AD$10)</f>
        <v>4</v>
      </c>
      <c r="AE110" s="6">
        <f t="shared" si="72"/>
        <v>18.5</v>
      </c>
      <c r="AF110" s="6" t="str">
        <f>IF(AND(AE110&gt;=0,AE110&lt;Pieņēmumi!$AF$46),0,
IF(AND(AE110&gt;= Pieņēmumi!$AF$46,AE110&lt;Pieņēmumi!$AF$47), "Mikro",
IF(AND(AE110&gt;=Pieņēmumi!$AF$47,AE110&lt;Pieņēmumi!$AF$48), "Mazs",
IF(AND(AE110&gt;=Pieņēmumi!$AF$48,AE110&lt;Pieņēmumi!$AF$49), "Vidējs","Liels"))))</f>
        <v>Vidējs</v>
      </c>
      <c r="AG110" s="9">
        <f>IF(AF110="Mikro",Pieņēmumi!$AF$31*AD110*0.5,
IF(AF110="Mazs",Pieņēmumi!$AF$31*AD110,
IF(AF110="Vidējs",Pieņēmumi!$AF$32*AD110,
IF(AF110="Liels",Pieņēmumi!$AF$34*AD110,
0))))</f>
        <v>4.1343669250646</v>
      </c>
      <c r="AH110" s="9">
        <f>IF(AF110="Mikro",Pieņēmumi!$AF$31*AD110*0.5,0)</f>
        <v>0</v>
      </c>
      <c r="AI110">
        <v>79</v>
      </c>
      <c r="AJ110">
        <v>3</v>
      </c>
      <c r="AK110" s="2">
        <f t="shared" si="100"/>
        <v>26.333333333333332</v>
      </c>
      <c r="AL110" s="6">
        <f>ROUNDUP(IF($A110=1,AI110/Pieņēmumi!$AR$39,IF($A110=2,AI110/Pieņēmumi!$AR$40,IF($A110=3,AI110/Pieņēmumi!$AR$41,AI110/Pieņēmumi!$AR$42))),$AL$10)</f>
        <v>4</v>
      </c>
      <c r="AM110" s="6">
        <f t="shared" si="73"/>
        <v>19.75</v>
      </c>
      <c r="AN110" s="6" t="str">
        <f>IF(AND(AM110&gt;=0,AM110&lt;Pieņēmumi!$AR$46),0,
IF(AND(AM110&gt;= Pieņēmumi!$AR$46,AM110&lt;Pieņēmumi!$AR$47), "Mikro",
IF(AND(AM110&gt;=Pieņēmumi!$AR$47,AM110&lt;Pieņēmumi!$AR$48), "Mazs",
IF(AND(AM110&gt;=Pieņēmumi!$AR$48,AM110&lt;Pieņēmumi!$AR$49), "Vidējs","Liels"))))</f>
        <v>Vidējs</v>
      </c>
      <c r="AO110" s="9">
        <f>IF(AN110="Mikro",Pieņēmumi!$AR$31*AL110*0.5,
IF(AN110="Mazs",Pieņēmumi!$AR$31*AL110,
IF(AN110="Vidējs",Pieņēmumi!$AR$32*AL110,
IF(AN110="Liels",Pieņēmumi!$AR$34*AL110,
0))))</f>
        <v>4.3927648578811374</v>
      </c>
      <c r="AP110" s="9">
        <f>IF(AN110="Mikro",Pieņēmumi!$AR$31*AL110*0.5,0)</f>
        <v>0</v>
      </c>
      <c r="AQ110">
        <v>65</v>
      </c>
      <c r="AR110">
        <v>3</v>
      </c>
      <c r="AS110" s="2">
        <f t="shared" si="96"/>
        <v>21.666666666666668</v>
      </c>
      <c r="AT110" s="6">
        <f>ROUNDUP(IF($A110=1,AQ110/Pieņēmumi!$BC$39,IF($A110=2,AQ110/Pieņēmumi!$BC$40,IF($A110=3,AQ110/Pieņēmumi!$BC$41,AQ110/Pieņēmumi!$BC$42))),$AT$10)</f>
        <v>3</v>
      </c>
      <c r="AU110" s="6">
        <f t="shared" si="74"/>
        <v>21.666666666666668</v>
      </c>
      <c r="AV110" s="6" t="str">
        <f>IF(AND(AU110&gt;=0,AU110&lt;Pieņēmumi!$BC$46),0,
IF(AND(AU110&gt;= Pieņēmumi!$BC$46,AU110&lt;Pieņēmumi!$BC$47), "Mikro",
IF(AND(AU110&gt;=Pieņēmumi!$BC$47,AU110&lt;Pieņēmumi!$BC$48), "Mazs",
IF(AND(AU110&gt;=Pieņēmumi!$BC$48,AU110&lt;Pieņēmumi!$BC$49), "Vidējs","Liels"))))</f>
        <v>Liels</v>
      </c>
      <c r="AW110" s="9">
        <f>IF(AV110="Mikro",Pieņēmumi!$BC$31*AT110*0.5,
IF(AV110="Mazs",Pieņēmumi!$BC$31*AT110,
IF(AV110="Vidējs",Pieņēmumi!$BC$32*AT110,
IF(AV110="Liels",Pieņēmumi!$BC$34*AT110,
0))))</f>
        <v>4.545454545454545</v>
      </c>
      <c r="AX110" s="9">
        <f>IF(AV110="Mikro",Pieņēmumi!$BC$31*AT110*0.5,0)</f>
        <v>0</v>
      </c>
      <c r="AY110">
        <v>72</v>
      </c>
      <c r="AZ110">
        <v>3</v>
      </c>
      <c r="BA110" s="2">
        <f t="shared" si="101"/>
        <v>24</v>
      </c>
      <c r="BB110" s="6">
        <f>ROUNDUP(IF($A110=1,AY110/Pieņēmumi!$BN$39,IF($A110=2,AY110/Pieņēmumi!$BN$40,IF($A110=3,AY110/Pieņēmumi!$BN$41,AY110/Pieņēmumi!$BN$42))),$BB$10)</f>
        <v>3</v>
      </c>
      <c r="BC110" s="6">
        <f t="shared" si="75"/>
        <v>24</v>
      </c>
      <c r="BD110" s="6" t="str">
        <f>IF(AND(BC110&gt;=0,BC110&lt;Pieņēmumi!$BN$46),0,
IF(AND(BC110&gt;= Pieņēmumi!$BN$46,BC110&lt;Pieņēmumi!$BN$47), "Mikro",
IF(AND(BC110&gt;=Pieņēmumi!$BN$47,BC110&lt;Pieņēmumi!$BN$48), "Mazs",
IF(AND(BC110&gt;=Pieņēmumi!$BN$48,BC110&lt;Pieņēmumi!$BN$49), "Vidējs","Liels"))))</f>
        <v>Liels</v>
      </c>
      <c r="BE110" s="9">
        <f>IF(BD110="Mikro",Pieņēmumi!$BN$31*BB110*0.5,
IF(BD110="Mazs",Pieņēmumi!$BN$31*BB110,
IF(BD110="Vidējs",Pieņēmumi!$BN$32*BB110,
IF(BD110="Liels",Pieņēmumi!$BN$34*BB110,
0))))</f>
        <v>4.7619047619047619</v>
      </c>
      <c r="BF110" s="9">
        <f>IF(BD110="Mikro",Pieņēmumi!$BN$31*BB110*0.5,0)</f>
        <v>0</v>
      </c>
      <c r="BG110">
        <v>59</v>
      </c>
      <c r="BH110">
        <v>3</v>
      </c>
      <c r="BI110" s="2">
        <f t="shared" si="102"/>
        <v>19.666666666666668</v>
      </c>
      <c r="BJ110" s="6">
        <f>ROUNDUP(IF($A110=1,BG110/Pieņēmumi!$BY$39,IF($A110=2,BG110/Pieņēmumi!$BY$40,IF($A110=3,BG110/Pieņēmumi!$BY$41,BG110/Pieņēmumi!$BY$42))),$BJ$10)</f>
        <v>3</v>
      </c>
      <c r="BK110" s="6">
        <f t="shared" si="76"/>
        <v>19.666666666666668</v>
      </c>
      <c r="BL110" s="6" t="str">
        <f>IF(AND(BK110&gt;=0,BK110&lt;Pieņēmumi!$BY$46),0,
IF(AND(BK110&gt;= Pieņēmumi!$BY$46,BK110&lt;Pieņēmumi!$BY$47), "Mikro",
IF(AND(BK110&gt;=Pieņēmumi!$BY$47,BK110&lt;Pieņēmumi!$BY$48), "Mazs",
IF(AND(BK110&gt;=Pieņēmumi!$BY$48,BK110&lt;Pieņēmumi!$BY$49), "Vidējs","Liels"))))</f>
        <v>Vidējs</v>
      </c>
      <c r="BM110" s="9">
        <f>IF(BL110="Mikro",Pieņēmumi!$BY$31*BJ110*0.5,
IF(BL110="Mazs",Pieņēmumi!$BY$31*BJ110,
IF(BL110="Vidējs",Pieņēmumi!$BY$32*BJ110,
IF(BL110="Liels",Pieņēmumi!$BY$34*BJ110,
0))))</f>
        <v>3.8759689922480618</v>
      </c>
      <c r="BN110" s="9">
        <f>IF(BL110="Mikro",Pieņēmumi!$BY$31*BJ110*0.5,0)</f>
        <v>0</v>
      </c>
      <c r="BO110">
        <v>69</v>
      </c>
      <c r="BP110">
        <v>3</v>
      </c>
      <c r="BQ110" s="2">
        <f t="shared" si="94"/>
        <v>23</v>
      </c>
      <c r="BR110" s="6">
        <f>ROUNDUP(IF($A110=1,BO110/Pieņēmumi!$CJ$39,IF($A110=2,BO110/Pieņēmumi!$CJ$40,IF($A110=3,BO110/Pieņēmumi!$CJ$41,BO110/Pieņēmumi!$CJ$42))),$BR$10)</f>
        <v>3</v>
      </c>
      <c r="BS110" s="6">
        <f t="shared" si="77"/>
        <v>23</v>
      </c>
      <c r="BT110" s="6" t="str">
        <f>IF(AND(BS110&gt;=0,BS110&lt;Pieņēmumi!$CJ$46),0,
IF(AND(BS110&gt;= Pieņēmumi!$CJ$46,BS110&lt;Pieņēmumi!$CJ$47), "Mikro",
IF(AND(BS110&gt;=Pieņēmumi!$CJ$47,BS110&lt;Pieņēmumi!$CJ$48), "Mazs",
IF(AND(BS110&gt;=Pieņēmumi!$CJ$48,BS110&lt;Pieņēmumi!$CJ$49), "Vidējs","Liels"))))</f>
        <v>Liels</v>
      </c>
      <c r="BU110" s="9">
        <f>IF(BT110="Mikro",Pieņēmumi!$CJ$31*BR110*0.5,
IF(BT110="Mazs",Pieņēmumi!$CJ$31*BR110,
IF(BT110="Vidējs",Pieņēmumi!$CJ$32*BR110,
IF(BT110="Liels",Pieņēmumi!$CJ$34*BR110,
0))))</f>
        <v>5.0865800865800868</v>
      </c>
      <c r="BV110" s="9">
        <f>IF(BT110="Mikro",Pieņēmumi!$CJ$31*BR110*0.5,0)</f>
        <v>0</v>
      </c>
      <c r="BW110">
        <v>25</v>
      </c>
      <c r="BX110">
        <v>1</v>
      </c>
      <c r="BY110" s="2">
        <f>BW110/BX110</f>
        <v>25</v>
      </c>
      <c r="BZ110" s="6">
        <f>ROUNDUP(IF($A110=1,BW110/Pieņēmumi!$CU$42,IF($A110=2,BW110/Pieņēmumi!$CU$43,IF($A110=3,BW110/Pieņēmumi!$CU$44,BW110/Pieņēmumi!$CU$45))),$CH$10)</f>
        <v>1</v>
      </c>
      <c r="CA110" s="6">
        <f t="shared" si="78"/>
        <v>25</v>
      </c>
      <c r="CB110" s="6" t="str">
        <f>IF(AND(CA110&gt;=0,CA110&lt;Pieņēmumi!$CU$49),0,
IF(AND(CA110&gt;=Pieņēmumi!$CU$49,CA110&lt;Pieņēmumi!$CU$50),"Mazs",
IF(AND(CA110&gt;=Pieņēmumi!$CU$50,CA110&lt;Pieņēmumi!$CU$51),"Vidējs","Liels")))</f>
        <v>Liels</v>
      </c>
      <c r="CC110" s="9">
        <f>IF(CB110="Mazs",Pieņēmumi!$CU$34*BZ110,IF(CB110="Vidējs",Pieņēmumi!$CU$35*BZ110,IF(CB110="Liels",Pieņēmumi!$CU$37*BZ110,0)))</f>
        <v>1.7676767676767675</v>
      </c>
      <c r="CD110" s="9">
        <f>IF(CB110="Mazs",(Pieņēmumi!$CU$35-Pieņēmumi!$CU$34)*BZ110,0)</f>
        <v>0</v>
      </c>
      <c r="CE110">
        <v>23</v>
      </c>
      <c r="CF110">
        <v>1</v>
      </c>
      <c r="CG110" s="2">
        <f>CE110/CF110</f>
        <v>23</v>
      </c>
      <c r="CH110" s="6">
        <f>ROUNDUP(IF($A110=1,CE110/Pieņēmumi!$DE$42,IF($A110=2,CE110/Pieņēmumi!$DE$43,IF($A110=3,CE110/Pieņēmumi!$DE$44,CE110/Pieņēmumi!$DE$45))),$CH$10)</f>
        <v>1</v>
      </c>
      <c r="CI110" s="6">
        <f t="shared" si="79"/>
        <v>23</v>
      </c>
      <c r="CJ110" s="6" t="str">
        <f>IF(AND(CI110&gt;=0,CI110&lt;Pieņēmumi!$DE$49),0,
IF(AND(CI110&gt;=Pieņēmumi!$DE$49,CI110&lt;Pieņēmumi!$DE$50),"Mazs",
IF(AND(CI110&gt;=Pieņēmumi!$DE$50,CI110&lt;Pieņēmumi!$DE$51),"Vidējs","Liels")))</f>
        <v>Liels</v>
      </c>
      <c r="CK110" s="9">
        <f>IF(CJ110="Mazs",Pieņēmumi!$DE$34*CH110,IF(CJ110="Vidējs",Pieņēmumi!$DE$35*CH110,IF(CJ110="Liels",Pieņēmumi!$DE$37*CH110,0)))</f>
        <v>1.7676767676767675</v>
      </c>
      <c r="CL110" s="9">
        <f>IF(CJ110="Mazs",(Pieņēmumi!$DE$35-Pieņēmumi!$DE$34)*CH110,0)</f>
        <v>0</v>
      </c>
      <c r="CM110">
        <v>26</v>
      </c>
      <c r="CN110">
        <v>1</v>
      </c>
      <c r="CO110" s="2">
        <f>CM110/CN110</f>
        <v>26</v>
      </c>
      <c r="CP110" s="6">
        <f>ROUNDUP(IF($A110=1,CM110/Pieņēmumi!$DO$42,IF($A110=2,CM110/Pieņēmumi!$DO$43,IF($A110=3,CM110/Pieņēmumi!$DO$44,CM110/Pieņēmumi!$DO$45))),$CP$10)</f>
        <v>2</v>
      </c>
      <c r="CQ110" s="6">
        <f t="shared" si="80"/>
        <v>13</v>
      </c>
      <c r="CR110" s="6" t="str">
        <f>IF(AND(CQ110&gt;=0,CQ110&lt;Pieņēmumi!$DO$49),0,
IF(AND(CQ110&gt;=Pieņēmumi!$DO$49,CQ110&lt;Pieņēmumi!$DO$50),"Mazs",
IF(AND(CQ110&gt;=Pieņēmumi!$DO$50,CQ110&lt;Pieņēmumi!$DO$51),"Vidējs","Liels")))</f>
        <v>Vidējs</v>
      </c>
      <c r="CS110" s="9">
        <f>IF(CR110="Mazs",Pieņēmumi!$DO$34*CP110,IF(CR110="Vidējs",Pieņēmumi!$DO$35*CP110,IF(CR110="Liels",Pieņēmumi!$DO$37*CP110,0)))</f>
        <v>2.7777777777777781</v>
      </c>
      <c r="CT110" s="9">
        <f>IF(CR110="Mazs",(Pieņēmumi!$DO$35-Pieņēmumi!$DO$34)*CP110,0)</f>
        <v>0</v>
      </c>
      <c r="CU110" s="6">
        <f t="shared" si="81"/>
        <v>715</v>
      </c>
      <c r="CV110" s="6">
        <f t="shared" si="82"/>
        <v>30</v>
      </c>
      <c r="CW110" s="2">
        <f t="shared" si="83"/>
        <v>23.833333333333332</v>
      </c>
      <c r="CX110" t="str">
        <f t="shared" si="84"/>
        <v>Lielā</v>
      </c>
    </row>
    <row r="111" spans="1:102" x14ac:dyDescent="0.25">
      <c r="A111" s="5">
        <v>3</v>
      </c>
      <c r="B111" s="23">
        <v>0.7983183724657571</v>
      </c>
      <c r="C111">
        <v>15</v>
      </c>
      <c r="D111">
        <v>1</v>
      </c>
      <c r="E111" s="2">
        <f t="shared" si="95"/>
        <v>15</v>
      </c>
      <c r="F111" s="6">
        <f>ROUNDUP(IF($A111=1,C111/Pieņēmumi!$B$39,IF($A111=2,C111/Pieņēmumi!$B$40,IF($A111=3,C111/Pieņēmumi!$B$41,C111/Pieņēmumi!$B$42))),$F$10)</f>
        <v>1</v>
      </c>
      <c r="G111" s="6">
        <f t="shared" si="69"/>
        <v>15</v>
      </c>
      <c r="H111" s="6" t="str">
        <f>IF(AND(G111&gt;=0,G111&lt;Pieņēmumi!$B$46),0,
IF(AND(G111&gt;= Pieņēmumi!$B$46,G111&lt;Pieņēmumi!$B$47), "Mikro",
IF(AND(G111&gt;=Pieņēmumi!$B$47,G111&lt;Pieņēmumi!$B$48), "Mazs",
IF(AND(G111&gt;=Pieņēmumi!$B$48,G111&lt;Pieņēmumi!$B$49), "Vidējs","Liels"))))</f>
        <v>Vidējs</v>
      </c>
      <c r="I111" s="9">
        <f>IF(H111="Mikro",Pieņēmumi!$B$31*F111*0.5,
IF(H111="Mazs",Pieņēmumi!$B$31*F111,
IF(H111="Vidējs",Pieņēmumi!$B$32*F111,
IF(H111="Liels",Pieņēmumi!$B$34*F111,
0))))</f>
        <v>0.8074935400516795</v>
      </c>
      <c r="J111" s="9">
        <f>IF(H111="Mikro",Pieņēmumi!$B$31*F111*0.5,0)</f>
        <v>0</v>
      </c>
      <c r="K111">
        <v>14</v>
      </c>
      <c r="L111">
        <v>1</v>
      </c>
      <c r="M111" s="2">
        <f t="shared" si="97"/>
        <v>14</v>
      </c>
      <c r="N111" s="6">
        <f>ROUNDUP(IF($A111=1,K111/Pieņēmumi!$L$39,IF($A111=2,K111/Pieņēmumi!$L$40,IF($A111=3,K111/Pieņēmumi!$L$41,K111/Pieņēmumi!$L$42))),$N$10)</f>
        <v>1</v>
      </c>
      <c r="O111" s="6">
        <f t="shared" si="70"/>
        <v>14</v>
      </c>
      <c r="P111" s="6" t="str">
        <f>IF(AND(O111&gt;=0,O111&lt;Pieņēmumi!$L$46),0,
IF(AND(O111&gt;= Pieņēmumi!$L$46,O111&lt;Pieņēmumi!$L$47), "Mikro",
IF(AND(O111&gt;=Pieņēmumi!$L$47,O111&lt;Pieņēmumi!$L$48), "Mazs",
IF(AND(O111&gt;=Pieņēmumi!$L$48,O111&lt;Pieņēmumi!$L$49), "Vidējs","Liels"))))</f>
        <v>Vidējs</v>
      </c>
      <c r="Q111" s="9">
        <f>IF(P111="Mikro",Pieņēmumi!$L$31*N111*0.5,
IF(P111="Mazs",Pieņēmumi!$L$31*N111,
IF(P111="Vidējs",Pieņēmumi!$L$32*N111,
IF(P111="Liels",Pieņēmumi!$L$34*N111,
0))))</f>
        <v>0.83979328165374689</v>
      </c>
      <c r="R111" s="9">
        <f>IF(P111="Mikro",Pieņēmumi!$L$31*N111*0.5,0)</f>
        <v>0</v>
      </c>
      <c r="S111">
        <v>21</v>
      </c>
      <c r="T111">
        <v>1</v>
      </c>
      <c r="U111" s="2">
        <f t="shared" si="98"/>
        <v>21</v>
      </c>
      <c r="V111" s="6">
        <f>ROUNDUP(IF($A111=1,S111/Pieņēmumi!$V$39,IF($A111=2,S111/Pieņēmumi!$V$40,IF($A111=3,S111/Pieņēmumi!$V$41,S111/Pieņēmumi!$V$42))),$V$10)</f>
        <v>2</v>
      </c>
      <c r="W111" s="6">
        <f t="shared" si="71"/>
        <v>10.5</v>
      </c>
      <c r="X111" s="6" t="str">
        <f>IF(AND(W111&gt;=0,W111&lt;Pieņēmumi!$V$46),0,
IF(AND(W111&gt;= Pieņēmumi!$V$46,W111&lt;Pieņēmumi!$V$47), "Mikro",
IF(AND(W111&gt;=Pieņēmumi!$V$47,W111&lt;Pieņēmumi!$V$48), "Mazs",
IF(AND(W111&gt;=Pieņēmumi!$V$48,W111&lt;Pieņēmumi!$V$49), "Vidējs","Liels"))))</f>
        <v>Mazs</v>
      </c>
      <c r="Y111" s="9">
        <f>IF(X111="Mikro",Pieņēmumi!$V$31*V111*0.5,
IF(X111="Mazs",Pieņēmumi!$V$31*V111,
IF(X111="Vidējs",Pieņēmumi!$V$32*V111,
IF(X111="Liels",Pieņēmumi!$V$34*V111,
0))))</f>
        <v>1.5561780267662622</v>
      </c>
      <c r="Z111" s="9">
        <f>IF(X111="Mikro",Pieņēmumi!$V$31*V111*0.5,0)</f>
        <v>0</v>
      </c>
      <c r="AA111">
        <v>15</v>
      </c>
      <c r="AB111">
        <v>1</v>
      </c>
      <c r="AC111" s="2">
        <f t="shared" si="99"/>
        <v>15</v>
      </c>
      <c r="AD111" s="6">
        <f>ROUNDUP(IF($A111=1,AA111/Pieņēmumi!$AF$39,IF($A111=2,AA111/Pieņēmumi!$AF$40,IF($A111=3,AA111/Pieņēmumi!$AF$41,AA111/Pieņēmumi!$AF$42))),$AD$10)</f>
        <v>1</v>
      </c>
      <c r="AE111" s="6">
        <f t="shared" si="72"/>
        <v>15</v>
      </c>
      <c r="AF111" s="6" t="str">
        <f>IF(AND(AE111&gt;=0,AE111&lt;Pieņēmumi!$AF$46),0,
IF(AND(AE111&gt;= Pieņēmumi!$AF$46,AE111&lt;Pieņēmumi!$AF$47), "Mikro",
IF(AND(AE111&gt;=Pieņēmumi!$AF$47,AE111&lt;Pieņēmumi!$AF$48), "Mazs",
IF(AND(AE111&gt;=Pieņēmumi!$AF$48,AE111&lt;Pieņēmumi!$AF$49), "Vidējs","Liels"))))</f>
        <v>Vidējs</v>
      </c>
      <c r="AG111" s="9">
        <f>IF(AF111="Mikro",Pieņēmumi!$AF$31*AD111*0.5,
IF(AF111="Mazs",Pieņēmumi!$AF$31*AD111,
IF(AF111="Vidējs",Pieņēmumi!$AF$32*AD111,
IF(AF111="Liels",Pieņēmumi!$AF$34*AD111,
0))))</f>
        <v>1.03359173126615</v>
      </c>
      <c r="AH111" s="9">
        <f>IF(AF111="Mikro",Pieņēmumi!$AF$31*AD111*0.5,0)</f>
        <v>0</v>
      </c>
      <c r="AI111">
        <v>9</v>
      </c>
      <c r="AJ111">
        <v>1</v>
      </c>
      <c r="AK111" s="2">
        <f t="shared" si="100"/>
        <v>9</v>
      </c>
      <c r="AL111" s="6">
        <f>ROUNDUP(IF($A111=1,AI111/Pieņēmumi!$AR$39,IF($A111=2,AI111/Pieņēmumi!$AR$40,IF($A111=3,AI111/Pieņēmumi!$AR$41,AI111/Pieņēmumi!$AR$42))),$AL$10)</f>
        <v>1</v>
      </c>
      <c r="AM111" s="6">
        <f t="shared" si="73"/>
        <v>9</v>
      </c>
      <c r="AN111" s="6" t="str">
        <f>IF(AND(AM111&gt;=0,AM111&lt;Pieņēmumi!$AR$46),0,
IF(AND(AM111&gt;= Pieņēmumi!$AR$46,AM111&lt;Pieņēmumi!$AR$47), "Mikro",
IF(AND(AM111&gt;=Pieņēmumi!$AR$47,AM111&lt;Pieņēmumi!$AR$48), "Mazs",
IF(AND(AM111&gt;=Pieņēmumi!$AR$48,AM111&lt;Pieņēmumi!$AR$49), "Vidējs","Liels"))))</f>
        <v>Mazs</v>
      </c>
      <c r="AO111" s="9">
        <f>IF(AN111="Mikro",Pieņēmumi!$AR$31*AL111*0.5,
IF(AN111="Mazs",Pieņēmumi!$AR$31*AL111,
IF(AN111="Vidējs",Pieņēmumi!$AR$32*AL111,
IF(AN111="Liels",Pieņēmumi!$AR$34*AL111,
0))))</f>
        <v>0.90258325552443208</v>
      </c>
      <c r="AP111" s="9">
        <f>IF(AN111="Mikro",Pieņēmumi!$AR$31*AL111*0.5,0)</f>
        <v>0</v>
      </c>
      <c r="AQ111">
        <v>15</v>
      </c>
      <c r="AR111">
        <v>1</v>
      </c>
      <c r="AS111" s="2">
        <f t="shared" si="96"/>
        <v>15</v>
      </c>
      <c r="AT111" s="6">
        <f>ROUNDUP(IF($A111=1,AQ111/Pieņēmumi!$BC$39,IF($A111=2,AQ111/Pieņēmumi!$BC$40,IF($A111=3,AQ111/Pieņēmumi!$BC$41,AQ111/Pieņēmumi!$BC$42))),$AT$10)</f>
        <v>1</v>
      </c>
      <c r="AU111" s="6">
        <f t="shared" si="74"/>
        <v>15</v>
      </c>
      <c r="AV111" s="6" t="str">
        <f>IF(AND(AU111&gt;=0,AU111&lt;Pieņēmumi!$BC$46),0,
IF(AND(AU111&gt;= Pieņēmumi!$BC$46,AU111&lt;Pieņēmumi!$BC$47), "Mikro",
IF(AND(AU111&gt;=Pieņēmumi!$BC$47,AU111&lt;Pieņēmumi!$BC$48), "Mazs",
IF(AND(AU111&gt;=Pieņēmumi!$BC$48,AU111&lt;Pieņēmumi!$BC$49), "Vidējs","Liels"))))</f>
        <v>Vidējs</v>
      </c>
      <c r="AW111" s="9">
        <f>IF(AV111="Mikro",Pieņēmumi!$BC$31*AT111*0.5,
IF(AV111="Mazs",Pieņēmumi!$BC$31*AT111,
IF(AV111="Vidējs",Pieņēmumi!$BC$32*AT111,
IF(AV111="Liels",Pieņēmumi!$BC$34*AT111,
0))))</f>
        <v>1.1627906976744187</v>
      </c>
      <c r="AX111" s="9">
        <f>IF(AV111="Mikro",Pieņēmumi!$BC$31*AT111*0.5,0)</f>
        <v>0</v>
      </c>
      <c r="AY111">
        <v>16</v>
      </c>
      <c r="AZ111">
        <v>1</v>
      </c>
      <c r="BA111" s="2">
        <f t="shared" si="101"/>
        <v>16</v>
      </c>
      <c r="BB111" s="6">
        <f>ROUNDUP(IF($A111=1,AY111/Pieņēmumi!$BN$39,IF($A111=2,AY111/Pieņēmumi!$BN$40,IF($A111=3,AY111/Pieņēmumi!$BN$41,AY111/Pieņēmumi!$BN$42))),$BB$10)</f>
        <v>1</v>
      </c>
      <c r="BC111" s="6">
        <f t="shared" si="75"/>
        <v>16</v>
      </c>
      <c r="BD111" s="6" t="str">
        <f>IF(AND(BC111&gt;=0,BC111&lt;Pieņēmumi!$BN$46),0,
IF(AND(BC111&gt;= Pieņēmumi!$BN$46,BC111&lt;Pieņēmumi!$BN$47), "Mikro",
IF(AND(BC111&gt;=Pieņēmumi!$BN$47,BC111&lt;Pieņēmumi!$BN$48), "Mazs",
IF(AND(BC111&gt;=Pieņēmumi!$BN$48,BC111&lt;Pieņēmumi!$BN$49), "Vidējs","Liels"))))</f>
        <v>Vidējs</v>
      </c>
      <c r="BE111" s="9">
        <f>IF(BD111="Mikro",Pieņēmumi!$BN$31*BB111*0.5,
IF(BD111="Mazs",Pieņēmumi!$BN$31*BB111,
IF(BD111="Vidējs",Pieņēmumi!$BN$32*BB111,
IF(BD111="Liels",Pieņēmumi!$BN$34*BB111,
0))))</f>
        <v>1.227390180878553</v>
      </c>
      <c r="BF111" s="9">
        <f>IF(BD111="Mikro",Pieņēmumi!$BN$31*BB111*0.5,0)</f>
        <v>0</v>
      </c>
      <c r="BG111">
        <v>17</v>
      </c>
      <c r="BH111">
        <v>1</v>
      </c>
      <c r="BI111" s="2">
        <f t="shared" si="102"/>
        <v>17</v>
      </c>
      <c r="BJ111" s="6">
        <f>ROUNDUP(IF($A111=1,BG111/Pieņēmumi!$BY$39,IF($A111=2,BG111/Pieņēmumi!$BY$40,IF($A111=3,BG111/Pieņēmumi!$BY$41,BG111/Pieņēmumi!$BY$42))),$BJ$10)</f>
        <v>1</v>
      </c>
      <c r="BK111" s="6">
        <f t="shared" si="76"/>
        <v>17</v>
      </c>
      <c r="BL111" s="6" t="str">
        <f>IF(AND(BK111&gt;=0,BK111&lt;Pieņēmumi!$BY$46),0,
IF(AND(BK111&gt;= Pieņēmumi!$BY$46,BK111&lt;Pieņēmumi!$BY$47), "Mikro",
IF(AND(BK111&gt;=Pieņēmumi!$BY$47,BK111&lt;Pieņēmumi!$BY$48), "Mazs",
IF(AND(BK111&gt;=Pieņēmumi!$BY$48,BK111&lt;Pieņēmumi!$BY$49), "Vidējs","Liels"))))</f>
        <v>Vidējs</v>
      </c>
      <c r="BM111" s="9">
        <f>IF(BL111="Mikro",Pieņēmumi!$BY$31*BJ111*0.5,
IF(BL111="Mazs",Pieņēmumi!$BY$31*BJ111,
IF(BL111="Vidējs",Pieņēmumi!$BY$32*BJ111,
IF(BL111="Liels",Pieņēmumi!$BY$34*BJ111,
0))))</f>
        <v>1.2919896640826873</v>
      </c>
      <c r="BN111" s="9">
        <f>IF(BL111="Mikro",Pieņēmumi!$BY$31*BJ111*0.5,0)</f>
        <v>0</v>
      </c>
      <c r="BO111">
        <v>17</v>
      </c>
      <c r="BP111">
        <v>1</v>
      </c>
      <c r="BQ111" s="2">
        <f t="shared" si="94"/>
        <v>17</v>
      </c>
      <c r="BR111" s="6">
        <f>ROUNDUP(IF($A111=1,BO111/Pieņēmumi!$CJ$39,IF($A111=2,BO111/Pieņēmumi!$CJ$40,IF($A111=3,BO111/Pieņēmumi!$CJ$41,BO111/Pieņēmumi!$CJ$42))),$BR$10)</f>
        <v>1</v>
      </c>
      <c r="BS111" s="6">
        <f t="shared" si="77"/>
        <v>17</v>
      </c>
      <c r="BT111" s="6" t="str">
        <f>IF(AND(BS111&gt;=0,BS111&lt;Pieņēmumi!$CJ$46),0,
IF(AND(BS111&gt;= Pieņēmumi!$CJ$46,BS111&lt;Pieņēmumi!$CJ$47), "Mikro",
IF(AND(BS111&gt;=Pieņēmumi!$CJ$47,BS111&lt;Pieņēmumi!$CJ$48), "Mazs",
IF(AND(BS111&gt;=Pieņēmumi!$CJ$48,BS111&lt;Pieņēmumi!$CJ$49), "Vidējs","Liels"))))</f>
        <v>Vidējs</v>
      </c>
      <c r="BU111" s="9">
        <f>IF(BT111="Mikro",Pieņēmumi!$CJ$31*BR111*0.5,
IF(BT111="Mazs",Pieņēmumi!$CJ$31*BR111,
IF(BT111="Vidējs",Pieņēmumi!$CJ$32*BR111,
IF(BT111="Liels",Pieņēmumi!$CJ$34*BR111,
0))))</f>
        <v>1.2919896640826873</v>
      </c>
      <c r="BV111" s="9">
        <f>IF(BT111="Mikro",Pieņēmumi!$CJ$31*BR111*0.5,0)</f>
        <v>0</v>
      </c>
      <c r="BW111">
        <v>0</v>
      </c>
      <c r="BX111">
        <v>0</v>
      </c>
      <c r="BY111" s="2">
        <v>0</v>
      </c>
      <c r="BZ111" s="6">
        <f>ROUNDUP(IF($A111=1,BW111/Pieņēmumi!$CU$42,IF($A111=2,BW111/Pieņēmumi!$CU$43,IF($A111=3,BW111/Pieņēmumi!$CU$44,BW111/Pieņēmumi!$CU$45))),$CH$10)</f>
        <v>0</v>
      </c>
      <c r="CA111" s="6">
        <f t="shared" si="78"/>
        <v>0</v>
      </c>
      <c r="CB111" s="6">
        <f>IF(AND(CA111&gt;=0,CA111&lt;Pieņēmumi!$CU$49),0,
IF(AND(CA111&gt;=Pieņēmumi!$CU$49,CA111&lt;Pieņēmumi!$CU$50),"Mazs",
IF(AND(CA111&gt;=Pieņēmumi!$CU$50,CA111&lt;Pieņēmumi!$CU$51),"Vidējs","Liels")))</f>
        <v>0</v>
      </c>
      <c r="CC111" s="9">
        <f>IF(CB111="Mazs",Pieņēmumi!$CU$34*BZ111,IF(CB111="Vidējs",Pieņēmumi!$CU$35*BZ111,IF(CB111="Liels",Pieņēmumi!$CU$37*BZ111,0)))</f>
        <v>0</v>
      </c>
      <c r="CD111" s="9">
        <f>IF(CB111="Mazs",(Pieņēmumi!$CU$35-Pieņēmumi!$CU$34)*BZ111,0)</f>
        <v>0</v>
      </c>
      <c r="CE111">
        <v>0</v>
      </c>
      <c r="CF111">
        <v>0</v>
      </c>
      <c r="CG111" s="2">
        <v>0</v>
      </c>
      <c r="CH111" s="6">
        <f>ROUNDUP(IF($A111=1,CE111/Pieņēmumi!$DE$42,IF($A111=2,CE111/Pieņēmumi!$DE$43,IF($A111=3,CE111/Pieņēmumi!$DE$44,CE111/Pieņēmumi!$DE$45))),$CH$10)</f>
        <v>0</v>
      </c>
      <c r="CI111" s="6">
        <f t="shared" si="79"/>
        <v>0</v>
      </c>
      <c r="CJ111" s="6">
        <f>IF(AND(CI111&gt;=0,CI111&lt;Pieņēmumi!$DE$49),0,
IF(AND(CI111&gt;=Pieņēmumi!$DE$49,CI111&lt;Pieņēmumi!$DE$50),"Mazs",
IF(AND(CI111&gt;=Pieņēmumi!$DE$50,CI111&lt;Pieņēmumi!$DE$51),"Vidējs","Liels")))</f>
        <v>0</v>
      </c>
      <c r="CK111" s="9">
        <f>IF(CJ111="Mazs",Pieņēmumi!$DE$34*CH111,IF(CJ111="Vidējs",Pieņēmumi!$DE$35*CH111,IF(CJ111="Liels",Pieņēmumi!$DE$37*CH111,0)))</f>
        <v>0</v>
      </c>
      <c r="CL111" s="9">
        <f>IF(CJ111="Mazs",(Pieņēmumi!$DE$35-Pieņēmumi!$DE$34)*CH111,0)</f>
        <v>0</v>
      </c>
      <c r="CM111">
        <v>0</v>
      </c>
      <c r="CN111">
        <v>0</v>
      </c>
      <c r="CO111" s="2">
        <v>0</v>
      </c>
      <c r="CP111" s="6">
        <f>ROUNDUP(IF($A111=1,CM111/Pieņēmumi!$DO$42,IF($A111=2,CM111/Pieņēmumi!$DO$43,IF($A111=3,CM111/Pieņēmumi!$DO$44,CM111/Pieņēmumi!$DO$45))),$CP$10)</f>
        <v>0</v>
      </c>
      <c r="CQ111" s="6">
        <f t="shared" si="80"/>
        <v>0</v>
      </c>
      <c r="CR111" s="6">
        <f>IF(AND(CQ111&gt;=0,CQ111&lt;Pieņēmumi!$DO$49),0,
IF(AND(CQ111&gt;=Pieņēmumi!$DO$49,CQ111&lt;Pieņēmumi!$DO$50),"Mazs",
IF(AND(CQ111&gt;=Pieņēmumi!$DO$50,CQ111&lt;Pieņēmumi!$DO$51),"Vidējs","Liels")))</f>
        <v>0</v>
      </c>
      <c r="CS111" s="9">
        <f>IF(CR111="Mazs",Pieņēmumi!$DO$34*CP111,IF(CR111="Vidējs",Pieņēmumi!$DO$35*CP111,IF(CR111="Liels",Pieņēmumi!$DO$37*CP111,0)))</f>
        <v>0</v>
      </c>
      <c r="CT111" s="9">
        <f>IF(CR111="Mazs",(Pieņēmumi!$DO$35-Pieņēmumi!$DO$34)*CP111,0)</f>
        <v>0</v>
      </c>
      <c r="CU111" s="6">
        <f t="shared" si="81"/>
        <v>139</v>
      </c>
      <c r="CV111" s="6">
        <f t="shared" si="82"/>
        <v>9</v>
      </c>
      <c r="CW111" s="2">
        <f t="shared" si="83"/>
        <v>15.444444444444445</v>
      </c>
      <c r="CX111" t="str">
        <f t="shared" si="84"/>
        <v>Vidējā</v>
      </c>
    </row>
    <row r="112" spans="1:102" x14ac:dyDescent="0.25">
      <c r="A112" s="5">
        <v>3</v>
      </c>
      <c r="B112" s="23">
        <v>0.79695495040914244</v>
      </c>
      <c r="C112">
        <v>6</v>
      </c>
      <c r="D112">
        <v>1</v>
      </c>
      <c r="E112" s="2">
        <f t="shared" si="95"/>
        <v>6</v>
      </c>
      <c r="F112" s="6">
        <f>ROUNDUP(IF($A112=1,C112/Pieņēmumi!$B$39,IF($A112=2,C112/Pieņēmumi!$B$40,IF($A112=3,C112/Pieņēmumi!$B$41,C112/Pieņēmumi!$B$42))),$F$10)</f>
        <v>1</v>
      </c>
      <c r="G112" s="6">
        <f t="shared" si="69"/>
        <v>6</v>
      </c>
      <c r="H112" s="6" t="str">
        <f>IF(AND(G112&gt;=0,G112&lt;Pieņēmumi!$B$46),0,
IF(AND(G112&gt;= Pieņēmumi!$B$46,G112&lt;Pieņēmumi!$B$47), "Mikro",
IF(AND(G112&gt;=Pieņēmumi!$B$47,G112&lt;Pieņēmumi!$B$48), "Mazs",
IF(AND(G112&gt;=Pieņēmumi!$B$48,G112&lt;Pieņēmumi!$B$49), "Vidējs","Liels"))))</f>
        <v>Mikro</v>
      </c>
      <c r="I112" s="9">
        <f>IF(H112="Mikro",Pieņēmumi!$B$31*F112*0.5,
IF(H112="Mazs",Pieņēmumi!$B$31*F112,
IF(H112="Vidējs",Pieņēmumi!$B$32*F112,
IF(H112="Liels",Pieņēmumi!$B$34*F112,
0))))</f>
        <v>0.35792094615624032</v>
      </c>
      <c r="J112" s="9">
        <f>IF(H112="Mikro",Pieņēmumi!$B$31*F112*0.5,0)</f>
        <v>0.35792094615624032</v>
      </c>
      <c r="K112">
        <v>4</v>
      </c>
      <c r="L112">
        <v>1</v>
      </c>
      <c r="M112" s="2">
        <f t="shared" si="97"/>
        <v>4</v>
      </c>
      <c r="N112" s="6">
        <f>ROUNDUP(IF($A112=1,K112/Pieņēmumi!$L$39,IF($A112=2,K112/Pieņēmumi!$L$40,IF($A112=3,K112/Pieņēmumi!$L$41,K112/Pieņēmumi!$L$42))),$N$10)</f>
        <v>1</v>
      </c>
      <c r="O112" s="6">
        <f t="shared" si="70"/>
        <v>4</v>
      </c>
      <c r="P112" s="6" t="str">
        <f>IF(AND(O112&gt;=0,O112&lt;Pieņēmumi!$L$46),0,
IF(AND(O112&gt;= Pieņēmumi!$L$46,O112&lt;Pieņēmumi!$L$47), "Mikro",
IF(AND(O112&gt;=Pieņēmumi!$L$47,O112&lt;Pieņēmumi!$L$48), "Mazs",
IF(AND(O112&gt;=Pieņēmumi!$L$48,O112&lt;Pieņēmumi!$L$49), "Vidējs","Liels"))))</f>
        <v>Mikro</v>
      </c>
      <c r="Q112" s="9">
        <f>IF(P112="Mikro",Pieņēmumi!$L$31*N112*0.5,
IF(P112="Mazs",Pieņēmumi!$L$31*N112,
IF(P112="Vidējs",Pieņēmumi!$L$32*N112,
IF(P112="Liels",Pieņēmumi!$L$34*N112,
0))))</f>
        <v>0.3734827264239029</v>
      </c>
      <c r="R112" s="9">
        <f>IF(P112="Mikro",Pieņēmumi!$L$31*N112*0.5,0)</f>
        <v>0.3734827264239029</v>
      </c>
      <c r="S112">
        <v>9</v>
      </c>
      <c r="T112">
        <v>1</v>
      </c>
      <c r="U112" s="2">
        <f t="shared" si="98"/>
        <v>9</v>
      </c>
      <c r="V112" s="6">
        <f>ROUNDUP(IF($A112=1,S112/Pieņēmumi!$V$39,IF($A112=2,S112/Pieņēmumi!$V$40,IF($A112=3,S112/Pieņēmumi!$V$41,S112/Pieņēmumi!$V$42))),$V$10)</f>
        <v>1</v>
      </c>
      <c r="W112" s="6">
        <f t="shared" si="71"/>
        <v>9</v>
      </c>
      <c r="X112" s="6" t="str">
        <f>IF(AND(W112&gt;=0,W112&lt;Pieņēmumi!$V$46),0,
IF(AND(W112&gt;= Pieņēmumi!$V$46,W112&lt;Pieņēmumi!$V$47), "Mikro",
IF(AND(W112&gt;=Pieņēmumi!$V$47,W112&lt;Pieņēmumi!$V$48), "Mazs",
IF(AND(W112&gt;=Pieņēmumi!$V$48,W112&lt;Pieņēmumi!$V$49), "Vidējs","Liels"))))</f>
        <v>Mazs</v>
      </c>
      <c r="Y112" s="9">
        <f>IF(X112="Mikro",Pieņēmumi!$V$31*V112*0.5,
IF(X112="Mazs",Pieņēmumi!$V$31*V112,
IF(X112="Vidējs",Pieņēmumi!$V$32*V112,
IF(X112="Liels",Pieņēmumi!$V$34*V112,
0))))</f>
        <v>0.77808901338313108</v>
      </c>
      <c r="Z112" s="9">
        <f>IF(X112="Mikro",Pieņēmumi!$V$31*V112*0.5,0)</f>
        <v>0</v>
      </c>
      <c r="AA112">
        <v>3</v>
      </c>
      <c r="AB112">
        <v>1</v>
      </c>
      <c r="AC112" s="2">
        <f t="shared" si="99"/>
        <v>3</v>
      </c>
      <c r="AD112" s="6">
        <f>ROUNDUP(IF($A112=1,AA112/Pieņēmumi!$AF$39,IF($A112=2,AA112/Pieņēmumi!$AF$40,IF($A112=3,AA112/Pieņēmumi!$AF$41,AA112/Pieņēmumi!$AF$42))),$AD$10)</f>
        <v>1</v>
      </c>
      <c r="AE112" s="6">
        <f t="shared" si="72"/>
        <v>3</v>
      </c>
      <c r="AF112" s="6" t="str">
        <f>IF(AND(AE112&gt;=0,AE112&lt;Pieņēmumi!$AF$46),0,
IF(AND(AE112&gt;= Pieņēmumi!$AF$46,AE112&lt;Pieņēmumi!$AF$47), "Mikro",
IF(AND(AE112&gt;=Pieņēmumi!$AF$47,AE112&lt;Pieņēmumi!$AF$48), "Mazs",
IF(AND(AE112&gt;=Pieņēmumi!$AF$48,AE112&lt;Pieņēmumi!$AF$49), "Vidējs","Liels"))))</f>
        <v>Mikro</v>
      </c>
      <c r="AG112" s="9">
        <f>IF(AF112="Mikro",Pieņēmumi!$AF$31*AD112*0.5,
IF(AF112="Mazs",Pieņēmumi!$AF$31*AD112,
IF(AF112="Vidējs",Pieņēmumi!$AF$32*AD112,
IF(AF112="Liels",Pieņēmumi!$AF$34*AD112,
0))))</f>
        <v>0.42016806722689076</v>
      </c>
      <c r="AH112" s="9">
        <f>IF(AF112="Mikro",Pieņēmumi!$AF$31*AD112*0.5,0)</f>
        <v>0.42016806722689076</v>
      </c>
      <c r="AI112">
        <v>11</v>
      </c>
      <c r="AJ112">
        <v>1</v>
      </c>
      <c r="AK112" s="2">
        <f t="shared" si="100"/>
        <v>11</v>
      </c>
      <c r="AL112" s="6">
        <f>ROUNDUP(IF($A112=1,AI112/Pieņēmumi!$AR$39,IF($A112=2,AI112/Pieņēmumi!$AR$40,IF($A112=3,AI112/Pieņēmumi!$AR$41,AI112/Pieņēmumi!$AR$42))),$AL$10)</f>
        <v>1</v>
      </c>
      <c r="AM112" s="6">
        <f t="shared" si="73"/>
        <v>11</v>
      </c>
      <c r="AN112" s="6" t="str">
        <f>IF(AND(AM112&gt;=0,AM112&lt;Pieņēmumi!$AR$46),0,
IF(AND(AM112&gt;= Pieņēmumi!$AR$46,AM112&lt;Pieņēmumi!$AR$47), "Mikro",
IF(AND(AM112&gt;=Pieņēmumi!$AR$47,AM112&lt;Pieņēmumi!$AR$48), "Mazs",
IF(AND(AM112&gt;=Pieņēmumi!$AR$48,AM112&lt;Pieņēmumi!$AR$49), "Vidējs","Liels"))))</f>
        <v>Mazs</v>
      </c>
      <c r="AO112" s="9">
        <f>IF(AN112="Mikro",Pieņēmumi!$AR$31*AL112*0.5,
IF(AN112="Mazs",Pieņēmumi!$AR$31*AL112,
IF(AN112="Vidējs",Pieņēmumi!$AR$32*AL112,
IF(AN112="Liels",Pieņēmumi!$AR$34*AL112,
0))))</f>
        <v>0.90258325552443208</v>
      </c>
      <c r="AP112" s="9">
        <f>IF(AN112="Mikro",Pieņēmumi!$AR$31*AL112*0.5,0)</f>
        <v>0</v>
      </c>
      <c r="AQ112">
        <v>8</v>
      </c>
      <c r="AR112">
        <v>1</v>
      </c>
      <c r="AS112" s="2">
        <f t="shared" si="96"/>
        <v>8</v>
      </c>
      <c r="AT112" s="6">
        <f>ROUNDUP(IF($A112=1,AQ112/Pieņēmumi!$BC$39,IF($A112=2,AQ112/Pieņēmumi!$BC$40,IF($A112=3,AQ112/Pieņēmumi!$BC$41,AQ112/Pieņēmumi!$BC$42))),$AT$10)</f>
        <v>1</v>
      </c>
      <c r="AU112" s="6">
        <f t="shared" si="74"/>
        <v>8</v>
      </c>
      <c r="AV112" s="6" t="str">
        <f>IF(AND(AU112&gt;=0,AU112&lt;Pieņēmumi!$BC$46),0,
IF(AND(AU112&gt;= Pieņēmumi!$BC$46,AU112&lt;Pieņēmumi!$BC$47), "Mikro",
IF(AND(AU112&gt;=Pieņēmumi!$BC$47,AU112&lt;Pieņēmumi!$BC$48), "Mazs",
IF(AND(AU112&gt;=Pieņēmumi!$BC$48,AU112&lt;Pieņēmumi!$BC$49), "Vidējs","Liels"))))</f>
        <v>Mazs</v>
      </c>
      <c r="AW112" s="9">
        <f>IF(AV112="Mikro",Pieņēmumi!$BC$31*AT112*0.5,
IF(AV112="Mazs",Pieņēmumi!$BC$31*AT112,
IF(AV112="Vidējs",Pieņēmumi!$BC$32*AT112,
IF(AV112="Liels",Pieņēmumi!$BC$34*AT112,
0))))</f>
        <v>0.96483037659508253</v>
      </c>
      <c r="AX112" s="9">
        <f>IF(AV112="Mikro",Pieņēmumi!$BC$31*AT112*0.5,0)</f>
        <v>0</v>
      </c>
      <c r="AY112">
        <v>10</v>
      </c>
      <c r="AZ112">
        <v>1</v>
      </c>
      <c r="BA112" s="2">
        <f t="shared" si="101"/>
        <v>10</v>
      </c>
      <c r="BB112" s="6">
        <f>ROUNDUP(IF($A112=1,AY112/Pieņēmumi!$BN$39,IF($A112=2,AY112/Pieņēmumi!$BN$40,IF($A112=3,AY112/Pieņēmumi!$BN$41,AY112/Pieņēmumi!$BN$42))),$BB$10)</f>
        <v>1</v>
      </c>
      <c r="BC112" s="6">
        <f t="shared" si="75"/>
        <v>10</v>
      </c>
      <c r="BD112" s="6" t="str">
        <f>IF(AND(BC112&gt;=0,BC112&lt;Pieņēmumi!$BN$46),0,
IF(AND(BC112&gt;= Pieņēmumi!$BN$46,BC112&lt;Pieņēmumi!$BN$47), "Mikro",
IF(AND(BC112&gt;=Pieņēmumi!$BN$47,BC112&lt;Pieņēmumi!$BN$48), "Mazs",
IF(AND(BC112&gt;=Pieņēmumi!$BN$48,BC112&lt;Pieņēmumi!$BN$49), "Vidējs","Liels"))))</f>
        <v>Mazs</v>
      </c>
      <c r="BE112" s="9">
        <f>IF(BD112="Mikro",Pieņēmumi!$BN$31*BB112*0.5,
IF(BD112="Mazs",Pieņēmumi!$BN$31*BB112,
IF(BD112="Vidējs",Pieņēmumi!$BN$32*BB112,
IF(BD112="Liels",Pieņēmumi!$BN$34*BB112,
0))))</f>
        <v>1.0270774976657331</v>
      </c>
      <c r="BF112" s="9">
        <f>IF(BD112="Mikro",Pieņēmumi!$BN$31*BB112*0.5,0)</f>
        <v>0</v>
      </c>
      <c r="BG112">
        <v>5</v>
      </c>
      <c r="BH112">
        <v>1</v>
      </c>
      <c r="BI112" s="2">
        <f t="shared" si="102"/>
        <v>5</v>
      </c>
      <c r="BJ112" s="6">
        <f>ROUNDUP(IF($A112=1,BG112/Pieņēmumi!$BY$39,IF($A112=2,BG112/Pieņēmumi!$BY$40,IF($A112=3,BG112/Pieņēmumi!$BY$41,BG112/Pieņēmumi!$BY$42))),$BJ$10)</f>
        <v>1</v>
      </c>
      <c r="BK112" s="6">
        <f t="shared" si="76"/>
        <v>5</v>
      </c>
      <c r="BL112" s="6" t="str">
        <f>IF(AND(BK112&gt;=0,BK112&lt;Pieņēmumi!$BY$46),0,
IF(AND(BK112&gt;= Pieņēmumi!$BY$46,BK112&lt;Pieņēmumi!$BY$47), "Mikro",
IF(AND(BK112&gt;=Pieņēmumi!$BY$47,BK112&lt;Pieņēmumi!$BY$48), "Mazs",
IF(AND(BK112&gt;=Pieņēmumi!$BY$48,BK112&lt;Pieņēmumi!$BY$49), "Vidējs","Liels"))))</f>
        <v>Mikro</v>
      </c>
      <c r="BM112" s="9">
        <f>IF(BL112="Mikro",Pieņēmumi!$BY$31*BJ112*0.5,
IF(BL112="Mazs",Pieņēmumi!$BY$31*BJ112,
IF(BL112="Vidējs",Pieņēmumi!$BY$32*BJ112,
IF(BL112="Liels",Pieņēmumi!$BY$34*BJ112,
0))))</f>
        <v>0.54466230936819171</v>
      </c>
      <c r="BN112" s="9">
        <f>IF(BL112="Mikro",Pieņēmumi!$BY$31*BJ112*0.5,0)</f>
        <v>0.54466230936819171</v>
      </c>
      <c r="BO112">
        <v>10</v>
      </c>
      <c r="BP112">
        <v>1</v>
      </c>
      <c r="BQ112" s="2">
        <f t="shared" si="94"/>
        <v>10</v>
      </c>
      <c r="BR112" s="6">
        <f>ROUNDUP(IF($A112=1,BO112/Pieņēmumi!$CJ$39,IF($A112=2,BO112/Pieņēmumi!$CJ$40,IF($A112=3,BO112/Pieņēmumi!$CJ$41,BO112/Pieņēmumi!$CJ$42))),$BR$10)</f>
        <v>1</v>
      </c>
      <c r="BS112" s="6">
        <f t="shared" si="77"/>
        <v>10</v>
      </c>
      <c r="BT112" s="6" t="str">
        <f>IF(AND(BS112&gt;=0,BS112&lt;Pieņēmumi!$CJ$46),0,
IF(AND(BS112&gt;= Pieņēmumi!$CJ$46,BS112&lt;Pieņēmumi!$CJ$47), "Mikro",
IF(AND(BS112&gt;=Pieņēmumi!$CJ$47,BS112&lt;Pieņēmumi!$CJ$48), "Mazs",
IF(AND(BS112&gt;=Pieņēmumi!$CJ$48,BS112&lt;Pieņēmumi!$CJ$49), "Vidējs","Liels"))))</f>
        <v>Mazs</v>
      </c>
      <c r="BU112" s="9">
        <f>IF(BT112="Mikro",Pieņēmumi!$CJ$31*BR112*0.5,
IF(BT112="Mazs",Pieņēmumi!$CJ$31*BR112,
IF(BT112="Vidējs",Pieņēmumi!$CJ$32*BR112,
IF(BT112="Liels",Pieņēmumi!$CJ$34*BR112,
0))))</f>
        <v>1.0893246187363834</v>
      </c>
      <c r="BV112" s="9">
        <f>IF(BT112="Mikro",Pieņēmumi!$CJ$31*BR112*0.5,0)</f>
        <v>0</v>
      </c>
      <c r="BW112">
        <v>0</v>
      </c>
      <c r="BX112">
        <v>0</v>
      </c>
      <c r="BY112" s="2">
        <v>0</v>
      </c>
      <c r="BZ112" s="6">
        <f>ROUNDUP(IF($A112=1,BW112/Pieņēmumi!$CU$42,IF($A112=2,BW112/Pieņēmumi!$CU$43,IF($A112=3,BW112/Pieņēmumi!$CU$44,BW112/Pieņēmumi!$CU$45))),$CH$10)</f>
        <v>0</v>
      </c>
      <c r="CA112" s="6">
        <f t="shared" si="78"/>
        <v>0</v>
      </c>
      <c r="CB112" s="6">
        <f>IF(AND(CA112&gt;=0,CA112&lt;Pieņēmumi!$CU$49),0,
IF(AND(CA112&gt;=Pieņēmumi!$CU$49,CA112&lt;Pieņēmumi!$CU$50),"Mazs",
IF(AND(CA112&gt;=Pieņēmumi!$CU$50,CA112&lt;Pieņēmumi!$CU$51),"Vidējs","Liels")))</f>
        <v>0</v>
      </c>
      <c r="CC112" s="9">
        <f>IF(CB112="Mazs",Pieņēmumi!$CU$34*BZ112,IF(CB112="Vidējs",Pieņēmumi!$CU$35*BZ112,IF(CB112="Liels",Pieņēmumi!$CU$37*BZ112,0)))</f>
        <v>0</v>
      </c>
      <c r="CD112" s="9">
        <f>IF(CB112="Mazs",(Pieņēmumi!$CU$35-Pieņēmumi!$CU$34)*BZ112,0)</f>
        <v>0</v>
      </c>
      <c r="CE112">
        <v>0</v>
      </c>
      <c r="CF112">
        <v>0</v>
      </c>
      <c r="CG112" s="2">
        <v>0</v>
      </c>
      <c r="CH112" s="6">
        <f>ROUNDUP(IF($A112=1,CE112/Pieņēmumi!$DE$42,IF($A112=2,CE112/Pieņēmumi!$DE$43,IF($A112=3,CE112/Pieņēmumi!$DE$44,CE112/Pieņēmumi!$DE$45))),$CH$10)</f>
        <v>0</v>
      </c>
      <c r="CI112" s="6">
        <f t="shared" si="79"/>
        <v>0</v>
      </c>
      <c r="CJ112" s="6">
        <f>IF(AND(CI112&gt;=0,CI112&lt;Pieņēmumi!$DE$49),0,
IF(AND(CI112&gt;=Pieņēmumi!$DE$49,CI112&lt;Pieņēmumi!$DE$50),"Mazs",
IF(AND(CI112&gt;=Pieņēmumi!$DE$50,CI112&lt;Pieņēmumi!$DE$51),"Vidējs","Liels")))</f>
        <v>0</v>
      </c>
      <c r="CK112" s="9">
        <f>IF(CJ112="Mazs",Pieņēmumi!$DE$34*CH112,IF(CJ112="Vidējs",Pieņēmumi!$DE$35*CH112,IF(CJ112="Liels",Pieņēmumi!$DE$37*CH112,0)))</f>
        <v>0</v>
      </c>
      <c r="CL112" s="9">
        <f>IF(CJ112="Mazs",(Pieņēmumi!$DE$35-Pieņēmumi!$DE$34)*CH112,0)</f>
        <v>0</v>
      </c>
      <c r="CM112">
        <v>0</v>
      </c>
      <c r="CN112">
        <v>0</v>
      </c>
      <c r="CO112" s="2">
        <v>0</v>
      </c>
      <c r="CP112" s="6">
        <f>ROUNDUP(IF($A112=1,CM112/Pieņēmumi!$DO$42,IF($A112=2,CM112/Pieņēmumi!$DO$43,IF($A112=3,CM112/Pieņēmumi!$DO$44,CM112/Pieņēmumi!$DO$45))),$CP$10)</f>
        <v>0</v>
      </c>
      <c r="CQ112" s="6">
        <f t="shared" si="80"/>
        <v>0</v>
      </c>
      <c r="CR112" s="6">
        <f>IF(AND(CQ112&gt;=0,CQ112&lt;Pieņēmumi!$DO$49),0,
IF(AND(CQ112&gt;=Pieņēmumi!$DO$49,CQ112&lt;Pieņēmumi!$DO$50),"Mazs",
IF(AND(CQ112&gt;=Pieņēmumi!$DO$50,CQ112&lt;Pieņēmumi!$DO$51),"Vidējs","Liels")))</f>
        <v>0</v>
      </c>
      <c r="CS112" s="9">
        <f>IF(CR112="Mazs",Pieņēmumi!$DO$34*CP112,IF(CR112="Vidējs",Pieņēmumi!$DO$35*CP112,IF(CR112="Liels",Pieņēmumi!$DO$37*CP112,0)))</f>
        <v>0</v>
      </c>
      <c r="CT112" s="9">
        <f>IF(CR112="Mazs",(Pieņēmumi!$DO$35-Pieņēmumi!$DO$34)*CP112,0)</f>
        <v>0</v>
      </c>
      <c r="CU112" s="6">
        <f t="shared" si="81"/>
        <v>66</v>
      </c>
      <c r="CV112" s="6">
        <f t="shared" si="82"/>
        <v>9</v>
      </c>
      <c r="CW112" s="2">
        <f t="shared" si="83"/>
        <v>7.333333333333333</v>
      </c>
      <c r="CX112" t="str">
        <f t="shared" si="84"/>
        <v>Mazā</v>
      </c>
    </row>
    <row r="113" spans="1:102" x14ac:dyDescent="0.25">
      <c r="A113" s="5">
        <v>2</v>
      </c>
      <c r="B113" s="23">
        <v>0.7964974859881121</v>
      </c>
      <c r="C113">
        <v>64</v>
      </c>
      <c r="D113">
        <v>3</v>
      </c>
      <c r="E113" s="2">
        <f t="shared" si="95"/>
        <v>21.333333333333332</v>
      </c>
      <c r="F113" s="6">
        <f>ROUNDUP(IF($A113=1,C113/Pieņēmumi!$B$39,IF($A113=2,C113/Pieņēmumi!$B$40,IF($A113=3,C113/Pieņēmumi!$B$41,C113/Pieņēmumi!$B$42))),$F$10)</f>
        <v>4</v>
      </c>
      <c r="G113" s="6">
        <f t="shared" si="69"/>
        <v>16</v>
      </c>
      <c r="H113" s="6" t="str">
        <f>IF(AND(G113&gt;=0,G113&lt;Pieņēmumi!$B$46),0,
IF(AND(G113&gt;= Pieņēmumi!$B$46,G113&lt;Pieņēmumi!$B$47), "Mikro",
IF(AND(G113&gt;=Pieņēmumi!$B$47,G113&lt;Pieņēmumi!$B$48), "Mazs",
IF(AND(G113&gt;=Pieņēmumi!$B$48,G113&lt;Pieņēmumi!$B$49), "Vidējs","Liels"))))</f>
        <v>Vidējs</v>
      </c>
      <c r="I113" s="9">
        <f>IF(H113="Mikro",Pieņēmumi!$B$31*F113*0.5,
IF(H113="Mazs",Pieņēmumi!$B$31*F113,
IF(H113="Vidējs",Pieņēmumi!$B$32*F113,
IF(H113="Liels",Pieņēmumi!$B$34*F113,
0))))</f>
        <v>3.229974160206718</v>
      </c>
      <c r="J113" s="9">
        <f>IF(H113="Mikro",Pieņēmumi!$B$31*F113*0.5,0)</f>
        <v>0</v>
      </c>
      <c r="K113">
        <v>67</v>
      </c>
      <c r="L113">
        <v>3</v>
      </c>
      <c r="M113" s="2">
        <f t="shared" si="97"/>
        <v>22.333333333333332</v>
      </c>
      <c r="N113" s="6">
        <f>ROUNDUP(IF($A113=1,K113/Pieņēmumi!$L$39,IF($A113=2,K113/Pieņēmumi!$L$40,IF($A113=3,K113/Pieņēmumi!$L$41,K113/Pieņēmumi!$L$42))),$N$10)</f>
        <v>4</v>
      </c>
      <c r="O113" s="6">
        <f t="shared" si="70"/>
        <v>16.75</v>
      </c>
      <c r="P113" s="6" t="str">
        <f>IF(AND(O113&gt;=0,O113&lt;Pieņēmumi!$L$46),0,
IF(AND(O113&gt;= Pieņēmumi!$L$46,O113&lt;Pieņēmumi!$L$47), "Mikro",
IF(AND(O113&gt;=Pieņēmumi!$L$47,O113&lt;Pieņēmumi!$L$48), "Mazs",
IF(AND(O113&gt;=Pieņēmumi!$L$48,O113&lt;Pieņēmumi!$L$49), "Vidējs","Liels"))))</f>
        <v>Vidējs</v>
      </c>
      <c r="Q113" s="9">
        <f>IF(P113="Mikro",Pieņēmumi!$L$31*N113*0.5,
IF(P113="Mazs",Pieņēmumi!$L$31*N113,
IF(P113="Vidējs",Pieņēmumi!$L$32*N113,
IF(P113="Liels",Pieņēmumi!$L$34*N113,
0))))</f>
        <v>3.3591731266149876</v>
      </c>
      <c r="R113" s="9">
        <f>IF(P113="Mikro",Pieņēmumi!$L$31*N113*0.5,0)</f>
        <v>0</v>
      </c>
      <c r="S113">
        <v>47</v>
      </c>
      <c r="T113">
        <v>3</v>
      </c>
      <c r="U113" s="2">
        <f t="shared" si="98"/>
        <v>15.666666666666666</v>
      </c>
      <c r="V113" s="6">
        <f>ROUNDUP(IF($A113=1,S113/Pieņēmumi!$V$39,IF($A113=2,S113/Pieņēmumi!$V$40,IF($A113=3,S113/Pieņēmumi!$V$41,S113/Pieņēmumi!$V$42))),$V$10)</f>
        <v>3</v>
      </c>
      <c r="W113" s="6">
        <f t="shared" si="71"/>
        <v>15.666666666666666</v>
      </c>
      <c r="X113" s="6" t="str">
        <f>IF(AND(W113&gt;=0,W113&lt;Pieņēmumi!$V$46),0,
IF(AND(W113&gt;= Pieņēmumi!$V$46,W113&lt;Pieņēmumi!$V$47), "Mikro",
IF(AND(W113&gt;=Pieņēmumi!$V$47,W113&lt;Pieņēmumi!$V$48), "Mazs",
IF(AND(W113&gt;=Pieņēmumi!$V$48,W113&lt;Pieņēmumi!$V$49), "Vidējs","Liels"))))</f>
        <v>Vidējs</v>
      </c>
      <c r="Y113" s="9">
        <f>IF(X113="Mikro",Pieņēmumi!$V$31*V113*0.5,
IF(X113="Mazs",Pieņēmumi!$V$31*V113,
IF(X113="Vidējs",Pieņēmumi!$V$32*V113,
IF(X113="Liels",Pieņēmumi!$V$34*V113,
0))))</f>
        <v>2.6162790697674421</v>
      </c>
      <c r="Z113" s="9">
        <f>IF(X113="Mikro",Pieņēmumi!$V$31*V113*0.5,0)</f>
        <v>0</v>
      </c>
      <c r="AA113">
        <v>52</v>
      </c>
      <c r="AB113">
        <v>3</v>
      </c>
      <c r="AC113" s="2">
        <f t="shared" si="99"/>
        <v>17.333333333333332</v>
      </c>
      <c r="AD113" s="6">
        <f>ROUNDUP(IF($A113=1,AA113/Pieņēmumi!$AF$39,IF($A113=2,AA113/Pieņēmumi!$AF$40,IF($A113=3,AA113/Pieņēmumi!$AF$41,AA113/Pieņēmumi!$AF$42))),$AD$10)</f>
        <v>3</v>
      </c>
      <c r="AE113" s="6">
        <f t="shared" si="72"/>
        <v>17.333333333333332</v>
      </c>
      <c r="AF113" s="6" t="str">
        <f>IF(AND(AE113&gt;=0,AE113&lt;Pieņēmumi!$AF$46),0,
IF(AND(AE113&gt;= Pieņēmumi!$AF$46,AE113&lt;Pieņēmumi!$AF$47), "Mikro",
IF(AND(AE113&gt;=Pieņēmumi!$AF$47,AE113&lt;Pieņēmumi!$AF$48), "Mazs",
IF(AND(AE113&gt;=Pieņēmumi!$AF$48,AE113&lt;Pieņēmumi!$AF$49), "Vidējs","Liels"))))</f>
        <v>Vidējs</v>
      </c>
      <c r="AG113" s="9">
        <f>IF(AF113="Mikro",Pieņēmumi!$AF$31*AD113*0.5,
IF(AF113="Mazs",Pieņēmumi!$AF$31*AD113,
IF(AF113="Vidējs",Pieņēmumi!$AF$32*AD113,
IF(AF113="Liels",Pieņēmumi!$AF$34*AD113,
0))))</f>
        <v>3.1007751937984498</v>
      </c>
      <c r="AH113" s="9">
        <f>IF(AF113="Mikro",Pieņēmumi!$AF$31*AD113*0.5,0)</f>
        <v>0</v>
      </c>
      <c r="AI113">
        <v>71</v>
      </c>
      <c r="AJ113">
        <v>3</v>
      </c>
      <c r="AK113" s="2">
        <f t="shared" si="100"/>
        <v>23.666666666666668</v>
      </c>
      <c r="AL113" s="6">
        <f>ROUNDUP(IF($A113=1,AI113/Pieņēmumi!$AR$39,IF($A113=2,AI113/Pieņēmumi!$AR$40,IF($A113=3,AI113/Pieņēmumi!$AR$41,AI113/Pieņēmumi!$AR$42))),$AL$10)</f>
        <v>3</v>
      </c>
      <c r="AM113" s="6">
        <f t="shared" si="73"/>
        <v>23.666666666666668</v>
      </c>
      <c r="AN113" s="6" t="str">
        <f>IF(AND(AM113&gt;=0,AM113&lt;Pieņēmumi!$AR$46),0,
IF(AND(AM113&gt;= Pieņēmumi!$AR$46,AM113&lt;Pieņēmumi!$AR$47), "Mikro",
IF(AND(AM113&gt;=Pieņēmumi!$AR$47,AM113&lt;Pieņēmumi!$AR$48), "Mazs",
IF(AND(AM113&gt;=Pieņēmumi!$AR$48,AM113&lt;Pieņēmumi!$AR$49), "Vidējs","Liels"))))</f>
        <v>Liels</v>
      </c>
      <c r="AO113" s="9">
        <f>IF(AN113="Mikro",Pieņēmumi!$AR$31*AL113*0.5,
IF(AN113="Mazs",Pieņēmumi!$AR$31*AL113,
IF(AN113="Vidējs",Pieņēmumi!$AR$32*AL113,
IF(AN113="Liels",Pieņēmumi!$AR$34*AL113,
0))))</f>
        <v>4.1125541125541121</v>
      </c>
      <c r="AP113" s="9">
        <f>IF(AN113="Mikro",Pieņēmumi!$AR$31*AL113*0.5,0)</f>
        <v>0</v>
      </c>
      <c r="AQ113">
        <v>75</v>
      </c>
      <c r="AR113">
        <v>4</v>
      </c>
      <c r="AS113" s="2">
        <f t="shared" si="96"/>
        <v>18.75</v>
      </c>
      <c r="AT113" s="6">
        <f>ROUNDUP(IF($A113=1,AQ113/Pieņēmumi!$BC$39,IF($A113=2,AQ113/Pieņēmumi!$BC$40,IF($A113=3,AQ113/Pieņēmumi!$BC$41,AQ113/Pieņēmumi!$BC$42))),$AT$10)</f>
        <v>3</v>
      </c>
      <c r="AU113" s="6">
        <f t="shared" si="74"/>
        <v>25</v>
      </c>
      <c r="AV113" s="6" t="str">
        <f>IF(AND(AU113&gt;=0,AU113&lt;Pieņēmumi!$BC$46),0,
IF(AND(AU113&gt;= Pieņēmumi!$BC$46,AU113&lt;Pieņēmumi!$BC$47), "Mikro",
IF(AND(AU113&gt;=Pieņēmumi!$BC$47,AU113&lt;Pieņēmumi!$BC$48), "Mazs",
IF(AND(AU113&gt;=Pieņēmumi!$BC$48,AU113&lt;Pieņēmumi!$BC$49), "Vidējs","Liels"))))</f>
        <v>Liels</v>
      </c>
      <c r="AW113" s="9">
        <f>IF(AV113="Mikro",Pieņēmumi!$BC$31*AT113*0.5,
IF(AV113="Mazs",Pieņēmumi!$BC$31*AT113,
IF(AV113="Vidējs",Pieņēmumi!$BC$32*AT113,
IF(AV113="Liels",Pieņēmumi!$BC$34*AT113,
0))))</f>
        <v>4.545454545454545</v>
      </c>
      <c r="AX113" s="9">
        <f>IF(AV113="Mikro",Pieņēmumi!$BC$31*AT113*0.5,0)</f>
        <v>0</v>
      </c>
      <c r="AY113">
        <v>0</v>
      </c>
      <c r="AZ113">
        <v>0</v>
      </c>
      <c r="BA113" s="2">
        <v>0</v>
      </c>
      <c r="BB113" s="6">
        <f>ROUNDUP(IF($A113=1,AY113/Pieņēmumi!$BN$39,IF($A113=2,AY113/Pieņēmumi!$BN$40,IF($A113=3,AY113/Pieņēmumi!$BN$41,AY113/Pieņēmumi!$BN$42))),$BB$10)</f>
        <v>0</v>
      </c>
      <c r="BC113" s="6">
        <f t="shared" si="75"/>
        <v>0</v>
      </c>
      <c r="BD113" s="6">
        <f>IF(AND(BC113&gt;=0,BC113&lt;Pieņēmumi!$BN$46),0,
IF(AND(BC113&gt;= Pieņēmumi!$BN$46,BC113&lt;Pieņēmumi!$BN$47), "Mikro",
IF(AND(BC113&gt;=Pieņēmumi!$BN$47,BC113&lt;Pieņēmumi!$BN$48), "Mazs",
IF(AND(BC113&gt;=Pieņēmumi!$BN$48,BC113&lt;Pieņēmumi!$BN$49), "Vidējs","Liels"))))</f>
        <v>0</v>
      </c>
      <c r="BE113" s="9">
        <f>IF(BD113="Mikro",Pieņēmumi!$BN$31*BB113*0.5,
IF(BD113="Mazs",Pieņēmumi!$BN$31*BB113,
IF(BD113="Vidējs",Pieņēmumi!$BN$32*BB113,
IF(BD113="Liels",Pieņēmumi!$BN$34*BB113,
0))))</f>
        <v>0</v>
      </c>
      <c r="BF113" s="9">
        <f>IF(BD113="Mikro",Pieņēmumi!$BN$31*BB113*0.5,0)</f>
        <v>0</v>
      </c>
      <c r="BG113">
        <v>0</v>
      </c>
      <c r="BH113">
        <v>0</v>
      </c>
      <c r="BI113" s="2">
        <v>0</v>
      </c>
      <c r="BJ113" s="6">
        <f>ROUNDUP(IF($A113=1,BG113/Pieņēmumi!$BY$39,IF($A113=2,BG113/Pieņēmumi!$BY$40,IF($A113=3,BG113/Pieņēmumi!$BY$41,BG113/Pieņēmumi!$BY$42))),$BJ$10)</f>
        <v>0</v>
      </c>
      <c r="BK113" s="6">
        <f t="shared" si="76"/>
        <v>0</v>
      </c>
      <c r="BL113" s="6">
        <f>IF(AND(BK113&gt;=0,BK113&lt;Pieņēmumi!$BY$46),0,
IF(AND(BK113&gt;= Pieņēmumi!$BY$46,BK113&lt;Pieņēmumi!$BY$47), "Mikro",
IF(AND(BK113&gt;=Pieņēmumi!$BY$47,BK113&lt;Pieņēmumi!$BY$48), "Mazs",
IF(AND(BK113&gt;=Pieņēmumi!$BY$48,BK113&lt;Pieņēmumi!$BY$49), "Vidējs","Liels"))))</f>
        <v>0</v>
      </c>
      <c r="BM113" s="9">
        <f>IF(BL113="Mikro",Pieņēmumi!$BY$31*BJ113*0.5,
IF(BL113="Mazs",Pieņēmumi!$BY$31*BJ113,
IF(BL113="Vidējs",Pieņēmumi!$BY$32*BJ113,
IF(BL113="Liels",Pieņēmumi!$BY$34*BJ113,
0))))</f>
        <v>0</v>
      </c>
      <c r="BN113" s="9">
        <f>IF(BL113="Mikro",Pieņēmumi!$BY$31*BJ113*0.5,0)</f>
        <v>0</v>
      </c>
      <c r="BO113">
        <v>0</v>
      </c>
      <c r="BP113">
        <v>0</v>
      </c>
      <c r="BQ113" s="2">
        <v>0</v>
      </c>
      <c r="BR113" s="6">
        <f>ROUNDUP(IF($A113=1,BO113/Pieņēmumi!$CJ$39,IF($A113=2,BO113/Pieņēmumi!$CJ$40,IF($A113=3,BO113/Pieņēmumi!$CJ$41,BO113/Pieņēmumi!$CJ$42))),$BR$10)</f>
        <v>0</v>
      </c>
      <c r="BS113" s="6">
        <f t="shared" si="77"/>
        <v>0</v>
      </c>
      <c r="BT113" s="6">
        <f>IF(AND(BS113&gt;=0,BS113&lt;Pieņēmumi!$CJ$46),0,
IF(AND(BS113&gt;= Pieņēmumi!$CJ$46,BS113&lt;Pieņēmumi!$CJ$47), "Mikro",
IF(AND(BS113&gt;=Pieņēmumi!$CJ$47,BS113&lt;Pieņēmumi!$CJ$48), "Mazs",
IF(AND(BS113&gt;=Pieņēmumi!$CJ$48,BS113&lt;Pieņēmumi!$CJ$49), "Vidējs","Liels"))))</f>
        <v>0</v>
      </c>
      <c r="BU113" s="9">
        <f>IF(BT113="Mikro",Pieņēmumi!$CJ$31*BR113*0.5,
IF(BT113="Mazs",Pieņēmumi!$CJ$31*BR113,
IF(BT113="Vidējs",Pieņēmumi!$CJ$32*BR113,
IF(BT113="Liels",Pieņēmumi!$CJ$34*BR113,
0))))</f>
        <v>0</v>
      </c>
      <c r="BV113" s="9">
        <f>IF(BT113="Mikro",Pieņēmumi!$CJ$31*BR113*0.5,0)</f>
        <v>0</v>
      </c>
      <c r="BW113">
        <v>0</v>
      </c>
      <c r="BX113">
        <v>0</v>
      </c>
      <c r="BY113" s="2">
        <v>0</v>
      </c>
      <c r="BZ113" s="6">
        <f>ROUNDUP(IF($A113=1,BW113/Pieņēmumi!$CU$42,IF($A113=2,BW113/Pieņēmumi!$CU$43,IF($A113=3,BW113/Pieņēmumi!$CU$44,BW113/Pieņēmumi!$CU$45))),$CH$10)</f>
        <v>0</v>
      </c>
      <c r="CA113" s="6">
        <f t="shared" si="78"/>
        <v>0</v>
      </c>
      <c r="CB113" s="6">
        <f>IF(AND(CA113&gt;=0,CA113&lt;Pieņēmumi!$CU$49),0,
IF(AND(CA113&gt;=Pieņēmumi!$CU$49,CA113&lt;Pieņēmumi!$CU$50),"Mazs",
IF(AND(CA113&gt;=Pieņēmumi!$CU$50,CA113&lt;Pieņēmumi!$CU$51),"Vidējs","Liels")))</f>
        <v>0</v>
      </c>
      <c r="CC113" s="9">
        <f>IF(CB113="Mazs",Pieņēmumi!$CU$34*BZ113,IF(CB113="Vidējs",Pieņēmumi!$CU$35*BZ113,IF(CB113="Liels",Pieņēmumi!$CU$37*BZ113,0)))</f>
        <v>0</v>
      </c>
      <c r="CD113" s="9">
        <f>IF(CB113="Mazs",(Pieņēmumi!$CU$35-Pieņēmumi!$CU$34)*BZ113,0)</f>
        <v>0</v>
      </c>
      <c r="CE113">
        <v>0</v>
      </c>
      <c r="CF113">
        <v>0</v>
      </c>
      <c r="CG113" s="2">
        <v>0</v>
      </c>
      <c r="CH113" s="6">
        <f>ROUNDUP(IF($A113=1,CE113/Pieņēmumi!$DE$42,IF($A113=2,CE113/Pieņēmumi!$DE$43,IF($A113=3,CE113/Pieņēmumi!$DE$44,CE113/Pieņēmumi!$DE$45))),$CH$10)</f>
        <v>0</v>
      </c>
      <c r="CI113" s="6">
        <f t="shared" si="79"/>
        <v>0</v>
      </c>
      <c r="CJ113" s="6">
        <f>IF(AND(CI113&gt;=0,CI113&lt;Pieņēmumi!$DE$49),0,
IF(AND(CI113&gt;=Pieņēmumi!$DE$49,CI113&lt;Pieņēmumi!$DE$50),"Mazs",
IF(AND(CI113&gt;=Pieņēmumi!$DE$50,CI113&lt;Pieņēmumi!$DE$51),"Vidējs","Liels")))</f>
        <v>0</v>
      </c>
      <c r="CK113" s="9">
        <f>IF(CJ113="Mazs",Pieņēmumi!$DE$34*CH113,IF(CJ113="Vidējs",Pieņēmumi!$DE$35*CH113,IF(CJ113="Liels",Pieņēmumi!$DE$37*CH113,0)))</f>
        <v>0</v>
      </c>
      <c r="CL113" s="9">
        <f>IF(CJ113="Mazs",(Pieņēmumi!$DE$35-Pieņēmumi!$DE$34)*CH113,0)</f>
        <v>0</v>
      </c>
      <c r="CM113">
        <v>0</v>
      </c>
      <c r="CN113">
        <v>0</v>
      </c>
      <c r="CO113" s="2">
        <v>0</v>
      </c>
      <c r="CP113" s="6">
        <f>ROUNDUP(IF($A113=1,CM113/Pieņēmumi!$DO$42,IF($A113=2,CM113/Pieņēmumi!$DO$43,IF($A113=3,CM113/Pieņēmumi!$DO$44,CM113/Pieņēmumi!$DO$45))),$CP$10)</f>
        <v>0</v>
      </c>
      <c r="CQ113" s="6">
        <f t="shared" si="80"/>
        <v>0</v>
      </c>
      <c r="CR113" s="6">
        <f>IF(AND(CQ113&gt;=0,CQ113&lt;Pieņēmumi!$DO$49),0,
IF(AND(CQ113&gt;=Pieņēmumi!$DO$49,CQ113&lt;Pieņēmumi!$DO$50),"Mazs",
IF(AND(CQ113&gt;=Pieņēmumi!$DO$50,CQ113&lt;Pieņēmumi!$DO$51),"Vidējs","Liels")))</f>
        <v>0</v>
      </c>
      <c r="CS113" s="9">
        <f>IF(CR113="Mazs",Pieņēmumi!$DO$34*CP113,IF(CR113="Vidējs",Pieņēmumi!$DO$35*CP113,IF(CR113="Liels",Pieņēmumi!$DO$37*CP113,0)))</f>
        <v>0</v>
      </c>
      <c r="CT113" s="9">
        <f>IF(CR113="Mazs",(Pieņēmumi!$DO$35-Pieņēmumi!$DO$34)*CP113,0)</f>
        <v>0</v>
      </c>
      <c r="CU113" s="6">
        <f t="shared" si="81"/>
        <v>376</v>
      </c>
      <c r="CV113" s="6">
        <f t="shared" si="82"/>
        <v>19</v>
      </c>
      <c r="CW113" s="2">
        <f t="shared" si="83"/>
        <v>19.789473684210527</v>
      </c>
      <c r="CX113" t="str">
        <f t="shared" si="84"/>
        <v>Vidējā</v>
      </c>
    </row>
    <row r="114" spans="1:102" x14ac:dyDescent="0.25">
      <c r="A114" s="5">
        <v>3</v>
      </c>
      <c r="B114" s="23">
        <v>0.7960550169037417</v>
      </c>
      <c r="C114">
        <v>2</v>
      </c>
      <c r="D114">
        <v>1</v>
      </c>
      <c r="E114" s="2">
        <f t="shared" si="95"/>
        <v>2</v>
      </c>
      <c r="F114" s="6">
        <f>ROUNDUP(IF($A114=1,C114/Pieņēmumi!$B$39,IF($A114=2,C114/Pieņēmumi!$B$40,IF($A114=3,C114/Pieņēmumi!$B$41,C114/Pieņēmumi!$B$42))),$F$10)</f>
        <v>1</v>
      </c>
      <c r="G114" s="6">
        <f t="shared" si="69"/>
        <v>2</v>
      </c>
      <c r="H114" s="6" t="str">
        <f>IF(AND(G114&gt;=0,G114&lt;Pieņēmumi!$B$46),0,
IF(AND(G114&gt;= Pieņēmumi!$B$46,G114&lt;Pieņēmumi!$B$47), "Mikro",
IF(AND(G114&gt;=Pieņēmumi!$B$47,G114&lt;Pieņēmumi!$B$48), "Mazs",
IF(AND(G114&gt;=Pieņēmumi!$B$48,G114&lt;Pieņēmumi!$B$49), "Vidējs","Liels"))))</f>
        <v>Mikro</v>
      </c>
      <c r="I114" s="9">
        <f>IF(H114="Mikro",Pieņēmumi!$B$31*F114*0.5,
IF(H114="Mazs",Pieņēmumi!$B$31*F114,
IF(H114="Vidējs",Pieņēmumi!$B$32*F114,
IF(H114="Liels",Pieņēmumi!$B$34*F114,
0))))</f>
        <v>0.35792094615624032</v>
      </c>
      <c r="J114" s="9">
        <f>IF(H114="Mikro",Pieņēmumi!$B$31*F114*0.5,0)</f>
        <v>0.35792094615624032</v>
      </c>
      <c r="K114">
        <v>9</v>
      </c>
      <c r="L114">
        <v>1</v>
      </c>
      <c r="M114" s="2">
        <f t="shared" si="97"/>
        <v>9</v>
      </c>
      <c r="N114" s="6">
        <f>ROUNDUP(IF($A114=1,K114/Pieņēmumi!$L$39,IF($A114=2,K114/Pieņēmumi!$L$40,IF($A114=3,K114/Pieņēmumi!$L$41,K114/Pieņēmumi!$L$42))),$N$10)</f>
        <v>1</v>
      </c>
      <c r="O114" s="6">
        <f t="shared" si="70"/>
        <v>9</v>
      </c>
      <c r="P114" s="6" t="str">
        <f>IF(AND(O114&gt;=0,O114&lt;Pieņēmumi!$L$46),0,
IF(AND(O114&gt;= Pieņēmumi!$L$46,O114&lt;Pieņēmumi!$L$47), "Mikro",
IF(AND(O114&gt;=Pieņēmumi!$L$47,O114&lt;Pieņēmumi!$L$48), "Mazs",
IF(AND(O114&gt;=Pieņēmumi!$L$48,O114&lt;Pieņēmumi!$L$49), "Vidējs","Liels"))))</f>
        <v>Mazs</v>
      </c>
      <c r="Q114" s="9">
        <f>IF(P114="Mikro",Pieņēmumi!$L$31*N114*0.5,
IF(P114="Mazs",Pieņēmumi!$L$31*N114,
IF(P114="Vidējs",Pieņēmumi!$L$32*N114,
IF(P114="Liels",Pieņēmumi!$L$34*N114,
0))))</f>
        <v>0.7469654528478058</v>
      </c>
      <c r="R114" s="9">
        <f>IF(P114="Mikro",Pieņēmumi!$L$31*N114*0.5,0)</f>
        <v>0</v>
      </c>
      <c r="S114">
        <v>0</v>
      </c>
      <c r="T114">
        <v>0</v>
      </c>
      <c r="U114" s="2">
        <v>0</v>
      </c>
      <c r="V114" s="6">
        <f>ROUNDUP(IF($A114=1,S114/Pieņēmumi!$V$39,IF($A114=2,S114/Pieņēmumi!$V$40,IF($A114=3,S114/Pieņēmumi!$V$41,S114/Pieņēmumi!$V$42))),$V$10)</f>
        <v>0</v>
      </c>
      <c r="W114" s="6">
        <f t="shared" si="71"/>
        <v>0</v>
      </c>
      <c r="X114" s="6">
        <f>IF(AND(W114&gt;=0,W114&lt;Pieņēmumi!$V$46),0,
IF(AND(W114&gt;= Pieņēmumi!$V$46,W114&lt;Pieņēmumi!$V$47), "Mikro",
IF(AND(W114&gt;=Pieņēmumi!$V$47,W114&lt;Pieņēmumi!$V$48), "Mazs",
IF(AND(W114&gt;=Pieņēmumi!$V$48,W114&lt;Pieņēmumi!$V$49), "Vidējs","Liels"))))</f>
        <v>0</v>
      </c>
      <c r="Y114" s="9">
        <f>IF(X114="Mikro",Pieņēmumi!$V$31*V114*0.5,
IF(X114="Mazs",Pieņēmumi!$V$31*V114,
IF(X114="Vidējs",Pieņēmumi!$V$32*V114,
IF(X114="Liels",Pieņēmumi!$V$34*V114,
0))))</f>
        <v>0</v>
      </c>
      <c r="Z114" s="9">
        <f>IF(X114="Mikro",Pieņēmumi!$V$31*V114*0.5,0)</f>
        <v>0</v>
      </c>
      <c r="AA114">
        <v>5</v>
      </c>
      <c r="AB114">
        <v>1</v>
      </c>
      <c r="AC114" s="2">
        <f t="shared" si="99"/>
        <v>5</v>
      </c>
      <c r="AD114" s="6">
        <f>ROUNDUP(IF($A114=1,AA114/Pieņēmumi!$AF$39,IF($A114=2,AA114/Pieņēmumi!$AF$40,IF($A114=3,AA114/Pieņēmumi!$AF$41,AA114/Pieņēmumi!$AF$42))),$AD$10)</f>
        <v>1</v>
      </c>
      <c r="AE114" s="6">
        <f t="shared" si="72"/>
        <v>5</v>
      </c>
      <c r="AF114" s="6" t="str">
        <f>IF(AND(AE114&gt;=0,AE114&lt;Pieņēmumi!$AF$46),0,
IF(AND(AE114&gt;= Pieņēmumi!$AF$46,AE114&lt;Pieņēmumi!$AF$47), "Mikro",
IF(AND(AE114&gt;=Pieņēmumi!$AF$47,AE114&lt;Pieņēmumi!$AF$48), "Mazs",
IF(AND(AE114&gt;=Pieņēmumi!$AF$48,AE114&lt;Pieņēmumi!$AF$49), "Vidējs","Liels"))))</f>
        <v>Mikro</v>
      </c>
      <c r="AG114" s="9">
        <f>IF(AF114="Mikro",Pieņēmumi!$AF$31*AD114*0.5,
IF(AF114="Mazs",Pieņēmumi!$AF$31*AD114,
IF(AF114="Vidējs",Pieņēmumi!$AF$32*AD114,
IF(AF114="Liels",Pieņēmumi!$AF$34*AD114,
0))))</f>
        <v>0.42016806722689076</v>
      </c>
      <c r="AH114" s="9">
        <f>IF(AF114="Mikro",Pieņēmumi!$AF$31*AD114*0.5,0)</f>
        <v>0.42016806722689076</v>
      </c>
      <c r="AI114">
        <v>4</v>
      </c>
      <c r="AJ114">
        <v>1</v>
      </c>
      <c r="AK114" s="2">
        <f t="shared" si="100"/>
        <v>4</v>
      </c>
      <c r="AL114" s="6">
        <f>ROUNDUP(IF($A114=1,AI114/Pieņēmumi!$AR$39,IF($A114=2,AI114/Pieņēmumi!$AR$40,IF($A114=3,AI114/Pieņēmumi!$AR$41,AI114/Pieņēmumi!$AR$42))),$AL$10)</f>
        <v>1</v>
      </c>
      <c r="AM114" s="6">
        <f t="shared" si="73"/>
        <v>4</v>
      </c>
      <c r="AN114" s="6" t="str">
        <f>IF(AND(AM114&gt;=0,AM114&lt;Pieņēmumi!$AR$46),0,
IF(AND(AM114&gt;= Pieņēmumi!$AR$46,AM114&lt;Pieņēmumi!$AR$47), "Mikro",
IF(AND(AM114&gt;=Pieņēmumi!$AR$47,AM114&lt;Pieņēmumi!$AR$48), "Mazs",
IF(AND(AM114&gt;=Pieņēmumi!$AR$48,AM114&lt;Pieņēmumi!$AR$49), "Vidējs","Liels"))))</f>
        <v>Mikro</v>
      </c>
      <c r="AO114" s="9">
        <f>IF(AN114="Mikro",Pieņēmumi!$AR$31*AL114*0.5,
IF(AN114="Mazs",Pieņēmumi!$AR$31*AL114,
IF(AN114="Vidējs",Pieņēmumi!$AR$32*AL114,
IF(AN114="Liels",Pieņēmumi!$AR$34*AL114,
0))))</f>
        <v>0.45129162776221604</v>
      </c>
      <c r="AP114" s="9">
        <f>IF(AN114="Mikro",Pieņēmumi!$AR$31*AL114*0.5,0)</f>
        <v>0.45129162776221604</v>
      </c>
      <c r="AQ114">
        <v>6</v>
      </c>
      <c r="AR114">
        <v>1</v>
      </c>
      <c r="AS114" s="2">
        <f t="shared" si="96"/>
        <v>6</v>
      </c>
      <c r="AT114" s="6">
        <f>ROUNDUP(IF($A114=1,AQ114/Pieņēmumi!$BC$39,IF($A114=2,AQ114/Pieņēmumi!$BC$40,IF($A114=3,AQ114/Pieņēmumi!$BC$41,AQ114/Pieņēmumi!$BC$42))),$AT$10)</f>
        <v>1</v>
      </c>
      <c r="AU114" s="6">
        <f t="shared" si="74"/>
        <v>6</v>
      </c>
      <c r="AV114" s="6" t="str">
        <f>IF(AND(AU114&gt;=0,AU114&lt;Pieņēmumi!$BC$46),0,
IF(AND(AU114&gt;= Pieņēmumi!$BC$46,AU114&lt;Pieņēmumi!$BC$47), "Mikro",
IF(AND(AU114&gt;=Pieņēmumi!$BC$47,AU114&lt;Pieņēmumi!$BC$48), "Mazs",
IF(AND(AU114&gt;=Pieņēmumi!$BC$48,AU114&lt;Pieņēmumi!$BC$49), "Vidējs","Liels"))))</f>
        <v>Mikro</v>
      </c>
      <c r="AW114" s="9">
        <f>IF(AV114="Mikro",Pieņēmumi!$BC$31*AT114*0.5,
IF(AV114="Mazs",Pieņēmumi!$BC$31*AT114,
IF(AV114="Vidējs",Pieņēmumi!$BC$32*AT114,
IF(AV114="Liels",Pieņēmumi!$BC$34*AT114,
0))))</f>
        <v>0.48241518829754126</v>
      </c>
      <c r="AX114" s="9">
        <f>IF(AV114="Mikro",Pieņēmumi!$BC$31*AT114*0.5,0)</f>
        <v>0.48241518829754126</v>
      </c>
      <c r="AY114">
        <v>6</v>
      </c>
      <c r="AZ114">
        <v>1</v>
      </c>
      <c r="BA114" s="2">
        <f>AY114/AZ114</f>
        <v>6</v>
      </c>
      <c r="BB114" s="6">
        <f>ROUNDUP(IF($A114=1,AY114/Pieņēmumi!$BN$39,IF($A114=2,AY114/Pieņēmumi!$BN$40,IF($A114=3,AY114/Pieņēmumi!$BN$41,AY114/Pieņēmumi!$BN$42))),$BB$10)</f>
        <v>1</v>
      </c>
      <c r="BC114" s="6">
        <f t="shared" si="75"/>
        <v>6</v>
      </c>
      <c r="BD114" s="6" t="str">
        <f>IF(AND(BC114&gt;=0,BC114&lt;Pieņēmumi!$BN$46),0,
IF(AND(BC114&gt;= Pieņēmumi!$BN$46,BC114&lt;Pieņēmumi!$BN$47), "Mikro",
IF(AND(BC114&gt;=Pieņēmumi!$BN$47,BC114&lt;Pieņēmumi!$BN$48), "Mazs",
IF(AND(BC114&gt;=Pieņēmumi!$BN$48,BC114&lt;Pieņēmumi!$BN$49), "Vidējs","Liels"))))</f>
        <v>Mikro</v>
      </c>
      <c r="BE114" s="9">
        <f>IF(BD114="Mikro",Pieņēmumi!$BN$31*BB114*0.5,
IF(BD114="Mazs",Pieņēmumi!$BN$31*BB114,
IF(BD114="Vidējs",Pieņēmumi!$BN$32*BB114,
IF(BD114="Liels",Pieņēmumi!$BN$34*BB114,
0))))</f>
        <v>0.51353874883286654</v>
      </c>
      <c r="BF114" s="9">
        <f>IF(BD114="Mikro",Pieņēmumi!$BN$31*BB114*0.5,0)</f>
        <v>0.51353874883286654</v>
      </c>
      <c r="BG114">
        <v>8</v>
      </c>
      <c r="BH114">
        <v>1</v>
      </c>
      <c r="BI114" s="2">
        <f>BG114/BH114</f>
        <v>8</v>
      </c>
      <c r="BJ114" s="6">
        <f>ROUNDUP(IF($A114=1,BG114/Pieņēmumi!$BY$39,IF($A114=2,BG114/Pieņēmumi!$BY$40,IF($A114=3,BG114/Pieņēmumi!$BY$41,BG114/Pieņēmumi!$BY$42))),$BJ$10)</f>
        <v>1</v>
      </c>
      <c r="BK114" s="6">
        <f t="shared" si="76"/>
        <v>8</v>
      </c>
      <c r="BL114" s="6" t="str">
        <f>IF(AND(BK114&gt;=0,BK114&lt;Pieņēmumi!$BY$46),0,
IF(AND(BK114&gt;= Pieņēmumi!$BY$46,BK114&lt;Pieņēmumi!$BY$47), "Mikro",
IF(AND(BK114&gt;=Pieņēmumi!$BY$47,BK114&lt;Pieņēmumi!$BY$48), "Mazs",
IF(AND(BK114&gt;=Pieņēmumi!$BY$48,BK114&lt;Pieņēmumi!$BY$49), "Vidējs","Liels"))))</f>
        <v>Mazs</v>
      </c>
      <c r="BM114" s="9">
        <f>IF(BL114="Mikro",Pieņēmumi!$BY$31*BJ114*0.5,
IF(BL114="Mazs",Pieņēmumi!$BY$31*BJ114,
IF(BL114="Vidējs",Pieņēmumi!$BY$32*BJ114,
IF(BL114="Liels",Pieņēmumi!$BY$34*BJ114,
0))))</f>
        <v>1.0893246187363834</v>
      </c>
      <c r="BN114" s="9">
        <f>IF(BL114="Mikro",Pieņēmumi!$BY$31*BJ114*0.5,0)</f>
        <v>0</v>
      </c>
      <c r="BO114">
        <v>7</v>
      </c>
      <c r="BP114">
        <v>1</v>
      </c>
      <c r="BQ114" s="2">
        <f t="shared" ref="BQ114:BQ123" si="103">BO114/BP114</f>
        <v>7</v>
      </c>
      <c r="BR114" s="6">
        <f>ROUNDUP(IF($A114=1,BO114/Pieņēmumi!$CJ$39,IF($A114=2,BO114/Pieņēmumi!$CJ$40,IF($A114=3,BO114/Pieņēmumi!$CJ$41,BO114/Pieņēmumi!$CJ$42))),$BR$10)</f>
        <v>1</v>
      </c>
      <c r="BS114" s="6">
        <f t="shared" si="77"/>
        <v>7</v>
      </c>
      <c r="BT114" s="6" t="str">
        <f>IF(AND(BS114&gt;=0,BS114&lt;Pieņēmumi!$CJ$46),0,
IF(AND(BS114&gt;= Pieņēmumi!$CJ$46,BS114&lt;Pieņēmumi!$CJ$47), "Mikro",
IF(AND(BS114&gt;=Pieņēmumi!$CJ$47,BS114&lt;Pieņēmumi!$CJ$48), "Mazs",
IF(AND(BS114&gt;=Pieņēmumi!$CJ$48,BS114&lt;Pieņēmumi!$CJ$49), "Vidējs","Liels"))))</f>
        <v>Mikro</v>
      </c>
      <c r="BU114" s="9">
        <f>IF(BT114="Mikro",Pieņēmumi!$CJ$31*BR114*0.5,
IF(BT114="Mazs",Pieņēmumi!$CJ$31*BR114,
IF(BT114="Vidējs",Pieņēmumi!$CJ$32*BR114,
IF(BT114="Liels",Pieņēmumi!$CJ$34*BR114,
0))))</f>
        <v>0.54466230936819171</v>
      </c>
      <c r="BV114" s="9">
        <f>IF(BT114="Mikro",Pieņēmumi!$CJ$31*BR114*0.5,0)</f>
        <v>0.54466230936819171</v>
      </c>
      <c r="BW114">
        <v>0</v>
      </c>
      <c r="BX114">
        <v>0</v>
      </c>
      <c r="BY114" s="2">
        <v>0</v>
      </c>
      <c r="BZ114" s="6">
        <f>ROUNDUP(IF($A114=1,BW114/Pieņēmumi!$CU$42,IF($A114=2,BW114/Pieņēmumi!$CU$43,IF($A114=3,BW114/Pieņēmumi!$CU$44,BW114/Pieņēmumi!$CU$45))),$CH$10)</f>
        <v>0</v>
      </c>
      <c r="CA114" s="6">
        <f t="shared" si="78"/>
        <v>0</v>
      </c>
      <c r="CB114" s="6">
        <f>IF(AND(CA114&gt;=0,CA114&lt;Pieņēmumi!$CU$49),0,
IF(AND(CA114&gt;=Pieņēmumi!$CU$49,CA114&lt;Pieņēmumi!$CU$50),"Mazs",
IF(AND(CA114&gt;=Pieņēmumi!$CU$50,CA114&lt;Pieņēmumi!$CU$51),"Vidējs","Liels")))</f>
        <v>0</v>
      </c>
      <c r="CC114" s="9">
        <f>IF(CB114="Mazs",Pieņēmumi!$CU$34*BZ114,IF(CB114="Vidējs",Pieņēmumi!$CU$35*BZ114,IF(CB114="Liels",Pieņēmumi!$CU$37*BZ114,0)))</f>
        <v>0</v>
      </c>
      <c r="CD114" s="9">
        <f>IF(CB114="Mazs",(Pieņēmumi!$CU$35-Pieņēmumi!$CU$34)*BZ114,0)</f>
        <v>0</v>
      </c>
      <c r="CE114">
        <v>0</v>
      </c>
      <c r="CF114">
        <v>0</v>
      </c>
      <c r="CG114" s="2">
        <v>0</v>
      </c>
      <c r="CH114" s="6">
        <f>ROUNDUP(IF($A114=1,CE114/Pieņēmumi!$DE$42,IF($A114=2,CE114/Pieņēmumi!$DE$43,IF($A114=3,CE114/Pieņēmumi!$DE$44,CE114/Pieņēmumi!$DE$45))),$CH$10)</f>
        <v>0</v>
      </c>
      <c r="CI114" s="6">
        <f t="shared" si="79"/>
        <v>0</v>
      </c>
      <c r="CJ114" s="6">
        <f>IF(AND(CI114&gt;=0,CI114&lt;Pieņēmumi!$DE$49),0,
IF(AND(CI114&gt;=Pieņēmumi!$DE$49,CI114&lt;Pieņēmumi!$DE$50),"Mazs",
IF(AND(CI114&gt;=Pieņēmumi!$DE$50,CI114&lt;Pieņēmumi!$DE$51),"Vidējs","Liels")))</f>
        <v>0</v>
      </c>
      <c r="CK114" s="9">
        <f>IF(CJ114="Mazs",Pieņēmumi!$DE$34*CH114,IF(CJ114="Vidējs",Pieņēmumi!$DE$35*CH114,IF(CJ114="Liels",Pieņēmumi!$DE$37*CH114,0)))</f>
        <v>0</v>
      </c>
      <c r="CL114" s="9">
        <f>IF(CJ114="Mazs",(Pieņēmumi!$DE$35-Pieņēmumi!$DE$34)*CH114,0)</f>
        <v>0</v>
      </c>
      <c r="CM114">
        <v>0</v>
      </c>
      <c r="CN114">
        <v>0</v>
      </c>
      <c r="CO114" s="2">
        <v>0</v>
      </c>
      <c r="CP114" s="6">
        <f>ROUNDUP(IF($A114=1,CM114/Pieņēmumi!$DO$42,IF($A114=2,CM114/Pieņēmumi!$DO$43,IF($A114=3,CM114/Pieņēmumi!$DO$44,CM114/Pieņēmumi!$DO$45))),$CP$10)</f>
        <v>0</v>
      </c>
      <c r="CQ114" s="6">
        <f t="shared" si="80"/>
        <v>0</v>
      </c>
      <c r="CR114" s="6">
        <f>IF(AND(CQ114&gt;=0,CQ114&lt;Pieņēmumi!$DO$49),0,
IF(AND(CQ114&gt;=Pieņēmumi!$DO$49,CQ114&lt;Pieņēmumi!$DO$50),"Mazs",
IF(AND(CQ114&gt;=Pieņēmumi!$DO$50,CQ114&lt;Pieņēmumi!$DO$51),"Vidējs","Liels")))</f>
        <v>0</v>
      </c>
      <c r="CS114" s="9">
        <f>IF(CR114="Mazs",Pieņēmumi!$DO$34*CP114,IF(CR114="Vidējs",Pieņēmumi!$DO$35*CP114,IF(CR114="Liels",Pieņēmumi!$DO$37*CP114,0)))</f>
        <v>0</v>
      </c>
      <c r="CT114" s="9">
        <f>IF(CR114="Mazs",(Pieņēmumi!$DO$35-Pieņēmumi!$DO$34)*CP114,0)</f>
        <v>0</v>
      </c>
      <c r="CU114" s="6">
        <f t="shared" si="81"/>
        <v>47</v>
      </c>
      <c r="CV114" s="6">
        <f t="shared" si="82"/>
        <v>8</v>
      </c>
      <c r="CW114" s="2">
        <f t="shared" si="83"/>
        <v>5.875</v>
      </c>
      <c r="CX114" t="str">
        <f t="shared" si="84"/>
        <v>Mazā</v>
      </c>
    </row>
    <row r="115" spans="1:102" x14ac:dyDescent="0.25">
      <c r="A115" s="5">
        <v>3</v>
      </c>
      <c r="B115" s="23">
        <v>0.79440091954724801</v>
      </c>
      <c r="C115">
        <v>51</v>
      </c>
      <c r="D115">
        <v>3</v>
      </c>
      <c r="E115" s="2">
        <f t="shared" si="95"/>
        <v>17</v>
      </c>
      <c r="F115" s="6">
        <f>ROUNDUP(IF($A115=1,C115/Pieņēmumi!$B$39,IF($A115=2,C115/Pieņēmumi!$B$40,IF($A115=3,C115/Pieņēmumi!$B$41,C115/Pieņēmumi!$B$42))),$F$10)</f>
        <v>3</v>
      </c>
      <c r="G115" s="6">
        <f t="shared" si="69"/>
        <v>17</v>
      </c>
      <c r="H115" s="6" t="str">
        <f>IF(AND(G115&gt;=0,G115&lt;Pieņēmumi!$B$46),0,
IF(AND(G115&gt;= Pieņēmumi!$B$46,G115&lt;Pieņēmumi!$B$47), "Mikro",
IF(AND(G115&gt;=Pieņēmumi!$B$47,G115&lt;Pieņēmumi!$B$48), "Mazs",
IF(AND(G115&gt;=Pieņēmumi!$B$48,G115&lt;Pieņēmumi!$B$49), "Vidējs","Liels"))))</f>
        <v>Vidējs</v>
      </c>
      <c r="I115" s="9">
        <f>IF(H115="Mikro",Pieņēmumi!$B$31*F115*0.5,
IF(H115="Mazs",Pieņēmumi!$B$31*F115,
IF(H115="Vidējs",Pieņēmumi!$B$32*F115,
IF(H115="Liels",Pieņēmumi!$B$34*F115,
0))))</f>
        <v>2.4224806201550386</v>
      </c>
      <c r="J115" s="9">
        <f>IF(H115="Mikro",Pieņēmumi!$B$31*F115*0.5,0)</f>
        <v>0</v>
      </c>
      <c r="K115">
        <v>51</v>
      </c>
      <c r="L115">
        <v>4</v>
      </c>
      <c r="M115" s="2">
        <f t="shared" si="97"/>
        <v>12.75</v>
      </c>
      <c r="N115" s="6">
        <f>ROUNDUP(IF($A115=1,K115/Pieņēmumi!$L$39,IF($A115=2,K115/Pieņēmumi!$L$40,IF($A115=3,K115/Pieņēmumi!$L$41,K115/Pieņēmumi!$L$42))),$N$10)</f>
        <v>3</v>
      </c>
      <c r="O115" s="6">
        <f t="shared" si="70"/>
        <v>17</v>
      </c>
      <c r="P115" s="6" t="str">
        <f>IF(AND(O115&gt;=0,O115&lt;Pieņēmumi!$L$46),0,
IF(AND(O115&gt;= Pieņēmumi!$L$46,O115&lt;Pieņēmumi!$L$47), "Mikro",
IF(AND(O115&gt;=Pieņēmumi!$L$47,O115&lt;Pieņēmumi!$L$48), "Mazs",
IF(AND(O115&gt;=Pieņēmumi!$L$48,O115&lt;Pieņēmumi!$L$49), "Vidējs","Liels"))))</f>
        <v>Vidējs</v>
      </c>
      <c r="Q115" s="9">
        <f>IF(P115="Mikro",Pieņēmumi!$L$31*N115*0.5,
IF(P115="Mazs",Pieņēmumi!$L$31*N115,
IF(P115="Vidējs",Pieņēmumi!$L$32*N115,
IF(P115="Liels",Pieņēmumi!$L$34*N115,
0))))</f>
        <v>2.5193798449612408</v>
      </c>
      <c r="R115" s="9">
        <f>IF(P115="Mikro",Pieņēmumi!$L$31*N115*0.5,0)</f>
        <v>0</v>
      </c>
      <c r="S115">
        <v>38</v>
      </c>
      <c r="T115">
        <v>2</v>
      </c>
      <c r="U115" s="2">
        <f>S115/T115</f>
        <v>19</v>
      </c>
      <c r="V115" s="6">
        <f>ROUNDUP(IF($A115=1,S115/Pieņēmumi!$V$39,IF($A115=2,S115/Pieņēmumi!$V$40,IF($A115=3,S115/Pieņēmumi!$V$41,S115/Pieņēmumi!$V$42))),$V$10)</f>
        <v>2</v>
      </c>
      <c r="W115" s="6">
        <f t="shared" si="71"/>
        <v>19</v>
      </c>
      <c r="X115" s="6" t="str">
        <f>IF(AND(W115&gt;=0,W115&lt;Pieņēmumi!$V$46),0,
IF(AND(W115&gt;= Pieņēmumi!$V$46,W115&lt;Pieņēmumi!$V$47), "Mikro",
IF(AND(W115&gt;=Pieņēmumi!$V$47,W115&lt;Pieņēmumi!$V$48), "Mazs",
IF(AND(W115&gt;=Pieņēmumi!$V$48,W115&lt;Pieņēmumi!$V$49), "Vidējs","Liels"))))</f>
        <v>Vidējs</v>
      </c>
      <c r="Y115" s="9">
        <f>IF(X115="Mikro",Pieņēmumi!$V$31*V115*0.5,
IF(X115="Mazs",Pieņēmumi!$V$31*V115,
IF(X115="Vidējs",Pieņēmumi!$V$32*V115,
IF(X115="Liels",Pieņēmumi!$V$34*V115,
0))))</f>
        <v>1.7441860465116281</v>
      </c>
      <c r="Z115" s="9">
        <f>IF(X115="Mikro",Pieņēmumi!$V$31*V115*0.5,0)</f>
        <v>0</v>
      </c>
      <c r="AA115">
        <v>38</v>
      </c>
      <c r="AB115">
        <v>2</v>
      </c>
      <c r="AC115" s="2">
        <f t="shared" si="99"/>
        <v>19</v>
      </c>
      <c r="AD115" s="6">
        <f>ROUNDUP(IF($A115=1,AA115/Pieņēmumi!$AF$39,IF($A115=2,AA115/Pieņēmumi!$AF$40,IF($A115=3,AA115/Pieņēmumi!$AF$41,AA115/Pieņēmumi!$AF$42))),$AD$10)</f>
        <v>2</v>
      </c>
      <c r="AE115" s="6">
        <f t="shared" si="72"/>
        <v>19</v>
      </c>
      <c r="AF115" s="6" t="str">
        <f>IF(AND(AE115&gt;=0,AE115&lt;Pieņēmumi!$AF$46),0,
IF(AND(AE115&gt;= Pieņēmumi!$AF$46,AE115&lt;Pieņēmumi!$AF$47), "Mikro",
IF(AND(AE115&gt;=Pieņēmumi!$AF$47,AE115&lt;Pieņēmumi!$AF$48), "Mazs",
IF(AND(AE115&gt;=Pieņēmumi!$AF$48,AE115&lt;Pieņēmumi!$AF$49), "Vidējs","Liels"))))</f>
        <v>Vidējs</v>
      </c>
      <c r="AG115" s="9">
        <f>IF(AF115="Mikro",Pieņēmumi!$AF$31*AD115*0.5,
IF(AF115="Mazs",Pieņēmumi!$AF$31*AD115,
IF(AF115="Vidējs",Pieņēmumi!$AF$32*AD115,
IF(AF115="Liels",Pieņēmumi!$AF$34*AD115,
0))))</f>
        <v>2.0671834625323</v>
      </c>
      <c r="AH115" s="9">
        <f>IF(AF115="Mikro",Pieņēmumi!$AF$31*AD115*0.5,0)</f>
        <v>0</v>
      </c>
      <c r="AI115">
        <v>38</v>
      </c>
      <c r="AJ115">
        <v>2</v>
      </c>
      <c r="AK115" s="2">
        <f t="shared" si="100"/>
        <v>19</v>
      </c>
      <c r="AL115" s="6">
        <f>ROUNDUP(IF($A115=1,AI115/Pieņēmumi!$AR$39,IF($A115=2,AI115/Pieņēmumi!$AR$40,IF($A115=3,AI115/Pieņēmumi!$AR$41,AI115/Pieņēmumi!$AR$42))),$AL$10)</f>
        <v>2</v>
      </c>
      <c r="AM115" s="6">
        <f t="shared" si="73"/>
        <v>19</v>
      </c>
      <c r="AN115" s="6" t="str">
        <f>IF(AND(AM115&gt;=0,AM115&lt;Pieņēmumi!$AR$46),0,
IF(AND(AM115&gt;= Pieņēmumi!$AR$46,AM115&lt;Pieņēmumi!$AR$47), "Mikro",
IF(AND(AM115&gt;=Pieņēmumi!$AR$47,AM115&lt;Pieņēmumi!$AR$48), "Mazs",
IF(AND(AM115&gt;=Pieņēmumi!$AR$48,AM115&lt;Pieņēmumi!$AR$49), "Vidējs","Liels"))))</f>
        <v>Vidējs</v>
      </c>
      <c r="AO115" s="9">
        <f>IF(AN115="Mikro",Pieņēmumi!$AR$31*AL115*0.5,
IF(AN115="Mazs",Pieņēmumi!$AR$31*AL115,
IF(AN115="Vidējs",Pieņēmumi!$AR$32*AL115,
IF(AN115="Liels",Pieņēmumi!$AR$34*AL115,
0))))</f>
        <v>2.1963824289405687</v>
      </c>
      <c r="AP115" s="9">
        <f>IF(AN115="Mikro",Pieņēmumi!$AR$31*AL115*0.5,0)</f>
        <v>0</v>
      </c>
      <c r="AQ115">
        <v>38</v>
      </c>
      <c r="AR115">
        <v>2</v>
      </c>
      <c r="AS115" s="2">
        <f t="shared" si="96"/>
        <v>19</v>
      </c>
      <c r="AT115" s="6">
        <f>ROUNDUP(IF($A115=1,AQ115/Pieņēmumi!$BC$39,IF($A115=2,AQ115/Pieņēmumi!$BC$40,IF($A115=3,AQ115/Pieņēmumi!$BC$41,AQ115/Pieņēmumi!$BC$42))),$AT$10)</f>
        <v>2</v>
      </c>
      <c r="AU115" s="6">
        <f t="shared" si="74"/>
        <v>19</v>
      </c>
      <c r="AV115" s="6" t="str">
        <f>IF(AND(AU115&gt;=0,AU115&lt;Pieņēmumi!$BC$46),0,
IF(AND(AU115&gt;= Pieņēmumi!$BC$46,AU115&lt;Pieņēmumi!$BC$47), "Mikro",
IF(AND(AU115&gt;=Pieņēmumi!$BC$47,AU115&lt;Pieņēmumi!$BC$48), "Mazs",
IF(AND(AU115&gt;=Pieņēmumi!$BC$48,AU115&lt;Pieņēmumi!$BC$49), "Vidējs","Liels"))))</f>
        <v>Vidējs</v>
      </c>
      <c r="AW115" s="9">
        <f>IF(AV115="Mikro",Pieņēmumi!$BC$31*AT115*0.5,
IF(AV115="Mazs",Pieņēmumi!$BC$31*AT115,
IF(AV115="Vidējs",Pieņēmumi!$BC$32*AT115,
IF(AV115="Liels",Pieņēmumi!$BC$34*AT115,
0))))</f>
        <v>2.3255813953488373</v>
      </c>
      <c r="AX115" s="9">
        <f>IF(AV115="Mikro",Pieņēmumi!$BC$31*AT115*0.5,0)</f>
        <v>0</v>
      </c>
      <c r="AY115">
        <v>44</v>
      </c>
      <c r="AZ115">
        <v>2</v>
      </c>
      <c r="BA115" s="2">
        <f>AY115/AZ115</f>
        <v>22</v>
      </c>
      <c r="BB115" s="6">
        <f>ROUNDUP(IF($A115=1,AY115/Pieņēmumi!$BN$39,IF($A115=2,AY115/Pieņēmumi!$BN$40,IF($A115=3,AY115/Pieņēmumi!$BN$41,AY115/Pieņēmumi!$BN$42))),$BB$10)</f>
        <v>2</v>
      </c>
      <c r="BC115" s="6">
        <f t="shared" si="75"/>
        <v>22</v>
      </c>
      <c r="BD115" s="6" t="str">
        <f>IF(AND(BC115&gt;=0,BC115&lt;Pieņēmumi!$BN$46),0,
IF(AND(BC115&gt;= Pieņēmumi!$BN$46,BC115&lt;Pieņēmumi!$BN$47), "Mikro",
IF(AND(BC115&gt;=Pieņēmumi!$BN$47,BC115&lt;Pieņēmumi!$BN$48), "Mazs",
IF(AND(BC115&gt;=Pieņēmumi!$BN$48,BC115&lt;Pieņēmumi!$BN$49), "Vidējs","Liels"))))</f>
        <v>Liels</v>
      </c>
      <c r="BE115" s="9">
        <f>IF(BD115="Mikro",Pieņēmumi!$BN$31*BB115*0.5,
IF(BD115="Mazs",Pieņēmumi!$BN$31*BB115,
IF(BD115="Vidējs",Pieņēmumi!$BN$32*BB115,
IF(BD115="Liels",Pieņēmumi!$BN$34*BB115,
0))))</f>
        <v>3.1746031746031744</v>
      </c>
      <c r="BF115" s="9">
        <f>IF(BD115="Mikro",Pieņēmumi!$BN$31*BB115*0.5,0)</f>
        <v>0</v>
      </c>
      <c r="BG115">
        <v>32</v>
      </c>
      <c r="BH115">
        <v>2</v>
      </c>
      <c r="BI115" s="2">
        <f>BG115/BH115</f>
        <v>16</v>
      </c>
      <c r="BJ115" s="6">
        <f>ROUNDUP(IF($A115=1,BG115/Pieņēmumi!$BY$39,IF($A115=2,BG115/Pieņēmumi!$BY$40,IF($A115=3,BG115/Pieņēmumi!$BY$41,BG115/Pieņēmumi!$BY$42))),$BJ$10)</f>
        <v>2</v>
      </c>
      <c r="BK115" s="6">
        <f t="shared" si="76"/>
        <v>16</v>
      </c>
      <c r="BL115" s="6" t="str">
        <f>IF(AND(BK115&gt;=0,BK115&lt;Pieņēmumi!$BY$46),0,
IF(AND(BK115&gt;= Pieņēmumi!$BY$46,BK115&lt;Pieņēmumi!$BY$47), "Mikro",
IF(AND(BK115&gt;=Pieņēmumi!$BY$47,BK115&lt;Pieņēmumi!$BY$48), "Mazs",
IF(AND(BK115&gt;=Pieņēmumi!$BY$48,BK115&lt;Pieņēmumi!$BY$49), "Vidējs","Liels"))))</f>
        <v>Vidējs</v>
      </c>
      <c r="BM115" s="9">
        <f>IF(BL115="Mikro",Pieņēmumi!$BY$31*BJ115*0.5,
IF(BL115="Mazs",Pieņēmumi!$BY$31*BJ115,
IF(BL115="Vidējs",Pieņēmumi!$BY$32*BJ115,
IF(BL115="Liels",Pieņēmumi!$BY$34*BJ115,
0))))</f>
        <v>2.5839793281653747</v>
      </c>
      <c r="BN115" s="9">
        <f>IF(BL115="Mikro",Pieņēmumi!$BY$31*BJ115*0.5,0)</f>
        <v>0</v>
      </c>
      <c r="BO115">
        <v>34</v>
      </c>
      <c r="BP115">
        <v>2</v>
      </c>
      <c r="BQ115" s="2">
        <f t="shared" si="103"/>
        <v>17</v>
      </c>
      <c r="BR115" s="6">
        <f>ROUNDUP(IF($A115=1,BO115/Pieņēmumi!$CJ$39,IF($A115=2,BO115/Pieņēmumi!$CJ$40,IF($A115=3,BO115/Pieņēmumi!$CJ$41,BO115/Pieņēmumi!$CJ$42))),$BR$10)</f>
        <v>2</v>
      </c>
      <c r="BS115" s="6">
        <f t="shared" si="77"/>
        <v>17</v>
      </c>
      <c r="BT115" s="6" t="str">
        <f>IF(AND(BS115&gt;=0,BS115&lt;Pieņēmumi!$CJ$46),0,
IF(AND(BS115&gt;= Pieņēmumi!$CJ$46,BS115&lt;Pieņēmumi!$CJ$47), "Mikro",
IF(AND(BS115&gt;=Pieņēmumi!$CJ$47,BS115&lt;Pieņēmumi!$CJ$48), "Mazs",
IF(AND(BS115&gt;=Pieņēmumi!$CJ$48,BS115&lt;Pieņēmumi!$CJ$49), "Vidējs","Liels"))))</f>
        <v>Vidējs</v>
      </c>
      <c r="BU115" s="9">
        <f>IF(BT115="Mikro",Pieņēmumi!$CJ$31*BR115*0.5,
IF(BT115="Mazs",Pieņēmumi!$CJ$31*BR115,
IF(BT115="Vidējs",Pieņēmumi!$CJ$32*BR115,
IF(BT115="Liels",Pieņēmumi!$CJ$34*BR115,
0))))</f>
        <v>2.5839793281653747</v>
      </c>
      <c r="BV115" s="9">
        <f>IF(BT115="Mikro",Pieņēmumi!$CJ$31*BR115*0.5,0)</f>
        <v>0</v>
      </c>
      <c r="BW115">
        <v>8</v>
      </c>
      <c r="BX115">
        <v>1</v>
      </c>
      <c r="BY115" s="2">
        <f>BW115/BX115</f>
        <v>8</v>
      </c>
      <c r="BZ115" s="6">
        <f>ROUNDUP(IF($A115=1,BW115/Pieņēmumi!$CU$42,IF($A115=2,BW115/Pieņēmumi!$CU$43,IF($A115=3,BW115/Pieņēmumi!$CU$44,BW115/Pieņēmumi!$CU$45))),$CH$10)</f>
        <v>1</v>
      </c>
      <c r="CA115" s="6">
        <f t="shared" si="78"/>
        <v>8</v>
      </c>
      <c r="CB115" s="6" t="str">
        <f>IF(AND(CA115&gt;=0,CA115&lt;Pieņēmumi!$CU$49),0,
IF(AND(CA115&gt;=Pieņēmumi!$CU$49,CA115&lt;Pieņēmumi!$CU$50),"Mazs",
IF(AND(CA115&gt;=Pieņēmumi!$CU$50,CA115&lt;Pieņēmumi!$CU$51),"Vidējs","Liels")))</f>
        <v>Mazs</v>
      </c>
      <c r="CC115" s="9">
        <f>IF(CB115="Mazs",Pieņēmumi!$CU$34*BZ115,IF(CB115="Vidējs",Pieņēmumi!$CU$35*BZ115,IF(CB115="Liels",Pieņēmumi!$CU$37*BZ115,0)))</f>
        <v>1.151571739807034</v>
      </c>
      <c r="CD115" s="9">
        <f>IF(CB115="Mazs",(Pieņēmumi!$CU$35-Pieņēmumi!$CU$34)*BZ115,0)</f>
        <v>0.23731714908185508</v>
      </c>
      <c r="CE115">
        <v>13</v>
      </c>
      <c r="CF115">
        <v>1</v>
      </c>
      <c r="CG115" s="2">
        <f>CE115/CF115</f>
        <v>13</v>
      </c>
      <c r="CH115" s="6">
        <f>ROUNDUP(IF($A115=1,CE115/Pieņēmumi!$DE$42,IF($A115=2,CE115/Pieņēmumi!$DE$43,IF($A115=3,CE115/Pieņēmumi!$DE$44,CE115/Pieņēmumi!$DE$45))),$CH$10)</f>
        <v>1</v>
      </c>
      <c r="CI115" s="6">
        <f t="shared" si="79"/>
        <v>13</v>
      </c>
      <c r="CJ115" s="6" t="str">
        <f>IF(AND(CI115&gt;=0,CI115&lt;Pieņēmumi!$DE$49),0,
IF(AND(CI115&gt;=Pieņēmumi!$DE$49,CI115&lt;Pieņēmumi!$DE$50),"Mazs",
IF(AND(CI115&gt;=Pieņēmumi!$DE$50,CI115&lt;Pieņēmumi!$DE$51),"Vidējs","Liels")))</f>
        <v>Vidējs</v>
      </c>
      <c r="CK115" s="9">
        <f>IF(CJ115="Mazs",Pieņēmumi!$DE$34*CH115,IF(CJ115="Vidējs",Pieņēmumi!$DE$35*CH115,IF(CJ115="Liels",Pieņēmumi!$DE$37*CH115,0)))</f>
        <v>1.3888888888888891</v>
      </c>
      <c r="CL115" s="9">
        <f>IF(CJ115="Mazs",(Pieņēmumi!$DE$35-Pieņēmumi!$DE$34)*CH115,0)</f>
        <v>0</v>
      </c>
      <c r="CM115">
        <v>18</v>
      </c>
      <c r="CN115">
        <v>1</v>
      </c>
      <c r="CO115" s="2">
        <f>CM115/CN115</f>
        <v>18</v>
      </c>
      <c r="CP115" s="6">
        <f>ROUNDUP(IF($A115=1,CM115/Pieņēmumi!$DO$42,IF($A115=2,CM115/Pieņēmumi!$DO$43,IF($A115=3,CM115/Pieņēmumi!$DO$44,CM115/Pieņēmumi!$DO$45))),$CP$10)</f>
        <v>1</v>
      </c>
      <c r="CQ115" s="6">
        <f t="shared" si="80"/>
        <v>18</v>
      </c>
      <c r="CR115" s="6" t="str">
        <f>IF(AND(CQ115&gt;=0,CQ115&lt;Pieņēmumi!$DO$49),0,
IF(AND(CQ115&gt;=Pieņēmumi!$DO$49,CQ115&lt;Pieņēmumi!$DO$50),"Mazs",
IF(AND(CQ115&gt;=Pieņēmumi!$DO$50,CQ115&lt;Pieņēmumi!$DO$51),"Vidējs","Liels")))</f>
        <v>Vidējs</v>
      </c>
      <c r="CS115" s="9">
        <f>IF(CR115="Mazs",Pieņēmumi!$DO$34*CP115,IF(CR115="Vidējs",Pieņēmumi!$DO$35*CP115,IF(CR115="Liels",Pieņēmumi!$DO$37*CP115,0)))</f>
        <v>1.3888888888888891</v>
      </c>
      <c r="CT115" s="9">
        <f>IF(CR115="Mazs",(Pieņēmumi!$DO$35-Pieņēmumi!$DO$34)*CP115,0)</f>
        <v>0</v>
      </c>
      <c r="CU115" s="6">
        <f t="shared" si="81"/>
        <v>403</v>
      </c>
      <c r="CV115" s="6">
        <f t="shared" si="82"/>
        <v>24</v>
      </c>
      <c r="CW115" s="2">
        <f t="shared" si="83"/>
        <v>16.791666666666668</v>
      </c>
      <c r="CX115" t="str">
        <f t="shared" si="84"/>
        <v>Vidējā</v>
      </c>
    </row>
    <row r="116" spans="1:102" x14ac:dyDescent="0.25">
      <c r="A116" s="5">
        <v>3</v>
      </c>
      <c r="B116" s="23">
        <v>0.79428406472773561</v>
      </c>
      <c r="C116">
        <v>11</v>
      </c>
      <c r="D116">
        <v>1</v>
      </c>
      <c r="E116" s="2">
        <f t="shared" si="95"/>
        <v>11</v>
      </c>
      <c r="F116" s="6">
        <f>ROUNDUP(IF($A116=1,C116/Pieņēmumi!$B$39,IF($A116=2,C116/Pieņēmumi!$B$40,IF($A116=3,C116/Pieņēmumi!$B$41,C116/Pieņēmumi!$B$42))),$F$10)</f>
        <v>1</v>
      </c>
      <c r="G116" s="6">
        <f t="shared" si="69"/>
        <v>11</v>
      </c>
      <c r="H116" s="6" t="str">
        <f>IF(AND(G116&gt;=0,G116&lt;Pieņēmumi!$B$46),0,
IF(AND(G116&gt;= Pieņēmumi!$B$46,G116&lt;Pieņēmumi!$B$47), "Mikro",
IF(AND(G116&gt;=Pieņēmumi!$B$47,G116&lt;Pieņēmumi!$B$48), "Mazs",
IF(AND(G116&gt;=Pieņēmumi!$B$48,G116&lt;Pieņēmumi!$B$49), "Vidējs","Liels"))))</f>
        <v>Mazs</v>
      </c>
      <c r="I116" s="9">
        <f>IF(H116="Mikro",Pieņēmumi!$B$31*F116*0.5,
IF(H116="Mazs",Pieņēmumi!$B$31*F116,
IF(H116="Vidējs",Pieņēmumi!$B$32*F116,
IF(H116="Liels",Pieņēmumi!$B$34*F116,
0))))</f>
        <v>0.71584189231248063</v>
      </c>
      <c r="J116" s="9">
        <f>IF(H116="Mikro",Pieņēmumi!$B$31*F116*0.5,0)</f>
        <v>0</v>
      </c>
      <c r="K116">
        <v>8</v>
      </c>
      <c r="L116">
        <v>1</v>
      </c>
      <c r="M116" s="2">
        <f t="shared" si="97"/>
        <v>8</v>
      </c>
      <c r="N116" s="6">
        <f>ROUNDUP(IF($A116=1,K116/Pieņēmumi!$L$39,IF($A116=2,K116/Pieņēmumi!$L$40,IF($A116=3,K116/Pieņēmumi!$L$41,K116/Pieņēmumi!$L$42))),$N$10)</f>
        <v>1</v>
      </c>
      <c r="O116" s="6">
        <f t="shared" si="70"/>
        <v>8</v>
      </c>
      <c r="P116" s="6" t="str">
        <f>IF(AND(O116&gt;=0,O116&lt;Pieņēmumi!$L$46),0,
IF(AND(O116&gt;= Pieņēmumi!$L$46,O116&lt;Pieņēmumi!$L$47), "Mikro",
IF(AND(O116&gt;=Pieņēmumi!$L$47,O116&lt;Pieņēmumi!$L$48), "Mazs",
IF(AND(O116&gt;=Pieņēmumi!$L$48,O116&lt;Pieņēmumi!$L$49), "Vidējs","Liels"))))</f>
        <v>Mazs</v>
      </c>
      <c r="Q116" s="9">
        <f>IF(P116="Mikro",Pieņēmumi!$L$31*N116*0.5,
IF(P116="Mazs",Pieņēmumi!$L$31*N116,
IF(P116="Vidējs",Pieņēmumi!$L$32*N116,
IF(P116="Liels",Pieņēmumi!$L$34*N116,
0))))</f>
        <v>0.7469654528478058</v>
      </c>
      <c r="R116" s="9">
        <f>IF(P116="Mikro",Pieņēmumi!$L$31*N116*0.5,0)</f>
        <v>0</v>
      </c>
      <c r="S116">
        <v>4</v>
      </c>
      <c r="T116">
        <v>1</v>
      </c>
      <c r="U116" s="2">
        <f>S116/T116</f>
        <v>4</v>
      </c>
      <c r="V116" s="6">
        <f>ROUNDUP(IF($A116=1,S116/Pieņēmumi!$V$39,IF($A116=2,S116/Pieņēmumi!$V$40,IF($A116=3,S116/Pieņēmumi!$V$41,S116/Pieņēmumi!$V$42))),$V$10)</f>
        <v>1</v>
      </c>
      <c r="W116" s="6">
        <f t="shared" si="71"/>
        <v>4</v>
      </c>
      <c r="X116" s="6" t="str">
        <f>IF(AND(W116&gt;=0,W116&lt;Pieņēmumi!$V$46),0,
IF(AND(W116&gt;= Pieņēmumi!$V$46,W116&lt;Pieņēmumi!$V$47), "Mikro",
IF(AND(W116&gt;=Pieņēmumi!$V$47,W116&lt;Pieņēmumi!$V$48), "Mazs",
IF(AND(W116&gt;=Pieņēmumi!$V$48,W116&lt;Pieņēmumi!$V$49), "Vidējs","Liels"))))</f>
        <v>Mikro</v>
      </c>
      <c r="Y116" s="9">
        <f>IF(X116="Mikro",Pieņēmumi!$V$31*V116*0.5,
IF(X116="Mazs",Pieņēmumi!$V$31*V116,
IF(X116="Vidējs",Pieņēmumi!$V$32*V116,
IF(X116="Liels",Pieņēmumi!$V$34*V116,
0))))</f>
        <v>0.38904450669156554</v>
      </c>
      <c r="Z116" s="9">
        <f>IF(X116="Mikro",Pieņēmumi!$V$31*V116*0.5,0)</f>
        <v>0.38904450669156554</v>
      </c>
      <c r="AA116">
        <v>7</v>
      </c>
      <c r="AB116">
        <v>1</v>
      </c>
      <c r="AC116" s="2">
        <f t="shared" si="99"/>
        <v>7</v>
      </c>
      <c r="AD116" s="6">
        <f>ROUNDUP(IF($A116=1,AA116/Pieņēmumi!$AF$39,IF($A116=2,AA116/Pieņēmumi!$AF$40,IF($A116=3,AA116/Pieņēmumi!$AF$41,AA116/Pieņēmumi!$AF$42))),$AD$10)</f>
        <v>1</v>
      </c>
      <c r="AE116" s="6">
        <f t="shared" si="72"/>
        <v>7</v>
      </c>
      <c r="AF116" s="6" t="str">
        <f>IF(AND(AE116&gt;=0,AE116&lt;Pieņēmumi!$AF$46),0,
IF(AND(AE116&gt;= Pieņēmumi!$AF$46,AE116&lt;Pieņēmumi!$AF$47), "Mikro",
IF(AND(AE116&gt;=Pieņēmumi!$AF$47,AE116&lt;Pieņēmumi!$AF$48), "Mazs",
IF(AND(AE116&gt;=Pieņēmumi!$AF$48,AE116&lt;Pieņēmumi!$AF$49), "Vidējs","Liels"))))</f>
        <v>Mikro</v>
      </c>
      <c r="AG116" s="9">
        <f>IF(AF116="Mikro",Pieņēmumi!$AF$31*AD116*0.5,
IF(AF116="Mazs",Pieņēmumi!$AF$31*AD116,
IF(AF116="Vidējs",Pieņēmumi!$AF$32*AD116,
IF(AF116="Liels",Pieņēmumi!$AF$34*AD116,
0))))</f>
        <v>0.42016806722689076</v>
      </c>
      <c r="AH116" s="9">
        <f>IF(AF116="Mikro",Pieņēmumi!$AF$31*AD116*0.5,0)</f>
        <v>0.42016806722689076</v>
      </c>
      <c r="AI116">
        <v>10</v>
      </c>
      <c r="AJ116">
        <v>1</v>
      </c>
      <c r="AK116" s="2">
        <f t="shared" si="100"/>
        <v>10</v>
      </c>
      <c r="AL116" s="6">
        <f>ROUNDUP(IF($A116=1,AI116/Pieņēmumi!$AR$39,IF($A116=2,AI116/Pieņēmumi!$AR$40,IF($A116=3,AI116/Pieņēmumi!$AR$41,AI116/Pieņēmumi!$AR$42))),$AL$10)</f>
        <v>1</v>
      </c>
      <c r="AM116" s="6">
        <f t="shared" si="73"/>
        <v>10</v>
      </c>
      <c r="AN116" s="6" t="str">
        <f>IF(AND(AM116&gt;=0,AM116&lt;Pieņēmumi!$AR$46),0,
IF(AND(AM116&gt;= Pieņēmumi!$AR$46,AM116&lt;Pieņēmumi!$AR$47), "Mikro",
IF(AND(AM116&gt;=Pieņēmumi!$AR$47,AM116&lt;Pieņēmumi!$AR$48), "Mazs",
IF(AND(AM116&gt;=Pieņēmumi!$AR$48,AM116&lt;Pieņēmumi!$AR$49), "Vidējs","Liels"))))</f>
        <v>Mazs</v>
      </c>
      <c r="AO116" s="9">
        <f>IF(AN116="Mikro",Pieņēmumi!$AR$31*AL116*0.5,
IF(AN116="Mazs",Pieņēmumi!$AR$31*AL116,
IF(AN116="Vidējs",Pieņēmumi!$AR$32*AL116,
IF(AN116="Liels",Pieņēmumi!$AR$34*AL116,
0))))</f>
        <v>0.90258325552443208</v>
      </c>
      <c r="AP116" s="9">
        <f>IF(AN116="Mikro",Pieņēmumi!$AR$31*AL116*0.5,0)</f>
        <v>0</v>
      </c>
      <c r="AQ116">
        <v>11</v>
      </c>
      <c r="AR116">
        <v>1</v>
      </c>
      <c r="AS116" s="2">
        <f t="shared" si="96"/>
        <v>11</v>
      </c>
      <c r="AT116" s="6">
        <f>ROUNDUP(IF($A116=1,AQ116/Pieņēmumi!$BC$39,IF($A116=2,AQ116/Pieņēmumi!$BC$40,IF($A116=3,AQ116/Pieņēmumi!$BC$41,AQ116/Pieņēmumi!$BC$42))),$AT$10)</f>
        <v>1</v>
      </c>
      <c r="AU116" s="6">
        <f t="shared" si="74"/>
        <v>11</v>
      </c>
      <c r="AV116" s="6" t="str">
        <f>IF(AND(AU116&gt;=0,AU116&lt;Pieņēmumi!$BC$46),0,
IF(AND(AU116&gt;= Pieņēmumi!$BC$46,AU116&lt;Pieņēmumi!$BC$47), "Mikro",
IF(AND(AU116&gt;=Pieņēmumi!$BC$47,AU116&lt;Pieņēmumi!$BC$48), "Mazs",
IF(AND(AU116&gt;=Pieņēmumi!$BC$48,AU116&lt;Pieņēmumi!$BC$49), "Vidējs","Liels"))))</f>
        <v>Mazs</v>
      </c>
      <c r="AW116" s="9">
        <f>IF(AV116="Mikro",Pieņēmumi!$BC$31*AT116*0.5,
IF(AV116="Mazs",Pieņēmumi!$BC$31*AT116,
IF(AV116="Vidējs",Pieņēmumi!$BC$32*AT116,
IF(AV116="Liels",Pieņēmumi!$BC$34*AT116,
0))))</f>
        <v>0.96483037659508253</v>
      </c>
      <c r="AX116" s="9">
        <f>IF(AV116="Mikro",Pieņēmumi!$BC$31*AT116*0.5,0)</f>
        <v>0</v>
      </c>
      <c r="AY116">
        <v>11</v>
      </c>
      <c r="AZ116">
        <v>1</v>
      </c>
      <c r="BA116" s="2">
        <f>AY116/AZ116</f>
        <v>11</v>
      </c>
      <c r="BB116" s="6">
        <f>ROUNDUP(IF($A116=1,AY116/Pieņēmumi!$BN$39,IF($A116=2,AY116/Pieņēmumi!$BN$40,IF($A116=3,AY116/Pieņēmumi!$BN$41,AY116/Pieņēmumi!$BN$42))),$BB$10)</f>
        <v>1</v>
      </c>
      <c r="BC116" s="6">
        <f t="shared" si="75"/>
        <v>11</v>
      </c>
      <c r="BD116" s="6" t="str">
        <f>IF(AND(BC116&gt;=0,BC116&lt;Pieņēmumi!$BN$46),0,
IF(AND(BC116&gt;= Pieņēmumi!$BN$46,BC116&lt;Pieņēmumi!$BN$47), "Mikro",
IF(AND(BC116&gt;=Pieņēmumi!$BN$47,BC116&lt;Pieņēmumi!$BN$48), "Mazs",
IF(AND(BC116&gt;=Pieņēmumi!$BN$48,BC116&lt;Pieņēmumi!$BN$49), "Vidējs","Liels"))))</f>
        <v>Mazs</v>
      </c>
      <c r="BE116" s="9">
        <f>IF(BD116="Mikro",Pieņēmumi!$BN$31*BB116*0.5,
IF(BD116="Mazs",Pieņēmumi!$BN$31*BB116,
IF(BD116="Vidējs",Pieņēmumi!$BN$32*BB116,
IF(BD116="Liels",Pieņēmumi!$BN$34*BB116,
0))))</f>
        <v>1.0270774976657331</v>
      </c>
      <c r="BF116" s="9">
        <f>IF(BD116="Mikro",Pieņēmumi!$BN$31*BB116*0.5,0)</f>
        <v>0</v>
      </c>
      <c r="BG116">
        <v>12</v>
      </c>
      <c r="BH116">
        <v>1</v>
      </c>
      <c r="BI116" s="2">
        <f>BG116/BH116</f>
        <v>12</v>
      </c>
      <c r="BJ116" s="6">
        <f>ROUNDUP(IF($A116=1,BG116/Pieņēmumi!$BY$39,IF($A116=2,BG116/Pieņēmumi!$BY$40,IF($A116=3,BG116/Pieņēmumi!$BY$41,BG116/Pieņēmumi!$BY$42))),$BJ$10)</f>
        <v>1</v>
      </c>
      <c r="BK116" s="6">
        <f t="shared" si="76"/>
        <v>12</v>
      </c>
      <c r="BL116" s="6" t="str">
        <f>IF(AND(BK116&gt;=0,BK116&lt;Pieņēmumi!$BY$46),0,
IF(AND(BK116&gt;= Pieņēmumi!$BY$46,BK116&lt;Pieņēmumi!$BY$47), "Mikro",
IF(AND(BK116&gt;=Pieņēmumi!$BY$47,BK116&lt;Pieņēmumi!$BY$48), "Mazs",
IF(AND(BK116&gt;=Pieņēmumi!$BY$48,BK116&lt;Pieņēmumi!$BY$49), "Vidējs","Liels"))))</f>
        <v>Vidējs</v>
      </c>
      <c r="BM116" s="9">
        <f>IF(BL116="Mikro",Pieņēmumi!$BY$31*BJ116*0.5,
IF(BL116="Mazs",Pieņēmumi!$BY$31*BJ116,
IF(BL116="Vidējs",Pieņēmumi!$BY$32*BJ116,
IF(BL116="Liels",Pieņēmumi!$BY$34*BJ116,
0))))</f>
        <v>1.2919896640826873</v>
      </c>
      <c r="BN116" s="9">
        <f>IF(BL116="Mikro",Pieņēmumi!$BY$31*BJ116*0.5,0)</f>
        <v>0</v>
      </c>
      <c r="BO116">
        <v>9</v>
      </c>
      <c r="BP116">
        <v>1</v>
      </c>
      <c r="BQ116" s="2">
        <f t="shared" si="103"/>
        <v>9</v>
      </c>
      <c r="BR116" s="6">
        <f>ROUNDUP(IF($A116=1,BO116/Pieņēmumi!$CJ$39,IF($A116=2,BO116/Pieņēmumi!$CJ$40,IF($A116=3,BO116/Pieņēmumi!$CJ$41,BO116/Pieņēmumi!$CJ$42))),$BR$10)</f>
        <v>1</v>
      </c>
      <c r="BS116" s="6">
        <f t="shared" si="77"/>
        <v>9</v>
      </c>
      <c r="BT116" s="6" t="str">
        <f>IF(AND(BS116&gt;=0,BS116&lt;Pieņēmumi!$CJ$46),0,
IF(AND(BS116&gt;= Pieņēmumi!$CJ$46,BS116&lt;Pieņēmumi!$CJ$47), "Mikro",
IF(AND(BS116&gt;=Pieņēmumi!$CJ$47,BS116&lt;Pieņēmumi!$CJ$48), "Mazs",
IF(AND(BS116&gt;=Pieņēmumi!$CJ$48,BS116&lt;Pieņēmumi!$CJ$49), "Vidējs","Liels"))))</f>
        <v>Mazs</v>
      </c>
      <c r="BU116" s="9">
        <f>IF(BT116="Mikro",Pieņēmumi!$CJ$31*BR116*0.5,
IF(BT116="Mazs",Pieņēmumi!$CJ$31*BR116,
IF(BT116="Vidējs",Pieņēmumi!$CJ$32*BR116,
IF(BT116="Liels",Pieņēmumi!$CJ$34*BR116,
0))))</f>
        <v>1.0893246187363834</v>
      </c>
      <c r="BV116" s="9">
        <f>IF(BT116="Mikro",Pieņēmumi!$CJ$31*BR116*0.5,0)</f>
        <v>0</v>
      </c>
      <c r="BW116">
        <v>0</v>
      </c>
      <c r="BX116">
        <v>0</v>
      </c>
      <c r="BY116" s="2">
        <v>0</v>
      </c>
      <c r="BZ116" s="6">
        <f>ROUNDUP(IF($A116=1,BW116/Pieņēmumi!$CU$42,IF($A116=2,BW116/Pieņēmumi!$CU$43,IF($A116=3,BW116/Pieņēmumi!$CU$44,BW116/Pieņēmumi!$CU$45))),$CH$10)</f>
        <v>0</v>
      </c>
      <c r="CA116" s="6">
        <f t="shared" si="78"/>
        <v>0</v>
      </c>
      <c r="CB116" s="6">
        <f>IF(AND(CA116&gt;=0,CA116&lt;Pieņēmumi!$CU$49),0,
IF(AND(CA116&gt;=Pieņēmumi!$CU$49,CA116&lt;Pieņēmumi!$CU$50),"Mazs",
IF(AND(CA116&gt;=Pieņēmumi!$CU$50,CA116&lt;Pieņēmumi!$CU$51),"Vidējs","Liels")))</f>
        <v>0</v>
      </c>
      <c r="CC116" s="9">
        <f>IF(CB116="Mazs",Pieņēmumi!$CU$34*BZ116,IF(CB116="Vidējs",Pieņēmumi!$CU$35*BZ116,IF(CB116="Liels",Pieņēmumi!$CU$37*BZ116,0)))</f>
        <v>0</v>
      </c>
      <c r="CD116" s="9">
        <f>IF(CB116="Mazs",(Pieņēmumi!$CU$35-Pieņēmumi!$CU$34)*BZ116,0)</f>
        <v>0</v>
      </c>
      <c r="CE116">
        <v>0</v>
      </c>
      <c r="CF116">
        <v>0</v>
      </c>
      <c r="CG116" s="2">
        <v>0</v>
      </c>
      <c r="CH116" s="6">
        <f>ROUNDUP(IF($A116=1,CE116/Pieņēmumi!$DE$42,IF($A116=2,CE116/Pieņēmumi!$DE$43,IF($A116=3,CE116/Pieņēmumi!$DE$44,CE116/Pieņēmumi!$DE$45))),$CH$10)</f>
        <v>0</v>
      </c>
      <c r="CI116" s="6">
        <f t="shared" si="79"/>
        <v>0</v>
      </c>
      <c r="CJ116" s="6">
        <f>IF(AND(CI116&gt;=0,CI116&lt;Pieņēmumi!$DE$49),0,
IF(AND(CI116&gt;=Pieņēmumi!$DE$49,CI116&lt;Pieņēmumi!$DE$50),"Mazs",
IF(AND(CI116&gt;=Pieņēmumi!$DE$50,CI116&lt;Pieņēmumi!$DE$51),"Vidējs","Liels")))</f>
        <v>0</v>
      </c>
      <c r="CK116" s="9">
        <f>IF(CJ116="Mazs",Pieņēmumi!$DE$34*CH116,IF(CJ116="Vidējs",Pieņēmumi!$DE$35*CH116,IF(CJ116="Liels",Pieņēmumi!$DE$37*CH116,0)))</f>
        <v>0</v>
      </c>
      <c r="CL116" s="9">
        <f>IF(CJ116="Mazs",(Pieņēmumi!$DE$35-Pieņēmumi!$DE$34)*CH116,0)</f>
        <v>0</v>
      </c>
      <c r="CM116">
        <v>0</v>
      </c>
      <c r="CN116">
        <v>0</v>
      </c>
      <c r="CO116" s="2">
        <v>0</v>
      </c>
      <c r="CP116" s="6">
        <f>ROUNDUP(IF($A116=1,CM116/Pieņēmumi!$DO$42,IF($A116=2,CM116/Pieņēmumi!$DO$43,IF($A116=3,CM116/Pieņēmumi!$DO$44,CM116/Pieņēmumi!$DO$45))),$CP$10)</f>
        <v>0</v>
      </c>
      <c r="CQ116" s="6">
        <f t="shared" si="80"/>
        <v>0</v>
      </c>
      <c r="CR116" s="6">
        <f>IF(AND(CQ116&gt;=0,CQ116&lt;Pieņēmumi!$DO$49),0,
IF(AND(CQ116&gt;=Pieņēmumi!$DO$49,CQ116&lt;Pieņēmumi!$DO$50),"Mazs",
IF(AND(CQ116&gt;=Pieņēmumi!$DO$50,CQ116&lt;Pieņēmumi!$DO$51),"Vidējs","Liels")))</f>
        <v>0</v>
      </c>
      <c r="CS116" s="9">
        <f>IF(CR116="Mazs",Pieņēmumi!$DO$34*CP116,IF(CR116="Vidējs",Pieņēmumi!$DO$35*CP116,IF(CR116="Liels",Pieņēmumi!$DO$37*CP116,0)))</f>
        <v>0</v>
      </c>
      <c r="CT116" s="9">
        <f>IF(CR116="Mazs",(Pieņēmumi!$DO$35-Pieņēmumi!$DO$34)*CP116,0)</f>
        <v>0</v>
      </c>
      <c r="CU116" s="6">
        <f t="shared" si="81"/>
        <v>83</v>
      </c>
      <c r="CV116" s="6">
        <f t="shared" si="82"/>
        <v>9</v>
      </c>
      <c r="CW116" s="2">
        <f t="shared" si="83"/>
        <v>9.2222222222222214</v>
      </c>
      <c r="CX116" t="str">
        <f t="shared" si="84"/>
        <v>Mazā</v>
      </c>
    </row>
    <row r="117" spans="1:102" x14ac:dyDescent="0.25">
      <c r="A117" s="5">
        <v>1</v>
      </c>
      <c r="B117" s="23">
        <v>0.79256783397425679</v>
      </c>
      <c r="C117">
        <v>0</v>
      </c>
      <c r="D117">
        <v>0</v>
      </c>
      <c r="E117" s="2">
        <v>0</v>
      </c>
      <c r="F117" s="6">
        <f>ROUNDUP(IF($A117=1,C117/Pieņēmumi!$B$39,IF($A117=2,C117/Pieņēmumi!$B$40,IF($A117=3,C117/Pieņēmumi!$B$41,C117/Pieņēmumi!$B$42))),$F$10)</f>
        <v>0</v>
      </c>
      <c r="G117" s="6">
        <f t="shared" si="69"/>
        <v>0</v>
      </c>
      <c r="H117" s="6">
        <f>IF(AND(G117&gt;=0,G117&lt;Pieņēmumi!$B$46),0,
IF(AND(G117&gt;= Pieņēmumi!$B$46,G117&lt;Pieņēmumi!$B$47), "Mikro",
IF(AND(G117&gt;=Pieņēmumi!$B$47,G117&lt;Pieņēmumi!$B$48), "Mazs",
IF(AND(G117&gt;=Pieņēmumi!$B$48,G117&lt;Pieņēmumi!$B$49), "Vidējs","Liels"))))</f>
        <v>0</v>
      </c>
      <c r="I117" s="9">
        <f>IF(H117="Mikro",Pieņēmumi!$B$31*F117*0.5,
IF(H117="Mazs",Pieņēmumi!$B$31*F117,
IF(H117="Vidējs",Pieņēmumi!$B$32*F117,
IF(H117="Liels",Pieņēmumi!$B$34*F117,
0))))</f>
        <v>0</v>
      </c>
      <c r="J117" s="9">
        <f>IF(H117="Mikro",Pieņēmumi!$B$31*F117*0.5,0)</f>
        <v>0</v>
      </c>
      <c r="K117">
        <v>0</v>
      </c>
      <c r="L117">
        <v>0</v>
      </c>
      <c r="M117" s="2">
        <v>0</v>
      </c>
      <c r="N117" s="6">
        <f>ROUNDUP(IF($A117=1,K117/Pieņēmumi!$L$39,IF($A117=2,K117/Pieņēmumi!$L$40,IF($A117=3,K117/Pieņēmumi!$L$41,K117/Pieņēmumi!$L$42))),$N$10)</f>
        <v>0</v>
      </c>
      <c r="O117" s="6">
        <f t="shared" si="70"/>
        <v>0</v>
      </c>
      <c r="P117" s="6">
        <f>IF(AND(O117&gt;=0,O117&lt;Pieņēmumi!$L$46),0,
IF(AND(O117&gt;= Pieņēmumi!$L$46,O117&lt;Pieņēmumi!$L$47), "Mikro",
IF(AND(O117&gt;=Pieņēmumi!$L$47,O117&lt;Pieņēmumi!$L$48), "Mazs",
IF(AND(O117&gt;=Pieņēmumi!$L$48,O117&lt;Pieņēmumi!$L$49), "Vidējs","Liels"))))</f>
        <v>0</v>
      </c>
      <c r="Q117" s="9">
        <f>IF(P117="Mikro",Pieņēmumi!$L$31*N117*0.5,
IF(P117="Mazs",Pieņēmumi!$L$31*N117,
IF(P117="Vidējs",Pieņēmumi!$L$32*N117,
IF(P117="Liels",Pieņēmumi!$L$34*N117,
0))))</f>
        <v>0</v>
      </c>
      <c r="R117" s="9">
        <f>IF(P117="Mikro",Pieņēmumi!$L$31*N117*0.5,0)</f>
        <v>0</v>
      </c>
      <c r="S117">
        <v>0</v>
      </c>
      <c r="T117">
        <v>0</v>
      </c>
      <c r="U117" s="2">
        <v>0</v>
      </c>
      <c r="V117" s="6">
        <f>ROUNDUP(IF($A117=1,S117/Pieņēmumi!$V$39,IF($A117=2,S117/Pieņēmumi!$V$40,IF($A117=3,S117/Pieņēmumi!$V$41,S117/Pieņēmumi!$V$42))),$V$10)</f>
        <v>0</v>
      </c>
      <c r="W117" s="6">
        <f t="shared" si="71"/>
        <v>0</v>
      </c>
      <c r="X117" s="6">
        <f>IF(AND(W117&gt;=0,W117&lt;Pieņēmumi!$V$46),0,
IF(AND(W117&gt;= Pieņēmumi!$V$46,W117&lt;Pieņēmumi!$V$47), "Mikro",
IF(AND(W117&gt;=Pieņēmumi!$V$47,W117&lt;Pieņēmumi!$V$48), "Mazs",
IF(AND(W117&gt;=Pieņēmumi!$V$48,W117&lt;Pieņēmumi!$V$49), "Vidējs","Liels"))))</f>
        <v>0</v>
      </c>
      <c r="Y117" s="9">
        <f>IF(X117="Mikro",Pieņēmumi!$V$31*V117*0.5,
IF(X117="Mazs",Pieņēmumi!$V$31*V117,
IF(X117="Vidējs",Pieņēmumi!$V$32*V117,
IF(X117="Liels",Pieņēmumi!$V$34*V117,
0))))</f>
        <v>0</v>
      </c>
      <c r="Z117" s="9">
        <f>IF(X117="Mikro",Pieņēmumi!$V$31*V117*0.5,0)</f>
        <v>0</v>
      </c>
      <c r="AA117">
        <v>0</v>
      </c>
      <c r="AB117">
        <v>0</v>
      </c>
      <c r="AC117" s="2">
        <v>0</v>
      </c>
      <c r="AD117" s="6">
        <f>ROUNDUP(IF($A117=1,AA117/Pieņēmumi!$AF$39,IF($A117=2,AA117/Pieņēmumi!$AF$40,IF($A117=3,AA117/Pieņēmumi!$AF$41,AA117/Pieņēmumi!$AF$42))),$AD$10)</f>
        <v>0</v>
      </c>
      <c r="AE117" s="6">
        <f t="shared" si="72"/>
        <v>0</v>
      </c>
      <c r="AF117" s="6">
        <f>IF(AND(AE117&gt;=0,AE117&lt;Pieņēmumi!$AF$46),0,
IF(AND(AE117&gt;= Pieņēmumi!$AF$46,AE117&lt;Pieņēmumi!$AF$47), "Mikro",
IF(AND(AE117&gt;=Pieņēmumi!$AF$47,AE117&lt;Pieņēmumi!$AF$48), "Mazs",
IF(AND(AE117&gt;=Pieņēmumi!$AF$48,AE117&lt;Pieņēmumi!$AF$49), "Vidējs","Liels"))))</f>
        <v>0</v>
      </c>
      <c r="AG117" s="9">
        <f>IF(AF117="Mikro",Pieņēmumi!$AF$31*AD117*0.5,
IF(AF117="Mazs",Pieņēmumi!$AF$31*AD117,
IF(AF117="Vidējs",Pieņēmumi!$AF$32*AD117,
IF(AF117="Liels",Pieņēmumi!$AF$34*AD117,
0))))</f>
        <v>0</v>
      </c>
      <c r="AH117" s="9">
        <f>IF(AF117="Mikro",Pieņēmumi!$AF$31*AD117*0.5,0)</f>
        <v>0</v>
      </c>
      <c r="AI117">
        <v>0</v>
      </c>
      <c r="AJ117">
        <v>0</v>
      </c>
      <c r="AK117" s="2">
        <v>0</v>
      </c>
      <c r="AL117" s="6">
        <f>ROUNDUP(IF($A117=1,AI117/Pieņēmumi!$AR$39,IF($A117=2,AI117/Pieņēmumi!$AR$40,IF($A117=3,AI117/Pieņēmumi!$AR$41,AI117/Pieņēmumi!$AR$42))),$AL$10)</f>
        <v>0</v>
      </c>
      <c r="AM117" s="6">
        <f t="shared" si="73"/>
        <v>0</v>
      </c>
      <c r="AN117" s="6">
        <f>IF(AND(AM117&gt;=0,AM117&lt;Pieņēmumi!$AR$46),0,
IF(AND(AM117&gt;= Pieņēmumi!$AR$46,AM117&lt;Pieņēmumi!$AR$47), "Mikro",
IF(AND(AM117&gt;=Pieņēmumi!$AR$47,AM117&lt;Pieņēmumi!$AR$48), "Mazs",
IF(AND(AM117&gt;=Pieņēmumi!$AR$48,AM117&lt;Pieņēmumi!$AR$49), "Vidējs","Liels"))))</f>
        <v>0</v>
      </c>
      <c r="AO117" s="9">
        <f>IF(AN117="Mikro",Pieņēmumi!$AR$31*AL117*0.5,
IF(AN117="Mazs",Pieņēmumi!$AR$31*AL117,
IF(AN117="Vidējs",Pieņēmumi!$AR$32*AL117,
IF(AN117="Liels",Pieņēmumi!$AR$34*AL117,
0))))</f>
        <v>0</v>
      </c>
      <c r="AP117" s="9">
        <f>IF(AN117="Mikro",Pieņēmumi!$AR$31*AL117*0.5,0)</f>
        <v>0</v>
      </c>
      <c r="AQ117">
        <v>0</v>
      </c>
      <c r="AR117">
        <v>0</v>
      </c>
      <c r="AS117" s="2">
        <v>0</v>
      </c>
      <c r="AT117" s="6">
        <f>ROUNDUP(IF($A117=1,AQ117/Pieņēmumi!$BC$39,IF($A117=2,AQ117/Pieņēmumi!$BC$40,IF($A117=3,AQ117/Pieņēmumi!$BC$41,AQ117/Pieņēmumi!$BC$42))),$AT$10)</f>
        <v>0</v>
      </c>
      <c r="AU117" s="6">
        <f t="shared" si="74"/>
        <v>0</v>
      </c>
      <c r="AV117" s="6">
        <f>IF(AND(AU117&gt;=0,AU117&lt;Pieņēmumi!$BC$46),0,
IF(AND(AU117&gt;= Pieņēmumi!$BC$46,AU117&lt;Pieņēmumi!$BC$47), "Mikro",
IF(AND(AU117&gt;=Pieņēmumi!$BC$47,AU117&lt;Pieņēmumi!$BC$48), "Mazs",
IF(AND(AU117&gt;=Pieņēmumi!$BC$48,AU117&lt;Pieņēmumi!$BC$49), "Vidējs","Liels"))))</f>
        <v>0</v>
      </c>
      <c r="AW117" s="9">
        <f>IF(AV117="Mikro",Pieņēmumi!$BC$31*AT117*0.5,
IF(AV117="Mazs",Pieņēmumi!$BC$31*AT117,
IF(AV117="Vidējs",Pieņēmumi!$BC$32*AT117,
IF(AV117="Liels",Pieņēmumi!$BC$34*AT117,
0))))</f>
        <v>0</v>
      </c>
      <c r="AX117" s="9">
        <f>IF(AV117="Mikro",Pieņēmumi!$BC$31*AT117*0.5,0)</f>
        <v>0</v>
      </c>
      <c r="AY117">
        <v>56</v>
      </c>
      <c r="AZ117">
        <v>2</v>
      </c>
      <c r="BA117" s="2">
        <f>AY117/AZ117</f>
        <v>28</v>
      </c>
      <c r="BB117" s="6">
        <f>ROUNDUP(IF($A117=1,AY117/Pieņēmumi!$BN$39,IF($A117=2,AY117/Pieņēmumi!$BN$40,IF($A117=3,AY117/Pieņēmumi!$BN$41,AY117/Pieņēmumi!$BN$42))),$BB$10)</f>
        <v>3</v>
      </c>
      <c r="BC117" s="6">
        <f t="shared" si="75"/>
        <v>18.666666666666668</v>
      </c>
      <c r="BD117" s="6" t="str">
        <f>IF(AND(BC117&gt;=0,BC117&lt;Pieņēmumi!$BN$46),0,
IF(AND(BC117&gt;= Pieņēmumi!$BN$46,BC117&lt;Pieņēmumi!$BN$47), "Mikro",
IF(AND(BC117&gt;=Pieņēmumi!$BN$47,BC117&lt;Pieņēmumi!$BN$48), "Mazs",
IF(AND(BC117&gt;=Pieņēmumi!$BN$48,BC117&lt;Pieņēmumi!$BN$49), "Vidējs","Liels"))))</f>
        <v>Vidējs</v>
      </c>
      <c r="BE117" s="9">
        <f>IF(BD117="Mikro",Pieņēmumi!$BN$31*BB117*0.5,
IF(BD117="Mazs",Pieņēmumi!$BN$31*BB117,
IF(BD117="Vidējs",Pieņēmumi!$BN$32*BB117,
IF(BD117="Liels",Pieņēmumi!$BN$34*BB117,
0))))</f>
        <v>3.6821705426356592</v>
      </c>
      <c r="BF117" s="9">
        <f>IF(BD117="Mikro",Pieņēmumi!$BN$31*BB117*0.5,0)</f>
        <v>0</v>
      </c>
      <c r="BG117">
        <v>57</v>
      </c>
      <c r="BH117">
        <v>2</v>
      </c>
      <c r="BI117" s="2">
        <f>BG117/BH117</f>
        <v>28.5</v>
      </c>
      <c r="BJ117" s="6">
        <f>ROUNDUP(IF($A117=1,BG117/Pieņēmumi!$BY$39,IF($A117=2,BG117/Pieņēmumi!$BY$40,IF($A117=3,BG117/Pieņēmumi!$BY$41,BG117/Pieņēmumi!$BY$42))),$BJ$10)</f>
        <v>3</v>
      </c>
      <c r="BK117" s="6">
        <f t="shared" si="76"/>
        <v>19</v>
      </c>
      <c r="BL117" s="6" t="str">
        <f>IF(AND(BK117&gt;=0,BK117&lt;Pieņēmumi!$BY$46),0,
IF(AND(BK117&gt;= Pieņēmumi!$BY$46,BK117&lt;Pieņēmumi!$BY$47), "Mikro",
IF(AND(BK117&gt;=Pieņēmumi!$BY$47,BK117&lt;Pieņēmumi!$BY$48), "Mazs",
IF(AND(BK117&gt;=Pieņēmumi!$BY$48,BK117&lt;Pieņēmumi!$BY$49), "Vidējs","Liels"))))</f>
        <v>Vidējs</v>
      </c>
      <c r="BM117" s="9">
        <f>IF(BL117="Mikro",Pieņēmumi!$BY$31*BJ117*0.5,
IF(BL117="Mazs",Pieņēmumi!$BY$31*BJ117,
IF(BL117="Vidējs",Pieņēmumi!$BY$32*BJ117,
IF(BL117="Liels",Pieņēmumi!$BY$34*BJ117,
0))))</f>
        <v>3.8759689922480618</v>
      </c>
      <c r="BN117" s="9">
        <f>IF(BL117="Mikro",Pieņēmumi!$BY$31*BJ117*0.5,0)</f>
        <v>0</v>
      </c>
      <c r="BO117">
        <v>67</v>
      </c>
      <c r="BP117">
        <v>3</v>
      </c>
      <c r="BQ117" s="2">
        <f t="shared" si="103"/>
        <v>22.333333333333332</v>
      </c>
      <c r="BR117" s="6">
        <f>ROUNDUP(IF($A117=1,BO117/Pieņēmumi!$CJ$39,IF($A117=2,BO117/Pieņēmumi!$CJ$40,IF($A117=3,BO117/Pieņēmumi!$CJ$41,BO117/Pieņēmumi!$CJ$42))),$BR$10)</f>
        <v>3</v>
      </c>
      <c r="BS117" s="6">
        <f t="shared" si="77"/>
        <v>22.333333333333332</v>
      </c>
      <c r="BT117" s="6" t="str">
        <f>IF(AND(BS117&gt;=0,BS117&lt;Pieņēmumi!$CJ$46),0,
IF(AND(BS117&gt;= Pieņēmumi!$CJ$46,BS117&lt;Pieņēmumi!$CJ$47), "Mikro",
IF(AND(BS117&gt;=Pieņēmumi!$CJ$47,BS117&lt;Pieņēmumi!$CJ$48), "Mazs",
IF(AND(BS117&gt;=Pieņēmumi!$CJ$48,BS117&lt;Pieņēmumi!$CJ$49), "Vidējs","Liels"))))</f>
        <v>Liels</v>
      </c>
      <c r="BU117" s="9">
        <f>IF(BT117="Mikro",Pieņēmumi!$CJ$31*BR117*0.5,
IF(BT117="Mazs",Pieņēmumi!$CJ$31*BR117,
IF(BT117="Vidējs",Pieņēmumi!$CJ$32*BR117,
IF(BT117="Liels",Pieņēmumi!$CJ$34*BR117,
0))))</f>
        <v>5.0865800865800868</v>
      </c>
      <c r="BV117" s="9">
        <f>IF(BT117="Mikro",Pieņēmumi!$CJ$31*BR117*0.5,0)</f>
        <v>0</v>
      </c>
      <c r="BW117">
        <v>86</v>
      </c>
      <c r="BX117">
        <v>3</v>
      </c>
      <c r="BY117" s="2">
        <f>BW117/BX117</f>
        <v>28.666666666666668</v>
      </c>
      <c r="BZ117" s="6">
        <f>ROUNDUP(IF($A117=1,BW117/Pieņēmumi!$CU$42,IF($A117=2,BW117/Pieņēmumi!$CU$43,IF($A117=3,BW117/Pieņēmumi!$CU$44,BW117/Pieņēmumi!$CU$45))),$CH$10)</f>
        <v>4</v>
      </c>
      <c r="CA117" s="6">
        <f t="shared" si="78"/>
        <v>21.5</v>
      </c>
      <c r="CB117" s="6" t="str">
        <f>IF(AND(CA117&gt;=0,CA117&lt;Pieņēmumi!$CU$49),0,
IF(AND(CA117&gt;=Pieņēmumi!$CU$49,CA117&lt;Pieņēmumi!$CU$50),"Mazs",
IF(AND(CA117&gt;=Pieņēmumi!$CU$50,CA117&lt;Pieņēmumi!$CU$51),"Vidējs","Liels")))</f>
        <v>Liels</v>
      </c>
      <c r="CC117" s="9">
        <f>IF(CB117="Mazs",Pieņēmumi!$CU$34*BZ117,IF(CB117="Vidējs",Pieņēmumi!$CU$35*BZ117,IF(CB117="Liels",Pieņēmumi!$CU$37*BZ117,0)))</f>
        <v>7.0707070707070701</v>
      </c>
      <c r="CD117" s="9">
        <f>IF(CB117="Mazs",(Pieņēmumi!$CU$35-Pieņēmumi!$CU$34)*BZ117,0)</f>
        <v>0</v>
      </c>
      <c r="CE117">
        <v>76</v>
      </c>
      <c r="CF117">
        <v>3</v>
      </c>
      <c r="CG117" s="2">
        <f>CE117/CF117</f>
        <v>25.333333333333332</v>
      </c>
      <c r="CH117" s="6">
        <f>ROUNDUP(IF($A117=1,CE117/Pieņēmumi!$DE$42,IF($A117=2,CE117/Pieņēmumi!$DE$43,IF($A117=3,CE117/Pieņēmumi!$DE$44,CE117/Pieņēmumi!$DE$45))),$CH$10)</f>
        <v>4</v>
      </c>
      <c r="CI117" s="6">
        <f t="shared" si="79"/>
        <v>19</v>
      </c>
      <c r="CJ117" s="6" t="str">
        <f>IF(AND(CI117&gt;=0,CI117&lt;Pieņēmumi!$DE$49),0,
IF(AND(CI117&gt;=Pieņēmumi!$DE$49,CI117&lt;Pieņēmumi!$DE$50),"Mazs",
IF(AND(CI117&gt;=Pieņēmumi!$DE$50,CI117&lt;Pieņēmumi!$DE$51),"Vidējs","Liels")))</f>
        <v>Vidējs</v>
      </c>
      <c r="CK117" s="9">
        <f>IF(CJ117="Mazs",Pieņēmumi!$DE$34*CH117,IF(CJ117="Vidējs",Pieņēmumi!$DE$35*CH117,IF(CJ117="Liels",Pieņēmumi!$DE$37*CH117,0)))</f>
        <v>5.5555555555555562</v>
      </c>
      <c r="CL117" s="9">
        <f>IF(CJ117="Mazs",(Pieņēmumi!$DE$35-Pieņēmumi!$DE$34)*CH117,0)</f>
        <v>0</v>
      </c>
      <c r="CM117">
        <v>72</v>
      </c>
      <c r="CN117">
        <v>3</v>
      </c>
      <c r="CO117" s="2">
        <f>CM117/CN117</f>
        <v>24</v>
      </c>
      <c r="CP117" s="6">
        <f>ROUNDUP(IF($A117=1,CM117/Pieņēmumi!$DO$42,IF($A117=2,CM117/Pieņēmumi!$DO$43,IF($A117=3,CM117/Pieņēmumi!$DO$44,CM117/Pieņēmumi!$DO$45))),$CP$10)</f>
        <v>3</v>
      </c>
      <c r="CQ117" s="6">
        <f t="shared" si="80"/>
        <v>24</v>
      </c>
      <c r="CR117" s="6" t="str">
        <f>IF(AND(CQ117&gt;=0,CQ117&lt;Pieņēmumi!$DO$49),0,
IF(AND(CQ117&gt;=Pieņēmumi!$DO$49,CQ117&lt;Pieņēmumi!$DO$50),"Mazs",
IF(AND(CQ117&gt;=Pieņēmumi!$DO$50,CQ117&lt;Pieņēmumi!$DO$51),"Vidējs","Liels")))</f>
        <v>Liels</v>
      </c>
      <c r="CS117" s="9">
        <f>IF(CR117="Mazs",Pieņēmumi!$DO$34*CP117,IF(CR117="Vidējs",Pieņēmumi!$DO$35*CP117,IF(CR117="Liels",Pieņēmumi!$DO$37*CP117,0)))</f>
        <v>5.3030303030303028</v>
      </c>
      <c r="CT117" s="9">
        <f>IF(CR117="Mazs",(Pieņēmumi!$DO$35-Pieņēmumi!$DO$34)*CP117,0)</f>
        <v>0</v>
      </c>
      <c r="CU117" s="6">
        <f t="shared" si="81"/>
        <v>414</v>
      </c>
      <c r="CV117" s="6">
        <f t="shared" si="82"/>
        <v>16</v>
      </c>
      <c r="CW117" s="2">
        <f t="shared" si="83"/>
        <v>25.875</v>
      </c>
      <c r="CX117" t="str">
        <f t="shared" si="84"/>
        <v>Vidējā</v>
      </c>
    </row>
    <row r="118" spans="1:102" x14ac:dyDescent="0.25">
      <c r="A118" s="5">
        <v>1</v>
      </c>
      <c r="B118" s="23">
        <v>0.79179307695843204</v>
      </c>
      <c r="C118">
        <v>0</v>
      </c>
      <c r="D118">
        <v>0</v>
      </c>
      <c r="E118" s="2">
        <v>0</v>
      </c>
      <c r="F118" s="6">
        <f>ROUNDUP(IF($A118=1,C118/Pieņēmumi!$B$39,IF($A118=2,C118/Pieņēmumi!$B$40,IF($A118=3,C118/Pieņēmumi!$B$41,C118/Pieņēmumi!$B$42))),$F$10)</f>
        <v>0</v>
      </c>
      <c r="G118" s="6">
        <f t="shared" si="69"/>
        <v>0</v>
      </c>
      <c r="H118" s="6">
        <f>IF(AND(G118&gt;=0,G118&lt;Pieņēmumi!$B$46),0,
IF(AND(G118&gt;= Pieņēmumi!$B$46,G118&lt;Pieņēmumi!$B$47), "Mikro",
IF(AND(G118&gt;=Pieņēmumi!$B$47,G118&lt;Pieņēmumi!$B$48), "Mazs",
IF(AND(G118&gt;=Pieņēmumi!$B$48,G118&lt;Pieņēmumi!$B$49), "Vidējs","Liels"))))</f>
        <v>0</v>
      </c>
      <c r="I118" s="9">
        <f>IF(H118="Mikro",Pieņēmumi!$B$31*F118*0.5,
IF(H118="Mazs",Pieņēmumi!$B$31*F118,
IF(H118="Vidējs",Pieņēmumi!$B$32*F118,
IF(H118="Liels",Pieņēmumi!$B$34*F118,
0))))</f>
        <v>0</v>
      </c>
      <c r="J118" s="9">
        <f>IF(H118="Mikro",Pieņēmumi!$B$31*F118*0.5,0)</f>
        <v>0</v>
      </c>
      <c r="K118">
        <v>0</v>
      </c>
      <c r="L118">
        <v>0</v>
      </c>
      <c r="M118" s="2">
        <v>0</v>
      </c>
      <c r="N118" s="6">
        <f>ROUNDUP(IF($A118=1,K118/Pieņēmumi!$L$39,IF($A118=2,K118/Pieņēmumi!$L$40,IF($A118=3,K118/Pieņēmumi!$L$41,K118/Pieņēmumi!$L$42))),$N$10)</f>
        <v>0</v>
      </c>
      <c r="O118" s="6">
        <f t="shared" si="70"/>
        <v>0</v>
      </c>
      <c r="P118" s="6">
        <f>IF(AND(O118&gt;=0,O118&lt;Pieņēmumi!$L$46),0,
IF(AND(O118&gt;= Pieņēmumi!$L$46,O118&lt;Pieņēmumi!$L$47), "Mikro",
IF(AND(O118&gt;=Pieņēmumi!$L$47,O118&lt;Pieņēmumi!$L$48), "Mazs",
IF(AND(O118&gt;=Pieņēmumi!$L$48,O118&lt;Pieņēmumi!$L$49), "Vidējs","Liels"))))</f>
        <v>0</v>
      </c>
      <c r="Q118" s="9">
        <f>IF(P118="Mikro",Pieņēmumi!$L$31*N118*0.5,
IF(P118="Mazs",Pieņēmumi!$L$31*N118,
IF(P118="Vidējs",Pieņēmumi!$L$32*N118,
IF(P118="Liels",Pieņēmumi!$L$34*N118,
0))))</f>
        <v>0</v>
      </c>
      <c r="R118" s="9">
        <f>IF(P118="Mikro",Pieņēmumi!$L$31*N118*0.5,0)</f>
        <v>0</v>
      </c>
      <c r="S118">
        <v>0</v>
      </c>
      <c r="T118">
        <v>0</v>
      </c>
      <c r="U118" s="2">
        <v>0</v>
      </c>
      <c r="V118" s="6">
        <f>ROUNDUP(IF($A118=1,S118/Pieņēmumi!$V$39,IF($A118=2,S118/Pieņēmumi!$V$40,IF($A118=3,S118/Pieņēmumi!$V$41,S118/Pieņēmumi!$V$42))),$V$10)</f>
        <v>0</v>
      </c>
      <c r="W118" s="6">
        <f t="shared" si="71"/>
        <v>0</v>
      </c>
      <c r="X118" s="6">
        <f>IF(AND(W118&gt;=0,W118&lt;Pieņēmumi!$V$46),0,
IF(AND(W118&gt;= Pieņēmumi!$V$46,W118&lt;Pieņēmumi!$V$47), "Mikro",
IF(AND(W118&gt;=Pieņēmumi!$V$47,W118&lt;Pieņēmumi!$V$48), "Mazs",
IF(AND(W118&gt;=Pieņēmumi!$V$48,W118&lt;Pieņēmumi!$V$49), "Vidējs","Liels"))))</f>
        <v>0</v>
      </c>
      <c r="Y118" s="9">
        <f>IF(X118="Mikro",Pieņēmumi!$V$31*V118*0.5,
IF(X118="Mazs",Pieņēmumi!$V$31*V118,
IF(X118="Vidējs",Pieņēmumi!$V$32*V118,
IF(X118="Liels",Pieņēmumi!$V$34*V118,
0))))</f>
        <v>0</v>
      </c>
      <c r="Z118" s="9">
        <f>IF(X118="Mikro",Pieņēmumi!$V$31*V118*0.5,0)</f>
        <v>0</v>
      </c>
      <c r="AA118">
        <v>0</v>
      </c>
      <c r="AB118">
        <v>0</v>
      </c>
      <c r="AC118" s="2">
        <v>0</v>
      </c>
      <c r="AD118" s="6">
        <f>ROUNDUP(IF($A118=1,AA118/Pieņēmumi!$AF$39,IF($A118=2,AA118/Pieņēmumi!$AF$40,IF($A118=3,AA118/Pieņēmumi!$AF$41,AA118/Pieņēmumi!$AF$42))),$AD$10)</f>
        <v>0</v>
      </c>
      <c r="AE118" s="6">
        <f t="shared" si="72"/>
        <v>0</v>
      </c>
      <c r="AF118" s="6">
        <f>IF(AND(AE118&gt;=0,AE118&lt;Pieņēmumi!$AF$46),0,
IF(AND(AE118&gt;= Pieņēmumi!$AF$46,AE118&lt;Pieņēmumi!$AF$47), "Mikro",
IF(AND(AE118&gt;=Pieņēmumi!$AF$47,AE118&lt;Pieņēmumi!$AF$48), "Mazs",
IF(AND(AE118&gt;=Pieņēmumi!$AF$48,AE118&lt;Pieņēmumi!$AF$49), "Vidējs","Liels"))))</f>
        <v>0</v>
      </c>
      <c r="AG118" s="9">
        <f>IF(AF118="Mikro",Pieņēmumi!$AF$31*AD118*0.5,
IF(AF118="Mazs",Pieņēmumi!$AF$31*AD118,
IF(AF118="Vidējs",Pieņēmumi!$AF$32*AD118,
IF(AF118="Liels",Pieņēmumi!$AF$34*AD118,
0))))</f>
        <v>0</v>
      </c>
      <c r="AH118" s="9">
        <f>IF(AF118="Mikro",Pieņēmumi!$AF$31*AD118*0.5,0)</f>
        <v>0</v>
      </c>
      <c r="AI118">
        <v>0</v>
      </c>
      <c r="AJ118">
        <v>0</v>
      </c>
      <c r="AK118" s="2">
        <v>0</v>
      </c>
      <c r="AL118" s="6">
        <f>ROUNDUP(IF($A118=1,AI118/Pieņēmumi!$AR$39,IF($A118=2,AI118/Pieņēmumi!$AR$40,IF($A118=3,AI118/Pieņēmumi!$AR$41,AI118/Pieņēmumi!$AR$42))),$AL$10)</f>
        <v>0</v>
      </c>
      <c r="AM118" s="6">
        <f t="shared" si="73"/>
        <v>0</v>
      </c>
      <c r="AN118" s="6">
        <f>IF(AND(AM118&gt;=0,AM118&lt;Pieņēmumi!$AR$46),0,
IF(AND(AM118&gt;= Pieņēmumi!$AR$46,AM118&lt;Pieņēmumi!$AR$47), "Mikro",
IF(AND(AM118&gt;=Pieņēmumi!$AR$47,AM118&lt;Pieņēmumi!$AR$48), "Mazs",
IF(AND(AM118&gt;=Pieņēmumi!$AR$48,AM118&lt;Pieņēmumi!$AR$49), "Vidējs","Liels"))))</f>
        <v>0</v>
      </c>
      <c r="AO118" s="9">
        <f>IF(AN118="Mikro",Pieņēmumi!$AR$31*AL118*0.5,
IF(AN118="Mazs",Pieņēmumi!$AR$31*AL118,
IF(AN118="Vidējs",Pieņēmumi!$AR$32*AL118,
IF(AN118="Liels",Pieņēmumi!$AR$34*AL118,
0))))</f>
        <v>0</v>
      </c>
      <c r="AP118" s="9">
        <f>IF(AN118="Mikro",Pieņēmumi!$AR$31*AL118*0.5,0)</f>
        <v>0</v>
      </c>
      <c r="AQ118">
        <v>0</v>
      </c>
      <c r="AR118">
        <v>0</v>
      </c>
      <c r="AS118" s="2">
        <v>0</v>
      </c>
      <c r="AT118" s="6">
        <f>ROUNDUP(IF($A118=1,AQ118/Pieņēmumi!$BC$39,IF($A118=2,AQ118/Pieņēmumi!$BC$40,IF($A118=3,AQ118/Pieņēmumi!$BC$41,AQ118/Pieņēmumi!$BC$42))),$AT$10)</f>
        <v>0</v>
      </c>
      <c r="AU118" s="6">
        <f t="shared" si="74"/>
        <v>0</v>
      </c>
      <c r="AV118" s="6">
        <f>IF(AND(AU118&gt;=0,AU118&lt;Pieņēmumi!$BC$46),0,
IF(AND(AU118&gt;= Pieņēmumi!$BC$46,AU118&lt;Pieņēmumi!$BC$47), "Mikro",
IF(AND(AU118&gt;=Pieņēmumi!$BC$47,AU118&lt;Pieņēmumi!$BC$48), "Mazs",
IF(AND(AU118&gt;=Pieņēmumi!$BC$48,AU118&lt;Pieņēmumi!$BC$49), "Vidējs","Liels"))))</f>
        <v>0</v>
      </c>
      <c r="AW118" s="9">
        <f>IF(AV118="Mikro",Pieņēmumi!$BC$31*AT118*0.5,
IF(AV118="Mazs",Pieņēmumi!$BC$31*AT118,
IF(AV118="Vidējs",Pieņēmumi!$BC$32*AT118,
IF(AV118="Liels",Pieņēmumi!$BC$34*AT118,
0))))</f>
        <v>0</v>
      </c>
      <c r="AX118" s="9">
        <f>IF(AV118="Mikro",Pieņēmumi!$BC$31*AT118*0.5,0)</f>
        <v>0</v>
      </c>
      <c r="AY118">
        <v>5</v>
      </c>
      <c r="AZ118">
        <v>0</v>
      </c>
      <c r="BA118" s="2">
        <v>0</v>
      </c>
      <c r="BB118" s="6">
        <f>ROUNDUP(IF($A118=1,AY118/Pieņēmumi!$BN$39,IF($A118=2,AY118/Pieņēmumi!$BN$40,IF($A118=3,AY118/Pieņēmumi!$BN$41,AY118/Pieņēmumi!$BN$42))),$BB$10)</f>
        <v>1</v>
      </c>
      <c r="BC118" s="6">
        <f t="shared" si="75"/>
        <v>5</v>
      </c>
      <c r="BD118" s="6" t="str">
        <f>IF(AND(BC118&gt;=0,BC118&lt;Pieņēmumi!$BN$46),0,
IF(AND(BC118&gt;= Pieņēmumi!$BN$46,BC118&lt;Pieņēmumi!$BN$47), "Mikro",
IF(AND(BC118&gt;=Pieņēmumi!$BN$47,BC118&lt;Pieņēmumi!$BN$48), "Mazs",
IF(AND(BC118&gt;=Pieņēmumi!$BN$48,BC118&lt;Pieņēmumi!$BN$49), "Vidējs","Liels"))))</f>
        <v>Mikro</v>
      </c>
      <c r="BE118" s="9">
        <f>IF(BD118="Mikro",Pieņēmumi!$BN$31*BB118*0.5,
IF(BD118="Mazs",Pieņēmumi!$BN$31*BB118,
IF(BD118="Vidējs",Pieņēmumi!$BN$32*BB118,
IF(BD118="Liels",Pieņēmumi!$BN$34*BB118,
0))))</f>
        <v>0.51353874883286654</v>
      </c>
      <c r="BF118" s="9">
        <f>IF(BD118="Mikro",Pieņēmumi!$BN$31*BB118*0.5,0)</f>
        <v>0.51353874883286654</v>
      </c>
      <c r="BG118">
        <v>20</v>
      </c>
      <c r="BH118">
        <v>0</v>
      </c>
      <c r="BI118" s="2">
        <v>0</v>
      </c>
      <c r="BJ118" s="6">
        <f>ROUNDUP(IF($A118=1,BG118/Pieņēmumi!$BY$39,IF($A118=2,BG118/Pieņēmumi!$BY$40,IF($A118=3,BG118/Pieņēmumi!$BY$41,BG118/Pieņēmumi!$BY$42))),$BJ$10)</f>
        <v>1</v>
      </c>
      <c r="BK118" s="6">
        <f t="shared" si="76"/>
        <v>20</v>
      </c>
      <c r="BL118" s="6" t="str">
        <f>IF(AND(BK118&gt;=0,BK118&lt;Pieņēmumi!$BY$46),0,
IF(AND(BK118&gt;= Pieņēmumi!$BY$46,BK118&lt;Pieņēmumi!$BY$47), "Mikro",
IF(AND(BK118&gt;=Pieņēmumi!$BY$47,BK118&lt;Pieņēmumi!$BY$48), "Mazs",
IF(AND(BK118&gt;=Pieņēmumi!$BY$48,BK118&lt;Pieņēmumi!$BY$49), "Vidējs","Liels"))))</f>
        <v>Vidējs</v>
      </c>
      <c r="BM118" s="9">
        <f>IF(BL118="Mikro",Pieņēmumi!$BY$31*BJ118*0.5,
IF(BL118="Mazs",Pieņēmumi!$BY$31*BJ118,
IF(BL118="Vidējs",Pieņēmumi!$BY$32*BJ118,
IF(BL118="Liels",Pieņēmumi!$BY$34*BJ118,
0))))</f>
        <v>1.2919896640826873</v>
      </c>
      <c r="BN118" s="9">
        <f>IF(BL118="Mikro",Pieņēmumi!$BY$31*BJ118*0.5,0)</f>
        <v>0</v>
      </c>
      <c r="BO118">
        <v>55</v>
      </c>
      <c r="BP118">
        <v>2</v>
      </c>
      <c r="BQ118" s="2">
        <f t="shared" si="103"/>
        <v>27.5</v>
      </c>
      <c r="BR118" s="6">
        <f>ROUNDUP(IF($A118=1,BO118/Pieņēmumi!$CJ$39,IF($A118=2,BO118/Pieņēmumi!$CJ$40,IF($A118=3,BO118/Pieņēmumi!$CJ$41,BO118/Pieņēmumi!$CJ$42))),$BR$10)</f>
        <v>3</v>
      </c>
      <c r="BS118" s="6">
        <f t="shared" si="77"/>
        <v>18.333333333333332</v>
      </c>
      <c r="BT118" s="6" t="str">
        <f>IF(AND(BS118&gt;=0,BS118&lt;Pieņēmumi!$CJ$46),0,
IF(AND(BS118&gt;= Pieņēmumi!$CJ$46,BS118&lt;Pieņēmumi!$CJ$47), "Mikro",
IF(AND(BS118&gt;=Pieņēmumi!$CJ$47,BS118&lt;Pieņēmumi!$CJ$48), "Mazs",
IF(AND(BS118&gt;=Pieņēmumi!$CJ$48,BS118&lt;Pieņēmumi!$CJ$49), "Vidējs","Liels"))))</f>
        <v>Vidējs</v>
      </c>
      <c r="BU118" s="9">
        <f>IF(BT118="Mikro",Pieņēmumi!$CJ$31*BR118*0.5,
IF(BT118="Mazs",Pieņēmumi!$CJ$31*BR118,
IF(BT118="Vidējs",Pieņēmumi!$CJ$32*BR118,
IF(BT118="Liels",Pieņēmumi!$CJ$34*BR118,
0))))</f>
        <v>3.8759689922480618</v>
      </c>
      <c r="BV118" s="9">
        <f>IF(BT118="Mikro",Pieņēmumi!$CJ$31*BR118*0.5,0)</f>
        <v>0</v>
      </c>
      <c r="BW118">
        <v>92</v>
      </c>
      <c r="BX118">
        <v>2</v>
      </c>
      <c r="BY118" s="2">
        <f>BW118/BX118</f>
        <v>46</v>
      </c>
      <c r="BZ118" s="6">
        <f>ROUNDUP(IF($A118=1,BW118/Pieņēmumi!$CU$42,IF($A118=2,BW118/Pieņēmumi!$CU$43,IF($A118=3,BW118/Pieņēmumi!$CU$44,BW118/Pieņēmumi!$CU$45))),$CH$10)</f>
        <v>4</v>
      </c>
      <c r="CA118" s="6">
        <f t="shared" si="78"/>
        <v>23</v>
      </c>
      <c r="CB118" s="6" t="str">
        <f>IF(AND(CA118&gt;=0,CA118&lt;Pieņēmumi!$CU$49),0,
IF(AND(CA118&gt;=Pieņēmumi!$CU$49,CA118&lt;Pieņēmumi!$CU$50),"Mazs",
IF(AND(CA118&gt;=Pieņēmumi!$CU$50,CA118&lt;Pieņēmumi!$CU$51),"Vidējs","Liels")))</f>
        <v>Liels</v>
      </c>
      <c r="CC118" s="9">
        <f>IF(CB118="Mazs",Pieņēmumi!$CU$34*BZ118,IF(CB118="Vidējs",Pieņēmumi!$CU$35*BZ118,IF(CB118="Liels",Pieņēmumi!$CU$37*BZ118,0)))</f>
        <v>7.0707070707070701</v>
      </c>
      <c r="CD118" s="9">
        <f>IF(CB118="Mazs",(Pieņēmumi!$CU$35-Pieņēmumi!$CU$34)*BZ118,0)</f>
        <v>0</v>
      </c>
      <c r="CE118">
        <v>82</v>
      </c>
      <c r="CF118">
        <v>2</v>
      </c>
      <c r="CG118" s="2">
        <f>CE118/CF118</f>
        <v>41</v>
      </c>
      <c r="CH118" s="6">
        <f>ROUNDUP(IF($A118=1,CE118/Pieņēmumi!$DE$42,IF($A118=2,CE118/Pieņēmumi!$DE$43,IF($A118=3,CE118/Pieņēmumi!$DE$44,CE118/Pieņēmumi!$DE$45))),$CH$10)</f>
        <v>4</v>
      </c>
      <c r="CI118" s="6">
        <f t="shared" si="79"/>
        <v>20.5</v>
      </c>
      <c r="CJ118" s="6" t="str">
        <f>IF(AND(CI118&gt;=0,CI118&lt;Pieņēmumi!$DE$49),0,
IF(AND(CI118&gt;=Pieņēmumi!$DE$49,CI118&lt;Pieņēmumi!$DE$50),"Mazs",
IF(AND(CI118&gt;=Pieņēmumi!$DE$50,CI118&lt;Pieņēmumi!$DE$51),"Vidējs","Liels")))</f>
        <v>Vidējs</v>
      </c>
      <c r="CK118" s="9">
        <f>IF(CJ118="Mazs",Pieņēmumi!$DE$34*CH118,IF(CJ118="Vidējs",Pieņēmumi!$DE$35*CH118,IF(CJ118="Liels",Pieņēmumi!$DE$37*CH118,0)))</f>
        <v>5.5555555555555562</v>
      </c>
      <c r="CL118" s="9">
        <f>IF(CJ118="Mazs",(Pieņēmumi!$DE$35-Pieņēmumi!$DE$34)*CH118,0)</f>
        <v>0</v>
      </c>
      <c r="CM118">
        <v>107</v>
      </c>
      <c r="CN118">
        <v>1</v>
      </c>
      <c r="CO118" s="2">
        <f>CM118/CN118</f>
        <v>107</v>
      </c>
      <c r="CP118" s="6">
        <f>ROUNDUP(IF($A118=1,CM118/Pieņēmumi!$DO$42,IF($A118=2,CM118/Pieņēmumi!$DO$43,IF($A118=3,CM118/Pieņēmumi!$DO$44,CM118/Pieņēmumi!$DO$45))),$CP$10)</f>
        <v>5</v>
      </c>
      <c r="CQ118" s="6">
        <f t="shared" si="80"/>
        <v>21.4</v>
      </c>
      <c r="CR118" s="6" t="str">
        <f>IF(AND(CQ118&gt;=0,CQ118&lt;Pieņēmumi!$DO$49),0,
IF(AND(CQ118&gt;=Pieņēmumi!$DO$49,CQ118&lt;Pieņēmumi!$DO$50),"Mazs",
IF(AND(CQ118&gt;=Pieņēmumi!$DO$50,CQ118&lt;Pieņēmumi!$DO$51),"Vidējs","Liels")))</f>
        <v>Liels</v>
      </c>
      <c r="CS118" s="9">
        <f>IF(CR118="Mazs",Pieņēmumi!$DO$34*CP118,IF(CR118="Vidējs",Pieņēmumi!$DO$35*CP118,IF(CR118="Liels",Pieņēmumi!$DO$37*CP118,0)))</f>
        <v>8.8383838383838373</v>
      </c>
      <c r="CT118" s="9">
        <f>IF(CR118="Mazs",(Pieņēmumi!$DO$35-Pieņēmumi!$DO$34)*CP118,0)</f>
        <v>0</v>
      </c>
      <c r="CU118" s="6">
        <f t="shared" si="81"/>
        <v>361</v>
      </c>
      <c r="CV118" s="6">
        <f t="shared" si="82"/>
        <v>7</v>
      </c>
      <c r="CW118" s="2">
        <f t="shared" si="83"/>
        <v>51.571428571428569</v>
      </c>
      <c r="CX118" t="str">
        <f t="shared" si="84"/>
        <v>Vidējā</v>
      </c>
    </row>
    <row r="119" spans="1:102" x14ac:dyDescent="0.25">
      <c r="A119" s="5">
        <v>3</v>
      </c>
      <c r="B119" s="23">
        <v>0.79096030618050306</v>
      </c>
      <c r="C119">
        <v>9</v>
      </c>
      <c r="D119">
        <v>1</v>
      </c>
      <c r="E119" s="2">
        <f t="shared" ref="E119:E136" si="104">C119/D119</f>
        <v>9</v>
      </c>
      <c r="F119" s="6">
        <f>ROUNDUP(IF($A119=1,C119/Pieņēmumi!$B$39,IF($A119=2,C119/Pieņēmumi!$B$40,IF($A119=3,C119/Pieņēmumi!$B$41,C119/Pieņēmumi!$B$42))),$F$10)</f>
        <v>1</v>
      </c>
      <c r="G119" s="6">
        <f t="shared" si="69"/>
        <v>9</v>
      </c>
      <c r="H119" s="6" t="str">
        <f>IF(AND(G119&gt;=0,G119&lt;Pieņēmumi!$B$46),0,
IF(AND(G119&gt;= Pieņēmumi!$B$46,G119&lt;Pieņēmumi!$B$47), "Mikro",
IF(AND(G119&gt;=Pieņēmumi!$B$47,G119&lt;Pieņēmumi!$B$48), "Mazs",
IF(AND(G119&gt;=Pieņēmumi!$B$48,G119&lt;Pieņēmumi!$B$49), "Vidējs","Liels"))))</f>
        <v>Mazs</v>
      </c>
      <c r="I119" s="9">
        <f>IF(H119="Mikro",Pieņēmumi!$B$31*F119*0.5,
IF(H119="Mazs",Pieņēmumi!$B$31*F119,
IF(H119="Vidējs",Pieņēmumi!$B$32*F119,
IF(H119="Liels",Pieņēmumi!$B$34*F119,
0))))</f>
        <v>0.71584189231248063</v>
      </c>
      <c r="J119" s="9">
        <f>IF(H119="Mikro",Pieņēmumi!$B$31*F119*0.5,0)</f>
        <v>0</v>
      </c>
      <c r="K119">
        <v>9</v>
      </c>
      <c r="L119">
        <v>1</v>
      </c>
      <c r="M119" s="2">
        <f t="shared" ref="M119:M130" si="105">K119/L119</f>
        <v>9</v>
      </c>
      <c r="N119" s="6">
        <f>ROUNDUP(IF($A119=1,K119/Pieņēmumi!$L$39,IF($A119=2,K119/Pieņēmumi!$L$40,IF($A119=3,K119/Pieņēmumi!$L$41,K119/Pieņēmumi!$L$42))),$N$10)</f>
        <v>1</v>
      </c>
      <c r="O119" s="6">
        <f t="shared" si="70"/>
        <v>9</v>
      </c>
      <c r="P119" s="6" t="str">
        <f>IF(AND(O119&gt;=0,O119&lt;Pieņēmumi!$L$46),0,
IF(AND(O119&gt;= Pieņēmumi!$L$46,O119&lt;Pieņēmumi!$L$47), "Mikro",
IF(AND(O119&gt;=Pieņēmumi!$L$47,O119&lt;Pieņēmumi!$L$48), "Mazs",
IF(AND(O119&gt;=Pieņēmumi!$L$48,O119&lt;Pieņēmumi!$L$49), "Vidējs","Liels"))))</f>
        <v>Mazs</v>
      </c>
      <c r="Q119" s="9">
        <f>IF(P119="Mikro",Pieņēmumi!$L$31*N119*0.5,
IF(P119="Mazs",Pieņēmumi!$L$31*N119,
IF(P119="Vidējs",Pieņēmumi!$L$32*N119,
IF(P119="Liels",Pieņēmumi!$L$34*N119,
0))))</f>
        <v>0.7469654528478058</v>
      </c>
      <c r="R119" s="9">
        <f>IF(P119="Mikro",Pieņēmumi!$L$31*N119*0.5,0)</f>
        <v>0</v>
      </c>
      <c r="S119">
        <v>6</v>
      </c>
      <c r="T119">
        <v>1</v>
      </c>
      <c r="U119" s="2">
        <f t="shared" ref="U119:U130" si="106">S119/T119</f>
        <v>6</v>
      </c>
      <c r="V119" s="6">
        <f>ROUNDUP(IF($A119=1,S119/Pieņēmumi!$V$39,IF($A119=2,S119/Pieņēmumi!$V$40,IF($A119=3,S119/Pieņēmumi!$V$41,S119/Pieņēmumi!$V$42))),$V$10)</f>
        <v>1</v>
      </c>
      <c r="W119" s="6">
        <f t="shared" si="71"/>
        <v>6</v>
      </c>
      <c r="X119" s="6" t="str">
        <f>IF(AND(W119&gt;=0,W119&lt;Pieņēmumi!$V$46),0,
IF(AND(W119&gt;= Pieņēmumi!$V$46,W119&lt;Pieņēmumi!$V$47), "Mikro",
IF(AND(W119&gt;=Pieņēmumi!$V$47,W119&lt;Pieņēmumi!$V$48), "Mazs",
IF(AND(W119&gt;=Pieņēmumi!$V$48,W119&lt;Pieņēmumi!$V$49), "Vidējs","Liels"))))</f>
        <v>Mikro</v>
      </c>
      <c r="Y119" s="9">
        <f>IF(X119="Mikro",Pieņēmumi!$V$31*V119*0.5,
IF(X119="Mazs",Pieņēmumi!$V$31*V119,
IF(X119="Vidējs",Pieņēmumi!$V$32*V119,
IF(X119="Liels",Pieņēmumi!$V$34*V119,
0))))</f>
        <v>0.38904450669156554</v>
      </c>
      <c r="Z119" s="9">
        <f>IF(X119="Mikro",Pieņēmumi!$V$31*V119*0.5,0)</f>
        <v>0.38904450669156554</v>
      </c>
      <c r="AA119">
        <v>10</v>
      </c>
      <c r="AB119">
        <v>1</v>
      </c>
      <c r="AC119" s="2">
        <f t="shared" ref="AC119:AC136" si="107">AA119/AB119</f>
        <v>10</v>
      </c>
      <c r="AD119" s="6">
        <f>ROUNDUP(IF($A119=1,AA119/Pieņēmumi!$AF$39,IF($A119=2,AA119/Pieņēmumi!$AF$40,IF($A119=3,AA119/Pieņēmumi!$AF$41,AA119/Pieņēmumi!$AF$42))),$AD$10)</f>
        <v>1</v>
      </c>
      <c r="AE119" s="6">
        <f t="shared" si="72"/>
        <v>10</v>
      </c>
      <c r="AF119" s="6" t="str">
        <f>IF(AND(AE119&gt;=0,AE119&lt;Pieņēmumi!$AF$46),0,
IF(AND(AE119&gt;= Pieņēmumi!$AF$46,AE119&lt;Pieņēmumi!$AF$47), "Mikro",
IF(AND(AE119&gt;=Pieņēmumi!$AF$47,AE119&lt;Pieņēmumi!$AF$48), "Mazs",
IF(AND(AE119&gt;=Pieņēmumi!$AF$48,AE119&lt;Pieņēmumi!$AF$49), "Vidējs","Liels"))))</f>
        <v>Mazs</v>
      </c>
      <c r="AG119" s="9">
        <f>IF(AF119="Mikro",Pieņēmumi!$AF$31*AD119*0.5,
IF(AF119="Mazs",Pieņēmumi!$AF$31*AD119,
IF(AF119="Vidējs",Pieņēmumi!$AF$32*AD119,
IF(AF119="Liels",Pieņēmumi!$AF$34*AD119,
0))))</f>
        <v>0.84033613445378152</v>
      </c>
      <c r="AH119" s="9">
        <f>IF(AF119="Mikro",Pieņēmumi!$AF$31*AD119*0.5,0)</f>
        <v>0</v>
      </c>
      <c r="AI119">
        <v>8</v>
      </c>
      <c r="AJ119">
        <v>1</v>
      </c>
      <c r="AK119" s="2">
        <f t="shared" ref="AK119:AK134" si="108">AI119/AJ119</f>
        <v>8</v>
      </c>
      <c r="AL119" s="6">
        <f>ROUNDUP(IF($A119=1,AI119/Pieņēmumi!$AR$39,IF($A119=2,AI119/Pieņēmumi!$AR$40,IF($A119=3,AI119/Pieņēmumi!$AR$41,AI119/Pieņēmumi!$AR$42))),$AL$10)</f>
        <v>1</v>
      </c>
      <c r="AM119" s="6">
        <f t="shared" si="73"/>
        <v>8</v>
      </c>
      <c r="AN119" s="6" t="str">
        <f>IF(AND(AM119&gt;=0,AM119&lt;Pieņēmumi!$AR$46),0,
IF(AND(AM119&gt;= Pieņēmumi!$AR$46,AM119&lt;Pieņēmumi!$AR$47), "Mikro",
IF(AND(AM119&gt;=Pieņēmumi!$AR$47,AM119&lt;Pieņēmumi!$AR$48), "Mazs",
IF(AND(AM119&gt;=Pieņēmumi!$AR$48,AM119&lt;Pieņēmumi!$AR$49), "Vidējs","Liels"))))</f>
        <v>Mazs</v>
      </c>
      <c r="AO119" s="9">
        <f>IF(AN119="Mikro",Pieņēmumi!$AR$31*AL119*0.5,
IF(AN119="Mazs",Pieņēmumi!$AR$31*AL119,
IF(AN119="Vidējs",Pieņēmumi!$AR$32*AL119,
IF(AN119="Liels",Pieņēmumi!$AR$34*AL119,
0))))</f>
        <v>0.90258325552443208</v>
      </c>
      <c r="AP119" s="9">
        <f>IF(AN119="Mikro",Pieņēmumi!$AR$31*AL119*0.5,0)</f>
        <v>0</v>
      </c>
      <c r="AQ119">
        <v>18</v>
      </c>
      <c r="AR119">
        <v>1</v>
      </c>
      <c r="AS119" s="2">
        <f t="shared" ref="AS119:AS130" si="109">AQ119/AR119</f>
        <v>18</v>
      </c>
      <c r="AT119" s="6">
        <f>ROUNDUP(IF($A119=1,AQ119/Pieņēmumi!$BC$39,IF($A119=2,AQ119/Pieņēmumi!$BC$40,IF($A119=3,AQ119/Pieņēmumi!$BC$41,AQ119/Pieņēmumi!$BC$42))),$AT$10)</f>
        <v>1</v>
      </c>
      <c r="AU119" s="6">
        <f t="shared" si="74"/>
        <v>18</v>
      </c>
      <c r="AV119" s="6" t="str">
        <f>IF(AND(AU119&gt;=0,AU119&lt;Pieņēmumi!$BC$46),0,
IF(AND(AU119&gt;= Pieņēmumi!$BC$46,AU119&lt;Pieņēmumi!$BC$47), "Mikro",
IF(AND(AU119&gt;=Pieņēmumi!$BC$47,AU119&lt;Pieņēmumi!$BC$48), "Mazs",
IF(AND(AU119&gt;=Pieņēmumi!$BC$48,AU119&lt;Pieņēmumi!$BC$49), "Vidējs","Liels"))))</f>
        <v>Vidējs</v>
      </c>
      <c r="AW119" s="9">
        <f>IF(AV119="Mikro",Pieņēmumi!$BC$31*AT119*0.5,
IF(AV119="Mazs",Pieņēmumi!$BC$31*AT119,
IF(AV119="Vidējs",Pieņēmumi!$BC$32*AT119,
IF(AV119="Liels",Pieņēmumi!$BC$34*AT119,
0))))</f>
        <v>1.1627906976744187</v>
      </c>
      <c r="AX119" s="9">
        <f>IF(AV119="Mikro",Pieņēmumi!$BC$31*AT119*0.5,0)</f>
        <v>0</v>
      </c>
      <c r="AY119">
        <v>2</v>
      </c>
      <c r="AZ119">
        <v>1</v>
      </c>
      <c r="BA119" s="2">
        <f>AY119/AZ119</f>
        <v>2</v>
      </c>
      <c r="BB119" s="6">
        <f>ROUNDUP(IF($A119=1,AY119/Pieņēmumi!$BN$39,IF($A119=2,AY119/Pieņēmumi!$BN$40,IF($A119=3,AY119/Pieņēmumi!$BN$41,AY119/Pieņēmumi!$BN$42))),$BB$10)</f>
        <v>1</v>
      </c>
      <c r="BC119" s="6">
        <f t="shared" si="75"/>
        <v>2</v>
      </c>
      <c r="BD119" s="6" t="str">
        <f>IF(AND(BC119&gt;=0,BC119&lt;Pieņēmumi!$BN$46),0,
IF(AND(BC119&gt;= Pieņēmumi!$BN$46,BC119&lt;Pieņēmumi!$BN$47), "Mikro",
IF(AND(BC119&gt;=Pieņēmumi!$BN$47,BC119&lt;Pieņēmumi!$BN$48), "Mazs",
IF(AND(BC119&gt;=Pieņēmumi!$BN$48,BC119&lt;Pieņēmumi!$BN$49), "Vidējs","Liels"))))</f>
        <v>Mikro</v>
      </c>
      <c r="BE119" s="9">
        <f>IF(BD119="Mikro",Pieņēmumi!$BN$31*BB119*0.5,
IF(BD119="Mazs",Pieņēmumi!$BN$31*BB119,
IF(BD119="Vidējs",Pieņēmumi!$BN$32*BB119,
IF(BD119="Liels",Pieņēmumi!$BN$34*BB119,
0))))</f>
        <v>0.51353874883286654</v>
      </c>
      <c r="BF119" s="9">
        <f>IF(BD119="Mikro",Pieņēmumi!$BN$31*BB119*0.5,0)</f>
        <v>0.51353874883286654</v>
      </c>
      <c r="BG119">
        <v>15</v>
      </c>
      <c r="BH119">
        <v>1</v>
      </c>
      <c r="BI119" s="2">
        <f>BG119/BH119</f>
        <v>15</v>
      </c>
      <c r="BJ119" s="6">
        <f>ROUNDUP(IF($A119=1,BG119/Pieņēmumi!$BY$39,IF($A119=2,BG119/Pieņēmumi!$BY$40,IF($A119=3,BG119/Pieņēmumi!$BY$41,BG119/Pieņēmumi!$BY$42))),$BJ$10)</f>
        <v>1</v>
      </c>
      <c r="BK119" s="6">
        <f t="shared" si="76"/>
        <v>15</v>
      </c>
      <c r="BL119" s="6" t="str">
        <f>IF(AND(BK119&gt;=0,BK119&lt;Pieņēmumi!$BY$46),0,
IF(AND(BK119&gt;= Pieņēmumi!$BY$46,BK119&lt;Pieņēmumi!$BY$47), "Mikro",
IF(AND(BK119&gt;=Pieņēmumi!$BY$47,BK119&lt;Pieņēmumi!$BY$48), "Mazs",
IF(AND(BK119&gt;=Pieņēmumi!$BY$48,BK119&lt;Pieņēmumi!$BY$49), "Vidējs","Liels"))))</f>
        <v>Vidējs</v>
      </c>
      <c r="BM119" s="9">
        <f>IF(BL119="Mikro",Pieņēmumi!$BY$31*BJ119*0.5,
IF(BL119="Mazs",Pieņēmumi!$BY$31*BJ119,
IF(BL119="Vidējs",Pieņēmumi!$BY$32*BJ119,
IF(BL119="Liels",Pieņēmumi!$BY$34*BJ119,
0))))</f>
        <v>1.2919896640826873</v>
      </c>
      <c r="BN119" s="9">
        <f>IF(BL119="Mikro",Pieņēmumi!$BY$31*BJ119*0.5,0)</f>
        <v>0</v>
      </c>
      <c r="BO119">
        <v>8</v>
      </c>
      <c r="BP119">
        <v>1</v>
      </c>
      <c r="BQ119" s="2">
        <f t="shared" si="103"/>
        <v>8</v>
      </c>
      <c r="BR119" s="6">
        <f>ROUNDUP(IF($A119=1,BO119/Pieņēmumi!$CJ$39,IF($A119=2,BO119/Pieņēmumi!$CJ$40,IF($A119=3,BO119/Pieņēmumi!$CJ$41,BO119/Pieņēmumi!$CJ$42))),$BR$10)</f>
        <v>1</v>
      </c>
      <c r="BS119" s="6">
        <f t="shared" si="77"/>
        <v>8</v>
      </c>
      <c r="BT119" s="6" t="str">
        <f>IF(AND(BS119&gt;=0,BS119&lt;Pieņēmumi!$CJ$46),0,
IF(AND(BS119&gt;= Pieņēmumi!$CJ$46,BS119&lt;Pieņēmumi!$CJ$47), "Mikro",
IF(AND(BS119&gt;=Pieņēmumi!$CJ$47,BS119&lt;Pieņēmumi!$CJ$48), "Mazs",
IF(AND(BS119&gt;=Pieņēmumi!$CJ$48,BS119&lt;Pieņēmumi!$CJ$49), "Vidējs","Liels"))))</f>
        <v>Mazs</v>
      </c>
      <c r="BU119" s="9">
        <f>IF(BT119="Mikro",Pieņēmumi!$CJ$31*BR119*0.5,
IF(BT119="Mazs",Pieņēmumi!$CJ$31*BR119,
IF(BT119="Vidējs",Pieņēmumi!$CJ$32*BR119,
IF(BT119="Liels",Pieņēmumi!$CJ$34*BR119,
0))))</f>
        <v>1.0893246187363834</v>
      </c>
      <c r="BV119" s="9">
        <f>IF(BT119="Mikro",Pieņēmumi!$CJ$31*BR119*0.5,0)</f>
        <v>0</v>
      </c>
      <c r="BW119">
        <v>0</v>
      </c>
      <c r="BX119">
        <v>0</v>
      </c>
      <c r="BY119" s="2">
        <v>0</v>
      </c>
      <c r="BZ119" s="6">
        <f>ROUNDUP(IF($A119=1,BW119/Pieņēmumi!$CU$42,IF($A119=2,BW119/Pieņēmumi!$CU$43,IF($A119=3,BW119/Pieņēmumi!$CU$44,BW119/Pieņēmumi!$CU$45))),$CH$10)</f>
        <v>0</v>
      </c>
      <c r="CA119" s="6">
        <f t="shared" si="78"/>
        <v>0</v>
      </c>
      <c r="CB119" s="6">
        <f>IF(AND(CA119&gt;=0,CA119&lt;Pieņēmumi!$CU$49),0,
IF(AND(CA119&gt;=Pieņēmumi!$CU$49,CA119&lt;Pieņēmumi!$CU$50),"Mazs",
IF(AND(CA119&gt;=Pieņēmumi!$CU$50,CA119&lt;Pieņēmumi!$CU$51),"Vidējs","Liels")))</f>
        <v>0</v>
      </c>
      <c r="CC119" s="9">
        <f>IF(CB119="Mazs",Pieņēmumi!$CU$34*BZ119,IF(CB119="Vidējs",Pieņēmumi!$CU$35*BZ119,IF(CB119="Liels",Pieņēmumi!$CU$37*BZ119,0)))</f>
        <v>0</v>
      </c>
      <c r="CD119" s="9">
        <f>IF(CB119="Mazs",(Pieņēmumi!$CU$35-Pieņēmumi!$CU$34)*BZ119,0)</f>
        <v>0</v>
      </c>
      <c r="CE119">
        <v>0</v>
      </c>
      <c r="CF119">
        <v>0</v>
      </c>
      <c r="CG119" s="2">
        <v>0</v>
      </c>
      <c r="CH119" s="6">
        <f>ROUNDUP(IF($A119=1,CE119/Pieņēmumi!$DE$42,IF($A119=2,CE119/Pieņēmumi!$DE$43,IF($A119=3,CE119/Pieņēmumi!$DE$44,CE119/Pieņēmumi!$DE$45))),$CH$10)</f>
        <v>0</v>
      </c>
      <c r="CI119" s="6">
        <f t="shared" si="79"/>
        <v>0</v>
      </c>
      <c r="CJ119" s="6">
        <f>IF(AND(CI119&gt;=0,CI119&lt;Pieņēmumi!$DE$49),0,
IF(AND(CI119&gt;=Pieņēmumi!$DE$49,CI119&lt;Pieņēmumi!$DE$50),"Mazs",
IF(AND(CI119&gt;=Pieņēmumi!$DE$50,CI119&lt;Pieņēmumi!$DE$51),"Vidējs","Liels")))</f>
        <v>0</v>
      </c>
      <c r="CK119" s="9">
        <f>IF(CJ119="Mazs",Pieņēmumi!$DE$34*CH119,IF(CJ119="Vidējs",Pieņēmumi!$DE$35*CH119,IF(CJ119="Liels",Pieņēmumi!$DE$37*CH119,0)))</f>
        <v>0</v>
      </c>
      <c r="CL119" s="9">
        <f>IF(CJ119="Mazs",(Pieņēmumi!$DE$35-Pieņēmumi!$DE$34)*CH119,0)</f>
        <v>0</v>
      </c>
      <c r="CM119">
        <v>0</v>
      </c>
      <c r="CN119">
        <v>0</v>
      </c>
      <c r="CO119" s="2">
        <v>0</v>
      </c>
      <c r="CP119" s="6">
        <f>ROUNDUP(IF($A119=1,CM119/Pieņēmumi!$DO$42,IF($A119=2,CM119/Pieņēmumi!$DO$43,IF($A119=3,CM119/Pieņēmumi!$DO$44,CM119/Pieņēmumi!$DO$45))),$CP$10)</f>
        <v>0</v>
      </c>
      <c r="CQ119" s="6">
        <f t="shared" si="80"/>
        <v>0</v>
      </c>
      <c r="CR119" s="6">
        <f>IF(AND(CQ119&gt;=0,CQ119&lt;Pieņēmumi!$DO$49),0,
IF(AND(CQ119&gt;=Pieņēmumi!$DO$49,CQ119&lt;Pieņēmumi!$DO$50),"Mazs",
IF(AND(CQ119&gt;=Pieņēmumi!$DO$50,CQ119&lt;Pieņēmumi!$DO$51),"Vidējs","Liels")))</f>
        <v>0</v>
      </c>
      <c r="CS119" s="9">
        <f>IF(CR119="Mazs",Pieņēmumi!$DO$34*CP119,IF(CR119="Vidējs",Pieņēmumi!$DO$35*CP119,IF(CR119="Liels",Pieņēmumi!$DO$37*CP119,0)))</f>
        <v>0</v>
      </c>
      <c r="CT119" s="9">
        <f>IF(CR119="Mazs",(Pieņēmumi!$DO$35-Pieņēmumi!$DO$34)*CP119,0)</f>
        <v>0</v>
      </c>
      <c r="CU119" s="6">
        <f t="shared" si="81"/>
        <v>85</v>
      </c>
      <c r="CV119" s="6">
        <f t="shared" si="82"/>
        <v>9</v>
      </c>
      <c r="CW119" s="2">
        <f t="shared" si="83"/>
        <v>9.4444444444444446</v>
      </c>
      <c r="CX119" t="str">
        <f t="shared" si="84"/>
        <v>Mazā</v>
      </c>
    </row>
    <row r="120" spans="1:102" x14ac:dyDescent="0.25">
      <c r="A120" s="5">
        <v>1</v>
      </c>
      <c r="B120" s="23">
        <v>0.78877806386033644</v>
      </c>
      <c r="C120">
        <v>18</v>
      </c>
      <c r="D120">
        <v>5</v>
      </c>
      <c r="E120" s="2">
        <f t="shared" si="104"/>
        <v>3.6</v>
      </c>
      <c r="F120" s="6">
        <f>ROUNDUP(IF($A120=1,C120/Pieņēmumi!$B$39,IF($A120=2,C120/Pieņēmumi!$B$40,IF($A120=3,C120/Pieņēmumi!$B$41,C120/Pieņēmumi!$B$42))),$F$10)</f>
        <v>1</v>
      </c>
      <c r="G120" s="6">
        <f t="shared" si="69"/>
        <v>18</v>
      </c>
      <c r="H120" s="6" t="str">
        <f>IF(AND(G120&gt;=0,G120&lt;Pieņēmumi!$B$46),0,
IF(AND(G120&gt;= Pieņēmumi!$B$46,G120&lt;Pieņēmumi!$B$47), "Mikro",
IF(AND(G120&gt;=Pieņēmumi!$B$47,G120&lt;Pieņēmumi!$B$48), "Mazs",
IF(AND(G120&gt;=Pieņēmumi!$B$48,G120&lt;Pieņēmumi!$B$49), "Vidējs","Liels"))))</f>
        <v>Vidējs</v>
      </c>
      <c r="I120" s="9">
        <f>IF(H120="Mikro",Pieņēmumi!$B$31*F120*0.5,
IF(H120="Mazs",Pieņēmumi!$B$31*F120,
IF(H120="Vidējs",Pieņēmumi!$B$32*F120,
IF(H120="Liels",Pieņēmumi!$B$34*F120,
0))))</f>
        <v>0.8074935400516795</v>
      </c>
      <c r="J120" s="9">
        <f>IF(H120="Mikro",Pieņēmumi!$B$31*F120*0.5,0)</f>
        <v>0</v>
      </c>
      <c r="K120">
        <v>11</v>
      </c>
      <c r="L120">
        <v>1</v>
      </c>
      <c r="M120" s="2">
        <f t="shared" si="105"/>
        <v>11</v>
      </c>
      <c r="N120" s="6">
        <f>ROUNDUP(IF($A120=1,K120/Pieņēmumi!$L$39,IF($A120=2,K120/Pieņēmumi!$L$40,IF($A120=3,K120/Pieņēmumi!$L$41,K120/Pieņēmumi!$L$42))),$N$10)</f>
        <v>1</v>
      </c>
      <c r="O120" s="6">
        <f t="shared" si="70"/>
        <v>11</v>
      </c>
      <c r="P120" s="6" t="str">
        <f>IF(AND(O120&gt;=0,O120&lt;Pieņēmumi!$L$46),0,
IF(AND(O120&gt;= Pieņēmumi!$L$46,O120&lt;Pieņēmumi!$L$47), "Mikro",
IF(AND(O120&gt;=Pieņēmumi!$L$47,O120&lt;Pieņēmumi!$L$48), "Mazs",
IF(AND(O120&gt;=Pieņēmumi!$L$48,O120&lt;Pieņēmumi!$L$49), "Vidējs","Liels"))))</f>
        <v>Mazs</v>
      </c>
      <c r="Q120" s="9">
        <f>IF(P120="Mikro",Pieņēmumi!$L$31*N120*0.5,
IF(P120="Mazs",Pieņēmumi!$L$31*N120,
IF(P120="Vidējs",Pieņēmumi!$L$32*N120,
IF(P120="Liels",Pieņēmumi!$L$34*N120,
0))))</f>
        <v>0.7469654528478058</v>
      </c>
      <c r="R120" s="9">
        <f>IF(P120="Mikro",Pieņēmumi!$L$31*N120*0.5,0)</f>
        <v>0</v>
      </c>
      <c r="S120">
        <v>14</v>
      </c>
      <c r="T120">
        <v>1</v>
      </c>
      <c r="U120" s="2">
        <f t="shared" si="106"/>
        <v>14</v>
      </c>
      <c r="V120" s="6">
        <f>ROUNDUP(IF($A120=1,S120/Pieņēmumi!$V$39,IF($A120=2,S120/Pieņēmumi!$V$40,IF($A120=3,S120/Pieņēmumi!$V$41,S120/Pieņēmumi!$V$42))),$V$10)</f>
        <v>1</v>
      </c>
      <c r="W120" s="6">
        <f t="shared" si="71"/>
        <v>14</v>
      </c>
      <c r="X120" s="6" t="str">
        <f>IF(AND(W120&gt;=0,W120&lt;Pieņēmumi!$V$46),0,
IF(AND(W120&gt;= Pieņēmumi!$V$46,W120&lt;Pieņēmumi!$V$47), "Mikro",
IF(AND(W120&gt;=Pieņēmumi!$V$47,W120&lt;Pieņēmumi!$V$48), "Mazs",
IF(AND(W120&gt;=Pieņēmumi!$V$48,W120&lt;Pieņēmumi!$V$49), "Vidējs","Liels"))))</f>
        <v>Vidējs</v>
      </c>
      <c r="Y120" s="9">
        <f>IF(X120="Mikro",Pieņēmumi!$V$31*V120*0.5,
IF(X120="Mazs",Pieņēmumi!$V$31*V120,
IF(X120="Vidējs",Pieņēmumi!$V$32*V120,
IF(X120="Liels",Pieņēmumi!$V$34*V120,
0))))</f>
        <v>0.87209302325581406</v>
      </c>
      <c r="Z120" s="9">
        <f>IF(X120="Mikro",Pieņēmumi!$V$31*V120*0.5,0)</f>
        <v>0</v>
      </c>
      <c r="AA120">
        <v>19</v>
      </c>
      <c r="AB120">
        <v>1</v>
      </c>
      <c r="AC120" s="2">
        <f t="shared" si="107"/>
        <v>19</v>
      </c>
      <c r="AD120" s="6">
        <f>ROUNDUP(IF($A120=1,AA120/Pieņēmumi!$AF$39,IF($A120=2,AA120/Pieņēmumi!$AF$40,IF($A120=3,AA120/Pieņēmumi!$AF$41,AA120/Pieņēmumi!$AF$42))),$AD$10)</f>
        <v>1</v>
      </c>
      <c r="AE120" s="6">
        <f t="shared" si="72"/>
        <v>19</v>
      </c>
      <c r="AF120" s="6" t="str">
        <f>IF(AND(AE120&gt;=0,AE120&lt;Pieņēmumi!$AF$46),0,
IF(AND(AE120&gt;= Pieņēmumi!$AF$46,AE120&lt;Pieņēmumi!$AF$47), "Mikro",
IF(AND(AE120&gt;=Pieņēmumi!$AF$47,AE120&lt;Pieņēmumi!$AF$48), "Mazs",
IF(AND(AE120&gt;=Pieņēmumi!$AF$48,AE120&lt;Pieņēmumi!$AF$49), "Vidējs","Liels"))))</f>
        <v>Vidējs</v>
      </c>
      <c r="AG120" s="9">
        <f>IF(AF120="Mikro",Pieņēmumi!$AF$31*AD120*0.5,
IF(AF120="Mazs",Pieņēmumi!$AF$31*AD120,
IF(AF120="Vidējs",Pieņēmumi!$AF$32*AD120,
IF(AF120="Liels",Pieņēmumi!$AF$34*AD120,
0))))</f>
        <v>1.03359173126615</v>
      </c>
      <c r="AH120" s="9">
        <f>IF(AF120="Mikro",Pieņēmumi!$AF$31*AD120*0.5,0)</f>
        <v>0</v>
      </c>
      <c r="AI120">
        <v>14</v>
      </c>
      <c r="AJ120">
        <v>1</v>
      </c>
      <c r="AK120" s="2">
        <f t="shared" si="108"/>
        <v>14</v>
      </c>
      <c r="AL120" s="6">
        <f>ROUNDUP(IF($A120=1,AI120/Pieņēmumi!$AR$39,IF($A120=2,AI120/Pieņēmumi!$AR$40,IF($A120=3,AI120/Pieņēmumi!$AR$41,AI120/Pieņēmumi!$AR$42))),$AL$10)</f>
        <v>1</v>
      </c>
      <c r="AM120" s="6">
        <f t="shared" si="73"/>
        <v>14</v>
      </c>
      <c r="AN120" s="6" t="str">
        <f>IF(AND(AM120&gt;=0,AM120&lt;Pieņēmumi!$AR$46),0,
IF(AND(AM120&gt;= Pieņēmumi!$AR$46,AM120&lt;Pieņēmumi!$AR$47), "Mikro",
IF(AND(AM120&gt;=Pieņēmumi!$AR$47,AM120&lt;Pieņēmumi!$AR$48), "Mazs",
IF(AND(AM120&gt;=Pieņēmumi!$AR$48,AM120&lt;Pieņēmumi!$AR$49), "Vidējs","Liels"))))</f>
        <v>Vidējs</v>
      </c>
      <c r="AO120" s="9">
        <f>IF(AN120="Mikro",Pieņēmumi!$AR$31*AL120*0.5,
IF(AN120="Mazs",Pieņēmumi!$AR$31*AL120,
IF(AN120="Vidējs",Pieņēmumi!$AR$32*AL120,
IF(AN120="Liels",Pieņēmumi!$AR$34*AL120,
0))))</f>
        <v>1.0981912144702843</v>
      </c>
      <c r="AP120" s="9">
        <f>IF(AN120="Mikro",Pieņēmumi!$AR$31*AL120*0.5,0)</f>
        <v>0</v>
      </c>
      <c r="AQ120">
        <v>16</v>
      </c>
      <c r="AR120">
        <v>1</v>
      </c>
      <c r="AS120" s="2">
        <f t="shared" si="109"/>
        <v>16</v>
      </c>
      <c r="AT120" s="6">
        <f>ROUNDUP(IF($A120=1,AQ120/Pieņēmumi!$BC$39,IF($A120=2,AQ120/Pieņēmumi!$BC$40,IF($A120=3,AQ120/Pieņēmumi!$BC$41,AQ120/Pieņēmumi!$BC$42))),$AT$10)</f>
        <v>1</v>
      </c>
      <c r="AU120" s="6">
        <f t="shared" si="74"/>
        <v>16</v>
      </c>
      <c r="AV120" s="6" t="str">
        <f>IF(AND(AU120&gt;=0,AU120&lt;Pieņēmumi!$BC$46),0,
IF(AND(AU120&gt;= Pieņēmumi!$BC$46,AU120&lt;Pieņēmumi!$BC$47), "Mikro",
IF(AND(AU120&gt;=Pieņēmumi!$BC$47,AU120&lt;Pieņēmumi!$BC$48), "Mazs",
IF(AND(AU120&gt;=Pieņēmumi!$BC$48,AU120&lt;Pieņēmumi!$BC$49), "Vidējs","Liels"))))</f>
        <v>Vidējs</v>
      </c>
      <c r="AW120" s="9">
        <f>IF(AV120="Mikro",Pieņēmumi!$BC$31*AT120*0.5,
IF(AV120="Mazs",Pieņēmumi!$BC$31*AT120,
IF(AV120="Vidējs",Pieņēmumi!$BC$32*AT120,
IF(AV120="Liels",Pieņēmumi!$BC$34*AT120,
0))))</f>
        <v>1.1627906976744187</v>
      </c>
      <c r="AX120" s="9">
        <f>IF(AV120="Mikro",Pieņēmumi!$BC$31*AT120*0.5,0)</f>
        <v>0</v>
      </c>
      <c r="AY120">
        <v>17</v>
      </c>
      <c r="AZ120">
        <v>2</v>
      </c>
      <c r="BA120" s="2">
        <f>AY120/AZ120</f>
        <v>8.5</v>
      </c>
      <c r="BB120" s="6">
        <f>ROUNDUP(IF($A120=1,AY120/Pieņēmumi!$BN$39,IF($A120=2,AY120/Pieņēmumi!$BN$40,IF($A120=3,AY120/Pieņēmumi!$BN$41,AY120/Pieņēmumi!$BN$42))),$BB$10)</f>
        <v>1</v>
      </c>
      <c r="BC120" s="6">
        <f t="shared" si="75"/>
        <v>17</v>
      </c>
      <c r="BD120" s="6" t="str">
        <f>IF(AND(BC120&gt;=0,BC120&lt;Pieņēmumi!$BN$46),0,
IF(AND(BC120&gt;= Pieņēmumi!$BN$46,BC120&lt;Pieņēmumi!$BN$47), "Mikro",
IF(AND(BC120&gt;=Pieņēmumi!$BN$47,BC120&lt;Pieņēmumi!$BN$48), "Mazs",
IF(AND(BC120&gt;=Pieņēmumi!$BN$48,BC120&lt;Pieņēmumi!$BN$49), "Vidējs","Liels"))))</f>
        <v>Vidējs</v>
      </c>
      <c r="BE120" s="9">
        <f>IF(BD120="Mikro",Pieņēmumi!$BN$31*BB120*0.5,
IF(BD120="Mazs",Pieņēmumi!$BN$31*BB120,
IF(BD120="Vidējs",Pieņēmumi!$BN$32*BB120,
IF(BD120="Liels",Pieņēmumi!$BN$34*BB120,
0))))</f>
        <v>1.227390180878553</v>
      </c>
      <c r="BF120" s="9">
        <f>IF(BD120="Mikro",Pieņēmumi!$BN$31*BB120*0.5,0)</f>
        <v>0</v>
      </c>
      <c r="BG120">
        <v>20</v>
      </c>
      <c r="BH120">
        <v>1</v>
      </c>
      <c r="BI120" s="2">
        <f>BG120/BH120</f>
        <v>20</v>
      </c>
      <c r="BJ120" s="6">
        <f>ROUNDUP(IF($A120=1,BG120/Pieņēmumi!$BY$39,IF($A120=2,BG120/Pieņēmumi!$BY$40,IF($A120=3,BG120/Pieņēmumi!$BY$41,BG120/Pieņēmumi!$BY$42))),$BJ$10)</f>
        <v>1</v>
      </c>
      <c r="BK120" s="6">
        <f t="shared" si="76"/>
        <v>20</v>
      </c>
      <c r="BL120" s="6" t="str">
        <f>IF(AND(BK120&gt;=0,BK120&lt;Pieņēmumi!$BY$46),0,
IF(AND(BK120&gt;= Pieņēmumi!$BY$46,BK120&lt;Pieņēmumi!$BY$47), "Mikro",
IF(AND(BK120&gt;=Pieņēmumi!$BY$47,BK120&lt;Pieņēmumi!$BY$48), "Mazs",
IF(AND(BK120&gt;=Pieņēmumi!$BY$48,BK120&lt;Pieņēmumi!$BY$49), "Vidējs","Liels"))))</f>
        <v>Vidējs</v>
      </c>
      <c r="BM120" s="9">
        <f>IF(BL120="Mikro",Pieņēmumi!$BY$31*BJ120*0.5,
IF(BL120="Mazs",Pieņēmumi!$BY$31*BJ120,
IF(BL120="Vidējs",Pieņēmumi!$BY$32*BJ120,
IF(BL120="Liels",Pieņēmumi!$BY$34*BJ120,
0))))</f>
        <v>1.2919896640826873</v>
      </c>
      <c r="BN120" s="9">
        <f>IF(BL120="Mikro",Pieņēmumi!$BY$31*BJ120*0.5,0)</f>
        <v>0</v>
      </c>
      <c r="BO120">
        <v>17</v>
      </c>
      <c r="BP120">
        <v>2</v>
      </c>
      <c r="BQ120" s="2">
        <f t="shared" si="103"/>
        <v>8.5</v>
      </c>
      <c r="BR120" s="6">
        <f>ROUNDUP(IF($A120=1,BO120/Pieņēmumi!$CJ$39,IF($A120=2,BO120/Pieņēmumi!$CJ$40,IF($A120=3,BO120/Pieņēmumi!$CJ$41,BO120/Pieņēmumi!$CJ$42))),$BR$10)</f>
        <v>1</v>
      </c>
      <c r="BS120" s="6">
        <f t="shared" si="77"/>
        <v>17</v>
      </c>
      <c r="BT120" s="6" t="str">
        <f>IF(AND(BS120&gt;=0,BS120&lt;Pieņēmumi!$CJ$46),0,
IF(AND(BS120&gt;= Pieņēmumi!$CJ$46,BS120&lt;Pieņēmumi!$CJ$47), "Mikro",
IF(AND(BS120&gt;=Pieņēmumi!$CJ$47,BS120&lt;Pieņēmumi!$CJ$48), "Mazs",
IF(AND(BS120&gt;=Pieņēmumi!$CJ$48,BS120&lt;Pieņēmumi!$CJ$49), "Vidējs","Liels"))))</f>
        <v>Vidējs</v>
      </c>
      <c r="BU120" s="9">
        <f>IF(BT120="Mikro",Pieņēmumi!$CJ$31*BR120*0.5,
IF(BT120="Mazs",Pieņēmumi!$CJ$31*BR120,
IF(BT120="Vidējs",Pieņēmumi!$CJ$32*BR120,
IF(BT120="Liels",Pieņēmumi!$CJ$34*BR120,
0))))</f>
        <v>1.2919896640826873</v>
      </c>
      <c r="BV120" s="9">
        <f>IF(BT120="Mikro",Pieņēmumi!$CJ$31*BR120*0.5,0)</f>
        <v>0</v>
      </c>
      <c r="BW120">
        <v>0</v>
      </c>
      <c r="BX120">
        <v>0</v>
      </c>
      <c r="BY120" s="2">
        <v>0</v>
      </c>
      <c r="BZ120" s="6">
        <f>ROUNDUP(IF($A120=1,BW120/Pieņēmumi!$CU$42,IF($A120=2,BW120/Pieņēmumi!$CU$43,IF($A120=3,BW120/Pieņēmumi!$CU$44,BW120/Pieņēmumi!$CU$45))),$CH$10)</f>
        <v>0</v>
      </c>
      <c r="CA120" s="6">
        <f t="shared" si="78"/>
        <v>0</v>
      </c>
      <c r="CB120" s="6">
        <f>IF(AND(CA120&gt;=0,CA120&lt;Pieņēmumi!$CU$49),0,
IF(AND(CA120&gt;=Pieņēmumi!$CU$49,CA120&lt;Pieņēmumi!$CU$50),"Mazs",
IF(AND(CA120&gt;=Pieņēmumi!$CU$50,CA120&lt;Pieņēmumi!$CU$51),"Vidējs","Liels")))</f>
        <v>0</v>
      </c>
      <c r="CC120" s="9">
        <f>IF(CB120="Mazs",Pieņēmumi!$CU$34*BZ120,IF(CB120="Vidējs",Pieņēmumi!$CU$35*BZ120,IF(CB120="Liels",Pieņēmumi!$CU$37*BZ120,0)))</f>
        <v>0</v>
      </c>
      <c r="CD120" s="9">
        <f>IF(CB120="Mazs",(Pieņēmumi!$CU$35-Pieņēmumi!$CU$34)*BZ120,0)</f>
        <v>0</v>
      </c>
      <c r="CE120">
        <v>0</v>
      </c>
      <c r="CF120">
        <v>0</v>
      </c>
      <c r="CG120" s="2">
        <v>0</v>
      </c>
      <c r="CH120" s="6">
        <f>ROUNDUP(IF($A120=1,CE120/Pieņēmumi!$DE$42,IF($A120=2,CE120/Pieņēmumi!$DE$43,IF($A120=3,CE120/Pieņēmumi!$DE$44,CE120/Pieņēmumi!$DE$45))),$CH$10)</f>
        <v>0</v>
      </c>
      <c r="CI120" s="6">
        <f t="shared" si="79"/>
        <v>0</v>
      </c>
      <c r="CJ120" s="6">
        <f>IF(AND(CI120&gt;=0,CI120&lt;Pieņēmumi!$DE$49),0,
IF(AND(CI120&gt;=Pieņēmumi!$DE$49,CI120&lt;Pieņēmumi!$DE$50),"Mazs",
IF(AND(CI120&gt;=Pieņēmumi!$DE$50,CI120&lt;Pieņēmumi!$DE$51),"Vidējs","Liels")))</f>
        <v>0</v>
      </c>
      <c r="CK120" s="9">
        <f>IF(CJ120="Mazs",Pieņēmumi!$DE$34*CH120,IF(CJ120="Vidējs",Pieņēmumi!$DE$35*CH120,IF(CJ120="Liels",Pieņēmumi!$DE$37*CH120,0)))</f>
        <v>0</v>
      </c>
      <c r="CL120" s="9">
        <f>IF(CJ120="Mazs",(Pieņēmumi!$DE$35-Pieņēmumi!$DE$34)*CH120,0)</f>
        <v>0</v>
      </c>
      <c r="CM120">
        <v>0</v>
      </c>
      <c r="CN120">
        <v>0</v>
      </c>
      <c r="CO120" s="2">
        <v>0</v>
      </c>
      <c r="CP120" s="6">
        <f>ROUNDUP(IF($A120=1,CM120/Pieņēmumi!$DO$42,IF($A120=2,CM120/Pieņēmumi!$DO$43,IF($A120=3,CM120/Pieņēmumi!$DO$44,CM120/Pieņēmumi!$DO$45))),$CP$10)</f>
        <v>0</v>
      </c>
      <c r="CQ120" s="6">
        <f t="shared" si="80"/>
        <v>0</v>
      </c>
      <c r="CR120" s="6">
        <f>IF(AND(CQ120&gt;=0,CQ120&lt;Pieņēmumi!$DO$49),0,
IF(AND(CQ120&gt;=Pieņēmumi!$DO$49,CQ120&lt;Pieņēmumi!$DO$50),"Mazs",
IF(AND(CQ120&gt;=Pieņēmumi!$DO$50,CQ120&lt;Pieņēmumi!$DO$51),"Vidējs","Liels")))</f>
        <v>0</v>
      </c>
      <c r="CS120" s="9">
        <f>IF(CR120="Mazs",Pieņēmumi!$DO$34*CP120,IF(CR120="Vidējs",Pieņēmumi!$DO$35*CP120,IF(CR120="Liels",Pieņēmumi!$DO$37*CP120,0)))</f>
        <v>0</v>
      </c>
      <c r="CT120" s="9">
        <f>IF(CR120="Mazs",(Pieņēmumi!$DO$35-Pieņēmumi!$DO$34)*CP120,0)</f>
        <v>0</v>
      </c>
      <c r="CU120" s="6">
        <f t="shared" si="81"/>
        <v>146</v>
      </c>
      <c r="CV120" s="6">
        <f t="shared" si="82"/>
        <v>15</v>
      </c>
      <c r="CW120" s="2">
        <f t="shared" si="83"/>
        <v>9.7333333333333325</v>
      </c>
      <c r="CX120" t="str">
        <f t="shared" si="84"/>
        <v>Vidējā</v>
      </c>
    </row>
    <row r="121" spans="1:102" x14ac:dyDescent="0.25">
      <c r="A121" s="5">
        <v>1</v>
      </c>
      <c r="B121" s="23">
        <v>0.78484421980636165</v>
      </c>
      <c r="C121">
        <v>47</v>
      </c>
      <c r="D121">
        <v>2</v>
      </c>
      <c r="E121" s="2">
        <f t="shared" si="104"/>
        <v>23.5</v>
      </c>
      <c r="F121" s="6">
        <f>ROUNDUP(IF($A121=1,C121/Pieņēmumi!$B$39,IF($A121=2,C121/Pieņēmumi!$B$40,IF($A121=3,C121/Pieņēmumi!$B$41,C121/Pieņēmumi!$B$42))),$F$10)</f>
        <v>3</v>
      </c>
      <c r="G121" s="6">
        <f t="shared" si="69"/>
        <v>15.666666666666666</v>
      </c>
      <c r="H121" s="6" t="str">
        <f>IF(AND(G121&gt;=0,G121&lt;Pieņēmumi!$B$46),0,
IF(AND(G121&gt;= Pieņēmumi!$B$46,G121&lt;Pieņēmumi!$B$47), "Mikro",
IF(AND(G121&gt;=Pieņēmumi!$B$47,G121&lt;Pieņēmumi!$B$48), "Mazs",
IF(AND(G121&gt;=Pieņēmumi!$B$48,G121&lt;Pieņēmumi!$B$49), "Vidējs","Liels"))))</f>
        <v>Vidējs</v>
      </c>
      <c r="I121" s="9">
        <f>IF(H121="Mikro",Pieņēmumi!$B$31*F121*0.5,
IF(H121="Mazs",Pieņēmumi!$B$31*F121,
IF(H121="Vidējs",Pieņēmumi!$B$32*F121,
IF(H121="Liels",Pieņēmumi!$B$34*F121,
0))))</f>
        <v>2.4224806201550386</v>
      </c>
      <c r="J121" s="9">
        <f>IF(H121="Mikro",Pieņēmumi!$B$31*F121*0.5,0)</f>
        <v>0</v>
      </c>
      <c r="K121">
        <v>52</v>
      </c>
      <c r="L121">
        <v>2</v>
      </c>
      <c r="M121" s="2">
        <f t="shared" si="105"/>
        <v>26</v>
      </c>
      <c r="N121" s="6">
        <f>ROUNDUP(IF($A121=1,K121/Pieņēmumi!$L$39,IF($A121=2,K121/Pieņēmumi!$L$40,IF($A121=3,K121/Pieņēmumi!$L$41,K121/Pieņēmumi!$L$42))),$N$10)</f>
        <v>3</v>
      </c>
      <c r="O121" s="6">
        <f t="shared" si="70"/>
        <v>17.333333333333332</v>
      </c>
      <c r="P121" s="6" t="str">
        <f>IF(AND(O121&gt;=0,O121&lt;Pieņēmumi!$L$46),0,
IF(AND(O121&gt;= Pieņēmumi!$L$46,O121&lt;Pieņēmumi!$L$47), "Mikro",
IF(AND(O121&gt;=Pieņēmumi!$L$47,O121&lt;Pieņēmumi!$L$48), "Mazs",
IF(AND(O121&gt;=Pieņēmumi!$L$48,O121&lt;Pieņēmumi!$L$49), "Vidējs","Liels"))))</f>
        <v>Vidējs</v>
      </c>
      <c r="Q121" s="9">
        <f>IF(P121="Mikro",Pieņēmumi!$L$31*N121*0.5,
IF(P121="Mazs",Pieņēmumi!$L$31*N121,
IF(P121="Vidējs",Pieņēmumi!$L$32*N121,
IF(P121="Liels",Pieņēmumi!$L$34*N121,
0))))</f>
        <v>2.5193798449612408</v>
      </c>
      <c r="R121" s="9">
        <f>IF(P121="Mikro",Pieņēmumi!$L$31*N121*0.5,0)</f>
        <v>0</v>
      </c>
      <c r="S121">
        <v>88</v>
      </c>
      <c r="T121">
        <v>4</v>
      </c>
      <c r="U121" s="2">
        <f t="shared" si="106"/>
        <v>22</v>
      </c>
      <c r="V121" s="6">
        <f>ROUNDUP(IF($A121=1,S121/Pieņēmumi!$V$39,IF($A121=2,S121/Pieņēmumi!$V$40,IF($A121=3,S121/Pieņēmumi!$V$41,S121/Pieņēmumi!$V$42))),$V$10)</f>
        <v>5</v>
      </c>
      <c r="W121" s="6">
        <f t="shared" si="71"/>
        <v>17.600000000000001</v>
      </c>
      <c r="X121" s="6" t="str">
        <f>IF(AND(W121&gt;=0,W121&lt;Pieņēmumi!$V$46),0,
IF(AND(W121&gt;= Pieņēmumi!$V$46,W121&lt;Pieņēmumi!$V$47), "Mikro",
IF(AND(W121&gt;=Pieņēmumi!$V$47,W121&lt;Pieņēmumi!$V$48), "Mazs",
IF(AND(W121&gt;=Pieņēmumi!$V$48,W121&lt;Pieņēmumi!$V$49), "Vidējs","Liels"))))</f>
        <v>Vidējs</v>
      </c>
      <c r="Y121" s="9">
        <f>IF(X121="Mikro",Pieņēmumi!$V$31*V121*0.5,
IF(X121="Mazs",Pieņēmumi!$V$31*V121,
IF(X121="Vidējs",Pieņēmumi!$V$32*V121,
IF(X121="Liels",Pieņēmumi!$V$34*V121,
0))))</f>
        <v>4.3604651162790704</v>
      </c>
      <c r="Z121" s="9">
        <f>IF(X121="Mikro",Pieņēmumi!$V$31*V121*0.5,0)</f>
        <v>0</v>
      </c>
      <c r="AA121">
        <v>71</v>
      </c>
      <c r="AB121">
        <v>3</v>
      </c>
      <c r="AC121" s="2">
        <f t="shared" si="107"/>
        <v>23.666666666666668</v>
      </c>
      <c r="AD121" s="6">
        <f>ROUNDUP(IF($A121=1,AA121/Pieņēmumi!$AF$39,IF($A121=2,AA121/Pieņēmumi!$AF$40,IF($A121=3,AA121/Pieņēmumi!$AF$41,AA121/Pieņēmumi!$AF$42))),$AD$10)</f>
        <v>4</v>
      </c>
      <c r="AE121" s="6">
        <f t="shared" si="72"/>
        <v>17.75</v>
      </c>
      <c r="AF121" s="6" t="str">
        <f>IF(AND(AE121&gt;=0,AE121&lt;Pieņēmumi!$AF$46),0,
IF(AND(AE121&gt;= Pieņēmumi!$AF$46,AE121&lt;Pieņēmumi!$AF$47), "Mikro",
IF(AND(AE121&gt;=Pieņēmumi!$AF$47,AE121&lt;Pieņēmumi!$AF$48), "Mazs",
IF(AND(AE121&gt;=Pieņēmumi!$AF$48,AE121&lt;Pieņēmumi!$AF$49), "Vidējs","Liels"))))</f>
        <v>Vidējs</v>
      </c>
      <c r="AG121" s="9">
        <f>IF(AF121="Mikro",Pieņēmumi!$AF$31*AD121*0.5,
IF(AF121="Mazs",Pieņēmumi!$AF$31*AD121,
IF(AF121="Vidējs",Pieņēmumi!$AF$32*AD121,
IF(AF121="Liels",Pieņēmumi!$AF$34*AD121,
0))))</f>
        <v>4.1343669250646</v>
      </c>
      <c r="AH121" s="9">
        <f>IF(AF121="Mikro",Pieņēmumi!$AF$31*AD121*0.5,0)</f>
        <v>0</v>
      </c>
      <c r="AI121">
        <v>89</v>
      </c>
      <c r="AJ121">
        <v>4</v>
      </c>
      <c r="AK121" s="2">
        <f t="shared" si="108"/>
        <v>22.25</v>
      </c>
      <c r="AL121" s="6">
        <f>ROUNDUP(IF($A121=1,AI121/Pieņēmumi!$AR$39,IF($A121=2,AI121/Pieņēmumi!$AR$40,IF($A121=3,AI121/Pieņēmumi!$AR$41,AI121/Pieņēmumi!$AR$42))),$AL$10)</f>
        <v>4</v>
      </c>
      <c r="AM121" s="6">
        <f t="shared" si="73"/>
        <v>22.25</v>
      </c>
      <c r="AN121" s="6" t="str">
        <f>IF(AND(AM121&gt;=0,AM121&lt;Pieņēmumi!$AR$46),0,
IF(AND(AM121&gt;= Pieņēmumi!$AR$46,AM121&lt;Pieņēmumi!$AR$47), "Mikro",
IF(AND(AM121&gt;=Pieņēmumi!$AR$47,AM121&lt;Pieņēmumi!$AR$48), "Mazs",
IF(AND(AM121&gt;=Pieņēmumi!$AR$48,AM121&lt;Pieņēmumi!$AR$49), "Vidējs","Liels"))))</f>
        <v>Liels</v>
      </c>
      <c r="AO121" s="9">
        <f>IF(AN121="Mikro",Pieņēmumi!$AR$31*AL121*0.5,
IF(AN121="Mazs",Pieņēmumi!$AR$31*AL121,
IF(AN121="Vidējs",Pieņēmumi!$AR$32*AL121,
IF(AN121="Liels",Pieņēmumi!$AR$34*AL121,
0))))</f>
        <v>5.4834054834054831</v>
      </c>
      <c r="AP121" s="9">
        <f>IF(AN121="Mikro",Pieņēmumi!$AR$31*AL121*0.5,0)</f>
        <v>0</v>
      </c>
      <c r="AQ121">
        <v>76</v>
      </c>
      <c r="AR121">
        <v>3</v>
      </c>
      <c r="AS121" s="2">
        <f t="shared" si="109"/>
        <v>25.333333333333332</v>
      </c>
      <c r="AT121" s="6">
        <f>ROUNDUP(IF($A121=1,AQ121/Pieņēmumi!$BC$39,IF($A121=2,AQ121/Pieņēmumi!$BC$40,IF($A121=3,AQ121/Pieņēmumi!$BC$41,AQ121/Pieņēmumi!$BC$42))),$AT$10)</f>
        <v>4</v>
      </c>
      <c r="AU121" s="6">
        <f t="shared" si="74"/>
        <v>19</v>
      </c>
      <c r="AV121" s="6" t="str">
        <f>IF(AND(AU121&gt;=0,AU121&lt;Pieņēmumi!$BC$46),0,
IF(AND(AU121&gt;= Pieņēmumi!$BC$46,AU121&lt;Pieņēmumi!$BC$47), "Mikro",
IF(AND(AU121&gt;=Pieņēmumi!$BC$47,AU121&lt;Pieņēmumi!$BC$48), "Mazs",
IF(AND(AU121&gt;=Pieņēmumi!$BC$48,AU121&lt;Pieņēmumi!$BC$49), "Vidējs","Liels"))))</f>
        <v>Vidējs</v>
      </c>
      <c r="AW121" s="9">
        <f>IF(AV121="Mikro",Pieņēmumi!$BC$31*AT121*0.5,
IF(AV121="Mazs",Pieņēmumi!$BC$31*AT121,
IF(AV121="Vidējs",Pieņēmumi!$BC$32*AT121,
IF(AV121="Liels",Pieņēmumi!$BC$34*AT121,
0))))</f>
        <v>4.6511627906976747</v>
      </c>
      <c r="AX121" s="9">
        <f>IF(AV121="Mikro",Pieņēmumi!$BC$31*AT121*0.5,0)</f>
        <v>0</v>
      </c>
      <c r="AY121">
        <v>87</v>
      </c>
      <c r="AZ121">
        <v>4</v>
      </c>
      <c r="BA121" s="2">
        <f>AY121/AZ121</f>
        <v>21.75</v>
      </c>
      <c r="BB121" s="6">
        <f>ROUNDUP(IF($A121=1,AY121/Pieņēmumi!$BN$39,IF($A121=2,AY121/Pieņēmumi!$BN$40,IF($A121=3,AY121/Pieņēmumi!$BN$41,AY121/Pieņēmumi!$BN$42))),$BB$10)</f>
        <v>4</v>
      </c>
      <c r="BC121" s="6">
        <f t="shared" si="75"/>
        <v>21.75</v>
      </c>
      <c r="BD121" s="6" t="str">
        <f>IF(AND(BC121&gt;=0,BC121&lt;Pieņēmumi!$BN$46),0,
IF(AND(BC121&gt;= Pieņēmumi!$BN$46,BC121&lt;Pieņēmumi!$BN$47), "Mikro",
IF(AND(BC121&gt;=Pieņēmumi!$BN$47,BC121&lt;Pieņēmumi!$BN$48), "Mazs",
IF(AND(BC121&gt;=Pieņēmumi!$BN$48,BC121&lt;Pieņēmumi!$BN$49), "Vidējs","Liels"))))</f>
        <v>Liels</v>
      </c>
      <c r="BE121" s="9">
        <f>IF(BD121="Mikro",Pieņēmumi!$BN$31*BB121*0.5,
IF(BD121="Mazs",Pieņēmumi!$BN$31*BB121,
IF(BD121="Vidējs",Pieņēmumi!$BN$32*BB121,
IF(BD121="Liels",Pieņēmumi!$BN$34*BB121,
0))))</f>
        <v>6.3492063492063489</v>
      </c>
      <c r="BF121" s="9">
        <f>IF(BD121="Mikro",Pieņēmumi!$BN$31*BB121*0.5,0)</f>
        <v>0</v>
      </c>
      <c r="BG121">
        <v>77</v>
      </c>
      <c r="BH121">
        <v>3</v>
      </c>
      <c r="BI121" s="2">
        <f>BG121/BH121</f>
        <v>25.666666666666668</v>
      </c>
      <c r="BJ121" s="6">
        <f>ROUNDUP(IF($A121=1,BG121/Pieņēmumi!$BY$39,IF($A121=2,BG121/Pieņēmumi!$BY$40,IF($A121=3,BG121/Pieņēmumi!$BY$41,BG121/Pieņēmumi!$BY$42))),$BJ$10)</f>
        <v>4</v>
      </c>
      <c r="BK121" s="6">
        <f t="shared" si="76"/>
        <v>19.25</v>
      </c>
      <c r="BL121" s="6" t="str">
        <f>IF(AND(BK121&gt;=0,BK121&lt;Pieņēmumi!$BY$46),0,
IF(AND(BK121&gt;= Pieņēmumi!$BY$46,BK121&lt;Pieņēmumi!$BY$47), "Mikro",
IF(AND(BK121&gt;=Pieņēmumi!$BY$47,BK121&lt;Pieņēmumi!$BY$48), "Mazs",
IF(AND(BK121&gt;=Pieņēmumi!$BY$48,BK121&lt;Pieņēmumi!$BY$49), "Vidējs","Liels"))))</f>
        <v>Vidējs</v>
      </c>
      <c r="BM121" s="9">
        <f>IF(BL121="Mikro",Pieņēmumi!$BY$31*BJ121*0.5,
IF(BL121="Mazs",Pieņēmumi!$BY$31*BJ121,
IF(BL121="Vidējs",Pieņēmumi!$BY$32*BJ121,
IF(BL121="Liels",Pieņēmumi!$BY$34*BJ121,
0))))</f>
        <v>5.1679586563307494</v>
      </c>
      <c r="BN121" s="9">
        <f>IF(BL121="Mikro",Pieņēmumi!$BY$31*BJ121*0.5,0)</f>
        <v>0</v>
      </c>
      <c r="BO121">
        <v>59</v>
      </c>
      <c r="BP121">
        <v>3</v>
      </c>
      <c r="BQ121" s="2">
        <f t="shared" si="103"/>
        <v>19.666666666666668</v>
      </c>
      <c r="BR121" s="6">
        <f>ROUNDUP(IF($A121=1,BO121/Pieņēmumi!$CJ$39,IF($A121=2,BO121/Pieņēmumi!$CJ$40,IF($A121=3,BO121/Pieņēmumi!$CJ$41,BO121/Pieņēmumi!$CJ$42))),$BR$10)</f>
        <v>3</v>
      </c>
      <c r="BS121" s="6">
        <f t="shared" si="77"/>
        <v>19.666666666666668</v>
      </c>
      <c r="BT121" s="6" t="str">
        <f>IF(AND(BS121&gt;=0,BS121&lt;Pieņēmumi!$CJ$46),0,
IF(AND(BS121&gt;= Pieņēmumi!$CJ$46,BS121&lt;Pieņēmumi!$CJ$47), "Mikro",
IF(AND(BS121&gt;=Pieņēmumi!$CJ$47,BS121&lt;Pieņēmumi!$CJ$48), "Mazs",
IF(AND(BS121&gt;=Pieņēmumi!$CJ$48,BS121&lt;Pieņēmumi!$CJ$49), "Vidējs","Liels"))))</f>
        <v>Vidējs</v>
      </c>
      <c r="BU121" s="9">
        <f>IF(BT121="Mikro",Pieņēmumi!$CJ$31*BR121*0.5,
IF(BT121="Mazs",Pieņēmumi!$CJ$31*BR121,
IF(BT121="Vidējs",Pieņēmumi!$CJ$32*BR121,
IF(BT121="Liels",Pieņēmumi!$CJ$34*BR121,
0))))</f>
        <v>3.8759689922480618</v>
      </c>
      <c r="BV121" s="9">
        <f>IF(BT121="Mikro",Pieņēmumi!$CJ$31*BR121*0.5,0)</f>
        <v>0</v>
      </c>
      <c r="BW121">
        <v>46</v>
      </c>
      <c r="BX121">
        <v>2</v>
      </c>
      <c r="BY121" s="2">
        <f>BW121/BX121</f>
        <v>23</v>
      </c>
      <c r="BZ121" s="6">
        <f>ROUNDUP(IF($A121=1,BW121/Pieņēmumi!$CU$42,IF($A121=2,BW121/Pieņēmumi!$CU$43,IF($A121=3,BW121/Pieņēmumi!$CU$44,BW121/Pieņēmumi!$CU$45))),$CH$10)</f>
        <v>2</v>
      </c>
      <c r="CA121" s="6">
        <f t="shared" si="78"/>
        <v>23</v>
      </c>
      <c r="CB121" s="6" t="str">
        <f>IF(AND(CA121&gt;=0,CA121&lt;Pieņēmumi!$CU$49),0,
IF(AND(CA121&gt;=Pieņēmumi!$CU$49,CA121&lt;Pieņēmumi!$CU$50),"Mazs",
IF(AND(CA121&gt;=Pieņēmumi!$CU$50,CA121&lt;Pieņēmumi!$CU$51),"Vidējs","Liels")))</f>
        <v>Liels</v>
      </c>
      <c r="CC121" s="9">
        <f>IF(CB121="Mazs",Pieņēmumi!$CU$34*BZ121,IF(CB121="Vidējs",Pieņēmumi!$CU$35*BZ121,IF(CB121="Liels",Pieņēmumi!$CU$37*BZ121,0)))</f>
        <v>3.535353535353535</v>
      </c>
      <c r="CD121" s="9">
        <f>IF(CB121="Mazs",(Pieņēmumi!$CU$35-Pieņēmumi!$CU$34)*BZ121,0)</f>
        <v>0</v>
      </c>
      <c r="CE121">
        <v>55</v>
      </c>
      <c r="CF121">
        <v>2</v>
      </c>
      <c r="CG121" s="2">
        <f>CE121/CF121</f>
        <v>27.5</v>
      </c>
      <c r="CH121" s="6">
        <f>ROUNDUP(IF($A121=1,CE121/Pieņēmumi!$DE$42,IF($A121=2,CE121/Pieņēmumi!$DE$43,IF($A121=3,CE121/Pieņēmumi!$DE$44,CE121/Pieņēmumi!$DE$45))),$CH$10)</f>
        <v>3</v>
      </c>
      <c r="CI121" s="6">
        <f t="shared" si="79"/>
        <v>18.333333333333332</v>
      </c>
      <c r="CJ121" s="6" t="str">
        <f>IF(AND(CI121&gt;=0,CI121&lt;Pieņēmumi!$DE$49),0,
IF(AND(CI121&gt;=Pieņēmumi!$DE$49,CI121&lt;Pieņēmumi!$DE$50),"Mazs",
IF(AND(CI121&gt;=Pieņēmumi!$DE$50,CI121&lt;Pieņēmumi!$DE$51),"Vidējs","Liels")))</f>
        <v>Vidējs</v>
      </c>
      <c r="CK121" s="9">
        <f>IF(CJ121="Mazs",Pieņēmumi!$DE$34*CH121,IF(CJ121="Vidējs",Pieņēmumi!$DE$35*CH121,IF(CJ121="Liels",Pieņēmumi!$DE$37*CH121,0)))</f>
        <v>4.166666666666667</v>
      </c>
      <c r="CL121" s="9">
        <f>IF(CJ121="Mazs",(Pieņēmumi!$DE$35-Pieņēmumi!$DE$34)*CH121,0)</f>
        <v>0</v>
      </c>
      <c r="CM121">
        <v>43</v>
      </c>
      <c r="CN121">
        <v>2</v>
      </c>
      <c r="CO121" s="2">
        <f>CM121/CN121</f>
        <v>21.5</v>
      </c>
      <c r="CP121" s="6">
        <f>ROUNDUP(IF($A121=1,CM121/Pieņēmumi!$DO$42,IF($A121=2,CM121/Pieņēmumi!$DO$43,IF($A121=3,CM121/Pieņēmumi!$DO$44,CM121/Pieņēmumi!$DO$45))),$CP$10)</f>
        <v>2</v>
      </c>
      <c r="CQ121" s="6">
        <f t="shared" si="80"/>
        <v>21.5</v>
      </c>
      <c r="CR121" s="6" t="str">
        <f>IF(AND(CQ121&gt;=0,CQ121&lt;Pieņēmumi!$DO$49),0,
IF(AND(CQ121&gt;=Pieņēmumi!$DO$49,CQ121&lt;Pieņēmumi!$DO$50),"Mazs",
IF(AND(CQ121&gt;=Pieņēmumi!$DO$50,CQ121&lt;Pieņēmumi!$DO$51),"Vidējs","Liels")))</f>
        <v>Liels</v>
      </c>
      <c r="CS121" s="9">
        <f>IF(CR121="Mazs",Pieņēmumi!$DO$34*CP121,IF(CR121="Vidējs",Pieņēmumi!$DO$35*CP121,IF(CR121="Liels",Pieņēmumi!$DO$37*CP121,0)))</f>
        <v>3.535353535353535</v>
      </c>
      <c r="CT121" s="9">
        <f>IF(CR121="Mazs",(Pieņēmumi!$DO$35-Pieņēmumi!$DO$34)*CP121,0)</f>
        <v>0</v>
      </c>
      <c r="CU121" s="6">
        <f t="shared" si="81"/>
        <v>790</v>
      </c>
      <c r="CV121" s="6">
        <f t="shared" si="82"/>
        <v>34</v>
      </c>
      <c r="CW121" s="2">
        <f t="shared" si="83"/>
        <v>23.235294117647058</v>
      </c>
      <c r="CX121" t="str">
        <f t="shared" si="84"/>
        <v>Lielā</v>
      </c>
    </row>
    <row r="122" spans="1:102" x14ac:dyDescent="0.25">
      <c r="A122" s="5">
        <v>3</v>
      </c>
      <c r="B122" s="23">
        <v>0.78438382724519173</v>
      </c>
      <c r="C122">
        <v>18</v>
      </c>
      <c r="D122">
        <v>2</v>
      </c>
      <c r="E122" s="2">
        <f t="shared" si="104"/>
        <v>9</v>
      </c>
      <c r="F122" s="6">
        <f>ROUNDUP(IF($A122=1,C122/Pieņēmumi!$B$39,IF($A122=2,C122/Pieņēmumi!$B$40,IF($A122=3,C122/Pieņēmumi!$B$41,C122/Pieņēmumi!$B$42))),$F$10)</f>
        <v>1</v>
      </c>
      <c r="G122" s="6">
        <f t="shared" si="69"/>
        <v>18</v>
      </c>
      <c r="H122" s="6" t="str">
        <f>IF(AND(G122&gt;=0,G122&lt;Pieņēmumi!$B$46),0,
IF(AND(G122&gt;= Pieņēmumi!$B$46,G122&lt;Pieņēmumi!$B$47), "Mikro",
IF(AND(G122&gt;=Pieņēmumi!$B$47,G122&lt;Pieņēmumi!$B$48), "Mazs",
IF(AND(G122&gt;=Pieņēmumi!$B$48,G122&lt;Pieņēmumi!$B$49), "Vidējs","Liels"))))</f>
        <v>Vidējs</v>
      </c>
      <c r="I122" s="9">
        <f>IF(H122="Mikro",Pieņēmumi!$B$31*F122*0.5,
IF(H122="Mazs",Pieņēmumi!$B$31*F122,
IF(H122="Vidējs",Pieņēmumi!$B$32*F122,
IF(H122="Liels",Pieņēmumi!$B$34*F122,
0))))</f>
        <v>0.8074935400516795</v>
      </c>
      <c r="J122" s="9">
        <f>IF(H122="Mikro",Pieņēmumi!$B$31*F122*0.5,0)</f>
        <v>0</v>
      </c>
      <c r="K122">
        <v>19</v>
      </c>
      <c r="L122">
        <v>2</v>
      </c>
      <c r="M122" s="2">
        <f t="shared" si="105"/>
        <v>9.5</v>
      </c>
      <c r="N122" s="6">
        <f>ROUNDUP(IF($A122=1,K122/Pieņēmumi!$L$39,IF($A122=2,K122/Pieņēmumi!$L$40,IF($A122=3,K122/Pieņēmumi!$L$41,K122/Pieņēmumi!$L$42))),$N$10)</f>
        <v>1</v>
      </c>
      <c r="O122" s="6">
        <f t="shared" si="70"/>
        <v>19</v>
      </c>
      <c r="P122" s="6" t="str">
        <f>IF(AND(O122&gt;=0,O122&lt;Pieņēmumi!$L$46),0,
IF(AND(O122&gt;= Pieņēmumi!$L$46,O122&lt;Pieņēmumi!$L$47), "Mikro",
IF(AND(O122&gt;=Pieņēmumi!$L$47,O122&lt;Pieņēmumi!$L$48), "Mazs",
IF(AND(O122&gt;=Pieņēmumi!$L$48,O122&lt;Pieņēmumi!$L$49), "Vidējs","Liels"))))</f>
        <v>Vidējs</v>
      </c>
      <c r="Q122" s="9">
        <f>IF(P122="Mikro",Pieņēmumi!$L$31*N122*0.5,
IF(P122="Mazs",Pieņēmumi!$L$31*N122,
IF(P122="Vidējs",Pieņēmumi!$L$32*N122,
IF(P122="Liels",Pieņēmumi!$L$34*N122,
0))))</f>
        <v>0.83979328165374689</v>
      </c>
      <c r="R122" s="9">
        <f>IF(P122="Mikro",Pieņēmumi!$L$31*N122*0.5,0)</f>
        <v>0</v>
      </c>
      <c r="S122">
        <v>22</v>
      </c>
      <c r="T122">
        <v>2</v>
      </c>
      <c r="U122" s="2">
        <f t="shared" si="106"/>
        <v>11</v>
      </c>
      <c r="V122" s="6">
        <f>ROUNDUP(IF($A122=1,S122/Pieņēmumi!$V$39,IF($A122=2,S122/Pieņēmumi!$V$40,IF($A122=3,S122/Pieņēmumi!$V$41,S122/Pieņēmumi!$V$42))),$V$10)</f>
        <v>2</v>
      </c>
      <c r="W122" s="6">
        <f t="shared" si="71"/>
        <v>11</v>
      </c>
      <c r="X122" s="6" t="str">
        <f>IF(AND(W122&gt;=0,W122&lt;Pieņēmumi!$V$46),0,
IF(AND(W122&gt;= Pieņēmumi!$V$46,W122&lt;Pieņēmumi!$V$47), "Mikro",
IF(AND(W122&gt;=Pieņēmumi!$V$47,W122&lt;Pieņēmumi!$V$48), "Mazs",
IF(AND(W122&gt;=Pieņēmumi!$V$48,W122&lt;Pieņēmumi!$V$49), "Vidējs","Liels"))))</f>
        <v>Mazs</v>
      </c>
      <c r="Y122" s="9">
        <f>IF(X122="Mikro",Pieņēmumi!$V$31*V122*0.5,
IF(X122="Mazs",Pieņēmumi!$V$31*V122,
IF(X122="Vidējs",Pieņēmumi!$V$32*V122,
IF(X122="Liels",Pieņēmumi!$V$34*V122,
0))))</f>
        <v>1.5561780267662622</v>
      </c>
      <c r="Z122" s="9">
        <f>IF(X122="Mikro",Pieņēmumi!$V$31*V122*0.5,0)</f>
        <v>0</v>
      </c>
      <c r="AA122">
        <v>13</v>
      </c>
      <c r="AB122">
        <v>1</v>
      </c>
      <c r="AC122" s="2">
        <f t="shared" si="107"/>
        <v>13</v>
      </c>
      <c r="AD122" s="6">
        <f>ROUNDUP(IF($A122=1,AA122/Pieņēmumi!$AF$39,IF($A122=2,AA122/Pieņēmumi!$AF$40,IF($A122=3,AA122/Pieņēmumi!$AF$41,AA122/Pieņēmumi!$AF$42))),$AD$10)</f>
        <v>1</v>
      </c>
      <c r="AE122" s="6">
        <f t="shared" si="72"/>
        <v>13</v>
      </c>
      <c r="AF122" s="6" t="str">
        <f>IF(AND(AE122&gt;=0,AE122&lt;Pieņēmumi!$AF$46),0,
IF(AND(AE122&gt;= Pieņēmumi!$AF$46,AE122&lt;Pieņēmumi!$AF$47), "Mikro",
IF(AND(AE122&gt;=Pieņēmumi!$AF$47,AE122&lt;Pieņēmumi!$AF$48), "Mazs",
IF(AND(AE122&gt;=Pieņēmumi!$AF$48,AE122&lt;Pieņēmumi!$AF$49), "Vidējs","Liels"))))</f>
        <v>Vidējs</v>
      </c>
      <c r="AG122" s="9">
        <f>IF(AF122="Mikro",Pieņēmumi!$AF$31*AD122*0.5,
IF(AF122="Mazs",Pieņēmumi!$AF$31*AD122,
IF(AF122="Vidējs",Pieņēmumi!$AF$32*AD122,
IF(AF122="Liels",Pieņēmumi!$AF$34*AD122,
0))))</f>
        <v>1.03359173126615</v>
      </c>
      <c r="AH122" s="9">
        <f>IF(AF122="Mikro",Pieņēmumi!$AF$31*AD122*0.5,0)</f>
        <v>0</v>
      </c>
      <c r="AI122">
        <v>19</v>
      </c>
      <c r="AJ122">
        <v>2</v>
      </c>
      <c r="AK122" s="2">
        <f t="shared" si="108"/>
        <v>9.5</v>
      </c>
      <c r="AL122" s="6">
        <f>ROUNDUP(IF($A122=1,AI122/Pieņēmumi!$AR$39,IF($A122=2,AI122/Pieņēmumi!$AR$40,IF($A122=3,AI122/Pieņēmumi!$AR$41,AI122/Pieņēmumi!$AR$42))),$AL$10)</f>
        <v>1</v>
      </c>
      <c r="AM122" s="6">
        <f t="shared" si="73"/>
        <v>19</v>
      </c>
      <c r="AN122" s="6" t="str">
        <f>IF(AND(AM122&gt;=0,AM122&lt;Pieņēmumi!$AR$46),0,
IF(AND(AM122&gt;= Pieņēmumi!$AR$46,AM122&lt;Pieņēmumi!$AR$47), "Mikro",
IF(AND(AM122&gt;=Pieņēmumi!$AR$47,AM122&lt;Pieņēmumi!$AR$48), "Mazs",
IF(AND(AM122&gt;=Pieņēmumi!$AR$48,AM122&lt;Pieņēmumi!$AR$49), "Vidējs","Liels"))))</f>
        <v>Vidējs</v>
      </c>
      <c r="AO122" s="9">
        <f>IF(AN122="Mikro",Pieņēmumi!$AR$31*AL122*0.5,
IF(AN122="Mazs",Pieņēmumi!$AR$31*AL122,
IF(AN122="Vidējs",Pieņēmumi!$AR$32*AL122,
IF(AN122="Liels",Pieņēmumi!$AR$34*AL122,
0))))</f>
        <v>1.0981912144702843</v>
      </c>
      <c r="AP122" s="9">
        <f>IF(AN122="Mikro",Pieņēmumi!$AR$31*AL122*0.5,0)</f>
        <v>0</v>
      </c>
      <c r="AQ122">
        <v>16</v>
      </c>
      <c r="AR122">
        <v>1</v>
      </c>
      <c r="AS122" s="2">
        <f t="shared" si="109"/>
        <v>16</v>
      </c>
      <c r="AT122" s="6">
        <f>ROUNDUP(IF($A122=1,AQ122/Pieņēmumi!$BC$39,IF($A122=2,AQ122/Pieņēmumi!$BC$40,IF($A122=3,AQ122/Pieņēmumi!$BC$41,AQ122/Pieņēmumi!$BC$42))),$AT$10)</f>
        <v>1</v>
      </c>
      <c r="AU122" s="6">
        <f t="shared" si="74"/>
        <v>16</v>
      </c>
      <c r="AV122" s="6" t="str">
        <f>IF(AND(AU122&gt;=0,AU122&lt;Pieņēmumi!$BC$46),0,
IF(AND(AU122&gt;= Pieņēmumi!$BC$46,AU122&lt;Pieņēmumi!$BC$47), "Mikro",
IF(AND(AU122&gt;=Pieņēmumi!$BC$47,AU122&lt;Pieņēmumi!$BC$48), "Mazs",
IF(AND(AU122&gt;=Pieņēmumi!$BC$48,AU122&lt;Pieņēmumi!$BC$49), "Vidējs","Liels"))))</f>
        <v>Vidējs</v>
      </c>
      <c r="AW122" s="9">
        <f>IF(AV122="Mikro",Pieņēmumi!$BC$31*AT122*0.5,
IF(AV122="Mazs",Pieņēmumi!$BC$31*AT122,
IF(AV122="Vidējs",Pieņēmumi!$BC$32*AT122,
IF(AV122="Liels",Pieņēmumi!$BC$34*AT122,
0))))</f>
        <v>1.1627906976744187</v>
      </c>
      <c r="AX122" s="9">
        <f>IF(AV122="Mikro",Pieņēmumi!$BC$31*AT122*0.5,0)</f>
        <v>0</v>
      </c>
      <c r="AY122">
        <v>13</v>
      </c>
      <c r="AZ122">
        <v>1</v>
      </c>
      <c r="BA122" s="2">
        <f>AY122/AZ122</f>
        <v>13</v>
      </c>
      <c r="BB122" s="6">
        <f>ROUNDUP(IF($A122=1,AY122/Pieņēmumi!$BN$39,IF($A122=2,AY122/Pieņēmumi!$BN$40,IF($A122=3,AY122/Pieņēmumi!$BN$41,AY122/Pieņēmumi!$BN$42))),$BB$10)</f>
        <v>1</v>
      </c>
      <c r="BC122" s="6">
        <f t="shared" si="75"/>
        <v>13</v>
      </c>
      <c r="BD122" s="6" t="str">
        <f>IF(AND(BC122&gt;=0,BC122&lt;Pieņēmumi!$BN$46),0,
IF(AND(BC122&gt;= Pieņēmumi!$BN$46,BC122&lt;Pieņēmumi!$BN$47), "Mikro",
IF(AND(BC122&gt;=Pieņēmumi!$BN$47,BC122&lt;Pieņēmumi!$BN$48), "Mazs",
IF(AND(BC122&gt;=Pieņēmumi!$BN$48,BC122&lt;Pieņēmumi!$BN$49), "Vidējs","Liels"))))</f>
        <v>Vidējs</v>
      </c>
      <c r="BE122" s="9">
        <f>IF(BD122="Mikro",Pieņēmumi!$BN$31*BB122*0.5,
IF(BD122="Mazs",Pieņēmumi!$BN$31*BB122,
IF(BD122="Vidējs",Pieņēmumi!$BN$32*BB122,
IF(BD122="Liels",Pieņēmumi!$BN$34*BB122,
0))))</f>
        <v>1.227390180878553</v>
      </c>
      <c r="BF122" s="9">
        <f>IF(BD122="Mikro",Pieņēmumi!$BN$31*BB122*0.5,0)</f>
        <v>0</v>
      </c>
      <c r="BG122">
        <v>20</v>
      </c>
      <c r="BH122">
        <v>2</v>
      </c>
      <c r="BI122" s="2">
        <f>BG122/BH122</f>
        <v>10</v>
      </c>
      <c r="BJ122" s="6">
        <f>ROUNDUP(IF($A122=1,BG122/Pieņēmumi!$BY$39,IF($A122=2,BG122/Pieņēmumi!$BY$40,IF($A122=3,BG122/Pieņēmumi!$BY$41,BG122/Pieņēmumi!$BY$42))),$BJ$10)</f>
        <v>1</v>
      </c>
      <c r="BK122" s="6">
        <f t="shared" si="76"/>
        <v>20</v>
      </c>
      <c r="BL122" s="6" t="str">
        <f>IF(AND(BK122&gt;=0,BK122&lt;Pieņēmumi!$BY$46),0,
IF(AND(BK122&gt;= Pieņēmumi!$BY$46,BK122&lt;Pieņēmumi!$BY$47), "Mikro",
IF(AND(BK122&gt;=Pieņēmumi!$BY$47,BK122&lt;Pieņēmumi!$BY$48), "Mazs",
IF(AND(BK122&gt;=Pieņēmumi!$BY$48,BK122&lt;Pieņēmumi!$BY$49), "Vidējs","Liels"))))</f>
        <v>Vidējs</v>
      </c>
      <c r="BM122" s="9">
        <f>IF(BL122="Mikro",Pieņēmumi!$BY$31*BJ122*0.5,
IF(BL122="Mazs",Pieņēmumi!$BY$31*BJ122,
IF(BL122="Vidējs",Pieņēmumi!$BY$32*BJ122,
IF(BL122="Liels",Pieņēmumi!$BY$34*BJ122,
0))))</f>
        <v>1.2919896640826873</v>
      </c>
      <c r="BN122" s="9">
        <f>IF(BL122="Mikro",Pieņēmumi!$BY$31*BJ122*0.5,0)</f>
        <v>0</v>
      </c>
      <c r="BO122">
        <v>23</v>
      </c>
      <c r="BP122">
        <v>2</v>
      </c>
      <c r="BQ122" s="2">
        <f t="shared" si="103"/>
        <v>11.5</v>
      </c>
      <c r="BR122" s="6">
        <f>ROUNDUP(IF($A122=1,BO122/Pieņēmumi!$CJ$39,IF($A122=2,BO122/Pieņēmumi!$CJ$40,IF($A122=3,BO122/Pieņēmumi!$CJ$41,BO122/Pieņēmumi!$CJ$42))),$BR$10)</f>
        <v>1</v>
      </c>
      <c r="BS122" s="6">
        <f t="shared" si="77"/>
        <v>23</v>
      </c>
      <c r="BT122" s="6" t="str">
        <f>IF(AND(BS122&gt;=0,BS122&lt;Pieņēmumi!$CJ$46),0,
IF(AND(BS122&gt;= Pieņēmumi!$CJ$46,BS122&lt;Pieņēmumi!$CJ$47), "Mikro",
IF(AND(BS122&gt;=Pieņēmumi!$CJ$47,BS122&lt;Pieņēmumi!$CJ$48), "Mazs",
IF(AND(BS122&gt;=Pieņēmumi!$CJ$48,BS122&lt;Pieņēmumi!$CJ$49), "Vidējs","Liels"))))</f>
        <v>Liels</v>
      </c>
      <c r="BU122" s="9">
        <f>IF(BT122="Mikro",Pieņēmumi!$CJ$31*BR122*0.5,
IF(BT122="Mazs",Pieņēmumi!$CJ$31*BR122,
IF(BT122="Vidējs",Pieņēmumi!$CJ$32*BR122,
IF(BT122="Liels",Pieņēmumi!$CJ$34*BR122,
0))))</f>
        <v>1.6955266955266954</v>
      </c>
      <c r="BV122" s="9">
        <f>IF(BT122="Mikro",Pieņēmumi!$CJ$31*BR122*0.5,0)</f>
        <v>0</v>
      </c>
      <c r="BW122">
        <v>0</v>
      </c>
      <c r="BX122">
        <v>0</v>
      </c>
      <c r="BY122" s="2">
        <v>0</v>
      </c>
      <c r="BZ122" s="6">
        <f>ROUNDUP(IF($A122=1,BW122/Pieņēmumi!$CU$42,IF($A122=2,BW122/Pieņēmumi!$CU$43,IF($A122=3,BW122/Pieņēmumi!$CU$44,BW122/Pieņēmumi!$CU$45))),$CH$10)</f>
        <v>0</v>
      </c>
      <c r="CA122" s="6">
        <f t="shared" si="78"/>
        <v>0</v>
      </c>
      <c r="CB122" s="6">
        <f>IF(AND(CA122&gt;=0,CA122&lt;Pieņēmumi!$CU$49),0,
IF(AND(CA122&gt;=Pieņēmumi!$CU$49,CA122&lt;Pieņēmumi!$CU$50),"Mazs",
IF(AND(CA122&gt;=Pieņēmumi!$CU$50,CA122&lt;Pieņēmumi!$CU$51),"Vidējs","Liels")))</f>
        <v>0</v>
      </c>
      <c r="CC122" s="9">
        <f>IF(CB122="Mazs",Pieņēmumi!$CU$34*BZ122,IF(CB122="Vidējs",Pieņēmumi!$CU$35*BZ122,IF(CB122="Liels",Pieņēmumi!$CU$37*BZ122,0)))</f>
        <v>0</v>
      </c>
      <c r="CD122" s="9">
        <f>IF(CB122="Mazs",(Pieņēmumi!$CU$35-Pieņēmumi!$CU$34)*BZ122,0)</f>
        <v>0</v>
      </c>
      <c r="CE122">
        <v>0</v>
      </c>
      <c r="CF122">
        <v>0</v>
      </c>
      <c r="CG122" s="2">
        <v>0</v>
      </c>
      <c r="CH122" s="6">
        <f>ROUNDUP(IF($A122=1,CE122/Pieņēmumi!$DE$42,IF($A122=2,CE122/Pieņēmumi!$DE$43,IF($A122=3,CE122/Pieņēmumi!$DE$44,CE122/Pieņēmumi!$DE$45))),$CH$10)</f>
        <v>0</v>
      </c>
      <c r="CI122" s="6">
        <f t="shared" si="79"/>
        <v>0</v>
      </c>
      <c r="CJ122" s="6">
        <f>IF(AND(CI122&gt;=0,CI122&lt;Pieņēmumi!$DE$49),0,
IF(AND(CI122&gt;=Pieņēmumi!$DE$49,CI122&lt;Pieņēmumi!$DE$50),"Mazs",
IF(AND(CI122&gt;=Pieņēmumi!$DE$50,CI122&lt;Pieņēmumi!$DE$51),"Vidējs","Liels")))</f>
        <v>0</v>
      </c>
      <c r="CK122" s="9">
        <f>IF(CJ122="Mazs",Pieņēmumi!$DE$34*CH122,IF(CJ122="Vidējs",Pieņēmumi!$DE$35*CH122,IF(CJ122="Liels",Pieņēmumi!$DE$37*CH122,0)))</f>
        <v>0</v>
      </c>
      <c r="CL122" s="9">
        <f>IF(CJ122="Mazs",(Pieņēmumi!$DE$35-Pieņēmumi!$DE$34)*CH122,0)</f>
        <v>0</v>
      </c>
      <c r="CM122">
        <v>0</v>
      </c>
      <c r="CN122">
        <v>0</v>
      </c>
      <c r="CO122" s="2">
        <v>0</v>
      </c>
      <c r="CP122" s="6">
        <f>ROUNDUP(IF($A122=1,CM122/Pieņēmumi!$DO$42,IF($A122=2,CM122/Pieņēmumi!$DO$43,IF($A122=3,CM122/Pieņēmumi!$DO$44,CM122/Pieņēmumi!$DO$45))),$CP$10)</f>
        <v>0</v>
      </c>
      <c r="CQ122" s="6">
        <f t="shared" si="80"/>
        <v>0</v>
      </c>
      <c r="CR122" s="6">
        <f>IF(AND(CQ122&gt;=0,CQ122&lt;Pieņēmumi!$DO$49),0,
IF(AND(CQ122&gt;=Pieņēmumi!$DO$49,CQ122&lt;Pieņēmumi!$DO$50),"Mazs",
IF(AND(CQ122&gt;=Pieņēmumi!$DO$50,CQ122&lt;Pieņēmumi!$DO$51),"Vidējs","Liels")))</f>
        <v>0</v>
      </c>
      <c r="CS122" s="9">
        <f>IF(CR122="Mazs",Pieņēmumi!$DO$34*CP122,IF(CR122="Vidējs",Pieņēmumi!$DO$35*CP122,IF(CR122="Liels",Pieņēmumi!$DO$37*CP122,0)))</f>
        <v>0</v>
      </c>
      <c r="CT122" s="9">
        <f>IF(CR122="Mazs",(Pieņēmumi!$DO$35-Pieņēmumi!$DO$34)*CP122,0)</f>
        <v>0</v>
      </c>
      <c r="CU122" s="6">
        <f t="shared" si="81"/>
        <v>163</v>
      </c>
      <c r="CV122" s="6">
        <f t="shared" si="82"/>
        <v>15</v>
      </c>
      <c r="CW122" s="2">
        <f t="shared" si="83"/>
        <v>10.866666666666667</v>
      </c>
      <c r="CX122" t="str">
        <f t="shared" si="84"/>
        <v>Vidējā</v>
      </c>
    </row>
    <row r="123" spans="1:102" x14ac:dyDescent="0.25">
      <c r="A123" s="5">
        <v>1</v>
      </c>
      <c r="B123" s="23">
        <v>0.78218356267586775</v>
      </c>
      <c r="C123">
        <v>107</v>
      </c>
      <c r="D123">
        <v>4</v>
      </c>
      <c r="E123" s="2">
        <f t="shared" si="104"/>
        <v>26.75</v>
      </c>
      <c r="F123" s="6">
        <f>ROUNDUP(IF($A123=1,C123/Pieņēmumi!$B$39,IF($A123=2,C123/Pieņēmumi!$B$40,IF($A123=3,C123/Pieņēmumi!$B$41,C123/Pieņēmumi!$B$42))),$F$10)</f>
        <v>6</v>
      </c>
      <c r="G123" s="6">
        <f t="shared" si="69"/>
        <v>17.833333333333332</v>
      </c>
      <c r="H123" s="6" t="str">
        <f>IF(AND(G123&gt;=0,G123&lt;Pieņēmumi!$B$46),0,
IF(AND(G123&gt;= Pieņēmumi!$B$46,G123&lt;Pieņēmumi!$B$47), "Mikro",
IF(AND(G123&gt;=Pieņēmumi!$B$47,G123&lt;Pieņēmumi!$B$48), "Mazs",
IF(AND(G123&gt;=Pieņēmumi!$B$48,G123&lt;Pieņēmumi!$B$49), "Vidējs","Liels"))))</f>
        <v>Vidējs</v>
      </c>
      <c r="I123" s="9">
        <f>IF(H123="Mikro",Pieņēmumi!$B$31*F123*0.5,
IF(H123="Mazs",Pieņēmumi!$B$31*F123,
IF(H123="Vidējs",Pieņēmumi!$B$32*F123,
IF(H123="Liels",Pieņēmumi!$B$34*F123,
0))))</f>
        <v>4.8449612403100772</v>
      </c>
      <c r="J123" s="9">
        <f>IF(H123="Mikro",Pieņēmumi!$B$31*F123*0.5,0)</f>
        <v>0</v>
      </c>
      <c r="K123">
        <v>97</v>
      </c>
      <c r="L123">
        <v>4</v>
      </c>
      <c r="M123" s="2">
        <f t="shared" si="105"/>
        <v>24.25</v>
      </c>
      <c r="N123" s="6">
        <f>ROUNDUP(IF($A123=1,K123/Pieņēmumi!$L$39,IF($A123=2,K123/Pieņēmumi!$L$40,IF($A123=3,K123/Pieņēmumi!$L$41,K123/Pieņēmumi!$L$42))),$N$10)</f>
        <v>5</v>
      </c>
      <c r="O123" s="6">
        <f t="shared" si="70"/>
        <v>19.399999999999999</v>
      </c>
      <c r="P123" s="6" t="str">
        <f>IF(AND(O123&gt;=0,O123&lt;Pieņēmumi!$L$46),0,
IF(AND(O123&gt;= Pieņēmumi!$L$46,O123&lt;Pieņēmumi!$L$47), "Mikro",
IF(AND(O123&gt;=Pieņēmumi!$L$47,O123&lt;Pieņēmumi!$L$48), "Mazs",
IF(AND(O123&gt;=Pieņēmumi!$L$48,O123&lt;Pieņēmumi!$L$49), "Vidējs","Liels"))))</f>
        <v>Vidējs</v>
      </c>
      <c r="Q123" s="9">
        <f>IF(P123="Mikro",Pieņēmumi!$L$31*N123*0.5,
IF(P123="Mazs",Pieņēmumi!$L$31*N123,
IF(P123="Vidējs",Pieņēmumi!$L$32*N123,
IF(P123="Liels",Pieņēmumi!$L$34*N123,
0))))</f>
        <v>4.1989664082687348</v>
      </c>
      <c r="R123" s="9">
        <f>IF(P123="Mikro",Pieņēmumi!$L$31*N123*0.5,0)</f>
        <v>0</v>
      </c>
      <c r="S123">
        <v>62</v>
      </c>
      <c r="T123">
        <v>3</v>
      </c>
      <c r="U123" s="2">
        <f t="shared" si="106"/>
        <v>20.666666666666668</v>
      </c>
      <c r="V123" s="6">
        <f>ROUNDUP(IF($A123=1,S123/Pieņēmumi!$V$39,IF($A123=2,S123/Pieņēmumi!$V$40,IF($A123=3,S123/Pieņēmumi!$V$41,S123/Pieņēmumi!$V$42))),$V$10)</f>
        <v>4</v>
      </c>
      <c r="W123" s="6">
        <f t="shared" si="71"/>
        <v>15.5</v>
      </c>
      <c r="X123" s="6" t="str">
        <f>IF(AND(W123&gt;=0,W123&lt;Pieņēmumi!$V$46),0,
IF(AND(W123&gt;= Pieņēmumi!$V$46,W123&lt;Pieņēmumi!$V$47), "Mikro",
IF(AND(W123&gt;=Pieņēmumi!$V$47,W123&lt;Pieņēmumi!$V$48), "Mazs",
IF(AND(W123&gt;=Pieņēmumi!$V$48,W123&lt;Pieņēmumi!$V$49), "Vidējs","Liels"))))</f>
        <v>Vidējs</v>
      </c>
      <c r="Y123" s="9">
        <f>IF(X123="Mikro",Pieņēmumi!$V$31*V123*0.5,
IF(X123="Mazs",Pieņēmumi!$V$31*V123,
IF(X123="Vidējs",Pieņēmumi!$V$32*V123,
IF(X123="Liels",Pieņēmumi!$V$34*V123,
0))))</f>
        <v>3.4883720930232562</v>
      </c>
      <c r="Z123" s="9">
        <f>IF(X123="Mikro",Pieņēmumi!$V$31*V123*0.5,0)</f>
        <v>0</v>
      </c>
      <c r="AA123">
        <v>79</v>
      </c>
      <c r="AB123">
        <v>3</v>
      </c>
      <c r="AC123" s="2">
        <f t="shared" si="107"/>
        <v>26.333333333333332</v>
      </c>
      <c r="AD123" s="6">
        <f>ROUNDUP(IF($A123=1,AA123/Pieņēmumi!$AF$39,IF($A123=2,AA123/Pieņēmumi!$AF$40,IF($A123=3,AA123/Pieņēmumi!$AF$41,AA123/Pieņēmumi!$AF$42))),$AD$10)</f>
        <v>4</v>
      </c>
      <c r="AE123" s="6">
        <f t="shared" si="72"/>
        <v>19.75</v>
      </c>
      <c r="AF123" s="6" t="str">
        <f>IF(AND(AE123&gt;=0,AE123&lt;Pieņēmumi!$AF$46),0,
IF(AND(AE123&gt;= Pieņēmumi!$AF$46,AE123&lt;Pieņēmumi!$AF$47), "Mikro",
IF(AND(AE123&gt;=Pieņēmumi!$AF$47,AE123&lt;Pieņēmumi!$AF$48), "Mazs",
IF(AND(AE123&gt;=Pieņēmumi!$AF$48,AE123&lt;Pieņēmumi!$AF$49), "Vidējs","Liels"))))</f>
        <v>Vidējs</v>
      </c>
      <c r="AG123" s="9">
        <f>IF(AF123="Mikro",Pieņēmumi!$AF$31*AD123*0.5,
IF(AF123="Mazs",Pieņēmumi!$AF$31*AD123,
IF(AF123="Vidējs",Pieņēmumi!$AF$32*AD123,
IF(AF123="Liels",Pieņēmumi!$AF$34*AD123,
0))))</f>
        <v>4.1343669250646</v>
      </c>
      <c r="AH123" s="9">
        <f>IF(AF123="Mikro",Pieņēmumi!$AF$31*AD123*0.5,0)</f>
        <v>0</v>
      </c>
      <c r="AI123">
        <v>82</v>
      </c>
      <c r="AJ123">
        <v>3</v>
      </c>
      <c r="AK123" s="2">
        <f t="shared" si="108"/>
        <v>27.333333333333332</v>
      </c>
      <c r="AL123" s="6">
        <f>ROUNDUP(IF($A123=1,AI123/Pieņēmumi!$AR$39,IF($A123=2,AI123/Pieņēmumi!$AR$40,IF($A123=3,AI123/Pieņēmumi!$AR$41,AI123/Pieņēmumi!$AR$42))),$AL$10)</f>
        <v>4</v>
      </c>
      <c r="AM123" s="6">
        <f t="shared" si="73"/>
        <v>20.5</v>
      </c>
      <c r="AN123" s="6" t="str">
        <f>IF(AND(AM123&gt;=0,AM123&lt;Pieņēmumi!$AR$46),0,
IF(AND(AM123&gt;= Pieņēmumi!$AR$46,AM123&lt;Pieņēmumi!$AR$47), "Mikro",
IF(AND(AM123&gt;=Pieņēmumi!$AR$47,AM123&lt;Pieņēmumi!$AR$48), "Mazs",
IF(AND(AM123&gt;=Pieņēmumi!$AR$48,AM123&lt;Pieņēmumi!$AR$49), "Vidējs","Liels"))))</f>
        <v>Vidējs</v>
      </c>
      <c r="AO123" s="9">
        <f>IF(AN123="Mikro",Pieņēmumi!$AR$31*AL123*0.5,
IF(AN123="Mazs",Pieņēmumi!$AR$31*AL123,
IF(AN123="Vidējs",Pieņēmumi!$AR$32*AL123,
IF(AN123="Liels",Pieņēmumi!$AR$34*AL123,
0))))</f>
        <v>4.3927648578811374</v>
      </c>
      <c r="AP123" s="9">
        <f>IF(AN123="Mikro",Pieņēmumi!$AR$31*AL123*0.5,0)</f>
        <v>0</v>
      </c>
      <c r="AQ123">
        <v>75</v>
      </c>
      <c r="AR123">
        <v>3</v>
      </c>
      <c r="AS123" s="2">
        <f t="shared" si="109"/>
        <v>25</v>
      </c>
      <c r="AT123" s="6">
        <f>ROUNDUP(IF($A123=1,AQ123/Pieņēmumi!$BC$39,IF($A123=2,AQ123/Pieņēmumi!$BC$40,IF($A123=3,AQ123/Pieņēmumi!$BC$41,AQ123/Pieņēmumi!$BC$42))),$AT$10)</f>
        <v>3</v>
      </c>
      <c r="AU123" s="6">
        <f t="shared" si="74"/>
        <v>25</v>
      </c>
      <c r="AV123" s="6" t="str">
        <f>IF(AND(AU123&gt;=0,AU123&lt;Pieņēmumi!$BC$46),0,
IF(AND(AU123&gt;= Pieņēmumi!$BC$46,AU123&lt;Pieņēmumi!$BC$47), "Mikro",
IF(AND(AU123&gt;=Pieņēmumi!$BC$47,AU123&lt;Pieņēmumi!$BC$48), "Mazs",
IF(AND(AU123&gt;=Pieņēmumi!$BC$48,AU123&lt;Pieņēmumi!$BC$49), "Vidējs","Liels"))))</f>
        <v>Liels</v>
      </c>
      <c r="AW123" s="9">
        <f>IF(AV123="Mikro",Pieņēmumi!$BC$31*AT123*0.5,
IF(AV123="Mazs",Pieņēmumi!$BC$31*AT123,
IF(AV123="Vidējs",Pieņēmumi!$BC$32*AT123,
IF(AV123="Liels",Pieņēmumi!$BC$34*AT123,
0))))</f>
        <v>4.545454545454545</v>
      </c>
      <c r="AX123" s="9">
        <f>IF(AV123="Mikro",Pieņēmumi!$BC$31*AT123*0.5,0)</f>
        <v>0</v>
      </c>
      <c r="AY123">
        <v>80</v>
      </c>
      <c r="AZ123">
        <v>3</v>
      </c>
      <c r="BA123" s="2">
        <f>AY123/AZ123</f>
        <v>26.666666666666668</v>
      </c>
      <c r="BB123" s="6">
        <f>ROUNDUP(IF($A123=1,AY123/Pieņēmumi!$BN$39,IF($A123=2,AY123/Pieņēmumi!$BN$40,IF($A123=3,AY123/Pieņēmumi!$BN$41,AY123/Pieņēmumi!$BN$42))),$BB$10)</f>
        <v>4</v>
      </c>
      <c r="BC123" s="6">
        <f t="shared" si="75"/>
        <v>20</v>
      </c>
      <c r="BD123" s="6" t="str">
        <f>IF(AND(BC123&gt;=0,BC123&lt;Pieņēmumi!$BN$46),0,
IF(AND(BC123&gt;= Pieņēmumi!$BN$46,BC123&lt;Pieņēmumi!$BN$47), "Mikro",
IF(AND(BC123&gt;=Pieņēmumi!$BN$47,BC123&lt;Pieņēmumi!$BN$48), "Mazs",
IF(AND(BC123&gt;=Pieņēmumi!$BN$48,BC123&lt;Pieņēmumi!$BN$49), "Vidējs","Liels"))))</f>
        <v>Vidējs</v>
      </c>
      <c r="BE123" s="9">
        <f>IF(BD123="Mikro",Pieņēmumi!$BN$31*BB123*0.5,
IF(BD123="Mazs",Pieņēmumi!$BN$31*BB123,
IF(BD123="Vidējs",Pieņēmumi!$BN$32*BB123,
IF(BD123="Liels",Pieņēmumi!$BN$34*BB123,
0))))</f>
        <v>4.909560723514212</v>
      </c>
      <c r="BF123" s="9">
        <f>IF(BD123="Mikro",Pieņēmumi!$BN$31*BB123*0.5,0)</f>
        <v>0</v>
      </c>
      <c r="BG123">
        <v>76</v>
      </c>
      <c r="BH123">
        <v>3</v>
      </c>
      <c r="BI123" s="2">
        <f>BG123/BH123</f>
        <v>25.333333333333332</v>
      </c>
      <c r="BJ123" s="6">
        <f>ROUNDUP(IF($A123=1,BG123/Pieņēmumi!$BY$39,IF($A123=2,BG123/Pieņēmumi!$BY$40,IF($A123=3,BG123/Pieņēmumi!$BY$41,BG123/Pieņēmumi!$BY$42))),$BJ$10)</f>
        <v>4</v>
      </c>
      <c r="BK123" s="6">
        <f t="shared" si="76"/>
        <v>19</v>
      </c>
      <c r="BL123" s="6" t="str">
        <f>IF(AND(BK123&gt;=0,BK123&lt;Pieņēmumi!$BY$46),0,
IF(AND(BK123&gt;= Pieņēmumi!$BY$46,BK123&lt;Pieņēmumi!$BY$47), "Mikro",
IF(AND(BK123&gt;=Pieņēmumi!$BY$47,BK123&lt;Pieņēmumi!$BY$48), "Mazs",
IF(AND(BK123&gt;=Pieņēmumi!$BY$48,BK123&lt;Pieņēmumi!$BY$49), "Vidējs","Liels"))))</f>
        <v>Vidējs</v>
      </c>
      <c r="BM123" s="9">
        <f>IF(BL123="Mikro",Pieņēmumi!$BY$31*BJ123*0.5,
IF(BL123="Mazs",Pieņēmumi!$BY$31*BJ123,
IF(BL123="Vidējs",Pieņēmumi!$BY$32*BJ123,
IF(BL123="Liels",Pieņēmumi!$BY$34*BJ123,
0))))</f>
        <v>5.1679586563307494</v>
      </c>
      <c r="BN123" s="9">
        <f>IF(BL123="Mikro",Pieņēmumi!$BY$31*BJ123*0.5,0)</f>
        <v>0</v>
      </c>
      <c r="BO123">
        <v>66</v>
      </c>
      <c r="BP123">
        <v>3</v>
      </c>
      <c r="BQ123" s="2">
        <f t="shared" si="103"/>
        <v>22</v>
      </c>
      <c r="BR123" s="6">
        <f>ROUNDUP(IF($A123=1,BO123/Pieņēmumi!$CJ$39,IF($A123=2,BO123/Pieņēmumi!$CJ$40,IF($A123=3,BO123/Pieņēmumi!$CJ$41,BO123/Pieņēmumi!$CJ$42))),$BR$10)</f>
        <v>3</v>
      </c>
      <c r="BS123" s="6">
        <f t="shared" si="77"/>
        <v>22</v>
      </c>
      <c r="BT123" s="6" t="str">
        <f>IF(AND(BS123&gt;=0,BS123&lt;Pieņēmumi!$CJ$46),0,
IF(AND(BS123&gt;= Pieņēmumi!$CJ$46,BS123&lt;Pieņēmumi!$CJ$47), "Mikro",
IF(AND(BS123&gt;=Pieņēmumi!$CJ$47,BS123&lt;Pieņēmumi!$CJ$48), "Mazs",
IF(AND(BS123&gt;=Pieņēmumi!$CJ$48,BS123&lt;Pieņēmumi!$CJ$49), "Vidējs","Liels"))))</f>
        <v>Liels</v>
      </c>
      <c r="BU123" s="9">
        <f>IF(BT123="Mikro",Pieņēmumi!$CJ$31*BR123*0.5,
IF(BT123="Mazs",Pieņēmumi!$CJ$31*BR123,
IF(BT123="Vidējs",Pieņēmumi!$CJ$32*BR123,
IF(BT123="Liels",Pieņēmumi!$CJ$34*BR123,
0))))</f>
        <v>5.0865800865800868</v>
      </c>
      <c r="BV123" s="9">
        <f>IF(BT123="Mikro",Pieņēmumi!$CJ$31*BR123*0.5,0)</f>
        <v>0</v>
      </c>
      <c r="BW123">
        <v>49</v>
      </c>
      <c r="BX123">
        <v>2</v>
      </c>
      <c r="BY123" s="2">
        <f>BW123/BX123</f>
        <v>24.5</v>
      </c>
      <c r="BZ123" s="6">
        <f>ROUNDUP(IF($A123=1,BW123/Pieņēmumi!$CU$42,IF($A123=2,BW123/Pieņēmumi!$CU$43,IF($A123=3,BW123/Pieņēmumi!$CU$44,BW123/Pieņēmumi!$CU$45))),$CH$10)</f>
        <v>2</v>
      </c>
      <c r="CA123" s="6">
        <f t="shared" si="78"/>
        <v>24.5</v>
      </c>
      <c r="CB123" s="6" t="str">
        <f>IF(AND(CA123&gt;=0,CA123&lt;Pieņēmumi!$CU$49),0,
IF(AND(CA123&gt;=Pieņēmumi!$CU$49,CA123&lt;Pieņēmumi!$CU$50),"Mazs",
IF(AND(CA123&gt;=Pieņēmumi!$CU$50,CA123&lt;Pieņēmumi!$CU$51),"Vidējs","Liels")))</f>
        <v>Liels</v>
      </c>
      <c r="CC123" s="9">
        <f>IF(CB123="Mazs",Pieņēmumi!$CU$34*BZ123,IF(CB123="Vidējs",Pieņēmumi!$CU$35*BZ123,IF(CB123="Liels",Pieņēmumi!$CU$37*BZ123,0)))</f>
        <v>3.535353535353535</v>
      </c>
      <c r="CD123" s="9">
        <f>IF(CB123="Mazs",(Pieņēmumi!$CU$35-Pieņēmumi!$CU$34)*BZ123,0)</f>
        <v>0</v>
      </c>
      <c r="CE123">
        <v>39</v>
      </c>
      <c r="CF123">
        <v>2</v>
      </c>
      <c r="CG123" s="2">
        <f>CE123/CF123</f>
        <v>19.5</v>
      </c>
      <c r="CH123" s="6">
        <f>ROUNDUP(IF($A123=1,CE123/Pieņēmumi!$DE$42,IF($A123=2,CE123/Pieņēmumi!$DE$43,IF($A123=3,CE123/Pieņēmumi!$DE$44,CE123/Pieņēmumi!$DE$45))),$CH$10)</f>
        <v>2</v>
      </c>
      <c r="CI123" s="6">
        <f t="shared" si="79"/>
        <v>19.5</v>
      </c>
      <c r="CJ123" s="6" t="str">
        <f>IF(AND(CI123&gt;=0,CI123&lt;Pieņēmumi!$DE$49),0,
IF(AND(CI123&gt;=Pieņēmumi!$DE$49,CI123&lt;Pieņēmumi!$DE$50),"Mazs",
IF(AND(CI123&gt;=Pieņēmumi!$DE$50,CI123&lt;Pieņēmumi!$DE$51),"Vidējs","Liels")))</f>
        <v>Vidējs</v>
      </c>
      <c r="CK123" s="9">
        <f>IF(CJ123="Mazs",Pieņēmumi!$DE$34*CH123,IF(CJ123="Vidējs",Pieņēmumi!$DE$35*CH123,IF(CJ123="Liels",Pieņēmumi!$DE$37*CH123,0)))</f>
        <v>2.7777777777777781</v>
      </c>
      <c r="CL123" s="9">
        <f>IF(CJ123="Mazs",(Pieņēmumi!$DE$35-Pieņēmumi!$DE$34)*CH123,0)</f>
        <v>0</v>
      </c>
      <c r="CM123">
        <v>36</v>
      </c>
      <c r="CN123">
        <v>2</v>
      </c>
      <c r="CO123" s="2">
        <f>CM123/CN123</f>
        <v>18</v>
      </c>
      <c r="CP123" s="6">
        <f>ROUNDUP(IF($A123=1,CM123/Pieņēmumi!$DO$42,IF($A123=2,CM123/Pieņēmumi!$DO$43,IF($A123=3,CM123/Pieņēmumi!$DO$44,CM123/Pieņēmumi!$DO$45))),$CP$10)</f>
        <v>2</v>
      </c>
      <c r="CQ123" s="6">
        <f t="shared" si="80"/>
        <v>18</v>
      </c>
      <c r="CR123" s="6" t="str">
        <f>IF(AND(CQ123&gt;=0,CQ123&lt;Pieņēmumi!$DO$49),0,
IF(AND(CQ123&gt;=Pieņēmumi!$DO$49,CQ123&lt;Pieņēmumi!$DO$50),"Mazs",
IF(AND(CQ123&gt;=Pieņēmumi!$DO$50,CQ123&lt;Pieņēmumi!$DO$51),"Vidējs","Liels")))</f>
        <v>Vidējs</v>
      </c>
      <c r="CS123" s="9">
        <f>IF(CR123="Mazs",Pieņēmumi!$DO$34*CP123,IF(CR123="Vidējs",Pieņēmumi!$DO$35*CP123,IF(CR123="Liels",Pieņēmumi!$DO$37*CP123,0)))</f>
        <v>2.7777777777777781</v>
      </c>
      <c r="CT123" s="9">
        <f>IF(CR123="Mazs",(Pieņēmumi!$DO$35-Pieņēmumi!$DO$34)*CP123,0)</f>
        <v>0</v>
      </c>
      <c r="CU123" s="6">
        <f t="shared" si="81"/>
        <v>848</v>
      </c>
      <c r="CV123" s="6">
        <f t="shared" si="82"/>
        <v>35</v>
      </c>
      <c r="CW123" s="2">
        <f t="shared" si="83"/>
        <v>24.228571428571428</v>
      </c>
      <c r="CX123" t="str">
        <f t="shared" si="84"/>
        <v>Lielā</v>
      </c>
    </row>
    <row r="124" spans="1:102" x14ac:dyDescent="0.25">
      <c r="A124" s="5">
        <v>1</v>
      </c>
      <c r="B124" s="23">
        <v>0.78061495018653337</v>
      </c>
      <c r="C124">
        <v>88</v>
      </c>
      <c r="D124">
        <v>3</v>
      </c>
      <c r="E124" s="2">
        <f t="shared" si="104"/>
        <v>29.333333333333332</v>
      </c>
      <c r="F124" s="6">
        <f>ROUNDUP(IF($A124=1,C124/Pieņēmumi!$B$39,IF($A124=2,C124/Pieņēmumi!$B$40,IF($A124=3,C124/Pieņēmumi!$B$41,C124/Pieņēmumi!$B$42))),$F$10)</f>
        <v>5</v>
      </c>
      <c r="G124" s="6">
        <f t="shared" si="69"/>
        <v>17.600000000000001</v>
      </c>
      <c r="H124" s="6" t="str">
        <f>IF(AND(G124&gt;=0,G124&lt;Pieņēmumi!$B$46),0,
IF(AND(G124&gt;= Pieņēmumi!$B$46,G124&lt;Pieņēmumi!$B$47), "Mikro",
IF(AND(G124&gt;=Pieņēmumi!$B$47,G124&lt;Pieņēmumi!$B$48), "Mazs",
IF(AND(G124&gt;=Pieņēmumi!$B$48,G124&lt;Pieņēmumi!$B$49), "Vidējs","Liels"))))</f>
        <v>Vidējs</v>
      </c>
      <c r="I124" s="9">
        <f>IF(H124="Mikro",Pieņēmumi!$B$31*F124*0.5,
IF(H124="Mazs",Pieņēmumi!$B$31*F124,
IF(H124="Vidējs",Pieņēmumi!$B$32*F124,
IF(H124="Liels",Pieņēmumi!$B$34*F124,
0))))</f>
        <v>4.0374677002583974</v>
      </c>
      <c r="J124" s="9">
        <f>IF(H124="Mikro",Pieņēmumi!$B$31*F124*0.5,0)</f>
        <v>0</v>
      </c>
      <c r="K124">
        <v>86</v>
      </c>
      <c r="L124">
        <v>3</v>
      </c>
      <c r="M124" s="2">
        <f t="shared" si="105"/>
        <v>28.666666666666668</v>
      </c>
      <c r="N124" s="6">
        <f>ROUNDUP(IF($A124=1,K124/Pieņēmumi!$L$39,IF($A124=2,K124/Pieņēmumi!$L$40,IF($A124=3,K124/Pieņēmumi!$L$41,K124/Pieņēmumi!$L$42))),$N$10)</f>
        <v>5</v>
      </c>
      <c r="O124" s="6">
        <f t="shared" si="70"/>
        <v>17.2</v>
      </c>
      <c r="P124" s="6" t="str">
        <f>IF(AND(O124&gt;=0,O124&lt;Pieņēmumi!$L$46),0,
IF(AND(O124&gt;= Pieņēmumi!$L$46,O124&lt;Pieņēmumi!$L$47), "Mikro",
IF(AND(O124&gt;=Pieņēmumi!$L$47,O124&lt;Pieņēmumi!$L$48), "Mazs",
IF(AND(O124&gt;=Pieņēmumi!$L$48,O124&lt;Pieņēmumi!$L$49), "Vidējs","Liels"))))</f>
        <v>Vidējs</v>
      </c>
      <c r="Q124" s="9">
        <f>IF(P124="Mikro",Pieņēmumi!$L$31*N124*0.5,
IF(P124="Mazs",Pieņēmumi!$L$31*N124,
IF(P124="Vidējs",Pieņēmumi!$L$32*N124,
IF(P124="Liels",Pieņēmumi!$L$34*N124,
0))))</f>
        <v>4.1989664082687348</v>
      </c>
      <c r="R124" s="9">
        <f>IF(P124="Mikro",Pieņēmumi!$L$31*N124*0.5,0)</f>
        <v>0</v>
      </c>
      <c r="S124">
        <v>84</v>
      </c>
      <c r="T124">
        <v>3</v>
      </c>
      <c r="U124" s="2">
        <f t="shared" si="106"/>
        <v>28</v>
      </c>
      <c r="V124" s="6">
        <f>ROUNDUP(IF($A124=1,S124/Pieņēmumi!$V$39,IF($A124=2,S124/Pieņēmumi!$V$40,IF($A124=3,S124/Pieņēmumi!$V$41,S124/Pieņēmumi!$V$42))),$V$10)</f>
        <v>5</v>
      </c>
      <c r="W124" s="6">
        <f t="shared" si="71"/>
        <v>16.8</v>
      </c>
      <c r="X124" s="6" t="str">
        <f>IF(AND(W124&gt;=0,W124&lt;Pieņēmumi!$V$46),0,
IF(AND(W124&gt;= Pieņēmumi!$V$46,W124&lt;Pieņēmumi!$V$47), "Mikro",
IF(AND(W124&gt;=Pieņēmumi!$V$47,W124&lt;Pieņēmumi!$V$48), "Mazs",
IF(AND(W124&gt;=Pieņēmumi!$V$48,W124&lt;Pieņēmumi!$V$49), "Vidējs","Liels"))))</f>
        <v>Vidējs</v>
      </c>
      <c r="Y124" s="9">
        <f>IF(X124="Mikro",Pieņēmumi!$V$31*V124*0.5,
IF(X124="Mazs",Pieņēmumi!$V$31*V124,
IF(X124="Vidējs",Pieņēmumi!$V$32*V124,
IF(X124="Liels",Pieņēmumi!$V$34*V124,
0))))</f>
        <v>4.3604651162790704</v>
      </c>
      <c r="Z124" s="9">
        <f>IF(X124="Mikro",Pieņēmumi!$V$31*V124*0.5,0)</f>
        <v>0</v>
      </c>
      <c r="AA124">
        <v>89</v>
      </c>
      <c r="AB124">
        <v>3</v>
      </c>
      <c r="AC124" s="2">
        <f t="shared" si="107"/>
        <v>29.666666666666668</v>
      </c>
      <c r="AD124" s="6">
        <f>ROUNDUP(IF($A124=1,AA124/Pieņēmumi!$AF$39,IF($A124=2,AA124/Pieņēmumi!$AF$40,IF($A124=3,AA124/Pieņēmumi!$AF$41,AA124/Pieņēmumi!$AF$42))),$AD$10)</f>
        <v>5</v>
      </c>
      <c r="AE124" s="6">
        <f t="shared" si="72"/>
        <v>17.8</v>
      </c>
      <c r="AF124" s="6" t="str">
        <f>IF(AND(AE124&gt;=0,AE124&lt;Pieņēmumi!$AF$46),0,
IF(AND(AE124&gt;= Pieņēmumi!$AF$46,AE124&lt;Pieņēmumi!$AF$47), "Mikro",
IF(AND(AE124&gt;=Pieņēmumi!$AF$47,AE124&lt;Pieņēmumi!$AF$48), "Mazs",
IF(AND(AE124&gt;=Pieņēmumi!$AF$48,AE124&lt;Pieņēmumi!$AF$49), "Vidējs","Liels"))))</f>
        <v>Vidējs</v>
      </c>
      <c r="AG124" s="9">
        <f>IF(AF124="Mikro",Pieņēmumi!$AF$31*AD124*0.5,
IF(AF124="Mazs",Pieņēmumi!$AF$31*AD124,
IF(AF124="Vidējs",Pieņēmumi!$AF$32*AD124,
IF(AF124="Liels",Pieņēmumi!$AF$34*AD124,
0))))</f>
        <v>5.1679586563307502</v>
      </c>
      <c r="AH124" s="9">
        <f>IF(AF124="Mikro",Pieņēmumi!$AF$31*AD124*0.5,0)</f>
        <v>0</v>
      </c>
      <c r="AI124">
        <v>114</v>
      </c>
      <c r="AJ124">
        <v>4</v>
      </c>
      <c r="AK124" s="2">
        <f t="shared" si="108"/>
        <v>28.5</v>
      </c>
      <c r="AL124" s="6">
        <f>ROUNDUP(IF($A124=1,AI124/Pieņēmumi!$AR$39,IF($A124=2,AI124/Pieņēmumi!$AR$40,IF($A124=3,AI124/Pieņēmumi!$AR$41,AI124/Pieņēmumi!$AR$42))),$AL$10)</f>
        <v>5</v>
      </c>
      <c r="AM124" s="6">
        <f t="shared" si="73"/>
        <v>22.8</v>
      </c>
      <c r="AN124" s="6" t="str">
        <f>IF(AND(AM124&gt;=0,AM124&lt;Pieņēmumi!$AR$46),0,
IF(AND(AM124&gt;= Pieņēmumi!$AR$46,AM124&lt;Pieņēmumi!$AR$47), "Mikro",
IF(AND(AM124&gt;=Pieņēmumi!$AR$47,AM124&lt;Pieņēmumi!$AR$48), "Mazs",
IF(AND(AM124&gt;=Pieņēmumi!$AR$48,AM124&lt;Pieņēmumi!$AR$49), "Vidējs","Liels"))))</f>
        <v>Liels</v>
      </c>
      <c r="AO124" s="9">
        <f>IF(AN124="Mikro",Pieņēmumi!$AR$31*AL124*0.5,
IF(AN124="Mazs",Pieņēmumi!$AR$31*AL124,
IF(AN124="Vidējs",Pieņēmumi!$AR$32*AL124,
IF(AN124="Liels",Pieņēmumi!$AR$34*AL124,
0))))</f>
        <v>6.854256854256854</v>
      </c>
      <c r="AP124" s="9">
        <f>IF(AN124="Mikro",Pieņēmumi!$AR$31*AL124*0.5,0)</f>
        <v>0</v>
      </c>
      <c r="AQ124">
        <v>112</v>
      </c>
      <c r="AR124">
        <v>4</v>
      </c>
      <c r="AS124" s="2">
        <f t="shared" si="109"/>
        <v>28</v>
      </c>
      <c r="AT124" s="6">
        <f>ROUNDUP(IF($A124=1,AQ124/Pieņēmumi!$BC$39,IF($A124=2,AQ124/Pieņēmumi!$BC$40,IF($A124=3,AQ124/Pieņēmumi!$BC$41,AQ124/Pieņēmumi!$BC$42))),$AT$10)</f>
        <v>5</v>
      </c>
      <c r="AU124" s="6">
        <f t="shared" si="74"/>
        <v>22.4</v>
      </c>
      <c r="AV124" s="6" t="str">
        <f>IF(AND(AU124&gt;=0,AU124&lt;Pieņēmumi!$BC$46),0,
IF(AND(AU124&gt;= Pieņēmumi!$BC$46,AU124&lt;Pieņēmumi!$BC$47), "Mikro",
IF(AND(AU124&gt;=Pieņēmumi!$BC$47,AU124&lt;Pieņēmumi!$BC$48), "Mazs",
IF(AND(AU124&gt;=Pieņēmumi!$BC$48,AU124&lt;Pieņēmumi!$BC$49), "Vidējs","Liels"))))</f>
        <v>Liels</v>
      </c>
      <c r="AW124" s="9">
        <f>IF(AV124="Mikro",Pieņēmumi!$BC$31*AT124*0.5,
IF(AV124="Mazs",Pieņēmumi!$BC$31*AT124,
IF(AV124="Vidējs",Pieņēmumi!$BC$32*AT124,
IF(AV124="Liels",Pieņēmumi!$BC$34*AT124,
0))))</f>
        <v>7.5757575757575761</v>
      </c>
      <c r="AX124" s="9">
        <f>IF(AV124="Mikro",Pieņēmumi!$BC$31*AT124*0.5,0)</f>
        <v>0</v>
      </c>
      <c r="AY124">
        <v>0</v>
      </c>
      <c r="AZ124">
        <v>0</v>
      </c>
      <c r="BA124" s="2">
        <v>0</v>
      </c>
      <c r="BB124" s="6">
        <f>ROUNDUP(IF($A124=1,AY124/Pieņēmumi!$BN$39,IF($A124=2,AY124/Pieņēmumi!$BN$40,IF($A124=3,AY124/Pieņēmumi!$BN$41,AY124/Pieņēmumi!$BN$42))),$BB$10)</f>
        <v>0</v>
      </c>
      <c r="BC124" s="6">
        <f t="shared" si="75"/>
        <v>0</v>
      </c>
      <c r="BD124" s="6">
        <f>IF(AND(BC124&gt;=0,BC124&lt;Pieņēmumi!$BN$46),0,
IF(AND(BC124&gt;= Pieņēmumi!$BN$46,BC124&lt;Pieņēmumi!$BN$47), "Mikro",
IF(AND(BC124&gt;=Pieņēmumi!$BN$47,BC124&lt;Pieņēmumi!$BN$48), "Mazs",
IF(AND(BC124&gt;=Pieņēmumi!$BN$48,BC124&lt;Pieņēmumi!$BN$49), "Vidējs","Liels"))))</f>
        <v>0</v>
      </c>
      <c r="BE124" s="9">
        <f>IF(BD124="Mikro",Pieņēmumi!$BN$31*BB124*0.5,
IF(BD124="Mazs",Pieņēmumi!$BN$31*BB124,
IF(BD124="Vidējs",Pieņēmumi!$BN$32*BB124,
IF(BD124="Liels",Pieņēmumi!$BN$34*BB124,
0))))</f>
        <v>0</v>
      </c>
      <c r="BF124" s="9">
        <f>IF(BD124="Mikro",Pieņēmumi!$BN$31*BB124*0.5,0)</f>
        <v>0</v>
      </c>
      <c r="BG124">
        <v>0</v>
      </c>
      <c r="BH124">
        <v>0</v>
      </c>
      <c r="BI124" s="2">
        <v>0</v>
      </c>
      <c r="BJ124" s="6">
        <f>ROUNDUP(IF($A124=1,BG124/Pieņēmumi!$BY$39,IF($A124=2,BG124/Pieņēmumi!$BY$40,IF($A124=3,BG124/Pieņēmumi!$BY$41,BG124/Pieņēmumi!$BY$42))),$BJ$10)</f>
        <v>0</v>
      </c>
      <c r="BK124" s="6">
        <f t="shared" si="76"/>
        <v>0</v>
      </c>
      <c r="BL124" s="6">
        <f>IF(AND(BK124&gt;=0,BK124&lt;Pieņēmumi!$BY$46),0,
IF(AND(BK124&gt;= Pieņēmumi!$BY$46,BK124&lt;Pieņēmumi!$BY$47), "Mikro",
IF(AND(BK124&gt;=Pieņēmumi!$BY$47,BK124&lt;Pieņēmumi!$BY$48), "Mazs",
IF(AND(BK124&gt;=Pieņēmumi!$BY$48,BK124&lt;Pieņēmumi!$BY$49), "Vidējs","Liels"))))</f>
        <v>0</v>
      </c>
      <c r="BM124" s="9">
        <f>IF(BL124="Mikro",Pieņēmumi!$BY$31*BJ124*0.5,
IF(BL124="Mazs",Pieņēmumi!$BY$31*BJ124,
IF(BL124="Vidējs",Pieņēmumi!$BY$32*BJ124,
IF(BL124="Liels",Pieņēmumi!$BY$34*BJ124,
0))))</f>
        <v>0</v>
      </c>
      <c r="BN124" s="9">
        <f>IF(BL124="Mikro",Pieņēmumi!$BY$31*BJ124*0.5,0)</f>
        <v>0</v>
      </c>
      <c r="BO124">
        <v>0</v>
      </c>
      <c r="BP124">
        <v>0</v>
      </c>
      <c r="BQ124" s="2">
        <v>0</v>
      </c>
      <c r="BR124" s="6">
        <f>ROUNDUP(IF($A124=1,BO124/Pieņēmumi!$CJ$39,IF($A124=2,BO124/Pieņēmumi!$CJ$40,IF($A124=3,BO124/Pieņēmumi!$CJ$41,BO124/Pieņēmumi!$CJ$42))),$BR$10)</f>
        <v>0</v>
      </c>
      <c r="BS124" s="6">
        <f t="shared" si="77"/>
        <v>0</v>
      </c>
      <c r="BT124" s="6">
        <f>IF(AND(BS124&gt;=0,BS124&lt;Pieņēmumi!$CJ$46),0,
IF(AND(BS124&gt;= Pieņēmumi!$CJ$46,BS124&lt;Pieņēmumi!$CJ$47), "Mikro",
IF(AND(BS124&gt;=Pieņēmumi!$CJ$47,BS124&lt;Pieņēmumi!$CJ$48), "Mazs",
IF(AND(BS124&gt;=Pieņēmumi!$CJ$48,BS124&lt;Pieņēmumi!$CJ$49), "Vidējs","Liels"))))</f>
        <v>0</v>
      </c>
      <c r="BU124" s="9">
        <f>IF(BT124="Mikro",Pieņēmumi!$CJ$31*BR124*0.5,
IF(BT124="Mazs",Pieņēmumi!$CJ$31*BR124,
IF(BT124="Vidējs",Pieņēmumi!$CJ$32*BR124,
IF(BT124="Liels",Pieņēmumi!$CJ$34*BR124,
0))))</f>
        <v>0</v>
      </c>
      <c r="BV124" s="9">
        <f>IF(BT124="Mikro",Pieņēmumi!$CJ$31*BR124*0.5,0)</f>
        <v>0</v>
      </c>
      <c r="BW124">
        <v>0</v>
      </c>
      <c r="BX124">
        <v>0</v>
      </c>
      <c r="BY124" s="2">
        <v>0</v>
      </c>
      <c r="BZ124" s="6">
        <f>ROUNDUP(IF($A124=1,BW124/Pieņēmumi!$CU$42,IF($A124=2,BW124/Pieņēmumi!$CU$43,IF($A124=3,BW124/Pieņēmumi!$CU$44,BW124/Pieņēmumi!$CU$45))),$CH$10)</f>
        <v>0</v>
      </c>
      <c r="CA124" s="6">
        <f t="shared" si="78"/>
        <v>0</v>
      </c>
      <c r="CB124" s="6">
        <f>IF(AND(CA124&gt;=0,CA124&lt;Pieņēmumi!$CU$49),0,
IF(AND(CA124&gt;=Pieņēmumi!$CU$49,CA124&lt;Pieņēmumi!$CU$50),"Mazs",
IF(AND(CA124&gt;=Pieņēmumi!$CU$50,CA124&lt;Pieņēmumi!$CU$51),"Vidējs","Liels")))</f>
        <v>0</v>
      </c>
      <c r="CC124" s="9">
        <f>IF(CB124="Mazs",Pieņēmumi!$CU$34*BZ124,IF(CB124="Vidējs",Pieņēmumi!$CU$35*BZ124,IF(CB124="Liels",Pieņēmumi!$CU$37*BZ124,0)))</f>
        <v>0</v>
      </c>
      <c r="CD124" s="9">
        <f>IF(CB124="Mazs",(Pieņēmumi!$CU$35-Pieņēmumi!$CU$34)*BZ124,0)</f>
        <v>0</v>
      </c>
      <c r="CE124">
        <v>0</v>
      </c>
      <c r="CF124">
        <v>0</v>
      </c>
      <c r="CG124" s="2">
        <v>0</v>
      </c>
      <c r="CH124" s="6">
        <f>ROUNDUP(IF($A124=1,CE124/Pieņēmumi!$DE$42,IF($A124=2,CE124/Pieņēmumi!$DE$43,IF($A124=3,CE124/Pieņēmumi!$DE$44,CE124/Pieņēmumi!$DE$45))),$CH$10)</f>
        <v>0</v>
      </c>
      <c r="CI124" s="6">
        <f t="shared" si="79"/>
        <v>0</v>
      </c>
      <c r="CJ124" s="6">
        <f>IF(AND(CI124&gt;=0,CI124&lt;Pieņēmumi!$DE$49),0,
IF(AND(CI124&gt;=Pieņēmumi!$DE$49,CI124&lt;Pieņēmumi!$DE$50),"Mazs",
IF(AND(CI124&gt;=Pieņēmumi!$DE$50,CI124&lt;Pieņēmumi!$DE$51),"Vidējs","Liels")))</f>
        <v>0</v>
      </c>
      <c r="CK124" s="9">
        <f>IF(CJ124="Mazs",Pieņēmumi!$DE$34*CH124,IF(CJ124="Vidējs",Pieņēmumi!$DE$35*CH124,IF(CJ124="Liels",Pieņēmumi!$DE$37*CH124,0)))</f>
        <v>0</v>
      </c>
      <c r="CL124" s="9">
        <f>IF(CJ124="Mazs",(Pieņēmumi!$DE$35-Pieņēmumi!$DE$34)*CH124,0)</f>
        <v>0</v>
      </c>
      <c r="CM124">
        <v>0</v>
      </c>
      <c r="CN124">
        <v>0</v>
      </c>
      <c r="CO124" s="2">
        <v>0</v>
      </c>
      <c r="CP124" s="6">
        <f>ROUNDUP(IF($A124=1,CM124/Pieņēmumi!$DO$42,IF($A124=2,CM124/Pieņēmumi!$DO$43,IF($A124=3,CM124/Pieņēmumi!$DO$44,CM124/Pieņēmumi!$DO$45))),$CP$10)</f>
        <v>0</v>
      </c>
      <c r="CQ124" s="6">
        <f t="shared" si="80"/>
        <v>0</v>
      </c>
      <c r="CR124" s="6">
        <f>IF(AND(CQ124&gt;=0,CQ124&lt;Pieņēmumi!$DO$49),0,
IF(AND(CQ124&gt;=Pieņēmumi!$DO$49,CQ124&lt;Pieņēmumi!$DO$50),"Mazs",
IF(AND(CQ124&gt;=Pieņēmumi!$DO$50,CQ124&lt;Pieņēmumi!$DO$51),"Vidējs","Liels")))</f>
        <v>0</v>
      </c>
      <c r="CS124" s="9">
        <f>IF(CR124="Mazs",Pieņēmumi!$DO$34*CP124,IF(CR124="Vidējs",Pieņēmumi!$DO$35*CP124,IF(CR124="Liels",Pieņēmumi!$DO$37*CP124,0)))</f>
        <v>0</v>
      </c>
      <c r="CT124" s="9">
        <f>IF(CR124="Mazs",(Pieņēmumi!$DO$35-Pieņēmumi!$DO$34)*CP124,0)</f>
        <v>0</v>
      </c>
      <c r="CU124" s="6">
        <f t="shared" si="81"/>
        <v>573</v>
      </c>
      <c r="CV124" s="6">
        <f t="shared" si="82"/>
        <v>20</v>
      </c>
      <c r="CW124" s="2">
        <f t="shared" si="83"/>
        <v>28.65</v>
      </c>
      <c r="CX124" t="str">
        <f t="shared" si="84"/>
        <v>Lielā</v>
      </c>
    </row>
    <row r="125" spans="1:102" x14ac:dyDescent="0.25">
      <c r="A125" s="5">
        <v>1</v>
      </c>
      <c r="B125" s="23">
        <v>0.7804498334274752</v>
      </c>
      <c r="C125">
        <v>61</v>
      </c>
      <c r="D125">
        <v>2</v>
      </c>
      <c r="E125" s="2">
        <f t="shared" si="104"/>
        <v>30.5</v>
      </c>
      <c r="F125" s="6">
        <f>ROUNDUP(IF($A125=1,C125/Pieņēmumi!$B$39,IF($A125=2,C125/Pieņēmumi!$B$40,IF($A125=3,C125/Pieņēmumi!$B$41,C125/Pieņēmumi!$B$42))),$F$10)</f>
        <v>4</v>
      </c>
      <c r="G125" s="6">
        <f t="shared" si="69"/>
        <v>15.25</v>
      </c>
      <c r="H125" s="6" t="str">
        <f>IF(AND(G125&gt;=0,G125&lt;Pieņēmumi!$B$46),0,
IF(AND(G125&gt;= Pieņēmumi!$B$46,G125&lt;Pieņēmumi!$B$47), "Mikro",
IF(AND(G125&gt;=Pieņēmumi!$B$47,G125&lt;Pieņēmumi!$B$48), "Mazs",
IF(AND(G125&gt;=Pieņēmumi!$B$48,G125&lt;Pieņēmumi!$B$49), "Vidējs","Liels"))))</f>
        <v>Vidējs</v>
      </c>
      <c r="I125" s="9">
        <f>IF(H125="Mikro",Pieņēmumi!$B$31*F125*0.5,
IF(H125="Mazs",Pieņēmumi!$B$31*F125,
IF(H125="Vidējs",Pieņēmumi!$B$32*F125,
IF(H125="Liels",Pieņēmumi!$B$34*F125,
0))))</f>
        <v>3.229974160206718</v>
      </c>
      <c r="J125" s="9">
        <f>IF(H125="Mikro",Pieņēmumi!$B$31*F125*0.5,0)</f>
        <v>0</v>
      </c>
      <c r="K125">
        <v>45</v>
      </c>
      <c r="L125">
        <v>2</v>
      </c>
      <c r="M125" s="2">
        <f t="shared" si="105"/>
        <v>22.5</v>
      </c>
      <c r="N125" s="6">
        <f>ROUNDUP(IF($A125=1,K125/Pieņēmumi!$L$39,IF($A125=2,K125/Pieņēmumi!$L$40,IF($A125=3,K125/Pieņēmumi!$L$41,K125/Pieņēmumi!$L$42))),$N$10)</f>
        <v>3</v>
      </c>
      <c r="O125" s="6">
        <f t="shared" si="70"/>
        <v>15</v>
      </c>
      <c r="P125" s="6" t="str">
        <f>IF(AND(O125&gt;=0,O125&lt;Pieņēmumi!$L$46),0,
IF(AND(O125&gt;= Pieņēmumi!$L$46,O125&lt;Pieņēmumi!$L$47), "Mikro",
IF(AND(O125&gt;=Pieņēmumi!$L$47,O125&lt;Pieņēmumi!$L$48), "Mazs",
IF(AND(O125&gt;=Pieņēmumi!$L$48,O125&lt;Pieņēmumi!$L$49), "Vidējs","Liels"))))</f>
        <v>Vidējs</v>
      </c>
      <c r="Q125" s="9">
        <f>IF(P125="Mikro",Pieņēmumi!$L$31*N125*0.5,
IF(P125="Mazs",Pieņēmumi!$L$31*N125,
IF(P125="Vidējs",Pieņēmumi!$L$32*N125,
IF(P125="Liels",Pieņēmumi!$L$34*N125,
0))))</f>
        <v>2.5193798449612408</v>
      </c>
      <c r="R125" s="9">
        <f>IF(P125="Mikro",Pieņēmumi!$L$31*N125*0.5,0)</f>
        <v>0</v>
      </c>
      <c r="S125">
        <v>45</v>
      </c>
      <c r="T125">
        <v>2</v>
      </c>
      <c r="U125" s="2">
        <f t="shared" si="106"/>
        <v>22.5</v>
      </c>
      <c r="V125" s="6">
        <f>ROUNDUP(IF($A125=1,S125/Pieņēmumi!$V$39,IF($A125=2,S125/Pieņēmumi!$V$40,IF($A125=3,S125/Pieņēmumi!$V$41,S125/Pieņēmumi!$V$42))),$V$10)</f>
        <v>3</v>
      </c>
      <c r="W125" s="6">
        <f t="shared" si="71"/>
        <v>15</v>
      </c>
      <c r="X125" s="6" t="str">
        <f>IF(AND(W125&gt;=0,W125&lt;Pieņēmumi!$V$46),0,
IF(AND(W125&gt;= Pieņēmumi!$V$46,W125&lt;Pieņēmumi!$V$47), "Mikro",
IF(AND(W125&gt;=Pieņēmumi!$V$47,W125&lt;Pieņēmumi!$V$48), "Mazs",
IF(AND(W125&gt;=Pieņēmumi!$V$48,W125&lt;Pieņēmumi!$V$49), "Vidējs","Liels"))))</f>
        <v>Vidējs</v>
      </c>
      <c r="Y125" s="9">
        <f>IF(X125="Mikro",Pieņēmumi!$V$31*V125*0.5,
IF(X125="Mazs",Pieņēmumi!$V$31*V125,
IF(X125="Vidējs",Pieņēmumi!$V$32*V125,
IF(X125="Liels",Pieņēmumi!$V$34*V125,
0))))</f>
        <v>2.6162790697674421</v>
      </c>
      <c r="Z125" s="9">
        <f>IF(X125="Mikro",Pieņēmumi!$V$31*V125*0.5,0)</f>
        <v>0</v>
      </c>
      <c r="AA125">
        <v>74</v>
      </c>
      <c r="AB125">
        <v>3</v>
      </c>
      <c r="AC125" s="2">
        <f t="shared" si="107"/>
        <v>24.666666666666668</v>
      </c>
      <c r="AD125" s="6">
        <f>ROUNDUP(IF($A125=1,AA125/Pieņēmumi!$AF$39,IF($A125=2,AA125/Pieņēmumi!$AF$40,IF($A125=3,AA125/Pieņēmumi!$AF$41,AA125/Pieņēmumi!$AF$42))),$AD$10)</f>
        <v>4</v>
      </c>
      <c r="AE125" s="6">
        <f t="shared" si="72"/>
        <v>18.5</v>
      </c>
      <c r="AF125" s="6" t="str">
        <f>IF(AND(AE125&gt;=0,AE125&lt;Pieņēmumi!$AF$46),0,
IF(AND(AE125&gt;= Pieņēmumi!$AF$46,AE125&lt;Pieņēmumi!$AF$47), "Mikro",
IF(AND(AE125&gt;=Pieņēmumi!$AF$47,AE125&lt;Pieņēmumi!$AF$48), "Mazs",
IF(AND(AE125&gt;=Pieņēmumi!$AF$48,AE125&lt;Pieņēmumi!$AF$49), "Vidējs","Liels"))))</f>
        <v>Vidējs</v>
      </c>
      <c r="AG125" s="9">
        <f>IF(AF125="Mikro",Pieņēmumi!$AF$31*AD125*0.5,
IF(AF125="Mazs",Pieņēmumi!$AF$31*AD125,
IF(AF125="Vidējs",Pieņēmumi!$AF$32*AD125,
IF(AF125="Liels",Pieņēmumi!$AF$34*AD125,
0))))</f>
        <v>4.1343669250646</v>
      </c>
      <c r="AH125" s="9">
        <f>IF(AF125="Mikro",Pieņēmumi!$AF$31*AD125*0.5,0)</f>
        <v>0</v>
      </c>
      <c r="AI125">
        <v>69</v>
      </c>
      <c r="AJ125">
        <v>3</v>
      </c>
      <c r="AK125" s="2">
        <f t="shared" si="108"/>
        <v>23</v>
      </c>
      <c r="AL125" s="6">
        <f>ROUNDUP(IF($A125=1,AI125/Pieņēmumi!$AR$39,IF($A125=2,AI125/Pieņēmumi!$AR$40,IF($A125=3,AI125/Pieņēmumi!$AR$41,AI125/Pieņēmumi!$AR$42))),$AL$10)</f>
        <v>3</v>
      </c>
      <c r="AM125" s="6">
        <f t="shared" si="73"/>
        <v>23</v>
      </c>
      <c r="AN125" s="6" t="str">
        <f>IF(AND(AM125&gt;=0,AM125&lt;Pieņēmumi!$AR$46),0,
IF(AND(AM125&gt;= Pieņēmumi!$AR$46,AM125&lt;Pieņēmumi!$AR$47), "Mikro",
IF(AND(AM125&gt;=Pieņēmumi!$AR$47,AM125&lt;Pieņēmumi!$AR$48), "Mazs",
IF(AND(AM125&gt;=Pieņēmumi!$AR$48,AM125&lt;Pieņēmumi!$AR$49), "Vidējs","Liels"))))</f>
        <v>Liels</v>
      </c>
      <c r="AO125" s="9">
        <f>IF(AN125="Mikro",Pieņēmumi!$AR$31*AL125*0.5,
IF(AN125="Mazs",Pieņēmumi!$AR$31*AL125,
IF(AN125="Vidējs",Pieņēmumi!$AR$32*AL125,
IF(AN125="Liels",Pieņēmumi!$AR$34*AL125,
0))))</f>
        <v>4.1125541125541121</v>
      </c>
      <c r="AP125" s="9">
        <f>IF(AN125="Mikro",Pieņēmumi!$AR$31*AL125*0.5,0)</f>
        <v>0</v>
      </c>
      <c r="AQ125">
        <v>60</v>
      </c>
      <c r="AR125">
        <v>3</v>
      </c>
      <c r="AS125" s="2">
        <f t="shared" si="109"/>
        <v>20</v>
      </c>
      <c r="AT125" s="6">
        <f>ROUNDUP(IF($A125=1,AQ125/Pieņēmumi!$BC$39,IF($A125=2,AQ125/Pieņēmumi!$BC$40,IF($A125=3,AQ125/Pieņēmumi!$BC$41,AQ125/Pieņēmumi!$BC$42))),$AT$10)</f>
        <v>3</v>
      </c>
      <c r="AU125" s="6">
        <f t="shared" si="74"/>
        <v>20</v>
      </c>
      <c r="AV125" s="6" t="str">
        <f>IF(AND(AU125&gt;=0,AU125&lt;Pieņēmumi!$BC$46),0,
IF(AND(AU125&gt;= Pieņēmumi!$BC$46,AU125&lt;Pieņēmumi!$BC$47), "Mikro",
IF(AND(AU125&gt;=Pieņēmumi!$BC$47,AU125&lt;Pieņēmumi!$BC$48), "Mazs",
IF(AND(AU125&gt;=Pieņēmumi!$BC$48,AU125&lt;Pieņēmumi!$BC$49), "Vidējs","Liels"))))</f>
        <v>Vidējs</v>
      </c>
      <c r="AW125" s="9">
        <f>IF(AV125="Mikro",Pieņēmumi!$BC$31*AT125*0.5,
IF(AV125="Mazs",Pieņēmumi!$BC$31*AT125,
IF(AV125="Vidējs",Pieņēmumi!$BC$32*AT125,
IF(AV125="Liels",Pieņēmumi!$BC$34*AT125,
0))))</f>
        <v>3.4883720930232558</v>
      </c>
      <c r="AX125" s="9">
        <f>IF(AV125="Mikro",Pieņēmumi!$BC$31*AT125*0.5,0)</f>
        <v>0</v>
      </c>
      <c r="AY125">
        <v>49</v>
      </c>
      <c r="AZ125">
        <v>2</v>
      </c>
      <c r="BA125" s="2">
        <f t="shared" ref="BA125:BA134" si="110">AY125/AZ125</f>
        <v>24.5</v>
      </c>
      <c r="BB125" s="6">
        <f>ROUNDUP(IF($A125=1,AY125/Pieņēmumi!$BN$39,IF($A125=2,AY125/Pieņēmumi!$BN$40,IF($A125=3,AY125/Pieņēmumi!$BN$41,AY125/Pieņēmumi!$BN$42))),$BB$10)</f>
        <v>2</v>
      </c>
      <c r="BC125" s="6">
        <f t="shared" si="75"/>
        <v>24.5</v>
      </c>
      <c r="BD125" s="6" t="str">
        <f>IF(AND(BC125&gt;=0,BC125&lt;Pieņēmumi!$BN$46),0,
IF(AND(BC125&gt;= Pieņēmumi!$BN$46,BC125&lt;Pieņēmumi!$BN$47), "Mikro",
IF(AND(BC125&gt;=Pieņēmumi!$BN$47,BC125&lt;Pieņēmumi!$BN$48), "Mazs",
IF(AND(BC125&gt;=Pieņēmumi!$BN$48,BC125&lt;Pieņēmumi!$BN$49), "Vidējs","Liels"))))</f>
        <v>Liels</v>
      </c>
      <c r="BE125" s="9">
        <f>IF(BD125="Mikro",Pieņēmumi!$BN$31*BB125*0.5,
IF(BD125="Mazs",Pieņēmumi!$BN$31*BB125,
IF(BD125="Vidējs",Pieņēmumi!$BN$32*BB125,
IF(BD125="Liels",Pieņēmumi!$BN$34*BB125,
0))))</f>
        <v>3.1746031746031744</v>
      </c>
      <c r="BF125" s="9">
        <f>IF(BD125="Mikro",Pieņēmumi!$BN$31*BB125*0.5,0)</f>
        <v>0</v>
      </c>
      <c r="BG125">
        <v>56</v>
      </c>
      <c r="BH125">
        <v>2</v>
      </c>
      <c r="BI125" s="2">
        <f t="shared" ref="BI125:BI134" si="111">BG125/BH125</f>
        <v>28</v>
      </c>
      <c r="BJ125" s="6">
        <f>ROUNDUP(IF($A125=1,BG125/Pieņēmumi!$BY$39,IF($A125=2,BG125/Pieņēmumi!$BY$40,IF($A125=3,BG125/Pieņēmumi!$BY$41,BG125/Pieņēmumi!$BY$42))),$BJ$10)</f>
        <v>3</v>
      </c>
      <c r="BK125" s="6">
        <f t="shared" si="76"/>
        <v>18.666666666666668</v>
      </c>
      <c r="BL125" s="6" t="str">
        <f>IF(AND(BK125&gt;=0,BK125&lt;Pieņēmumi!$BY$46),0,
IF(AND(BK125&gt;= Pieņēmumi!$BY$46,BK125&lt;Pieņēmumi!$BY$47), "Mikro",
IF(AND(BK125&gt;=Pieņēmumi!$BY$47,BK125&lt;Pieņēmumi!$BY$48), "Mazs",
IF(AND(BK125&gt;=Pieņēmumi!$BY$48,BK125&lt;Pieņēmumi!$BY$49), "Vidējs","Liels"))))</f>
        <v>Vidējs</v>
      </c>
      <c r="BM125" s="9">
        <f>IF(BL125="Mikro",Pieņēmumi!$BY$31*BJ125*0.5,
IF(BL125="Mazs",Pieņēmumi!$BY$31*BJ125,
IF(BL125="Vidējs",Pieņēmumi!$BY$32*BJ125,
IF(BL125="Liels",Pieņēmumi!$BY$34*BJ125,
0))))</f>
        <v>3.8759689922480618</v>
      </c>
      <c r="BN125" s="9">
        <f>IF(BL125="Mikro",Pieņēmumi!$BY$31*BJ125*0.5,0)</f>
        <v>0</v>
      </c>
      <c r="BO125">
        <v>68</v>
      </c>
      <c r="BP125">
        <v>3</v>
      </c>
      <c r="BQ125" s="2">
        <f t="shared" ref="BQ125:BQ134" si="112">BO125/BP125</f>
        <v>22.666666666666668</v>
      </c>
      <c r="BR125" s="6">
        <f>ROUNDUP(IF($A125=1,BO125/Pieņēmumi!$CJ$39,IF($A125=2,BO125/Pieņēmumi!$CJ$40,IF($A125=3,BO125/Pieņēmumi!$CJ$41,BO125/Pieņēmumi!$CJ$42))),$BR$10)</f>
        <v>3</v>
      </c>
      <c r="BS125" s="6">
        <f t="shared" si="77"/>
        <v>22.666666666666668</v>
      </c>
      <c r="BT125" s="6" t="str">
        <f>IF(AND(BS125&gt;=0,BS125&lt;Pieņēmumi!$CJ$46),0,
IF(AND(BS125&gt;= Pieņēmumi!$CJ$46,BS125&lt;Pieņēmumi!$CJ$47), "Mikro",
IF(AND(BS125&gt;=Pieņēmumi!$CJ$47,BS125&lt;Pieņēmumi!$CJ$48), "Mazs",
IF(AND(BS125&gt;=Pieņēmumi!$CJ$48,BS125&lt;Pieņēmumi!$CJ$49), "Vidējs","Liels"))))</f>
        <v>Liels</v>
      </c>
      <c r="BU125" s="9">
        <f>IF(BT125="Mikro",Pieņēmumi!$CJ$31*BR125*0.5,
IF(BT125="Mazs",Pieņēmumi!$CJ$31*BR125,
IF(BT125="Vidējs",Pieņēmumi!$CJ$32*BR125,
IF(BT125="Liels",Pieņēmumi!$CJ$34*BR125,
0))))</f>
        <v>5.0865800865800868</v>
      </c>
      <c r="BV125" s="9">
        <f>IF(BT125="Mikro",Pieņēmumi!$CJ$31*BR125*0.5,0)</f>
        <v>0</v>
      </c>
      <c r="BW125">
        <v>32</v>
      </c>
      <c r="BX125">
        <v>2</v>
      </c>
      <c r="BY125" s="2">
        <f>BW125/BX125</f>
        <v>16</v>
      </c>
      <c r="BZ125" s="6">
        <f>ROUNDUP(IF($A125=1,BW125/Pieņēmumi!$CU$42,IF($A125=2,BW125/Pieņēmumi!$CU$43,IF($A125=3,BW125/Pieņēmumi!$CU$44,BW125/Pieņēmumi!$CU$45))),$CH$10)</f>
        <v>2</v>
      </c>
      <c r="CA125" s="6">
        <f t="shared" si="78"/>
        <v>16</v>
      </c>
      <c r="CB125" s="6" t="str">
        <f>IF(AND(CA125&gt;=0,CA125&lt;Pieņēmumi!$CU$49),0,
IF(AND(CA125&gt;=Pieņēmumi!$CU$49,CA125&lt;Pieņēmumi!$CU$50),"Mazs",
IF(AND(CA125&gt;=Pieņēmumi!$CU$50,CA125&lt;Pieņēmumi!$CU$51),"Vidējs","Liels")))</f>
        <v>Vidējs</v>
      </c>
      <c r="CC125" s="9">
        <f>IF(CB125="Mazs",Pieņēmumi!$CU$34*BZ125,IF(CB125="Vidējs",Pieņēmumi!$CU$35*BZ125,IF(CB125="Liels",Pieņēmumi!$CU$37*BZ125,0)))</f>
        <v>2.7777777777777781</v>
      </c>
      <c r="CD125" s="9">
        <f>IF(CB125="Mazs",(Pieņēmumi!$CU$35-Pieņēmumi!$CU$34)*BZ125,0)</f>
        <v>0</v>
      </c>
      <c r="CE125">
        <v>29</v>
      </c>
      <c r="CF125">
        <v>1</v>
      </c>
      <c r="CG125" s="2">
        <f>CE125/CF125</f>
        <v>29</v>
      </c>
      <c r="CH125" s="6">
        <f>ROUNDUP(IF($A125=1,CE125/Pieņēmumi!$DE$42,IF($A125=2,CE125/Pieņēmumi!$DE$43,IF($A125=3,CE125/Pieņēmumi!$DE$44,CE125/Pieņēmumi!$DE$45))),$CH$10)</f>
        <v>2</v>
      </c>
      <c r="CI125" s="6">
        <f t="shared" si="79"/>
        <v>14.5</v>
      </c>
      <c r="CJ125" s="6" t="str">
        <f>IF(AND(CI125&gt;=0,CI125&lt;Pieņēmumi!$DE$49),0,
IF(AND(CI125&gt;=Pieņēmumi!$DE$49,CI125&lt;Pieņēmumi!$DE$50),"Mazs",
IF(AND(CI125&gt;=Pieņēmumi!$DE$50,CI125&lt;Pieņēmumi!$DE$51),"Vidējs","Liels")))</f>
        <v>Vidējs</v>
      </c>
      <c r="CK125" s="9">
        <f>IF(CJ125="Mazs",Pieņēmumi!$DE$34*CH125,IF(CJ125="Vidējs",Pieņēmumi!$DE$35*CH125,IF(CJ125="Liels",Pieņēmumi!$DE$37*CH125,0)))</f>
        <v>2.7777777777777781</v>
      </c>
      <c r="CL125" s="9">
        <f>IF(CJ125="Mazs",(Pieņēmumi!$DE$35-Pieņēmumi!$DE$34)*CH125,0)</f>
        <v>0</v>
      </c>
      <c r="CM125">
        <v>26</v>
      </c>
      <c r="CN125">
        <v>1</v>
      </c>
      <c r="CO125" s="2">
        <f>CM125/CN125</f>
        <v>26</v>
      </c>
      <c r="CP125" s="6">
        <f>ROUNDUP(IF($A125=1,CM125/Pieņēmumi!$DO$42,IF($A125=2,CM125/Pieņēmumi!$DO$43,IF($A125=3,CM125/Pieņēmumi!$DO$44,CM125/Pieņēmumi!$DO$45))),$CP$10)</f>
        <v>2</v>
      </c>
      <c r="CQ125" s="6">
        <f t="shared" si="80"/>
        <v>13</v>
      </c>
      <c r="CR125" s="6" t="str">
        <f>IF(AND(CQ125&gt;=0,CQ125&lt;Pieņēmumi!$DO$49),0,
IF(AND(CQ125&gt;=Pieņēmumi!$DO$49,CQ125&lt;Pieņēmumi!$DO$50),"Mazs",
IF(AND(CQ125&gt;=Pieņēmumi!$DO$50,CQ125&lt;Pieņēmumi!$DO$51),"Vidējs","Liels")))</f>
        <v>Vidējs</v>
      </c>
      <c r="CS125" s="9">
        <f>IF(CR125="Mazs",Pieņēmumi!$DO$34*CP125,IF(CR125="Vidējs",Pieņēmumi!$DO$35*CP125,IF(CR125="Liels",Pieņēmumi!$DO$37*CP125,0)))</f>
        <v>2.7777777777777781</v>
      </c>
      <c r="CT125" s="9">
        <f>IF(CR125="Mazs",(Pieņēmumi!$DO$35-Pieņēmumi!$DO$34)*CP125,0)</f>
        <v>0</v>
      </c>
      <c r="CU125" s="6">
        <f t="shared" si="81"/>
        <v>614</v>
      </c>
      <c r="CV125" s="6">
        <f t="shared" si="82"/>
        <v>26</v>
      </c>
      <c r="CW125" s="2">
        <f t="shared" si="83"/>
        <v>23.615384615384617</v>
      </c>
      <c r="CX125" t="str">
        <f t="shared" si="84"/>
        <v>Lielā</v>
      </c>
    </row>
    <row r="126" spans="1:102" x14ac:dyDescent="0.25">
      <c r="A126" s="5">
        <v>3</v>
      </c>
      <c r="B126" s="23">
        <v>0.77592494458803585</v>
      </c>
      <c r="C126">
        <v>21</v>
      </c>
      <c r="D126">
        <v>1</v>
      </c>
      <c r="E126" s="2">
        <f t="shared" si="104"/>
        <v>21</v>
      </c>
      <c r="F126" s="6">
        <f>ROUNDUP(IF($A126=1,C126/Pieņēmumi!$B$39,IF($A126=2,C126/Pieņēmumi!$B$40,IF($A126=3,C126/Pieņēmumi!$B$41,C126/Pieņēmumi!$B$42))),$F$10)</f>
        <v>2</v>
      </c>
      <c r="G126" s="6">
        <f t="shared" si="69"/>
        <v>10.5</v>
      </c>
      <c r="H126" s="6" t="str">
        <f>IF(AND(G126&gt;=0,G126&lt;Pieņēmumi!$B$46),0,
IF(AND(G126&gt;= Pieņēmumi!$B$46,G126&lt;Pieņēmumi!$B$47), "Mikro",
IF(AND(G126&gt;=Pieņēmumi!$B$47,G126&lt;Pieņēmumi!$B$48), "Mazs",
IF(AND(G126&gt;=Pieņēmumi!$B$48,G126&lt;Pieņēmumi!$B$49), "Vidējs","Liels"))))</f>
        <v>Mazs</v>
      </c>
      <c r="I126" s="9">
        <f>IF(H126="Mikro",Pieņēmumi!$B$31*F126*0.5,
IF(H126="Mazs",Pieņēmumi!$B$31*F126,
IF(H126="Vidējs",Pieņēmumi!$B$32*F126,
IF(H126="Liels",Pieņēmumi!$B$34*F126,
0))))</f>
        <v>1.4316837846249613</v>
      </c>
      <c r="J126" s="9">
        <f>IF(H126="Mikro",Pieņēmumi!$B$31*F126*0.5,0)</f>
        <v>0</v>
      </c>
      <c r="K126">
        <v>21</v>
      </c>
      <c r="L126">
        <v>1</v>
      </c>
      <c r="M126" s="2">
        <f t="shared" si="105"/>
        <v>21</v>
      </c>
      <c r="N126" s="6">
        <f>ROUNDUP(IF($A126=1,K126/Pieņēmumi!$L$39,IF($A126=2,K126/Pieņēmumi!$L$40,IF($A126=3,K126/Pieņēmumi!$L$41,K126/Pieņēmumi!$L$42))),$N$10)</f>
        <v>2</v>
      </c>
      <c r="O126" s="6">
        <f t="shared" si="70"/>
        <v>10.5</v>
      </c>
      <c r="P126" s="6" t="str">
        <f>IF(AND(O126&gt;=0,O126&lt;Pieņēmumi!$L$46),0,
IF(AND(O126&gt;= Pieņēmumi!$L$46,O126&lt;Pieņēmumi!$L$47), "Mikro",
IF(AND(O126&gt;=Pieņēmumi!$L$47,O126&lt;Pieņēmumi!$L$48), "Mazs",
IF(AND(O126&gt;=Pieņēmumi!$L$48,O126&lt;Pieņēmumi!$L$49), "Vidējs","Liels"))))</f>
        <v>Mazs</v>
      </c>
      <c r="Q126" s="9">
        <f>IF(P126="Mikro",Pieņēmumi!$L$31*N126*0.5,
IF(P126="Mazs",Pieņēmumi!$L$31*N126,
IF(P126="Vidējs",Pieņēmumi!$L$32*N126,
IF(P126="Liels",Pieņēmumi!$L$34*N126,
0))))</f>
        <v>1.4939309056956116</v>
      </c>
      <c r="R126" s="9">
        <f>IF(P126="Mikro",Pieņēmumi!$L$31*N126*0.5,0)</f>
        <v>0</v>
      </c>
      <c r="S126">
        <v>20</v>
      </c>
      <c r="T126">
        <v>1</v>
      </c>
      <c r="U126" s="2">
        <f t="shared" si="106"/>
        <v>20</v>
      </c>
      <c r="V126" s="6">
        <f>ROUNDUP(IF($A126=1,S126/Pieņēmumi!$V$39,IF($A126=2,S126/Pieņēmumi!$V$40,IF($A126=3,S126/Pieņēmumi!$V$41,S126/Pieņēmumi!$V$42))),$V$10)</f>
        <v>1</v>
      </c>
      <c r="W126" s="6">
        <f t="shared" si="71"/>
        <v>20</v>
      </c>
      <c r="X126" s="6" t="str">
        <f>IF(AND(W126&gt;=0,W126&lt;Pieņēmumi!$V$46),0,
IF(AND(W126&gt;= Pieņēmumi!$V$46,W126&lt;Pieņēmumi!$V$47), "Mikro",
IF(AND(W126&gt;=Pieņēmumi!$V$47,W126&lt;Pieņēmumi!$V$48), "Mazs",
IF(AND(W126&gt;=Pieņēmumi!$V$48,W126&lt;Pieņēmumi!$V$49), "Vidējs","Liels"))))</f>
        <v>Vidējs</v>
      </c>
      <c r="Y126" s="9">
        <f>IF(X126="Mikro",Pieņēmumi!$V$31*V126*0.5,
IF(X126="Mazs",Pieņēmumi!$V$31*V126,
IF(X126="Vidējs",Pieņēmumi!$V$32*V126,
IF(X126="Liels",Pieņēmumi!$V$34*V126,
0))))</f>
        <v>0.87209302325581406</v>
      </c>
      <c r="Z126" s="9">
        <f>IF(X126="Mikro",Pieņēmumi!$V$31*V126*0.5,0)</f>
        <v>0</v>
      </c>
      <c r="AA126">
        <v>25</v>
      </c>
      <c r="AB126">
        <v>1</v>
      </c>
      <c r="AC126" s="2">
        <f t="shared" si="107"/>
        <v>25</v>
      </c>
      <c r="AD126" s="6">
        <f>ROUNDUP(IF($A126=1,AA126/Pieņēmumi!$AF$39,IF($A126=2,AA126/Pieņēmumi!$AF$40,IF($A126=3,AA126/Pieņēmumi!$AF$41,AA126/Pieņēmumi!$AF$42))),$AD$10)</f>
        <v>2</v>
      </c>
      <c r="AE126" s="6">
        <f t="shared" si="72"/>
        <v>12.5</v>
      </c>
      <c r="AF126" s="6" t="str">
        <f>IF(AND(AE126&gt;=0,AE126&lt;Pieņēmumi!$AF$46),0,
IF(AND(AE126&gt;= Pieņēmumi!$AF$46,AE126&lt;Pieņēmumi!$AF$47), "Mikro",
IF(AND(AE126&gt;=Pieņēmumi!$AF$47,AE126&lt;Pieņēmumi!$AF$48), "Mazs",
IF(AND(AE126&gt;=Pieņēmumi!$AF$48,AE126&lt;Pieņēmumi!$AF$49), "Vidējs","Liels"))))</f>
        <v>Vidējs</v>
      </c>
      <c r="AG126" s="9">
        <f>IF(AF126="Mikro",Pieņēmumi!$AF$31*AD126*0.5,
IF(AF126="Mazs",Pieņēmumi!$AF$31*AD126,
IF(AF126="Vidējs",Pieņēmumi!$AF$32*AD126,
IF(AF126="Liels",Pieņēmumi!$AF$34*AD126,
0))))</f>
        <v>2.0671834625323</v>
      </c>
      <c r="AH126" s="9">
        <f>IF(AF126="Mikro",Pieņēmumi!$AF$31*AD126*0.5,0)</f>
        <v>0</v>
      </c>
      <c r="AI126">
        <v>18</v>
      </c>
      <c r="AJ126">
        <v>1</v>
      </c>
      <c r="AK126" s="2">
        <f t="shared" si="108"/>
        <v>18</v>
      </c>
      <c r="AL126" s="6">
        <f>ROUNDUP(IF($A126=1,AI126/Pieņēmumi!$AR$39,IF($A126=2,AI126/Pieņēmumi!$AR$40,IF($A126=3,AI126/Pieņēmumi!$AR$41,AI126/Pieņēmumi!$AR$42))),$AL$10)</f>
        <v>1</v>
      </c>
      <c r="AM126" s="6">
        <f t="shared" si="73"/>
        <v>18</v>
      </c>
      <c r="AN126" s="6" t="str">
        <f>IF(AND(AM126&gt;=0,AM126&lt;Pieņēmumi!$AR$46),0,
IF(AND(AM126&gt;= Pieņēmumi!$AR$46,AM126&lt;Pieņēmumi!$AR$47), "Mikro",
IF(AND(AM126&gt;=Pieņēmumi!$AR$47,AM126&lt;Pieņēmumi!$AR$48), "Mazs",
IF(AND(AM126&gt;=Pieņēmumi!$AR$48,AM126&lt;Pieņēmumi!$AR$49), "Vidējs","Liels"))))</f>
        <v>Vidējs</v>
      </c>
      <c r="AO126" s="9">
        <f>IF(AN126="Mikro",Pieņēmumi!$AR$31*AL126*0.5,
IF(AN126="Mazs",Pieņēmumi!$AR$31*AL126,
IF(AN126="Vidējs",Pieņēmumi!$AR$32*AL126,
IF(AN126="Liels",Pieņēmumi!$AR$34*AL126,
0))))</f>
        <v>1.0981912144702843</v>
      </c>
      <c r="AP126" s="9">
        <f>IF(AN126="Mikro",Pieņēmumi!$AR$31*AL126*0.5,0)</f>
        <v>0</v>
      </c>
      <c r="AQ126">
        <v>30</v>
      </c>
      <c r="AR126">
        <v>2</v>
      </c>
      <c r="AS126" s="2">
        <f t="shared" si="109"/>
        <v>15</v>
      </c>
      <c r="AT126" s="6">
        <f>ROUNDUP(IF($A126=1,AQ126/Pieņēmumi!$BC$39,IF($A126=2,AQ126/Pieņēmumi!$BC$40,IF($A126=3,AQ126/Pieņēmumi!$BC$41,AQ126/Pieņēmumi!$BC$42))),$AT$10)</f>
        <v>2</v>
      </c>
      <c r="AU126" s="6">
        <f t="shared" si="74"/>
        <v>15</v>
      </c>
      <c r="AV126" s="6" t="str">
        <f>IF(AND(AU126&gt;=0,AU126&lt;Pieņēmumi!$BC$46),0,
IF(AND(AU126&gt;= Pieņēmumi!$BC$46,AU126&lt;Pieņēmumi!$BC$47), "Mikro",
IF(AND(AU126&gt;=Pieņēmumi!$BC$47,AU126&lt;Pieņēmumi!$BC$48), "Mazs",
IF(AND(AU126&gt;=Pieņēmumi!$BC$48,AU126&lt;Pieņēmumi!$BC$49), "Vidējs","Liels"))))</f>
        <v>Vidējs</v>
      </c>
      <c r="AW126" s="9">
        <f>IF(AV126="Mikro",Pieņēmumi!$BC$31*AT126*0.5,
IF(AV126="Mazs",Pieņēmumi!$BC$31*AT126,
IF(AV126="Vidējs",Pieņēmumi!$BC$32*AT126,
IF(AV126="Liels",Pieņēmumi!$BC$34*AT126,
0))))</f>
        <v>2.3255813953488373</v>
      </c>
      <c r="AX126" s="9">
        <f>IF(AV126="Mikro",Pieņēmumi!$BC$31*AT126*0.5,0)</f>
        <v>0</v>
      </c>
      <c r="AY126">
        <v>24</v>
      </c>
      <c r="AZ126">
        <v>1</v>
      </c>
      <c r="BA126" s="2">
        <f t="shared" si="110"/>
        <v>24</v>
      </c>
      <c r="BB126" s="6">
        <f>ROUNDUP(IF($A126=1,AY126/Pieņēmumi!$BN$39,IF($A126=2,AY126/Pieņēmumi!$BN$40,IF($A126=3,AY126/Pieņēmumi!$BN$41,AY126/Pieņēmumi!$BN$42))),$BB$10)</f>
        <v>1</v>
      </c>
      <c r="BC126" s="6">
        <f t="shared" si="75"/>
        <v>24</v>
      </c>
      <c r="BD126" s="6" t="str">
        <f>IF(AND(BC126&gt;=0,BC126&lt;Pieņēmumi!$BN$46),0,
IF(AND(BC126&gt;= Pieņēmumi!$BN$46,BC126&lt;Pieņēmumi!$BN$47), "Mikro",
IF(AND(BC126&gt;=Pieņēmumi!$BN$47,BC126&lt;Pieņēmumi!$BN$48), "Mazs",
IF(AND(BC126&gt;=Pieņēmumi!$BN$48,BC126&lt;Pieņēmumi!$BN$49), "Vidējs","Liels"))))</f>
        <v>Liels</v>
      </c>
      <c r="BE126" s="9">
        <f>IF(BD126="Mikro",Pieņēmumi!$BN$31*BB126*0.5,
IF(BD126="Mazs",Pieņēmumi!$BN$31*BB126,
IF(BD126="Vidējs",Pieņēmumi!$BN$32*BB126,
IF(BD126="Liels",Pieņēmumi!$BN$34*BB126,
0))))</f>
        <v>1.5873015873015872</v>
      </c>
      <c r="BF126" s="9">
        <f>IF(BD126="Mikro",Pieņēmumi!$BN$31*BB126*0.5,0)</f>
        <v>0</v>
      </c>
      <c r="BG126">
        <v>30</v>
      </c>
      <c r="BH126">
        <v>2</v>
      </c>
      <c r="BI126" s="2">
        <f t="shared" si="111"/>
        <v>15</v>
      </c>
      <c r="BJ126" s="6">
        <f>ROUNDUP(IF($A126=1,BG126/Pieņēmumi!$BY$39,IF($A126=2,BG126/Pieņēmumi!$BY$40,IF($A126=3,BG126/Pieņēmumi!$BY$41,BG126/Pieņēmumi!$BY$42))),$BJ$10)</f>
        <v>2</v>
      </c>
      <c r="BK126" s="6">
        <f t="shared" si="76"/>
        <v>15</v>
      </c>
      <c r="BL126" s="6" t="str">
        <f>IF(AND(BK126&gt;=0,BK126&lt;Pieņēmumi!$BY$46),0,
IF(AND(BK126&gt;= Pieņēmumi!$BY$46,BK126&lt;Pieņēmumi!$BY$47), "Mikro",
IF(AND(BK126&gt;=Pieņēmumi!$BY$47,BK126&lt;Pieņēmumi!$BY$48), "Mazs",
IF(AND(BK126&gt;=Pieņēmumi!$BY$48,BK126&lt;Pieņēmumi!$BY$49), "Vidējs","Liels"))))</f>
        <v>Vidējs</v>
      </c>
      <c r="BM126" s="9">
        <f>IF(BL126="Mikro",Pieņēmumi!$BY$31*BJ126*0.5,
IF(BL126="Mazs",Pieņēmumi!$BY$31*BJ126,
IF(BL126="Vidējs",Pieņēmumi!$BY$32*BJ126,
IF(BL126="Liels",Pieņēmumi!$BY$34*BJ126,
0))))</f>
        <v>2.5839793281653747</v>
      </c>
      <c r="BN126" s="9">
        <f>IF(BL126="Mikro",Pieņēmumi!$BY$31*BJ126*0.5,0)</f>
        <v>0</v>
      </c>
      <c r="BO126">
        <v>30</v>
      </c>
      <c r="BP126">
        <v>2</v>
      </c>
      <c r="BQ126" s="2">
        <f t="shared" si="112"/>
        <v>15</v>
      </c>
      <c r="BR126" s="6">
        <f>ROUNDUP(IF($A126=1,BO126/Pieņēmumi!$CJ$39,IF($A126=2,BO126/Pieņēmumi!$CJ$40,IF($A126=3,BO126/Pieņēmumi!$CJ$41,BO126/Pieņēmumi!$CJ$42))),$BR$10)</f>
        <v>2</v>
      </c>
      <c r="BS126" s="6">
        <f t="shared" si="77"/>
        <v>15</v>
      </c>
      <c r="BT126" s="6" t="str">
        <f>IF(AND(BS126&gt;=0,BS126&lt;Pieņēmumi!$CJ$46),0,
IF(AND(BS126&gt;= Pieņēmumi!$CJ$46,BS126&lt;Pieņēmumi!$CJ$47), "Mikro",
IF(AND(BS126&gt;=Pieņēmumi!$CJ$47,BS126&lt;Pieņēmumi!$CJ$48), "Mazs",
IF(AND(BS126&gt;=Pieņēmumi!$CJ$48,BS126&lt;Pieņēmumi!$CJ$49), "Vidējs","Liels"))))</f>
        <v>Vidējs</v>
      </c>
      <c r="BU126" s="9">
        <f>IF(BT126="Mikro",Pieņēmumi!$CJ$31*BR126*0.5,
IF(BT126="Mazs",Pieņēmumi!$CJ$31*BR126,
IF(BT126="Vidējs",Pieņēmumi!$CJ$32*BR126,
IF(BT126="Liels",Pieņēmumi!$CJ$34*BR126,
0))))</f>
        <v>2.5839793281653747</v>
      </c>
      <c r="BV126" s="9">
        <f>IF(BT126="Mikro",Pieņēmumi!$CJ$31*BR126*0.5,0)</f>
        <v>0</v>
      </c>
      <c r="BW126">
        <v>10</v>
      </c>
      <c r="BX126">
        <v>1</v>
      </c>
      <c r="BY126" s="2">
        <f>BW126/BX126</f>
        <v>10</v>
      </c>
      <c r="BZ126" s="6">
        <f>ROUNDUP(IF($A126=1,BW126/Pieņēmumi!$CU$42,IF($A126=2,BW126/Pieņēmumi!$CU$43,IF($A126=3,BW126/Pieņēmumi!$CU$44,BW126/Pieņēmumi!$CU$45))),$CH$10)</f>
        <v>1</v>
      </c>
      <c r="CA126" s="6">
        <f t="shared" si="78"/>
        <v>10</v>
      </c>
      <c r="CB126" s="6" t="str">
        <f>IF(AND(CA126&gt;=0,CA126&lt;Pieņēmumi!$CU$49),0,
IF(AND(CA126&gt;=Pieņēmumi!$CU$49,CA126&lt;Pieņēmumi!$CU$50),"Mazs",
IF(AND(CA126&gt;=Pieņēmumi!$CU$50,CA126&lt;Pieņēmumi!$CU$51),"Vidējs","Liels")))</f>
        <v>Mazs</v>
      </c>
      <c r="CC126" s="9">
        <f>IF(CB126="Mazs",Pieņēmumi!$CU$34*BZ126,IF(CB126="Vidējs",Pieņēmumi!$CU$35*BZ126,IF(CB126="Liels",Pieņēmumi!$CU$37*BZ126,0)))</f>
        <v>1.151571739807034</v>
      </c>
      <c r="CD126" s="9">
        <f>IF(CB126="Mazs",(Pieņēmumi!$CU$35-Pieņēmumi!$CU$34)*BZ126,0)</f>
        <v>0.23731714908185508</v>
      </c>
      <c r="CE126">
        <v>5</v>
      </c>
      <c r="CF126">
        <v>1</v>
      </c>
      <c r="CG126" s="2">
        <f>CE126/CF126</f>
        <v>5</v>
      </c>
      <c r="CH126" s="6">
        <f>ROUNDUP(IF($A126=1,CE126/Pieņēmumi!$DE$42,IF($A126=2,CE126/Pieņēmumi!$DE$43,IF($A126=3,CE126/Pieņēmumi!$DE$44,CE126/Pieņēmumi!$DE$45))),$CH$10)</f>
        <v>1</v>
      </c>
      <c r="CI126" s="6">
        <f t="shared" si="79"/>
        <v>5</v>
      </c>
      <c r="CJ126" s="6" t="str">
        <f>IF(AND(CI126&gt;=0,CI126&lt;Pieņēmumi!$DE$49),0,
IF(AND(CI126&gt;=Pieņēmumi!$DE$49,CI126&lt;Pieņēmumi!$DE$50),"Mazs",
IF(AND(CI126&gt;=Pieņēmumi!$DE$50,CI126&lt;Pieņēmumi!$DE$51),"Vidējs","Liels")))</f>
        <v>Mazs</v>
      </c>
      <c r="CK126" s="9">
        <f>IF(CJ126="Mazs",Pieņēmumi!$DE$34*CH126,IF(CJ126="Vidējs",Pieņēmumi!$DE$35*CH126,IF(CJ126="Liels",Pieņēmumi!$DE$37*CH126,0)))</f>
        <v>1.151571739807034</v>
      </c>
      <c r="CL126" s="9">
        <f>IF(CJ126="Mazs",(Pieņēmumi!$DE$35-Pieņēmumi!$DE$34)*CH126,0)</f>
        <v>0.23731714908185508</v>
      </c>
      <c r="CM126">
        <v>17</v>
      </c>
      <c r="CN126">
        <v>1</v>
      </c>
      <c r="CO126" s="2">
        <f>CM126/CN126</f>
        <v>17</v>
      </c>
      <c r="CP126" s="6">
        <f>ROUNDUP(IF($A126=1,CM126/Pieņēmumi!$DO$42,IF($A126=2,CM126/Pieņēmumi!$DO$43,IF($A126=3,CM126/Pieņēmumi!$DO$44,CM126/Pieņēmumi!$DO$45))),$CP$10)</f>
        <v>1</v>
      </c>
      <c r="CQ126" s="6">
        <f t="shared" si="80"/>
        <v>17</v>
      </c>
      <c r="CR126" s="6" t="str">
        <f>IF(AND(CQ126&gt;=0,CQ126&lt;Pieņēmumi!$DO$49),0,
IF(AND(CQ126&gt;=Pieņēmumi!$DO$49,CQ126&lt;Pieņēmumi!$DO$50),"Mazs",
IF(AND(CQ126&gt;=Pieņēmumi!$DO$50,CQ126&lt;Pieņēmumi!$DO$51),"Vidējs","Liels")))</f>
        <v>Vidējs</v>
      </c>
      <c r="CS126" s="9">
        <f>IF(CR126="Mazs",Pieņēmumi!$DO$34*CP126,IF(CR126="Vidējs",Pieņēmumi!$DO$35*CP126,IF(CR126="Liels",Pieņēmumi!$DO$37*CP126,0)))</f>
        <v>1.3888888888888891</v>
      </c>
      <c r="CT126" s="9">
        <f>IF(CR126="Mazs",(Pieņēmumi!$DO$35-Pieņēmumi!$DO$34)*CP126,0)</f>
        <v>0</v>
      </c>
      <c r="CU126" s="6">
        <f t="shared" si="81"/>
        <v>251</v>
      </c>
      <c r="CV126" s="6">
        <f t="shared" si="82"/>
        <v>15</v>
      </c>
      <c r="CW126" s="2">
        <f t="shared" si="83"/>
        <v>16.733333333333334</v>
      </c>
      <c r="CX126" t="str">
        <f t="shared" si="84"/>
        <v>Vidējā</v>
      </c>
    </row>
    <row r="127" spans="1:102" x14ac:dyDescent="0.25">
      <c r="A127" s="5">
        <v>2</v>
      </c>
      <c r="B127" s="23">
        <v>0.77547818345886799</v>
      </c>
      <c r="C127">
        <v>102</v>
      </c>
      <c r="D127">
        <v>5</v>
      </c>
      <c r="E127" s="2">
        <f t="shared" si="104"/>
        <v>20.399999999999999</v>
      </c>
      <c r="F127" s="6">
        <f>ROUNDUP(IF($A127=1,C127/Pieņēmumi!$B$39,IF($A127=2,C127/Pieņēmumi!$B$40,IF($A127=3,C127/Pieņēmumi!$B$41,C127/Pieņēmumi!$B$42))),$F$10)</f>
        <v>6</v>
      </c>
      <c r="G127" s="6">
        <f t="shared" si="69"/>
        <v>17</v>
      </c>
      <c r="H127" s="6" t="str">
        <f>IF(AND(G127&gt;=0,G127&lt;Pieņēmumi!$B$46),0,
IF(AND(G127&gt;= Pieņēmumi!$B$46,G127&lt;Pieņēmumi!$B$47), "Mikro",
IF(AND(G127&gt;=Pieņēmumi!$B$47,G127&lt;Pieņēmumi!$B$48), "Mazs",
IF(AND(G127&gt;=Pieņēmumi!$B$48,G127&lt;Pieņēmumi!$B$49), "Vidējs","Liels"))))</f>
        <v>Vidējs</v>
      </c>
      <c r="I127" s="9">
        <f>IF(H127="Mikro",Pieņēmumi!$B$31*F127*0.5,
IF(H127="Mazs",Pieņēmumi!$B$31*F127,
IF(H127="Vidējs",Pieņēmumi!$B$32*F127,
IF(H127="Liels",Pieņēmumi!$B$34*F127,
0))))</f>
        <v>4.8449612403100772</v>
      </c>
      <c r="J127" s="9">
        <f>IF(H127="Mikro",Pieņēmumi!$B$31*F127*0.5,0)</f>
        <v>0</v>
      </c>
      <c r="K127">
        <v>126</v>
      </c>
      <c r="L127">
        <v>7</v>
      </c>
      <c r="M127" s="2">
        <f t="shared" si="105"/>
        <v>18</v>
      </c>
      <c r="N127" s="6">
        <f>ROUNDUP(IF($A127=1,K127/Pieņēmumi!$L$39,IF($A127=2,K127/Pieņēmumi!$L$40,IF($A127=3,K127/Pieņēmumi!$L$41,K127/Pieņēmumi!$L$42))),$N$10)</f>
        <v>7</v>
      </c>
      <c r="O127" s="6">
        <f t="shared" si="70"/>
        <v>18</v>
      </c>
      <c r="P127" s="6" t="str">
        <f>IF(AND(O127&gt;=0,O127&lt;Pieņēmumi!$L$46),0,
IF(AND(O127&gt;= Pieņēmumi!$L$46,O127&lt;Pieņēmumi!$L$47), "Mikro",
IF(AND(O127&gt;=Pieņēmumi!$L$47,O127&lt;Pieņēmumi!$L$48), "Mazs",
IF(AND(O127&gt;=Pieņēmumi!$L$48,O127&lt;Pieņēmumi!$L$49), "Vidējs","Liels"))))</f>
        <v>Vidējs</v>
      </c>
      <c r="Q127" s="9">
        <f>IF(P127="Mikro",Pieņēmumi!$L$31*N127*0.5,
IF(P127="Mazs",Pieņēmumi!$L$31*N127,
IF(P127="Vidējs",Pieņēmumi!$L$32*N127,
IF(P127="Liels",Pieņēmumi!$L$34*N127,
0))))</f>
        <v>5.8785529715762284</v>
      </c>
      <c r="R127" s="9">
        <f>IF(P127="Mikro",Pieņēmumi!$L$31*N127*0.5,0)</f>
        <v>0</v>
      </c>
      <c r="S127">
        <v>92</v>
      </c>
      <c r="T127">
        <v>4</v>
      </c>
      <c r="U127" s="2">
        <f t="shared" si="106"/>
        <v>23</v>
      </c>
      <c r="V127" s="6">
        <f>ROUNDUP(IF($A127=1,S127/Pieņēmumi!$V$39,IF($A127=2,S127/Pieņēmumi!$V$40,IF($A127=3,S127/Pieņēmumi!$V$41,S127/Pieņēmumi!$V$42))),$V$10)</f>
        <v>5</v>
      </c>
      <c r="W127" s="6">
        <f t="shared" si="71"/>
        <v>18.399999999999999</v>
      </c>
      <c r="X127" s="6" t="str">
        <f>IF(AND(W127&gt;=0,W127&lt;Pieņēmumi!$V$46),0,
IF(AND(W127&gt;= Pieņēmumi!$V$46,W127&lt;Pieņēmumi!$V$47), "Mikro",
IF(AND(W127&gt;=Pieņēmumi!$V$47,W127&lt;Pieņēmumi!$V$48), "Mazs",
IF(AND(W127&gt;=Pieņēmumi!$V$48,W127&lt;Pieņēmumi!$V$49), "Vidējs","Liels"))))</f>
        <v>Vidējs</v>
      </c>
      <c r="Y127" s="9">
        <f>IF(X127="Mikro",Pieņēmumi!$V$31*V127*0.5,
IF(X127="Mazs",Pieņēmumi!$V$31*V127,
IF(X127="Vidējs",Pieņēmumi!$V$32*V127,
IF(X127="Liels",Pieņēmumi!$V$34*V127,
0))))</f>
        <v>4.3604651162790704</v>
      </c>
      <c r="Z127" s="9">
        <f>IF(X127="Mikro",Pieņēmumi!$V$31*V127*0.5,0)</f>
        <v>0</v>
      </c>
      <c r="AA127">
        <v>94</v>
      </c>
      <c r="AB127">
        <v>5</v>
      </c>
      <c r="AC127" s="2">
        <f t="shared" si="107"/>
        <v>18.8</v>
      </c>
      <c r="AD127" s="6">
        <f>ROUNDUP(IF($A127=1,AA127/Pieņēmumi!$AF$39,IF($A127=2,AA127/Pieņēmumi!$AF$40,IF($A127=3,AA127/Pieņēmumi!$AF$41,AA127/Pieņēmumi!$AF$42))),$AD$10)</f>
        <v>5</v>
      </c>
      <c r="AE127" s="6">
        <f t="shared" si="72"/>
        <v>18.8</v>
      </c>
      <c r="AF127" s="6" t="str">
        <f>IF(AND(AE127&gt;=0,AE127&lt;Pieņēmumi!$AF$46),0,
IF(AND(AE127&gt;= Pieņēmumi!$AF$46,AE127&lt;Pieņēmumi!$AF$47), "Mikro",
IF(AND(AE127&gt;=Pieņēmumi!$AF$47,AE127&lt;Pieņēmumi!$AF$48), "Mazs",
IF(AND(AE127&gt;=Pieņēmumi!$AF$48,AE127&lt;Pieņēmumi!$AF$49), "Vidējs","Liels"))))</f>
        <v>Vidējs</v>
      </c>
      <c r="AG127" s="9">
        <f>IF(AF127="Mikro",Pieņēmumi!$AF$31*AD127*0.5,
IF(AF127="Mazs",Pieņēmumi!$AF$31*AD127,
IF(AF127="Vidējs",Pieņēmumi!$AF$32*AD127,
IF(AF127="Liels",Pieņēmumi!$AF$34*AD127,
0))))</f>
        <v>5.1679586563307502</v>
      </c>
      <c r="AH127" s="9">
        <f>IF(AF127="Mikro",Pieņēmumi!$AF$31*AD127*0.5,0)</f>
        <v>0</v>
      </c>
      <c r="AI127">
        <v>100</v>
      </c>
      <c r="AJ127">
        <v>5</v>
      </c>
      <c r="AK127" s="2">
        <f t="shared" si="108"/>
        <v>20</v>
      </c>
      <c r="AL127" s="6">
        <f>ROUNDUP(IF($A127=1,AI127/Pieņēmumi!$AR$39,IF($A127=2,AI127/Pieņēmumi!$AR$40,IF($A127=3,AI127/Pieņēmumi!$AR$41,AI127/Pieņēmumi!$AR$42))),$AL$10)</f>
        <v>4</v>
      </c>
      <c r="AM127" s="6">
        <f t="shared" si="73"/>
        <v>25</v>
      </c>
      <c r="AN127" s="6" t="str">
        <f>IF(AND(AM127&gt;=0,AM127&lt;Pieņēmumi!$AR$46),0,
IF(AND(AM127&gt;= Pieņēmumi!$AR$46,AM127&lt;Pieņēmumi!$AR$47), "Mikro",
IF(AND(AM127&gt;=Pieņēmumi!$AR$47,AM127&lt;Pieņēmumi!$AR$48), "Mazs",
IF(AND(AM127&gt;=Pieņēmumi!$AR$48,AM127&lt;Pieņēmumi!$AR$49), "Vidējs","Liels"))))</f>
        <v>Liels</v>
      </c>
      <c r="AO127" s="9">
        <f>IF(AN127="Mikro",Pieņēmumi!$AR$31*AL127*0.5,
IF(AN127="Mazs",Pieņēmumi!$AR$31*AL127,
IF(AN127="Vidējs",Pieņēmumi!$AR$32*AL127,
IF(AN127="Liels",Pieņēmumi!$AR$34*AL127,
0))))</f>
        <v>5.4834054834054831</v>
      </c>
      <c r="AP127" s="9">
        <f>IF(AN127="Mikro",Pieņēmumi!$AR$31*AL127*0.5,0)</f>
        <v>0</v>
      </c>
      <c r="AQ127">
        <v>110</v>
      </c>
      <c r="AR127">
        <v>5</v>
      </c>
      <c r="AS127" s="2">
        <f t="shared" si="109"/>
        <v>22</v>
      </c>
      <c r="AT127" s="6">
        <f>ROUNDUP(IF($A127=1,AQ127/Pieņēmumi!$BC$39,IF($A127=2,AQ127/Pieņēmumi!$BC$40,IF($A127=3,AQ127/Pieņēmumi!$BC$41,AQ127/Pieņēmumi!$BC$42))),$AT$10)</f>
        <v>5</v>
      </c>
      <c r="AU127" s="6">
        <f t="shared" si="74"/>
        <v>22</v>
      </c>
      <c r="AV127" s="6" t="str">
        <f>IF(AND(AU127&gt;=0,AU127&lt;Pieņēmumi!$BC$46),0,
IF(AND(AU127&gt;= Pieņēmumi!$BC$46,AU127&lt;Pieņēmumi!$BC$47), "Mikro",
IF(AND(AU127&gt;=Pieņēmumi!$BC$47,AU127&lt;Pieņēmumi!$BC$48), "Mazs",
IF(AND(AU127&gt;=Pieņēmumi!$BC$48,AU127&lt;Pieņēmumi!$BC$49), "Vidējs","Liels"))))</f>
        <v>Liels</v>
      </c>
      <c r="AW127" s="9">
        <f>IF(AV127="Mikro",Pieņēmumi!$BC$31*AT127*0.5,
IF(AV127="Mazs",Pieņēmumi!$BC$31*AT127,
IF(AV127="Vidējs",Pieņēmumi!$BC$32*AT127,
IF(AV127="Liels",Pieņēmumi!$BC$34*AT127,
0))))</f>
        <v>7.5757575757575761</v>
      </c>
      <c r="AX127" s="9">
        <f>IF(AV127="Mikro",Pieņēmumi!$BC$31*AT127*0.5,0)</f>
        <v>0</v>
      </c>
      <c r="AY127">
        <v>115</v>
      </c>
      <c r="AZ127">
        <v>6</v>
      </c>
      <c r="BA127" s="2">
        <f t="shared" si="110"/>
        <v>19.166666666666668</v>
      </c>
      <c r="BB127" s="6">
        <f>ROUNDUP(IF($A127=1,AY127/Pieņēmumi!$BN$39,IF($A127=2,AY127/Pieņēmumi!$BN$40,IF($A127=3,AY127/Pieņēmumi!$BN$41,AY127/Pieņēmumi!$BN$42))),$BB$10)</f>
        <v>5</v>
      </c>
      <c r="BC127" s="6">
        <f t="shared" si="75"/>
        <v>23</v>
      </c>
      <c r="BD127" s="6" t="str">
        <f>IF(AND(BC127&gt;=0,BC127&lt;Pieņēmumi!$BN$46),0,
IF(AND(BC127&gt;= Pieņēmumi!$BN$46,BC127&lt;Pieņēmumi!$BN$47), "Mikro",
IF(AND(BC127&gt;=Pieņēmumi!$BN$47,BC127&lt;Pieņēmumi!$BN$48), "Mazs",
IF(AND(BC127&gt;=Pieņēmumi!$BN$48,BC127&lt;Pieņēmumi!$BN$49), "Vidējs","Liels"))))</f>
        <v>Liels</v>
      </c>
      <c r="BE127" s="9">
        <f>IF(BD127="Mikro",Pieņēmumi!$BN$31*BB127*0.5,
IF(BD127="Mazs",Pieņēmumi!$BN$31*BB127,
IF(BD127="Vidējs",Pieņēmumi!$BN$32*BB127,
IF(BD127="Liels",Pieņēmumi!$BN$34*BB127,
0))))</f>
        <v>7.9365079365079358</v>
      </c>
      <c r="BF127" s="9">
        <f>IF(BD127="Mikro",Pieņēmumi!$BN$31*BB127*0.5,0)</f>
        <v>0</v>
      </c>
      <c r="BG127">
        <v>111</v>
      </c>
      <c r="BH127">
        <v>6</v>
      </c>
      <c r="BI127" s="2">
        <f t="shared" si="111"/>
        <v>18.5</v>
      </c>
      <c r="BJ127" s="6">
        <f>ROUNDUP(IF($A127=1,BG127/Pieņēmumi!$BY$39,IF($A127=2,BG127/Pieņēmumi!$BY$40,IF($A127=3,BG127/Pieņēmumi!$BY$41,BG127/Pieņēmumi!$BY$42))),$BJ$10)</f>
        <v>5</v>
      </c>
      <c r="BK127" s="6">
        <f t="shared" si="76"/>
        <v>22.2</v>
      </c>
      <c r="BL127" s="6" t="str">
        <f>IF(AND(BK127&gt;=0,BK127&lt;Pieņēmumi!$BY$46),0,
IF(AND(BK127&gt;= Pieņēmumi!$BY$46,BK127&lt;Pieņēmumi!$BY$47), "Mikro",
IF(AND(BK127&gt;=Pieņēmumi!$BY$47,BK127&lt;Pieņēmumi!$BY$48), "Mazs",
IF(AND(BK127&gt;=Pieņēmumi!$BY$48,BK127&lt;Pieņēmumi!$BY$49), "Vidējs","Liels"))))</f>
        <v>Liels</v>
      </c>
      <c r="BM127" s="9">
        <f>IF(BL127="Mikro",Pieņēmumi!$BY$31*BJ127*0.5,
IF(BL127="Mazs",Pieņēmumi!$BY$31*BJ127,
IF(BL127="Vidējs",Pieņēmumi!$BY$32*BJ127,
IF(BL127="Liels",Pieņēmumi!$BY$34*BJ127,
0))))</f>
        <v>8.2972582972582956</v>
      </c>
      <c r="BN127" s="9">
        <f>IF(BL127="Mikro",Pieņēmumi!$BY$31*BJ127*0.5,0)</f>
        <v>0</v>
      </c>
      <c r="BO127">
        <v>112</v>
      </c>
      <c r="BP127">
        <v>5</v>
      </c>
      <c r="BQ127" s="2">
        <f t="shared" si="112"/>
        <v>22.4</v>
      </c>
      <c r="BR127" s="6">
        <f>ROUNDUP(IF($A127=1,BO127/Pieņēmumi!$CJ$39,IF($A127=2,BO127/Pieņēmumi!$CJ$40,IF($A127=3,BO127/Pieņēmumi!$CJ$41,BO127/Pieņēmumi!$CJ$42))),$BR$10)</f>
        <v>5</v>
      </c>
      <c r="BS127" s="6">
        <f t="shared" si="77"/>
        <v>22.4</v>
      </c>
      <c r="BT127" s="6" t="str">
        <f>IF(AND(BS127&gt;=0,BS127&lt;Pieņēmumi!$CJ$46),0,
IF(AND(BS127&gt;= Pieņēmumi!$CJ$46,BS127&lt;Pieņēmumi!$CJ$47), "Mikro",
IF(AND(BS127&gt;=Pieņēmumi!$CJ$47,BS127&lt;Pieņēmumi!$CJ$48), "Mazs",
IF(AND(BS127&gt;=Pieņēmumi!$CJ$48,BS127&lt;Pieņēmumi!$CJ$49), "Vidējs","Liels"))))</f>
        <v>Liels</v>
      </c>
      <c r="BU127" s="9">
        <f>IF(BT127="Mikro",Pieņēmumi!$CJ$31*BR127*0.5,
IF(BT127="Mazs",Pieņēmumi!$CJ$31*BR127,
IF(BT127="Vidējs",Pieņēmumi!$CJ$32*BR127,
IF(BT127="Liels",Pieņēmumi!$CJ$34*BR127,
0))))</f>
        <v>8.4776334776334767</v>
      </c>
      <c r="BV127" s="9">
        <f>IF(BT127="Mikro",Pieņēmumi!$CJ$31*BR127*0.5,0)</f>
        <v>0</v>
      </c>
      <c r="BW127">
        <v>77</v>
      </c>
      <c r="BX127">
        <v>4</v>
      </c>
      <c r="BY127" s="2">
        <f>BW127/BX127</f>
        <v>19.25</v>
      </c>
      <c r="BZ127" s="6">
        <f>ROUNDUP(IF($A127=1,BW127/Pieņēmumi!$CU$42,IF($A127=2,BW127/Pieņēmumi!$CU$43,IF($A127=3,BW127/Pieņēmumi!$CU$44,BW127/Pieņēmumi!$CU$45))),$CH$10)</f>
        <v>4</v>
      </c>
      <c r="CA127" s="6">
        <f t="shared" si="78"/>
        <v>19.25</v>
      </c>
      <c r="CB127" s="6" t="str">
        <f>IF(AND(CA127&gt;=0,CA127&lt;Pieņēmumi!$CU$49),0,
IF(AND(CA127&gt;=Pieņēmumi!$CU$49,CA127&lt;Pieņēmumi!$CU$50),"Mazs",
IF(AND(CA127&gt;=Pieņēmumi!$CU$50,CA127&lt;Pieņēmumi!$CU$51),"Vidējs","Liels")))</f>
        <v>Vidējs</v>
      </c>
      <c r="CC127" s="9">
        <f>IF(CB127="Mazs",Pieņēmumi!$CU$34*BZ127,IF(CB127="Vidējs",Pieņēmumi!$CU$35*BZ127,IF(CB127="Liels",Pieņēmumi!$CU$37*BZ127,0)))</f>
        <v>5.5555555555555562</v>
      </c>
      <c r="CD127" s="9">
        <f>IF(CB127="Mazs",(Pieņēmumi!$CU$35-Pieņēmumi!$CU$34)*BZ127,0)</f>
        <v>0</v>
      </c>
      <c r="CE127">
        <v>68</v>
      </c>
      <c r="CF127">
        <v>3</v>
      </c>
      <c r="CG127" s="2">
        <f>CE127/CF127</f>
        <v>22.666666666666668</v>
      </c>
      <c r="CH127" s="6">
        <f>ROUNDUP(IF($A127=1,CE127/Pieņēmumi!$DE$42,IF($A127=2,CE127/Pieņēmumi!$DE$43,IF($A127=3,CE127/Pieņēmumi!$DE$44,CE127/Pieņēmumi!$DE$45))),$CH$10)</f>
        <v>3</v>
      </c>
      <c r="CI127" s="6">
        <f t="shared" si="79"/>
        <v>22.666666666666668</v>
      </c>
      <c r="CJ127" s="6" t="str">
        <f>IF(AND(CI127&gt;=0,CI127&lt;Pieņēmumi!$DE$49),0,
IF(AND(CI127&gt;=Pieņēmumi!$DE$49,CI127&lt;Pieņēmumi!$DE$50),"Mazs",
IF(AND(CI127&gt;=Pieņēmumi!$DE$50,CI127&lt;Pieņēmumi!$DE$51),"Vidējs","Liels")))</f>
        <v>Liels</v>
      </c>
      <c r="CK127" s="9">
        <f>IF(CJ127="Mazs",Pieņēmumi!$DE$34*CH127,IF(CJ127="Vidējs",Pieņēmumi!$DE$35*CH127,IF(CJ127="Liels",Pieņēmumi!$DE$37*CH127,0)))</f>
        <v>5.3030303030303028</v>
      </c>
      <c r="CL127" s="9">
        <f>IF(CJ127="Mazs",(Pieņēmumi!$DE$35-Pieņēmumi!$DE$34)*CH127,0)</f>
        <v>0</v>
      </c>
      <c r="CM127">
        <v>58</v>
      </c>
      <c r="CN127">
        <v>4</v>
      </c>
      <c r="CO127" s="2">
        <f>CM127/CN127</f>
        <v>14.5</v>
      </c>
      <c r="CP127" s="6">
        <f>ROUNDUP(IF($A127=1,CM127/Pieņēmumi!$DO$42,IF($A127=2,CM127/Pieņēmumi!$DO$43,IF($A127=3,CM127/Pieņēmumi!$DO$44,CM127/Pieņēmumi!$DO$45))),$CP$10)</f>
        <v>3</v>
      </c>
      <c r="CQ127" s="6">
        <f t="shared" si="80"/>
        <v>19.333333333333332</v>
      </c>
      <c r="CR127" s="6" t="str">
        <f>IF(AND(CQ127&gt;=0,CQ127&lt;Pieņēmumi!$DO$49),0,
IF(AND(CQ127&gt;=Pieņēmumi!$DO$49,CQ127&lt;Pieņēmumi!$DO$50),"Mazs",
IF(AND(CQ127&gt;=Pieņēmumi!$DO$50,CQ127&lt;Pieņēmumi!$DO$51),"Vidējs","Liels")))</f>
        <v>Vidējs</v>
      </c>
      <c r="CS127" s="9">
        <f>IF(CR127="Mazs",Pieņēmumi!$DO$34*CP127,IF(CR127="Vidējs",Pieņēmumi!$DO$35*CP127,IF(CR127="Liels",Pieņēmumi!$DO$37*CP127,0)))</f>
        <v>4.166666666666667</v>
      </c>
      <c r="CT127" s="9">
        <f>IF(CR127="Mazs",(Pieņēmumi!$DO$35-Pieņēmumi!$DO$34)*CP127,0)</f>
        <v>0</v>
      </c>
      <c r="CU127" s="6">
        <f t="shared" si="81"/>
        <v>1165</v>
      </c>
      <c r="CV127" s="6">
        <f t="shared" si="82"/>
        <v>59</v>
      </c>
      <c r="CW127" s="2">
        <f t="shared" si="83"/>
        <v>19.745762711864408</v>
      </c>
      <c r="CX127" t="str">
        <f t="shared" si="84"/>
        <v>Lielā</v>
      </c>
    </row>
    <row r="128" spans="1:102" x14ac:dyDescent="0.25">
      <c r="A128" s="5">
        <v>3</v>
      </c>
      <c r="B128" s="23">
        <v>0.77524478636732541</v>
      </c>
      <c r="C128">
        <v>35</v>
      </c>
      <c r="D128">
        <v>3</v>
      </c>
      <c r="E128" s="2">
        <f t="shared" si="104"/>
        <v>11.666666666666666</v>
      </c>
      <c r="F128" s="6">
        <f>ROUNDUP(IF($A128=1,C128/Pieņēmumi!$B$39,IF($A128=2,C128/Pieņēmumi!$B$40,IF($A128=3,C128/Pieņēmumi!$B$41,C128/Pieņēmumi!$B$42))),$F$10)</f>
        <v>2</v>
      </c>
      <c r="G128" s="6">
        <f t="shared" si="69"/>
        <v>17.5</v>
      </c>
      <c r="H128" s="6" t="str">
        <f>IF(AND(G128&gt;=0,G128&lt;Pieņēmumi!$B$46),0,
IF(AND(G128&gt;= Pieņēmumi!$B$46,G128&lt;Pieņēmumi!$B$47), "Mikro",
IF(AND(G128&gt;=Pieņēmumi!$B$47,G128&lt;Pieņēmumi!$B$48), "Mazs",
IF(AND(G128&gt;=Pieņēmumi!$B$48,G128&lt;Pieņēmumi!$B$49), "Vidējs","Liels"))))</f>
        <v>Vidējs</v>
      </c>
      <c r="I128" s="9">
        <f>IF(H128="Mikro",Pieņēmumi!$B$31*F128*0.5,
IF(H128="Mazs",Pieņēmumi!$B$31*F128,
IF(H128="Vidējs",Pieņēmumi!$B$32*F128,
IF(H128="Liels",Pieņēmumi!$B$34*F128,
0))))</f>
        <v>1.614987080103359</v>
      </c>
      <c r="J128" s="9">
        <f>IF(H128="Mikro",Pieņēmumi!$B$31*F128*0.5,0)</f>
        <v>0</v>
      </c>
      <c r="K128">
        <v>14</v>
      </c>
      <c r="L128">
        <v>1</v>
      </c>
      <c r="M128" s="2">
        <f t="shared" si="105"/>
        <v>14</v>
      </c>
      <c r="N128" s="6">
        <f>ROUNDUP(IF($A128=1,K128/Pieņēmumi!$L$39,IF($A128=2,K128/Pieņēmumi!$L$40,IF($A128=3,K128/Pieņēmumi!$L$41,K128/Pieņēmumi!$L$42))),$N$10)</f>
        <v>1</v>
      </c>
      <c r="O128" s="6">
        <f t="shared" si="70"/>
        <v>14</v>
      </c>
      <c r="P128" s="6" t="str">
        <f>IF(AND(O128&gt;=0,O128&lt;Pieņēmumi!$L$46),0,
IF(AND(O128&gt;= Pieņēmumi!$L$46,O128&lt;Pieņēmumi!$L$47), "Mikro",
IF(AND(O128&gt;=Pieņēmumi!$L$47,O128&lt;Pieņēmumi!$L$48), "Mazs",
IF(AND(O128&gt;=Pieņēmumi!$L$48,O128&lt;Pieņēmumi!$L$49), "Vidējs","Liels"))))</f>
        <v>Vidējs</v>
      </c>
      <c r="Q128" s="9">
        <f>IF(P128="Mikro",Pieņēmumi!$L$31*N128*0.5,
IF(P128="Mazs",Pieņēmumi!$L$31*N128,
IF(P128="Vidējs",Pieņēmumi!$L$32*N128,
IF(P128="Liels",Pieņēmumi!$L$34*N128,
0))))</f>
        <v>0.83979328165374689</v>
      </c>
      <c r="R128" s="9">
        <f>IF(P128="Mikro",Pieņēmumi!$L$31*N128*0.5,0)</f>
        <v>0</v>
      </c>
      <c r="S128">
        <v>21</v>
      </c>
      <c r="T128">
        <v>2</v>
      </c>
      <c r="U128" s="2">
        <f t="shared" si="106"/>
        <v>10.5</v>
      </c>
      <c r="V128" s="6">
        <f>ROUNDUP(IF($A128=1,S128/Pieņēmumi!$V$39,IF($A128=2,S128/Pieņēmumi!$V$40,IF($A128=3,S128/Pieņēmumi!$V$41,S128/Pieņēmumi!$V$42))),$V$10)</f>
        <v>2</v>
      </c>
      <c r="W128" s="6">
        <f t="shared" si="71"/>
        <v>10.5</v>
      </c>
      <c r="X128" s="6" t="str">
        <f>IF(AND(W128&gt;=0,W128&lt;Pieņēmumi!$V$46),0,
IF(AND(W128&gt;= Pieņēmumi!$V$46,W128&lt;Pieņēmumi!$V$47), "Mikro",
IF(AND(W128&gt;=Pieņēmumi!$V$47,W128&lt;Pieņēmumi!$V$48), "Mazs",
IF(AND(W128&gt;=Pieņēmumi!$V$48,W128&lt;Pieņēmumi!$V$49), "Vidējs","Liels"))))</f>
        <v>Mazs</v>
      </c>
      <c r="Y128" s="9">
        <f>IF(X128="Mikro",Pieņēmumi!$V$31*V128*0.5,
IF(X128="Mazs",Pieņēmumi!$V$31*V128,
IF(X128="Vidējs",Pieņēmumi!$V$32*V128,
IF(X128="Liels",Pieņēmumi!$V$34*V128,
0))))</f>
        <v>1.5561780267662622</v>
      </c>
      <c r="Z128" s="9">
        <f>IF(X128="Mikro",Pieņēmumi!$V$31*V128*0.5,0)</f>
        <v>0</v>
      </c>
      <c r="AA128">
        <v>28</v>
      </c>
      <c r="AB128">
        <v>2</v>
      </c>
      <c r="AC128" s="2">
        <f t="shared" si="107"/>
        <v>14</v>
      </c>
      <c r="AD128" s="6">
        <f>ROUNDUP(IF($A128=1,AA128/Pieņēmumi!$AF$39,IF($A128=2,AA128/Pieņēmumi!$AF$40,IF($A128=3,AA128/Pieņēmumi!$AF$41,AA128/Pieņēmumi!$AF$42))),$AD$10)</f>
        <v>2</v>
      </c>
      <c r="AE128" s="6">
        <f t="shared" si="72"/>
        <v>14</v>
      </c>
      <c r="AF128" s="6" t="str">
        <f>IF(AND(AE128&gt;=0,AE128&lt;Pieņēmumi!$AF$46),0,
IF(AND(AE128&gt;= Pieņēmumi!$AF$46,AE128&lt;Pieņēmumi!$AF$47), "Mikro",
IF(AND(AE128&gt;=Pieņēmumi!$AF$47,AE128&lt;Pieņēmumi!$AF$48), "Mazs",
IF(AND(AE128&gt;=Pieņēmumi!$AF$48,AE128&lt;Pieņēmumi!$AF$49), "Vidējs","Liels"))))</f>
        <v>Vidējs</v>
      </c>
      <c r="AG128" s="9">
        <f>IF(AF128="Mikro",Pieņēmumi!$AF$31*AD128*0.5,
IF(AF128="Mazs",Pieņēmumi!$AF$31*AD128,
IF(AF128="Vidējs",Pieņēmumi!$AF$32*AD128,
IF(AF128="Liels",Pieņēmumi!$AF$34*AD128,
0))))</f>
        <v>2.0671834625323</v>
      </c>
      <c r="AH128" s="9">
        <f>IF(AF128="Mikro",Pieņēmumi!$AF$31*AD128*0.5,0)</f>
        <v>0</v>
      </c>
      <c r="AI128">
        <v>32</v>
      </c>
      <c r="AJ128">
        <v>3</v>
      </c>
      <c r="AK128" s="2">
        <f t="shared" si="108"/>
        <v>10.666666666666666</v>
      </c>
      <c r="AL128" s="6">
        <f>ROUNDUP(IF($A128=1,AI128/Pieņēmumi!$AR$39,IF($A128=2,AI128/Pieņēmumi!$AR$40,IF($A128=3,AI128/Pieņēmumi!$AR$41,AI128/Pieņēmumi!$AR$42))),$AL$10)</f>
        <v>2</v>
      </c>
      <c r="AM128" s="6">
        <f t="shared" si="73"/>
        <v>16</v>
      </c>
      <c r="AN128" s="6" t="str">
        <f>IF(AND(AM128&gt;=0,AM128&lt;Pieņēmumi!$AR$46),0,
IF(AND(AM128&gt;= Pieņēmumi!$AR$46,AM128&lt;Pieņēmumi!$AR$47), "Mikro",
IF(AND(AM128&gt;=Pieņēmumi!$AR$47,AM128&lt;Pieņēmumi!$AR$48), "Mazs",
IF(AND(AM128&gt;=Pieņēmumi!$AR$48,AM128&lt;Pieņēmumi!$AR$49), "Vidējs","Liels"))))</f>
        <v>Vidējs</v>
      </c>
      <c r="AO128" s="9">
        <f>IF(AN128="Mikro",Pieņēmumi!$AR$31*AL128*0.5,
IF(AN128="Mazs",Pieņēmumi!$AR$31*AL128,
IF(AN128="Vidējs",Pieņēmumi!$AR$32*AL128,
IF(AN128="Liels",Pieņēmumi!$AR$34*AL128,
0))))</f>
        <v>2.1963824289405687</v>
      </c>
      <c r="AP128" s="9">
        <f>IF(AN128="Mikro",Pieņēmumi!$AR$31*AL128*0.5,0)</f>
        <v>0</v>
      </c>
      <c r="AQ128">
        <v>35</v>
      </c>
      <c r="AR128">
        <v>3</v>
      </c>
      <c r="AS128" s="2">
        <f t="shared" si="109"/>
        <v>11.666666666666666</v>
      </c>
      <c r="AT128" s="6">
        <f>ROUNDUP(IF($A128=1,AQ128/Pieņēmumi!$BC$39,IF($A128=2,AQ128/Pieņēmumi!$BC$40,IF($A128=3,AQ128/Pieņēmumi!$BC$41,AQ128/Pieņēmumi!$BC$42))),$AT$10)</f>
        <v>2</v>
      </c>
      <c r="AU128" s="6">
        <f t="shared" si="74"/>
        <v>17.5</v>
      </c>
      <c r="AV128" s="6" t="str">
        <f>IF(AND(AU128&gt;=0,AU128&lt;Pieņēmumi!$BC$46),0,
IF(AND(AU128&gt;= Pieņēmumi!$BC$46,AU128&lt;Pieņēmumi!$BC$47), "Mikro",
IF(AND(AU128&gt;=Pieņēmumi!$BC$47,AU128&lt;Pieņēmumi!$BC$48), "Mazs",
IF(AND(AU128&gt;=Pieņēmumi!$BC$48,AU128&lt;Pieņēmumi!$BC$49), "Vidējs","Liels"))))</f>
        <v>Vidējs</v>
      </c>
      <c r="AW128" s="9">
        <f>IF(AV128="Mikro",Pieņēmumi!$BC$31*AT128*0.5,
IF(AV128="Mazs",Pieņēmumi!$BC$31*AT128,
IF(AV128="Vidējs",Pieņēmumi!$BC$32*AT128,
IF(AV128="Liels",Pieņēmumi!$BC$34*AT128,
0))))</f>
        <v>2.3255813953488373</v>
      </c>
      <c r="AX128" s="9">
        <f>IF(AV128="Mikro",Pieņēmumi!$BC$31*AT128*0.5,0)</f>
        <v>0</v>
      </c>
      <c r="AY128">
        <v>27</v>
      </c>
      <c r="AZ128">
        <v>2</v>
      </c>
      <c r="BA128" s="2">
        <f t="shared" si="110"/>
        <v>13.5</v>
      </c>
      <c r="BB128" s="6">
        <f>ROUNDUP(IF($A128=1,AY128/Pieņēmumi!$BN$39,IF($A128=2,AY128/Pieņēmumi!$BN$40,IF($A128=3,AY128/Pieņēmumi!$BN$41,AY128/Pieņēmumi!$BN$42))),$BB$10)</f>
        <v>2</v>
      </c>
      <c r="BC128" s="6">
        <f t="shared" si="75"/>
        <v>13.5</v>
      </c>
      <c r="BD128" s="6" t="str">
        <f>IF(AND(BC128&gt;=0,BC128&lt;Pieņēmumi!$BN$46),0,
IF(AND(BC128&gt;= Pieņēmumi!$BN$46,BC128&lt;Pieņēmumi!$BN$47), "Mikro",
IF(AND(BC128&gt;=Pieņēmumi!$BN$47,BC128&lt;Pieņēmumi!$BN$48), "Mazs",
IF(AND(BC128&gt;=Pieņēmumi!$BN$48,BC128&lt;Pieņēmumi!$BN$49), "Vidējs","Liels"))))</f>
        <v>Vidējs</v>
      </c>
      <c r="BE128" s="9">
        <f>IF(BD128="Mikro",Pieņēmumi!$BN$31*BB128*0.5,
IF(BD128="Mazs",Pieņēmumi!$BN$31*BB128,
IF(BD128="Vidējs",Pieņēmumi!$BN$32*BB128,
IF(BD128="Liels",Pieņēmumi!$BN$34*BB128,
0))))</f>
        <v>2.454780361757106</v>
      </c>
      <c r="BF128" s="9">
        <f>IF(BD128="Mikro",Pieņēmumi!$BN$31*BB128*0.5,0)</f>
        <v>0</v>
      </c>
      <c r="BG128">
        <v>37</v>
      </c>
      <c r="BH128">
        <v>3</v>
      </c>
      <c r="BI128" s="2">
        <f t="shared" si="111"/>
        <v>12.333333333333334</v>
      </c>
      <c r="BJ128" s="6">
        <f>ROUNDUP(IF($A128=1,BG128/Pieņēmumi!$BY$39,IF($A128=2,BG128/Pieņēmumi!$BY$40,IF($A128=3,BG128/Pieņēmumi!$BY$41,BG128/Pieņēmumi!$BY$42))),$BJ$10)</f>
        <v>2</v>
      </c>
      <c r="BK128" s="6">
        <f t="shared" si="76"/>
        <v>18.5</v>
      </c>
      <c r="BL128" s="6" t="str">
        <f>IF(AND(BK128&gt;=0,BK128&lt;Pieņēmumi!$BY$46),0,
IF(AND(BK128&gt;= Pieņēmumi!$BY$46,BK128&lt;Pieņēmumi!$BY$47), "Mikro",
IF(AND(BK128&gt;=Pieņēmumi!$BY$47,BK128&lt;Pieņēmumi!$BY$48), "Mazs",
IF(AND(BK128&gt;=Pieņēmumi!$BY$48,BK128&lt;Pieņēmumi!$BY$49), "Vidējs","Liels"))))</f>
        <v>Vidējs</v>
      </c>
      <c r="BM128" s="9">
        <f>IF(BL128="Mikro",Pieņēmumi!$BY$31*BJ128*0.5,
IF(BL128="Mazs",Pieņēmumi!$BY$31*BJ128,
IF(BL128="Vidējs",Pieņēmumi!$BY$32*BJ128,
IF(BL128="Liels",Pieņēmumi!$BY$34*BJ128,
0))))</f>
        <v>2.5839793281653747</v>
      </c>
      <c r="BN128" s="9">
        <f>IF(BL128="Mikro",Pieņēmumi!$BY$31*BJ128*0.5,0)</f>
        <v>0</v>
      </c>
      <c r="BO128">
        <v>30</v>
      </c>
      <c r="BP128">
        <v>2</v>
      </c>
      <c r="BQ128" s="2">
        <f t="shared" si="112"/>
        <v>15</v>
      </c>
      <c r="BR128" s="6">
        <f>ROUNDUP(IF($A128=1,BO128/Pieņēmumi!$CJ$39,IF($A128=2,BO128/Pieņēmumi!$CJ$40,IF($A128=3,BO128/Pieņēmumi!$CJ$41,BO128/Pieņēmumi!$CJ$42))),$BR$10)</f>
        <v>2</v>
      </c>
      <c r="BS128" s="6">
        <f t="shared" si="77"/>
        <v>15</v>
      </c>
      <c r="BT128" s="6" t="str">
        <f>IF(AND(BS128&gt;=0,BS128&lt;Pieņēmumi!$CJ$46),0,
IF(AND(BS128&gt;= Pieņēmumi!$CJ$46,BS128&lt;Pieņēmumi!$CJ$47), "Mikro",
IF(AND(BS128&gt;=Pieņēmumi!$CJ$47,BS128&lt;Pieņēmumi!$CJ$48), "Mazs",
IF(AND(BS128&gt;=Pieņēmumi!$CJ$48,BS128&lt;Pieņēmumi!$CJ$49), "Vidējs","Liels"))))</f>
        <v>Vidējs</v>
      </c>
      <c r="BU128" s="9">
        <f>IF(BT128="Mikro",Pieņēmumi!$CJ$31*BR128*0.5,
IF(BT128="Mazs",Pieņēmumi!$CJ$31*BR128,
IF(BT128="Vidējs",Pieņēmumi!$CJ$32*BR128,
IF(BT128="Liels",Pieņēmumi!$CJ$34*BR128,
0))))</f>
        <v>2.5839793281653747</v>
      </c>
      <c r="BV128" s="9">
        <f>IF(BT128="Mikro",Pieņēmumi!$CJ$31*BR128*0.5,0)</f>
        <v>0</v>
      </c>
      <c r="BW128">
        <v>23</v>
      </c>
      <c r="BX128">
        <v>1</v>
      </c>
      <c r="BY128" s="2">
        <f>BW128/BX128</f>
        <v>23</v>
      </c>
      <c r="BZ128" s="6">
        <f>ROUNDUP(IF($A128=1,BW128/Pieņēmumi!$CU$42,IF($A128=2,BW128/Pieņēmumi!$CU$43,IF($A128=3,BW128/Pieņēmumi!$CU$44,BW128/Pieņēmumi!$CU$45))),$CH$10)</f>
        <v>1</v>
      </c>
      <c r="CA128" s="6">
        <f t="shared" si="78"/>
        <v>23</v>
      </c>
      <c r="CB128" s="6" t="str">
        <f>IF(AND(CA128&gt;=0,CA128&lt;Pieņēmumi!$CU$49),0,
IF(AND(CA128&gt;=Pieņēmumi!$CU$49,CA128&lt;Pieņēmumi!$CU$50),"Mazs",
IF(AND(CA128&gt;=Pieņēmumi!$CU$50,CA128&lt;Pieņēmumi!$CU$51),"Vidējs","Liels")))</f>
        <v>Liels</v>
      </c>
      <c r="CC128" s="9">
        <f>IF(CB128="Mazs",Pieņēmumi!$CU$34*BZ128,IF(CB128="Vidējs",Pieņēmumi!$CU$35*BZ128,IF(CB128="Liels",Pieņēmumi!$CU$37*BZ128,0)))</f>
        <v>1.7676767676767675</v>
      </c>
      <c r="CD128" s="9">
        <f>IF(CB128="Mazs",(Pieņēmumi!$CU$35-Pieņēmumi!$CU$34)*BZ128,0)</f>
        <v>0</v>
      </c>
      <c r="CE128">
        <v>18</v>
      </c>
      <c r="CF128">
        <v>1</v>
      </c>
      <c r="CG128" s="2">
        <f>CE128/CF128</f>
        <v>18</v>
      </c>
      <c r="CH128" s="6">
        <f>ROUNDUP(IF($A128=1,CE128/Pieņēmumi!$DE$42,IF($A128=2,CE128/Pieņēmumi!$DE$43,IF($A128=3,CE128/Pieņēmumi!$DE$44,CE128/Pieņēmumi!$DE$45))),$CH$10)</f>
        <v>1</v>
      </c>
      <c r="CI128" s="6">
        <f t="shared" si="79"/>
        <v>18</v>
      </c>
      <c r="CJ128" s="6" t="str">
        <f>IF(AND(CI128&gt;=0,CI128&lt;Pieņēmumi!$DE$49),0,
IF(AND(CI128&gt;=Pieņēmumi!$DE$49,CI128&lt;Pieņēmumi!$DE$50),"Mazs",
IF(AND(CI128&gt;=Pieņēmumi!$DE$50,CI128&lt;Pieņēmumi!$DE$51),"Vidējs","Liels")))</f>
        <v>Vidējs</v>
      </c>
      <c r="CK128" s="9">
        <f>IF(CJ128="Mazs",Pieņēmumi!$DE$34*CH128,IF(CJ128="Vidējs",Pieņēmumi!$DE$35*CH128,IF(CJ128="Liels",Pieņēmumi!$DE$37*CH128,0)))</f>
        <v>1.3888888888888891</v>
      </c>
      <c r="CL128" s="9">
        <f>IF(CJ128="Mazs",(Pieņēmumi!$DE$35-Pieņēmumi!$DE$34)*CH128,0)</f>
        <v>0</v>
      </c>
      <c r="CM128">
        <v>17</v>
      </c>
      <c r="CN128">
        <v>1</v>
      </c>
      <c r="CO128" s="2">
        <f>CM128/CN128</f>
        <v>17</v>
      </c>
      <c r="CP128" s="6">
        <f>ROUNDUP(IF($A128=1,CM128/Pieņēmumi!$DO$42,IF($A128=2,CM128/Pieņēmumi!$DO$43,IF($A128=3,CM128/Pieņēmumi!$DO$44,CM128/Pieņēmumi!$DO$45))),$CP$10)</f>
        <v>1</v>
      </c>
      <c r="CQ128" s="6">
        <f t="shared" si="80"/>
        <v>17</v>
      </c>
      <c r="CR128" s="6" t="str">
        <f>IF(AND(CQ128&gt;=0,CQ128&lt;Pieņēmumi!$DO$49),0,
IF(AND(CQ128&gt;=Pieņēmumi!$DO$49,CQ128&lt;Pieņēmumi!$DO$50),"Mazs",
IF(AND(CQ128&gt;=Pieņēmumi!$DO$50,CQ128&lt;Pieņēmumi!$DO$51),"Vidējs","Liels")))</f>
        <v>Vidējs</v>
      </c>
      <c r="CS128" s="9">
        <f>IF(CR128="Mazs",Pieņēmumi!$DO$34*CP128,IF(CR128="Vidējs",Pieņēmumi!$DO$35*CP128,IF(CR128="Liels",Pieņēmumi!$DO$37*CP128,0)))</f>
        <v>1.3888888888888891</v>
      </c>
      <c r="CT128" s="9">
        <f>IF(CR128="Mazs",(Pieņēmumi!$DO$35-Pieņēmumi!$DO$34)*CP128,0)</f>
        <v>0</v>
      </c>
      <c r="CU128" s="6">
        <f t="shared" si="81"/>
        <v>317</v>
      </c>
      <c r="CV128" s="6">
        <f t="shared" si="82"/>
        <v>24</v>
      </c>
      <c r="CW128" s="2">
        <f t="shared" si="83"/>
        <v>13.208333333333334</v>
      </c>
      <c r="CX128" t="str">
        <f t="shared" si="84"/>
        <v>Vidējā</v>
      </c>
    </row>
    <row r="129" spans="1:102" x14ac:dyDescent="0.25">
      <c r="A129" s="5">
        <v>3</v>
      </c>
      <c r="B129" s="23">
        <v>0.77335387355543517</v>
      </c>
      <c r="C129">
        <v>39</v>
      </c>
      <c r="D129">
        <v>2</v>
      </c>
      <c r="E129" s="2">
        <f t="shared" si="104"/>
        <v>19.5</v>
      </c>
      <c r="F129" s="6">
        <f>ROUNDUP(IF($A129=1,C129/Pieņēmumi!$B$39,IF($A129=2,C129/Pieņēmumi!$B$40,IF($A129=3,C129/Pieņēmumi!$B$41,C129/Pieņēmumi!$B$42))),$F$10)</f>
        <v>2</v>
      </c>
      <c r="G129" s="6">
        <f t="shared" si="69"/>
        <v>19.5</v>
      </c>
      <c r="H129" s="6" t="str">
        <f>IF(AND(G129&gt;=0,G129&lt;Pieņēmumi!$B$46),0,
IF(AND(G129&gt;= Pieņēmumi!$B$46,G129&lt;Pieņēmumi!$B$47), "Mikro",
IF(AND(G129&gt;=Pieņēmumi!$B$47,G129&lt;Pieņēmumi!$B$48), "Mazs",
IF(AND(G129&gt;=Pieņēmumi!$B$48,G129&lt;Pieņēmumi!$B$49), "Vidējs","Liels"))))</f>
        <v>Vidējs</v>
      </c>
      <c r="I129" s="9">
        <f>IF(H129="Mikro",Pieņēmumi!$B$31*F129*0.5,
IF(H129="Mazs",Pieņēmumi!$B$31*F129,
IF(H129="Vidējs",Pieņēmumi!$B$32*F129,
IF(H129="Liels",Pieņēmumi!$B$34*F129,
0))))</f>
        <v>1.614987080103359</v>
      </c>
      <c r="J129" s="9">
        <f>IF(H129="Mikro",Pieņēmumi!$B$31*F129*0.5,0)</f>
        <v>0</v>
      </c>
      <c r="K129">
        <v>34</v>
      </c>
      <c r="L129">
        <v>2</v>
      </c>
      <c r="M129" s="2">
        <f t="shared" si="105"/>
        <v>17</v>
      </c>
      <c r="N129" s="6">
        <f>ROUNDUP(IF($A129=1,K129/Pieņēmumi!$L$39,IF($A129=2,K129/Pieņēmumi!$L$40,IF($A129=3,K129/Pieņēmumi!$L$41,K129/Pieņēmumi!$L$42))),$N$10)</f>
        <v>2</v>
      </c>
      <c r="O129" s="6">
        <f t="shared" si="70"/>
        <v>17</v>
      </c>
      <c r="P129" s="6" t="str">
        <f>IF(AND(O129&gt;=0,O129&lt;Pieņēmumi!$L$46),0,
IF(AND(O129&gt;= Pieņēmumi!$L$46,O129&lt;Pieņēmumi!$L$47), "Mikro",
IF(AND(O129&gt;=Pieņēmumi!$L$47,O129&lt;Pieņēmumi!$L$48), "Mazs",
IF(AND(O129&gt;=Pieņēmumi!$L$48,O129&lt;Pieņēmumi!$L$49), "Vidējs","Liels"))))</f>
        <v>Vidējs</v>
      </c>
      <c r="Q129" s="9">
        <f>IF(P129="Mikro",Pieņēmumi!$L$31*N129*0.5,
IF(P129="Mazs",Pieņēmumi!$L$31*N129,
IF(P129="Vidējs",Pieņēmumi!$L$32*N129,
IF(P129="Liels",Pieņēmumi!$L$34*N129,
0))))</f>
        <v>1.6795865633074938</v>
      </c>
      <c r="R129" s="9">
        <f>IF(P129="Mikro",Pieņēmumi!$L$31*N129*0.5,0)</f>
        <v>0</v>
      </c>
      <c r="S129">
        <v>32</v>
      </c>
      <c r="T129">
        <v>2</v>
      </c>
      <c r="U129" s="2">
        <f t="shared" si="106"/>
        <v>16</v>
      </c>
      <c r="V129" s="6">
        <f>ROUNDUP(IF($A129=1,S129/Pieņēmumi!$V$39,IF($A129=2,S129/Pieņēmumi!$V$40,IF($A129=3,S129/Pieņēmumi!$V$41,S129/Pieņēmumi!$V$42))),$V$10)</f>
        <v>2</v>
      </c>
      <c r="W129" s="6">
        <f t="shared" si="71"/>
        <v>16</v>
      </c>
      <c r="X129" s="6" t="str">
        <f>IF(AND(W129&gt;=0,W129&lt;Pieņēmumi!$V$46),0,
IF(AND(W129&gt;= Pieņēmumi!$V$46,W129&lt;Pieņēmumi!$V$47), "Mikro",
IF(AND(W129&gt;=Pieņēmumi!$V$47,W129&lt;Pieņēmumi!$V$48), "Mazs",
IF(AND(W129&gt;=Pieņēmumi!$V$48,W129&lt;Pieņēmumi!$V$49), "Vidējs","Liels"))))</f>
        <v>Vidējs</v>
      </c>
      <c r="Y129" s="9">
        <f>IF(X129="Mikro",Pieņēmumi!$V$31*V129*0.5,
IF(X129="Mazs",Pieņēmumi!$V$31*V129,
IF(X129="Vidējs",Pieņēmumi!$V$32*V129,
IF(X129="Liels",Pieņēmumi!$V$34*V129,
0))))</f>
        <v>1.7441860465116281</v>
      </c>
      <c r="Z129" s="9">
        <f>IF(X129="Mikro",Pieņēmumi!$V$31*V129*0.5,0)</f>
        <v>0</v>
      </c>
      <c r="AA129">
        <v>25</v>
      </c>
      <c r="AB129">
        <v>1</v>
      </c>
      <c r="AC129" s="2">
        <f t="shared" si="107"/>
        <v>25</v>
      </c>
      <c r="AD129" s="6">
        <f>ROUNDUP(IF($A129=1,AA129/Pieņēmumi!$AF$39,IF($A129=2,AA129/Pieņēmumi!$AF$40,IF($A129=3,AA129/Pieņēmumi!$AF$41,AA129/Pieņēmumi!$AF$42))),$AD$10)</f>
        <v>2</v>
      </c>
      <c r="AE129" s="6">
        <f t="shared" si="72"/>
        <v>12.5</v>
      </c>
      <c r="AF129" s="6" t="str">
        <f>IF(AND(AE129&gt;=0,AE129&lt;Pieņēmumi!$AF$46),0,
IF(AND(AE129&gt;= Pieņēmumi!$AF$46,AE129&lt;Pieņēmumi!$AF$47), "Mikro",
IF(AND(AE129&gt;=Pieņēmumi!$AF$47,AE129&lt;Pieņēmumi!$AF$48), "Mazs",
IF(AND(AE129&gt;=Pieņēmumi!$AF$48,AE129&lt;Pieņēmumi!$AF$49), "Vidējs","Liels"))))</f>
        <v>Vidējs</v>
      </c>
      <c r="AG129" s="9">
        <f>IF(AF129="Mikro",Pieņēmumi!$AF$31*AD129*0.5,
IF(AF129="Mazs",Pieņēmumi!$AF$31*AD129,
IF(AF129="Vidējs",Pieņēmumi!$AF$32*AD129,
IF(AF129="Liels",Pieņēmumi!$AF$34*AD129,
0))))</f>
        <v>2.0671834625323</v>
      </c>
      <c r="AH129" s="9">
        <f>IF(AF129="Mikro",Pieņēmumi!$AF$31*AD129*0.5,0)</f>
        <v>0</v>
      </c>
      <c r="AI129">
        <v>36</v>
      </c>
      <c r="AJ129">
        <v>2</v>
      </c>
      <c r="AK129" s="2">
        <f t="shared" si="108"/>
        <v>18</v>
      </c>
      <c r="AL129" s="6">
        <f>ROUNDUP(IF($A129=1,AI129/Pieņēmumi!$AR$39,IF($A129=2,AI129/Pieņēmumi!$AR$40,IF($A129=3,AI129/Pieņēmumi!$AR$41,AI129/Pieņēmumi!$AR$42))),$AL$10)</f>
        <v>2</v>
      </c>
      <c r="AM129" s="6">
        <f t="shared" si="73"/>
        <v>18</v>
      </c>
      <c r="AN129" s="6" t="str">
        <f>IF(AND(AM129&gt;=0,AM129&lt;Pieņēmumi!$AR$46),0,
IF(AND(AM129&gt;= Pieņēmumi!$AR$46,AM129&lt;Pieņēmumi!$AR$47), "Mikro",
IF(AND(AM129&gt;=Pieņēmumi!$AR$47,AM129&lt;Pieņēmumi!$AR$48), "Mazs",
IF(AND(AM129&gt;=Pieņēmumi!$AR$48,AM129&lt;Pieņēmumi!$AR$49), "Vidējs","Liels"))))</f>
        <v>Vidējs</v>
      </c>
      <c r="AO129" s="9">
        <f>IF(AN129="Mikro",Pieņēmumi!$AR$31*AL129*0.5,
IF(AN129="Mazs",Pieņēmumi!$AR$31*AL129,
IF(AN129="Vidējs",Pieņēmumi!$AR$32*AL129,
IF(AN129="Liels",Pieņēmumi!$AR$34*AL129,
0))))</f>
        <v>2.1963824289405687</v>
      </c>
      <c r="AP129" s="9">
        <f>IF(AN129="Mikro",Pieņēmumi!$AR$31*AL129*0.5,0)</f>
        <v>0</v>
      </c>
      <c r="AQ129">
        <v>37</v>
      </c>
      <c r="AR129">
        <v>2</v>
      </c>
      <c r="AS129" s="2">
        <f t="shared" si="109"/>
        <v>18.5</v>
      </c>
      <c r="AT129" s="6">
        <f>ROUNDUP(IF($A129=1,AQ129/Pieņēmumi!$BC$39,IF($A129=2,AQ129/Pieņēmumi!$BC$40,IF($A129=3,AQ129/Pieņēmumi!$BC$41,AQ129/Pieņēmumi!$BC$42))),$AT$10)</f>
        <v>2</v>
      </c>
      <c r="AU129" s="6">
        <f t="shared" si="74"/>
        <v>18.5</v>
      </c>
      <c r="AV129" s="6" t="str">
        <f>IF(AND(AU129&gt;=0,AU129&lt;Pieņēmumi!$BC$46),0,
IF(AND(AU129&gt;= Pieņēmumi!$BC$46,AU129&lt;Pieņēmumi!$BC$47), "Mikro",
IF(AND(AU129&gt;=Pieņēmumi!$BC$47,AU129&lt;Pieņēmumi!$BC$48), "Mazs",
IF(AND(AU129&gt;=Pieņēmumi!$BC$48,AU129&lt;Pieņēmumi!$BC$49), "Vidējs","Liels"))))</f>
        <v>Vidējs</v>
      </c>
      <c r="AW129" s="9">
        <f>IF(AV129="Mikro",Pieņēmumi!$BC$31*AT129*0.5,
IF(AV129="Mazs",Pieņēmumi!$BC$31*AT129,
IF(AV129="Vidējs",Pieņēmumi!$BC$32*AT129,
IF(AV129="Liels",Pieņēmumi!$BC$34*AT129,
0))))</f>
        <v>2.3255813953488373</v>
      </c>
      <c r="AX129" s="9">
        <f>IF(AV129="Mikro",Pieņēmumi!$BC$31*AT129*0.5,0)</f>
        <v>0</v>
      </c>
      <c r="AY129">
        <v>40</v>
      </c>
      <c r="AZ129">
        <v>2</v>
      </c>
      <c r="BA129" s="2">
        <f t="shared" si="110"/>
        <v>20</v>
      </c>
      <c r="BB129" s="6">
        <f>ROUNDUP(IF($A129=1,AY129/Pieņēmumi!$BN$39,IF($A129=2,AY129/Pieņēmumi!$BN$40,IF($A129=3,AY129/Pieņēmumi!$BN$41,AY129/Pieņēmumi!$BN$42))),$BB$10)</f>
        <v>2</v>
      </c>
      <c r="BC129" s="6">
        <f t="shared" si="75"/>
        <v>20</v>
      </c>
      <c r="BD129" s="6" t="str">
        <f>IF(AND(BC129&gt;=0,BC129&lt;Pieņēmumi!$BN$46),0,
IF(AND(BC129&gt;= Pieņēmumi!$BN$46,BC129&lt;Pieņēmumi!$BN$47), "Mikro",
IF(AND(BC129&gt;=Pieņēmumi!$BN$47,BC129&lt;Pieņēmumi!$BN$48), "Mazs",
IF(AND(BC129&gt;=Pieņēmumi!$BN$48,BC129&lt;Pieņēmumi!$BN$49), "Vidējs","Liels"))))</f>
        <v>Vidējs</v>
      </c>
      <c r="BE129" s="9">
        <f>IF(BD129="Mikro",Pieņēmumi!$BN$31*BB129*0.5,
IF(BD129="Mazs",Pieņēmumi!$BN$31*BB129,
IF(BD129="Vidējs",Pieņēmumi!$BN$32*BB129,
IF(BD129="Liels",Pieņēmumi!$BN$34*BB129,
0))))</f>
        <v>2.454780361757106</v>
      </c>
      <c r="BF129" s="9">
        <f>IF(BD129="Mikro",Pieņēmumi!$BN$31*BB129*0.5,0)</f>
        <v>0</v>
      </c>
      <c r="BG129">
        <v>49</v>
      </c>
      <c r="BH129">
        <v>3</v>
      </c>
      <c r="BI129" s="2">
        <f t="shared" si="111"/>
        <v>16.333333333333332</v>
      </c>
      <c r="BJ129" s="6">
        <f>ROUNDUP(IF($A129=1,BG129/Pieņēmumi!$BY$39,IF($A129=2,BG129/Pieņēmumi!$BY$40,IF($A129=3,BG129/Pieņēmumi!$BY$41,BG129/Pieņēmumi!$BY$42))),$BJ$10)</f>
        <v>2</v>
      </c>
      <c r="BK129" s="6">
        <f t="shared" si="76"/>
        <v>24.5</v>
      </c>
      <c r="BL129" s="6" t="str">
        <f>IF(AND(BK129&gt;=0,BK129&lt;Pieņēmumi!$BY$46),0,
IF(AND(BK129&gt;= Pieņēmumi!$BY$46,BK129&lt;Pieņēmumi!$BY$47), "Mikro",
IF(AND(BK129&gt;=Pieņēmumi!$BY$47,BK129&lt;Pieņēmumi!$BY$48), "Mazs",
IF(AND(BK129&gt;=Pieņēmumi!$BY$48,BK129&lt;Pieņēmumi!$BY$49), "Vidējs","Liels"))))</f>
        <v>Liels</v>
      </c>
      <c r="BM129" s="9">
        <f>IF(BL129="Mikro",Pieņēmumi!$BY$31*BJ129*0.5,
IF(BL129="Mazs",Pieņēmumi!$BY$31*BJ129,
IF(BL129="Vidējs",Pieņēmumi!$BY$32*BJ129,
IF(BL129="Liels",Pieņēmumi!$BY$34*BJ129,
0))))</f>
        <v>3.3189033189033186</v>
      </c>
      <c r="BN129" s="9">
        <f>IF(BL129="Mikro",Pieņēmumi!$BY$31*BJ129*0.5,0)</f>
        <v>0</v>
      </c>
      <c r="BO129">
        <v>24</v>
      </c>
      <c r="BP129">
        <v>1</v>
      </c>
      <c r="BQ129" s="2">
        <f t="shared" si="112"/>
        <v>24</v>
      </c>
      <c r="BR129" s="6">
        <f>ROUNDUP(IF($A129=1,BO129/Pieņēmumi!$CJ$39,IF($A129=2,BO129/Pieņēmumi!$CJ$40,IF($A129=3,BO129/Pieņēmumi!$CJ$41,BO129/Pieņēmumi!$CJ$42))),$BR$10)</f>
        <v>1</v>
      </c>
      <c r="BS129" s="6">
        <f t="shared" si="77"/>
        <v>24</v>
      </c>
      <c r="BT129" s="6" t="str">
        <f>IF(AND(BS129&gt;=0,BS129&lt;Pieņēmumi!$CJ$46),0,
IF(AND(BS129&gt;= Pieņēmumi!$CJ$46,BS129&lt;Pieņēmumi!$CJ$47), "Mikro",
IF(AND(BS129&gt;=Pieņēmumi!$CJ$47,BS129&lt;Pieņēmumi!$CJ$48), "Mazs",
IF(AND(BS129&gt;=Pieņēmumi!$CJ$48,BS129&lt;Pieņēmumi!$CJ$49), "Vidējs","Liels"))))</f>
        <v>Liels</v>
      </c>
      <c r="BU129" s="9">
        <f>IF(BT129="Mikro",Pieņēmumi!$CJ$31*BR129*0.5,
IF(BT129="Mazs",Pieņēmumi!$CJ$31*BR129,
IF(BT129="Vidējs",Pieņēmumi!$CJ$32*BR129,
IF(BT129="Liels",Pieņēmumi!$CJ$34*BR129,
0))))</f>
        <v>1.6955266955266954</v>
      </c>
      <c r="BV129" s="9">
        <f>IF(BT129="Mikro",Pieņēmumi!$CJ$31*BR129*0.5,0)</f>
        <v>0</v>
      </c>
      <c r="BW129">
        <v>21</v>
      </c>
      <c r="BX129">
        <v>1</v>
      </c>
      <c r="BY129" s="2">
        <f>BW129/BX129</f>
        <v>21</v>
      </c>
      <c r="BZ129" s="6">
        <f>ROUNDUP(IF($A129=1,BW129/Pieņēmumi!$CU$42,IF($A129=2,BW129/Pieņēmumi!$CU$43,IF($A129=3,BW129/Pieņēmumi!$CU$44,BW129/Pieņēmumi!$CU$45))),$CH$10)</f>
        <v>1</v>
      </c>
      <c r="CA129" s="6">
        <f t="shared" si="78"/>
        <v>21</v>
      </c>
      <c r="CB129" s="6" t="str">
        <f>IF(AND(CA129&gt;=0,CA129&lt;Pieņēmumi!$CU$49),0,
IF(AND(CA129&gt;=Pieņēmumi!$CU$49,CA129&lt;Pieņēmumi!$CU$50),"Mazs",
IF(AND(CA129&gt;=Pieņēmumi!$CU$50,CA129&lt;Pieņēmumi!$CU$51),"Vidējs","Liels")))</f>
        <v>Liels</v>
      </c>
      <c r="CC129" s="9">
        <f>IF(CB129="Mazs",Pieņēmumi!$CU$34*BZ129,IF(CB129="Vidējs",Pieņēmumi!$CU$35*BZ129,IF(CB129="Liels",Pieņēmumi!$CU$37*BZ129,0)))</f>
        <v>1.7676767676767675</v>
      </c>
      <c r="CD129" s="9">
        <f>IF(CB129="Mazs",(Pieņēmumi!$CU$35-Pieņēmumi!$CU$34)*BZ129,0)</f>
        <v>0</v>
      </c>
      <c r="CE129">
        <v>21</v>
      </c>
      <c r="CF129">
        <v>1</v>
      </c>
      <c r="CG129" s="2">
        <f>CE129/CF129</f>
        <v>21</v>
      </c>
      <c r="CH129" s="6">
        <f>ROUNDUP(IF($A129=1,CE129/Pieņēmumi!$DE$42,IF($A129=2,CE129/Pieņēmumi!$DE$43,IF($A129=3,CE129/Pieņēmumi!$DE$44,CE129/Pieņēmumi!$DE$45))),$CH$10)</f>
        <v>1</v>
      </c>
      <c r="CI129" s="6">
        <f t="shared" si="79"/>
        <v>21</v>
      </c>
      <c r="CJ129" s="6" t="str">
        <f>IF(AND(CI129&gt;=0,CI129&lt;Pieņēmumi!$DE$49),0,
IF(AND(CI129&gt;=Pieņēmumi!$DE$49,CI129&lt;Pieņēmumi!$DE$50),"Mazs",
IF(AND(CI129&gt;=Pieņēmumi!$DE$50,CI129&lt;Pieņēmumi!$DE$51),"Vidējs","Liels")))</f>
        <v>Liels</v>
      </c>
      <c r="CK129" s="9">
        <f>IF(CJ129="Mazs",Pieņēmumi!$DE$34*CH129,IF(CJ129="Vidējs",Pieņēmumi!$DE$35*CH129,IF(CJ129="Liels",Pieņēmumi!$DE$37*CH129,0)))</f>
        <v>1.7676767676767675</v>
      </c>
      <c r="CL129" s="9">
        <f>IF(CJ129="Mazs",(Pieņēmumi!$DE$35-Pieņēmumi!$DE$34)*CH129,0)</f>
        <v>0</v>
      </c>
      <c r="CM129">
        <v>28</v>
      </c>
      <c r="CN129">
        <v>1</v>
      </c>
      <c r="CO129" s="2">
        <f>CM129/CN129</f>
        <v>28</v>
      </c>
      <c r="CP129" s="6">
        <f>ROUNDUP(IF($A129=1,CM129/Pieņēmumi!$DO$42,IF($A129=2,CM129/Pieņēmumi!$DO$43,IF($A129=3,CM129/Pieņēmumi!$DO$44,CM129/Pieņēmumi!$DO$45))),$CP$10)</f>
        <v>2</v>
      </c>
      <c r="CQ129" s="6">
        <f t="shared" si="80"/>
        <v>14</v>
      </c>
      <c r="CR129" s="6" t="str">
        <f>IF(AND(CQ129&gt;=0,CQ129&lt;Pieņēmumi!$DO$49),0,
IF(AND(CQ129&gt;=Pieņēmumi!$DO$49,CQ129&lt;Pieņēmumi!$DO$50),"Mazs",
IF(AND(CQ129&gt;=Pieņēmumi!$DO$50,CQ129&lt;Pieņēmumi!$DO$51),"Vidējs","Liels")))</f>
        <v>Vidējs</v>
      </c>
      <c r="CS129" s="9">
        <f>IF(CR129="Mazs",Pieņēmumi!$DO$34*CP129,IF(CR129="Vidējs",Pieņēmumi!$DO$35*CP129,IF(CR129="Liels",Pieņēmumi!$DO$37*CP129,0)))</f>
        <v>2.7777777777777781</v>
      </c>
      <c r="CT129" s="9">
        <f>IF(CR129="Mazs",(Pieņēmumi!$DO$35-Pieņēmumi!$DO$34)*CP129,0)</f>
        <v>0</v>
      </c>
      <c r="CU129" s="6">
        <f t="shared" si="81"/>
        <v>386</v>
      </c>
      <c r="CV129" s="6">
        <f t="shared" si="82"/>
        <v>20</v>
      </c>
      <c r="CW129" s="2">
        <f t="shared" si="83"/>
        <v>19.3</v>
      </c>
      <c r="CX129" t="str">
        <f t="shared" si="84"/>
        <v>Vidējā</v>
      </c>
    </row>
    <row r="130" spans="1:102" x14ac:dyDescent="0.25">
      <c r="A130" s="5">
        <v>3</v>
      </c>
      <c r="B130" s="23">
        <v>0.7709410291483263</v>
      </c>
      <c r="C130">
        <v>5</v>
      </c>
      <c r="D130">
        <v>1</v>
      </c>
      <c r="E130" s="2">
        <f t="shared" si="104"/>
        <v>5</v>
      </c>
      <c r="F130" s="6">
        <f>ROUNDUP(IF($A130=1,C130/Pieņēmumi!$B$39,IF($A130=2,C130/Pieņēmumi!$B$40,IF($A130=3,C130/Pieņēmumi!$B$41,C130/Pieņēmumi!$B$42))),$F$10)</f>
        <v>1</v>
      </c>
      <c r="G130" s="6">
        <f t="shared" si="69"/>
        <v>5</v>
      </c>
      <c r="H130" s="6" t="str">
        <f>IF(AND(G130&gt;=0,G130&lt;Pieņēmumi!$B$46),0,
IF(AND(G130&gt;= Pieņēmumi!$B$46,G130&lt;Pieņēmumi!$B$47), "Mikro",
IF(AND(G130&gt;=Pieņēmumi!$B$47,G130&lt;Pieņēmumi!$B$48), "Mazs",
IF(AND(G130&gt;=Pieņēmumi!$B$48,G130&lt;Pieņēmumi!$B$49), "Vidējs","Liels"))))</f>
        <v>Mikro</v>
      </c>
      <c r="I130" s="9">
        <f>IF(H130="Mikro",Pieņēmumi!$B$31*F130*0.5,
IF(H130="Mazs",Pieņēmumi!$B$31*F130,
IF(H130="Vidējs",Pieņēmumi!$B$32*F130,
IF(H130="Liels",Pieņēmumi!$B$34*F130,
0))))</f>
        <v>0.35792094615624032</v>
      </c>
      <c r="J130" s="9">
        <f>IF(H130="Mikro",Pieņēmumi!$B$31*F130*0.5,0)</f>
        <v>0.35792094615624032</v>
      </c>
      <c r="K130">
        <v>6</v>
      </c>
      <c r="L130">
        <v>1</v>
      </c>
      <c r="M130" s="2">
        <f t="shared" si="105"/>
        <v>6</v>
      </c>
      <c r="N130" s="6">
        <f>ROUNDUP(IF($A130=1,K130/Pieņēmumi!$L$39,IF($A130=2,K130/Pieņēmumi!$L$40,IF($A130=3,K130/Pieņēmumi!$L$41,K130/Pieņēmumi!$L$42))),$N$10)</f>
        <v>1</v>
      </c>
      <c r="O130" s="6">
        <f t="shared" si="70"/>
        <v>6</v>
      </c>
      <c r="P130" s="6" t="str">
        <f>IF(AND(O130&gt;=0,O130&lt;Pieņēmumi!$L$46),0,
IF(AND(O130&gt;= Pieņēmumi!$L$46,O130&lt;Pieņēmumi!$L$47), "Mikro",
IF(AND(O130&gt;=Pieņēmumi!$L$47,O130&lt;Pieņēmumi!$L$48), "Mazs",
IF(AND(O130&gt;=Pieņēmumi!$L$48,O130&lt;Pieņēmumi!$L$49), "Vidējs","Liels"))))</f>
        <v>Mikro</v>
      </c>
      <c r="Q130" s="9">
        <f>IF(P130="Mikro",Pieņēmumi!$L$31*N130*0.5,
IF(P130="Mazs",Pieņēmumi!$L$31*N130,
IF(P130="Vidējs",Pieņēmumi!$L$32*N130,
IF(P130="Liels",Pieņēmumi!$L$34*N130,
0))))</f>
        <v>0.3734827264239029</v>
      </c>
      <c r="R130" s="9">
        <f>IF(P130="Mikro",Pieņēmumi!$L$31*N130*0.5,0)</f>
        <v>0.3734827264239029</v>
      </c>
      <c r="S130">
        <v>11</v>
      </c>
      <c r="T130">
        <v>1</v>
      </c>
      <c r="U130" s="2">
        <f t="shared" si="106"/>
        <v>11</v>
      </c>
      <c r="V130" s="6">
        <f>ROUNDUP(IF($A130=1,S130/Pieņēmumi!$V$39,IF($A130=2,S130/Pieņēmumi!$V$40,IF($A130=3,S130/Pieņēmumi!$V$41,S130/Pieņēmumi!$V$42))),$V$10)</f>
        <v>1</v>
      </c>
      <c r="W130" s="6">
        <f t="shared" si="71"/>
        <v>11</v>
      </c>
      <c r="X130" s="6" t="str">
        <f>IF(AND(W130&gt;=0,W130&lt;Pieņēmumi!$V$46),0,
IF(AND(W130&gt;= Pieņēmumi!$V$46,W130&lt;Pieņēmumi!$V$47), "Mikro",
IF(AND(W130&gt;=Pieņēmumi!$V$47,W130&lt;Pieņēmumi!$V$48), "Mazs",
IF(AND(W130&gt;=Pieņēmumi!$V$48,W130&lt;Pieņēmumi!$V$49), "Vidējs","Liels"))))</f>
        <v>Mazs</v>
      </c>
      <c r="Y130" s="9">
        <f>IF(X130="Mikro",Pieņēmumi!$V$31*V130*0.5,
IF(X130="Mazs",Pieņēmumi!$V$31*V130,
IF(X130="Vidējs",Pieņēmumi!$V$32*V130,
IF(X130="Liels",Pieņēmumi!$V$34*V130,
0))))</f>
        <v>0.77808901338313108</v>
      </c>
      <c r="Z130" s="9">
        <f>IF(X130="Mikro",Pieņēmumi!$V$31*V130*0.5,0)</f>
        <v>0</v>
      </c>
      <c r="AA130">
        <v>12</v>
      </c>
      <c r="AB130">
        <v>1</v>
      </c>
      <c r="AC130" s="2">
        <f t="shared" si="107"/>
        <v>12</v>
      </c>
      <c r="AD130" s="6">
        <f>ROUNDUP(IF($A130=1,AA130/Pieņēmumi!$AF$39,IF($A130=2,AA130/Pieņēmumi!$AF$40,IF($A130=3,AA130/Pieņēmumi!$AF$41,AA130/Pieņēmumi!$AF$42))),$AD$10)</f>
        <v>1</v>
      </c>
      <c r="AE130" s="6">
        <f t="shared" si="72"/>
        <v>12</v>
      </c>
      <c r="AF130" s="6" t="str">
        <f>IF(AND(AE130&gt;=0,AE130&lt;Pieņēmumi!$AF$46),0,
IF(AND(AE130&gt;= Pieņēmumi!$AF$46,AE130&lt;Pieņēmumi!$AF$47), "Mikro",
IF(AND(AE130&gt;=Pieņēmumi!$AF$47,AE130&lt;Pieņēmumi!$AF$48), "Mazs",
IF(AND(AE130&gt;=Pieņēmumi!$AF$48,AE130&lt;Pieņēmumi!$AF$49), "Vidējs","Liels"))))</f>
        <v>Vidējs</v>
      </c>
      <c r="AG130" s="9">
        <f>IF(AF130="Mikro",Pieņēmumi!$AF$31*AD130*0.5,
IF(AF130="Mazs",Pieņēmumi!$AF$31*AD130,
IF(AF130="Vidējs",Pieņēmumi!$AF$32*AD130,
IF(AF130="Liels",Pieņēmumi!$AF$34*AD130,
0))))</f>
        <v>1.03359173126615</v>
      </c>
      <c r="AH130" s="9">
        <f>IF(AF130="Mikro",Pieņēmumi!$AF$31*AD130*0.5,0)</f>
        <v>0</v>
      </c>
      <c r="AI130">
        <v>12</v>
      </c>
      <c r="AJ130">
        <v>1</v>
      </c>
      <c r="AK130" s="2">
        <f t="shared" si="108"/>
        <v>12</v>
      </c>
      <c r="AL130" s="6">
        <f>ROUNDUP(IF($A130=1,AI130/Pieņēmumi!$AR$39,IF($A130=2,AI130/Pieņēmumi!$AR$40,IF($A130=3,AI130/Pieņēmumi!$AR$41,AI130/Pieņēmumi!$AR$42))),$AL$10)</f>
        <v>1</v>
      </c>
      <c r="AM130" s="6">
        <f t="shared" si="73"/>
        <v>12</v>
      </c>
      <c r="AN130" s="6" t="str">
        <f>IF(AND(AM130&gt;=0,AM130&lt;Pieņēmumi!$AR$46),0,
IF(AND(AM130&gt;= Pieņēmumi!$AR$46,AM130&lt;Pieņēmumi!$AR$47), "Mikro",
IF(AND(AM130&gt;=Pieņēmumi!$AR$47,AM130&lt;Pieņēmumi!$AR$48), "Mazs",
IF(AND(AM130&gt;=Pieņēmumi!$AR$48,AM130&lt;Pieņēmumi!$AR$49), "Vidējs","Liels"))))</f>
        <v>Vidējs</v>
      </c>
      <c r="AO130" s="9">
        <f>IF(AN130="Mikro",Pieņēmumi!$AR$31*AL130*0.5,
IF(AN130="Mazs",Pieņēmumi!$AR$31*AL130,
IF(AN130="Vidējs",Pieņēmumi!$AR$32*AL130,
IF(AN130="Liels",Pieņēmumi!$AR$34*AL130,
0))))</f>
        <v>1.0981912144702843</v>
      </c>
      <c r="AP130" s="9">
        <f>IF(AN130="Mikro",Pieņēmumi!$AR$31*AL130*0.5,0)</f>
        <v>0</v>
      </c>
      <c r="AQ130">
        <v>13</v>
      </c>
      <c r="AR130">
        <v>1</v>
      </c>
      <c r="AS130" s="2">
        <f t="shared" si="109"/>
        <v>13</v>
      </c>
      <c r="AT130" s="6">
        <f>ROUNDUP(IF($A130=1,AQ130/Pieņēmumi!$BC$39,IF($A130=2,AQ130/Pieņēmumi!$BC$40,IF($A130=3,AQ130/Pieņēmumi!$BC$41,AQ130/Pieņēmumi!$BC$42))),$AT$10)</f>
        <v>1</v>
      </c>
      <c r="AU130" s="6">
        <f t="shared" si="74"/>
        <v>13</v>
      </c>
      <c r="AV130" s="6" t="str">
        <f>IF(AND(AU130&gt;=0,AU130&lt;Pieņēmumi!$BC$46),0,
IF(AND(AU130&gt;= Pieņēmumi!$BC$46,AU130&lt;Pieņēmumi!$BC$47), "Mikro",
IF(AND(AU130&gt;=Pieņēmumi!$BC$47,AU130&lt;Pieņēmumi!$BC$48), "Mazs",
IF(AND(AU130&gt;=Pieņēmumi!$BC$48,AU130&lt;Pieņēmumi!$BC$49), "Vidējs","Liels"))))</f>
        <v>Vidējs</v>
      </c>
      <c r="AW130" s="9">
        <f>IF(AV130="Mikro",Pieņēmumi!$BC$31*AT130*0.5,
IF(AV130="Mazs",Pieņēmumi!$BC$31*AT130,
IF(AV130="Vidējs",Pieņēmumi!$BC$32*AT130,
IF(AV130="Liels",Pieņēmumi!$BC$34*AT130,
0))))</f>
        <v>1.1627906976744187</v>
      </c>
      <c r="AX130" s="9">
        <f>IF(AV130="Mikro",Pieņēmumi!$BC$31*AT130*0.5,0)</f>
        <v>0</v>
      </c>
      <c r="AY130">
        <v>11</v>
      </c>
      <c r="AZ130">
        <v>1</v>
      </c>
      <c r="BA130" s="2">
        <f t="shared" si="110"/>
        <v>11</v>
      </c>
      <c r="BB130" s="6">
        <f>ROUNDUP(IF($A130=1,AY130/Pieņēmumi!$BN$39,IF($A130=2,AY130/Pieņēmumi!$BN$40,IF($A130=3,AY130/Pieņēmumi!$BN$41,AY130/Pieņēmumi!$BN$42))),$BB$10)</f>
        <v>1</v>
      </c>
      <c r="BC130" s="6">
        <f t="shared" si="75"/>
        <v>11</v>
      </c>
      <c r="BD130" s="6" t="str">
        <f>IF(AND(BC130&gt;=0,BC130&lt;Pieņēmumi!$BN$46),0,
IF(AND(BC130&gt;= Pieņēmumi!$BN$46,BC130&lt;Pieņēmumi!$BN$47), "Mikro",
IF(AND(BC130&gt;=Pieņēmumi!$BN$47,BC130&lt;Pieņēmumi!$BN$48), "Mazs",
IF(AND(BC130&gt;=Pieņēmumi!$BN$48,BC130&lt;Pieņēmumi!$BN$49), "Vidējs","Liels"))))</f>
        <v>Mazs</v>
      </c>
      <c r="BE130" s="9">
        <f>IF(BD130="Mikro",Pieņēmumi!$BN$31*BB130*0.5,
IF(BD130="Mazs",Pieņēmumi!$BN$31*BB130,
IF(BD130="Vidējs",Pieņēmumi!$BN$32*BB130,
IF(BD130="Liels",Pieņēmumi!$BN$34*BB130,
0))))</f>
        <v>1.0270774976657331</v>
      </c>
      <c r="BF130" s="9">
        <f>IF(BD130="Mikro",Pieņēmumi!$BN$31*BB130*0.5,0)</f>
        <v>0</v>
      </c>
      <c r="BG130">
        <v>11</v>
      </c>
      <c r="BH130">
        <v>1</v>
      </c>
      <c r="BI130" s="2">
        <f t="shared" si="111"/>
        <v>11</v>
      </c>
      <c r="BJ130" s="6">
        <f>ROUNDUP(IF($A130=1,BG130/Pieņēmumi!$BY$39,IF($A130=2,BG130/Pieņēmumi!$BY$40,IF($A130=3,BG130/Pieņēmumi!$BY$41,BG130/Pieņēmumi!$BY$42))),$BJ$10)</f>
        <v>1</v>
      </c>
      <c r="BK130" s="6">
        <f t="shared" si="76"/>
        <v>11</v>
      </c>
      <c r="BL130" s="6" t="str">
        <f>IF(AND(BK130&gt;=0,BK130&lt;Pieņēmumi!$BY$46),0,
IF(AND(BK130&gt;= Pieņēmumi!$BY$46,BK130&lt;Pieņēmumi!$BY$47), "Mikro",
IF(AND(BK130&gt;=Pieņēmumi!$BY$47,BK130&lt;Pieņēmumi!$BY$48), "Mazs",
IF(AND(BK130&gt;=Pieņēmumi!$BY$48,BK130&lt;Pieņēmumi!$BY$49), "Vidējs","Liels"))))</f>
        <v>Mazs</v>
      </c>
      <c r="BM130" s="9">
        <f>IF(BL130="Mikro",Pieņēmumi!$BY$31*BJ130*0.5,
IF(BL130="Mazs",Pieņēmumi!$BY$31*BJ130,
IF(BL130="Vidējs",Pieņēmumi!$BY$32*BJ130,
IF(BL130="Liels",Pieņēmumi!$BY$34*BJ130,
0))))</f>
        <v>1.0893246187363834</v>
      </c>
      <c r="BN130" s="9">
        <f>IF(BL130="Mikro",Pieņēmumi!$BY$31*BJ130*0.5,0)</f>
        <v>0</v>
      </c>
      <c r="BO130">
        <v>15</v>
      </c>
      <c r="BP130">
        <v>1</v>
      </c>
      <c r="BQ130" s="2">
        <f t="shared" si="112"/>
        <v>15</v>
      </c>
      <c r="BR130" s="6">
        <f>ROUNDUP(IF($A130=1,BO130/Pieņēmumi!$CJ$39,IF($A130=2,BO130/Pieņēmumi!$CJ$40,IF($A130=3,BO130/Pieņēmumi!$CJ$41,BO130/Pieņēmumi!$CJ$42))),$BR$10)</f>
        <v>1</v>
      </c>
      <c r="BS130" s="6">
        <f t="shared" si="77"/>
        <v>15</v>
      </c>
      <c r="BT130" s="6" t="str">
        <f>IF(AND(BS130&gt;=0,BS130&lt;Pieņēmumi!$CJ$46),0,
IF(AND(BS130&gt;= Pieņēmumi!$CJ$46,BS130&lt;Pieņēmumi!$CJ$47), "Mikro",
IF(AND(BS130&gt;=Pieņēmumi!$CJ$47,BS130&lt;Pieņēmumi!$CJ$48), "Mazs",
IF(AND(BS130&gt;=Pieņēmumi!$CJ$48,BS130&lt;Pieņēmumi!$CJ$49), "Vidējs","Liels"))))</f>
        <v>Vidējs</v>
      </c>
      <c r="BU130" s="9">
        <f>IF(BT130="Mikro",Pieņēmumi!$CJ$31*BR130*0.5,
IF(BT130="Mazs",Pieņēmumi!$CJ$31*BR130,
IF(BT130="Vidējs",Pieņēmumi!$CJ$32*BR130,
IF(BT130="Liels",Pieņēmumi!$CJ$34*BR130,
0))))</f>
        <v>1.2919896640826873</v>
      </c>
      <c r="BV130" s="9">
        <f>IF(BT130="Mikro",Pieņēmumi!$CJ$31*BR130*0.5,0)</f>
        <v>0</v>
      </c>
      <c r="BW130">
        <v>0</v>
      </c>
      <c r="BX130">
        <v>0</v>
      </c>
      <c r="BY130" s="2">
        <v>0</v>
      </c>
      <c r="BZ130" s="6">
        <f>ROUNDUP(IF($A130=1,BW130/Pieņēmumi!$CU$42,IF($A130=2,BW130/Pieņēmumi!$CU$43,IF($A130=3,BW130/Pieņēmumi!$CU$44,BW130/Pieņēmumi!$CU$45))),$CH$10)</f>
        <v>0</v>
      </c>
      <c r="CA130" s="6">
        <f t="shared" si="78"/>
        <v>0</v>
      </c>
      <c r="CB130" s="6">
        <f>IF(AND(CA130&gt;=0,CA130&lt;Pieņēmumi!$CU$49),0,
IF(AND(CA130&gt;=Pieņēmumi!$CU$49,CA130&lt;Pieņēmumi!$CU$50),"Mazs",
IF(AND(CA130&gt;=Pieņēmumi!$CU$50,CA130&lt;Pieņēmumi!$CU$51),"Vidējs","Liels")))</f>
        <v>0</v>
      </c>
      <c r="CC130" s="9">
        <f>IF(CB130="Mazs",Pieņēmumi!$CU$34*BZ130,IF(CB130="Vidējs",Pieņēmumi!$CU$35*BZ130,IF(CB130="Liels",Pieņēmumi!$CU$37*BZ130,0)))</f>
        <v>0</v>
      </c>
      <c r="CD130" s="9">
        <f>IF(CB130="Mazs",(Pieņēmumi!$CU$35-Pieņēmumi!$CU$34)*BZ130,0)</f>
        <v>0</v>
      </c>
      <c r="CE130">
        <v>0</v>
      </c>
      <c r="CF130">
        <v>0</v>
      </c>
      <c r="CG130" s="2">
        <v>0</v>
      </c>
      <c r="CH130" s="6">
        <f>ROUNDUP(IF($A130=1,CE130/Pieņēmumi!$DE$42,IF($A130=2,CE130/Pieņēmumi!$DE$43,IF($A130=3,CE130/Pieņēmumi!$DE$44,CE130/Pieņēmumi!$DE$45))),$CH$10)</f>
        <v>0</v>
      </c>
      <c r="CI130" s="6">
        <f t="shared" si="79"/>
        <v>0</v>
      </c>
      <c r="CJ130" s="6">
        <f>IF(AND(CI130&gt;=0,CI130&lt;Pieņēmumi!$DE$49),0,
IF(AND(CI130&gt;=Pieņēmumi!$DE$49,CI130&lt;Pieņēmumi!$DE$50),"Mazs",
IF(AND(CI130&gt;=Pieņēmumi!$DE$50,CI130&lt;Pieņēmumi!$DE$51),"Vidējs","Liels")))</f>
        <v>0</v>
      </c>
      <c r="CK130" s="9">
        <f>IF(CJ130="Mazs",Pieņēmumi!$DE$34*CH130,IF(CJ130="Vidējs",Pieņēmumi!$DE$35*CH130,IF(CJ130="Liels",Pieņēmumi!$DE$37*CH130,0)))</f>
        <v>0</v>
      </c>
      <c r="CL130" s="9">
        <f>IF(CJ130="Mazs",(Pieņēmumi!$DE$35-Pieņēmumi!$DE$34)*CH130,0)</f>
        <v>0</v>
      </c>
      <c r="CM130">
        <v>0</v>
      </c>
      <c r="CN130">
        <v>0</v>
      </c>
      <c r="CO130" s="2">
        <v>0</v>
      </c>
      <c r="CP130" s="6">
        <f>ROUNDUP(IF($A130=1,CM130/Pieņēmumi!$DO$42,IF($A130=2,CM130/Pieņēmumi!$DO$43,IF($A130=3,CM130/Pieņēmumi!$DO$44,CM130/Pieņēmumi!$DO$45))),$CP$10)</f>
        <v>0</v>
      </c>
      <c r="CQ130" s="6">
        <f t="shared" si="80"/>
        <v>0</v>
      </c>
      <c r="CR130" s="6">
        <f>IF(AND(CQ130&gt;=0,CQ130&lt;Pieņēmumi!$DO$49),0,
IF(AND(CQ130&gt;=Pieņēmumi!$DO$49,CQ130&lt;Pieņēmumi!$DO$50),"Mazs",
IF(AND(CQ130&gt;=Pieņēmumi!$DO$50,CQ130&lt;Pieņēmumi!$DO$51),"Vidējs","Liels")))</f>
        <v>0</v>
      </c>
      <c r="CS130" s="9">
        <f>IF(CR130="Mazs",Pieņēmumi!$DO$34*CP130,IF(CR130="Vidējs",Pieņēmumi!$DO$35*CP130,IF(CR130="Liels",Pieņēmumi!$DO$37*CP130,0)))</f>
        <v>0</v>
      </c>
      <c r="CT130" s="9">
        <f>IF(CR130="Mazs",(Pieņēmumi!$DO$35-Pieņēmumi!$DO$34)*CP130,0)</f>
        <v>0</v>
      </c>
      <c r="CU130" s="6">
        <f t="shared" si="81"/>
        <v>96</v>
      </c>
      <c r="CV130" s="6">
        <f t="shared" si="82"/>
        <v>9</v>
      </c>
      <c r="CW130" s="2">
        <f t="shared" si="83"/>
        <v>10.666666666666666</v>
      </c>
      <c r="CX130" t="str">
        <f t="shared" si="84"/>
        <v>Mazā</v>
      </c>
    </row>
    <row r="131" spans="1:102" x14ac:dyDescent="0.25">
      <c r="A131" s="5">
        <v>3</v>
      </c>
      <c r="B131" s="23">
        <v>0.76878103922154262</v>
      </c>
      <c r="C131">
        <v>7</v>
      </c>
      <c r="D131">
        <v>1</v>
      </c>
      <c r="E131" s="2">
        <f t="shared" si="104"/>
        <v>7</v>
      </c>
      <c r="F131" s="6">
        <f>ROUNDUP(IF($A131=1,C131/Pieņēmumi!$B$39,IF($A131=2,C131/Pieņēmumi!$B$40,IF($A131=3,C131/Pieņēmumi!$B$41,C131/Pieņēmumi!$B$42))),$F$10)</f>
        <v>1</v>
      </c>
      <c r="G131" s="6">
        <f t="shared" si="69"/>
        <v>7</v>
      </c>
      <c r="H131" s="6" t="str">
        <f>IF(AND(G131&gt;=0,G131&lt;Pieņēmumi!$B$46),0,
IF(AND(G131&gt;= Pieņēmumi!$B$46,G131&lt;Pieņēmumi!$B$47), "Mikro",
IF(AND(G131&gt;=Pieņēmumi!$B$47,G131&lt;Pieņēmumi!$B$48), "Mazs",
IF(AND(G131&gt;=Pieņēmumi!$B$48,G131&lt;Pieņēmumi!$B$49), "Vidējs","Liels"))))</f>
        <v>Mikro</v>
      </c>
      <c r="I131" s="9">
        <f>IF(H131="Mikro",Pieņēmumi!$B$31*F131*0.5,
IF(H131="Mazs",Pieņēmumi!$B$31*F131,
IF(H131="Vidējs",Pieņēmumi!$B$32*F131,
IF(H131="Liels",Pieņēmumi!$B$34*F131,
0))))</f>
        <v>0.35792094615624032</v>
      </c>
      <c r="J131" s="9">
        <f>IF(H131="Mikro",Pieņēmumi!$B$31*F131*0.5,0)</f>
        <v>0.35792094615624032</v>
      </c>
      <c r="K131">
        <v>3</v>
      </c>
      <c r="L131">
        <v>0</v>
      </c>
      <c r="M131" s="2">
        <v>0</v>
      </c>
      <c r="N131" s="6">
        <f>ROUNDUP(IF($A131=1,K131/Pieņēmumi!$L$39,IF($A131=2,K131/Pieņēmumi!$L$40,IF($A131=3,K131/Pieņēmumi!$L$41,K131/Pieņēmumi!$L$42))),$N$10)</f>
        <v>1</v>
      </c>
      <c r="O131" s="6">
        <f t="shared" si="70"/>
        <v>3</v>
      </c>
      <c r="P131" s="6" t="str">
        <f>IF(AND(O131&gt;=0,O131&lt;Pieņēmumi!$L$46),0,
IF(AND(O131&gt;= Pieņēmumi!$L$46,O131&lt;Pieņēmumi!$L$47), "Mikro",
IF(AND(O131&gt;=Pieņēmumi!$L$47,O131&lt;Pieņēmumi!$L$48), "Mazs",
IF(AND(O131&gt;=Pieņēmumi!$L$48,O131&lt;Pieņēmumi!$L$49), "Vidējs","Liels"))))</f>
        <v>Mikro</v>
      </c>
      <c r="Q131" s="9">
        <f>IF(P131="Mikro",Pieņēmumi!$L$31*N131*0.5,
IF(P131="Mazs",Pieņēmumi!$L$31*N131,
IF(P131="Vidējs",Pieņēmumi!$L$32*N131,
IF(P131="Liels",Pieņēmumi!$L$34*N131,
0))))</f>
        <v>0.3734827264239029</v>
      </c>
      <c r="R131" s="9">
        <f>IF(P131="Mikro",Pieņēmumi!$L$31*N131*0.5,0)</f>
        <v>0.3734827264239029</v>
      </c>
      <c r="S131">
        <v>1</v>
      </c>
      <c r="T131">
        <v>0</v>
      </c>
      <c r="U131" s="2">
        <v>0</v>
      </c>
      <c r="V131" s="6">
        <f>ROUNDUP(IF($A131=1,S131/Pieņēmumi!$V$39,IF($A131=2,S131/Pieņēmumi!$V$40,IF($A131=3,S131/Pieņēmumi!$V$41,S131/Pieņēmumi!$V$42))),$V$10)</f>
        <v>1</v>
      </c>
      <c r="W131" s="6">
        <f t="shared" si="71"/>
        <v>1</v>
      </c>
      <c r="X131" s="6" t="str">
        <f>IF(AND(W131&gt;=0,W131&lt;Pieņēmumi!$V$46),0,
IF(AND(W131&gt;= Pieņēmumi!$V$46,W131&lt;Pieņēmumi!$V$47), "Mikro",
IF(AND(W131&gt;=Pieņēmumi!$V$47,W131&lt;Pieņēmumi!$V$48), "Mazs",
IF(AND(W131&gt;=Pieņēmumi!$V$48,W131&lt;Pieņēmumi!$V$49), "Vidējs","Liels"))))</f>
        <v>Mikro</v>
      </c>
      <c r="Y131" s="9">
        <f>IF(X131="Mikro",Pieņēmumi!$V$31*V131*0.5,
IF(X131="Mazs",Pieņēmumi!$V$31*V131,
IF(X131="Vidējs",Pieņēmumi!$V$32*V131,
IF(X131="Liels",Pieņēmumi!$V$34*V131,
0))))</f>
        <v>0.38904450669156554</v>
      </c>
      <c r="Z131" s="9">
        <f>IF(X131="Mikro",Pieņēmumi!$V$31*V131*0.5,0)</f>
        <v>0.38904450669156554</v>
      </c>
      <c r="AA131">
        <v>5</v>
      </c>
      <c r="AB131">
        <v>1</v>
      </c>
      <c r="AC131" s="2">
        <f t="shared" si="107"/>
        <v>5</v>
      </c>
      <c r="AD131" s="6">
        <f>ROUNDUP(IF($A131=1,AA131/Pieņēmumi!$AF$39,IF($A131=2,AA131/Pieņēmumi!$AF$40,IF($A131=3,AA131/Pieņēmumi!$AF$41,AA131/Pieņēmumi!$AF$42))),$AD$10)</f>
        <v>1</v>
      </c>
      <c r="AE131" s="6">
        <f t="shared" si="72"/>
        <v>5</v>
      </c>
      <c r="AF131" s="6" t="str">
        <f>IF(AND(AE131&gt;=0,AE131&lt;Pieņēmumi!$AF$46),0,
IF(AND(AE131&gt;= Pieņēmumi!$AF$46,AE131&lt;Pieņēmumi!$AF$47), "Mikro",
IF(AND(AE131&gt;=Pieņēmumi!$AF$47,AE131&lt;Pieņēmumi!$AF$48), "Mazs",
IF(AND(AE131&gt;=Pieņēmumi!$AF$48,AE131&lt;Pieņēmumi!$AF$49), "Vidējs","Liels"))))</f>
        <v>Mikro</v>
      </c>
      <c r="AG131" s="9">
        <f>IF(AF131="Mikro",Pieņēmumi!$AF$31*AD131*0.5,
IF(AF131="Mazs",Pieņēmumi!$AF$31*AD131,
IF(AF131="Vidējs",Pieņēmumi!$AF$32*AD131,
IF(AF131="Liels",Pieņēmumi!$AF$34*AD131,
0))))</f>
        <v>0.42016806722689076</v>
      </c>
      <c r="AH131" s="9">
        <f>IF(AF131="Mikro",Pieņēmumi!$AF$31*AD131*0.5,0)</f>
        <v>0.42016806722689076</v>
      </c>
      <c r="AI131">
        <v>7</v>
      </c>
      <c r="AJ131">
        <v>1</v>
      </c>
      <c r="AK131" s="2">
        <f t="shared" si="108"/>
        <v>7</v>
      </c>
      <c r="AL131" s="6">
        <f>ROUNDUP(IF($A131=1,AI131/Pieņēmumi!$AR$39,IF($A131=2,AI131/Pieņēmumi!$AR$40,IF($A131=3,AI131/Pieņēmumi!$AR$41,AI131/Pieņēmumi!$AR$42))),$AL$10)</f>
        <v>1</v>
      </c>
      <c r="AM131" s="6">
        <f t="shared" si="73"/>
        <v>7</v>
      </c>
      <c r="AN131" s="6" t="str">
        <f>IF(AND(AM131&gt;=0,AM131&lt;Pieņēmumi!$AR$46),0,
IF(AND(AM131&gt;= Pieņēmumi!$AR$46,AM131&lt;Pieņēmumi!$AR$47), "Mikro",
IF(AND(AM131&gt;=Pieņēmumi!$AR$47,AM131&lt;Pieņēmumi!$AR$48), "Mazs",
IF(AND(AM131&gt;=Pieņēmumi!$AR$48,AM131&lt;Pieņēmumi!$AR$49), "Vidējs","Liels"))))</f>
        <v>Mikro</v>
      </c>
      <c r="AO131" s="9">
        <f>IF(AN131="Mikro",Pieņēmumi!$AR$31*AL131*0.5,
IF(AN131="Mazs",Pieņēmumi!$AR$31*AL131,
IF(AN131="Vidējs",Pieņēmumi!$AR$32*AL131,
IF(AN131="Liels",Pieņēmumi!$AR$34*AL131,
0))))</f>
        <v>0.45129162776221604</v>
      </c>
      <c r="AP131" s="9">
        <f>IF(AN131="Mikro",Pieņēmumi!$AR$31*AL131*0.5,0)</f>
        <v>0.45129162776221604</v>
      </c>
      <c r="AQ131">
        <v>2</v>
      </c>
      <c r="AR131">
        <v>0</v>
      </c>
      <c r="AS131" s="2">
        <v>0</v>
      </c>
      <c r="AT131" s="6">
        <f>ROUNDUP(IF($A131=1,AQ131/Pieņēmumi!$BC$39,IF($A131=2,AQ131/Pieņēmumi!$BC$40,IF($A131=3,AQ131/Pieņēmumi!$BC$41,AQ131/Pieņēmumi!$BC$42))),$AT$10)</f>
        <v>1</v>
      </c>
      <c r="AU131" s="6">
        <f t="shared" si="74"/>
        <v>2</v>
      </c>
      <c r="AV131" s="6" t="str">
        <f>IF(AND(AU131&gt;=0,AU131&lt;Pieņēmumi!$BC$46),0,
IF(AND(AU131&gt;= Pieņēmumi!$BC$46,AU131&lt;Pieņēmumi!$BC$47), "Mikro",
IF(AND(AU131&gt;=Pieņēmumi!$BC$47,AU131&lt;Pieņēmumi!$BC$48), "Mazs",
IF(AND(AU131&gt;=Pieņēmumi!$BC$48,AU131&lt;Pieņēmumi!$BC$49), "Vidējs","Liels"))))</f>
        <v>Mikro</v>
      </c>
      <c r="AW131" s="9">
        <f>IF(AV131="Mikro",Pieņēmumi!$BC$31*AT131*0.5,
IF(AV131="Mazs",Pieņēmumi!$BC$31*AT131,
IF(AV131="Vidējs",Pieņēmumi!$BC$32*AT131,
IF(AV131="Liels",Pieņēmumi!$BC$34*AT131,
0))))</f>
        <v>0.48241518829754126</v>
      </c>
      <c r="AX131" s="9">
        <f>IF(AV131="Mikro",Pieņēmumi!$BC$31*AT131*0.5,0)</f>
        <v>0.48241518829754126</v>
      </c>
      <c r="AY131">
        <v>10</v>
      </c>
      <c r="AZ131">
        <v>1</v>
      </c>
      <c r="BA131" s="2">
        <f t="shared" si="110"/>
        <v>10</v>
      </c>
      <c r="BB131" s="6">
        <f>ROUNDUP(IF($A131=1,AY131/Pieņēmumi!$BN$39,IF($A131=2,AY131/Pieņēmumi!$BN$40,IF($A131=3,AY131/Pieņēmumi!$BN$41,AY131/Pieņēmumi!$BN$42))),$BB$10)</f>
        <v>1</v>
      </c>
      <c r="BC131" s="6">
        <f t="shared" si="75"/>
        <v>10</v>
      </c>
      <c r="BD131" s="6" t="str">
        <f>IF(AND(BC131&gt;=0,BC131&lt;Pieņēmumi!$BN$46),0,
IF(AND(BC131&gt;= Pieņēmumi!$BN$46,BC131&lt;Pieņēmumi!$BN$47), "Mikro",
IF(AND(BC131&gt;=Pieņēmumi!$BN$47,BC131&lt;Pieņēmumi!$BN$48), "Mazs",
IF(AND(BC131&gt;=Pieņēmumi!$BN$48,BC131&lt;Pieņēmumi!$BN$49), "Vidējs","Liels"))))</f>
        <v>Mazs</v>
      </c>
      <c r="BE131" s="9">
        <f>IF(BD131="Mikro",Pieņēmumi!$BN$31*BB131*0.5,
IF(BD131="Mazs",Pieņēmumi!$BN$31*BB131,
IF(BD131="Vidējs",Pieņēmumi!$BN$32*BB131,
IF(BD131="Liels",Pieņēmumi!$BN$34*BB131,
0))))</f>
        <v>1.0270774976657331</v>
      </c>
      <c r="BF131" s="9">
        <f>IF(BD131="Mikro",Pieņēmumi!$BN$31*BB131*0.5,0)</f>
        <v>0</v>
      </c>
      <c r="BG131">
        <v>9</v>
      </c>
      <c r="BH131">
        <v>1</v>
      </c>
      <c r="BI131" s="2">
        <f t="shared" si="111"/>
        <v>9</v>
      </c>
      <c r="BJ131" s="6">
        <f>ROUNDUP(IF($A131=1,BG131/Pieņēmumi!$BY$39,IF($A131=2,BG131/Pieņēmumi!$BY$40,IF($A131=3,BG131/Pieņēmumi!$BY$41,BG131/Pieņēmumi!$BY$42))),$BJ$10)</f>
        <v>1</v>
      </c>
      <c r="BK131" s="6">
        <f t="shared" si="76"/>
        <v>9</v>
      </c>
      <c r="BL131" s="6" t="str">
        <f>IF(AND(BK131&gt;=0,BK131&lt;Pieņēmumi!$BY$46),0,
IF(AND(BK131&gt;= Pieņēmumi!$BY$46,BK131&lt;Pieņēmumi!$BY$47), "Mikro",
IF(AND(BK131&gt;=Pieņēmumi!$BY$47,BK131&lt;Pieņēmumi!$BY$48), "Mazs",
IF(AND(BK131&gt;=Pieņēmumi!$BY$48,BK131&lt;Pieņēmumi!$BY$49), "Vidējs","Liels"))))</f>
        <v>Mazs</v>
      </c>
      <c r="BM131" s="9">
        <f>IF(BL131="Mikro",Pieņēmumi!$BY$31*BJ131*0.5,
IF(BL131="Mazs",Pieņēmumi!$BY$31*BJ131,
IF(BL131="Vidējs",Pieņēmumi!$BY$32*BJ131,
IF(BL131="Liels",Pieņēmumi!$BY$34*BJ131,
0))))</f>
        <v>1.0893246187363834</v>
      </c>
      <c r="BN131" s="9">
        <f>IF(BL131="Mikro",Pieņēmumi!$BY$31*BJ131*0.5,0)</f>
        <v>0</v>
      </c>
      <c r="BO131">
        <v>6</v>
      </c>
      <c r="BP131">
        <v>1</v>
      </c>
      <c r="BQ131" s="2">
        <f t="shared" si="112"/>
        <v>6</v>
      </c>
      <c r="BR131" s="6">
        <f>ROUNDUP(IF($A131=1,BO131/Pieņēmumi!$CJ$39,IF($A131=2,BO131/Pieņēmumi!$CJ$40,IF($A131=3,BO131/Pieņēmumi!$CJ$41,BO131/Pieņēmumi!$CJ$42))),$BR$10)</f>
        <v>1</v>
      </c>
      <c r="BS131" s="6">
        <f t="shared" si="77"/>
        <v>6</v>
      </c>
      <c r="BT131" s="6" t="str">
        <f>IF(AND(BS131&gt;=0,BS131&lt;Pieņēmumi!$CJ$46),0,
IF(AND(BS131&gt;= Pieņēmumi!$CJ$46,BS131&lt;Pieņēmumi!$CJ$47), "Mikro",
IF(AND(BS131&gt;=Pieņēmumi!$CJ$47,BS131&lt;Pieņēmumi!$CJ$48), "Mazs",
IF(AND(BS131&gt;=Pieņēmumi!$CJ$48,BS131&lt;Pieņēmumi!$CJ$49), "Vidējs","Liels"))))</f>
        <v>Mikro</v>
      </c>
      <c r="BU131" s="9">
        <f>IF(BT131="Mikro",Pieņēmumi!$CJ$31*BR131*0.5,
IF(BT131="Mazs",Pieņēmumi!$CJ$31*BR131,
IF(BT131="Vidējs",Pieņēmumi!$CJ$32*BR131,
IF(BT131="Liels",Pieņēmumi!$CJ$34*BR131,
0))))</f>
        <v>0.54466230936819171</v>
      </c>
      <c r="BV131" s="9">
        <f>IF(BT131="Mikro",Pieņēmumi!$CJ$31*BR131*0.5,0)</f>
        <v>0.54466230936819171</v>
      </c>
      <c r="BW131">
        <v>0</v>
      </c>
      <c r="BX131">
        <v>0</v>
      </c>
      <c r="BY131" s="2">
        <v>0</v>
      </c>
      <c r="BZ131" s="6">
        <f>ROUNDUP(IF($A131=1,BW131/Pieņēmumi!$CU$42,IF($A131=2,BW131/Pieņēmumi!$CU$43,IF($A131=3,BW131/Pieņēmumi!$CU$44,BW131/Pieņēmumi!$CU$45))),$CH$10)</f>
        <v>0</v>
      </c>
      <c r="CA131" s="6">
        <f t="shared" si="78"/>
        <v>0</v>
      </c>
      <c r="CB131" s="6">
        <f>IF(AND(CA131&gt;=0,CA131&lt;Pieņēmumi!$CU$49),0,
IF(AND(CA131&gt;=Pieņēmumi!$CU$49,CA131&lt;Pieņēmumi!$CU$50),"Mazs",
IF(AND(CA131&gt;=Pieņēmumi!$CU$50,CA131&lt;Pieņēmumi!$CU$51),"Vidējs","Liels")))</f>
        <v>0</v>
      </c>
      <c r="CC131" s="9">
        <f>IF(CB131="Mazs",Pieņēmumi!$CU$34*BZ131,IF(CB131="Vidējs",Pieņēmumi!$CU$35*BZ131,IF(CB131="Liels",Pieņēmumi!$CU$37*BZ131,0)))</f>
        <v>0</v>
      </c>
      <c r="CD131" s="9">
        <f>IF(CB131="Mazs",(Pieņēmumi!$CU$35-Pieņēmumi!$CU$34)*BZ131,0)</f>
        <v>0</v>
      </c>
      <c r="CE131">
        <v>0</v>
      </c>
      <c r="CF131">
        <v>0</v>
      </c>
      <c r="CG131" s="2">
        <v>0</v>
      </c>
      <c r="CH131" s="6">
        <f>ROUNDUP(IF($A131=1,CE131/Pieņēmumi!$DE$42,IF($A131=2,CE131/Pieņēmumi!$DE$43,IF($A131=3,CE131/Pieņēmumi!$DE$44,CE131/Pieņēmumi!$DE$45))),$CH$10)</f>
        <v>0</v>
      </c>
      <c r="CI131" s="6">
        <f t="shared" si="79"/>
        <v>0</v>
      </c>
      <c r="CJ131" s="6">
        <f>IF(AND(CI131&gt;=0,CI131&lt;Pieņēmumi!$DE$49),0,
IF(AND(CI131&gt;=Pieņēmumi!$DE$49,CI131&lt;Pieņēmumi!$DE$50),"Mazs",
IF(AND(CI131&gt;=Pieņēmumi!$DE$50,CI131&lt;Pieņēmumi!$DE$51),"Vidējs","Liels")))</f>
        <v>0</v>
      </c>
      <c r="CK131" s="9">
        <f>IF(CJ131="Mazs",Pieņēmumi!$DE$34*CH131,IF(CJ131="Vidējs",Pieņēmumi!$DE$35*CH131,IF(CJ131="Liels",Pieņēmumi!$DE$37*CH131,0)))</f>
        <v>0</v>
      </c>
      <c r="CL131" s="9">
        <f>IF(CJ131="Mazs",(Pieņēmumi!$DE$35-Pieņēmumi!$DE$34)*CH131,0)</f>
        <v>0</v>
      </c>
      <c r="CM131">
        <v>0</v>
      </c>
      <c r="CN131">
        <v>0</v>
      </c>
      <c r="CO131" s="2">
        <v>0</v>
      </c>
      <c r="CP131" s="6">
        <f>ROUNDUP(IF($A131=1,CM131/Pieņēmumi!$DO$42,IF($A131=2,CM131/Pieņēmumi!$DO$43,IF($A131=3,CM131/Pieņēmumi!$DO$44,CM131/Pieņēmumi!$DO$45))),$CP$10)</f>
        <v>0</v>
      </c>
      <c r="CQ131" s="6">
        <f t="shared" si="80"/>
        <v>0</v>
      </c>
      <c r="CR131" s="6">
        <f>IF(AND(CQ131&gt;=0,CQ131&lt;Pieņēmumi!$DO$49),0,
IF(AND(CQ131&gt;=Pieņēmumi!$DO$49,CQ131&lt;Pieņēmumi!$DO$50),"Mazs",
IF(AND(CQ131&gt;=Pieņēmumi!$DO$50,CQ131&lt;Pieņēmumi!$DO$51),"Vidējs","Liels")))</f>
        <v>0</v>
      </c>
      <c r="CS131" s="9">
        <f>IF(CR131="Mazs",Pieņēmumi!$DO$34*CP131,IF(CR131="Vidējs",Pieņēmumi!$DO$35*CP131,IF(CR131="Liels",Pieņēmumi!$DO$37*CP131,0)))</f>
        <v>0</v>
      </c>
      <c r="CT131" s="9">
        <f>IF(CR131="Mazs",(Pieņēmumi!$DO$35-Pieņēmumi!$DO$34)*CP131,0)</f>
        <v>0</v>
      </c>
      <c r="CU131" s="6">
        <f t="shared" si="81"/>
        <v>50</v>
      </c>
      <c r="CV131" s="6">
        <f t="shared" si="82"/>
        <v>6</v>
      </c>
      <c r="CW131" s="2">
        <f t="shared" si="83"/>
        <v>8.3333333333333339</v>
      </c>
      <c r="CX131" t="str">
        <f t="shared" si="84"/>
        <v>Mazā</v>
      </c>
    </row>
    <row r="132" spans="1:102" x14ac:dyDescent="0.25">
      <c r="A132" s="5">
        <v>2</v>
      </c>
      <c r="B132" s="23">
        <v>0.76824939521329916</v>
      </c>
      <c r="C132">
        <v>66</v>
      </c>
      <c r="D132">
        <v>4</v>
      </c>
      <c r="E132" s="2">
        <f t="shared" si="104"/>
        <v>16.5</v>
      </c>
      <c r="F132" s="6">
        <f>ROUNDUP(IF($A132=1,C132/Pieņēmumi!$B$39,IF($A132=2,C132/Pieņēmumi!$B$40,IF($A132=3,C132/Pieņēmumi!$B$41,C132/Pieņēmumi!$B$42))),$F$10)</f>
        <v>4</v>
      </c>
      <c r="G132" s="6">
        <f t="shared" si="69"/>
        <v>16.5</v>
      </c>
      <c r="H132" s="6" t="str">
        <f>IF(AND(G132&gt;=0,G132&lt;Pieņēmumi!$B$46),0,
IF(AND(G132&gt;= Pieņēmumi!$B$46,G132&lt;Pieņēmumi!$B$47), "Mikro",
IF(AND(G132&gt;=Pieņēmumi!$B$47,G132&lt;Pieņēmumi!$B$48), "Mazs",
IF(AND(G132&gt;=Pieņēmumi!$B$48,G132&lt;Pieņēmumi!$B$49), "Vidējs","Liels"))))</f>
        <v>Vidējs</v>
      </c>
      <c r="I132" s="9">
        <f>IF(H132="Mikro",Pieņēmumi!$B$31*F132*0.5,
IF(H132="Mazs",Pieņēmumi!$B$31*F132,
IF(H132="Vidējs",Pieņēmumi!$B$32*F132,
IF(H132="Liels",Pieņēmumi!$B$34*F132,
0))))</f>
        <v>3.229974160206718</v>
      </c>
      <c r="J132" s="9">
        <f>IF(H132="Mikro",Pieņēmumi!$B$31*F132*0.5,0)</f>
        <v>0</v>
      </c>
      <c r="K132">
        <v>53</v>
      </c>
      <c r="L132">
        <v>3</v>
      </c>
      <c r="M132" s="2">
        <f>K132/L132</f>
        <v>17.666666666666668</v>
      </c>
      <c r="N132" s="6">
        <f>ROUNDUP(IF($A132=1,K132/Pieņēmumi!$L$39,IF($A132=2,K132/Pieņēmumi!$L$40,IF($A132=3,K132/Pieņēmumi!$L$41,K132/Pieņēmumi!$L$42))),$N$10)</f>
        <v>3</v>
      </c>
      <c r="O132" s="6">
        <f t="shared" si="70"/>
        <v>17.666666666666668</v>
      </c>
      <c r="P132" s="6" t="str">
        <f>IF(AND(O132&gt;=0,O132&lt;Pieņēmumi!$L$46),0,
IF(AND(O132&gt;= Pieņēmumi!$L$46,O132&lt;Pieņēmumi!$L$47), "Mikro",
IF(AND(O132&gt;=Pieņēmumi!$L$47,O132&lt;Pieņēmumi!$L$48), "Mazs",
IF(AND(O132&gt;=Pieņēmumi!$L$48,O132&lt;Pieņēmumi!$L$49), "Vidējs","Liels"))))</f>
        <v>Vidējs</v>
      </c>
      <c r="Q132" s="9">
        <f>IF(P132="Mikro",Pieņēmumi!$L$31*N132*0.5,
IF(P132="Mazs",Pieņēmumi!$L$31*N132,
IF(P132="Vidējs",Pieņēmumi!$L$32*N132,
IF(P132="Liels",Pieņēmumi!$L$34*N132,
0))))</f>
        <v>2.5193798449612408</v>
      </c>
      <c r="R132" s="9">
        <f>IF(P132="Mikro",Pieņēmumi!$L$31*N132*0.5,0)</f>
        <v>0</v>
      </c>
      <c r="S132">
        <v>56</v>
      </c>
      <c r="T132">
        <v>3</v>
      </c>
      <c r="U132" s="2">
        <f>S132/T132</f>
        <v>18.666666666666668</v>
      </c>
      <c r="V132" s="6">
        <f>ROUNDUP(IF($A132=1,S132/Pieņēmumi!$V$39,IF($A132=2,S132/Pieņēmumi!$V$40,IF($A132=3,S132/Pieņēmumi!$V$41,S132/Pieņēmumi!$V$42))),$V$10)</f>
        <v>3</v>
      </c>
      <c r="W132" s="6">
        <f t="shared" si="71"/>
        <v>18.666666666666668</v>
      </c>
      <c r="X132" s="6" t="str">
        <f>IF(AND(W132&gt;=0,W132&lt;Pieņēmumi!$V$46),0,
IF(AND(W132&gt;= Pieņēmumi!$V$46,W132&lt;Pieņēmumi!$V$47), "Mikro",
IF(AND(W132&gt;=Pieņēmumi!$V$47,W132&lt;Pieņēmumi!$V$48), "Mazs",
IF(AND(W132&gt;=Pieņēmumi!$V$48,W132&lt;Pieņēmumi!$V$49), "Vidējs","Liels"))))</f>
        <v>Vidējs</v>
      </c>
      <c r="Y132" s="9">
        <f>IF(X132="Mikro",Pieņēmumi!$V$31*V132*0.5,
IF(X132="Mazs",Pieņēmumi!$V$31*V132,
IF(X132="Vidējs",Pieņēmumi!$V$32*V132,
IF(X132="Liels",Pieņēmumi!$V$34*V132,
0))))</f>
        <v>2.6162790697674421</v>
      </c>
      <c r="Z132" s="9">
        <f>IF(X132="Mikro",Pieņēmumi!$V$31*V132*0.5,0)</f>
        <v>0</v>
      </c>
      <c r="AA132">
        <v>49</v>
      </c>
      <c r="AB132">
        <v>3</v>
      </c>
      <c r="AC132" s="2">
        <f t="shared" si="107"/>
        <v>16.333333333333332</v>
      </c>
      <c r="AD132" s="6">
        <f>ROUNDUP(IF($A132=1,AA132/Pieņēmumi!$AF$39,IF($A132=2,AA132/Pieņēmumi!$AF$40,IF($A132=3,AA132/Pieņēmumi!$AF$41,AA132/Pieņēmumi!$AF$42))),$AD$10)</f>
        <v>3</v>
      </c>
      <c r="AE132" s="6">
        <f t="shared" si="72"/>
        <v>16.333333333333332</v>
      </c>
      <c r="AF132" s="6" t="str">
        <f>IF(AND(AE132&gt;=0,AE132&lt;Pieņēmumi!$AF$46),0,
IF(AND(AE132&gt;= Pieņēmumi!$AF$46,AE132&lt;Pieņēmumi!$AF$47), "Mikro",
IF(AND(AE132&gt;=Pieņēmumi!$AF$47,AE132&lt;Pieņēmumi!$AF$48), "Mazs",
IF(AND(AE132&gt;=Pieņēmumi!$AF$48,AE132&lt;Pieņēmumi!$AF$49), "Vidējs","Liels"))))</f>
        <v>Vidējs</v>
      </c>
      <c r="AG132" s="9">
        <f>IF(AF132="Mikro",Pieņēmumi!$AF$31*AD132*0.5,
IF(AF132="Mazs",Pieņēmumi!$AF$31*AD132,
IF(AF132="Vidējs",Pieņēmumi!$AF$32*AD132,
IF(AF132="Liels",Pieņēmumi!$AF$34*AD132,
0))))</f>
        <v>3.1007751937984498</v>
      </c>
      <c r="AH132" s="9">
        <f>IF(AF132="Mikro",Pieņēmumi!$AF$31*AD132*0.5,0)</f>
        <v>0</v>
      </c>
      <c r="AI132">
        <v>61</v>
      </c>
      <c r="AJ132">
        <v>3</v>
      </c>
      <c r="AK132" s="2">
        <f t="shared" si="108"/>
        <v>20.333333333333332</v>
      </c>
      <c r="AL132" s="6">
        <f>ROUNDUP(IF($A132=1,AI132/Pieņēmumi!$AR$39,IF($A132=2,AI132/Pieņēmumi!$AR$40,IF($A132=3,AI132/Pieņēmumi!$AR$41,AI132/Pieņēmumi!$AR$42))),$AL$10)</f>
        <v>3</v>
      </c>
      <c r="AM132" s="6">
        <f t="shared" si="73"/>
        <v>20.333333333333332</v>
      </c>
      <c r="AN132" s="6" t="str">
        <f>IF(AND(AM132&gt;=0,AM132&lt;Pieņēmumi!$AR$46),0,
IF(AND(AM132&gt;= Pieņēmumi!$AR$46,AM132&lt;Pieņēmumi!$AR$47), "Mikro",
IF(AND(AM132&gt;=Pieņēmumi!$AR$47,AM132&lt;Pieņēmumi!$AR$48), "Mazs",
IF(AND(AM132&gt;=Pieņēmumi!$AR$48,AM132&lt;Pieņēmumi!$AR$49), "Vidējs","Liels"))))</f>
        <v>Vidējs</v>
      </c>
      <c r="AO132" s="9">
        <f>IF(AN132="Mikro",Pieņēmumi!$AR$31*AL132*0.5,
IF(AN132="Mazs",Pieņēmumi!$AR$31*AL132,
IF(AN132="Vidējs",Pieņēmumi!$AR$32*AL132,
IF(AN132="Liels",Pieņēmumi!$AR$34*AL132,
0))))</f>
        <v>3.2945736434108532</v>
      </c>
      <c r="AP132" s="9">
        <f>IF(AN132="Mikro",Pieņēmumi!$AR$31*AL132*0.5,0)</f>
        <v>0</v>
      </c>
      <c r="AQ132">
        <v>51</v>
      </c>
      <c r="AR132">
        <v>3</v>
      </c>
      <c r="AS132" s="2">
        <f>AQ132/AR132</f>
        <v>17</v>
      </c>
      <c r="AT132" s="6">
        <f>ROUNDUP(IF($A132=1,AQ132/Pieņēmumi!$BC$39,IF($A132=2,AQ132/Pieņēmumi!$BC$40,IF($A132=3,AQ132/Pieņēmumi!$BC$41,AQ132/Pieņēmumi!$BC$42))),$AT$10)</f>
        <v>3</v>
      </c>
      <c r="AU132" s="6">
        <f t="shared" si="74"/>
        <v>17</v>
      </c>
      <c r="AV132" s="6" t="str">
        <f>IF(AND(AU132&gt;=0,AU132&lt;Pieņēmumi!$BC$46),0,
IF(AND(AU132&gt;= Pieņēmumi!$BC$46,AU132&lt;Pieņēmumi!$BC$47), "Mikro",
IF(AND(AU132&gt;=Pieņēmumi!$BC$47,AU132&lt;Pieņēmumi!$BC$48), "Mazs",
IF(AND(AU132&gt;=Pieņēmumi!$BC$48,AU132&lt;Pieņēmumi!$BC$49), "Vidējs","Liels"))))</f>
        <v>Vidējs</v>
      </c>
      <c r="AW132" s="9">
        <f>IF(AV132="Mikro",Pieņēmumi!$BC$31*AT132*0.5,
IF(AV132="Mazs",Pieņēmumi!$BC$31*AT132,
IF(AV132="Vidējs",Pieņēmumi!$BC$32*AT132,
IF(AV132="Liels",Pieņēmumi!$BC$34*AT132,
0))))</f>
        <v>3.4883720930232558</v>
      </c>
      <c r="AX132" s="9">
        <f>IF(AV132="Mikro",Pieņēmumi!$BC$31*AT132*0.5,0)</f>
        <v>0</v>
      </c>
      <c r="AY132">
        <v>42</v>
      </c>
      <c r="AZ132">
        <v>3</v>
      </c>
      <c r="BA132" s="2">
        <f t="shared" si="110"/>
        <v>14</v>
      </c>
      <c r="BB132" s="6">
        <f>ROUNDUP(IF($A132=1,AY132/Pieņēmumi!$BN$39,IF($A132=2,AY132/Pieņēmumi!$BN$40,IF($A132=3,AY132/Pieņēmumi!$BN$41,AY132/Pieņēmumi!$BN$42))),$BB$10)</f>
        <v>2</v>
      </c>
      <c r="BC132" s="6">
        <f t="shared" si="75"/>
        <v>21</v>
      </c>
      <c r="BD132" s="6" t="str">
        <f>IF(AND(BC132&gt;=0,BC132&lt;Pieņēmumi!$BN$46),0,
IF(AND(BC132&gt;= Pieņēmumi!$BN$46,BC132&lt;Pieņēmumi!$BN$47), "Mikro",
IF(AND(BC132&gt;=Pieņēmumi!$BN$47,BC132&lt;Pieņēmumi!$BN$48), "Mazs",
IF(AND(BC132&gt;=Pieņēmumi!$BN$48,BC132&lt;Pieņēmumi!$BN$49), "Vidējs","Liels"))))</f>
        <v>Liels</v>
      </c>
      <c r="BE132" s="9">
        <f>IF(BD132="Mikro",Pieņēmumi!$BN$31*BB132*0.5,
IF(BD132="Mazs",Pieņēmumi!$BN$31*BB132,
IF(BD132="Vidējs",Pieņēmumi!$BN$32*BB132,
IF(BD132="Liels",Pieņēmumi!$BN$34*BB132,
0))))</f>
        <v>3.1746031746031744</v>
      </c>
      <c r="BF132" s="9">
        <f>IF(BD132="Mikro",Pieņēmumi!$BN$31*BB132*0.5,0)</f>
        <v>0</v>
      </c>
      <c r="BG132">
        <v>40</v>
      </c>
      <c r="BH132">
        <v>3</v>
      </c>
      <c r="BI132" s="2">
        <f t="shared" si="111"/>
        <v>13.333333333333334</v>
      </c>
      <c r="BJ132" s="6">
        <f>ROUNDUP(IF($A132=1,BG132/Pieņēmumi!$BY$39,IF($A132=2,BG132/Pieņēmumi!$BY$40,IF($A132=3,BG132/Pieņēmumi!$BY$41,BG132/Pieņēmumi!$BY$42))),$BJ$10)</f>
        <v>2</v>
      </c>
      <c r="BK132" s="6">
        <f t="shared" si="76"/>
        <v>20</v>
      </c>
      <c r="BL132" s="6" t="str">
        <f>IF(AND(BK132&gt;=0,BK132&lt;Pieņēmumi!$BY$46),0,
IF(AND(BK132&gt;= Pieņēmumi!$BY$46,BK132&lt;Pieņēmumi!$BY$47), "Mikro",
IF(AND(BK132&gt;=Pieņēmumi!$BY$47,BK132&lt;Pieņēmumi!$BY$48), "Mazs",
IF(AND(BK132&gt;=Pieņēmumi!$BY$48,BK132&lt;Pieņēmumi!$BY$49), "Vidējs","Liels"))))</f>
        <v>Vidējs</v>
      </c>
      <c r="BM132" s="9">
        <f>IF(BL132="Mikro",Pieņēmumi!$BY$31*BJ132*0.5,
IF(BL132="Mazs",Pieņēmumi!$BY$31*BJ132,
IF(BL132="Vidējs",Pieņēmumi!$BY$32*BJ132,
IF(BL132="Liels",Pieņēmumi!$BY$34*BJ132,
0))))</f>
        <v>2.5839793281653747</v>
      </c>
      <c r="BN132" s="9">
        <f>IF(BL132="Mikro",Pieņēmumi!$BY$31*BJ132*0.5,0)</f>
        <v>0</v>
      </c>
      <c r="BO132">
        <v>50</v>
      </c>
      <c r="BP132">
        <v>4</v>
      </c>
      <c r="BQ132" s="2">
        <f t="shared" si="112"/>
        <v>12.5</v>
      </c>
      <c r="BR132" s="6">
        <f>ROUNDUP(IF($A132=1,BO132/Pieņēmumi!$CJ$39,IF($A132=2,BO132/Pieņēmumi!$CJ$40,IF($A132=3,BO132/Pieņēmumi!$CJ$41,BO132/Pieņēmumi!$CJ$42))),$BR$10)</f>
        <v>2</v>
      </c>
      <c r="BS132" s="6">
        <f t="shared" si="77"/>
        <v>25</v>
      </c>
      <c r="BT132" s="6" t="str">
        <f>IF(AND(BS132&gt;=0,BS132&lt;Pieņēmumi!$CJ$46),0,
IF(AND(BS132&gt;= Pieņēmumi!$CJ$46,BS132&lt;Pieņēmumi!$CJ$47), "Mikro",
IF(AND(BS132&gt;=Pieņēmumi!$CJ$47,BS132&lt;Pieņēmumi!$CJ$48), "Mazs",
IF(AND(BS132&gt;=Pieņēmumi!$CJ$48,BS132&lt;Pieņēmumi!$CJ$49), "Vidējs","Liels"))))</f>
        <v>Liels</v>
      </c>
      <c r="BU132" s="9">
        <f>IF(BT132="Mikro",Pieņēmumi!$CJ$31*BR132*0.5,
IF(BT132="Mazs",Pieņēmumi!$CJ$31*BR132,
IF(BT132="Vidējs",Pieņēmumi!$CJ$32*BR132,
IF(BT132="Liels",Pieņēmumi!$CJ$34*BR132,
0))))</f>
        <v>3.3910533910533909</v>
      </c>
      <c r="BV132" s="9">
        <f>IF(BT132="Mikro",Pieņēmumi!$CJ$31*BR132*0.5,0)</f>
        <v>0</v>
      </c>
      <c r="BW132">
        <v>0</v>
      </c>
      <c r="BX132">
        <v>0</v>
      </c>
      <c r="BY132" s="2">
        <v>0</v>
      </c>
      <c r="BZ132" s="6">
        <f>ROUNDUP(IF($A132=1,BW132/Pieņēmumi!$CU$42,IF($A132=2,BW132/Pieņēmumi!$CU$43,IF($A132=3,BW132/Pieņēmumi!$CU$44,BW132/Pieņēmumi!$CU$45))),$CH$10)</f>
        <v>0</v>
      </c>
      <c r="CA132" s="6">
        <f t="shared" si="78"/>
        <v>0</v>
      </c>
      <c r="CB132" s="6">
        <f>IF(AND(CA132&gt;=0,CA132&lt;Pieņēmumi!$CU$49),0,
IF(AND(CA132&gt;=Pieņēmumi!$CU$49,CA132&lt;Pieņēmumi!$CU$50),"Mazs",
IF(AND(CA132&gt;=Pieņēmumi!$CU$50,CA132&lt;Pieņēmumi!$CU$51),"Vidējs","Liels")))</f>
        <v>0</v>
      </c>
      <c r="CC132" s="9">
        <f>IF(CB132="Mazs",Pieņēmumi!$CU$34*BZ132,IF(CB132="Vidējs",Pieņēmumi!$CU$35*BZ132,IF(CB132="Liels",Pieņēmumi!$CU$37*BZ132,0)))</f>
        <v>0</v>
      </c>
      <c r="CD132" s="9">
        <f>IF(CB132="Mazs",(Pieņēmumi!$CU$35-Pieņēmumi!$CU$34)*BZ132,0)</f>
        <v>0</v>
      </c>
      <c r="CE132">
        <v>0</v>
      </c>
      <c r="CF132">
        <v>0</v>
      </c>
      <c r="CG132" s="2">
        <v>0</v>
      </c>
      <c r="CH132" s="6">
        <f>ROUNDUP(IF($A132=1,CE132/Pieņēmumi!$DE$42,IF($A132=2,CE132/Pieņēmumi!$DE$43,IF($A132=3,CE132/Pieņēmumi!$DE$44,CE132/Pieņēmumi!$DE$45))),$CH$10)</f>
        <v>0</v>
      </c>
      <c r="CI132" s="6">
        <f t="shared" si="79"/>
        <v>0</v>
      </c>
      <c r="CJ132" s="6">
        <f>IF(AND(CI132&gt;=0,CI132&lt;Pieņēmumi!$DE$49),0,
IF(AND(CI132&gt;=Pieņēmumi!$DE$49,CI132&lt;Pieņēmumi!$DE$50),"Mazs",
IF(AND(CI132&gt;=Pieņēmumi!$DE$50,CI132&lt;Pieņēmumi!$DE$51),"Vidējs","Liels")))</f>
        <v>0</v>
      </c>
      <c r="CK132" s="9">
        <f>IF(CJ132="Mazs",Pieņēmumi!$DE$34*CH132,IF(CJ132="Vidējs",Pieņēmumi!$DE$35*CH132,IF(CJ132="Liels",Pieņēmumi!$DE$37*CH132,0)))</f>
        <v>0</v>
      </c>
      <c r="CL132" s="9">
        <f>IF(CJ132="Mazs",(Pieņēmumi!$DE$35-Pieņēmumi!$DE$34)*CH132,0)</f>
        <v>0</v>
      </c>
      <c r="CM132">
        <v>0</v>
      </c>
      <c r="CN132">
        <v>0</v>
      </c>
      <c r="CO132" s="2">
        <v>0</v>
      </c>
      <c r="CP132" s="6">
        <f>ROUNDUP(IF($A132=1,CM132/Pieņēmumi!$DO$42,IF($A132=2,CM132/Pieņēmumi!$DO$43,IF($A132=3,CM132/Pieņēmumi!$DO$44,CM132/Pieņēmumi!$DO$45))),$CP$10)</f>
        <v>0</v>
      </c>
      <c r="CQ132" s="6">
        <f t="shared" si="80"/>
        <v>0</v>
      </c>
      <c r="CR132" s="6">
        <f>IF(AND(CQ132&gt;=0,CQ132&lt;Pieņēmumi!$DO$49),0,
IF(AND(CQ132&gt;=Pieņēmumi!$DO$49,CQ132&lt;Pieņēmumi!$DO$50),"Mazs",
IF(AND(CQ132&gt;=Pieņēmumi!$DO$50,CQ132&lt;Pieņēmumi!$DO$51),"Vidējs","Liels")))</f>
        <v>0</v>
      </c>
      <c r="CS132" s="9">
        <f>IF(CR132="Mazs",Pieņēmumi!$DO$34*CP132,IF(CR132="Vidējs",Pieņēmumi!$DO$35*CP132,IF(CR132="Liels",Pieņēmumi!$DO$37*CP132,0)))</f>
        <v>0</v>
      </c>
      <c r="CT132" s="9">
        <f>IF(CR132="Mazs",(Pieņēmumi!$DO$35-Pieņēmumi!$DO$34)*CP132,0)</f>
        <v>0</v>
      </c>
      <c r="CU132" s="6">
        <f t="shared" si="81"/>
        <v>468</v>
      </c>
      <c r="CV132" s="6">
        <f t="shared" si="82"/>
        <v>29</v>
      </c>
      <c r="CW132" s="2">
        <f t="shared" si="83"/>
        <v>16.137931034482758</v>
      </c>
      <c r="CX132" t="str">
        <f t="shared" si="84"/>
        <v>Vidējā</v>
      </c>
    </row>
    <row r="133" spans="1:102" x14ac:dyDescent="0.25">
      <c r="A133" s="5">
        <v>3</v>
      </c>
      <c r="B133" s="23">
        <v>0.76815498977953744</v>
      </c>
      <c r="C133">
        <v>7</v>
      </c>
      <c r="D133">
        <v>1</v>
      </c>
      <c r="E133" s="2">
        <f t="shared" si="104"/>
        <v>7</v>
      </c>
      <c r="F133" s="6">
        <f>ROUNDUP(IF($A133=1,C133/Pieņēmumi!$B$39,IF($A133=2,C133/Pieņēmumi!$B$40,IF($A133=3,C133/Pieņēmumi!$B$41,C133/Pieņēmumi!$B$42))),$F$10)</f>
        <v>1</v>
      </c>
      <c r="G133" s="6">
        <f t="shared" si="69"/>
        <v>7</v>
      </c>
      <c r="H133" s="6" t="str">
        <f>IF(AND(G133&gt;=0,G133&lt;Pieņēmumi!$B$46),0,
IF(AND(G133&gt;= Pieņēmumi!$B$46,G133&lt;Pieņēmumi!$B$47), "Mikro",
IF(AND(G133&gt;=Pieņēmumi!$B$47,G133&lt;Pieņēmumi!$B$48), "Mazs",
IF(AND(G133&gt;=Pieņēmumi!$B$48,G133&lt;Pieņēmumi!$B$49), "Vidējs","Liels"))))</f>
        <v>Mikro</v>
      </c>
      <c r="I133" s="9">
        <f>IF(H133="Mikro",Pieņēmumi!$B$31*F133*0.5,
IF(H133="Mazs",Pieņēmumi!$B$31*F133,
IF(H133="Vidējs",Pieņēmumi!$B$32*F133,
IF(H133="Liels",Pieņēmumi!$B$34*F133,
0))))</f>
        <v>0.35792094615624032</v>
      </c>
      <c r="J133" s="9">
        <f>IF(H133="Mikro",Pieņēmumi!$B$31*F133*0.5,0)</f>
        <v>0.35792094615624032</v>
      </c>
      <c r="K133">
        <v>7</v>
      </c>
      <c r="L133">
        <v>1</v>
      </c>
      <c r="M133" s="2">
        <f>K133/L133</f>
        <v>7</v>
      </c>
      <c r="N133" s="6">
        <f>ROUNDUP(IF($A133=1,K133/Pieņēmumi!$L$39,IF($A133=2,K133/Pieņēmumi!$L$40,IF($A133=3,K133/Pieņēmumi!$L$41,K133/Pieņēmumi!$L$42))),$N$10)</f>
        <v>1</v>
      </c>
      <c r="O133" s="6">
        <f t="shared" si="70"/>
        <v>7</v>
      </c>
      <c r="P133" s="6" t="str">
        <f>IF(AND(O133&gt;=0,O133&lt;Pieņēmumi!$L$46),0,
IF(AND(O133&gt;= Pieņēmumi!$L$46,O133&lt;Pieņēmumi!$L$47), "Mikro",
IF(AND(O133&gt;=Pieņēmumi!$L$47,O133&lt;Pieņēmumi!$L$48), "Mazs",
IF(AND(O133&gt;=Pieņēmumi!$L$48,O133&lt;Pieņēmumi!$L$49), "Vidējs","Liels"))))</f>
        <v>Mikro</v>
      </c>
      <c r="Q133" s="9">
        <f>IF(P133="Mikro",Pieņēmumi!$L$31*N133*0.5,
IF(P133="Mazs",Pieņēmumi!$L$31*N133,
IF(P133="Vidējs",Pieņēmumi!$L$32*N133,
IF(P133="Liels",Pieņēmumi!$L$34*N133,
0))))</f>
        <v>0.3734827264239029</v>
      </c>
      <c r="R133" s="9">
        <f>IF(P133="Mikro",Pieņēmumi!$L$31*N133*0.5,0)</f>
        <v>0.3734827264239029</v>
      </c>
      <c r="S133">
        <v>10</v>
      </c>
      <c r="T133">
        <v>1</v>
      </c>
      <c r="U133" s="2">
        <f>S133/T133</f>
        <v>10</v>
      </c>
      <c r="V133" s="6">
        <f>ROUNDUP(IF($A133=1,S133/Pieņēmumi!$V$39,IF($A133=2,S133/Pieņēmumi!$V$40,IF($A133=3,S133/Pieņēmumi!$V$41,S133/Pieņēmumi!$V$42))),$V$10)</f>
        <v>1</v>
      </c>
      <c r="W133" s="6">
        <f t="shared" si="71"/>
        <v>10</v>
      </c>
      <c r="X133" s="6" t="str">
        <f>IF(AND(W133&gt;=0,W133&lt;Pieņēmumi!$V$46),0,
IF(AND(W133&gt;= Pieņēmumi!$V$46,W133&lt;Pieņēmumi!$V$47), "Mikro",
IF(AND(W133&gt;=Pieņēmumi!$V$47,W133&lt;Pieņēmumi!$V$48), "Mazs",
IF(AND(W133&gt;=Pieņēmumi!$V$48,W133&lt;Pieņēmumi!$V$49), "Vidējs","Liels"))))</f>
        <v>Mazs</v>
      </c>
      <c r="Y133" s="9">
        <f>IF(X133="Mikro",Pieņēmumi!$V$31*V133*0.5,
IF(X133="Mazs",Pieņēmumi!$V$31*V133,
IF(X133="Vidējs",Pieņēmumi!$V$32*V133,
IF(X133="Liels",Pieņēmumi!$V$34*V133,
0))))</f>
        <v>0.77808901338313108</v>
      </c>
      <c r="Z133" s="9">
        <f>IF(X133="Mikro",Pieņēmumi!$V$31*V133*0.5,0)</f>
        <v>0</v>
      </c>
      <c r="AA133">
        <v>8</v>
      </c>
      <c r="AB133">
        <v>1</v>
      </c>
      <c r="AC133" s="2">
        <f t="shared" si="107"/>
        <v>8</v>
      </c>
      <c r="AD133" s="6">
        <f>ROUNDUP(IF($A133=1,AA133/Pieņēmumi!$AF$39,IF($A133=2,AA133/Pieņēmumi!$AF$40,IF($A133=3,AA133/Pieņēmumi!$AF$41,AA133/Pieņēmumi!$AF$42))),$AD$10)</f>
        <v>1</v>
      </c>
      <c r="AE133" s="6">
        <f t="shared" si="72"/>
        <v>8</v>
      </c>
      <c r="AF133" s="6" t="str">
        <f>IF(AND(AE133&gt;=0,AE133&lt;Pieņēmumi!$AF$46),0,
IF(AND(AE133&gt;= Pieņēmumi!$AF$46,AE133&lt;Pieņēmumi!$AF$47), "Mikro",
IF(AND(AE133&gt;=Pieņēmumi!$AF$47,AE133&lt;Pieņēmumi!$AF$48), "Mazs",
IF(AND(AE133&gt;=Pieņēmumi!$AF$48,AE133&lt;Pieņēmumi!$AF$49), "Vidējs","Liels"))))</f>
        <v>Mazs</v>
      </c>
      <c r="AG133" s="9">
        <f>IF(AF133="Mikro",Pieņēmumi!$AF$31*AD133*0.5,
IF(AF133="Mazs",Pieņēmumi!$AF$31*AD133,
IF(AF133="Vidējs",Pieņēmumi!$AF$32*AD133,
IF(AF133="Liels",Pieņēmumi!$AF$34*AD133,
0))))</f>
        <v>0.84033613445378152</v>
      </c>
      <c r="AH133" s="9">
        <f>IF(AF133="Mikro",Pieņēmumi!$AF$31*AD133*0.5,0)</f>
        <v>0</v>
      </c>
      <c r="AI133">
        <v>8</v>
      </c>
      <c r="AJ133">
        <v>1</v>
      </c>
      <c r="AK133" s="2">
        <f t="shared" si="108"/>
        <v>8</v>
      </c>
      <c r="AL133" s="6">
        <f>ROUNDUP(IF($A133=1,AI133/Pieņēmumi!$AR$39,IF($A133=2,AI133/Pieņēmumi!$AR$40,IF($A133=3,AI133/Pieņēmumi!$AR$41,AI133/Pieņēmumi!$AR$42))),$AL$10)</f>
        <v>1</v>
      </c>
      <c r="AM133" s="6">
        <f t="shared" si="73"/>
        <v>8</v>
      </c>
      <c r="AN133" s="6" t="str">
        <f>IF(AND(AM133&gt;=0,AM133&lt;Pieņēmumi!$AR$46),0,
IF(AND(AM133&gt;= Pieņēmumi!$AR$46,AM133&lt;Pieņēmumi!$AR$47), "Mikro",
IF(AND(AM133&gt;=Pieņēmumi!$AR$47,AM133&lt;Pieņēmumi!$AR$48), "Mazs",
IF(AND(AM133&gt;=Pieņēmumi!$AR$48,AM133&lt;Pieņēmumi!$AR$49), "Vidējs","Liels"))))</f>
        <v>Mazs</v>
      </c>
      <c r="AO133" s="9">
        <f>IF(AN133="Mikro",Pieņēmumi!$AR$31*AL133*0.5,
IF(AN133="Mazs",Pieņēmumi!$AR$31*AL133,
IF(AN133="Vidējs",Pieņēmumi!$AR$32*AL133,
IF(AN133="Liels",Pieņēmumi!$AR$34*AL133,
0))))</f>
        <v>0.90258325552443208</v>
      </c>
      <c r="AP133" s="9">
        <f>IF(AN133="Mikro",Pieņēmumi!$AR$31*AL133*0.5,0)</f>
        <v>0</v>
      </c>
      <c r="AQ133">
        <v>10</v>
      </c>
      <c r="AR133">
        <v>1</v>
      </c>
      <c r="AS133" s="2">
        <f>AQ133/AR133</f>
        <v>10</v>
      </c>
      <c r="AT133" s="6">
        <f>ROUNDUP(IF($A133=1,AQ133/Pieņēmumi!$BC$39,IF($A133=2,AQ133/Pieņēmumi!$BC$40,IF($A133=3,AQ133/Pieņēmumi!$BC$41,AQ133/Pieņēmumi!$BC$42))),$AT$10)</f>
        <v>1</v>
      </c>
      <c r="AU133" s="6">
        <f t="shared" si="74"/>
        <v>10</v>
      </c>
      <c r="AV133" s="6" t="str">
        <f>IF(AND(AU133&gt;=0,AU133&lt;Pieņēmumi!$BC$46),0,
IF(AND(AU133&gt;= Pieņēmumi!$BC$46,AU133&lt;Pieņēmumi!$BC$47), "Mikro",
IF(AND(AU133&gt;=Pieņēmumi!$BC$47,AU133&lt;Pieņēmumi!$BC$48), "Mazs",
IF(AND(AU133&gt;=Pieņēmumi!$BC$48,AU133&lt;Pieņēmumi!$BC$49), "Vidējs","Liels"))))</f>
        <v>Mazs</v>
      </c>
      <c r="AW133" s="9">
        <f>IF(AV133="Mikro",Pieņēmumi!$BC$31*AT133*0.5,
IF(AV133="Mazs",Pieņēmumi!$BC$31*AT133,
IF(AV133="Vidējs",Pieņēmumi!$BC$32*AT133,
IF(AV133="Liels",Pieņēmumi!$BC$34*AT133,
0))))</f>
        <v>0.96483037659508253</v>
      </c>
      <c r="AX133" s="9">
        <f>IF(AV133="Mikro",Pieņēmumi!$BC$31*AT133*0.5,0)</f>
        <v>0</v>
      </c>
      <c r="AY133">
        <v>12</v>
      </c>
      <c r="AZ133">
        <v>1</v>
      </c>
      <c r="BA133" s="2">
        <f t="shared" si="110"/>
        <v>12</v>
      </c>
      <c r="BB133" s="6">
        <f>ROUNDUP(IF($A133=1,AY133/Pieņēmumi!$BN$39,IF($A133=2,AY133/Pieņēmumi!$BN$40,IF($A133=3,AY133/Pieņēmumi!$BN$41,AY133/Pieņēmumi!$BN$42))),$BB$10)</f>
        <v>1</v>
      </c>
      <c r="BC133" s="6">
        <f t="shared" si="75"/>
        <v>12</v>
      </c>
      <c r="BD133" s="6" t="str">
        <f>IF(AND(BC133&gt;=0,BC133&lt;Pieņēmumi!$BN$46),0,
IF(AND(BC133&gt;= Pieņēmumi!$BN$46,BC133&lt;Pieņēmumi!$BN$47), "Mikro",
IF(AND(BC133&gt;=Pieņēmumi!$BN$47,BC133&lt;Pieņēmumi!$BN$48), "Mazs",
IF(AND(BC133&gt;=Pieņēmumi!$BN$48,BC133&lt;Pieņēmumi!$BN$49), "Vidējs","Liels"))))</f>
        <v>Vidējs</v>
      </c>
      <c r="BE133" s="9">
        <f>IF(BD133="Mikro",Pieņēmumi!$BN$31*BB133*0.5,
IF(BD133="Mazs",Pieņēmumi!$BN$31*BB133,
IF(BD133="Vidējs",Pieņēmumi!$BN$32*BB133,
IF(BD133="Liels",Pieņēmumi!$BN$34*BB133,
0))))</f>
        <v>1.227390180878553</v>
      </c>
      <c r="BF133" s="9">
        <f>IF(BD133="Mikro",Pieņēmumi!$BN$31*BB133*0.5,0)</f>
        <v>0</v>
      </c>
      <c r="BG133">
        <v>8</v>
      </c>
      <c r="BH133">
        <v>1</v>
      </c>
      <c r="BI133" s="2">
        <f t="shared" si="111"/>
        <v>8</v>
      </c>
      <c r="BJ133" s="6">
        <f>ROUNDUP(IF($A133=1,BG133/Pieņēmumi!$BY$39,IF($A133=2,BG133/Pieņēmumi!$BY$40,IF($A133=3,BG133/Pieņēmumi!$BY$41,BG133/Pieņēmumi!$BY$42))),$BJ$10)</f>
        <v>1</v>
      </c>
      <c r="BK133" s="6">
        <f t="shared" si="76"/>
        <v>8</v>
      </c>
      <c r="BL133" s="6" t="str">
        <f>IF(AND(BK133&gt;=0,BK133&lt;Pieņēmumi!$BY$46),0,
IF(AND(BK133&gt;= Pieņēmumi!$BY$46,BK133&lt;Pieņēmumi!$BY$47), "Mikro",
IF(AND(BK133&gt;=Pieņēmumi!$BY$47,BK133&lt;Pieņēmumi!$BY$48), "Mazs",
IF(AND(BK133&gt;=Pieņēmumi!$BY$48,BK133&lt;Pieņēmumi!$BY$49), "Vidējs","Liels"))))</f>
        <v>Mazs</v>
      </c>
      <c r="BM133" s="9">
        <f>IF(BL133="Mikro",Pieņēmumi!$BY$31*BJ133*0.5,
IF(BL133="Mazs",Pieņēmumi!$BY$31*BJ133,
IF(BL133="Vidējs",Pieņēmumi!$BY$32*BJ133,
IF(BL133="Liels",Pieņēmumi!$BY$34*BJ133,
0))))</f>
        <v>1.0893246187363834</v>
      </c>
      <c r="BN133" s="9">
        <f>IF(BL133="Mikro",Pieņēmumi!$BY$31*BJ133*0.5,0)</f>
        <v>0</v>
      </c>
      <c r="BO133">
        <v>11</v>
      </c>
      <c r="BP133">
        <v>1</v>
      </c>
      <c r="BQ133" s="2">
        <f t="shared" si="112"/>
        <v>11</v>
      </c>
      <c r="BR133" s="6">
        <f>ROUNDUP(IF($A133=1,BO133/Pieņēmumi!$CJ$39,IF($A133=2,BO133/Pieņēmumi!$CJ$40,IF($A133=3,BO133/Pieņēmumi!$CJ$41,BO133/Pieņēmumi!$CJ$42))),$BR$10)</f>
        <v>1</v>
      </c>
      <c r="BS133" s="6">
        <f t="shared" si="77"/>
        <v>11</v>
      </c>
      <c r="BT133" s="6" t="str">
        <f>IF(AND(BS133&gt;=0,BS133&lt;Pieņēmumi!$CJ$46),0,
IF(AND(BS133&gt;= Pieņēmumi!$CJ$46,BS133&lt;Pieņēmumi!$CJ$47), "Mikro",
IF(AND(BS133&gt;=Pieņēmumi!$CJ$47,BS133&lt;Pieņēmumi!$CJ$48), "Mazs",
IF(AND(BS133&gt;=Pieņēmumi!$CJ$48,BS133&lt;Pieņēmumi!$CJ$49), "Vidējs","Liels"))))</f>
        <v>Mazs</v>
      </c>
      <c r="BU133" s="9">
        <f>IF(BT133="Mikro",Pieņēmumi!$CJ$31*BR133*0.5,
IF(BT133="Mazs",Pieņēmumi!$CJ$31*BR133,
IF(BT133="Vidējs",Pieņēmumi!$CJ$32*BR133,
IF(BT133="Liels",Pieņēmumi!$CJ$34*BR133,
0))))</f>
        <v>1.0893246187363834</v>
      </c>
      <c r="BV133" s="9">
        <f>IF(BT133="Mikro",Pieņēmumi!$CJ$31*BR133*0.5,0)</f>
        <v>0</v>
      </c>
      <c r="BW133">
        <v>0</v>
      </c>
      <c r="BX133">
        <v>0</v>
      </c>
      <c r="BY133" s="2">
        <v>0</v>
      </c>
      <c r="BZ133" s="6">
        <f>ROUNDUP(IF($A133=1,BW133/Pieņēmumi!$CU$42,IF($A133=2,BW133/Pieņēmumi!$CU$43,IF($A133=3,BW133/Pieņēmumi!$CU$44,BW133/Pieņēmumi!$CU$45))),$CH$10)</f>
        <v>0</v>
      </c>
      <c r="CA133" s="6">
        <f t="shared" si="78"/>
        <v>0</v>
      </c>
      <c r="CB133" s="6">
        <f>IF(AND(CA133&gt;=0,CA133&lt;Pieņēmumi!$CU$49),0,
IF(AND(CA133&gt;=Pieņēmumi!$CU$49,CA133&lt;Pieņēmumi!$CU$50),"Mazs",
IF(AND(CA133&gt;=Pieņēmumi!$CU$50,CA133&lt;Pieņēmumi!$CU$51),"Vidējs","Liels")))</f>
        <v>0</v>
      </c>
      <c r="CC133" s="9">
        <f>IF(CB133="Mazs",Pieņēmumi!$CU$34*BZ133,IF(CB133="Vidējs",Pieņēmumi!$CU$35*BZ133,IF(CB133="Liels",Pieņēmumi!$CU$37*BZ133,0)))</f>
        <v>0</v>
      </c>
      <c r="CD133" s="9">
        <f>IF(CB133="Mazs",(Pieņēmumi!$CU$35-Pieņēmumi!$CU$34)*BZ133,0)</f>
        <v>0</v>
      </c>
      <c r="CE133">
        <v>0</v>
      </c>
      <c r="CF133">
        <v>0</v>
      </c>
      <c r="CG133" s="2">
        <v>0</v>
      </c>
      <c r="CH133" s="6">
        <f>ROUNDUP(IF($A133=1,CE133/Pieņēmumi!$DE$42,IF($A133=2,CE133/Pieņēmumi!$DE$43,IF($A133=3,CE133/Pieņēmumi!$DE$44,CE133/Pieņēmumi!$DE$45))),$CH$10)</f>
        <v>0</v>
      </c>
      <c r="CI133" s="6">
        <f t="shared" si="79"/>
        <v>0</v>
      </c>
      <c r="CJ133" s="6">
        <f>IF(AND(CI133&gt;=0,CI133&lt;Pieņēmumi!$DE$49),0,
IF(AND(CI133&gt;=Pieņēmumi!$DE$49,CI133&lt;Pieņēmumi!$DE$50),"Mazs",
IF(AND(CI133&gt;=Pieņēmumi!$DE$50,CI133&lt;Pieņēmumi!$DE$51),"Vidējs","Liels")))</f>
        <v>0</v>
      </c>
      <c r="CK133" s="9">
        <f>IF(CJ133="Mazs",Pieņēmumi!$DE$34*CH133,IF(CJ133="Vidējs",Pieņēmumi!$DE$35*CH133,IF(CJ133="Liels",Pieņēmumi!$DE$37*CH133,0)))</f>
        <v>0</v>
      </c>
      <c r="CL133" s="9">
        <f>IF(CJ133="Mazs",(Pieņēmumi!$DE$35-Pieņēmumi!$DE$34)*CH133,0)</f>
        <v>0</v>
      </c>
      <c r="CM133">
        <v>0</v>
      </c>
      <c r="CN133">
        <v>0</v>
      </c>
      <c r="CO133" s="2">
        <v>0</v>
      </c>
      <c r="CP133" s="6">
        <f>ROUNDUP(IF($A133=1,CM133/Pieņēmumi!$DO$42,IF($A133=2,CM133/Pieņēmumi!$DO$43,IF($A133=3,CM133/Pieņēmumi!$DO$44,CM133/Pieņēmumi!$DO$45))),$CP$10)</f>
        <v>0</v>
      </c>
      <c r="CQ133" s="6">
        <f t="shared" si="80"/>
        <v>0</v>
      </c>
      <c r="CR133" s="6">
        <f>IF(AND(CQ133&gt;=0,CQ133&lt;Pieņēmumi!$DO$49),0,
IF(AND(CQ133&gt;=Pieņēmumi!$DO$49,CQ133&lt;Pieņēmumi!$DO$50),"Mazs",
IF(AND(CQ133&gt;=Pieņēmumi!$DO$50,CQ133&lt;Pieņēmumi!$DO$51),"Vidējs","Liels")))</f>
        <v>0</v>
      </c>
      <c r="CS133" s="9">
        <f>IF(CR133="Mazs",Pieņēmumi!$DO$34*CP133,IF(CR133="Vidējs",Pieņēmumi!$DO$35*CP133,IF(CR133="Liels",Pieņēmumi!$DO$37*CP133,0)))</f>
        <v>0</v>
      </c>
      <c r="CT133" s="9">
        <f>IF(CR133="Mazs",(Pieņēmumi!$DO$35-Pieņēmumi!$DO$34)*CP133,0)</f>
        <v>0</v>
      </c>
      <c r="CU133" s="6">
        <f t="shared" si="81"/>
        <v>81</v>
      </c>
      <c r="CV133" s="6">
        <f t="shared" si="82"/>
        <v>9</v>
      </c>
      <c r="CW133" s="2">
        <f t="shared" si="83"/>
        <v>9</v>
      </c>
      <c r="CX133" t="str">
        <f t="shared" si="84"/>
        <v>Mazā</v>
      </c>
    </row>
    <row r="134" spans="1:102" x14ac:dyDescent="0.25">
      <c r="A134" s="5">
        <v>3</v>
      </c>
      <c r="B134" s="23">
        <v>0.765126796204457</v>
      </c>
      <c r="C134">
        <v>37</v>
      </c>
      <c r="D134">
        <v>2</v>
      </c>
      <c r="E134" s="2">
        <f t="shared" si="104"/>
        <v>18.5</v>
      </c>
      <c r="F134" s="6">
        <f>ROUNDUP(IF($A134=1,C134/Pieņēmumi!$B$39,IF($A134=2,C134/Pieņēmumi!$B$40,IF($A134=3,C134/Pieņēmumi!$B$41,C134/Pieņēmumi!$B$42))),$F$10)</f>
        <v>2</v>
      </c>
      <c r="G134" s="6">
        <f t="shared" si="69"/>
        <v>18.5</v>
      </c>
      <c r="H134" s="6" t="str">
        <f>IF(AND(G134&gt;=0,G134&lt;Pieņēmumi!$B$46),0,
IF(AND(G134&gt;= Pieņēmumi!$B$46,G134&lt;Pieņēmumi!$B$47), "Mikro",
IF(AND(G134&gt;=Pieņēmumi!$B$47,G134&lt;Pieņēmumi!$B$48), "Mazs",
IF(AND(G134&gt;=Pieņēmumi!$B$48,G134&lt;Pieņēmumi!$B$49), "Vidējs","Liels"))))</f>
        <v>Vidējs</v>
      </c>
      <c r="I134" s="9">
        <f>IF(H134="Mikro",Pieņēmumi!$B$31*F134*0.5,
IF(H134="Mazs",Pieņēmumi!$B$31*F134,
IF(H134="Vidējs",Pieņēmumi!$B$32*F134,
IF(H134="Liels",Pieņēmumi!$B$34*F134,
0))))</f>
        <v>1.614987080103359</v>
      </c>
      <c r="J134" s="9">
        <f>IF(H134="Mikro",Pieņēmumi!$B$31*F134*0.5,0)</f>
        <v>0</v>
      </c>
      <c r="K134">
        <v>18</v>
      </c>
      <c r="L134">
        <v>1</v>
      </c>
      <c r="M134" s="2">
        <f>K134/L134</f>
        <v>18</v>
      </c>
      <c r="N134" s="6">
        <f>ROUNDUP(IF($A134=1,K134/Pieņēmumi!$L$39,IF($A134=2,K134/Pieņēmumi!$L$40,IF($A134=3,K134/Pieņēmumi!$L$41,K134/Pieņēmumi!$L$42))),$N$10)</f>
        <v>1</v>
      </c>
      <c r="O134" s="6">
        <f t="shared" si="70"/>
        <v>18</v>
      </c>
      <c r="P134" s="6" t="str">
        <f>IF(AND(O134&gt;=0,O134&lt;Pieņēmumi!$L$46),0,
IF(AND(O134&gt;= Pieņēmumi!$L$46,O134&lt;Pieņēmumi!$L$47), "Mikro",
IF(AND(O134&gt;=Pieņēmumi!$L$47,O134&lt;Pieņēmumi!$L$48), "Mazs",
IF(AND(O134&gt;=Pieņēmumi!$L$48,O134&lt;Pieņēmumi!$L$49), "Vidējs","Liels"))))</f>
        <v>Vidējs</v>
      </c>
      <c r="Q134" s="9">
        <f>IF(P134="Mikro",Pieņēmumi!$L$31*N134*0.5,
IF(P134="Mazs",Pieņēmumi!$L$31*N134,
IF(P134="Vidējs",Pieņēmumi!$L$32*N134,
IF(P134="Liels",Pieņēmumi!$L$34*N134,
0))))</f>
        <v>0.83979328165374689</v>
      </c>
      <c r="R134" s="9">
        <f>IF(P134="Mikro",Pieņēmumi!$L$31*N134*0.5,0)</f>
        <v>0</v>
      </c>
      <c r="S134">
        <v>38</v>
      </c>
      <c r="T134">
        <v>2</v>
      </c>
      <c r="U134" s="2">
        <f>S134/T134</f>
        <v>19</v>
      </c>
      <c r="V134" s="6">
        <f>ROUNDUP(IF($A134=1,S134/Pieņēmumi!$V$39,IF($A134=2,S134/Pieņēmumi!$V$40,IF($A134=3,S134/Pieņēmumi!$V$41,S134/Pieņēmumi!$V$42))),$V$10)</f>
        <v>2</v>
      </c>
      <c r="W134" s="6">
        <f t="shared" si="71"/>
        <v>19</v>
      </c>
      <c r="X134" s="6" t="str">
        <f>IF(AND(W134&gt;=0,W134&lt;Pieņēmumi!$V$46),0,
IF(AND(W134&gt;= Pieņēmumi!$V$46,W134&lt;Pieņēmumi!$V$47), "Mikro",
IF(AND(W134&gt;=Pieņēmumi!$V$47,W134&lt;Pieņēmumi!$V$48), "Mazs",
IF(AND(W134&gt;=Pieņēmumi!$V$48,W134&lt;Pieņēmumi!$V$49), "Vidējs","Liels"))))</f>
        <v>Vidējs</v>
      </c>
      <c r="Y134" s="9">
        <f>IF(X134="Mikro",Pieņēmumi!$V$31*V134*0.5,
IF(X134="Mazs",Pieņēmumi!$V$31*V134,
IF(X134="Vidējs",Pieņēmumi!$V$32*V134,
IF(X134="Liels",Pieņēmumi!$V$34*V134,
0))))</f>
        <v>1.7441860465116281</v>
      </c>
      <c r="Z134" s="9">
        <f>IF(X134="Mikro",Pieņēmumi!$V$31*V134*0.5,0)</f>
        <v>0</v>
      </c>
      <c r="AA134">
        <v>28</v>
      </c>
      <c r="AB134">
        <v>2</v>
      </c>
      <c r="AC134" s="2">
        <f t="shared" si="107"/>
        <v>14</v>
      </c>
      <c r="AD134" s="6">
        <f>ROUNDUP(IF($A134=1,AA134/Pieņēmumi!$AF$39,IF($A134=2,AA134/Pieņēmumi!$AF$40,IF($A134=3,AA134/Pieņēmumi!$AF$41,AA134/Pieņēmumi!$AF$42))),$AD$10)</f>
        <v>2</v>
      </c>
      <c r="AE134" s="6">
        <f t="shared" si="72"/>
        <v>14</v>
      </c>
      <c r="AF134" s="6" t="str">
        <f>IF(AND(AE134&gt;=0,AE134&lt;Pieņēmumi!$AF$46),0,
IF(AND(AE134&gt;= Pieņēmumi!$AF$46,AE134&lt;Pieņēmumi!$AF$47), "Mikro",
IF(AND(AE134&gt;=Pieņēmumi!$AF$47,AE134&lt;Pieņēmumi!$AF$48), "Mazs",
IF(AND(AE134&gt;=Pieņēmumi!$AF$48,AE134&lt;Pieņēmumi!$AF$49), "Vidējs","Liels"))))</f>
        <v>Vidējs</v>
      </c>
      <c r="AG134" s="9">
        <f>IF(AF134="Mikro",Pieņēmumi!$AF$31*AD134*0.5,
IF(AF134="Mazs",Pieņēmumi!$AF$31*AD134,
IF(AF134="Vidējs",Pieņēmumi!$AF$32*AD134,
IF(AF134="Liels",Pieņēmumi!$AF$34*AD134,
0))))</f>
        <v>2.0671834625323</v>
      </c>
      <c r="AH134" s="9">
        <f>IF(AF134="Mikro",Pieņēmumi!$AF$31*AD134*0.5,0)</f>
        <v>0</v>
      </c>
      <c r="AI134">
        <v>31</v>
      </c>
      <c r="AJ134">
        <v>2</v>
      </c>
      <c r="AK134" s="2">
        <f t="shared" si="108"/>
        <v>15.5</v>
      </c>
      <c r="AL134" s="6">
        <f>ROUNDUP(IF($A134=1,AI134/Pieņēmumi!$AR$39,IF($A134=2,AI134/Pieņēmumi!$AR$40,IF($A134=3,AI134/Pieņēmumi!$AR$41,AI134/Pieņēmumi!$AR$42))),$AL$10)</f>
        <v>2</v>
      </c>
      <c r="AM134" s="6">
        <f t="shared" si="73"/>
        <v>15.5</v>
      </c>
      <c r="AN134" s="6" t="str">
        <f>IF(AND(AM134&gt;=0,AM134&lt;Pieņēmumi!$AR$46),0,
IF(AND(AM134&gt;= Pieņēmumi!$AR$46,AM134&lt;Pieņēmumi!$AR$47), "Mikro",
IF(AND(AM134&gt;=Pieņēmumi!$AR$47,AM134&lt;Pieņēmumi!$AR$48), "Mazs",
IF(AND(AM134&gt;=Pieņēmumi!$AR$48,AM134&lt;Pieņēmumi!$AR$49), "Vidējs","Liels"))))</f>
        <v>Vidējs</v>
      </c>
      <c r="AO134" s="9">
        <f>IF(AN134="Mikro",Pieņēmumi!$AR$31*AL134*0.5,
IF(AN134="Mazs",Pieņēmumi!$AR$31*AL134,
IF(AN134="Vidējs",Pieņēmumi!$AR$32*AL134,
IF(AN134="Liels",Pieņēmumi!$AR$34*AL134,
0))))</f>
        <v>2.1963824289405687</v>
      </c>
      <c r="AP134" s="9">
        <f>IF(AN134="Mikro",Pieņēmumi!$AR$31*AL134*0.5,0)</f>
        <v>0</v>
      </c>
      <c r="AQ134">
        <v>30</v>
      </c>
      <c r="AR134">
        <v>2</v>
      </c>
      <c r="AS134" s="2">
        <f>AQ134/AR134</f>
        <v>15</v>
      </c>
      <c r="AT134" s="6">
        <f>ROUNDUP(IF($A134=1,AQ134/Pieņēmumi!$BC$39,IF($A134=2,AQ134/Pieņēmumi!$BC$40,IF($A134=3,AQ134/Pieņēmumi!$BC$41,AQ134/Pieņēmumi!$BC$42))),$AT$10)</f>
        <v>2</v>
      </c>
      <c r="AU134" s="6">
        <f t="shared" si="74"/>
        <v>15</v>
      </c>
      <c r="AV134" s="6" t="str">
        <f>IF(AND(AU134&gt;=0,AU134&lt;Pieņēmumi!$BC$46),0,
IF(AND(AU134&gt;= Pieņēmumi!$BC$46,AU134&lt;Pieņēmumi!$BC$47), "Mikro",
IF(AND(AU134&gt;=Pieņēmumi!$BC$47,AU134&lt;Pieņēmumi!$BC$48), "Mazs",
IF(AND(AU134&gt;=Pieņēmumi!$BC$48,AU134&lt;Pieņēmumi!$BC$49), "Vidējs","Liels"))))</f>
        <v>Vidējs</v>
      </c>
      <c r="AW134" s="9">
        <f>IF(AV134="Mikro",Pieņēmumi!$BC$31*AT134*0.5,
IF(AV134="Mazs",Pieņēmumi!$BC$31*AT134,
IF(AV134="Vidējs",Pieņēmumi!$BC$32*AT134,
IF(AV134="Liels",Pieņēmumi!$BC$34*AT134,
0))))</f>
        <v>2.3255813953488373</v>
      </c>
      <c r="AX134" s="9">
        <f>IF(AV134="Mikro",Pieņēmumi!$BC$31*AT134*0.5,0)</f>
        <v>0</v>
      </c>
      <c r="AY134">
        <v>33</v>
      </c>
      <c r="AZ134">
        <v>2</v>
      </c>
      <c r="BA134" s="2">
        <f t="shared" si="110"/>
        <v>16.5</v>
      </c>
      <c r="BB134" s="6">
        <f>ROUNDUP(IF($A134=1,AY134/Pieņēmumi!$BN$39,IF($A134=2,AY134/Pieņēmumi!$BN$40,IF($A134=3,AY134/Pieņēmumi!$BN$41,AY134/Pieņēmumi!$BN$42))),$BB$10)</f>
        <v>2</v>
      </c>
      <c r="BC134" s="6">
        <f t="shared" si="75"/>
        <v>16.5</v>
      </c>
      <c r="BD134" s="6" t="str">
        <f>IF(AND(BC134&gt;=0,BC134&lt;Pieņēmumi!$BN$46),0,
IF(AND(BC134&gt;= Pieņēmumi!$BN$46,BC134&lt;Pieņēmumi!$BN$47), "Mikro",
IF(AND(BC134&gt;=Pieņēmumi!$BN$47,BC134&lt;Pieņēmumi!$BN$48), "Mazs",
IF(AND(BC134&gt;=Pieņēmumi!$BN$48,BC134&lt;Pieņēmumi!$BN$49), "Vidējs","Liels"))))</f>
        <v>Vidējs</v>
      </c>
      <c r="BE134" s="9">
        <f>IF(BD134="Mikro",Pieņēmumi!$BN$31*BB134*0.5,
IF(BD134="Mazs",Pieņēmumi!$BN$31*BB134,
IF(BD134="Vidējs",Pieņēmumi!$BN$32*BB134,
IF(BD134="Liels",Pieņēmumi!$BN$34*BB134,
0))))</f>
        <v>2.454780361757106</v>
      </c>
      <c r="BF134" s="9">
        <f>IF(BD134="Mikro",Pieņēmumi!$BN$31*BB134*0.5,0)</f>
        <v>0</v>
      </c>
      <c r="BG134">
        <v>32</v>
      </c>
      <c r="BH134">
        <v>2</v>
      </c>
      <c r="BI134" s="2">
        <f t="shared" si="111"/>
        <v>16</v>
      </c>
      <c r="BJ134" s="6">
        <f>ROUNDUP(IF($A134=1,BG134/Pieņēmumi!$BY$39,IF($A134=2,BG134/Pieņēmumi!$BY$40,IF($A134=3,BG134/Pieņēmumi!$BY$41,BG134/Pieņēmumi!$BY$42))),$BJ$10)</f>
        <v>2</v>
      </c>
      <c r="BK134" s="6">
        <f t="shared" si="76"/>
        <v>16</v>
      </c>
      <c r="BL134" s="6" t="str">
        <f>IF(AND(BK134&gt;=0,BK134&lt;Pieņēmumi!$BY$46),0,
IF(AND(BK134&gt;= Pieņēmumi!$BY$46,BK134&lt;Pieņēmumi!$BY$47), "Mikro",
IF(AND(BK134&gt;=Pieņēmumi!$BY$47,BK134&lt;Pieņēmumi!$BY$48), "Mazs",
IF(AND(BK134&gt;=Pieņēmumi!$BY$48,BK134&lt;Pieņēmumi!$BY$49), "Vidējs","Liels"))))</f>
        <v>Vidējs</v>
      </c>
      <c r="BM134" s="9">
        <f>IF(BL134="Mikro",Pieņēmumi!$BY$31*BJ134*0.5,
IF(BL134="Mazs",Pieņēmumi!$BY$31*BJ134,
IF(BL134="Vidējs",Pieņēmumi!$BY$32*BJ134,
IF(BL134="Liels",Pieņēmumi!$BY$34*BJ134,
0))))</f>
        <v>2.5839793281653747</v>
      </c>
      <c r="BN134" s="9">
        <f>IF(BL134="Mikro",Pieņēmumi!$BY$31*BJ134*0.5,0)</f>
        <v>0</v>
      </c>
      <c r="BO134">
        <v>23</v>
      </c>
      <c r="BP134">
        <v>1</v>
      </c>
      <c r="BQ134" s="2">
        <f t="shared" si="112"/>
        <v>23</v>
      </c>
      <c r="BR134" s="6">
        <f>ROUNDUP(IF($A134=1,BO134/Pieņēmumi!$CJ$39,IF($A134=2,BO134/Pieņēmumi!$CJ$40,IF($A134=3,BO134/Pieņēmumi!$CJ$41,BO134/Pieņēmumi!$CJ$42))),$BR$10)</f>
        <v>1</v>
      </c>
      <c r="BS134" s="6">
        <f t="shared" si="77"/>
        <v>23</v>
      </c>
      <c r="BT134" s="6" t="str">
        <f>IF(AND(BS134&gt;=0,BS134&lt;Pieņēmumi!$CJ$46),0,
IF(AND(BS134&gt;= Pieņēmumi!$CJ$46,BS134&lt;Pieņēmumi!$CJ$47), "Mikro",
IF(AND(BS134&gt;=Pieņēmumi!$CJ$47,BS134&lt;Pieņēmumi!$CJ$48), "Mazs",
IF(AND(BS134&gt;=Pieņēmumi!$CJ$48,BS134&lt;Pieņēmumi!$CJ$49), "Vidējs","Liels"))))</f>
        <v>Liels</v>
      </c>
      <c r="BU134" s="9">
        <f>IF(BT134="Mikro",Pieņēmumi!$CJ$31*BR134*0.5,
IF(BT134="Mazs",Pieņēmumi!$CJ$31*BR134,
IF(BT134="Vidējs",Pieņēmumi!$CJ$32*BR134,
IF(BT134="Liels",Pieņēmumi!$CJ$34*BR134,
0))))</f>
        <v>1.6955266955266954</v>
      </c>
      <c r="BV134" s="9">
        <f>IF(BT134="Mikro",Pieņēmumi!$CJ$31*BR134*0.5,0)</f>
        <v>0</v>
      </c>
      <c r="BW134">
        <v>15</v>
      </c>
      <c r="BX134">
        <v>1</v>
      </c>
      <c r="BY134" s="2">
        <f>BW134/BX134</f>
        <v>15</v>
      </c>
      <c r="BZ134" s="6">
        <f>ROUNDUP(IF($A134=1,BW134/Pieņēmumi!$CU$42,IF($A134=2,BW134/Pieņēmumi!$CU$43,IF($A134=3,BW134/Pieņēmumi!$CU$44,BW134/Pieņēmumi!$CU$45))),$CH$10)</f>
        <v>1</v>
      </c>
      <c r="CA134" s="6">
        <f t="shared" si="78"/>
        <v>15</v>
      </c>
      <c r="CB134" s="6" t="str">
        <f>IF(AND(CA134&gt;=0,CA134&lt;Pieņēmumi!$CU$49),0,
IF(AND(CA134&gt;=Pieņēmumi!$CU$49,CA134&lt;Pieņēmumi!$CU$50),"Mazs",
IF(AND(CA134&gt;=Pieņēmumi!$CU$50,CA134&lt;Pieņēmumi!$CU$51),"Vidējs","Liels")))</f>
        <v>Vidējs</v>
      </c>
      <c r="CC134" s="9">
        <f>IF(CB134="Mazs",Pieņēmumi!$CU$34*BZ134,IF(CB134="Vidējs",Pieņēmumi!$CU$35*BZ134,IF(CB134="Liels",Pieņēmumi!$CU$37*BZ134,0)))</f>
        <v>1.3888888888888891</v>
      </c>
      <c r="CD134" s="9">
        <f>IF(CB134="Mazs",(Pieņēmumi!$CU$35-Pieņēmumi!$CU$34)*BZ134,0)</f>
        <v>0</v>
      </c>
      <c r="CE134">
        <v>16</v>
      </c>
      <c r="CF134">
        <v>1</v>
      </c>
      <c r="CG134" s="2">
        <f>CE134/CF134</f>
        <v>16</v>
      </c>
      <c r="CH134" s="6">
        <f>ROUNDUP(IF($A134=1,CE134/Pieņēmumi!$DE$42,IF($A134=2,CE134/Pieņēmumi!$DE$43,IF($A134=3,CE134/Pieņēmumi!$DE$44,CE134/Pieņēmumi!$DE$45))),$CH$10)</f>
        <v>1</v>
      </c>
      <c r="CI134" s="6">
        <f t="shared" si="79"/>
        <v>16</v>
      </c>
      <c r="CJ134" s="6" t="str">
        <f>IF(AND(CI134&gt;=0,CI134&lt;Pieņēmumi!$DE$49),0,
IF(AND(CI134&gt;=Pieņēmumi!$DE$49,CI134&lt;Pieņēmumi!$DE$50),"Mazs",
IF(AND(CI134&gt;=Pieņēmumi!$DE$50,CI134&lt;Pieņēmumi!$DE$51),"Vidējs","Liels")))</f>
        <v>Vidējs</v>
      </c>
      <c r="CK134" s="9">
        <f>IF(CJ134="Mazs",Pieņēmumi!$DE$34*CH134,IF(CJ134="Vidējs",Pieņēmumi!$DE$35*CH134,IF(CJ134="Liels",Pieņēmumi!$DE$37*CH134,0)))</f>
        <v>1.3888888888888891</v>
      </c>
      <c r="CL134" s="9">
        <f>IF(CJ134="Mazs",(Pieņēmumi!$DE$35-Pieņēmumi!$DE$34)*CH134,0)</f>
        <v>0</v>
      </c>
      <c r="CM134">
        <v>17</v>
      </c>
      <c r="CN134">
        <v>1</v>
      </c>
      <c r="CO134" s="2">
        <f>CM134/CN134</f>
        <v>17</v>
      </c>
      <c r="CP134" s="6">
        <f>ROUNDUP(IF($A134=1,CM134/Pieņēmumi!$DO$42,IF($A134=2,CM134/Pieņēmumi!$DO$43,IF($A134=3,CM134/Pieņēmumi!$DO$44,CM134/Pieņēmumi!$DO$45))),$CP$10)</f>
        <v>1</v>
      </c>
      <c r="CQ134" s="6">
        <f t="shared" si="80"/>
        <v>17</v>
      </c>
      <c r="CR134" s="6" t="str">
        <f>IF(AND(CQ134&gt;=0,CQ134&lt;Pieņēmumi!$DO$49),0,
IF(AND(CQ134&gt;=Pieņēmumi!$DO$49,CQ134&lt;Pieņēmumi!$DO$50),"Mazs",
IF(AND(CQ134&gt;=Pieņēmumi!$DO$50,CQ134&lt;Pieņēmumi!$DO$51),"Vidējs","Liels")))</f>
        <v>Vidējs</v>
      </c>
      <c r="CS134" s="9">
        <f>IF(CR134="Mazs",Pieņēmumi!$DO$34*CP134,IF(CR134="Vidējs",Pieņēmumi!$DO$35*CP134,IF(CR134="Liels",Pieņēmumi!$DO$37*CP134,0)))</f>
        <v>1.3888888888888891</v>
      </c>
      <c r="CT134" s="9">
        <f>IF(CR134="Mazs",(Pieņēmumi!$DO$35-Pieņēmumi!$DO$34)*CP134,0)</f>
        <v>0</v>
      </c>
      <c r="CU134" s="6">
        <f t="shared" si="81"/>
        <v>318</v>
      </c>
      <c r="CV134" s="6">
        <f t="shared" si="82"/>
        <v>19</v>
      </c>
      <c r="CW134" s="2">
        <f t="shared" si="83"/>
        <v>16.736842105263158</v>
      </c>
      <c r="CX134" t="str">
        <f t="shared" si="84"/>
        <v>Vidējā</v>
      </c>
    </row>
    <row r="135" spans="1:102" x14ac:dyDescent="0.25">
      <c r="A135" s="5">
        <v>3</v>
      </c>
      <c r="B135" s="23">
        <v>0.76415362684071797</v>
      </c>
      <c r="C135">
        <v>10</v>
      </c>
      <c r="D135">
        <v>1</v>
      </c>
      <c r="E135" s="2">
        <f t="shared" si="104"/>
        <v>10</v>
      </c>
      <c r="F135" s="6">
        <f>ROUNDUP(IF($A135=1,C135/Pieņēmumi!$B$39,IF($A135=2,C135/Pieņēmumi!$B$40,IF($A135=3,C135/Pieņēmumi!$B$41,C135/Pieņēmumi!$B$42))),$F$10)</f>
        <v>1</v>
      </c>
      <c r="G135" s="6">
        <f t="shared" si="69"/>
        <v>10</v>
      </c>
      <c r="H135" s="6" t="str">
        <f>IF(AND(G135&gt;=0,G135&lt;Pieņēmumi!$B$46),0,
IF(AND(G135&gt;= Pieņēmumi!$B$46,G135&lt;Pieņēmumi!$B$47), "Mikro",
IF(AND(G135&gt;=Pieņēmumi!$B$47,G135&lt;Pieņēmumi!$B$48), "Mazs",
IF(AND(G135&gt;=Pieņēmumi!$B$48,G135&lt;Pieņēmumi!$B$49), "Vidējs","Liels"))))</f>
        <v>Mazs</v>
      </c>
      <c r="I135" s="9">
        <f>IF(H135="Mikro",Pieņēmumi!$B$31*F135*0.5,
IF(H135="Mazs",Pieņēmumi!$B$31*F135,
IF(H135="Vidējs",Pieņēmumi!$B$32*F135,
IF(H135="Liels",Pieņēmumi!$B$34*F135,
0))))</f>
        <v>0.71584189231248063</v>
      </c>
      <c r="J135" s="9">
        <f>IF(H135="Mikro",Pieņēmumi!$B$31*F135*0.5,0)</f>
        <v>0</v>
      </c>
      <c r="K135">
        <v>7</v>
      </c>
      <c r="L135">
        <v>1</v>
      </c>
      <c r="M135" s="2">
        <f>K135/L135</f>
        <v>7</v>
      </c>
      <c r="N135" s="6">
        <f>ROUNDUP(IF($A135=1,K135/Pieņēmumi!$L$39,IF($A135=2,K135/Pieņēmumi!$L$40,IF($A135=3,K135/Pieņēmumi!$L$41,K135/Pieņēmumi!$L$42))),$N$10)</f>
        <v>1</v>
      </c>
      <c r="O135" s="6">
        <f t="shared" si="70"/>
        <v>7</v>
      </c>
      <c r="P135" s="6" t="str">
        <f>IF(AND(O135&gt;=0,O135&lt;Pieņēmumi!$L$46),0,
IF(AND(O135&gt;= Pieņēmumi!$L$46,O135&lt;Pieņēmumi!$L$47), "Mikro",
IF(AND(O135&gt;=Pieņēmumi!$L$47,O135&lt;Pieņēmumi!$L$48), "Mazs",
IF(AND(O135&gt;=Pieņēmumi!$L$48,O135&lt;Pieņēmumi!$L$49), "Vidējs","Liels"))))</f>
        <v>Mikro</v>
      </c>
      <c r="Q135" s="9">
        <f>IF(P135="Mikro",Pieņēmumi!$L$31*N135*0.5,
IF(P135="Mazs",Pieņēmumi!$L$31*N135,
IF(P135="Vidējs",Pieņēmumi!$L$32*N135,
IF(P135="Liels",Pieņēmumi!$L$34*N135,
0))))</f>
        <v>0.3734827264239029</v>
      </c>
      <c r="R135" s="9">
        <f>IF(P135="Mikro",Pieņēmumi!$L$31*N135*0.5,0)</f>
        <v>0.3734827264239029</v>
      </c>
      <c r="S135">
        <v>0</v>
      </c>
      <c r="T135">
        <v>0</v>
      </c>
      <c r="U135" s="2">
        <v>0</v>
      </c>
      <c r="V135" s="6">
        <f>ROUNDUP(IF($A135=1,S135/Pieņēmumi!$V$39,IF($A135=2,S135/Pieņēmumi!$V$40,IF($A135=3,S135/Pieņēmumi!$V$41,S135/Pieņēmumi!$V$42))),$V$10)</f>
        <v>0</v>
      </c>
      <c r="W135" s="6">
        <f t="shared" si="71"/>
        <v>0</v>
      </c>
      <c r="X135" s="6">
        <f>IF(AND(W135&gt;=0,W135&lt;Pieņēmumi!$V$46),0,
IF(AND(W135&gt;= Pieņēmumi!$V$46,W135&lt;Pieņēmumi!$V$47), "Mikro",
IF(AND(W135&gt;=Pieņēmumi!$V$47,W135&lt;Pieņēmumi!$V$48), "Mazs",
IF(AND(W135&gt;=Pieņēmumi!$V$48,W135&lt;Pieņēmumi!$V$49), "Vidējs","Liels"))))</f>
        <v>0</v>
      </c>
      <c r="Y135" s="9">
        <f>IF(X135="Mikro",Pieņēmumi!$V$31*V135*0.5,
IF(X135="Mazs",Pieņēmumi!$V$31*V135,
IF(X135="Vidējs",Pieņēmumi!$V$32*V135,
IF(X135="Liels",Pieņēmumi!$V$34*V135,
0))))</f>
        <v>0</v>
      </c>
      <c r="Z135" s="9">
        <f>IF(X135="Mikro",Pieņēmumi!$V$31*V135*0.5,0)</f>
        <v>0</v>
      </c>
      <c r="AA135">
        <v>10</v>
      </c>
      <c r="AB135">
        <v>1</v>
      </c>
      <c r="AC135" s="2">
        <f t="shared" si="107"/>
        <v>10</v>
      </c>
      <c r="AD135" s="6">
        <f>ROUNDUP(IF($A135=1,AA135/Pieņēmumi!$AF$39,IF($A135=2,AA135/Pieņēmumi!$AF$40,IF($A135=3,AA135/Pieņēmumi!$AF$41,AA135/Pieņēmumi!$AF$42))),$AD$10)</f>
        <v>1</v>
      </c>
      <c r="AE135" s="6">
        <f t="shared" si="72"/>
        <v>10</v>
      </c>
      <c r="AF135" s="6" t="str">
        <f>IF(AND(AE135&gt;=0,AE135&lt;Pieņēmumi!$AF$46),0,
IF(AND(AE135&gt;= Pieņēmumi!$AF$46,AE135&lt;Pieņēmumi!$AF$47), "Mikro",
IF(AND(AE135&gt;=Pieņēmumi!$AF$47,AE135&lt;Pieņēmumi!$AF$48), "Mazs",
IF(AND(AE135&gt;=Pieņēmumi!$AF$48,AE135&lt;Pieņēmumi!$AF$49), "Vidējs","Liels"))))</f>
        <v>Mazs</v>
      </c>
      <c r="AG135" s="9">
        <f>IF(AF135="Mikro",Pieņēmumi!$AF$31*AD135*0.5,
IF(AF135="Mazs",Pieņēmumi!$AF$31*AD135,
IF(AF135="Vidējs",Pieņēmumi!$AF$32*AD135,
IF(AF135="Liels",Pieņēmumi!$AF$34*AD135,
0))))</f>
        <v>0.84033613445378152</v>
      </c>
      <c r="AH135" s="9">
        <f>IF(AF135="Mikro",Pieņēmumi!$AF$31*AD135*0.5,0)</f>
        <v>0</v>
      </c>
      <c r="AI135">
        <v>0</v>
      </c>
      <c r="AJ135">
        <v>0</v>
      </c>
      <c r="AK135" s="2">
        <v>0</v>
      </c>
      <c r="AL135" s="6">
        <f>ROUNDUP(IF($A135=1,AI135/Pieņēmumi!$AR$39,IF($A135=2,AI135/Pieņēmumi!$AR$40,IF($A135=3,AI135/Pieņēmumi!$AR$41,AI135/Pieņēmumi!$AR$42))),$AL$10)</f>
        <v>0</v>
      </c>
      <c r="AM135" s="6">
        <f t="shared" si="73"/>
        <v>0</v>
      </c>
      <c r="AN135" s="6">
        <f>IF(AND(AM135&gt;=0,AM135&lt;Pieņēmumi!$AR$46),0,
IF(AND(AM135&gt;= Pieņēmumi!$AR$46,AM135&lt;Pieņēmumi!$AR$47), "Mikro",
IF(AND(AM135&gt;=Pieņēmumi!$AR$47,AM135&lt;Pieņēmumi!$AR$48), "Mazs",
IF(AND(AM135&gt;=Pieņēmumi!$AR$48,AM135&lt;Pieņēmumi!$AR$49), "Vidējs","Liels"))))</f>
        <v>0</v>
      </c>
      <c r="AO135" s="9">
        <f>IF(AN135="Mikro",Pieņēmumi!$AR$31*AL135*0.5,
IF(AN135="Mazs",Pieņēmumi!$AR$31*AL135,
IF(AN135="Vidējs",Pieņēmumi!$AR$32*AL135,
IF(AN135="Liels",Pieņēmumi!$AR$34*AL135,
0))))</f>
        <v>0</v>
      </c>
      <c r="AP135" s="9">
        <f>IF(AN135="Mikro",Pieņēmumi!$AR$31*AL135*0.5,0)</f>
        <v>0</v>
      </c>
      <c r="AQ135">
        <v>0</v>
      </c>
      <c r="AR135">
        <v>0</v>
      </c>
      <c r="AS135" s="2">
        <v>0</v>
      </c>
      <c r="AT135" s="6">
        <f>ROUNDUP(IF($A135=1,AQ135/Pieņēmumi!$BC$39,IF($A135=2,AQ135/Pieņēmumi!$BC$40,IF($A135=3,AQ135/Pieņēmumi!$BC$41,AQ135/Pieņēmumi!$BC$42))),$AT$10)</f>
        <v>0</v>
      </c>
      <c r="AU135" s="6">
        <f t="shared" si="74"/>
        <v>0</v>
      </c>
      <c r="AV135" s="6">
        <f>IF(AND(AU135&gt;=0,AU135&lt;Pieņēmumi!$BC$46),0,
IF(AND(AU135&gt;= Pieņēmumi!$BC$46,AU135&lt;Pieņēmumi!$BC$47), "Mikro",
IF(AND(AU135&gt;=Pieņēmumi!$BC$47,AU135&lt;Pieņēmumi!$BC$48), "Mazs",
IF(AND(AU135&gt;=Pieņēmumi!$BC$48,AU135&lt;Pieņēmumi!$BC$49), "Vidējs","Liels"))))</f>
        <v>0</v>
      </c>
      <c r="AW135" s="9">
        <f>IF(AV135="Mikro",Pieņēmumi!$BC$31*AT135*0.5,
IF(AV135="Mazs",Pieņēmumi!$BC$31*AT135,
IF(AV135="Vidējs",Pieņēmumi!$BC$32*AT135,
IF(AV135="Liels",Pieņēmumi!$BC$34*AT135,
0))))</f>
        <v>0</v>
      </c>
      <c r="AX135" s="9">
        <f>IF(AV135="Mikro",Pieņēmumi!$BC$31*AT135*0.5,0)</f>
        <v>0</v>
      </c>
      <c r="AY135">
        <v>0</v>
      </c>
      <c r="AZ135">
        <v>0</v>
      </c>
      <c r="BA135" s="2">
        <v>0</v>
      </c>
      <c r="BB135" s="6">
        <f>ROUNDUP(IF($A135=1,AY135/Pieņēmumi!$BN$39,IF($A135=2,AY135/Pieņēmumi!$BN$40,IF($A135=3,AY135/Pieņēmumi!$BN$41,AY135/Pieņēmumi!$BN$42))),$BB$10)</f>
        <v>0</v>
      </c>
      <c r="BC135" s="6">
        <f t="shared" si="75"/>
        <v>0</v>
      </c>
      <c r="BD135" s="6">
        <f>IF(AND(BC135&gt;=0,BC135&lt;Pieņēmumi!$BN$46),0,
IF(AND(BC135&gt;= Pieņēmumi!$BN$46,BC135&lt;Pieņēmumi!$BN$47), "Mikro",
IF(AND(BC135&gt;=Pieņēmumi!$BN$47,BC135&lt;Pieņēmumi!$BN$48), "Mazs",
IF(AND(BC135&gt;=Pieņēmumi!$BN$48,BC135&lt;Pieņēmumi!$BN$49), "Vidējs","Liels"))))</f>
        <v>0</v>
      </c>
      <c r="BE135" s="9">
        <f>IF(BD135="Mikro",Pieņēmumi!$BN$31*BB135*0.5,
IF(BD135="Mazs",Pieņēmumi!$BN$31*BB135,
IF(BD135="Vidējs",Pieņēmumi!$BN$32*BB135,
IF(BD135="Liels",Pieņēmumi!$BN$34*BB135,
0))))</f>
        <v>0</v>
      </c>
      <c r="BF135" s="9">
        <f>IF(BD135="Mikro",Pieņēmumi!$BN$31*BB135*0.5,0)</f>
        <v>0</v>
      </c>
      <c r="BG135">
        <v>0</v>
      </c>
      <c r="BH135">
        <v>0</v>
      </c>
      <c r="BI135" s="2">
        <v>0</v>
      </c>
      <c r="BJ135" s="6">
        <f>ROUNDUP(IF($A135=1,BG135/Pieņēmumi!$BY$39,IF($A135=2,BG135/Pieņēmumi!$BY$40,IF($A135=3,BG135/Pieņēmumi!$BY$41,BG135/Pieņēmumi!$BY$42))),$BJ$10)</f>
        <v>0</v>
      </c>
      <c r="BK135" s="6">
        <f t="shared" si="76"/>
        <v>0</v>
      </c>
      <c r="BL135" s="6">
        <f>IF(AND(BK135&gt;=0,BK135&lt;Pieņēmumi!$BY$46),0,
IF(AND(BK135&gt;= Pieņēmumi!$BY$46,BK135&lt;Pieņēmumi!$BY$47), "Mikro",
IF(AND(BK135&gt;=Pieņēmumi!$BY$47,BK135&lt;Pieņēmumi!$BY$48), "Mazs",
IF(AND(BK135&gt;=Pieņēmumi!$BY$48,BK135&lt;Pieņēmumi!$BY$49), "Vidējs","Liels"))))</f>
        <v>0</v>
      </c>
      <c r="BM135" s="9">
        <f>IF(BL135="Mikro",Pieņēmumi!$BY$31*BJ135*0.5,
IF(BL135="Mazs",Pieņēmumi!$BY$31*BJ135,
IF(BL135="Vidējs",Pieņēmumi!$BY$32*BJ135,
IF(BL135="Liels",Pieņēmumi!$BY$34*BJ135,
0))))</f>
        <v>0</v>
      </c>
      <c r="BN135" s="9">
        <f>IF(BL135="Mikro",Pieņēmumi!$BY$31*BJ135*0.5,0)</f>
        <v>0</v>
      </c>
      <c r="BO135">
        <v>0</v>
      </c>
      <c r="BP135">
        <v>0</v>
      </c>
      <c r="BQ135" s="2">
        <v>0</v>
      </c>
      <c r="BR135" s="6">
        <f>ROUNDUP(IF($A135=1,BO135/Pieņēmumi!$CJ$39,IF($A135=2,BO135/Pieņēmumi!$CJ$40,IF($A135=3,BO135/Pieņēmumi!$CJ$41,BO135/Pieņēmumi!$CJ$42))),$BR$10)</f>
        <v>0</v>
      </c>
      <c r="BS135" s="6">
        <f t="shared" si="77"/>
        <v>0</v>
      </c>
      <c r="BT135" s="6">
        <f>IF(AND(BS135&gt;=0,BS135&lt;Pieņēmumi!$CJ$46),0,
IF(AND(BS135&gt;= Pieņēmumi!$CJ$46,BS135&lt;Pieņēmumi!$CJ$47), "Mikro",
IF(AND(BS135&gt;=Pieņēmumi!$CJ$47,BS135&lt;Pieņēmumi!$CJ$48), "Mazs",
IF(AND(BS135&gt;=Pieņēmumi!$CJ$48,BS135&lt;Pieņēmumi!$CJ$49), "Vidējs","Liels"))))</f>
        <v>0</v>
      </c>
      <c r="BU135" s="9">
        <f>IF(BT135="Mikro",Pieņēmumi!$CJ$31*BR135*0.5,
IF(BT135="Mazs",Pieņēmumi!$CJ$31*BR135,
IF(BT135="Vidējs",Pieņēmumi!$CJ$32*BR135,
IF(BT135="Liels",Pieņēmumi!$CJ$34*BR135,
0))))</f>
        <v>0</v>
      </c>
      <c r="BV135" s="9">
        <f>IF(BT135="Mikro",Pieņēmumi!$CJ$31*BR135*0.5,0)</f>
        <v>0</v>
      </c>
      <c r="BW135">
        <v>0</v>
      </c>
      <c r="BX135">
        <v>0</v>
      </c>
      <c r="BY135" s="2">
        <v>0</v>
      </c>
      <c r="BZ135" s="6">
        <f>ROUNDUP(IF($A135=1,BW135/Pieņēmumi!$CU$42,IF($A135=2,BW135/Pieņēmumi!$CU$43,IF($A135=3,BW135/Pieņēmumi!$CU$44,BW135/Pieņēmumi!$CU$45))),$CH$10)</f>
        <v>0</v>
      </c>
      <c r="CA135" s="6">
        <f t="shared" si="78"/>
        <v>0</v>
      </c>
      <c r="CB135" s="6">
        <f>IF(AND(CA135&gt;=0,CA135&lt;Pieņēmumi!$CU$49),0,
IF(AND(CA135&gt;=Pieņēmumi!$CU$49,CA135&lt;Pieņēmumi!$CU$50),"Mazs",
IF(AND(CA135&gt;=Pieņēmumi!$CU$50,CA135&lt;Pieņēmumi!$CU$51),"Vidējs","Liels")))</f>
        <v>0</v>
      </c>
      <c r="CC135" s="9">
        <f>IF(CB135="Mazs",Pieņēmumi!$CU$34*BZ135,IF(CB135="Vidējs",Pieņēmumi!$CU$35*BZ135,IF(CB135="Liels",Pieņēmumi!$CU$37*BZ135,0)))</f>
        <v>0</v>
      </c>
      <c r="CD135" s="9">
        <f>IF(CB135="Mazs",(Pieņēmumi!$CU$35-Pieņēmumi!$CU$34)*BZ135,0)</f>
        <v>0</v>
      </c>
      <c r="CE135">
        <v>0</v>
      </c>
      <c r="CF135">
        <v>0</v>
      </c>
      <c r="CG135" s="2">
        <v>0</v>
      </c>
      <c r="CH135" s="6">
        <f>ROUNDUP(IF($A135=1,CE135/Pieņēmumi!$DE$42,IF($A135=2,CE135/Pieņēmumi!$DE$43,IF($A135=3,CE135/Pieņēmumi!$DE$44,CE135/Pieņēmumi!$DE$45))),$CH$10)</f>
        <v>0</v>
      </c>
      <c r="CI135" s="6">
        <f t="shared" si="79"/>
        <v>0</v>
      </c>
      <c r="CJ135" s="6">
        <f>IF(AND(CI135&gt;=0,CI135&lt;Pieņēmumi!$DE$49),0,
IF(AND(CI135&gt;=Pieņēmumi!$DE$49,CI135&lt;Pieņēmumi!$DE$50),"Mazs",
IF(AND(CI135&gt;=Pieņēmumi!$DE$50,CI135&lt;Pieņēmumi!$DE$51),"Vidējs","Liels")))</f>
        <v>0</v>
      </c>
      <c r="CK135" s="9">
        <f>IF(CJ135="Mazs",Pieņēmumi!$DE$34*CH135,IF(CJ135="Vidējs",Pieņēmumi!$DE$35*CH135,IF(CJ135="Liels",Pieņēmumi!$DE$37*CH135,0)))</f>
        <v>0</v>
      </c>
      <c r="CL135" s="9">
        <f>IF(CJ135="Mazs",(Pieņēmumi!$DE$35-Pieņēmumi!$DE$34)*CH135,0)</f>
        <v>0</v>
      </c>
      <c r="CM135">
        <v>0</v>
      </c>
      <c r="CN135">
        <v>0</v>
      </c>
      <c r="CO135" s="2">
        <v>0</v>
      </c>
      <c r="CP135" s="6">
        <f>ROUNDUP(IF($A135=1,CM135/Pieņēmumi!$DO$42,IF($A135=2,CM135/Pieņēmumi!$DO$43,IF($A135=3,CM135/Pieņēmumi!$DO$44,CM135/Pieņēmumi!$DO$45))),$CP$10)</f>
        <v>0</v>
      </c>
      <c r="CQ135" s="6">
        <f t="shared" si="80"/>
        <v>0</v>
      </c>
      <c r="CR135" s="6">
        <f>IF(AND(CQ135&gt;=0,CQ135&lt;Pieņēmumi!$DO$49),0,
IF(AND(CQ135&gt;=Pieņēmumi!$DO$49,CQ135&lt;Pieņēmumi!$DO$50),"Mazs",
IF(AND(CQ135&gt;=Pieņēmumi!$DO$50,CQ135&lt;Pieņēmumi!$DO$51),"Vidējs","Liels")))</f>
        <v>0</v>
      </c>
      <c r="CS135" s="9">
        <f>IF(CR135="Mazs",Pieņēmumi!$DO$34*CP135,IF(CR135="Vidējs",Pieņēmumi!$DO$35*CP135,IF(CR135="Liels",Pieņēmumi!$DO$37*CP135,0)))</f>
        <v>0</v>
      </c>
      <c r="CT135" s="9">
        <f>IF(CR135="Mazs",(Pieņēmumi!$DO$35-Pieņēmumi!$DO$34)*CP135,0)</f>
        <v>0</v>
      </c>
      <c r="CU135" s="6">
        <f t="shared" si="81"/>
        <v>27</v>
      </c>
      <c r="CV135" s="6">
        <f t="shared" si="82"/>
        <v>3</v>
      </c>
      <c r="CW135" s="2">
        <f t="shared" si="83"/>
        <v>9</v>
      </c>
      <c r="CX135" t="str">
        <f t="shared" si="84"/>
        <v>Mazā</v>
      </c>
    </row>
    <row r="136" spans="1:102" x14ac:dyDescent="0.25">
      <c r="A136" s="5">
        <v>2</v>
      </c>
      <c r="B136" s="23">
        <v>0.76400602349928104</v>
      </c>
      <c r="C136">
        <v>80</v>
      </c>
      <c r="D136">
        <v>4</v>
      </c>
      <c r="E136" s="2">
        <f t="shared" si="104"/>
        <v>20</v>
      </c>
      <c r="F136" s="6">
        <f>ROUNDUP(IF($A136=1,C136/Pieņēmumi!$B$39,IF($A136=2,C136/Pieņēmumi!$B$40,IF($A136=3,C136/Pieņēmumi!$B$41,C136/Pieņēmumi!$B$42))),$F$10)</f>
        <v>4</v>
      </c>
      <c r="G136" s="6">
        <f t="shared" si="69"/>
        <v>20</v>
      </c>
      <c r="H136" s="6" t="str">
        <f>IF(AND(G136&gt;=0,G136&lt;Pieņēmumi!$B$46),0,
IF(AND(G136&gt;= Pieņēmumi!$B$46,G136&lt;Pieņēmumi!$B$47), "Mikro",
IF(AND(G136&gt;=Pieņēmumi!$B$47,G136&lt;Pieņēmumi!$B$48), "Mazs",
IF(AND(G136&gt;=Pieņēmumi!$B$48,G136&lt;Pieņēmumi!$B$49), "Vidējs","Liels"))))</f>
        <v>Vidējs</v>
      </c>
      <c r="I136" s="9">
        <f>IF(H136="Mikro",Pieņēmumi!$B$31*F136*0.5,
IF(H136="Mazs",Pieņēmumi!$B$31*F136,
IF(H136="Vidējs",Pieņēmumi!$B$32*F136,
IF(H136="Liels",Pieņēmumi!$B$34*F136,
0))))</f>
        <v>3.229974160206718</v>
      </c>
      <c r="J136" s="9">
        <f>IF(H136="Mikro",Pieņēmumi!$B$31*F136*0.5,0)</f>
        <v>0</v>
      </c>
      <c r="K136">
        <v>55</v>
      </c>
      <c r="L136">
        <v>4</v>
      </c>
      <c r="M136" s="2">
        <f>K136/L136</f>
        <v>13.75</v>
      </c>
      <c r="N136" s="6">
        <f>ROUNDUP(IF($A136=1,K136/Pieņēmumi!$L$39,IF($A136=2,K136/Pieņēmumi!$L$40,IF($A136=3,K136/Pieņēmumi!$L$41,K136/Pieņēmumi!$L$42))),$N$10)</f>
        <v>3</v>
      </c>
      <c r="O136" s="6">
        <f t="shared" si="70"/>
        <v>18.333333333333332</v>
      </c>
      <c r="P136" s="6" t="str">
        <f>IF(AND(O136&gt;=0,O136&lt;Pieņēmumi!$L$46),0,
IF(AND(O136&gt;= Pieņēmumi!$L$46,O136&lt;Pieņēmumi!$L$47), "Mikro",
IF(AND(O136&gt;=Pieņēmumi!$L$47,O136&lt;Pieņēmumi!$L$48), "Mazs",
IF(AND(O136&gt;=Pieņēmumi!$L$48,O136&lt;Pieņēmumi!$L$49), "Vidējs","Liels"))))</f>
        <v>Vidējs</v>
      </c>
      <c r="Q136" s="9">
        <f>IF(P136="Mikro",Pieņēmumi!$L$31*N136*0.5,
IF(P136="Mazs",Pieņēmumi!$L$31*N136,
IF(P136="Vidējs",Pieņēmumi!$L$32*N136,
IF(P136="Liels",Pieņēmumi!$L$34*N136,
0))))</f>
        <v>2.5193798449612408</v>
      </c>
      <c r="R136" s="9">
        <f>IF(P136="Mikro",Pieņēmumi!$L$31*N136*0.5,0)</f>
        <v>0</v>
      </c>
      <c r="S136">
        <v>52</v>
      </c>
      <c r="T136">
        <v>3</v>
      </c>
      <c r="U136" s="2">
        <f>S136/T136</f>
        <v>17.333333333333332</v>
      </c>
      <c r="V136" s="6">
        <f>ROUNDUP(IF($A136=1,S136/Pieņēmumi!$V$39,IF($A136=2,S136/Pieņēmumi!$V$40,IF($A136=3,S136/Pieņēmumi!$V$41,S136/Pieņēmumi!$V$42))),$V$10)</f>
        <v>3</v>
      </c>
      <c r="W136" s="6">
        <f t="shared" si="71"/>
        <v>17.333333333333332</v>
      </c>
      <c r="X136" s="6" t="str">
        <f>IF(AND(W136&gt;=0,W136&lt;Pieņēmumi!$V$46),0,
IF(AND(W136&gt;= Pieņēmumi!$V$46,W136&lt;Pieņēmumi!$V$47), "Mikro",
IF(AND(W136&gt;=Pieņēmumi!$V$47,W136&lt;Pieņēmumi!$V$48), "Mazs",
IF(AND(W136&gt;=Pieņēmumi!$V$48,W136&lt;Pieņēmumi!$V$49), "Vidējs","Liels"))))</f>
        <v>Vidējs</v>
      </c>
      <c r="Y136" s="9">
        <f>IF(X136="Mikro",Pieņēmumi!$V$31*V136*0.5,
IF(X136="Mazs",Pieņēmumi!$V$31*V136,
IF(X136="Vidējs",Pieņēmumi!$V$32*V136,
IF(X136="Liels",Pieņēmumi!$V$34*V136,
0))))</f>
        <v>2.6162790697674421</v>
      </c>
      <c r="Z136" s="9">
        <f>IF(X136="Mikro",Pieņēmumi!$V$31*V136*0.5,0)</f>
        <v>0</v>
      </c>
      <c r="AA136">
        <v>59</v>
      </c>
      <c r="AB136">
        <v>3</v>
      </c>
      <c r="AC136" s="2">
        <f t="shared" si="107"/>
        <v>19.666666666666668</v>
      </c>
      <c r="AD136" s="6">
        <f>ROUNDUP(IF($A136=1,AA136/Pieņēmumi!$AF$39,IF($A136=2,AA136/Pieņēmumi!$AF$40,IF($A136=3,AA136/Pieņēmumi!$AF$41,AA136/Pieņēmumi!$AF$42))),$AD$10)</f>
        <v>3</v>
      </c>
      <c r="AE136" s="6">
        <f t="shared" si="72"/>
        <v>19.666666666666668</v>
      </c>
      <c r="AF136" s="6" t="str">
        <f>IF(AND(AE136&gt;=0,AE136&lt;Pieņēmumi!$AF$46),0,
IF(AND(AE136&gt;= Pieņēmumi!$AF$46,AE136&lt;Pieņēmumi!$AF$47), "Mikro",
IF(AND(AE136&gt;=Pieņēmumi!$AF$47,AE136&lt;Pieņēmumi!$AF$48), "Mazs",
IF(AND(AE136&gt;=Pieņēmumi!$AF$48,AE136&lt;Pieņēmumi!$AF$49), "Vidējs","Liels"))))</f>
        <v>Vidējs</v>
      </c>
      <c r="AG136" s="9">
        <f>IF(AF136="Mikro",Pieņēmumi!$AF$31*AD136*0.5,
IF(AF136="Mazs",Pieņēmumi!$AF$31*AD136,
IF(AF136="Vidējs",Pieņēmumi!$AF$32*AD136,
IF(AF136="Liels",Pieņēmumi!$AF$34*AD136,
0))))</f>
        <v>3.1007751937984498</v>
      </c>
      <c r="AH136" s="9">
        <f>IF(AF136="Mikro",Pieņēmumi!$AF$31*AD136*0.5,0)</f>
        <v>0</v>
      </c>
      <c r="AI136">
        <v>54</v>
      </c>
      <c r="AJ136">
        <v>3</v>
      </c>
      <c r="AK136" s="2">
        <f>AI136/AJ136</f>
        <v>18</v>
      </c>
      <c r="AL136" s="6">
        <f>ROUNDUP(IF($A136=1,AI136/Pieņēmumi!$AR$39,IF($A136=2,AI136/Pieņēmumi!$AR$40,IF($A136=3,AI136/Pieņēmumi!$AR$41,AI136/Pieņēmumi!$AR$42))),$AL$10)</f>
        <v>3</v>
      </c>
      <c r="AM136" s="6">
        <f t="shared" si="73"/>
        <v>18</v>
      </c>
      <c r="AN136" s="6" t="str">
        <f>IF(AND(AM136&gt;=0,AM136&lt;Pieņēmumi!$AR$46),0,
IF(AND(AM136&gt;= Pieņēmumi!$AR$46,AM136&lt;Pieņēmumi!$AR$47), "Mikro",
IF(AND(AM136&gt;=Pieņēmumi!$AR$47,AM136&lt;Pieņēmumi!$AR$48), "Mazs",
IF(AND(AM136&gt;=Pieņēmumi!$AR$48,AM136&lt;Pieņēmumi!$AR$49), "Vidējs","Liels"))))</f>
        <v>Vidējs</v>
      </c>
      <c r="AO136" s="9">
        <f>IF(AN136="Mikro",Pieņēmumi!$AR$31*AL136*0.5,
IF(AN136="Mazs",Pieņēmumi!$AR$31*AL136,
IF(AN136="Vidējs",Pieņēmumi!$AR$32*AL136,
IF(AN136="Liels",Pieņēmumi!$AR$34*AL136,
0))))</f>
        <v>3.2945736434108532</v>
      </c>
      <c r="AP136" s="9">
        <f>IF(AN136="Mikro",Pieņēmumi!$AR$31*AL136*0.5,0)</f>
        <v>0</v>
      </c>
      <c r="AQ136">
        <v>59</v>
      </c>
      <c r="AR136">
        <v>3</v>
      </c>
      <c r="AS136" s="2">
        <f>AQ136/AR136</f>
        <v>19.666666666666668</v>
      </c>
      <c r="AT136" s="6">
        <f>ROUNDUP(IF($A136=1,AQ136/Pieņēmumi!$BC$39,IF($A136=2,AQ136/Pieņēmumi!$BC$40,IF($A136=3,AQ136/Pieņēmumi!$BC$41,AQ136/Pieņēmumi!$BC$42))),$AT$10)</f>
        <v>3</v>
      </c>
      <c r="AU136" s="6">
        <f t="shared" si="74"/>
        <v>19.666666666666668</v>
      </c>
      <c r="AV136" s="6" t="str">
        <f>IF(AND(AU136&gt;=0,AU136&lt;Pieņēmumi!$BC$46),0,
IF(AND(AU136&gt;= Pieņēmumi!$BC$46,AU136&lt;Pieņēmumi!$BC$47), "Mikro",
IF(AND(AU136&gt;=Pieņēmumi!$BC$47,AU136&lt;Pieņēmumi!$BC$48), "Mazs",
IF(AND(AU136&gt;=Pieņēmumi!$BC$48,AU136&lt;Pieņēmumi!$BC$49), "Vidējs","Liels"))))</f>
        <v>Vidējs</v>
      </c>
      <c r="AW136" s="9">
        <f>IF(AV136="Mikro",Pieņēmumi!$BC$31*AT136*0.5,
IF(AV136="Mazs",Pieņēmumi!$BC$31*AT136,
IF(AV136="Vidējs",Pieņēmumi!$BC$32*AT136,
IF(AV136="Liels",Pieņēmumi!$BC$34*AT136,
0))))</f>
        <v>3.4883720930232558</v>
      </c>
      <c r="AX136" s="9">
        <f>IF(AV136="Mikro",Pieņēmumi!$BC$31*AT136*0.5,0)</f>
        <v>0</v>
      </c>
      <c r="AY136">
        <v>79</v>
      </c>
      <c r="AZ136">
        <v>4</v>
      </c>
      <c r="BA136" s="2">
        <f>AY136/AZ136</f>
        <v>19.75</v>
      </c>
      <c r="BB136" s="6">
        <f>ROUNDUP(IF($A136=1,AY136/Pieņēmumi!$BN$39,IF($A136=2,AY136/Pieņēmumi!$BN$40,IF($A136=3,AY136/Pieņēmumi!$BN$41,AY136/Pieņēmumi!$BN$42))),$BB$10)</f>
        <v>4</v>
      </c>
      <c r="BC136" s="6">
        <f t="shared" si="75"/>
        <v>19.75</v>
      </c>
      <c r="BD136" s="6" t="str">
        <f>IF(AND(BC136&gt;=0,BC136&lt;Pieņēmumi!$BN$46),0,
IF(AND(BC136&gt;= Pieņēmumi!$BN$46,BC136&lt;Pieņēmumi!$BN$47), "Mikro",
IF(AND(BC136&gt;=Pieņēmumi!$BN$47,BC136&lt;Pieņēmumi!$BN$48), "Mazs",
IF(AND(BC136&gt;=Pieņēmumi!$BN$48,BC136&lt;Pieņēmumi!$BN$49), "Vidējs","Liels"))))</f>
        <v>Vidējs</v>
      </c>
      <c r="BE136" s="9">
        <f>IF(BD136="Mikro",Pieņēmumi!$BN$31*BB136*0.5,
IF(BD136="Mazs",Pieņēmumi!$BN$31*BB136,
IF(BD136="Vidējs",Pieņēmumi!$BN$32*BB136,
IF(BD136="Liels",Pieņēmumi!$BN$34*BB136,
0))))</f>
        <v>4.909560723514212</v>
      </c>
      <c r="BF136" s="9">
        <f>IF(BD136="Mikro",Pieņēmumi!$BN$31*BB136*0.5,0)</f>
        <v>0</v>
      </c>
      <c r="BG136">
        <v>67</v>
      </c>
      <c r="BH136">
        <v>3</v>
      </c>
      <c r="BI136" s="2">
        <f t="shared" ref="BI136:BI155" si="113">BG136/BH136</f>
        <v>22.333333333333332</v>
      </c>
      <c r="BJ136" s="6">
        <f>ROUNDUP(IF($A136=1,BG136/Pieņēmumi!$BY$39,IF($A136=2,BG136/Pieņēmumi!$BY$40,IF($A136=3,BG136/Pieņēmumi!$BY$41,BG136/Pieņēmumi!$BY$42))),$BJ$10)</f>
        <v>3</v>
      </c>
      <c r="BK136" s="6">
        <f t="shared" si="76"/>
        <v>22.333333333333332</v>
      </c>
      <c r="BL136" s="6" t="str">
        <f>IF(AND(BK136&gt;=0,BK136&lt;Pieņēmumi!$BY$46),0,
IF(AND(BK136&gt;= Pieņēmumi!$BY$46,BK136&lt;Pieņēmumi!$BY$47), "Mikro",
IF(AND(BK136&gt;=Pieņēmumi!$BY$47,BK136&lt;Pieņēmumi!$BY$48), "Mazs",
IF(AND(BK136&gt;=Pieņēmumi!$BY$48,BK136&lt;Pieņēmumi!$BY$49), "Vidējs","Liels"))))</f>
        <v>Liels</v>
      </c>
      <c r="BM136" s="9">
        <f>IF(BL136="Mikro",Pieņēmumi!$BY$31*BJ136*0.5,
IF(BL136="Mazs",Pieņēmumi!$BY$31*BJ136,
IF(BL136="Vidējs",Pieņēmumi!$BY$32*BJ136,
IF(BL136="Liels",Pieņēmumi!$BY$34*BJ136,
0))))</f>
        <v>4.9783549783549779</v>
      </c>
      <c r="BN136" s="9">
        <f>IF(BL136="Mikro",Pieņēmumi!$BY$31*BJ136*0.5,0)</f>
        <v>0</v>
      </c>
      <c r="BO136">
        <v>57</v>
      </c>
      <c r="BP136">
        <v>3</v>
      </c>
      <c r="BQ136" s="2">
        <f t="shared" ref="BQ136:BQ155" si="114">BO136/BP136</f>
        <v>19</v>
      </c>
      <c r="BR136" s="6">
        <f>ROUNDUP(IF($A136=1,BO136/Pieņēmumi!$CJ$39,IF($A136=2,BO136/Pieņēmumi!$CJ$40,IF($A136=3,BO136/Pieņēmumi!$CJ$41,BO136/Pieņēmumi!$CJ$42))),$BR$10)</f>
        <v>3</v>
      </c>
      <c r="BS136" s="6">
        <f t="shared" si="77"/>
        <v>19</v>
      </c>
      <c r="BT136" s="6" t="str">
        <f>IF(AND(BS136&gt;=0,BS136&lt;Pieņēmumi!$CJ$46),0,
IF(AND(BS136&gt;= Pieņēmumi!$CJ$46,BS136&lt;Pieņēmumi!$CJ$47), "Mikro",
IF(AND(BS136&gt;=Pieņēmumi!$CJ$47,BS136&lt;Pieņēmumi!$CJ$48), "Mazs",
IF(AND(BS136&gt;=Pieņēmumi!$CJ$48,BS136&lt;Pieņēmumi!$CJ$49), "Vidējs","Liels"))))</f>
        <v>Vidējs</v>
      </c>
      <c r="BU136" s="9">
        <f>IF(BT136="Mikro",Pieņēmumi!$CJ$31*BR136*0.5,
IF(BT136="Mazs",Pieņēmumi!$CJ$31*BR136,
IF(BT136="Vidējs",Pieņēmumi!$CJ$32*BR136,
IF(BT136="Liels",Pieņēmumi!$CJ$34*BR136,
0))))</f>
        <v>3.8759689922480618</v>
      </c>
      <c r="BV136" s="9">
        <f>IF(BT136="Mikro",Pieņēmumi!$CJ$31*BR136*0.5,0)</f>
        <v>0</v>
      </c>
      <c r="BW136">
        <v>37</v>
      </c>
      <c r="BX136">
        <v>2</v>
      </c>
      <c r="BY136" s="2">
        <f>BW136/BX136</f>
        <v>18.5</v>
      </c>
      <c r="BZ136" s="6">
        <f>ROUNDUP(IF($A136=1,BW136/Pieņēmumi!$CU$42,IF($A136=2,BW136/Pieņēmumi!$CU$43,IF($A136=3,BW136/Pieņēmumi!$CU$44,BW136/Pieņēmumi!$CU$45))),$CH$10)</f>
        <v>2</v>
      </c>
      <c r="CA136" s="6">
        <f t="shared" si="78"/>
        <v>18.5</v>
      </c>
      <c r="CB136" s="6" t="str">
        <f>IF(AND(CA136&gt;=0,CA136&lt;Pieņēmumi!$CU$49),0,
IF(AND(CA136&gt;=Pieņēmumi!$CU$49,CA136&lt;Pieņēmumi!$CU$50),"Mazs",
IF(AND(CA136&gt;=Pieņēmumi!$CU$50,CA136&lt;Pieņēmumi!$CU$51),"Vidējs","Liels")))</f>
        <v>Vidējs</v>
      </c>
      <c r="CC136" s="9">
        <f>IF(CB136="Mazs",Pieņēmumi!$CU$34*BZ136,IF(CB136="Vidējs",Pieņēmumi!$CU$35*BZ136,IF(CB136="Liels",Pieņēmumi!$CU$37*BZ136,0)))</f>
        <v>2.7777777777777781</v>
      </c>
      <c r="CD136" s="9">
        <f>IF(CB136="Mazs",(Pieņēmumi!$CU$35-Pieņēmumi!$CU$34)*BZ136,0)</f>
        <v>0</v>
      </c>
      <c r="CE136">
        <v>31</v>
      </c>
      <c r="CF136">
        <v>2</v>
      </c>
      <c r="CG136" s="2">
        <f>CE136/CF136</f>
        <v>15.5</v>
      </c>
      <c r="CH136" s="6">
        <f>ROUNDUP(IF($A136=1,CE136/Pieņēmumi!$DE$42,IF($A136=2,CE136/Pieņēmumi!$DE$43,IF($A136=3,CE136/Pieņēmumi!$DE$44,CE136/Pieņēmumi!$DE$45))),$CH$10)</f>
        <v>2</v>
      </c>
      <c r="CI136" s="6">
        <f t="shared" si="79"/>
        <v>15.5</v>
      </c>
      <c r="CJ136" s="6" t="str">
        <f>IF(AND(CI136&gt;=0,CI136&lt;Pieņēmumi!$DE$49),0,
IF(AND(CI136&gt;=Pieņēmumi!$DE$49,CI136&lt;Pieņēmumi!$DE$50),"Mazs",
IF(AND(CI136&gt;=Pieņēmumi!$DE$50,CI136&lt;Pieņēmumi!$DE$51),"Vidējs","Liels")))</f>
        <v>Vidējs</v>
      </c>
      <c r="CK136" s="9">
        <f>IF(CJ136="Mazs",Pieņēmumi!$DE$34*CH136,IF(CJ136="Vidējs",Pieņēmumi!$DE$35*CH136,IF(CJ136="Liels",Pieņēmumi!$DE$37*CH136,0)))</f>
        <v>2.7777777777777781</v>
      </c>
      <c r="CL136" s="9">
        <f>IF(CJ136="Mazs",(Pieņēmumi!$DE$35-Pieņēmumi!$DE$34)*CH136,0)</f>
        <v>0</v>
      </c>
      <c r="CM136">
        <v>28</v>
      </c>
      <c r="CN136">
        <v>2</v>
      </c>
      <c r="CO136" s="2">
        <f>CM136/CN136</f>
        <v>14</v>
      </c>
      <c r="CP136" s="6">
        <f>ROUNDUP(IF($A136=1,CM136/Pieņēmumi!$DO$42,IF($A136=2,CM136/Pieņēmumi!$DO$43,IF($A136=3,CM136/Pieņēmumi!$DO$44,CM136/Pieņēmumi!$DO$45))),$CP$10)</f>
        <v>2</v>
      </c>
      <c r="CQ136" s="6">
        <f t="shared" si="80"/>
        <v>14</v>
      </c>
      <c r="CR136" s="6" t="str">
        <f>IF(AND(CQ136&gt;=0,CQ136&lt;Pieņēmumi!$DO$49),0,
IF(AND(CQ136&gt;=Pieņēmumi!$DO$49,CQ136&lt;Pieņēmumi!$DO$50),"Mazs",
IF(AND(CQ136&gt;=Pieņēmumi!$DO$50,CQ136&lt;Pieņēmumi!$DO$51),"Vidējs","Liels")))</f>
        <v>Vidējs</v>
      </c>
      <c r="CS136" s="9">
        <f>IF(CR136="Mazs",Pieņēmumi!$DO$34*CP136,IF(CR136="Vidējs",Pieņēmumi!$DO$35*CP136,IF(CR136="Liels",Pieņēmumi!$DO$37*CP136,0)))</f>
        <v>2.7777777777777781</v>
      </c>
      <c r="CT136" s="9">
        <f>IF(CR136="Mazs",(Pieņēmumi!$DO$35-Pieņēmumi!$DO$34)*CP136,0)</f>
        <v>0</v>
      </c>
      <c r="CU136" s="6">
        <f t="shared" si="81"/>
        <v>658</v>
      </c>
      <c r="CV136" s="6">
        <f t="shared" si="82"/>
        <v>36</v>
      </c>
      <c r="CW136" s="2">
        <f t="shared" si="83"/>
        <v>18.277777777777779</v>
      </c>
      <c r="CX136" t="str">
        <f t="shared" si="84"/>
        <v>Lielā</v>
      </c>
    </row>
    <row r="137" spans="1:102" x14ac:dyDescent="0.25">
      <c r="A137" s="5">
        <v>3</v>
      </c>
      <c r="B137" s="23">
        <v>0.76247124488182372</v>
      </c>
      <c r="C137">
        <v>0</v>
      </c>
      <c r="D137">
        <v>0</v>
      </c>
      <c r="E137" s="2">
        <v>0</v>
      </c>
      <c r="F137" s="6">
        <f>ROUNDUP(IF($A137=1,C137/Pieņēmumi!$B$39,IF($A137=2,C137/Pieņēmumi!$B$40,IF($A137=3,C137/Pieņēmumi!$B$41,C137/Pieņēmumi!$B$42))),$F$10)</f>
        <v>0</v>
      </c>
      <c r="G137" s="6">
        <f t="shared" si="69"/>
        <v>0</v>
      </c>
      <c r="H137" s="6">
        <f>IF(AND(G137&gt;=0,G137&lt;Pieņēmumi!$B$46),0,
IF(AND(G137&gt;= Pieņēmumi!$B$46,G137&lt;Pieņēmumi!$B$47), "Mikro",
IF(AND(G137&gt;=Pieņēmumi!$B$47,G137&lt;Pieņēmumi!$B$48), "Mazs",
IF(AND(G137&gt;=Pieņēmumi!$B$48,G137&lt;Pieņēmumi!$B$49), "Vidējs","Liels"))))</f>
        <v>0</v>
      </c>
      <c r="I137" s="9">
        <f>IF(H137="Mikro",Pieņēmumi!$B$31*F137*0.5,
IF(H137="Mazs",Pieņēmumi!$B$31*F137,
IF(H137="Vidējs",Pieņēmumi!$B$32*F137,
IF(H137="Liels",Pieņēmumi!$B$34*F137,
0))))</f>
        <v>0</v>
      </c>
      <c r="J137" s="9">
        <f>IF(H137="Mikro",Pieņēmumi!$B$31*F137*0.5,0)</f>
        <v>0</v>
      </c>
      <c r="K137">
        <v>0</v>
      </c>
      <c r="L137">
        <v>0</v>
      </c>
      <c r="M137" s="2">
        <v>0</v>
      </c>
      <c r="N137" s="6">
        <f>ROUNDUP(IF($A137=1,K137/Pieņēmumi!$L$39,IF($A137=2,K137/Pieņēmumi!$L$40,IF($A137=3,K137/Pieņēmumi!$L$41,K137/Pieņēmumi!$L$42))),$N$10)</f>
        <v>0</v>
      </c>
      <c r="O137" s="6">
        <f t="shared" si="70"/>
        <v>0</v>
      </c>
      <c r="P137" s="6">
        <f>IF(AND(O137&gt;=0,O137&lt;Pieņēmumi!$L$46),0,
IF(AND(O137&gt;= Pieņēmumi!$L$46,O137&lt;Pieņēmumi!$L$47), "Mikro",
IF(AND(O137&gt;=Pieņēmumi!$L$47,O137&lt;Pieņēmumi!$L$48), "Mazs",
IF(AND(O137&gt;=Pieņēmumi!$L$48,O137&lt;Pieņēmumi!$L$49), "Vidējs","Liels"))))</f>
        <v>0</v>
      </c>
      <c r="Q137" s="9">
        <f>IF(P137="Mikro",Pieņēmumi!$L$31*N137*0.5,
IF(P137="Mazs",Pieņēmumi!$L$31*N137,
IF(P137="Vidējs",Pieņēmumi!$L$32*N137,
IF(P137="Liels",Pieņēmumi!$L$34*N137,
0))))</f>
        <v>0</v>
      </c>
      <c r="R137" s="9">
        <f>IF(P137="Mikro",Pieņēmumi!$L$31*N137*0.5,0)</f>
        <v>0</v>
      </c>
      <c r="S137">
        <v>0</v>
      </c>
      <c r="T137">
        <v>0</v>
      </c>
      <c r="U137" s="2">
        <v>0</v>
      </c>
      <c r="V137" s="6">
        <f>ROUNDUP(IF($A137=1,S137/Pieņēmumi!$V$39,IF($A137=2,S137/Pieņēmumi!$V$40,IF($A137=3,S137/Pieņēmumi!$V$41,S137/Pieņēmumi!$V$42))),$V$10)</f>
        <v>0</v>
      </c>
      <c r="W137" s="6">
        <f t="shared" si="71"/>
        <v>0</v>
      </c>
      <c r="X137" s="6">
        <f>IF(AND(W137&gt;=0,W137&lt;Pieņēmumi!$V$46),0,
IF(AND(W137&gt;= Pieņēmumi!$V$46,W137&lt;Pieņēmumi!$V$47), "Mikro",
IF(AND(W137&gt;=Pieņēmumi!$V$47,W137&lt;Pieņēmumi!$V$48), "Mazs",
IF(AND(W137&gt;=Pieņēmumi!$V$48,W137&lt;Pieņēmumi!$V$49), "Vidējs","Liels"))))</f>
        <v>0</v>
      </c>
      <c r="Y137" s="9">
        <f>IF(X137="Mikro",Pieņēmumi!$V$31*V137*0.5,
IF(X137="Mazs",Pieņēmumi!$V$31*V137,
IF(X137="Vidējs",Pieņēmumi!$V$32*V137,
IF(X137="Liels",Pieņēmumi!$V$34*V137,
0))))</f>
        <v>0</v>
      </c>
      <c r="Z137" s="9">
        <f>IF(X137="Mikro",Pieņēmumi!$V$31*V137*0.5,0)</f>
        <v>0</v>
      </c>
      <c r="AA137">
        <v>0</v>
      </c>
      <c r="AB137">
        <v>0</v>
      </c>
      <c r="AC137" s="2">
        <v>0</v>
      </c>
      <c r="AD137" s="6">
        <f>ROUNDUP(IF($A137=1,AA137/Pieņēmumi!$AF$39,IF($A137=2,AA137/Pieņēmumi!$AF$40,IF($A137=3,AA137/Pieņēmumi!$AF$41,AA137/Pieņēmumi!$AF$42))),$AD$10)</f>
        <v>0</v>
      </c>
      <c r="AE137" s="6">
        <f t="shared" si="72"/>
        <v>0</v>
      </c>
      <c r="AF137" s="6">
        <f>IF(AND(AE137&gt;=0,AE137&lt;Pieņēmumi!$AF$46),0,
IF(AND(AE137&gt;= Pieņēmumi!$AF$46,AE137&lt;Pieņēmumi!$AF$47), "Mikro",
IF(AND(AE137&gt;=Pieņēmumi!$AF$47,AE137&lt;Pieņēmumi!$AF$48), "Mazs",
IF(AND(AE137&gt;=Pieņēmumi!$AF$48,AE137&lt;Pieņēmumi!$AF$49), "Vidējs","Liels"))))</f>
        <v>0</v>
      </c>
      <c r="AG137" s="9">
        <f>IF(AF137="Mikro",Pieņēmumi!$AF$31*AD137*0.5,
IF(AF137="Mazs",Pieņēmumi!$AF$31*AD137,
IF(AF137="Vidējs",Pieņēmumi!$AF$32*AD137,
IF(AF137="Liels",Pieņēmumi!$AF$34*AD137,
0))))</f>
        <v>0</v>
      </c>
      <c r="AH137" s="9">
        <f>IF(AF137="Mikro",Pieņēmumi!$AF$31*AD137*0.5,0)</f>
        <v>0</v>
      </c>
      <c r="AI137">
        <v>0</v>
      </c>
      <c r="AJ137">
        <v>0</v>
      </c>
      <c r="AK137" s="2">
        <v>0</v>
      </c>
      <c r="AL137" s="6">
        <f>ROUNDUP(IF($A137=1,AI137/Pieņēmumi!$AR$39,IF($A137=2,AI137/Pieņēmumi!$AR$40,IF($A137=3,AI137/Pieņēmumi!$AR$41,AI137/Pieņēmumi!$AR$42))),$AL$10)</f>
        <v>0</v>
      </c>
      <c r="AM137" s="6">
        <f t="shared" si="73"/>
        <v>0</v>
      </c>
      <c r="AN137" s="6">
        <f>IF(AND(AM137&gt;=0,AM137&lt;Pieņēmumi!$AR$46),0,
IF(AND(AM137&gt;= Pieņēmumi!$AR$46,AM137&lt;Pieņēmumi!$AR$47), "Mikro",
IF(AND(AM137&gt;=Pieņēmumi!$AR$47,AM137&lt;Pieņēmumi!$AR$48), "Mazs",
IF(AND(AM137&gt;=Pieņēmumi!$AR$48,AM137&lt;Pieņēmumi!$AR$49), "Vidējs","Liels"))))</f>
        <v>0</v>
      </c>
      <c r="AO137" s="9">
        <f>IF(AN137="Mikro",Pieņēmumi!$AR$31*AL137*0.5,
IF(AN137="Mazs",Pieņēmumi!$AR$31*AL137,
IF(AN137="Vidējs",Pieņēmumi!$AR$32*AL137,
IF(AN137="Liels",Pieņēmumi!$AR$34*AL137,
0))))</f>
        <v>0</v>
      </c>
      <c r="AP137" s="9">
        <f>IF(AN137="Mikro",Pieņēmumi!$AR$31*AL137*0.5,0)</f>
        <v>0</v>
      </c>
      <c r="AQ137">
        <v>0</v>
      </c>
      <c r="AR137">
        <v>0</v>
      </c>
      <c r="AS137" s="2">
        <v>0</v>
      </c>
      <c r="AT137" s="6">
        <f>ROUNDUP(IF($A137=1,AQ137/Pieņēmumi!$BC$39,IF($A137=2,AQ137/Pieņēmumi!$BC$40,IF($A137=3,AQ137/Pieņēmumi!$BC$41,AQ137/Pieņēmumi!$BC$42))),$AT$10)</f>
        <v>0</v>
      </c>
      <c r="AU137" s="6">
        <f t="shared" si="74"/>
        <v>0</v>
      </c>
      <c r="AV137" s="6">
        <f>IF(AND(AU137&gt;=0,AU137&lt;Pieņēmumi!$BC$46),0,
IF(AND(AU137&gt;= Pieņēmumi!$BC$46,AU137&lt;Pieņēmumi!$BC$47), "Mikro",
IF(AND(AU137&gt;=Pieņēmumi!$BC$47,AU137&lt;Pieņēmumi!$BC$48), "Mazs",
IF(AND(AU137&gt;=Pieņēmumi!$BC$48,AU137&lt;Pieņēmumi!$BC$49), "Vidējs","Liels"))))</f>
        <v>0</v>
      </c>
      <c r="AW137" s="9">
        <f>IF(AV137="Mikro",Pieņēmumi!$BC$31*AT137*0.5,
IF(AV137="Mazs",Pieņēmumi!$BC$31*AT137,
IF(AV137="Vidējs",Pieņēmumi!$BC$32*AT137,
IF(AV137="Liels",Pieņēmumi!$BC$34*AT137,
0))))</f>
        <v>0</v>
      </c>
      <c r="AX137" s="9">
        <f>IF(AV137="Mikro",Pieņēmumi!$BC$31*AT137*0.5,0)</f>
        <v>0</v>
      </c>
      <c r="AY137">
        <v>2</v>
      </c>
      <c r="AZ137">
        <v>1</v>
      </c>
      <c r="BA137" s="2">
        <f>AY137/AZ137</f>
        <v>2</v>
      </c>
      <c r="BB137" s="6">
        <f>ROUNDUP(IF($A137=1,AY137/Pieņēmumi!$BN$39,IF($A137=2,AY137/Pieņēmumi!$BN$40,IF($A137=3,AY137/Pieņēmumi!$BN$41,AY137/Pieņēmumi!$BN$42))),$BB$10)</f>
        <v>1</v>
      </c>
      <c r="BC137" s="6">
        <f t="shared" si="75"/>
        <v>2</v>
      </c>
      <c r="BD137" s="6" t="str">
        <f>IF(AND(BC137&gt;=0,BC137&lt;Pieņēmumi!$BN$46),0,
IF(AND(BC137&gt;= Pieņēmumi!$BN$46,BC137&lt;Pieņēmumi!$BN$47), "Mikro",
IF(AND(BC137&gt;=Pieņēmumi!$BN$47,BC137&lt;Pieņēmumi!$BN$48), "Mazs",
IF(AND(BC137&gt;=Pieņēmumi!$BN$48,BC137&lt;Pieņēmumi!$BN$49), "Vidējs","Liels"))))</f>
        <v>Mikro</v>
      </c>
      <c r="BE137" s="9">
        <f>IF(BD137="Mikro",Pieņēmumi!$BN$31*BB137*0.5,
IF(BD137="Mazs",Pieņēmumi!$BN$31*BB137,
IF(BD137="Vidējs",Pieņēmumi!$BN$32*BB137,
IF(BD137="Liels",Pieņēmumi!$BN$34*BB137,
0))))</f>
        <v>0.51353874883286654</v>
      </c>
      <c r="BF137" s="9">
        <f>IF(BD137="Mikro",Pieņēmumi!$BN$31*BB137*0.5,0)</f>
        <v>0.51353874883286654</v>
      </c>
      <c r="BG137">
        <v>4</v>
      </c>
      <c r="BH137">
        <v>1</v>
      </c>
      <c r="BI137" s="2">
        <f t="shared" si="113"/>
        <v>4</v>
      </c>
      <c r="BJ137" s="6">
        <f>ROUNDUP(IF($A137=1,BG137/Pieņēmumi!$BY$39,IF($A137=2,BG137/Pieņēmumi!$BY$40,IF($A137=3,BG137/Pieņēmumi!$BY$41,BG137/Pieņēmumi!$BY$42))),$BJ$10)</f>
        <v>1</v>
      </c>
      <c r="BK137" s="6">
        <f t="shared" si="76"/>
        <v>4</v>
      </c>
      <c r="BL137" s="6" t="str">
        <f>IF(AND(BK137&gt;=0,BK137&lt;Pieņēmumi!$BY$46),0,
IF(AND(BK137&gt;= Pieņēmumi!$BY$46,BK137&lt;Pieņēmumi!$BY$47), "Mikro",
IF(AND(BK137&gt;=Pieņēmumi!$BY$47,BK137&lt;Pieņēmumi!$BY$48), "Mazs",
IF(AND(BK137&gt;=Pieņēmumi!$BY$48,BK137&lt;Pieņēmumi!$BY$49), "Vidējs","Liels"))))</f>
        <v>Mikro</v>
      </c>
      <c r="BM137" s="9">
        <f>IF(BL137="Mikro",Pieņēmumi!$BY$31*BJ137*0.5,
IF(BL137="Mazs",Pieņēmumi!$BY$31*BJ137,
IF(BL137="Vidējs",Pieņēmumi!$BY$32*BJ137,
IF(BL137="Liels",Pieņēmumi!$BY$34*BJ137,
0))))</f>
        <v>0.54466230936819171</v>
      </c>
      <c r="BN137" s="9">
        <f>IF(BL137="Mikro",Pieņēmumi!$BY$31*BJ137*0.5,0)</f>
        <v>0.54466230936819171</v>
      </c>
      <c r="BO137">
        <v>13</v>
      </c>
      <c r="BP137">
        <v>1</v>
      </c>
      <c r="BQ137" s="2">
        <f t="shared" si="114"/>
        <v>13</v>
      </c>
      <c r="BR137" s="6">
        <f>ROUNDUP(IF($A137=1,BO137/Pieņēmumi!$CJ$39,IF($A137=2,BO137/Pieņēmumi!$CJ$40,IF($A137=3,BO137/Pieņēmumi!$CJ$41,BO137/Pieņēmumi!$CJ$42))),$BR$10)</f>
        <v>1</v>
      </c>
      <c r="BS137" s="6">
        <f t="shared" si="77"/>
        <v>13</v>
      </c>
      <c r="BT137" s="6" t="str">
        <f>IF(AND(BS137&gt;=0,BS137&lt;Pieņēmumi!$CJ$46),0,
IF(AND(BS137&gt;= Pieņēmumi!$CJ$46,BS137&lt;Pieņēmumi!$CJ$47), "Mikro",
IF(AND(BS137&gt;=Pieņēmumi!$CJ$47,BS137&lt;Pieņēmumi!$CJ$48), "Mazs",
IF(AND(BS137&gt;=Pieņēmumi!$CJ$48,BS137&lt;Pieņēmumi!$CJ$49), "Vidējs","Liels"))))</f>
        <v>Vidējs</v>
      </c>
      <c r="BU137" s="9">
        <f>IF(BT137="Mikro",Pieņēmumi!$CJ$31*BR137*0.5,
IF(BT137="Mazs",Pieņēmumi!$CJ$31*BR137,
IF(BT137="Vidējs",Pieņēmumi!$CJ$32*BR137,
IF(BT137="Liels",Pieņēmumi!$CJ$34*BR137,
0))))</f>
        <v>1.2919896640826873</v>
      </c>
      <c r="BV137" s="9">
        <f>IF(BT137="Mikro",Pieņēmumi!$CJ$31*BR137*0.5,0)</f>
        <v>0</v>
      </c>
      <c r="BW137">
        <v>95</v>
      </c>
      <c r="BX137">
        <v>5</v>
      </c>
      <c r="BY137" s="2">
        <f>BW137/BX137</f>
        <v>19</v>
      </c>
      <c r="BZ137" s="6">
        <f>ROUNDUP(IF($A137=1,BW137/Pieņēmumi!$CU$42,IF($A137=2,BW137/Pieņēmumi!$CU$43,IF($A137=3,BW137/Pieņēmumi!$CU$44,BW137/Pieņēmumi!$CU$45))),$CH$10)</f>
        <v>4</v>
      </c>
      <c r="CA137" s="6">
        <f t="shared" si="78"/>
        <v>23.75</v>
      </c>
      <c r="CB137" s="6" t="str">
        <f>IF(AND(CA137&gt;=0,CA137&lt;Pieņēmumi!$CU$49),0,
IF(AND(CA137&gt;=Pieņēmumi!$CU$49,CA137&lt;Pieņēmumi!$CU$50),"Mazs",
IF(AND(CA137&gt;=Pieņēmumi!$CU$50,CA137&lt;Pieņēmumi!$CU$51),"Vidējs","Liels")))</f>
        <v>Liels</v>
      </c>
      <c r="CC137" s="9">
        <f>IF(CB137="Mazs",Pieņēmumi!$CU$34*BZ137,IF(CB137="Vidējs",Pieņēmumi!$CU$35*BZ137,IF(CB137="Liels",Pieņēmumi!$CU$37*BZ137,0)))</f>
        <v>7.0707070707070701</v>
      </c>
      <c r="CD137" s="9">
        <f>IF(CB137="Mazs",(Pieņēmumi!$CU$35-Pieņēmumi!$CU$34)*BZ137,0)</f>
        <v>0</v>
      </c>
      <c r="CE137">
        <v>93</v>
      </c>
      <c r="CF137">
        <v>5</v>
      </c>
      <c r="CG137" s="2">
        <f>CE137/CF137</f>
        <v>18.600000000000001</v>
      </c>
      <c r="CH137" s="6">
        <f>ROUNDUP(IF($A137=1,CE137/Pieņēmumi!$DE$42,IF($A137=2,CE137/Pieņēmumi!$DE$43,IF($A137=3,CE137/Pieņēmumi!$DE$44,CE137/Pieņēmumi!$DE$45))),$CH$10)</f>
        <v>4</v>
      </c>
      <c r="CI137" s="6">
        <f t="shared" si="79"/>
        <v>23.25</v>
      </c>
      <c r="CJ137" s="6" t="str">
        <f>IF(AND(CI137&gt;=0,CI137&lt;Pieņēmumi!$DE$49),0,
IF(AND(CI137&gt;=Pieņēmumi!$DE$49,CI137&lt;Pieņēmumi!$DE$50),"Mazs",
IF(AND(CI137&gt;=Pieņēmumi!$DE$50,CI137&lt;Pieņēmumi!$DE$51),"Vidējs","Liels")))</f>
        <v>Liels</v>
      </c>
      <c r="CK137" s="9">
        <f>IF(CJ137="Mazs",Pieņēmumi!$DE$34*CH137,IF(CJ137="Vidējs",Pieņēmumi!$DE$35*CH137,IF(CJ137="Liels",Pieņēmumi!$DE$37*CH137,0)))</f>
        <v>7.0707070707070701</v>
      </c>
      <c r="CL137" s="9">
        <f>IF(CJ137="Mazs",(Pieņēmumi!$DE$35-Pieņēmumi!$DE$34)*CH137,0)</f>
        <v>0</v>
      </c>
      <c r="CM137">
        <v>144</v>
      </c>
      <c r="CN137">
        <v>6</v>
      </c>
      <c r="CO137" s="2">
        <f>CM137/CN137</f>
        <v>24</v>
      </c>
      <c r="CP137" s="6">
        <f>ROUNDUP(IF($A137=1,CM137/Pieņēmumi!$DO$42,IF($A137=2,CM137/Pieņēmumi!$DO$43,IF($A137=3,CM137/Pieņēmumi!$DO$44,CM137/Pieņēmumi!$DO$45))),$CP$10)</f>
        <v>6</v>
      </c>
      <c r="CQ137" s="6">
        <f t="shared" si="80"/>
        <v>24</v>
      </c>
      <c r="CR137" s="6" t="str">
        <f>IF(AND(CQ137&gt;=0,CQ137&lt;Pieņēmumi!$DO$49),0,
IF(AND(CQ137&gt;=Pieņēmumi!$DO$49,CQ137&lt;Pieņēmumi!$DO$50),"Mazs",
IF(AND(CQ137&gt;=Pieņēmumi!$DO$50,CQ137&lt;Pieņēmumi!$DO$51),"Vidējs","Liels")))</f>
        <v>Liels</v>
      </c>
      <c r="CS137" s="9">
        <f>IF(CR137="Mazs",Pieņēmumi!$DO$34*CP137,IF(CR137="Vidējs",Pieņēmumi!$DO$35*CP137,IF(CR137="Liels",Pieņēmumi!$DO$37*CP137,0)))</f>
        <v>10.606060606060606</v>
      </c>
      <c r="CT137" s="9">
        <f>IF(CR137="Mazs",(Pieņēmumi!$DO$35-Pieņēmumi!$DO$34)*CP137,0)</f>
        <v>0</v>
      </c>
      <c r="CU137" s="6">
        <f t="shared" si="81"/>
        <v>351</v>
      </c>
      <c r="CV137" s="6">
        <f t="shared" si="82"/>
        <v>19</v>
      </c>
      <c r="CW137" s="2">
        <f t="shared" si="83"/>
        <v>18.473684210526315</v>
      </c>
      <c r="CX137" t="str">
        <f t="shared" si="84"/>
        <v>Vidējā</v>
      </c>
    </row>
    <row r="138" spans="1:102" x14ac:dyDescent="0.25">
      <c r="A138" s="5">
        <v>4</v>
      </c>
      <c r="B138" s="23">
        <v>0.75765847102811801</v>
      </c>
      <c r="C138">
        <v>35</v>
      </c>
      <c r="D138">
        <v>2</v>
      </c>
      <c r="E138" s="2">
        <f>C138/D138</f>
        <v>17.5</v>
      </c>
      <c r="F138" s="6">
        <f>ROUNDUP(IF($A138=1,C138/Pieņēmumi!$B$39,IF($A138=2,C138/Pieņēmumi!$B$40,IF($A138=3,C138/Pieņēmumi!$B$41,C138/Pieņēmumi!$B$42))),$F$10)</f>
        <v>2</v>
      </c>
      <c r="G138" s="6">
        <f t="shared" si="69"/>
        <v>17.5</v>
      </c>
      <c r="H138" s="6" t="str">
        <f>IF(AND(G138&gt;=0,G138&lt;Pieņēmumi!$B$46),0,
IF(AND(G138&gt;= Pieņēmumi!$B$46,G138&lt;Pieņēmumi!$B$47), "Mikro",
IF(AND(G138&gt;=Pieņēmumi!$B$47,G138&lt;Pieņēmumi!$B$48), "Mazs",
IF(AND(G138&gt;=Pieņēmumi!$B$48,G138&lt;Pieņēmumi!$B$49), "Vidējs","Liels"))))</f>
        <v>Vidējs</v>
      </c>
      <c r="I138" s="9">
        <f>IF(H138="Mikro",Pieņēmumi!$B$31*F138*0.5,
IF(H138="Mazs",Pieņēmumi!$B$31*F138,
IF(H138="Vidējs",Pieņēmumi!$B$32*F138,
IF(H138="Liels",Pieņēmumi!$B$34*F138,
0))))</f>
        <v>1.614987080103359</v>
      </c>
      <c r="J138" s="9">
        <f>IF(H138="Mikro",Pieņēmumi!$B$31*F138*0.5,0)</f>
        <v>0</v>
      </c>
      <c r="K138">
        <v>26</v>
      </c>
      <c r="L138">
        <v>2</v>
      </c>
      <c r="M138" s="2">
        <f>K138/L138</f>
        <v>13</v>
      </c>
      <c r="N138" s="6">
        <f>ROUNDUP(IF($A138=1,K138/Pieņēmumi!$L$39,IF($A138=2,K138/Pieņēmumi!$L$40,IF($A138=3,K138/Pieņēmumi!$L$41,K138/Pieņēmumi!$L$42))),$N$10)</f>
        <v>2</v>
      </c>
      <c r="O138" s="6">
        <f t="shared" si="70"/>
        <v>13</v>
      </c>
      <c r="P138" s="6" t="str">
        <f>IF(AND(O138&gt;=0,O138&lt;Pieņēmumi!$L$46),0,
IF(AND(O138&gt;= Pieņēmumi!$L$46,O138&lt;Pieņēmumi!$L$47), "Mikro",
IF(AND(O138&gt;=Pieņēmumi!$L$47,O138&lt;Pieņēmumi!$L$48), "Mazs",
IF(AND(O138&gt;=Pieņēmumi!$L$48,O138&lt;Pieņēmumi!$L$49), "Vidējs","Liels"))))</f>
        <v>Vidējs</v>
      </c>
      <c r="Q138" s="9">
        <f>IF(P138="Mikro",Pieņēmumi!$L$31*N138*0.5,
IF(P138="Mazs",Pieņēmumi!$L$31*N138,
IF(P138="Vidējs",Pieņēmumi!$L$32*N138,
IF(P138="Liels",Pieņēmumi!$L$34*N138,
0))))</f>
        <v>1.6795865633074938</v>
      </c>
      <c r="R138" s="9">
        <f>IF(P138="Mikro",Pieņēmumi!$L$31*N138*0.5,0)</f>
        <v>0</v>
      </c>
      <c r="S138">
        <v>23</v>
      </c>
      <c r="T138">
        <v>2</v>
      </c>
      <c r="U138" s="2">
        <f t="shared" ref="U138:U159" si="115">S138/T138</f>
        <v>11.5</v>
      </c>
      <c r="V138" s="6">
        <f>ROUNDUP(IF($A138=1,S138/Pieņēmumi!$V$39,IF($A138=2,S138/Pieņēmumi!$V$40,IF($A138=3,S138/Pieņēmumi!$V$41,S138/Pieņēmumi!$V$42))),$V$10)</f>
        <v>2</v>
      </c>
      <c r="W138" s="6">
        <f t="shared" si="71"/>
        <v>11.5</v>
      </c>
      <c r="X138" s="6" t="str">
        <f>IF(AND(W138&gt;=0,W138&lt;Pieņēmumi!$V$46),0,
IF(AND(W138&gt;= Pieņēmumi!$V$46,W138&lt;Pieņēmumi!$V$47), "Mikro",
IF(AND(W138&gt;=Pieņēmumi!$V$47,W138&lt;Pieņēmumi!$V$48), "Mazs",
IF(AND(W138&gt;=Pieņēmumi!$V$48,W138&lt;Pieņēmumi!$V$49), "Vidējs","Liels"))))</f>
        <v>Mazs</v>
      </c>
      <c r="Y138" s="9">
        <f>IF(X138="Mikro",Pieņēmumi!$V$31*V138*0.5,
IF(X138="Mazs",Pieņēmumi!$V$31*V138,
IF(X138="Vidējs",Pieņēmumi!$V$32*V138,
IF(X138="Liels",Pieņēmumi!$V$34*V138,
0))))</f>
        <v>1.5561780267662622</v>
      </c>
      <c r="Z138" s="9">
        <f>IF(X138="Mikro",Pieņēmumi!$V$31*V138*0.5,0)</f>
        <v>0</v>
      </c>
      <c r="AA138">
        <v>28</v>
      </c>
      <c r="AB138">
        <v>2</v>
      </c>
      <c r="AC138" s="2">
        <f>AA138/AB138</f>
        <v>14</v>
      </c>
      <c r="AD138" s="6">
        <f>ROUNDUP(IF($A138=1,AA138/Pieņēmumi!$AF$39,IF($A138=2,AA138/Pieņēmumi!$AF$40,IF($A138=3,AA138/Pieņēmumi!$AF$41,AA138/Pieņēmumi!$AF$42))),$AD$10)</f>
        <v>2</v>
      </c>
      <c r="AE138" s="6">
        <f t="shared" si="72"/>
        <v>14</v>
      </c>
      <c r="AF138" s="6" t="str">
        <f>IF(AND(AE138&gt;=0,AE138&lt;Pieņēmumi!$AF$46),0,
IF(AND(AE138&gt;= Pieņēmumi!$AF$46,AE138&lt;Pieņēmumi!$AF$47), "Mikro",
IF(AND(AE138&gt;=Pieņēmumi!$AF$47,AE138&lt;Pieņēmumi!$AF$48), "Mazs",
IF(AND(AE138&gt;=Pieņēmumi!$AF$48,AE138&lt;Pieņēmumi!$AF$49), "Vidējs","Liels"))))</f>
        <v>Vidējs</v>
      </c>
      <c r="AG138" s="9">
        <f>IF(AF138="Mikro",Pieņēmumi!$AF$31*AD138*0.5,
IF(AF138="Mazs",Pieņēmumi!$AF$31*AD138,
IF(AF138="Vidējs",Pieņēmumi!$AF$32*AD138,
IF(AF138="Liels",Pieņēmumi!$AF$34*AD138,
0))))</f>
        <v>2.0671834625323</v>
      </c>
      <c r="AH138" s="9">
        <f>IF(AF138="Mikro",Pieņēmumi!$AF$31*AD138*0.5,0)</f>
        <v>0</v>
      </c>
      <c r="AI138">
        <v>29</v>
      </c>
      <c r="AJ138">
        <v>2</v>
      </c>
      <c r="AK138" s="2">
        <f>AI138/AJ138</f>
        <v>14.5</v>
      </c>
      <c r="AL138" s="6">
        <f>ROUNDUP(IF($A138=1,AI138/Pieņēmumi!$AR$39,IF($A138=2,AI138/Pieņēmumi!$AR$40,IF($A138=3,AI138/Pieņēmumi!$AR$41,AI138/Pieņēmumi!$AR$42))),$AL$10)</f>
        <v>2</v>
      </c>
      <c r="AM138" s="6">
        <f t="shared" si="73"/>
        <v>14.5</v>
      </c>
      <c r="AN138" s="6" t="str">
        <f>IF(AND(AM138&gt;=0,AM138&lt;Pieņēmumi!$AR$46),0,
IF(AND(AM138&gt;= Pieņēmumi!$AR$46,AM138&lt;Pieņēmumi!$AR$47), "Mikro",
IF(AND(AM138&gt;=Pieņēmumi!$AR$47,AM138&lt;Pieņēmumi!$AR$48), "Mazs",
IF(AND(AM138&gt;=Pieņēmumi!$AR$48,AM138&lt;Pieņēmumi!$AR$49), "Vidējs","Liels"))))</f>
        <v>Vidējs</v>
      </c>
      <c r="AO138" s="9">
        <f>IF(AN138="Mikro",Pieņēmumi!$AR$31*AL138*0.5,
IF(AN138="Mazs",Pieņēmumi!$AR$31*AL138,
IF(AN138="Vidējs",Pieņēmumi!$AR$32*AL138,
IF(AN138="Liels",Pieņēmumi!$AR$34*AL138,
0))))</f>
        <v>2.1963824289405687</v>
      </c>
      <c r="AP138" s="9">
        <f>IF(AN138="Mikro",Pieņēmumi!$AR$31*AL138*0.5,0)</f>
        <v>0</v>
      </c>
      <c r="AQ138">
        <v>20</v>
      </c>
      <c r="AR138">
        <v>2</v>
      </c>
      <c r="AS138" s="2">
        <f t="shared" ref="AS138:AS159" si="116">AQ138/AR138</f>
        <v>10</v>
      </c>
      <c r="AT138" s="6">
        <f>ROUNDUP(IF($A138=1,AQ138/Pieņēmumi!$BC$39,IF($A138=2,AQ138/Pieņēmumi!$BC$40,IF($A138=3,AQ138/Pieņēmumi!$BC$41,AQ138/Pieņēmumi!$BC$42))),$AT$10)</f>
        <v>1</v>
      </c>
      <c r="AU138" s="6">
        <f t="shared" si="74"/>
        <v>20</v>
      </c>
      <c r="AV138" s="6" t="str">
        <f>IF(AND(AU138&gt;=0,AU138&lt;Pieņēmumi!$BC$46),0,
IF(AND(AU138&gt;= Pieņēmumi!$BC$46,AU138&lt;Pieņēmumi!$BC$47), "Mikro",
IF(AND(AU138&gt;=Pieņēmumi!$BC$47,AU138&lt;Pieņēmumi!$BC$48), "Mazs",
IF(AND(AU138&gt;=Pieņēmumi!$BC$48,AU138&lt;Pieņēmumi!$BC$49), "Vidējs","Liels"))))</f>
        <v>Vidējs</v>
      </c>
      <c r="AW138" s="9">
        <f>IF(AV138="Mikro",Pieņēmumi!$BC$31*AT138*0.5,
IF(AV138="Mazs",Pieņēmumi!$BC$31*AT138,
IF(AV138="Vidējs",Pieņēmumi!$BC$32*AT138,
IF(AV138="Liels",Pieņēmumi!$BC$34*AT138,
0))))</f>
        <v>1.1627906976744187</v>
      </c>
      <c r="AX138" s="9">
        <f>IF(AV138="Mikro",Pieņēmumi!$BC$31*AT138*0.5,0)</f>
        <v>0</v>
      </c>
      <c r="AY138">
        <v>30</v>
      </c>
      <c r="AZ138">
        <v>2</v>
      </c>
      <c r="BA138" s="2">
        <f>AY138/AZ138</f>
        <v>15</v>
      </c>
      <c r="BB138" s="6">
        <f>ROUNDUP(IF($A138=1,AY138/Pieņēmumi!$BN$39,IF($A138=2,AY138/Pieņēmumi!$BN$40,IF($A138=3,AY138/Pieņēmumi!$BN$41,AY138/Pieņēmumi!$BN$42))),$BB$10)</f>
        <v>2</v>
      </c>
      <c r="BC138" s="6">
        <f t="shared" si="75"/>
        <v>15</v>
      </c>
      <c r="BD138" s="6" t="str">
        <f>IF(AND(BC138&gt;=0,BC138&lt;Pieņēmumi!$BN$46),0,
IF(AND(BC138&gt;= Pieņēmumi!$BN$46,BC138&lt;Pieņēmumi!$BN$47), "Mikro",
IF(AND(BC138&gt;=Pieņēmumi!$BN$47,BC138&lt;Pieņēmumi!$BN$48), "Mazs",
IF(AND(BC138&gt;=Pieņēmumi!$BN$48,BC138&lt;Pieņēmumi!$BN$49), "Vidējs","Liels"))))</f>
        <v>Vidējs</v>
      </c>
      <c r="BE138" s="9">
        <f>IF(BD138="Mikro",Pieņēmumi!$BN$31*BB138*0.5,
IF(BD138="Mazs",Pieņēmumi!$BN$31*BB138,
IF(BD138="Vidējs",Pieņēmumi!$BN$32*BB138,
IF(BD138="Liels",Pieņēmumi!$BN$34*BB138,
0))))</f>
        <v>2.454780361757106</v>
      </c>
      <c r="BF138" s="9">
        <f>IF(BD138="Mikro",Pieņēmumi!$BN$31*BB138*0.5,0)</f>
        <v>0</v>
      </c>
      <c r="BG138">
        <v>24</v>
      </c>
      <c r="BH138">
        <v>2</v>
      </c>
      <c r="BI138" s="2">
        <f t="shared" si="113"/>
        <v>12</v>
      </c>
      <c r="BJ138" s="6">
        <f>ROUNDUP(IF($A138=1,BG138/Pieņēmumi!$BY$39,IF($A138=2,BG138/Pieņēmumi!$BY$40,IF($A138=3,BG138/Pieņēmumi!$BY$41,BG138/Pieņēmumi!$BY$42))),$BJ$10)</f>
        <v>1</v>
      </c>
      <c r="BK138" s="6">
        <f t="shared" si="76"/>
        <v>24</v>
      </c>
      <c r="BL138" s="6" t="str">
        <f>IF(AND(BK138&gt;=0,BK138&lt;Pieņēmumi!$BY$46),0,
IF(AND(BK138&gt;= Pieņēmumi!$BY$46,BK138&lt;Pieņēmumi!$BY$47), "Mikro",
IF(AND(BK138&gt;=Pieņēmumi!$BY$47,BK138&lt;Pieņēmumi!$BY$48), "Mazs",
IF(AND(BK138&gt;=Pieņēmumi!$BY$48,BK138&lt;Pieņēmumi!$BY$49), "Vidējs","Liels"))))</f>
        <v>Liels</v>
      </c>
      <c r="BM138" s="9">
        <f>IF(BL138="Mikro",Pieņēmumi!$BY$31*BJ138*0.5,
IF(BL138="Mazs",Pieņēmumi!$BY$31*BJ138,
IF(BL138="Vidējs",Pieņēmumi!$BY$32*BJ138,
IF(BL138="Liels",Pieņēmumi!$BY$34*BJ138,
0))))</f>
        <v>1.6594516594516593</v>
      </c>
      <c r="BN138" s="9">
        <f>IF(BL138="Mikro",Pieņēmumi!$BY$31*BJ138*0.5,0)</f>
        <v>0</v>
      </c>
      <c r="BO138">
        <v>20</v>
      </c>
      <c r="BP138">
        <v>1</v>
      </c>
      <c r="BQ138" s="2">
        <f t="shared" si="114"/>
        <v>20</v>
      </c>
      <c r="BR138" s="6">
        <f>ROUNDUP(IF($A138=1,BO138/Pieņēmumi!$CJ$39,IF($A138=2,BO138/Pieņēmumi!$CJ$40,IF($A138=3,BO138/Pieņēmumi!$CJ$41,BO138/Pieņēmumi!$CJ$42))),$BR$10)</f>
        <v>1</v>
      </c>
      <c r="BS138" s="6">
        <f t="shared" si="77"/>
        <v>20</v>
      </c>
      <c r="BT138" s="6" t="str">
        <f>IF(AND(BS138&gt;=0,BS138&lt;Pieņēmumi!$CJ$46),0,
IF(AND(BS138&gt;= Pieņēmumi!$CJ$46,BS138&lt;Pieņēmumi!$CJ$47), "Mikro",
IF(AND(BS138&gt;=Pieņēmumi!$CJ$47,BS138&lt;Pieņēmumi!$CJ$48), "Mazs",
IF(AND(BS138&gt;=Pieņēmumi!$CJ$48,BS138&lt;Pieņēmumi!$CJ$49), "Vidējs","Liels"))))</f>
        <v>Vidējs</v>
      </c>
      <c r="BU138" s="9">
        <f>IF(BT138="Mikro",Pieņēmumi!$CJ$31*BR138*0.5,
IF(BT138="Mazs",Pieņēmumi!$CJ$31*BR138,
IF(BT138="Vidējs",Pieņēmumi!$CJ$32*BR138,
IF(BT138="Liels",Pieņēmumi!$CJ$34*BR138,
0))))</f>
        <v>1.2919896640826873</v>
      </c>
      <c r="BV138" s="9">
        <f>IF(BT138="Mikro",Pieņēmumi!$CJ$31*BR138*0.5,0)</f>
        <v>0</v>
      </c>
      <c r="BW138">
        <v>13</v>
      </c>
      <c r="BX138">
        <v>1</v>
      </c>
      <c r="BY138" s="2">
        <f>BW138/BX138</f>
        <v>13</v>
      </c>
      <c r="BZ138" s="6">
        <f>ROUNDUP(IF($A138=1,BW138/Pieņēmumi!$CU$42,IF($A138=2,BW138/Pieņēmumi!$CU$43,IF($A138=3,BW138/Pieņēmumi!$CU$44,BW138/Pieņēmumi!$CU$45))),$CH$10)</f>
        <v>1</v>
      </c>
      <c r="CA138" s="6">
        <f t="shared" si="78"/>
        <v>13</v>
      </c>
      <c r="CB138" s="6" t="str">
        <f>IF(AND(CA138&gt;=0,CA138&lt;Pieņēmumi!$CU$49),0,
IF(AND(CA138&gt;=Pieņēmumi!$CU$49,CA138&lt;Pieņēmumi!$CU$50),"Mazs",
IF(AND(CA138&gt;=Pieņēmumi!$CU$50,CA138&lt;Pieņēmumi!$CU$51),"Vidējs","Liels")))</f>
        <v>Vidējs</v>
      </c>
      <c r="CC138" s="9">
        <f>IF(CB138="Mazs",Pieņēmumi!$CU$34*BZ138,IF(CB138="Vidējs",Pieņēmumi!$CU$35*BZ138,IF(CB138="Liels",Pieņēmumi!$CU$37*BZ138,0)))</f>
        <v>1.3888888888888891</v>
      </c>
      <c r="CD138" s="9">
        <f>IF(CB138="Mazs",(Pieņēmumi!$CU$35-Pieņēmumi!$CU$34)*BZ138,0)</f>
        <v>0</v>
      </c>
      <c r="CE138">
        <v>14</v>
      </c>
      <c r="CF138">
        <v>1</v>
      </c>
      <c r="CG138" s="2">
        <f>CE138/CF138</f>
        <v>14</v>
      </c>
      <c r="CH138" s="6">
        <f>ROUNDUP(IF($A138=1,CE138/Pieņēmumi!$DE$42,IF($A138=2,CE138/Pieņēmumi!$DE$43,IF($A138=3,CE138/Pieņēmumi!$DE$44,CE138/Pieņēmumi!$DE$45))),$CH$10)</f>
        <v>1</v>
      </c>
      <c r="CI138" s="6">
        <f t="shared" si="79"/>
        <v>14</v>
      </c>
      <c r="CJ138" s="6" t="str">
        <f>IF(AND(CI138&gt;=0,CI138&lt;Pieņēmumi!$DE$49),0,
IF(AND(CI138&gt;=Pieņēmumi!$DE$49,CI138&lt;Pieņēmumi!$DE$50),"Mazs",
IF(AND(CI138&gt;=Pieņēmumi!$DE$50,CI138&lt;Pieņēmumi!$DE$51),"Vidējs","Liels")))</f>
        <v>Vidējs</v>
      </c>
      <c r="CK138" s="9">
        <f>IF(CJ138="Mazs",Pieņēmumi!$DE$34*CH138,IF(CJ138="Vidējs",Pieņēmumi!$DE$35*CH138,IF(CJ138="Liels",Pieņēmumi!$DE$37*CH138,0)))</f>
        <v>1.3888888888888891</v>
      </c>
      <c r="CL138" s="9">
        <f>IF(CJ138="Mazs",(Pieņēmumi!$DE$35-Pieņēmumi!$DE$34)*CH138,0)</f>
        <v>0</v>
      </c>
      <c r="CM138">
        <v>15</v>
      </c>
      <c r="CN138">
        <v>1</v>
      </c>
      <c r="CO138" s="2">
        <f>CM138/CN138</f>
        <v>15</v>
      </c>
      <c r="CP138" s="6">
        <f>ROUNDUP(IF($A138=1,CM138/Pieņēmumi!$DO$42,IF($A138=2,CM138/Pieņēmumi!$DO$43,IF($A138=3,CM138/Pieņēmumi!$DO$44,CM138/Pieņēmumi!$DO$45))),$CP$10)</f>
        <v>1</v>
      </c>
      <c r="CQ138" s="6">
        <f t="shared" si="80"/>
        <v>15</v>
      </c>
      <c r="CR138" s="6" t="str">
        <f>IF(AND(CQ138&gt;=0,CQ138&lt;Pieņēmumi!$DO$49),0,
IF(AND(CQ138&gt;=Pieņēmumi!$DO$49,CQ138&lt;Pieņēmumi!$DO$50),"Mazs",
IF(AND(CQ138&gt;=Pieņēmumi!$DO$50,CQ138&lt;Pieņēmumi!$DO$51),"Vidējs","Liels")))</f>
        <v>Vidējs</v>
      </c>
      <c r="CS138" s="9">
        <f>IF(CR138="Mazs",Pieņēmumi!$DO$34*CP138,IF(CR138="Vidējs",Pieņēmumi!$DO$35*CP138,IF(CR138="Liels",Pieņēmumi!$DO$37*CP138,0)))</f>
        <v>1.3888888888888891</v>
      </c>
      <c r="CT138" s="9">
        <f>IF(CR138="Mazs",(Pieņēmumi!$DO$35-Pieņēmumi!$DO$34)*CP138,0)</f>
        <v>0</v>
      </c>
      <c r="CU138" s="6">
        <f t="shared" si="81"/>
        <v>277</v>
      </c>
      <c r="CV138" s="6">
        <f t="shared" si="82"/>
        <v>20</v>
      </c>
      <c r="CW138" s="2">
        <f t="shared" si="83"/>
        <v>13.85</v>
      </c>
      <c r="CX138" t="str">
        <f t="shared" si="84"/>
        <v>Vidējā</v>
      </c>
    </row>
    <row r="139" spans="1:102" x14ac:dyDescent="0.25">
      <c r="A139" s="5">
        <v>3</v>
      </c>
      <c r="B139" s="23">
        <v>0.75524453043476958</v>
      </c>
      <c r="C139">
        <v>2</v>
      </c>
      <c r="D139">
        <v>1</v>
      </c>
      <c r="E139" s="2">
        <f>C139/D139</f>
        <v>2</v>
      </c>
      <c r="F139" s="6">
        <f>ROUNDUP(IF($A139=1,C139/Pieņēmumi!$B$39,IF($A139=2,C139/Pieņēmumi!$B$40,IF($A139=3,C139/Pieņēmumi!$B$41,C139/Pieņēmumi!$B$42))),$F$10)</f>
        <v>1</v>
      </c>
      <c r="G139" s="6">
        <f t="shared" si="69"/>
        <v>2</v>
      </c>
      <c r="H139" s="6" t="str">
        <f>IF(AND(G139&gt;=0,G139&lt;Pieņēmumi!$B$46),0,
IF(AND(G139&gt;= Pieņēmumi!$B$46,G139&lt;Pieņēmumi!$B$47), "Mikro",
IF(AND(G139&gt;=Pieņēmumi!$B$47,G139&lt;Pieņēmumi!$B$48), "Mazs",
IF(AND(G139&gt;=Pieņēmumi!$B$48,G139&lt;Pieņēmumi!$B$49), "Vidējs","Liels"))))</f>
        <v>Mikro</v>
      </c>
      <c r="I139" s="9">
        <f>IF(H139="Mikro",Pieņēmumi!$B$31*F139*0.5,
IF(H139="Mazs",Pieņēmumi!$B$31*F139,
IF(H139="Vidējs",Pieņēmumi!$B$32*F139,
IF(H139="Liels",Pieņēmumi!$B$34*F139,
0))))</f>
        <v>0.35792094615624032</v>
      </c>
      <c r="J139" s="9">
        <f>IF(H139="Mikro",Pieņēmumi!$B$31*F139*0.5,0)</f>
        <v>0.35792094615624032</v>
      </c>
      <c r="K139">
        <v>3</v>
      </c>
      <c r="L139">
        <v>1</v>
      </c>
      <c r="M139" s="2">
        <f>K139/L139</f>
        <v>3</v>
      </c>
      <c r="N139" s="6">
        <f>ROUNDUP(IF($A139=1,K139/Pieņēmumi!$L$39,IF($A139=2,K139/Pieņēmumi!$L$40,IF($A139=3,K139/Pieņēmumi!$L$41,K139/Pieņēmumi!$L$42))),$N$10)</f>
        <v>1</v>
      </c>
      <c r="O139" s="6">
        <f t="shared" si="70"/>
        <v>3</v>
      </c>
      <c r="P139" s="6" t="str">
        <f>IF(AND(O139&gt;=0,O139&lt;Pieņēmumi!$L$46),0,
IF(AND(O139&gt;= Pieņēmumi!$L$46,O139&lt;Pieņēmumi!$L$47), "Mikro",
IF(AND(O139&gt;=Pieņēmumi!$L$47,O139&lt;Pieņēmumi!$L$48), "Mazs",
IF(AND(O139&gt;=Pieņēmumi!$L$48,O139&lt;Pieņēmumi!$L$49), "Vidējs","Liels"))))</f>
        <v>Mikro</v>
      </c>
      <c r="Q139" s="9">
        <f>IF(P139="Mikro",Pieņēmumi!$L$31*N139*0.5,
IF(P139="Mazs",Pieņēmumi!$L$31*N139,
IF(P139="Vidējs",Pieņēmumi!$L$32*N139,
IF(P139="Liels",Pieņēmumi!$L$34*N139,
0))))</f>
        <v>0.3734827264239029</v>
      </c>
      <c r="R139" s="9">
        <f>IF(P139="Mikro",Pieņēmumi!$L$31*N139*0.5,0)</f>
        <v>0.3734827264239029</v>
      </c>
      <c r="S139">
        <v>7</v>
      </c>
      <c r="T139">
        <v>1</v>
      </c>
      <c r="U139" s="2">
        <f t="shared" si="115"/>
        <v>7</v>
      </c>
      <c r="V139" s="6">
        <f>ROUNDUP(IF($A139=1,S139/Pieņēmumi!$V$39,IF($A139=2,S139/Pieņēmumi!$V$40,IF($A139=3,S139/Pieņēmumi!$V$41,S139/Pieņēmumi!$V$42))),$V$10)</f>
        <v>1</v>
      </c>
      <c r="W139" s="6">
        <f t="shared" si="71"/>
        <v>7</v>
      </c>
      <c r="X139" s="6" t="str">
        <f>IF(AND(W139&gt;=0,W139&lt;Pieņēmumi!$V$46),0,
IF(AND(W139&gt;= Pieņēmumi!$V$46,W139&lt;Pieņēmumi!$V$47), "Mikro",
IF(AND(W139&gt;=Pieņēmumi!$V$47,W139&lt;Pieņēmumi!$V$48), "Mazs",
IF(AND(W139&gt;=Pieņēmumi!$V$48,W139&lt;Pieņēmumi!$V$49), "Vidējs","Liels"))))</f>
        <v>Mikro</v>
      </c>
      <c r="Y139" s="9">
        <f>IF(X139="Mikro",Pieņēmumi!$V$31*V139*0.5,
IF(X139="Mazs",Pieņēmumi!$V$31*V139,
IF(X139="Vidējs",Pieņēmumi!$V$32*V139,
IF(X139="Liels",Pieņēmumi!$V$34*V139,
0))))</f>
        <v>0.38904450669156554</v>
      </c>
      <c r="Z139" s="9">
        <f>IF(X139="Mikro",Pieņēmumi!$V$31*V139*0.5,0)</f>
        <v>0.38904450669156554</v>
      </c>
      <c r="AA139">
        <v>3</v>
      </c>
      <c r="AB139">
        <v>1</v>
      </c>
      <c r="AC139" s="2">
        <f>AA139/AB139</f>
        <v>3</v>
      </c>
      <c r="AD139" s="6">
        <f>ROUNDUP(IF($A139=1,AA139/Pieņēmumi!$AF$39,IF($A139=2,AA139/Pieņēmumi!$AF$40,IF($A139=3,AA139/Pieņēmumi!$AF$41,AA139/Pieņēmumi!$AF$42))),$AD$10)</f>
        <v>1</v>
      </c>
      <c r="AE139" s="6">
        <f t="shared" si="72"/>
        <v>3</v>
      </c>
      <c r="AF139" s="6" t="str">
        <f>IF(AND(AE139&gt;=0,AE139&lt;Pieņēmumi!$AF$46),0,
IF(AND(AE139&gt;= Pieņēmumi!$AF$46,AE139&lt;Pieņēmumi!$AF$47), "Mikro",
IF(AND(AE139&gt;=Pieņēmumi!$AF$47,AE139&lt;Pieņēmumi!$AF$48), "Mazs",
IF(AND(AE139&gt;=Pieņēmumi!$AF$48,AE139&lt;Pieņēmumi!$AF$49), "Vidējs","Liels"))))</f>
        <v>Mikro</v>
      </c>
      <c r="AG139" s="9">
        <f>IF(AF139="Mikro",Pieņēmumi!$AF$31*AD139*0.5,
IF(AF139="Mazs",Pieņēmumi!$AF$31*AD139,
IF(AF139="Vidējs",Pieņēmumi!$AF$32*AD139,
IF(AF139="Liels",Pieņēmumi!$AF$34*AD139,
0))))</f>
        <v>0.42016806722689076</v>
      </c>
      <c r="AH139" s="9">
        <f>IF(AF139="Mikro",Pieņēmumi!$AF$31*AD139*0.5,0)</f>
        <v>0.42016806722689076</v>
      </c>
      <c r="AI139">
        <v>7</v>
      </c>
      <c r="AJ139">
        <v>1</v>
      </c>
      <c r="AK139" s="2">
        <f>AI139/AJ139</f>
        <v>7</v>
      </c>
      <c r="AL139" s="6">
        <f>ROUNDUP(IF($A139=1,AI139/Pieņēmumi!$AR$39,IF($A139=2,AI139/Pieņēmumi!$AR$40,IF($A139=3,AI139/Pieņēmumi!$AR$41,AI139/Pieņēmumi!$AR$42))),$AL$10)</f>
        <v>1</v>
      </c>
      <c r="AM139" s="6">
        <f t="shared" si="73"/>
        <v>7</v>
      </c>
      <c r="AN139" s="6" t="str">
        <f>IF(AND(AM139&gt;=0,AM139&lt;Pieņēmumi!$AR$46),0,
IF(AND(AM139&gt;= Pieņēmumi!$AR$46,AM139&lt;Pieņēmumi!$AR$47), "Mikro",
IF(AND(AM139&gt;=Pieņēmumi!$AR$47,AM139&lt;Pieņēmumi!$AR$48), "Mazs",
IF(AND(AM139&gt;=Pieņēmumi!$AR$48,AM139&lt;Pieņēmumi!$AR$49), "Vidējs","Liels"))))</f>
        <v>Mikro</v>
      </c>
      <c r="AO139" s="9">
        <f>IF(AN139="Mikro",Pieņēmumi!$AR$31*AL139*0.5,
IF(AN139="Mazs",Pieņēmumi!$AR$31*AL139,
IF(AN139="Vidējs",Pieņēmumi!$AR$32*AL139,
IF(AN139="Liels",Pieņēmumi!$AR$34*AL139,
0))))</f>
        <v>0.45129162776221604</v>
      </c>
      <c r="AP139" s="9">
        <f>IF(AN139="Mikro",Pieņēmumi!$AR$31*AL139*0.5,0)</f>
        <v>0.45129162776221604</v>
      </c>
      <c r="AQ139">
        <v>10</v>
      </c>
      <c r="AR139">
        <v>1</v>
      </c>
      <c r="AS139" s="2">
        <f t="shared" si="116"/>
        <v>10</v>
      </c>
      <c r="AT139" s="6">
        <f>ROUNDUP(IF($A139=1,AQ139/Pieņēmumi!$BC$39,IF($A139=2,AQ139/Pieņēmumi!$BC$40,IF($A139=3,AQ139/Pieņēmumi!$BC$41,AQ139/Pieņēmumi!$BC$42))),$AT$10)</f>
        <v>1</v>
      </c>
      <c r="AU139" s="6">
        <f t="shared" si="74"/>
        <v>10</v>
      </c>
      <c r="AV139" s="6" t="str">
        <f>IF(AND(AU139&gt;=0,AU139&lt;Pieņēmumi!$BC$46),0,
IF(AND(AU139&gt;= Pieņēmumi!$BC$46,AU139&lt;Pieņēmumi!$BC$47), "Mikro",
IF(AND(AU139&gt;=Pieņēmumi!$BC$47,AU139&lt;Pieņēmumi!$BC$48), "Mazs",
IF(AND(AU139&gt;=Pieņēmumi!$BC$48,AU139&lt;Pieņēmumi!$BC$49), "Vidējs","Liels"))))</f>
        <v>Mazs</v>
      </c>
      <c r="AW139" s="9">
        <f>IF(AV139="Mikro",Pieņēmumi!$BC$31*AT139*0.5,
IF(AV139="Mazs",Pieņēmumi!$BC$31*AT139,
IF(AV139="Vidējs",Pieņēmumi!$BC$32*AT139,
IF(AV139="Liels",Pieņēmumi!$BC$34*AT139,
0))))</f>
        <v>0.96483037659508253</v>
      </c>
      <c r="AX139" s="9">
        <f>IF(AV139="Mikro",Pieņēmumi!$BC$31*AT139*0.5,0)</f>
        <v>0</v>
      </c>
      <c r="AY139">
        <v>5</v>
      </c>
      <c r="AZ139">
        <v>1</v>
      </c>
      <c r="BA139" s="2">
        <f>AY139/AZ139</f>
        <v>5</v>
      </c>
      <c r="BB139" s="6">
        <f>ROUNDUP(IF($A139=1,AY139/Pieņēmumi!$BN$39,IF($A139=2,AY139/Pieņēmumi!$BN$40,IF($A139=3,AY139/Pieņēmumi!$BN$41,AY139/Pieņēmumi!$BN$42))),$BB$10)</f>
        <v>1</v>
      </c>
      <c r="BC139" s="6">
        <f t="shared" si="75"/>
        <v>5</v>
      </c>
      <c r="BD139" s="6" t="str">
        <f>IF(AND(BC139&gt;=0,BC139&lt;Pieņēmumi!$BN$46),0,
IF(AND(BC139&gt;= Pieņēmumi!$BN$46,BC139&lt;Pieņēmumi!$BN$47), "Mikro",
IF(AND(BC139&gt;=Pieņēmumi!$BN$47,BC139&lt;Pieņēmumi!$BN$48), "Mazs",
IF(AND(BC139&gt;=Pieņēmumi!$BN$48,BC139&lt;Pieņēmumi!$BN$49), "Vidējs","Liels"))))</f>
        <v>Mikro</v>
      </c>
      <c r="BE139" s="9">
        <f>IF(BD139="Mikro",Pieņēmumi!$BN$31*BB139*0.5,
IF(BD139="Mazs",Pieņēmumi!$BN$31*BB139,
IF(BD139="Vidējs",Pieņēmumi!$BN$32*BB139,
IF(BD139="Liels",Pieņēmumi!$BN$34*BB139,
0))))</f>
        <v>0.51353874883286654</v>
      </c>
      <c r="BF139" s="9">
        <f>IF(BD139="Mikro",Pieņēmumi!$BN$31*BB139*0.5,0)</f>
        <v>0.51353874883286654</v>
      </c>
      <c r="BG139">
        <v>7</v>
      </c>
      <c r="BH139">
        <v>1</v>
      </c>
      <c r="BI139" s="2">
        <f t="shared" si="113"/>
        <v>7</v>
      </c>
      <c r="BJ139" s="6">
        <f>ROUNDUP(IF($A139=1,BG139/Pieņēmumi!$BY$39,IF($A139=2,BG139/Pieņēmumi!$BY$40,IF($A139=3,BG139/Pieņēmumi!$BY$41,BG139/Pieņēmumi!$BY$42))),$BJ$10)</f>
        <v>1</v>
      </c>
      <c r="BK139" s="6">
        <f t="shared" si="76"/>
        <v>7</v>
      </c>
      <c r="BL139" s="6" t="str">
        <f>IF(AND(BK139&gt;=0,BK139&lt;Pieņēmumi!$BY$46),0,
IF(AND(BK139&gt;= Pieņēmumi!$BY$46,BK139&lt;Pieņēmumi!$BY$47), "Mikro",
IF(AND(BK139&gt;=Pieņēmumi!$BY$47,BK139&lt;Pieņēmumi!$BY$48), "Mazs",
IF(AND(BK139&gt;=Pieņēmumi!$BY$48,BK139&lt;Pieņēmumi!$BY$49), "Vidējs","Liels"))))</f>
        <v>Mikro</v>
      </c>
      <c r="BM139" s="9">
        <f>IF(BL139="Mikro",Pieņēmumi!$BY$31*BJ139*0.5,
IF(BL139="Mazs",Pieņēmumi!$BY$31*BJ139,
IF(BL139="Vidējs",Pieņēmumi!$BY$32*BJ139,
IF(BL139="Liels",Pieņēmumi!$BY$34*BJ139,
0))))</f>
        <v>0.54466230936819171</v>
      </c>
      <c r="BN139" s="9">
        <f>IF(BL139="Mikro",Pieņēmumi!$BY$31*BJ139*0.5,0)</f>
        <v>0.54466230936819171</v>
      </c>
      <c r="BO139">
        <v>7</v>
      </c>
      <c r="BP139">
        <v>1</v>
      </c>
      <c r="BQ139" s="2">
        <f t="shared" si="114"/>
        <v>7</v>
      </c>
      <c r="BR139" s="6">
        <f>ROUNDUP(IF($A139=1,BO139/Pieņēmumi!$CJ$39,IF($A139=2,BO139/Pieņēmumi!$CJ$40,IF($A139=3,BO139/Pieņēmumi!$CJ$41,BO139/Pieņēmumi!$CJ$42))),$BR$10)</f>
        <v>1</v>
      </c>
      <c r="BS139" s="6">
        <f t="shared" si="77"/>
        <v>7</v>
      </c>
      <c r="BT139" s="6" t="str">
        <f>IF(AND(BS139&gt;=0,BS139&lt;Pieņēmumi!$CJ$46),0,
IF(AND(BS139&gt;= Pieņēmumi!$CJ$46,BS139&lt;Pieņēmumi!$CJ$47), "Mikro",
IF(AND(BS139&gt;=Pieņēmumi!$CJ$47,BS139&lt;Pieņēmumi!$CJ$48), "Mazs",
IF(AND(BS139&gt;=Pieņēmumi!$CJ$48,BS139&lt;Pieņēmumi!$CJ$49), "Vidējs","Liels"))))</f>
        <v>Mikro</v>
      </c>
      <c r="BU139" s="9">
        <f>IF(BT139="Mikro",Pieņēmumi!$CJ$31*BR139*0.5,
IF(BT139="Mazs",Pieņēmumi!$CJ$31*BR139,
IF(BT139="Vidējs",Pieņēmumi!$CJ$32*BR139,
IF(BT139="Liels",Pieņēmumi!$CJ$34*BR139,
0))))</f>
        <v>0.54466230936819171</v>
      </c>
      <c r="BV139" s="9">
        <f>IF(BT139="Mikro",Pieņēmumi!$CJ$31*BR139*0.5,0)</f>
        <v>0.54466230936819171</v>
      </c>
      <c r="BW139">
        <v>0</v>
      </c>
      <c r="BX139">
        <v>0</v>
      </c>
      <c r="BY139" s="2">
        <v>0</v>
      </c>
      <c r="BZ139" s="6">
        <f>ROUNDUP(IF($A139=1,BW139/Pieņēmumi!$CU$42,IF($A139=2,BW139/Pieņēmumi!$CU$43,IF($A139=3,BW139/Pieņēmumi!$CU$44,BW139/Pieņēmumi!$CU$45))),$CH$10)</f>
        <v>0</v>
      </c>
      <c r="CA139" s="6">
        <f t="shared" si="78"/>
        <v>0</v>
      </c>
      <c r="CB139" s="6">
        <f>IF(AND(CA139&gt;=0,CA139&lt;Pieņēmumi!$CU$49),0,
IF(AND(CA139&gt;=Pieņēmumi!$CU$49,CA139&lt;Pieņēmumi!$CU$50),"Mazs",
IF(AND(CA139&gt;=Pieņēmumi!$CU$50,CA139&lt;Pieņēmumi!$CU$51),"Vidējs","Liels")))</f>
        <v>0</v>
      </c>
      <c r="CC139" s="9">
        <f>IF(CB139="Mazs",Pieņēmumi!$CU$34*BZ139,IF(CB139="Vidējs",Pieņēmumi!$CU$35*BZ139,IF(CB139="Liels",Pieņēmumi!$CU$37*BZ139,0)))</f>
        <v>0</v>
      </c>
      <c r="CD139" s="9">
        <f>IF(CB139="Mazs",(Pieņēmumi!$CU$35-Pieņēmumi!$CU$34)*BZ139,0)</f>
        <v>0</v>
      </c>
      <c r="CE139">
        <v>0</v>
      </c>
      <c r="CF139">
        <v>0</v>
      </c>
      <c r="CG139" s="2">
        <v>0</v>
      </c>
      <c r="CH139" s="6">
        <f>ROUNDUP(IF($A139=1,CE139/Pieņēmumi!$DE$42,IF($A139=2,CE139/Pieņēmumi!$DE$43,IF($A139=3,CE139/Pieņēmumi!$DE$44,CE139/Pieņēmumi!$DE$45))),$CH$10)</f>
        <v>0</v>
      </c>
      <c r="CI139" s="6">
        <f t="shared" si="79"/>
        <v>0</v>
      </c>
      <c r="CJ139" s="6">
        <f>IF(AND(CI139&gt;=0,CI139&lt;Pieņēmumi!$DE$49),0,
IF(AND(CI139&gt;=Pieņēmumi!$DE$49,CI139&lt;Pieņēmumi!$DE$50),"Mazs",
IF(AND(CI139&gt;=Pieņēmumi!$DE$50,CI139&lt;Pieņēmumi!$DE$51),"Vidējs","Liels")))</f>
        <v>0</v>
      </c>
      <c r="CK139" s="9">
        <f>IF(CJ139="Mazs",Pieņēmumi!$DE$34*CH139,IF(CJ139="Vidējs",Pieņēmumi!$DE$35*CH139,IF(CJ139="Liels",Pieņēmumi!$DE$37*CH139,0)))</f>
        <v>0</v>
      </c>
      <c r="CL139" s="9">
        <f>IF(CJ139="Mazs",(Pieņēmumi!$DE$35-Pieņēmumi!$DE$34)*CH139,0)</f>
        <v>0</v>
      </c>
      <c r="CM139">
        <v>0</v>
      </c>
      <c r="CN139">
        <v>0</v>
      </c>
      <c r="CO139" s="2">
        <v>0</v>
      </c>
      <c r="CP139" s="6">
        <f>ROUNDUP(IF($A139=1,CM139/Pieņēmumi!$DO$42,IF($A139=2,CM139/Pieņēmumi!$DO$43,IF($A139=3,CM139/Pieņēmumi!$DO$44,CM139/Pieņēmumi!$DO$45))),$CP$10)</f>
        <v>0</v>
      </c>
      <c r="CQ139" s="6">
        <f t="shared" si="80"/>
        <v>0</v>
      </c>
      <c r="CR139" s="6">
        <f>IF(AND(CQ139&gt;=0,CQ139&lt;Pieņēmumi!$DO$49),0,
IF(AND(CQ139&gt;=Pieņēmumi!$DO$49,CQ139&lt;Pieņēmumi!$DO$50),"Mazs",
IF(AND(CQ139&gt;=Pieņēmumi!$DO$50,CQ139&lt;Pieņēmumi!$DO$51),"Vidējs","Liels")))</f>
        <v>0</v>
      </c>
      <c r="CS139" s="9">
        <f>IF(CR139="Mazs",Pieņēmumi!$DO$34*CP139,IF(CR139="Vidējs",Pieņēmumi!$DO$35*CP139,IF(CR139="Liels",Pieņēmumi!$DO$37*CP139,0)))</f>
        <v>0</v>
      </c>
      <c r="CT139" s="9">
        <f>IF(CR139="Mazs",(Pieņēmumi!$DO$35-Pieņēmumi!$DO$34)*CP139,0)</f>
        <v>0</v>
      </c>
      <c r="CU139" s="6">
        <f t="shared" si="81"/>
        <v>51</v>
      </c>
      <c r="CV139" s="6">
        <f t="shared" si="82"/>
        <v>9</v>
      </c>
      <c r="CW139" s="2">
        <f t="shared" si="83"/>
        <v>5.666666666666667</v>
      </c>
      <c r="CX139" t="str">
        <f t="shared" si="84"/>
        <v>Mazā</v>
      </c>
    </row>
    <row r="140" spans="1:102" x14ac:dyDescent="0.25">
      <c r="A140" s="5">
        <v>3</v>
      </c>
      <c r="B140" s="23">
        <v>0.75219648909624726</v>
      </c>
      <c r="C140">
        <v>11</v>
      </c>
      <c r="D140">
        <v>1</v>
      </c>
      <c r="E140" s="2">
        <f>C140/D140</f>
        <v>11</v>
      </c>
      <c r="F140" s="6">
        <f>ROUNDUP(IF($A140=1,C140/Pieņēmumi!$B$39,IF($A140=2,C140/Pieņēmumi!$B$40,IF($A140=3,C140/Pieņēmumi!$B$41,C140/Pieņēmumi!$B$42))),$F$10)</f>
        <v>1</v>
      </c>
      <c r="G140" s="6">
        <f t="shared" ref="G140:G203" si="117">IF(C140=0,0,C140/F140)</f>
        <v>11</v>
      </c>
      <c r="H140" s="6" t="str">
        <f>IF(AND(G140&gt;=0,G140&lt;Pieņēmumi!$B$46),0,
IF(AND(G140&gt;= Pieņēmumi!$B$46,G140&lt;Pieņēmumi!$B$47), "Mikro",
IF(AND(G140&gt;=Pieņēmumi!$B$47,G140&lt;Pieņēmumi!$B$48), "Mazs",
IF(AND(G140&gt;=Pieņēmumi!$B$48,G140&lt;Pieņēmumi!$B$49), "Vidējs","Liels"))))</f>
        <v>Mazs</v>
      </c>
      <c r="I140" s="9">
        <f>IF(H140="Mikro",Pieņēmumi!$B$31*F140*0.5,
IF(H140="Mazs",Pieņēmumi!$B$31*F140,
IF(H140="Vidējs",Pieņēmumi!$B$32*F140,
IF(H140="Liels",Pieņēmumi!$B$34*F140,
0))))</f>
        <v>0.71584189231248063</v>
      </c>
      <c r="J140" s="9">
        <f>IF(H140="Mikro",Pieņēmumi!$B$31*F140*0.5,0)</f>
        <v>0</v>
      </c>
      <c r="K140">
        <v>15</v>
      </c>
      <c r="L140">
        <v>1</v>
      </c>
      <c r="M140" s="2">
        <f>K140/L140</f>
        <v>15</v>
      </c>
      <c r="N140" s="6">
        <f>ROUNDUP(IF($A140=1,K140/Pieņēmumi!$L$39,IF($A140=2,K140/Pieņēmumi!$L$40,IF($A140=3,K140/Pieņēmumi!$L$41,K140/Pieņēmumi!$L$42))),$N$10)</f>
        <v>1</v>
      </c>
      <c r="O140" s="6">
        <f t="shared" ref="O140:O203" si="118">IF(K140=0,0,K140/N140)</f>
        <v>15</v>
      </c>
      <c r="P140" s="6" t="str">
        <f>IF(AND(O140&gt;=0,O140&lt;Pieņēmumi!$L$46),0,
IF(AND(O140&gt;= Pieņēmumi!$L$46,O140&lt;Pieņēmumi!$L$47), "Mikro",
IF(AND(O140&gt;=Pieņēmumi!$L$47,O140&lt;Pieņēmumi!$L$48), "Mazs",
IF(AND(O140&gt;=Pieņēmumi!$L$48,O140&lt;Pieņēmumi!$L$49), "Vidējs","Liels"))))</f>
        <v>Vidējs</v>
      </c>
      <c r="Q140" s="9">
        <f>IF(P140="Mikro",Pieņēmumi!$L$31*N140*0.5,
IF(P140="Mazs",Pieņēmumi!$L$31*N140,
IF(P140="Vidējs",Pieņēmumi!$L$32*N140,
IF(P140="Liels",Pieņēmumi!$L$34*N140,
0))))</f>
        <v>0.83979328165374689</v>
      </c>
      <c r="R140" s="9">
        <f>IF(P140="Mikro",Pieņēmumi!$L$31*N140*0.5,0)</f>
        <v>0</v>
      </c>
      <c r="S140">
        <v>13</v>
      </c>
      <c r="T140">
        <v>1</v>
      </c>
      <c r="U140" s="2">
        <f t="shared" si="115"/>
        <v>13</v>
      </c>
      <c r="V140" s="6">
        <f>ROUNDUP(IF($A140=1,S140/Pieņēmumi!$V$39,IF($A140=2,S140/Pieņēmumi!$V$40,IF($A140=3,S140/Pieņēmumi!$V$41,S140/Pieņēmumi!$V$42))),$V$10)</f>
        <v>1</v>
      </c>
      <c r="W140" s="6">
        <f t="shared" ref="W140:W203" si="119">IF(S140=0,0,S140/V140)</f>
        <v>13</v>
      </c>
      <c r="X140" s="6" t="str">
        <f>IF(AND(W140&gt;=0,W140&lt;Pieņēmumi!$V$46),0,
IF(AND(W140&gt;= Pieņēmumi!$V$46,W140&lt;Pieņēmumi!$V$47), "Mikro",
IF(AND(W140&gt;=Pieņēmumi!$V$47,W140&lt;Pieņēmumi!$V$48), "Mazs",
IF(AND(W140&gt;=Pieņēmumi!$V$48,W140&lt;Pieņēmumi!$V$49), "Vidējs","Liels"))))</f>
        <v>Vidējs</v>
      </c>
      <c r="Y140" s="9">
        <f>IF(X140="Mikro",Pieņēmumi!$V$31*V140*0.5,
IF(X140="Mazs",Pieņēmumi!$V$31*V140,
IF(X140="Vidējs",Pieņēmumi!$V$32*V140,
IF(X140="Liels",Pieņēmumi!$V$34*V140,
0))))</f>
        <v>0.87209302325581406</v>
      </c>
      <c r="Z140" s="9">
        <f>IF(X140="Mikro",Pieņēmumi!$V$31*V140*0.5,0)</f>
        <v>0</v>
      </c>
      <c r="AA140">
        <v>21</v>
      </c>
      <c r="AB140">
        <v>1</v>
      </c>
      <c r="AC140" s="2">
        <f>AA140/AB140</f>
        <v>21</v>
      </c>
      <c r="AD140" s="6">
        <f>ROUNDUP(IF($A140=1,AA140/Pieņēmumi!$AF$39,IF($A140=2,AA140/Pieņēmumi!$AF$40,IF($A140=3,AA140/Pieņēmumi!$AF$41,AA140/Pieņēmumi!$AF$42))),$AD$10)</f>
        <v>2</v>
      </c>
      <c r="AE140" s="6">
        <f t="shared" ref="AE140:AE203" si="120">IF(AA140=0,0,AA140/AD140)</f>
        <v>10.5</v>
      </c>
      <c r="AF140" s="6" t="str">
        <f>IF(AND(AE140&gt;=0,AE140&lt;Pieņēmumi!$AF$46),0,
IF(AND(AE140&gt;= Pieņēmumi!$AF$46,AE140&lt;Pieņēmumi!$AF$47), "Mikro",
IF(AND(AE140&gt;=Pieņēmumi!$AF$47,AE140&lt;Pieņēmumi!$AF$48), "Mazs",
IF(AND(AE140&gt;=Pieņēmumi!$AF$48,AE140&lt;Pieņēmumi!$AF$49), "Vidējs","Liels"))))</f>
        <v>Mazs</v>
      </c>
      <c r="AG140" s="9">
        <f>IF(AF140="Mikro",Pieņēmumi!$AF$31*AD140*0.5,
IF(AF140="Mazs",Pieņēmumi!$AF$31*AD140,
IF(AF140="Vidējs",Pieņēmumi!$AF$32*AD140,
IF(AF140="Liels",Pieņēmumi!$AF$34*AD140,
0))))</f>
        <v>1.680672268907563</v>
      </c>
      <c r="AH140" s="9">
        <f>IF(AF140="Mikro",Pieņēmumi!$AF$31*AD140*0.5,0)</f>
        <v>0</v>
      </c>
      <c r="AI140">
        <v>13</v>
      </c>
      <c r="AJ140">
        <v>1</v>
      </c>
      <c r="AK140" s="2">
        <f>AI140/AJ140</f>
        <v>13</v>
      </c>
      <c r="AL140" s="6">
        <f>ROUNDUP(IF($A140=1,AI140/Pieņēmumi!$AR$39,IF($A140=2,AI140/Pieņēmumi!$AR$40,IF($A140=3,AI140/Pieņēmumi!$AR$41,AI140/Pieņēmumi!$AR$42))),$AL$10)</f>
        <v>1</v>
      </c>
      <c r="AM140" s="6">
        <f t="shared" ref="AM140:AM203" si="121">IF(AI140=0,0,AI140/AL140)</f>
        <v>13</v>
      </c>
      <c r="AN140" s="6" t="str">
        <f>IF(AND(AM140&gt;=0,AM140&lt;Pieņēmumi!$AR$46),0,
IF(AND(AM140&gt;= Pieņēmumi!$AR$46,AM140&lt;Pieņēmumi!$AR$47), "Mikro",
IF(AND(AM140&gt;=Pieņēmumi!$AR$47,AM140&lt;Pieņēmumi!$AR$48), "Mazs",
IF(AND(AM140&gt;=Pieņēmumi!$AR$48,AM140&lt;Pieņēmumi!$AR$49), "Vidējs","Liels"))))</f>
        <v>Vidējs</v>
      </c>
      <c r="AO140" s="9">
        <f>IF(AN140="Mikro",Pieņēmumi!$AR$31*AL140*0.5,
IF(AN140="Mazs",Pieņēmumi!$AR$31*AL140,
IF(AN140="Vidējs",Pieņēmumi!$AR$32*AL140,
IF(AN140="Liels",Pieņēmumi!$AR$34*AL140,
0))))</f>
        <v>1.0981912144702843</v>
      </c>
      <c r="AP140" s="9">
        <f>IF(AN140="Mikro",Pieņēmumi!$AR$31*AL140*0.5,0)</f>
        <v>0</v>
      </c>
      <c r="AQ140">
        <v>21</v>
      </c>
      <c r="AR140">
        <v>1</v>
      </c>
      <c r="AS140" s="2">
        <f t="shared" si="116"/>
        <v>21</v>
      </c>
      <c r="AT140" s="6">
        <f>ROUNDUP(IF($A140=1,AQ140/Pieņēmumi!$BC$39,IF($A140=2,AQ140/Pieņēmumi!$BC$40,IF($A140=3,AQ140/Pieņēmumi!$BC$41,AQ140/Pieņēmumi!$BC$42))),$AT$10)</f>
        <v>1</v>
      </c>
      <c r="AU140" s="6">
        <f t="shared" ref="AU140:AU203" si="122">IF(AQ140=0,0,AQ140/AT140)</f>
        <v>21</v>
      </c>
      <c r="AV140" s="6" t="str">
        <f>IF(AND(AU140&gt;=0,AU140&lt;Pieņēmumi!$BC$46),0,
IF(AND(AU140&gt;= Pieņēmumi!$BC$46,AU140&lt;Pieņēmumi!$BC$47), "Mikro",
IF(AND(AU140&gt;=Pieņēmumi!$BC$47,AU140&lt;Pieņēmumi!$BC$48), "Mazs",
IF(AND(AU140&gt;=Pieņēmumi!$BC$48,AU140&lt;Pieņēmumi!$BC$49), "Vidējs","Liels"))))</f>
        <v>Liels</v>
      </c>
      <c r="AW140" s="9">
        <f>IF(AV140="Mikro",Pieņēmumi!$BC$31*AT140*0.5,
IF(AV140="Mazs",Pieņēmumi!$BC$31*AT140,
IF(AV140="Vidējs",Pieņēmumi!$BC$32*AT140,
IF(AV140="Liels",Pieņēmumi!$BC$34*AT140,
0))))</f>
        <v>1.5151515151515151</v>
      </c>
      <c r="AX140" s="9">
        <f>IF(AV140="Mikro",Pieņēmumi!$BC$31*AT140*0.5,0)</f>
        <v>0</v>
      </c>
      <c r="AY140">
        <v>16</v>
      </c>
      <c r="AZ140">
        <v>1</v>
      </c>
      <c r="BA140" s="2">
        <f>AY140/AZ140</f>
        <v>16</v>
      </c>
      <c r="BB140" s="6">
        <f>ROUNDUP(IF($A140=1,AY140/Pieņēmumi!$BN$39,IF($A140=2,AY140/Pieņēmumi!$BN$40,IF($A140=3,AY140/Pieņēmumi!$BN$41,AY140/Pieņēmumi!$BN$42))),$BB$10)</f>
        <v>1</v>
      </c>
      <c r="BC140" s="6">
        <f t="shared" ref="BC140:BC203" si="123">IF(AY140=0,0,AY140/BB140)</f>
        <v>16</v>
      </c>
      <c r="BD140" s="6" t="str">
        <f>IF(AND(BC140&gt;=0,BC140&lt;Pieņēmumi!$BN$46),0,
IF(AND(BC140&gt;= Pieņēmumi!$BN$46,BC140&lt;Pieņēmumi!$BN$47), "Mikro",
IF(AND(BC140&gt;=Pieņēmumi!$BN$47,BC140&lt;Pieņēmumi!$BN$48), "Mazs",
IF(AND(BC140&gt;=Pieņēmumi!$BN$48,BC140&lt;Pieņēmumi!$BN$49), "Vidējs","Liels"))))</f>
        <v>Vidējs</v>
      </c>
      <c r="BE140" s="9">
        <f>IF(BD140="Mikro",Pieņēmumi!$BN$31*BB140*0.5,
IF(BD140="Mazs",Pieņēmumi!$BN$31*BB140,
IF(BD140="Vidējs",Pieņēmumi!$BN$32*BB140,
IF(BD140="Liels",Pieņēmumi!$BN$34*BB140,
0))))</f>
        <v>1.227390180878553</v>
      </c>
      <c r="BF140" s="9">
        <f>IF(BD140="Mikro",Pieņēmumi!$BN$31*BB140*0.5,0)</f>
        <v>0</v>
      </c>
      <c r="BG140">
        <v>16</v>
      </c>
      <c r="BH140">
        <v>1</v>
      </c>
      <c r="BI140" s="2">
        <f t="shared" si="113"/>
        <v>16</v>
      </c>
      <c r="BJ140" s="6">
        <f>ROUNDUP(IF($A140=1,BG140/Pieņēmumi!$BY$39,IF($A140=2,BG140/Pieņēmumi!$BY$40,IF($A140=3,BG140/Pieņēmumi!$BY$41,BG140/Pieņēmumi!$BY$42))),$BJ$10)</f>
        <v>1</v>
      </c>
      <c r="BK140" s="6">
        <f t="shared" ref="BK140:BK203" si="124">IF(BG140=0,0,BG140/BJ140)</f>
        <v>16</v>
      </c>
      <c r="BL140" s="6" t="str">
        <f>IF(AND(BK140&gt;=0,BK140&lt;Pieņēmumi!$BY$46),0,
IF(AND(BK140&gt;= Pieņēmumi!$BY$46,BK140&lt;Pieņēmumi!$BY$47), "Mikro",
IF(AND(BK140&gt;=Pieņēmumi!$BY$47,BK140&lt;Pieņēmumi!$BY$48), "Mazs",
IF(AND(BK140&gt;=Pieņēmumi!$BY$48,BK140&lt;Pieņēmumi!$BY$49), "Vidējs","Liels"))))</f>
        <v>Vidējs</v>
      </c>
      <c r="BM140" s="9">
        <f>IF(BL140="Mikro",Pieņēmumi!$BY$31*BJ140*0.5,
IF(BL140="Mazs",Pieņēmumi!$BY$31*BJ140,
IF(BL140="Vidējs",Pieņēmumi!$BY$32*BJ140,
IF(BL140="Liels",Pieņēmumi!$BY$34*BJ140,
0))))</f>
        <v>1.2919896640826873</v>
      </c>
      <c r="BN140" s="9">
        <f>IF(BL140="Mikro",Pieņēmumi!$BY$31*BJ140*0.5,0)</f>
        <v>0</v>
      </c>
      <c r="BO140">
        <v>15</v>
      </c>
      <c r="BP140">
        <v>1</v>
      </c>
      <c r="BQ140" s="2">
        <f t="shared" si="114"/>
        <v>15</v>
      </c>
      <c r="BR140" s="6">
        <f>ROUNDUP(IF($A140=1,BO140/Pieņēmumi!$CJ$39,IF($A140=2,BO140/Pieņēmumi!$CJ$40,IF($A140=3,BO140/Pieņēmumi!$CJ$41,BO140/Pieņēmumi!$CJ$42))),$BR$10)</f>
        <v>1</v>
      </c>
      <c r="BS140" s="6">
        <f t="shared" ref="BS140:BS203" si="125">IF(BO140=0,0,BO140/BR140)</f>
        <v>15</v>
      </c>
      <c r="BT140" s="6" t="str">
        <f>IF(AND(BS140&gt;=0,BS140&lt;Pieņēmumi!$CJ$46),0,
IF(AND(BS140&gt;= Pieņēmumi!$CJ$46,BS140&lt;Pieņēmumi!$CJ$47), "Mikro",
IF(AND(BS140&gt;=Pieņēmumi!$CJ$47,BS140&lt;Pieņēmumi!$CJ$48), "Mazs",
IF(AND(BS140&gt;=Pieņēmumi!$CJ$48,BS140&lt;Pieņēmumi!$CJ$49), "Vidējs","Liels"))))</f>
        <v>Vidējs</v>
      </c>
      <c r="BU140" s="9">
        <f>IF(BT140="Mikro",Pieņēmumi!$CJ$31*BR140*0.5,
IF(BT140="Mazs",Pieņēmumi!$CJ$31*BR140,
IF(BT140="Vidējs",Pieņēmumi!$CJ$32*BR140,
IF(BT140="Liels",Pieņēmumi!$CJ$34*BR140,
0))))</f>
        <v>1.2919896640826873</v>
      </c>
      <c r="BV140" s="9">
        <f>IF(BT140="Mikro",Pieņēmumi!$CJ$31*BR140*0.5,0)</f>
        <v>0</v>
      </c>
      <c r="BW140">
        <v>0</v>
      </c>
      <c r="BX140">
        <v>0</v>
      </c>
      <c r="BY140" s="2">
        <v>0</v>
      </c>
      <c r="BZ140" s="6">
        <f>ROUNDUP(IF($A140=1,BW140/Pieņēmumi!$CU$42,IF($A140=2,BW140/Pieņēmumi!$CU$43,IF($A140=3,BW140/Pieņēmumi!$CU$44,BW140/Pieņēmumi!$CU$45))),$CH$10)</f>
        <v>0</v>
      </c>
      <c r="CA140" s="6">
        <f t="shared" ref="CA140:CA203" si="126">IF(BW140=0,0,BW140/BZ140)</f>
        <v>0</v>
      </c>
      <c r="CB140" s="6">
        <f>IF(AND(CA140&gt;=0,CA140&lt;Pieņēmumi!$CU$49),0,
IF(AND(CA140&gt;=Pieņēmumi!$CU$49,CA140&lt;Pieņēmumi!$CU$50),"Mazs",
IF(AND(CA140&gt;=Pieņēmumi!$CU$50,CA140&lt;Pieņēmumi!$CU$51),"Vidējs","Liels")))</f>
        <v>0</v>
      </c>
      <c r="CC140" s="9">
        <f>IF(CB140="Mazs",Pieņēmumi!$CU$34*BZ140,IF(CB140="Vidējs",Pieņēmumi!$CU$35*BZ140,IF(CB140="Liels",Pieņēmumi!$CU$37*BZ140,0)))</f>
        <v>0</v>
      </c>
      <c r="CD140" s="9">
        <f>IF(CB140="Mazs",(Pieņēmumi!$CU$35-Pieņēmumi!$CU$34)*BZ140,0)</f>
        <v>0</v>
      </c>
      <c r="CE140">
        <v>0</v>
      </c>
      <c r="CF140">
        <v>0</v>
      </c>
      <c r="CG140" s="2">
        <v>0</v>
      </c>
      <c r="CH140" s="6">
        <f>ROUNDUP(IF($A140=1,CE140/Pieņēmumi!$DE$42,IF($A140=2,CE140/Pieņēmumi!$DE$43,IF($A140=3,CE140/Pieņēmumi!$DE$44,CE140/Pieņēmumi!$DE$45))),$CH$10)</f>
        <v>0</v>
      </c>
      <c r="CI140" s="6">
        <f t="shared" ref="CI140:CI203" si="127">IF(CE140=0,0,CE140/CH140)</f>
        <v>0</v>
      </c>
      <c r="CJ140" s="6">
        <f>IF(AND(CI140&gt;=0,CI140&lt;Pieņēmumi!$DE$49),0,
IF(AND(CI140&gt;=Pieņēmumi!$DE$49,CI140&lt;Pieņēmumi!$DE$50),"Mazs",
IF(AND(CI140&gt;=Pieņēmumi!$DE$50,CI140&lt;Pieņēmumi!$DE$51),"Vidējs","Liels")))</f>
        <v>0</v>
      </c>
      <c r="CK140" s="9">
        <f>IF(CJ140="Mazs",Pieņēmumi!$DE$34*CH140,IF(CJ140="Vidējs",Pieņēmumi!$DE$35*CH140,IF(CJ140="Liels",Pieņēmumi!$DE$37*CH140,0)))</f>
        <v>0</v>
      </c>
      <c r="CL140" s="9">
        <f>IF(CJ140="Mazs",(Pieņēmumi!$DE$35-Pieņēmumi!$DE$34)*CH140,0)</f>
        <v>0</v>
      </c>
      <c r="CM140">
        <v>0</v>
      </c>
      <c r="CN140">
        <v>0</v>
      </c>
      <c r="CO140" s="2">
        <v>0</v>
      </c>
      <c r="CP140" s="6">
        <f>ROUNDUP(IF($A140=1,CM140/Pieņēmumi!$DO$42,IF($A140=2,CM140/Pieņēmumi!$DO$43,IF($A140=3,CM140/Pieņēmumi!$DO$44,CM140/Pieņēmumi!$DO$45))),$CP$10)</f>
        <v>0</v>
      </c>
      <c r="CQ140" s="6">
        <f t="shared" ref="CQ140:CQ203" si="128">IF(CM140=0,0,CM140/CP140)</f>
        <v>0</v>
      </c>
      <c r="CR140" s="6">
        <f>IF(AND(CQ140&gt;=0,CQ140&lt;Pieņēmumi!$DO$49),0,
IF(AND(CQ140&gt;=Pieņēmumi!$DO$49,CQ140&lt;Pieņēmumi!$DO$50),"Mazs",
IF(AND(CQ140&gt;=Pieņēmumi!$DO$50,CQ140&lt;Pieņēmumi!$DO$51),"Vidējs","Liels")))</f>
        <v>0</v>
      </c>
      <c r="CS140" s="9">
        <f>IF(CR140="Mazs",Pieņēmumi!$DO$34*CP140,IF(CR140="Vidējs",Pieņēmumi!$DO$35*CP140,IF(CR140="Liels",Pieņēmumi!$DO$37*CP140,0)))</f>
        <v>0</v>
      </c>
      <c r="CT140" s="9">
        <f>IF(CR140="Mazs",(Pieņēmumi!$DO$35-Pieņēmumi!$DO$34)*CP140,0)</f>
        <v>0</v>
      </c>
      <c r="CU140" s="6">
        <f t="shared" ref="CU140:CU203" si="129">C140+K140+S140+AA140+AI140+AQ140+AY140+BG140+BO140+BW140+CE140+CM140</f>
        <v>141</v>
      </c>
      <c r="CV140" s="6">
        <f t="shared" ref="CV140:CV203" si="130">D140+L140+T140+AB140+AJ140+AR140+AZ140+BH140+BP140+BX140+CF140+CN140</f>
        <v>9</v>
      </c>
      <c r="CW140" s="2">
        <f t="shared" ref="CW140:CW203" si="131">CU140/CV140</f>
        <v>15.666666666666666</v>
      </c>
      <c r="CX140" t="str">
        <f t="shared" ref="CX140:CX203" si="132">IF(CU140&lt;=100,"Mazā",IF(AND(CU140&lt;=500,CU140&gt;100),"Vidējā","Lielā"))</f>
        <v>Vidējā</v>
      </c>
    </row>
    <row r="141" spans="1:102" x14ac:dyDescent="0.25">
      <c r="A141" s="5">
        <v>3</v>
      </c>
      <c r="B141" s="23">
        <v>0.74783561062767145</v>
      </c>
      <c r="C141">
        <v>0</v>
      </c>
      <c r="D141">
        <v>0</v>
      </c>
      <c r="E141" s="2">
        <v>0</v>
      </c>
      <c r="F141" s="6">
        <f>ROUNDUP(IF($A141=1,C141/Pieņēmumi!$B$39,IF($A141=2,C141/Pieņēmumi!$B$40,IF($A141=3,C141/Pieņēmumi!$B$41,C141/Pieņēmumi!$B$42))),$F$10)</f>
        <v>0</v>
      </c>
      <c r="G141" s="6">
        <f t="shared" si="117"/>
        <v>0</v>
      </c>
      <c r="H141" s="6">
        <f>IF(AND(G141&gt;=0,G141&lt;Pieņēmumi!$B$46),0,
IF(AND(G141&gt;= Pieņēmumi!$B$46,G141&lt;Pieņēmumi!$B$47), "Mikro",
IF(AND(G141&gt;=Pieņēmumi!$B$47,G141&lt;Pieņēmumi!$B$48), "Mazs",
IF(AND(G141&gt;=Pieņēmumi!$B$48,G141&lt;Pieņēmumi!$B$49), "Vidējs","Liels"))))</f>
        <v>0</v>
      </c>
      <c r="I141" s="9">
        <f>IF(H141="Mikro",Pieņēmumi!$B$31*F141*0.5,
IF(H141="Mazs",Pieņēmumi!$B$31*F141,
IF(H141="Vidējs",Pieņēmumi!$B$32*F141,
IF(H141="Liels",Pieņēmumi!$B$34*F141,
0))))</f>
        <v>0</v>
      </c>
      <c r="J141" s="9">
        <f>IF(H141="Mikro",Pieņēmumi!$B$31*F141*0.5,0)</f>
        <v>0</v>
      </c>
      <c r="K141">
        <v>0</v>
      </c>
      <c r="L141">
        <v>0</v>
      </c>
      <c r="M141" s="2">
        <v>0</v>
      </c>
      <c r="N141" s="6">
        <f>ROUNDUP(IF($A141=1,K141/Pieņēmumi!$L$39,IF($A141=2,K141/Pieņēmumi!$L$40,IF($A141=3,K141/Pieņēmumi!$L$41,K141/Pieņēmumi!$L$42))),$N$10)</f>
        <v>0</v>
      </c>
      <c r="O141" s="6">
        <f t="shared" si="118"/>
        <v>0</v>
      </c>
      <c r="P141" s="6">
        <f>IF(AND(O141&gt;=0,O141&lt;Pieņēmumi!$L$46),0,
IF(AND(O141&gt;= Pieņēmumi!$L$46,O141&lt;Pieņēmumi!$L$47), "Mikro",
IF(AND(O141&gt;=Pieņēmumi!$L$47,O141&lt;Pieņēmumi!$L$48), "Mazs",
IF(AND(O141&gt;=Pieņēmumi!$L$48,O141&lt;Pieņēmumi!$L$49), "Vidējs","Liels"))))</f>
        <v>0</v>
      </c>
      <c r="Q141" s="9">
        <f>IF(P141="Mikro",Pieņēmumi!$L$31*N141*0.5,
IF(P141="Mazs",Pieņēmumi!$L$31*N141,
IF(P141="Vidējs",Pieņēmumi!$L$32*N141,
IF(P141="Liels",Pieņēmumi!$L$34*N141,
0))))</f>
        <v>0</v>
      </c>
      <c r="R141" s="9">
        <f>IF(P141="Mikro",Pieņēmumi!$L$31*N141*0.5,0)</f>
        <v>0</v>
      </c>
      <c r="S141">
        <v>3</v>
      </c>
      <c r="T141">
        <v>1</v>
      </c>
      <c r="U141" s="2">
        <f t="shared" si="115"/>
        <v>3</v>
      </c>
      <c r="V141" s="6">
        <f>ROUNDUP(IF($A141=1,S141/Pieņēmumi!$V$39,IF($A141=2,S141/Pieņēmumi!$V$40,IF($A141=3,S141/Pieņēmumi!$V$41,S141/Pieņēmumi!$V$42))),$V$10)</f>
        <v>1</v>
      </c>
      <c r="W141" s="6">
        <f t="shared" si="119"/>
        <v>3</v>
      </c>
      <c r="X141" s="6" t="str">
        <f>IF(AND(W141&gt;=0,W141&lt;Pieņēmumi!$V$46),0,
IF(AND(W141&gt;= Pieņēmumi!$V$46,W141&lt;Pieņēmumi!$V$47), "Mikro",
IF(AND(W141&gt;=Pieņēmumi!$V$47,W141&lt;Pieņēmumi!$V$48), "Mazs",
IF(AND(W141&gt;=Pieņēmumi!$V$48,W141&lt;Pieņēmumi!$V$49), "Vidējs","Liels"))))</f>
        <v>Mikro</v>
      </c>
      <c r="Y141" s="9">
        <f>IF(X141="Mikro",Pieņēmumi!$V$31*V141*0.5,
IF(X141="Mazs",Pieņēmumi!$V$31*V141,
IF(X141="Vidējs",Pieņēmumi!$V$32*V141,
IF(X141="Liels",Pieņēmumi!$V$34*V141,
0))))</f>
        <v>0.38904450669156554</v>
      </c>
      <c r="Z141" s="9">
        <f>IF(X141="Mikro",Pieņēmumi!$V$31*V141*0.5,0)</f>
        <v>0.38904450669156554</v>
      </c>
      <c r="AA141">
        <v>2</v>
      </c>
      <c r="AB141">
        <v>0</v>
      </c>
      <c r="AC141" s="2">
        <v>0</v>
      </c>
      <c r="AD141" s="6">
        <f>ROUNDUP(IF($A141=1,AA141/Pieņēmumi!$AF$39,IF($A141=2,AA141/Pieņēmumi!$AF$40,IF($A141=3,AA141/Pieņēmumi!$AF$41,AA141/Pieņēmumi!$AF$42))),$AD$10)</f>
        <v>1</v>
      </c>
      <c r="AE141" s="6">
        <f t="shared" si="120"/>
        <v>2</v>
      </c>
      <c r="AF141" s="6" t="str">
        <f>IF(AND(AE141&gt;=0,AE141&lt;Pieņēmumi!$AF$46),0,
IF(AND(AE141&gt;= Pieņēmumi!$AF$46,AE141&lt;Pieņēmumi!$AF$47), "Mikro",
IF(AND(AE141&gt;=Pieņēmumi!$AF$47,AE141&lt;Pieņēmumi!$AF$48), "Mazs",
IF(AND(AE141&gt;=Pieņēmumi!$AF$48,AE141&lt;Pieņēmumi!$AF$49), "Vidējs","Liels"))))</f>
        <v>Mikro</v>
      </c>
      <c r="AG141" s="9">
        <f>IF(AF141="Mikro",Pieņēmumi!$AF$31*AD141*0.5,
IF(AF141="Mazs",Pieņēmumi!$AF$31*AD141,
IF(AF141="Vidējs",Pieņēmumi!$AF$32*AD141,
IF(AF141="Liels",Pieņēmumi!$AF$34*AD141,
0))))</f>
        <v>0.42016806722689076</v>
      </c>
      <c r="AH141" s="9">
        <f>IF(AF141="Mikro",Pieņēmumi!$AF$31*AD141*0.5,0)</f>
        <v>0.42016806722689076</v>
      </c>
      <c r="AI141">
        <v>3</v>
      </c>
      <c r="AJ141">
        <v>0</v>
      </c>
      <c r="AK141" s="2">
        <v>0</v>
      </c>
      <c r="AL141" s="6">
        <f>ROUNDUP(IF($A141=1,AI141/Pieņēmumi!$AR$39,IF($A141=2,AI141/Pieņēmumi!$AR$40,IF($A141=3,AI141/Pieņēmumi!$AR$41,AI141/Pieņēmumi!$AR$42))),$AL$10)</f>
        <v>1</v>
      </c>
      <c r="AM141" s="6">
        <f t="shared" si="121"/>
        <v>3</v>
      </c>
      <c r="AN141" s="6" t="str">
        <f>IF(AND(AM141&gt;=0,AM141&lt;Pieņēmumi!$AR$46),0,
IF(AND(AM141&gt;= Pieņēmumi!$AR$46,AM141&lt;Pieņēmumi!$AR$47), "Mikro",
IF(AND(AM141&gt;=Pieņēmumi!$AR$47,AM141&lt;Pieņēmumi!$AR$48), "Mazs",
IF(AND(AM141&gt;=Pieņēmumi!$AR$48,AM141&lt;Pieņēmumi!$AR$49), "Vidējs","Liels"))))</f>
        <v>Mikro</v>
      </c>
      <c r="AO141" s="9">
        <f>IF(AN141="Mikro",Pieņēmumi!$AR$31*AL141*0.5,
IF(AN141="Mazs",Pieņēmumi!$AR$31*AL141,
IF(AN141="Vidējs",Pieņēmumi!$AR$32*AL141,
IF(AN141="Liels",Pieņēmumi!$AR$34*AL141,
0))))</f>
        <v>0.45129162776221604</v>
      </c>
      <c r="AP141" s="9">
        <f>IF(AN141="Mikro",Pieņēmumi!$AR$31*AL141*0.5,0)</f>
        <v>0.45129162776221604</v>
      </c>
      <c r="AQ141">
        <v>3</v>
      </c>
      <c r="AR141">
        <v>1</v>
      </c>
      <c r="AS141" s="2">
        <f t="shared" si="116"/>
        <v>3</v>
      </c>
      <c r="AT141" s="6">
        <f>ROUNDUP(IF($A141=1,AQ141/Pieņēmumi!$BC$39,IF($A141=2,AQ141/Pieņēmumi!$BC$40,IF($A141=3,AQ141/Pieņēmumi!$BC$41,AQ141/Pieņēmumi!$BC$42))),$AT$10)</f>
        <v>1</v>
      </c>
      <c r="AU141" s="6">
        <f t="shared" si="122"/>
        <v>3</v>
      </c>
      <c r="AV141" s="6" t="str">
        <f>IF(AND(AU141&gt;=0,AU141&lt;Pieņēmumi!$BC$46),0,
IF(AND(AU141&gt;= Pieņēmumi!$BC$46,AU141&lt;Pieņēmumi!$BC$47), "Mikro",
IF(AND(AU141&gt;=Pieņēmumi!$BC$47,AU141&lt;Pieņēmumi!$BC$48), "Mazs",
IF(AND(AU141&gt;=Pieņēmumi!$BC$48,AU141&lt;Pieņēmumi!$BC$49), "Vidējs","Liels"))))</f>
        <v>Mikro</v>
      </c>
      <c r="AW141" s="9">
        <f>IF(AV141="Mikro",Pieņēmumi!$BC$31*AT141*0.5,
IF(AV141="Mazs",Pieņēmumi!$BC$31*AT141,
IF(AV141="Vidējs",Pieņēmumi!$BC$32*AT141,
IF(AV141="Liels",Pieņēmumi!$BC$34*AT141,
0))))</f>
        <v>0.48241518829754126</v>
      </c>
      <c r="AX141" s="9">
        <f>IF(AV141="Mikro",Pieņēmumi!$BC$31*AT141*0.5,0)</f>
        <v>0.48241518829754126</v>
      </c>
      <c r="AY141">
        <v>2</v>
      </c>
      <c r="AZ141">
        <v>0</v>
      </c>
      <c r="BA141" s="2">
        <v>0</v>
      </c>
      <c r="BB141" s="6">
        <f>ROUNDUP(IF($A141=1,AY141/Pieņēmumi!$BN$39,IF($A141=2,AY141/Pieņēmumi!$BN$40,IF($A141=3,AY141/Pieņēmumi!$BN$41,AY141/Pieņēmumi!$BN$42))),$BB$10)</f>
        <v>1</v>
      </c>
      <c r="BC141" s="6">
        <f t="shared" si="123"/>
        <v>2</v>
      </c>
      <c r="BD141" s="6" t="str">
        <f>IF(AND(BC141&gt;=0,BC141&lt;Pieņēmumi!$BN$46),0,
IF(AND(BC141&gt;= Pieņēmumi!$BN$46,BC141&lt;Pieņēmumi!$BN$47), "Mikro",
IF(AND(BC141&gt;=Pieņēmumi!$BN$47,BC141&lt;Pieņēmumi!$BN$48), "Mazs",
IF(AND(BC141&gt;=Pieņēmumi!$BN$48,BC141&lt;Pieņēmumi!$BN$49), "Vidējs","Liels"))))</f>
        <v>Mikro</v>
      </c>
      <c r="BE141" s="9">
        <f>IF(BD141="Mikro",Pieņēmumi!$BN$31*BB141*0.5,
IF(BD141="Mazs",Pieņēmumi!$BN$31*BB141,
IF(BD141="Vidējs",Pieņēmumi!$BN$32*BB141,
IF(BD141="Liels",Pieņēmumi!$BN$34*BB141,
0))))</f>
        <v>0.51353874883286654</v>
      </c>
      <c r="BF141" s="9">
        <f>IF(BD141="Mikro",Pieņēmumi!$BN$31*BB141*0.5,0)</f>
        <v>0.51353874883286654</v>
      </c>
      <c r="BG141">
        <v>3</v>
      </c>
      <c r="BH141">
        <v>1</v>
      </c>
      <c r="BI141" s="2">
        <f t="shared" si="113"/>
        <v>3</v>
      </c>
      <c r="BJ141" s="6">
        <f>ROUNDUP(IF($A141=1,BG141/Pieņēmumi!$BY$39,IF($A141=2,BG141/Pieņēmumi!$BY$40,IF($A141=3,BG141/Pieņēmumi!$BY$41,BG141/Pieņēmumi!$BY$42))),$BJ$10)</f>
        <v>1</v>
      </c>
      <c r="BK141" s="6">
        <f t="shared" si="124"/>
        <v>3</v>
      </c>
      <c r="BL141" s="6" t="str">
        <f>IF(AND(BK141&gt;=0,BK141&lt;Pieņēmumi!$BY$46),0,
IF(AND(BK141&gt;= Pieņēmumi!$BY$46,BK141&lt;Pieņēmumi!$BY$47), "Mikro",
IF(AND(BK141&gt;=Pieņēmumi!$BY$47,BK141&lt;Pieņēmumi!$BY$48), "Mazs",
IF(AND(BK141&gt;=Pieņēmumi!$BY$48,BK141&lt;Pieņēmumi!$BY$49), "Vidējs","Liels"))))</f>
        <v>Mikro</v>
      </c>
      <c r="BM141" s="9">
        <f>IF(BL141="Mikro",Pieņēmumi!$BY$31*BJ141*0.5,
IF(BL141="Mazs",Pieņēmumi!$BY$31*BJ141,
IF(BL141="Vidējs",Pieņēmumi!$BY$32*BJ141,
IF(BL141="Liels",Pieņēmumi!$BY$34*BJ141,
0))))</f>
        <v>0.54466230936819171</v>
      </c>
      <c r="BN141" s="9">
        <f>IF(BL141="Mikro",Pieņēmumi!$BY$31*BJ141*0.5,0)</f>
        <v>0.54466230936819171</v>
      </c>
      <c r="BO141">
        <v>6</v>
      </c>
      <c r="BP141">
        <v>1</v>
      </c>
      <c r="BQ141" s="2">
        <f t="shared" si="114"/>
        <v>6</v>
      </c>
      <c r="BR141" s="6">
        <f>ROUNDUP(IF($A141=1,BO141/Pieņēmumi!$CJ$39,IF($A141=2,BO141/Pieņēmumi!$CJ$40,IF($A141=3,BO141/Pieņēmumi!$CJ$41,BO141/Pieņēmumi!$CJ$42))),$BR$10)</f>
        <v>1</v>
      </c>
      <c r="BS141" s="6">
        <f t="shared" si="125"/>
        <v>6</v>
      </c>
      <c r="BT141" s="6" t="str">
        <f>IF(AND(BS141&gt;=0,BS141&lt;Pieņēmumi!$CJ$46),0,
IF(AND(BS141&gt;= Pieņēmumi!$CJ$46,BS141&lt;Pieņēmumi!$CJ$47), "Mikro",
IF(AND(BS141&gt;=Pieņēmumi!$CJ$47,BS141&lt;Pieņēmumi!$CJ$48), "Mazs",
IF(AND(BS141&gt;=Pieņēmumi!$CJ$48,BS141&lt;Pieņēmumi!$CJ$49), "Vidējs","Liels"))))</f>
        <v>Mikro</v>
      </c>
      <c r="BU141" s="9">
        <f>IF(BT141="Mikro",Pieņēmumi!$CJ$31*BR141*0.5,
IF(BT141="Mazs",Pieņēmumi!$CJ$31*BR141,
IF(BT141="Vidējs",Pieņēmumi!$CJ$32*BR141,
IF(BT141="Liels",Pieņēmumi!$CJ$34*BR141,
0))))</f>
        <v>0.54466230936819171</v>
      </c>
      <c r="BV141" s="9">
        <f>IF(BT141="Mikro",Pieņēmumi!$CJ$31*BR141*0.5,0)</f>
        <v>0.54466230936819171</v>
      </c>
      <c r="BW141">
        <v>0</v>
      </c>
      <c r="BX141">
        <v>0</v>
      </c>
      <c r="BY141" s="2">
        <v>0</v>
      </c>
      <c r="BZ141" s="6">
        <f>ROUNDUP(IF($A141=1,BW141/Pieņēmumi!$CU$42,IF($A141=2,BW141/Pieņēmumi!$CU$43,IF($A141=3,BW141/Pieņēmumi!$CU$44,BW141/Pieņēmumi!$CU$45))),$CH$10)</f>
        <v>0</v>
      </c>
      <c r="CA141" s="6">
        <f t="shared" si="126"/>
        <v>0</v>
      </c>
      <c r="CB141" s="6">
        <f>IF(AND(CA141&gt;=0,CA141&lt;Pieņēmumi!$CU$49),0,
IF(AND(CA141&gt;=Pieņēmumi!$CU$49,CA141&lt;Pieņēmumi!$CU$50),"Mazs",
IF(AND(CA141&gt;=Pieņēmumi!$CU$50,CA141&lt;Pieņēmumi!$CU$51),"Vidējs","Liels")))</f>
        <v>0</v>
      </c>
      <c r="CC141" s="9">
        <f>IF(CB141="Mazs",Pieņēmumi!$CU$34*BZ141,IF(CB141="Vidējs",Pieņēmumi!$CU$35*BZ141,IF(CB141="Liels",Pieņēmumi!$CU$37*BZ141,0)))</f>
        <v>0</v>
      </c>
      <c r="CD141" s="9">
        <f>IF(CB141="Mazs",(Pieņēmumi!$CU$35-Pieņēmumi!$CU$34)*BZ141,0)</f>
        <v>0</v>
      </c>
      <c r="CE141">
        <v>0</v>
      </c>
      <c r="CF141">
        <v>0</v>
      </c>
      <c r="CG141" s="2">
        <v>0</v>
      </c>
      <c r="CH141" s="6">
        <f>ROUNDUP(IF($A141=1,CE141/Pieņēmumi!$DE$42,IF($A141=2,CE141/Pieņēmumi!$DE$43,IF($A141=3,CE141/Pieņēmumi!$DE$44,CE141/Pieņēmumi!$DE$45))),$CH$10)</f>
        <v>0</v>
      </c>
      <c r="CI141" s="6">
        <f t="shared" si="127"/>
        <v>0</v>
      </c>
      <c r="CJ141" s="6">
        <f>IF(AND(CI141&gt;=0,CI141&lt;Pieņēmumi!$DE$49),0,
IF(AND(CI141&gt;=Pieņēmumi!$DE$49,CI141&lt;Pieņēmumi!$DE$50),"Mazs",
IF(AND(CI141&gt;=Pieņēmumi!$DE$50,CI141&lt;Pieņēmumi!$DE$51),"Vidējs","Liels")))</f>
        <v>0</v>
      </c>
      <c r="CK141" s="9">
        <f>IF(CJ141="Mazs",Pieņēmumi!$DE$34*CH141,IF(CJ141="Vidējs",Pieņēmumi!$DE$35*CH141,IF(CJ141="Liels",Pieņēmumi!$DE$37*CH141,0)))</f>
        <v>0</v>
      </c>
      <c r="CL141" s="9">
        <f>IF(CJ141="Mazs",(Pieņēmumi!$DE$35-Pieņēmumi!$DE$34)*CH141,0)</f>
        <v>0</v>
      </c>
      <c r="CM141">
        <v>0</v>
      </c>
      <c r="CN141">
        <v>0</v>
      </c>
      <c r="CO141" s="2">
        <v>0</v>
      </c>
      <c r="CP141" s="6">
        <f>ROUNDUP(IF($A141=1,CM141/Pieņēmumi!$DO$42,IF($A141=2,CM141/Pieņēmumi!$DO$43,IF($A141=3,CM141/Pieņēmumi!$DO$44,CM141/Pieņēmumi!$DO$45))),$CP$10)</f>
        <v>0</v>
      </c>
      <c r="CQ141" s="6">
        <f t="shared" si="128"/>
        <v>0</v>
      </c>
      <c r="CR141" s="6">
        <f>IF(AND(CQ141&gt;=0,CQ141&lt;Pieņēmumi!$DO$49),0,
IF(AND(CQ141&gt;=Pieņēmumi!$DO$49,CQ141&lt;Pieņēmumi!$DO$50),"Mazs",
IF(AND(CQ141&gt;=Pieņēmumi!$DO$50,CQ141&lt;Pieņēmumi!$DO$51),"Vidējs","Liels")))</f>
        <v>0</v>
      </c>
      <c r="CS141" s="9">
        <f>IF(CR141="Mazs",Pieņēmumi!$DO$34*CP141,IF(CR141="Vidējs",Pieņēmumi!$DO$35*CP141,IF(CR141="Liels",Pieņēmumi!$DO$37*CP141,0)))</f>
        <v>0</v>
      </c>
      <c r="CT141" s="9">
        <f>IF(CR141="Mazs",(Pieņēmumi!$DO$35-Pieņēmumi!$DO$34)*CP141,0)</f>
        <v>0</v>
      </c>
      <c r="CU141" s="6">
        <f t="shared" si="129"/>
        <v>22</v>
      </c>
      <c r="CV141" s="6">
        <f t="shared" si="130"/>
        <v>4</v>
      </c>
      <c r="CW141" s="2">
        <f t="shared" si="131"/>
        <v>5.5</v>
      </c>
      <c r="CX141" t="str">
        <f t="shared" si="132"/>
        <v>Mazā</v>
      </c>
    </row>
    <row r="142" spans="1:102" x14ac:dyDescent="0.25">
      <c r="A142" s="5">
        <v>3</v>
      </c>
      <c r="B142" s="23">
        <v>0.74722583358832406</v>
      </c>
      <c r="C142">
        <v>22</v>
      </c>
      <c r="D142">
        <v>2</v>
      </c>
      <c r="E142" s="2">
        <f t="shared" ref="E142:E159" si="133">C142/D142</f>
        <v>11</v>
      </c>
      <c r="F142" s="6">
        <f>ROUNDUP(IF($A142=1,C142/Pieņēmumi!$B$39,IF($A142=2,C142/Pieņēmumi!$B$40,IF($A142=3,C142/Pieņēmumi!$B$41,C142/Pieņēmumi!$B$42))),$F$10)</f>
        <v>2</v>
      </c>
      <c r="G142" s="6">
        <f t="shared" si="117"/>
        <v>11</v>
      </c>
      <c r="H142" s="6" t="str">
        <f>IF(AND(G142&gt;=0,G142&lt;Pieņēmumi!$B$46),0,
IF(AND(G142&gt;= Pieņēmumi!$B$46,G142&lt;Pieņēmumi!$B$47), "Mikro",
IF(AND(G142&gt;=Pieņēmumi!$B$47,G142&lt;Pieņēmumi!$B$48), "Mazs",
IF(AND(G142&gt;=Pieņēmumi!$B$48,G142&lt;Pieņēmumi!$B$49), "Vidējs","Liels"))))</f>
        <v>Mazs</v>
      </c>
      <c r="I142" s="9">
        <f>IF(H142="Mikro",Pieņēmumi!$B$31*F142*0.5,
IF(H142="Mazs",Pieņēmumi!$B$31*F142,
IF(H142="Vidējs",Pieņēmumi!$B$32*F142,
IF(H142="Liels",Pieņēmumi!$B$34*F142,
0))))</f>
        <v>1.4316837846249613</v>
      </c>
      <c r="J142" s="9">
        <f>IF(H142="Mikro",Pieņēmumi!$B$31*F142*0.5,0)</f>
        <v>0</v>
      </c>
      <c r="K142">
        <v>27</v>
      </c>
      <c r="L142">
        <v>2</v>
      </c>
      <c r="M142" s="2">
        <f t="shared" ref="M142:M156" si="134">K142/L142</f>
        <v>13.5</v>
      </c>
      <c r="N142" s="6">
        <f>ROUNDUP(IF($A142=1,K142/Pieņēmumi!$L$39,IF($A142=2,K142/Pieņēmumi!$L$40,IF($A142=3,K142/Pieņēmumi!$L$41,K142/Pieņēmumi!$L$42))),$N$10)</f>
        <v>2</v>
      </c>
      <c r="O142" s="6">
        <f t="shared" si="118"/>
        <v>13.5</v>
      </c>
      <c r="P142" s="6" t="str">
        <f>IF(AND(O142&gt;=0,O142&lt;Pieņēmumi!$L$46),0,
IF(AND(O142&gt;= Pieņēmumi!$L$46,O142&lt;Pieņēmumi!$L$47), "Mikro",
IF(AND(O142&gt;=Pieņēmumi!$L$47,O142&lt;Pieņēmumi!$L$48), "Mazs",
IF(AND(O142&gt;=Pieņēmumi!$L$48,O142&lt;Pieņēmumi!$L$49), "Vidējs","Liels"))))</f>
        <v>Vidējs</v>
      </c>
      <c r="Q142" s="9">
        <f>IF(P142="Mikro",Pieņēmumi!$L$31*N142*0.5,
IF(P142="Mazs",Pieņēmumi!$L$31*N142,
IF(P142="Vidējs",Pieņēmumi!$L$32*N142,
IF(P142="Liels",Pieņēmumi!$L$34*N142,
0))))</f>
        <v>1.6795865633074938</v>
      </c>
      <c r="R142" s="9">
        <f>IF(P142="Mikro",Pieņēmumi!$L$31*N142*0.5,0)</f>
        <v>0</v>
      </c>
      <c r="S142">
        <v>23</v>
      </c>
      <c r="T142">
        <v>2</v>
      </c>
      <c r="U142" s="2">
        <f t="shared" si="115"/>
        <v>11.5</v>
      </c>
      <c r="V142" s="6">
        <f>ROUNDUP(IF($A142=1,S142/Pieņēmumi!$V$39,IF($A142=2,S142/Pieņēmumi!$V$40,IF($A142=3,S142/Pieņēmumi!$V$41,S142/Pieņēmumi!$V$42))),$V$10)</f>
        <v>2</v>
      </c>
      <c r="W142" s="6">
        <f t="shared" si="119"/>
        <v>11.5</v>
      </c>
      <c r="X142" s="6" t="str">
        <f>IF(AND(W142&gt;=0,W142&lt;Pieņēmumi!$V$46),0,
IF(AND(W142&gt;= Pieņēmumi!$V$46,W142&lt;Pieņēmumi!$V$47), "Mikro",
IF(AND(W142&gt;=Pieņēmumi!$V$47,W142&lt;Pieņēmumi!$V$48), "Mazs",
IF(AND(W142&gt;=Pieņēmumi!$V$48,W142&lt;Pieņēmumi!$V$49), "Vidējs","Liels"))))</f>
        <v>Mazs</v>
      </c>
      <c r="Y142" s="9">
        <f>IF(X142="Mikro",Pieņēmumi!$V$31*V142*0.5,
IF(X142="Mazs",Pieņēmumi!$V$31*V142,
IF(X142="Vidējs",Pieņēmumi!$V$32*V142,
IF(X142="Liels",Pieņēmumi!$V$34*V142,
0))))</f>
        <v>1.5561780267662622</v>
      </c>
      <c r="Z142" s="9">
        <f>IF(X142="Mikro",Pieņēmumi!$V$31*V142*0.5,0)</f>
        <v>0</v>
      </c>
      <c r="AA142">
        <v>21</v>
      </c>
      <c r="AB142">
        <v>2</v>
      </c>
      <c r="AC142" s="2">
        <f t="shared" ref="AC142:AC159" si="135">AA142/AB142</f>
        <v>10.5</v>
      </c>
      <c r="AD142" s="6">
        <f>ROUNDUP(IF($A142=1,AA142/Pieņēmumi!$AF$39,IF($A142=2,AA142/Pieņēmumi!$AF$40,IF($A142=3,AA142/Pieņēmumi!$AF$41,AA142/Pieņēmumi!$AF$42))),$AD$10)</f>
        <v>2</v>
      </c>
      <c r="AE142" s="6">
        <f t="shared" si="120"/>
        <v>10.5</v>
      </c>
      <c r="AF142" s="6" t="str">
        <f>IF(AND(AE142&gt;=0,AE142&lt;Pieņēmumi!$AF$46),0,
IF(AND(AE142&gt;= Pieņēmumi!$AF$46,AE142&lt;Pieņēmumi!$AF$47), "Mikro",
IF(AND(AE142&gt;=Pieņēmumi!$AF$47,AE142&lt;Pieņēmumi!$AF$48), "Mazs",
IF(AND(AE142&gt;=Pieņēmumi!$AF$48,AE142&lt;Pieņēmumi!$AF$49), "Vidējs","Liels"))))</f>
        <v>Mazs</v>
      </c>
      <c r="AG142" s="9">
        <f>IF(AF142="Mikro",Pieņēmumi!$AF$31*AD142*0.5,
IF(AF142="Mazs",Pieņēmumi!$AF$31*AD142,
IF(AF142="Vidējs",Pieņēmumi!$AF$32*AD142,
IF(AF142="Liels",Pieņēmumi!$AF$34*AD142,
0))))</f>
        <v>1.680672268907563</v>
      </c>
      <c r="AH142" s="9">
        <f>IF(AF142="Mikro",Pieņēmumi!$AF$31*AD142*0.5,0)</f>
        <v>0</v>
      </c>
      <c r="AI142">
        <v>22</v>
      </c>
      <c r="AJ142">
        <v>2</v>
      </c>
      <c r="AK142" s="2">
        <f t="shared" ref="AK142:AK166" si="136">AI142/AJ142</f>
        <v>11</v>
      </c>
      <c r="AL142" s="6">
        <f>ROUNDUP(IF($A142=1,AI142/Pieņēmumi!$AR$39,IF($A142=2,AI142/Pieņēmumi!$AR$40,IF($A142=3,AI142/Pieņēmumi!$AR$41,AI142/Pieņēmumi!$AR$42))),$AL$10)</f>
        <v>1</v>
      </c>
      <c r="AM142" s="6">
        <f t="shared" si="121"/>
        <v>22</v>
      </c>
      <c r="AN142" s="6" t="str">
        <f>IF(AND(AM142&gt;=0,AM142&lt;Pieņēmumi!$AR$46),0,
IF(AND(AM142&gt;= Pieņēmumi!$AR$46,AM142&lt;Pieņēmumi!$AR$47), "Mikro",
IF(AND(AM142&gt;=Pieņēmumi!$AR$47,AM142&lt;Pieņēmumi!$AR$48), "Mazs",
IF(AND(AM142&gt;=Pieņēmumi!$AR$48,AM142&lt;Pieņēmumi!$AR$49), "Vidējs","Liels"))))</f>
        <v>Liels</v>
      </c>
      <c r="AO142" s="9">
        <f>IF(AN142="Mikro",Pieņēmumi!$AR$31*AL142*0.5,
IF(AN142="Mazs",Pieņēmumi!$AR$31*AL142,
IF(AN142="Vidējs",Pieņēmumi!$AR$32*AL142,
IF(AN142="Liels",Pieņēmumi!$AR$34*AL142,
0))))</f>
        <v>1.3708513708513708</v>
      </c>
      <c r="AP142" s="9">
        <f>IF(AN142="Mikro",Pieņēmumi!$AR$31*AL142*0.5,0)</f>
        <v>0</v>
      </c>
      <c r="AQ142">
        <v>22</v>
      </c>
      <c r="AR142">
        <v>2</v>
      </c>
      <c r="AS142" s="2">
        <f t="shared" si="116"/>
        <v>11</v>
      </c>
      <c r="AT142" s="6">
        <f>ROUNDUP(IF($A142=1,AQ142/Pieņēmumi!$BC$39,IF($A142=2,AQ142/Pieņēmumi!$BC$40,IF($A142=3,AQ142/Pieņēmumi!$BC$41,AQ142/Pieņēmumi!$BC$42))),$AT$10)</f>
        <v>1</v>
      </c>
      <c r="AU142" s="6">
        <f t="shared" si="122"/>
        <v>22</v>
      </c>
      <c r="AV142" s="6" t="str">
        <f>IF(AND(AU142&gt;=0,AU142&lt;Pieņēmumi!$BC$46),0,
IF(AND(AU142&gt;= Pieņēmumi!$BC$46,AU142&lt;Pieņēmumi!$BC$47), "Mikro",
IF(AND(AU142&gt;=Pieņēmumi!$BC$47,AU142&lt;Pieņēmumi!$BC$48), "Mazs",
IF(AND(AU142&gt;=Pieņēmumi!$BC$48,AU142&lt;Pieņēmumi!$BC$49), "Vidējs","Liels"))))</f>
        <v>Liels</v>
      </c>
      <c r="AW142" s="9">
        <f>IF(AV142="Mikro",Pieņēmumi!$BC$31*AT142*0.5,
IF(AV142="Mazs",Pieņēmumi!$BC$31*AT142,
IF(AV142="Vidējs",Pieņēmumi!$BC$32*AT142,
IF(AV142="Liels",Pieņēmumi!$BC$34*AT142,
0))))</f>
        <v>1.5151515151515151</v>
      </c>
      <c r="AX142" s="9">
        <f>IF(AV142="Mikro",Pieņēmumi!$BC$31*AT142*0.5,0)</f>
        <v>0</v>
      </c>
      <c r="AY142">
        <v>25</v>
      </c>
      <c r="AZ142">
        <v>2</v>
      </c>
      <c r="BA142" s="2">
        <f t="shared" ref="BA142:BA153" si="137">AY142/AZ142</f>
        <v>12.5</v>
      </c>
      <c r="BB142" s="6">
        <f>ROUNDUP(IF($A142=1,AY142/Pieņēmumi!$BN$39,IF($A142=2,AY142/Pieņēmumi!$BN$40,IF($A142=3,AY142/Pieņēmumi!$BN$41,AY142/Pieņēmumi!$BN$42))),$BB$10)</f>
        <v>1</v>
      </c>
      <c r="BC142" s="6">
        <f t="shared" si="123"/>
        <v>25</v>
      </c>
      <c r="BD142" s="6" t="str">
        <f>IF(AND(BC142&gt;=0,BC142&lt;Pieņēmumi!$BN$46),0,
IF(AND(BC142&gt;= Pieņēmumi!$BN$46,BC142&lt;Pieņēmumi!$BN$47), "Mikro",
IF(AND(BC142&gt;=Pieņēmumi!$BN$47,BC142&lt;Pieņēmumi!$BN$48), "Mazs",
IF(AND(BC142&gt;=Pieņēmumi!$BN$48,BC142&lt;Pieņēmumi!$BN$49), "Vidējs","Liels"))))</f>
        <v>Liels</v>
      </c>
      <c r="BE142" s="9">
        <f>IF(BD142="Mikro",Pieņēmumi!$BN$31*BB142*0.5,
IF(BD142="Mazs",Pieņēmumi!$BN$31*BB142,
IF(BD142="Vidējs",Pieņēmumi!$BN$32*BB142,
IF(BD142="Liels",Pieņēmumi!$BN$34*BB142,
0))))</f>
        <v>1.5873015873015872</v>
      </c>
      <c r="BF142" s="9">
        <f>IF(BD142="Mikro",Pieņēmumi!$BN$31*BB142*0.5,0)</f>
        <v>0</v>
      </c>
      <c r="BG142">
        <v>19</v>
      </c>
      <c r="BH142">
        <v>2</v>
      </c>
      <c r="BI142" s="2">
        <f t="shared" si="113"/>
        <v>9.5</v>
      </c>
      <c r="BJ142" s="6">
        <f>ROUNDUP(IF($A142=1,BG142/Pieņēmumi!$BY$39,IF($A142=2,BG142/Pieņēmumi!$BY$40,IF($A142=3,BG142/Pieņēmumi!$BY$41,BG142/Pieņēmumi!$BY$42))),$BJ$10)</f>
        <v>1</v>
      </c>
      <c r="BK142" s="6">
        <f t="shared" si="124"/>
        <v>19</v>
      </c>
      <c r="BL142" s="6" t="str">
        <f>IF(AND(BK142&gt;=0,BK142&lt;Pieņēmumi!$BY$46),0,
IF(AND(BK142&gt;= Pieņēmumi!$BY$46,BK142&lt;Pieņēmumi!$BY$47), "Mikro",
IF(AND(BK142&gt;=Pieņēmumi!$BY$47,BK142&lt;Pieņēmumi!$BY$48), "Mazs",
IF(AND(BK142&gt;=Pieņēmumi!$BY$48,BK142&lt;Pieņēmumi!$BY$49), "Vidējs","Liels"))))</f>
        <v>Vidējs</v>
      </c>
      <c r="BM142" s="9">
        <f>IF(BL142="Mikro",Pieņēmumi!$BY$31*BJ142*0.5,
IF(BL142="Mazs",Pieņēmumi!$BY$31*BJ142,
IF(BL142="Vidējs",Pieņēmumi!$BY$32*BJ142,
IF(BL142="Liels",Pieņēmumi!$BY$34*BJ142,
0))))</f>
        <v>1.2919896640826873</v>
      </c>
      <c r="BN142" s="9">
        <f>IF(BL142="Mikro",Pieņēmumi!$BY$31*BJ142*0.5,0)</f>
        <v>0</v>
      </c>
      <c r="BO142">
        <v>12</v>
      </c>
      <c r="BP142">
        <v>2</v>
      </c>
      <c r="BQ142" s="2">
        <f t="shared" si="114"/>
        <v>6</v>
      </c>
      <c r="BR142" s="6">
        <f>ROUNDUP(IF($A142=1,BO142/Pieņēmumi!$CJ$39,IF($A142=2,BO142/Pieņēmumi!$CJ$40,IF($A142=3,BO142/Pieņēmumi!$CJ$41,BO142/Pieņēmumi!$CJ$42))),$BR$10)</f>
        <v>1</v>
      </c>
      <c r="BS142" s="6">
        <f t="shared" si="125"/>
        <v>12</v>
      </c>
      <c r="BT142" s="6" t="str">
        <f>IF(AND(BS142&gt;=0,BS142&lt;Pieņēmumi!$CJ$46),0,
IF(AND(BS142&gt;= Pieņēmumi!$CJ$46,BS142&lt;Pieņēmumi!$CJ$47), "Mikro",
IF(AND(BS142&gt;=Pieņēmumi!$CJ$47,BS142&lt;Pieņēmumi!$CJ$48), "Mazs",
IF(AND(BS142&gt;=Pieņēmumi!$CJ$48,BS142&lt;Pieņēmumi!$CJ$49), "Vidējs","Liels"))))</f>
        <v>Vidējs</v>
      </c>
      <c r="BU142" s="9">
        <f>IF(BT142="Mikro",Pieņēmumi!$CJ$31*BR142*0.5,
IF(BT142="Mazs",Pieņēmumi!$CJ$31*BR142,
IF(BT142="Vidējs",Pieņēmumi!$CJ$32*BR142,
IF(BT142="Liels",Pieņēmumi!$CJ$34*BR142,
0))))</f>
        <v>1.2919896640826873</v>
      </c>
      <c r="BV142" s="9">
        <f>IF(BT142="Mikro",Pieņēmumi!$CJ$31*BR142*0.5,0)</f>
        <v>0</v>
      </c>
      <c r="BW142">
        <v>0</v>
      </c>
      <c r="BX142">
        <v>0</v>
      </c>
      <c r="BY142" s="2">
        <v>0</v>
      </c>
      <c r="BZ142" s="6">
        <f>ROUNDUP(IF($A142=1,BW142/Pieņēmumi!$CU$42,IF($A142=2,BW142/Pieņēmumi!$CU$43,IF($A142=3,BW142/Pieņēmumi!$CU$44,BW142/Pieņēmumi!$CU$45))),$CH$10)</f>
        <v>0</v>
      </c>
      <c r="CA142" s="6">
        <f t="shared" si="126"/>
        <v>0</v>
      </c>
      <c r="CB142" s="6">
        <f>IF(AND(CA142&gt;=0,CA142&lt;Pieņēmumi!$CU$49),0,
IF(AND(CA142&gt;=Pieņēmumi!$CU$49,CA142&lt;Pieņēmumi!$CU$50),"Mazs",
IF(AND(CA142&gt;=Pieņēmumi!$CU$50,CA142&lt;Pieņēmumi!$CU$51),"Vidējs","Liels")))</f>
        <v>0</v>
      </c>
      <c r="CC142" s="9">
        <f>IF(CB142="Mazs",Pieņēmumi!$CU$34*BZ142,IF(CB142="Vidējs",Pieņēmumi!$CU$35*BZ142,IF(CB142="Liels",Pieņēmumi!$CU$37*BZ142,0)))</f>
        <v>0</v>
      </c>
      <c r="CD142" s="9">
        <f>IF(CB142="Mazs",(Pieņēmumi!$CU$35-Pieņēmumi!$CU$34)*BZ142,0)</f>
        <v>0</v>
      </c>
      <c r="CE142">
        <v>0</v>
      </c>
      <c r="CF142">
        <v>0</v>
      </c>
      <c r="CG142" s="2">
        <v>0</v>
      </c>
      <c r="CH142" s="6">
        <f>ROUNDUP(IF($A142=1,CE142/Pieņēmumi!$DE$42,IF($A142=2,CE142/Pieņēmumi!$DE$43,IF($A142=3,CE142/Pieņēmumi!$DE$44,CE142/Pieņēmumi!$DE$45))),$CH$10)</f>
        <v>0</v>
      </c>
      <c r="CI142" s="6">
        <f t="shared" si="127"/>
        <v>0</v>
      </c>
      <c r="CJ142" s="6">
        <f>IF(AND(CI142&gt;=0,CI142&lt;Pieņēmumi!$DE$49),0,
IF(AND(CI142&gt;=Pieņēmumi!$DE$49,CI142&lt;Pieņēmumi!$DE$50),"Mazs",
IF(AND(CI142&gt;=Pieņēmumi!$DE$50,CI142&lt;Pieņēmumi!$DE$51),"Vidējs","Liels")))</f>
        <v>0</v>
      </c>
      <c r="CK142" s="9">
        <f>IF(CJ142="Mazs",Pieņēmumi!$DE$34*CH142,IF(CJ142="Vidējs",Pieņēmumi!$DE$35*CH142,IF(CJ142="Liels",Pieņēmumi!$DE$37*CH142,0)))</f>
        <v>0</v>
      </c>
      <c r="CL142" s="9">
        <f>IF(CJ142="Mazs",(Pieņēmumi!$DE$35-Pieņēmumi!$DE$34)*CH142,0)</f>
        <v>0</v>
      </c>
      <c r="CM142">
        <v>0</v>
      </c>
      <c r="CN142">
        <v>0</v>
      </c>
      <c r="CO142" s="2">
        <v>0</v>
      </c>
      <c r="CP142" s="6">
        <f>ROUNDUP(IF($A142=1,CM142/Pieņēmumi!$DO$42,IF($A142=2,CM142/Pieņēmumi!$DO$43,IF($A142=3,CM142/Pieņēmumi!$DO$44,CM142/Pieņēmumi!$DO$45))),$CP$10)</f>
        <v>0</v>
      </c>
      <c r="CQ142" s="6">
        <f t="shared" si="128"/>
        <v>0</v>
      </c>
      <c r="CR142" s="6">
        <f>IF(AND(CQ142&gt;=0,CQ142&lt;Pieņēmumi!$DO$49),0,
IF(AND(CQ142&gt;=Pieņēmumi!$DO$49,CQ142&lt;Pieņēmumi!$DO$50),"Mazs",
IF(AND(CQ142&gt;=Pieņēmumi!$DO$50,CQ142&lt;Pieņēmumi!$DO$51),"Vidējs","Liels")))</f>
        <v>0</v>
      </c>
      <c r="CS142" s="9">
        <f>IF(CR142="Mazs",Pieņēmumi!$DO$34*CP142,IF(CR142="Vidējs",Pieņēmumi!$DO$35*CP142,IF(CR142="Liels",Pieņēmumi!$DO$37*CP142,0)))</f>
        <v>0</v>
      </c>
      <c r="CT142" s="9">
        <f>IF(CR142="Mazs",(Pieņēmumi!$DO$35-Pieņēmumi!$DO$34)*CP142,0)</f>
        <v>0</v>
      </c>
      <c r="CU142" s="6">
        <f t="shared" si="129"/>
        <v>193</v>
      </c>
      <c r="CV142" s="6">
        <f t="shared" si="130"/>
        <v>18</v>
      </c>
      <c r="CW142" s="2">
        <f t="shared" si="131"/>
        <v>10.722222222222221</v>
      </c>
      <c r="CX142" t="str">
        <f t="shared" si="132"/>
        <v>Vidējā</v>
      </c>
    </row>
    <row r="143" spans="1:102" x14ac:dyDescent="0.25">
      <c r="A143" s="5">
        <v>4</v>
      </c>
      <c r="B143" s="23">
        <v>0.74579170651956828</v>
      </c>
      <c r="C143">
        <v>5</v>
      </c>
      <c r="D143">
        <v>1</v>
      </c>
      <c r="E143" s="2">
        <f t="shared" si="133"/>
        <v>5</v>
      </c>
      <c r="F143" s="6">
        <f>ROUNDUP(IF($A143=1,C143/Pieņēmumi!$B$39,IF($A143=2,C143/Pieņēmumi!$B$40,IF($A143=3,C143/Pieņēmumi!$B$41,C143/Pieņēmumi!$B$42))),$F$10)</f>
        <v>1</v>
      </c>
      <c r="G143" s="6">
        <f t="shared" si="117"/>
        <v>5</v>
      </c>
      <c r="H143" s="6" t="str">
        <f>IF(AND(G143&gt;=0,G143&lt;Pieņēmumi!$B$46),0,
IF(AND(G143&gt;= Pieņēmumi!$B$46,G143&lt;Pieņēmumi!$B$47), "Mikro",
IF(AND(G143&gt;=Pieņēmumi!$B$47,G143&lt;Pieņēmumi!$B$48), "Mazs",
IF(AND(G143&gt;=Pieņēmumi!$B$48,G143&lt;Pieņēmumi!$B$49), "Vidējs","Liels"))))</f>
        <v>Mikro</v>
      </c>
      <c r="I143" s="9">
        <f>IF(H143="Mikro",Pieņēmumi!$B$31*F143*0.5,
IF(H143="Mazs",Pieņēmumi!$B$31*F143,
IF(H143="Vidējs",Pieņēmumi!$B$32*F143,
IF(H143="Liels",Pieņēmumi!$B$34*F143,
0))))</f>
        <v>0.35792094615624032</v>
      </c>
      <c r="J143" s="9">
        <f>IF(H143="Mikro",Pieņēmumi!$B$31*F143*0.5,0)</f>
        <v>0.35792094615624032</v>
      </c>
      <c r="K143">
        <v>12</v>
      </c>
      <c r="L143">
        <v>1</v>
      </c>
      <c r="M143" s="2">
        <f t="shared" si="134"/>
        <v>12</v>
      </c>
      <c r="N143" s="6">
        <f>ROUNDUP(IF($A143=1,K143/Pieņēmumi!$L$39,IF($A143=2,K143/Pieņēmumi!$L$40,IF($A143=3,K143/Pieņēmumi!$L$41,K143/Pieņēmumi!$L$42))),$N$10)</f>
        <v>1</v>
      </c>
      <c r="O143" s="6">
        <f t="shared" si="118"/>
        <v>12</v>
      </c>
      <c r="P143" s="6" t="str">
        <f>IF(AND(O143&gt;=0,O143&lt;Pieņēmumi!$L$46),0,
IF(AND(O143&gt;= Pieņēmumi!$L$46,O143&lt;Pieņēmumi!$L$47), "Mikro",
IF(AND(O143&gt;=Pieņēmumi!$L$47,O143&lt;Pieņēmumi!$L$48), "Mazs",
IF(AND(O143&gt;=Pieņēmumi!$L$48,O143&lt;Pieņēmumi!$L$49), "Vidējs","Liels"))))</f>
        <v>Vidējs</v>
      </c>
      <c r="Q143" s="9">
        <f>IF(P143="Mikro",Pieņēmumi!$L$31*N143*0.5,
IF(P143="Mazs",Pieņēmumi!$L$31*N143,
IF(P143="Vidējs",Pieņēmumi!$L$32*N143,
IF(P143="Liels",Pieņēmumi!$L$34*N143,
0))))</f>
        <v>0.83979328165374689</v>
      </c>
      <c r="R143" s="9">
        <f>IF(P143="Mikro",Pieņēmumi!$L$31*N143*0.5,0)</f>
        <v>0</v>
      </c>
      <c r="S143">
        <v>6</v>
      </c>
      <c r="T143">
        <v>1</v>
      </c>
      <c r="U143" s="2">
        <f t="shared" si="115"/>
        <v>6</v>
      </c>
      <c r="V143" s="6">
        <f>ROUNDUP(IF($A143=1,S143/Pieņēmumi!$V$39,IF($A143=2,S143/Pieņēmumi!$V$40,IF($A143=3,S143/Pieņēmumi!$V$41,S143/Pieņēmumi!$V$42))),$V$10)</f>
        <v>1</v>
      </c>
      <c r="W143" s="6">
        <f t="shared" si="119"/>
        <v>6</v>
      </c>
      <c r="X143" s="6" t="str">
        <f>IF(AND(W143&gt;=0,W143&lt;Pieņēmumi!$V$46),0,
IF(AND(W143&gt;= Pieņēmumi!$V$46,W143&lt;Pieņēmumi!$V$47), "Mikro",
IF(AND(W143&gt;=Pieņēmumi!$V$47,W143&lt;Pieņēmumi!$V$48), "Mazs",
IF(AND(W143&gt;=Pieņēmumi!$V$48,W143&lt;Pieņēmumi!$V$49), "Vidējs","Liels"))))</f>
        <v>Mikro</v>
      </c>
      <c r="Y143" s="9">
        <f>IF(X143="Mikro",Pieņēmumi!$V$31*V143*0.5,
IF(X143="Mazs",Pieņēmumi!$V$31*V143,
IF(X143="Vidējs",Pieņēmumi!$V$32*V143,
IF(X143="Liels",Pieņēmumi!$V$34*V143,
0))))</f>
        <v>0.38904450669156554</v>
      </c>
      <c r="Z143" s="9">
        <f>IF(X143="Mikro",Pieņēmumi!$V$31*V143*0.5,0)</f>
        <v>0.38904450669156554</v>
      </c>
      <c r="AA143">
        <v>7</v>
      </c>
      <c r="AB143">
        <v>1</v>
      </c>
      <c r="AC143" s="2">
        <f t="shared" si="135"/>
        <v>7</v>
      </c>
      <c r="AD143" s="6">
        <f>ROUNDUP(IF($A143=1,AA143/Pieņēmumi!$AF$39,IF($A143=2,AA143/Pieņēmumi!$AF$40,IF($A143=3,AA143/Pieņēmumi!$AF$41,AA143/Pieņēmumi!$AF$42))),$AD$10)</f>
        <v>1</v>
      </c>
      <c r="AE143" s="6">
        <f t="shared" si="120"/>
        <v>7</v>
      </c>
      <c r="AF143" s="6" t="str">
        <f>IF(AND(AE143&gt;=0,AE143&lt;Pieņēmumi!$AF$46),0,
IF(AND(AE143&gt;= Pieņēmumi!$AF$46,AE143&lt;Pieņēmumi!$AF$47), "Mikro",
IF(AND(AE143&gt;=Pieņēmumi!$AF$47,AE143&lt;Pieņēmumi!$AF$48), "Mazs",
IF(AND(AE143&gt;=Pieņēmumi!$AF$48,AE143&lt;Pieņēmumi!$AF$49), "Vidējs","Liels"))))</f>
        <v>Mikro</v>
      </c>
      <c r="AG143" s="9">
        <f>IF(AF143="Mikro",Pieņēmumi!$AF$31*AD143*0.5,
IF(AF143="Mazs",Pieņēmumi!$AF$31*AD143,
IF(AF143="Vidējs",Pieņēmumi!$AF$32*AD143,
IF(AF143="Liels",Pieņēmumi!$AF$34*AD143,
0))))</f>
        <v>0.42016806722689076</v>
      </c>
      <c r="AH143" s="9">
        <f>IF(AF143="Mikro",Pieņēmumi!$AF$31*AD143*0.5,0)</f>
        <v>0.42016806722689076</v>
      </c>
      <c r="AI143">
        <v>7</v>
      </c>
      <c r="AJ143">
        <v>1</v>
      </c>
      <c r="AK143" s="2">
        <f t="shared" si="136"/>
        <v>7</v>
      </c>
      <c r="AL143" s="6">
        <f>ROUNDUP(IF($A143=1,AI143/Pieņēmumi!$AR$39,IF($A143=2,AI143/Pieņēmumi!$AR$40,IF($A143=3,AI143/Pieņēmumi!$AR$41,AI143/Pieņēmumi!$AR$42))),$AL$10)</f>
        <v>1</v>
      </c>
      <c r="AM143" s="6">
        <f t="shared" si="121"/>
        <v>7</v>
      </c>
      <c r="AN143" s="6" t="str">
        <f>IF(AND(AM143&gt;=0,AM143&lt;Pieņēmumi!$AR$46),0,
IF(AND(AM143&gt;= Pieņēmumi!$AR$46,AM143&lt;Pieņēmumi!$AR$47), "Mikro",
IF(AND(AM143&gt;=Pieņēmumi!$AR$47,AM143&lt;Pieņēmumi!$AR$48), "Mazs",
IF(AND(AM143&gt;=Pieņēmumi!$AR$48,AM143&lt;Pieņēmumi!$AR$49), "Vidējs","Liels"))))</f>
        <v>Mikro</v>
      </c>
      <c r="AO143" s="9">
        <f>IF(AN143="Mikro",Pieņēmumi!$AR$31*AL143*0.5,
IF(AN143="Mazs",Pieņēmumi!$AR$31*AL143,
IF(AN143="Vidējs",Pieņēmumi!$AR$32*AL143,
IF(AN143="Liels",Pieņēmumi!$AR$34*AL143,
0))))</f>
        <v>0.45129162776221604</v>
      </c>
      <c r="AP143" s="9">
        <f>IF(AN143="Mikro",Pieņēmumi!$AR$31*AL143*0.5,0)</f>
        <v>0.45129162776221604</v>
      </c>
      <c r="AQ143">
        <v>13</v>
      </c>
      <c r="AR143">
        <v>1</v>
      </c>
      <c r="AS143" s="2">
        <f t="shared" si="116"/>
        <v>13</v>
      </c>
      <c r="AT143" s="6">
        <f>ROUNDUP(IF($A143=1,AQ143/Pieņēmumi!$BC$39,IF($A143=2,AQ143/Pieņēmumi!$BC$40,IF($A143=3,AQ143/Pieņēmumi!$BC$41,AQ143/Pieņēmumi!$BC$42))),$AT$10)</f>
        <v>1</v>
      </c>
      <c r="AU143" s="6">
        <f t="shared" si="122"/>
        <v>13</v>
      </c>
      <c r="AV143" s="6" t="str">
        <f>IF(AND(AU143&gt;=0,AU143&lt;Pieņēmumi!$BC$46),0,
IF(AND(AU143&gt;= Pieņēmumi!$BC$46,AU143&lt;Pieņēmumi!$BC$47), "Mikro",
IF(AND(AU143&gt;=Pieņēmumi!$BC$47,AU143&lt;Pieņēmumi!$BC$48), "Mazs",
IF(AND(AU143&gt;=Pieņēmumi!$BC$48,AU143&lt;Pieņēmumi!$BC$49), "Vidējs","Liels"))))</f>
        <v>Vidējs</v>
      </c>
      <c r="AW143" s="9">
        <f>IF(AV143="Mikro",Pieņēmumi!$BC$31*AT143*0.5,
IF(AV143="Mazs",Pieņēmumi!$BC$31*AT143,
IF(AV143="Vidējs",Pieņēmumi!$BC$32*AT143,
IF(AV143="Liels",Pieņēmumi!$BC$34*AT143,
0))))</f>
        <v>1.1627906976744187</v>
      </c>
      <c r="AX143" s="9">
        <f>IF(AV143="Mikro",Pieņēmumi!$BC$31*AT143*0.5,0)</f>
        <v>0</v>
      </c>
      <c r="AY143">
        <v>9</v>
      </c>
      <c r="AZ143">
        <v>1</v>
      </c>
      <c r="BA143" s="2">
        <f t="shared" si="137"/>
        <v>9</v>
      </c>
      <c r="BB143" s="6">
        <f>ROUNDUP(IF($A143=1,AY143/Pieņēmumi!$BN$39,IF($A143=2,AY143/Pieņēmumi!$BN$40,IF($A143=3,AY143/Pieņēmumi!$BN$41,AY143/Pieņēmumi!$BN$42))),$BB$10)</f>
        <v>1</v>
      </c>
      <c r="BC143" s="6">
        <f t="shared" si="123"/>
        <v>9</v>
      </c>
      <c r="BD143" s="6" t="str">
        <f>IF(AND(BC143&gt;=0,BC143&lt;Pieņēmumi!$BN$46),0,
IF(AND(BC143&gt;= Pieņēmumi!$BN$46,BC143&lt;Pieņēmumi!$BN$47), "Mikro",
IF(AND(BC143&gt;=Pieņēmumi!$BN$47,BC143&lt;Pieņēmumi!$BN$48), "Mazs",
IF(AND(BC143&gt;=Pieņēmumi!$BN$48,BC143&lt;Pieņēmumi!$BN$49), "Vidējs","Liels"))))</f>
        <v>Mazs</v>
      </c>
      <c r="BE143" s="9">
        <f>IF(BD143="Mikro",Pieņēmumi!$BN$31*BB143*0.5,
IF(BD143="Mazs",Pieņēmumi!$BN$31*BB143,
IF(BD143="Vidējs",Pieņēmumi!$BN$32*BB143,
IF(BD143="Liels",Pieņēmumi!$BN$34*BB143,
0))))</f>
        <v>1.0270774976657331</v>
      </c>
      <c r="BF143" s="9">
        <f>IF(BD143="Mikro",Pieņēmumi!$BN$31*BB143*0.5,0)</f>
        <v>0</v>
      </c>
      <c r="BG143">
        <v>10</v>
      </c>
      <c r="BH143">
        <v>2</v>
      </c>
      <c r="BI143" s="2">
        <f t="shared" si="113"/>
        <v>5</v>
      </c>
      <c r="BJ143" s="6">
        <f>ROUNDUP(IF($A143=1,BG143/Pieņēmumi!$BY$39,IF($A143=2,BG143/Pieņēmumi!$BY$40,IF($A143=3,BG143/Pieņēmumi!$BY$41,BG143/Pieņēmumi!$BY$42))),$BJ$10)</f>
        <v>1</v>
      </c>
      <c r="BK143" s="6">
        <f t="shared" si="124"/>
        <v>10</v>
      </c>
      <c r="BL143" s="6" t="str">
        <f>IF(AND(BK143&gt;=0,BK143&lt;Pieņēmumi!$BY$46),0,
IF(AND(BK143&gt;= Pieņēmumi!$BY$46,BK143&lt;Pieņēmumi!$BY$47), "Mikro",
IF(AND(BK143&gt;=Pieņēmumi!$BY$47,BK143&lt;Pieņēmumi!$BY$48), "Mazs",
IF(AND(BK143&gt;=Pieņēmumi!$BY$48,BK143&lt;Pieņēmumi!$BY$49), "Vidējs","Liels"))))</f>
        <v>Mazs</v>
      </c>
      <c r="BM143" s="9">
        <f>IF(BL143="Mikro",Pieņēmumi!$BY$31*BJ143*0.5,
IF(BL143="Mazs",Pieņēmumi!$BY$31*BJ143,
IF(BL143="Vidējs",Pieņēmumi!$BY$32*BJ143,
IF(BL143="Liels",Pieņēmumi!$BY$34*BJ143,
0))))</f>
        <v>1.0893246187363834</v>
      </c>
      <c r="BN143" s="9">
        <f>IF(BL143="Mikro",Pieņēmumi!$BY$31*BJ143*0.5,0)</f>
        <v>0</v>
      </c>
      <c r="BO143">
        <v>11</v>
      </c>
      <c r="BP143">
        <v>1</v>
      </c>
      <c r="BQ143" s="2">
        <f t="shared" si="114"/>
        <v>11</v>
      </c>
      <c r="BR143" s="6">
        <f>ROUNDUP(IF($A143=1,BO143/Pieņēmumi!$CJ$39,IF($A143=2,BO143/Pieņēmumi!$CJ$40,IF($A143=3,BO143/Pieņēmumi!$CJ$41,BO143/Pieņēmumi!$CJ$42))),$BR$10)</f>
        <v>1</v>
      </c>
      <c r="BS143" s="6">
        <f t="shared" si="125"/>
        <v>11</v>
      </c>
      <c r="BT143" s="6" t="str">
        <f>IF(AND(BS143&gt;=0,BS143&lt;Pieņēmumi!$CJ$46),0,
IF(AND(BS143&gt;= Pieņēmumi!$CJ$46,BS143&lt;Pieņēmumi!$CJ$47), "Mikro",
IF(AND(BS143&gt;=Pieņēmumi!$CJ$47,BS143&lt;Pieņēmumi!$CJ$48), "Mazs",
IF(AND(BS143&gt;=Pieņēmumi!$CJ$48,BS143&lt;Pieņēmumi!$CJ$49), "Vidējs","Liels"))))</f>
        <v>Mazs</v>
      </c>
      <c r="BU143" s="9">
        <f>IF(BT143="Mikro",Pieņēmumi!$CJ$31*BR143*0.5,
IF(BT143="Mazs",Pieņēmumi!$CJ$31*BR143,
IF(BT143="Vidējs",Pieņēmumi!$CJ$32*BR143,
IF(BT143="Liels",Pieņēmumi!$CJ$34*BR143,
0))))</f>
        <v>1.0893246187363834</v>
      </c>
      <c r="BV143" s="9">
        <f>IF(BT143="Mikro",Pieņēmumi!$CJ$31*BR143*0.5,0)</f>
        <v>0</v>
      </c>
      <c r="BW143">
        <v>8</v>
      </c>
      <c r="BX143">
        <v>1</v>
      </c>
      <c r="BY143" s="2">
        <f>BW143/BX143</f>
        <v>8</v>
      </c>
      <c r="BZ143" s="6">
        <f>ROUNDUP(IF($A143=1,BW143/Pieņēmumi!$CU$42,IF($A143=2,BW143/Pieņēmumi!$CU$43,IF($A143=3,BW143/Pieņēmumi!$CU$44,BW143/Pieņēmumi!$CU$45))),$CH$10)</f>
        <v>1</v>
      </c>
      <c r="CA143" s="6">
        <f t="shared" si="126"/>
        <v>8</v>
      </c>
      <c r="CB143" s="6" t="str">
        <f>IF(AND(CA143&gt;=0,CA143&lt;Pieņēmumi!$CU$49),0,
IF(AND(CA143&gt;=Pieņēmumi!$CU$49,CA143&lt;Pieņēmumi!$CU$50),"Mazs",
IF(AND(CA143&gt;=Pieņēmumi!$CU$50,CA143&lt;Pieņēmumi!$CU$51),"Vidējs","Liels")))</f>
        <v>Mazs</v>
      </c>
      <c r="CC143" s="9">
        <f>IF(CB143="Mazs",Pieņēmumi!$CU$34*BZ143,IF(CB143="Vidējs",Pieņēmumi!$CU$35*BZ143,IF(CB143="Liels",Pieņēmumi!$CU$37*BZ143,0)))</f>
        <v>1.151571739807034</v>
      </c>
      <c r="CD143" s="9">
        <f>IF(CB143="Mazs",(Pieņēmumi!$CU$35-Pieņēmumi!$CU$34)*BZ143,0)</f>
        <v>0.23731714908185508</v>
      </c>
      <c r="CE143">
        <v>13</v>
      </c>
      <c r="CF143">
        <v>1</v>
      </c>
      <c r="CG143" s="2">
        <f>CE143/CF143</f>
        <v>13</v>
      </c>
      <c r="CH143" s="6">
        <f>ROUNDUP(IF($A143=1,CE143/Pieņēmumi!$DE$42,IF($A143=2,CE143/Pieņēmumi!$DE$43,IF($A143=3,CE143/Pieņēmumi!$DE$44,CE143/Pieņēmumi!$DE$45))),$CH$10)</f>
        <v>1</v>
      </c>
      <c r="CI143" s="6">
        <f t="shared" si="127"/>
        <v>13</v>
      </c>
      <c r="CJ143" s="6" t="str">
        <f>IF(AND(CI143&gt;=0,CI143&lt;Pieņēmumi!$DE$49),0,
IF(AND(CI143&gt;=Pieņēmumi!$DE$49,CI143&lt;Pieņēmumi!$DE$50),"Mazs",
IF(AND(CI143&gt;=Pieņēmumi!$DE$50,CI143&lt;Pieņēmumi!$DE$51),"Vidējs","Liels")))</f>
        <v>Vidējs</v>
      </c>
      <c r="CK143" s="9">
        <f>IF(CJ143="Mazs",Pieņēmumi!$DE$34*CH143,IF(CJ143="Vidējs",Pieņēmumi!$DE$35*CH143,IF(CJ143="Liels",Pieņēmumi!$DE$37*CH143,0)))</f>
        <v>1.3888888888888891</v>
      </c>
      <c r="CL143" s="9">
        <f>IF(CJ143="Mazs",(Pieņēmumi!$DE$35-Pieņēmumi!$DE$34)*CH143,0)</f>
        <v>0</v>
      </c>
      <c r="CM143">
        <v>11</v>
      </c>
      <c r="CN143">
        <v>1</v>
      </c>
      <c r="CO143" s="2">
        <f>CM143/CN143</f>
        <v>11</v>
      </c>
      <c r="CP143" s="6">
        <f>ROUNDUP(IF($A143=1,CM143/Pieņēmumi!$DO$42,IF($A143=2,CM143/Pieņēmumi!$DO$43,IF($A143=3,CM143/Pieņēmumi!$DO$44,CM143/Pieņēmumi!$DO$45))),$CP$10)</f>
        <v>1</v>
      </c>
      <c r="CQ143" s="6">
        <f t="shared" si="128"/>
        <v>11</v>
      </c>
      <c r="CR143" s="6" t="str">
        <f>IF(AND(CQ143&gt;=0,CQ143&lt;Pieņēmumi!$DO$49),0,
IF(AND(CQ143&gt;=Pieņēmumi!$DO$49,CQ143&lt;Pieņēmumi!$DO$50),"Mazs",
IF(AND(CQ143&gt;=Pieņēmumi!$DO$50,CQ143&lt;Pieņēmumi!$DO$51),"Vidējs","Liels")))</f>
        <v>Mazs</v>
      </c>
      <c r="CS143" s="9">
        <f>IF(CR143="Mazs",Pieņēmumi!$DO$34*CP143,IF(CR143="Vidējs",Pieņēmumi!$DO$35*CP143,IF(CR143="Liels",Pieņēmumi!$DO$37*CP143,0)))</f>
        <v>1.151571739807034</v>
      </c>
      <c r="CT143" s="9">
        <f>IF(CR143="Mazs",(Pieņēmumi!$DO$35-Pieņēmumi!$DO$34)*CP143,0)</f>
        <v>0.23731714908185508</v>
      </c>
      <c r="CU143" s="6">
        <f t="shared" si="129"/>
        <v>112</v>
      </c>
      <c r="CV143" s="6">
        <f t="shared" si="130"/>
        <v>13</v>
      </c>
      <c r="CW143" s="2">
        <f t="shared" si="131"/>
        <v>8.615384615384615</v>
      </c>
      <c r="CX143" t="str">
        <f t="shared" si="132"/>
        <v>Vidējā</v>
      </c>
    </row>
    <row r="144" spans="1:102" x14ac:dyDescent="0.25">
      <c r="A144" s="5">
        <v>1</v>
      </c>
      <c r="B144" s="23">
        <v>0.74472505957959523</v>
      </c>
      <c r="C144">
        <v>36</v>
      </c>
      <c r="D144">
        <v>3</v>
      </c>
      <c r="E144" s="2">
        <f t="shared" si="133"/>
        <v>12</v>
      </c>
      <c r="F144" s="6">
        <f>ROUNDUP(IF($A144=1,C144/Pieņēmumi!$B$39,IF($A144=2,C144/Pieņēmumi!$B$40,IF($A144=3,C144/Pieņēmumi!$B$41,C144/Pieņēmumi!$B$42))),$F$10)</f>
        <v>2</v>
      </c>
      <c r="G144" s="6">
        <f t="shared" si="117"/>
        <v>18</v>
      </c>
      <c r="H144" s="6" t="str">
        <f>IF(AND(G144&gt;=0,G144&lt;Pieņēmumi!$B$46),0,
IF(AND(G144&gt;= Pieņēmumi!$B$46,G144&lt;Pieņēmumi!$B$47), "Mikro",
IF(AND(G144&gt;=Pieņēmumi!$B$47,G144&lt;Pieņēmumi!$B$48), "Mazs",
IF(AND(G144&gt;=Pieņēmumi!$B$48,G144&lt;Pieņēmumi!$B$49), "Vidējs","Liels"))))</f>
        <v>Vidējs</v>
      </c>
      <c r="I144" s="9">
        <f>IF(H144="Mikro",Pieņēmumi!$B$31*F144*0.5,
IF(H144="Mazs",Pieņēmumi!$B$31*F144,
IF(H144="Vidējs",Pieņēmumi!$B$32*F144,
IF(H144="Liels",Pieņēmumi!$B$34*F144,
0))))</f>
        <v>1.614987080103359</v>
      </c>
      <c r="J144" s="9">
        <f>IF(H144="Mikro",Pieņēmumi!$B$31*F144*0.5,0)</f>
        <v>0</v>
      </c>
      <c r="K144">
        <v>26</v>
      </c>
      <c r="L144">
        <v>2</v>
      </c>
      <c r="M144" s="2">
        <f t="shared" si="134"/>
        <v>13</v>
      </c>
      <c r="N144" s="6">
        <f>ROUNDUP(IF($A144=1,K144/Pieņēmumi!$L$39,IF($A144=2,K144/Pieņēmumi!$L$40,IF($A144=3,K144/Pieņēmumi!$L$41,K144/Pieņēmumi!$L$42))),$N$10)</f>
        <v>2</v>
      </c>
      <c r="O144" s="6">
        <f t="shared" si="118"/>
        <v>13</v>
      </c>
      <c r="P144" s="6" t="str">
        <f>IF(AND(O144&gt;=0,O144&lt;Pieņēmumi!$L$46),0,
IF(AND(O144&gt;= Pieņēmumi!$L$46,O144&lt;Pieņēmumi!$L$47), "Mikro",
IF(AND(O144&gt;=Pieņēmumi!$L$47,O144&lt;Pieņēmumi!$L$48), "Mazs",
IF(AND(O144&gt;=Pieņēmumi!$L$48,O144&lt;Pieņēmumi!$L$49), "Vidējs","Liels"))))</f>
        <v>Vidējs</v>
      </c>
      <c r="Q144" s="9">
        <f>IF(P144="Mikro",Pieņēmumi!$L$31*N144*0.5,
IF(P144="Mazs",Pieņēmumi!$L$31*N144,
IF(P144="Vidējs",Pieņēmumi!$L$32*N144,
IF(P144="Liels",Pieņēmumi!$L$34*N144,
0))))</f>
        <v>1.6795865633074938</v>
      </c>
      <c r="R144" s="9">
        <f>IF(P144="Mikro",Pieņēmumi!$L$31*N144*0.5,0)</f>
        <v>0</v>
      </c>
      <c r="S144">
        <v>30</v>
      </c>
      <c r="T144">
        <v>2</v>
      </c>
      <c r="U144" s="2">
        <f t="shared" si="115"/>
        <v>15</v>
      </c>
      <c r="V144" s="6">
        <f>ROUNDUP(IF($A144=1,S144/Pieņēmumi!$V$39,IF($A144=2,S144/Pieņēmumi!$V$40,IF($A144=3,S144/Pieņēmumi!$V$41,S144/Pieņēmumi!$V$42))),$V$10)</f>
        <v>2</v>
      </c>
      <c r="W144" s="6">
        <f t="shared" si="119"/>
        <v>15</v>
      </c>
      <c r="X144" s="6" t="str">
        <f>IF(AND(W144&gt;=0,W144&lt;Pieņēmumi!$V$46),0,
IF(AND(W144&gt;= Pieņēmumi!$V$46,W144&lt;Pieņēmumi!$V$47), "Mikro",
IF(AND(W144&gt;=Pieņēmumi!$V$47,W144&lt;Pieņēmumi!$V$48), "Mazs",
IF(AND(W144&gt;=Pieņēmumi!$V$48,W144&lt;Pieņēmumi!$V$49), "Vidējs","Liels"))))</f>
        <v>Vidējs</v>
      </c>
      <c r="Y144" s="9">
        <f>IF(X144="Mikro",Pieņēmumi!$V$31*V144*0.5,
IF(X144="Mazs",Pieņēmumi!$V$31*V144,
IF(X144="Vidējs",Pieņēmumi!$V$32*V144,
IF(X144="Liels",Pieņēmumi!$V$34*V144,
0))))</f>
        <v>1.7441860465116281</v>
      </c>
      <c r="Z144" s="9">
        <f>IF(X144="Mikro",Pieņēmumi!$V$31*V144*0.5,0)</f>
        <v>0</v>
      </c>
      <c r="AA144">
        <v>26</v>
      </c>
      <c r="AB144">
        <v>2</v>
      </c>
      <c r="AC144" s="2">
        <f t="shared" si="135"/>
        <v>13</v>
      </c>
      <c r="AD144" s="6">
        <f>ROUNDUP(IF($A144=1,AA144/Pieņēmumi!$AF$39,IF($A144=2,AA144/Pieņēmumi!$AF$40,IF($A144=3,AA144/Pieņēmumi!$AF$41,AA144/Pieņēmumi!$AF$42))),$AD$10)</f>
        <v>2</v>
      </c>
      <c r="AE144" s="6">
        <f t="shared" si="120"/>
        <v>13</v>
      </c>
      <c r="AF144" s="6" t="str">
        <f>IF(AND(AE144&gt;=0,AE144&lt;Pieņēmumi!$AF$46),0,
IF(AND(AE144&gt;= Pieņēmumi!$AF$46,AE144&lt;Pieņēmumi!$AF$47), "Mikro",
IF(AND(AE144&gt;=Pieņēmumi!$AF$47,AE144&lt;Pieņēmumi!$AF$48), "Mazs",
IF(AND(AE144&gt;=Pieņēmumi!$AF$48,AE144&lt;Pieņēmumi!$AF$49), "Vidējs","Liels"))))</f>
        <v>Vidējs</v>
      </c>
      <c r="AG144" s="9">
        <f>IF(AF144="Mikro",Pieņēmumi!$AF$31*AD144*0.5,
IF(AF144="Mazs",Pieņēmumi!$AF$31*AD144,
IF(AF144="Vidējs",Pieņēmumi!$AF$32*AD144,
IF(AF144="Liels",Pieņēmumi!$AF$34*AD144,
0))))</f>
        <v>2.0671834625323</v>
      </c>
      <c r="AH144" s="9">
        <f>IF(AF144="Mikro",Pieņēmumi!$AF$31*AD144*0.5,0)</f>
        <v>0</v>
      </c>
      <c r="AI144">
        <v>18</v>
      </c>
      <c r="AJ144">
        <v>2</v>
      </c>
      <c r="AK144" s="2">
        <f t="shared" si="136"/>
        <v>9</v>
      </c>
      <c r="AL144" s="6">
        <f>ROUNDUP(IF($A144=1,AI144/Pieņēmumi!$AR$39,IF($A144=2,AI144/Pieņēmumi!$AR$40,IF($A144=3,AI144/Pieņēmumi!$AR$41,AI144/Pieņēmumi!$AR$42))),$AL$10)</f>
        <v>1</v>
      </c>
      <c r="AM144" s="6">
        <f t="shared" si="121"/>
        <v>18</v>
      </c>
      <c r="AN144" s="6" t="str">
        <f>IF(AND(AM144&gt;=0,AM144&lt;Pieņēmumi!$AR$46),0,
IF(AND(AM144&gt;= Pieņēmumi!$AR$46,AM144&lt;Pieņēmumi!$AR$47), "Mikro",
IF(AND(AM144&gt;=Pieņēmumi!$AR$47,AM144&lt;Pieņēmumi!$AR$48), "Mazs",
IF(AND(AM144&gt;=Pieņēmumi!$AR$48,AM144&lt;Pieņēmumi!$AR$49), "Vidējs","Liels"))))</f>
        <v>Vidējs</v>
      </c>
      <c r="AO144" s="9">
        <f>IF(AN144="Mikro",Pieņēmumi!$AR$31*AL144*0.5,
IF(AN144="Mazs",Pieņēmumi!$AR$31*AL144,
IF(AN144="Vidējs",Pieņēmumi!$AR$32*AL144,
IF(AN144="Liels",Pieņēmumi!$AR$34*AL144,
0))))</f>
        <v>1.0981912144702843</v>
      </c>
      <c r="AP144" s="9">
        <f>IF(AN144="Mikro",Pieņēmumi!$AR$31*AL144*0.5,0)</f>
        <v>0</v>
      </c>
      <c r="AQ144">
        <v>11</v>
      </c>
      <c r="AR144">
        <v>1</v>
      </c>
      <c r="AS144" s="2">
        <f t="shared" si="116"/>
        <v>11</v>
      </c>
      <c r="AT144" s="6">
        <f>ROUNDUP(IF($A144=1,AQ144/Pieņēmumi!$BC$39,IF($A144=2,AQ144/Pieņēmumi!$BC$40,IF($A144=3,AQ144/Pieņēmumi!$BC$41,AQ144/Pieņēmumi!$BC$42))),$AT$10)</f>
        <v>1</v>
      </c>
      <c r="AU144" s="6">
        <f t="shared" si="122"/>
        <v>11</v>
      </c>
      <c r="AV144" s="6" t="str">
        <f>IF(AND(AU144&gt;=0,AU144&lt;Pieņēmumi!$BC$46),0,
IF(AND(AU144&gt;= Pieņēmumi!$BC$46,AU144&lt;Pieņēmumi!$BC$47), "Mikro",
IF(AND(AU144&gt;=Pieņēmumi!$BC$47,AU144&lt;Pieņēmumi!$BC$48), "Mazs",
IF(AND(AU144&gt;=Pieņēmumi!$BC$48,AU144&lt;Pieņēmumi!$BC$49), "Vidējs","Liels"))))</f>
        <v>Mazs</v>
      </c>
      <c r="AW144" s="9">
        <f>IF(AV144="Mikro",Pieņēmumi!$BC$31*AT144*0.5,
IF(AV144="Mazs",Pieņēmumi!$BC$31*AT144,
IF(AV144="Vidējs",Pieņēmumi!$BC$32*AT144,
IF(AV144="Liels",Pieņēmumi!$BC$34*AT144,
0))))</f>
        <v>0.96483037659508253</v>
      </c>
      <c r="AX144" s="9">
        <f>IF(AV144="Mikro",Pieņēmumi!$BC$31*AT144*0.5,0)</f>
        <v>0</v>
      </c>
      <c r="AY144">
        <v>16</v>
      </c>
      <c r="AZ144">
        <v>1</v>
      </c>
      <c r="BA144" s="2">
        <f t="shared" si="137"/>
        <v>16</v>
      </c>
      <c r="BB144" s="6">
        <f>ROUNDUP(IF($A144=1,AY144/Pieņēmumi!$BN$39,IF($A144=2,AY144/Pieņēmumi!$BN$40,IF($A144=3,AY144/Pieņēmumi!$BN$41,AY144/Pieņēmumi!$BN$42))),$BB$10)</f>
        <v>1</v>
      </c>
      <c r="BC144" s="6">
        <f t="shared" si="123"/>
        <v>16</v>
      </c>
      <c r="BD144" s="6" t="str">
        <f>IF(AND(BC144&gt;=0,BC144&lt;Pieņēmumi!$BN$46),0,
IF(AND(BC144&gt;= Pieņēmumi!$BN$46,BC144&lt;Pieņēmumi!$BN$47), "Mikro",
IF(AND(BC144&gt;=Pieņēmumi!$BN$47,BC144&lt;Pieņēmumi!$BN$48), "Mazs",
IF(AND(BC144&gt;=Pieņēmumi!$BN$48,BC144&lt;Pieņēmumi!$BN$49), "Vidējs","Liels"))))</f>
        <v>Vidējs</v>
      </c>
      <c r="BE144" s="9">
        <f>IF(BD144="Mikro",Pieņēmumi!$BN$31*BB144*0.5,
IF(BD144="Mazs",Pieņēmumi!$BN$31*BB144,
IF(BD144="Vidējs",Pieņēmumi!$BN$32*BB144,
IF(BD144="Liels",Pieņēmumi!$BN$34*BB144,
0))))</f>
        <v>1.227390180878553</v>
      </c>
      <c r="BF144" s="9">
        <f>IF(BD144="Mikro",Pieņēmumi!$BN$31*BB144*0.5,0)</f>
        <v>0</v>
      </c>
      <c r="BG144">
        <v>24</v>
      </c>
      <c r="BH144">
        <v>2</v>
      </c>
      <c r="BI144" s="2">
        <f t="shared" si="113"/>
        <v>12</v>
      </c>
      <c r="BJ144" s="6">
        <f>ROUNDUP(IF($A144=1,BG144/Pieņēmumi!$BY$39,IF($A144=2,BG144/Pieņēmumi!$BY$40,IF($A144=3,BG144/Pieņēmumi!$BY$41,BG144/Pieņēmumi!$BY$42))),$BJ$10)</f>
        <v>1</v>
      </c>
      <c r="BK144" s="6">
        <f t="shared" si="124"/>
        <v>24</v>
      </c>
      <c r="BL144" s="6" t="str">
        <f>IF(AND(BK144&gt;=0,BK144&lt;Pieņēmumi!$BY$46),0,
IF(AND(BK144&gt;= Pieņēmumi!$BY$46,BK144&lt;Pieņēmumi!$BY$47), "Mikro",
IF(AND(BK144&gt;=Pieņēmumi!$BY$47,BK144&lt;Pieņēmumi!$BY$48), "Mazs",
IF(AND(BK144&gt;=Pieņēmumi!$BY$48,BK144&lt;Pieņēmumi!$BY$49), "Vidējs","Liels"))))</f>
        <v>Liels</v>
      </c>
      <c r="BM144" s="9">
        <f>IF(BL144="Mikro",Pieņēmumi!$BY$31*BJ144*0.5,
IF(BL144="Mazs",Pieņēmumi!$BY$31*BJ144,
IF(BL144="Vidējs",Pieņēmumi!$BY$32*BJ144,
IF(BL144="Liels",Pieņēmumi!$BY$34*BJ144,
0))))</f>
        <v>1.6594516594516593</v>
      </c>
      <c r="BN144" s="9">
        <f>IF(BL144="Mikro",Pieņēmumi!$BY$31*BJ144*0.5,0)</f>
        <v>0</v>
      </c>
      <c r="BO144">
        <v>20</v>
      </c>
      <c r="BP144">
        <v>2</v>
      </c>
      <c r="BQ144" s="2">
        <f t="shared" si="114"/>
        <v>10</v>
      </c>
      <c r="BR144" s="6">
        <f>ROUNDUP(IF($A144=1,BO144/Pieņēmumi!$CJ$39,IF($A144=2,BO144/Pieņēmumi!$CJ$40,IF($A144=3,BO144/Pieņēmumi!$CJ$41,BO144/Pieņēmumi!$CJ$42))),$BR$10)</f>
        <v>1</v>
      </c>
      <c r="BS144" s="6">
        <f t="shared" si="125"/>
        <v>20</v>
      </c>
      <c r="BT144" s="6" t="str">
        <f>IF(AND(BS144&gt;=0,BS144&lt;Pieņēmumi!$CJ$46),0,
IF(AND(BS144&gt;= Pieņēmumi!$CJ$46,BS144&lt;Pieņēmumi!$CJ$47), "Mikro",
IF(AND(BS144&gt;=Pieņēmumi!$CJ$47,BS144&lt;Pieņēmumi!$CJ$48), "Mazs",
IF(AND(BS144&gt;=Pieņēmumi!$CJ$48,BS144&lt;Pieņēmumi!$CJ$49), "Vidējs","Liels"))))</f>
        <v>Vidējs</v>
      </c>
      <c r="BU144" s="9">
        <f>IF(BT144="Mikro",Pieņēmumi!$CJ$31*BR144*0.5,
IF(BT144="Mazs",Pieņēmumi!$CJ$31*BR144,
IF(BT144="Vidējs",Pieņēmumi!$CJ$32*BR144,
IF(BT144="Liels",Pieņēmumi!$CJ$34*BR144,
0))))</f>
        <v>1.2919896640826873</v>
      </c>
      <c r="BV144" s="9">
        <f>IF(BT144="Mikro",Pieņēmumi!$CJ$31*BR144*0.5,0)</f>
        <v>0</v>
      </c>
      <c r="BW144">
        <v>0</v>
      </c>
      <c r="BX144">
        <v>0</v>
      </c>
      <c r="BY144" s="2">
        <v>0</v>
      </c>
      <c r="BZ144" s="6">
        <f>ROUNDUP(IF($A144=1,BW144/Pieņēmumi!$CU$42,IF($A144=2,BW144/Pieņēmumi!$CU$43,IF($A144=3,BW144/Pieņēmumi!$CU$44,BW144/Pieņēmumi!$CU$45))),$CH$10)</f>
        <v>0</v>
      </c>
      <c r="CA144" s="6">
        <f t="shared" si="126"/>
        <v>0</v>
      </c>
      <c r="CB144" s="6">
        <f>IF(AND(CA144&gt;=0,CA144&lt;Pieņēmumi!$CU$49),0,
IF(AND(CA144&gt;=Pieņēmumi!$CU$49,CA144&lt;Pieņēmumi!$CU$50),"Mazs",
IF(AND(CA144&gt;=Pieņēmumi!$CU$50,CA144&lt;Pieņēmumi!$CU$51),"Vidējs","Liels")))</f>
        <v>0</v>
      </c>
      <c r="CC144" s="9">
        <f>IF(CB144="Mazs",Pieņēmumi!$CU$34*BZ144,IF(CB144="Vidējs",Pieņēmumi!$CU$35*BZ144,IF(CB144="Liels",Pieņēmumi!$CU$37*BZ144,0)))</f>
        <v>0</v>
      </c>
      <c r="CD144" s="9">
        <f>IF(CB144="Mazs",(Pieņēmumi!$CU$35-Pieņēmumi!$CU$34)*BZ144,0)</f>
        <v>0</v>
      </c>
      <c r="CE144">
        <v>0</v>
      </c>
      <c r="CF144">
        <v>0</v>
      </c>
      <c r="CG144" s="2">
        <v>0</v>
      </c>
      <c r="CH144" s="6">
        <f>ROUNDUP(IF($A144=1,CE144/Pieņēmumi!$DE$42,IF($A144=2,CE144/Pieņēmumi!$DE$43,IF($A144=3,CE144/Pieņēmumi!$DE$44,CE144/Pieņēmumi!$DE$45))),$CH$10)</f>
        <v>0</v>
      </c>
      <c r="CI144" s="6">
        <f t="shared" si="127"/>
        <v>0</v>
      </c>
      <c r="CJ144" s="6">
        <f>IF(AND(CI144&gt;=0,CI144&lt;Pieņēmumi!$DE$49),0,
IF(AND(CI144&gt;=Pieņēmumi!$DE$49,CI144&lt;Pieņēmumi!$DE$50),"Mazs",
IF(AND(CI144&gt;=Pieņēmumi!$DE$50,CI144&lt;Pieņēmumi!$DE$51),"Vidējs","Liels")))</f>
        <v>0</v>
      </c>
      <c r="CK144" s="9">
        <f>IF(CJ144="Mazs",Pieņēmumi!$DE$34*CH144,IF(CJ144="Vidējs",Pieņēmumi!$DE$35*CH144,IF(CJ144="Liels",Pieņēmumi!$DE$37*CH144,0)))</f>
        <v>0</v>
      </c>
      <c r="CL144" s="9">
        <f>IF(CJ144="Mazs",(Pieņēmumi!$DE$35-Pieņēmumi!$DE$34)*CH144,0)</f>
        <v>0</v>
      </c>
      <c r="CM144">
        <v>0</v>
      </c>
      <c r="CN144">
        <v>0</v>
      </c>
      <c r="CO144" s="2">
        <v>0</v>
      </c>
      <c r="CP144" s="6">
        <f>ROUNDUP(IF($A144=1,CM144/Pieņēmumi!$DO$42,IF($A144=2,CM144/Pieņēmumi!$DO$43,IF($A144=3,CM144/Pieņēmumi!$DO$44,CM144/Pieņēmumi!$DO$45))),$CP$10)</f>
        <v>0</v>
      </c>
      <c r="CQ144" s="6">
        <f t="shared" si="128"/>
        <v>0</v>
      </c>
      <c r="CR144" s="6">
        <f>IF(AND(CQ144&gt;=0,CQ144&lt;Pieņēmumi!$DO$49),0,
IF(AND(CQ144&gt;=Pieņēmumi!$DO$49,CQ144&lt;Pieņēmumi!$DO$50),"Mazs",
IF(AND(CQ144&gt;=Pieņēmumi!$DO$50,CQ144&lt;Pieņēmumi!$DO$51),"Vidējs","Liels")))</f>
        <v>0</v>
      </c>
      <c r="CS144" s="9">
        <f>IF(CR144="Mazs",Pieņēmumi!$DO$34*CP144,IF(CR144="Vidējs",Pieņēmumi!$DO$35*CP144,IF(CR144="Liels",Pieņēmumi!$DO$37*CP144,0)))</f>
        <v>0</v>
      </c>
      <c r="CT144" s="9">
        <f>IF(CR144="Mazs",(Pieņēmumi!$DO$35-Pieņēmumi!$DO$34)*CP144,0)</f>
        <v>0</v>
      </c>
      <c r="CU144" s="6">
        <f t="shared" si="129"/>
        <v>207</v>
      </c>
      <c r="CV144" s="6">
        <f t="shared" si="130"/>
        <v>17</v>
      </c>
      <c r="CW144" s="2">
        <f t="shared" si="131"/>
        <v>12.176470588235293</v>
      </c>
      <c r="CX144" t="str">
        <f t="shared" si="132"/>
        <v>Vidējā</v>
      </c>
    </row>
    <row r="145" spans="1:102" x14ac:dyDescent="0.25">
      <c r="A145" s="5">
        <v>1</v>
      </c>
      <c r="B145" s="23">
        <v>0.74241804061237293</v>
      </c>
      <c r="C145">
        <v>164</v>
      </c>
      <c r="D145">
        <v>7</v>
      </c>
      <c r="E145" s="2">
        <f t="shared" si="133"/>
        <v>23.428571428571427</v>
      </c>
      <c r="F145" s="6">
        <f>ROUNDUP(IF($A145=1,C145/Pieņēmumi!$B$39,IF($A145=2,C145/Pieņēmumi!$B$40,IF($A145=3,C145/Pieņēmumi!$B$41,C145/Pieņēmumi!$B$42))),$F$10)</f>
        <v>9</v>
      </c>
      <c r="G145" s="6">
        <f t="shared" si="117"/>
        <v>18.222222222222221</v>
      </c>
      <c r="H145" s="6" t="str">
        <f>IF(AND(G145&gt;=0,G145&lt;Pieņēmumi!$B$46),0,
IF(AND(G145&gt;= Pieņēmumi!$B$46,G145&lt;Pieņēmumi!$B$47), "Mikro",
IF(AND(G145&gt;=Pieņēmumi!$B$47,G145&lt;Pieņēmumi!$B$48), "Mazs",
IF(AND(G145&gt;=Pieņēmumi!$B$48,G145&lt;Pieņēmumi!$B$49), "Vidējs","Liels"))))</f>
        <v>Vidējs</v>
      </c>
      <c r="I145" s="9">
        <f>IF(H145="Mikro",Pieņēmumi!$B$31*F145*0.5,
IF(H145="Mazs",Pieņēmumi!$B$31*F145,
IF(H145="Vidējs",Pieņēmumi!$B$32*F145,
IF(H145="Liels",Pieņēmumi!$B$34*F145,
0))))</f>
        <v>7.2674418604651159</v>
      </c>
      <c r="J145" s="9">
        <f>IF(H145="Mikro",Pieņēmumi!$B$31*F145*0.5,0)</f>
        <v>0</v>
      </c>
      <c r="K145">
        <v>182</v>
      </c>
      <c r="L145">
        <v>7</v>
      </c>
      <c r="M145" s="2">
        <f t="shared" si="134"/>
        <v>26</v>
      </c>
      <c r="N145" s="6">
        <f>ROUNDUP(IF($A145=1,K145/Pieņēmumi!$L$39,IF($A145=2,K145/Pieņēmumi!$L$40,IF($A145=3,K145/Pieņēmumi!$L$41,K145/Pieņēmumi!$L$42))),$N$10)</f>
        <v>10</v>
      </c>
      <c r="O145" s="6">
        <f t="shared" si="118"/>
        <v>18.2</v>
      </c>
      <c r="P145" s="6" t="str">
        <f>IF(AND(O145&gt;=0,O145&lt;Pieņēmumi!$L$46),0,
IF(AND(O145&gt;= Pieņēmumi!$L$46,O145&lt;Pieņēmumi!$L$47), "Mikro",
IF(AND(O145&gt;=Pieņēmumi!$L$47,O145&lt;Pieņēmumi!$L$48), "Mazs",
IF(AND(O145&gt;=Pieņēmumi!$L$48,O145&lt;Pieņēmumi!$L$49), "Vidējs","Liels"))))</f>
        <v>Vidējs</v>
      </c>
      <c r="Q145" s="9">
        <f>IF(P145="Mikro",Pieņēmumi!$L$31*N145*0.5,
IF(P145="Mazs",Pieņēmumi!$L$31*N145,
IF(P145="Vidējs",Pieņēmumi!$L$32*N145,
IF(P145="Liels",Pieņēmumi!$L$34*N145,
0))))</f>
        <v>8.3979328165374696</v>
      </c>
      <c r="R145" s="9">
        <f>IF(P145="Mikro",Pieņēmumi!$L$31*N145*0.5,0)</f>
        <v>0</v>
      </c>
      <c r="S145">
        <v>218</v>
      </c>
      <c r="T145">
        <v>8</v>
      </c>
      <c r="U145" s="2">
        <f t="shared" si="115"/>
        <v>27.25</v>
      </c>
      <c r="V145" s="6">
        <f>ROUNDUP(IF($A145=1,S145/Pieņēmumi!$V$39,IF($A145=2,S145/Pieņēmumi!$V$40,IF($A145=3,S145/Pieņēmumi!$V$41,S145/Pieņēmumi!$V$42))),$V$10)</f>
        <v>11</v>
      </c>
      <c r="W145" s="6">
        <f t="shared" si="119"/>
        <v>19.818181818181817</v>
      </c>
      <c r="X145" s="6" t="str">
        <f>IF(AND(W145&gt;=0,W145&lt;Pieņēmumi!$V$46),0,
IF(AND(W145&gt;= Pieņēmumi!$V$46,W145&lt;Pieņēmumi!$V$47), "Mikro",
IF(AND(W145&gt;=Pieņēmumi!$V$47,W145&lt;Pieņēmumi!$V$48), "Mazs",
IF(AND(W145&gt;=Pieņēmumi!$V$48,W145&lt;Pieņēmumi!$V$49), "Vidējs","Liels"))))</f>
        <v>Vidējs</v>
      </c>
      <c r="Y145" s="9">
        <f>IF(X145="Mikro",Pieņēmumi!$V$31*V145*0.5,
IF(X145="Mazs",Pieņēmumi!$V$31*V145,
IF(X145="Vidējs",Pieņēmumi!$V$32*V145,
IF(X145="Liels",Pieņēmumi!$V$34*V145,
0))))</f>
        <v>9.5930232558139554</v>
      </c>
      <c r="Z145" s="9">
        <f>IF(X145="Mikro",Pieņēmumi!$V$31*V145*0.5,0)</f>
        <v>0</v>
      </c>
      <c r="AA145">
        <v>163</v>
      </c>
      <c r="AB145">
        <v>6</v>
      </c>
      <c r="AC145" s="2">
        <f t="shared" si="135"/>
        <v>27.166666666666668</v>
      </c>
      <c r="AD145" s="6">
        <f>ROUNDUP(IF($A145=1,AA145/Pieņēmumi!$AF$39,IF($A145=2,AA145/Pieņēmumi!$AF$40,IF($A145=3,AA145/Pieņēmumi!$AF$41,AA145/Pieņēmumi!$AF$42))),$AD$10)</f>
        <v>9</v>
      </c>
      <c r="AE145" s="6">
        <f t="shared" si="120"/>
        <v>18.111111111111111</v>
      </c>
      <c r="AF145" s="6" t="str">
        <f>IF(AND(AE145&gt;=0,AE145&lt;Pieņēmumi!$AF$46),0,
IF(AND(AE145&gt;= Pieņēmumi!$AF$46,AE145&lt;Pieņēmumi!$AF$47), "Mikro",
IF(AND(AE145&gt;=Pieņēmumi!$AF$47,AE145&lt;Pieņēmumi!$AF$48), "Mazs",
IF(AND(AE145&gt;=Pieņēmumi!$AF$48,AE145&lt;Pieņēmumi!$AF$49), "Vidējs","Liels"))))</f>
        <v>Vidējs</v>
      </c>
      <c r="AG145" s="9">
        <f>IF(AF145="Mikro",Pieņēmumi!$AF$31*AD145*0.5,
IF(AF145="Mazs",Pieņēmumi!$AF$31*AD145,
IF(AF145="Vidējs",Pieņēmumi!$AF$32*AD145,
IF(AF145="Liels",Pieņēmumi!$AF$34*AD145,
0))))</f>
        <v>9.3023255813953494</v>
      </c>
      <c r="AH145" s="9">
        <f>IF(AF145="Mikro",Pieņēmumi!$AF$31*AD145*0.5,0)</f>
        <v>0</v>
      </c>
      <c r="AI145">
        <v>201</v>
      </c>
      <c r="AJ145">
        <v>7</v>
      </c>
      <c r="AK145" s="2">
        <f t="shared" si="136"/>
        <v>28.714285714285715</v>
      </c>
      <c r="AL145" s="6">
        <f>ROUNDUP(IF($A145=1,AI145/Pieņēmumi!$AR$39,IF($A145=2,AI145/Pieņēmumi!$AR$40,IF($A145=3,AI145/Pieņēmumi!$AR$41,AI145/Pieņēmumi!$AR$42))),$AL$10)</f>
        <v>9</v>
      </c>
      <c r="AM145" s="6">
        <f t="shared" si="121"/>
        <v>22.333333333333332</v>
      </c>
      <c r="AN145" s="6" t="str">
        <f>IF(AND(AM145&gt;=0,AM145&lt;Pieņēmumi!$AR$46),0,
IF(AND(AM145&gt;= Pieņēmumi!$AR$46,AM145&lt;Pieņēmumi!$AR$47), "Mikro",
IF(AND(AM145&gt;=Pieņēmumi!$AR$47,AM145&lt;Pieņēmumi!$AR$48), "Mazs",
IF(AND(AM145&gt;=Pieņēmumi!$AR$48,AM145&lt;Pieņēmumi!$AR$49), "Vidējs","Liels"))))</f>
        <v>Liels</v>
      </c>
      <c r="AO145" s="9">
        <f>IF(AN145="Mikro",Pieņēmumi!$AR$31*AL145*0.5,
IF(AN145="Mazs",Pieņēmumi!$AR$31*AL145,
IF(AN145="Vidējs",Pieņēmumi!$AR$32*AL145,
IF(AN145="Liels",Pieņēmumi!$AR$34*AL145,
0))))</f>
        <v>12.337662337662337</v>
      </c>
      <c r="AP145" s="9">
        <f>IF(AN145="Mikro",Pieņēmumi!$AR$31*AL145*0.5,0)</f>
        <v>0</v>
      </c>
      <c r="AQ145">
        <v>203</v>
      </c>
      <c r="AR145">
        <v>7</v>
      </c>
      <c r="AS145" s="2">
        <f t="shared" si="116"/>
        <v>29</v>
      </c>
      <c r="AT145" s="6">
        <f>ROUNDUP(IF($A145=1,AQ145/Pieņēmumi!$BC$39,IF($A145=2,AQ145/Pieņēmumi!$BC$40,IF($A145=3,AQ145/Pieņēmumi!$BC$41,AQ145/Pieņēmumi!$BC$42))),$AT$10)</f>
        <v>9</v>
      </c>
      <c r="AU145" s="6">
        <f t="shared" si="122"/>
        <v>22.555555555555557</v>
      </c>
      <c r="AV145" s="6" t="str">
        <f>IF(AND(AU145&gt;=0,AU145&lt;Pieņēmumi!$BC$46),0,
IF(AND(AU145&gt;= Pieņēmumi!$BC$46,AU145&lt;Pieņēmumi!$BC$47), "Mikro",
IF(AND(AU145&gt;=Pieņēmumi!$BC$47,AU145&lt;Pieņēmumi!$BC$48), "Mazs",
IF(AND(AU145&gt;=Pieņēmumi!$BC$48,AU145&lt;Pieņēmumi!$BC$49), "Vidējs","Liels"))))</f>
        <v>Liels</v>
      </c>
      <c r="AW145" s="9">
        <f>IF(AV145="Mikro",Pieņēmumi!$BC$31*AT145*0.5,
IF(AV145="Mazs",Pieņēmumi!$BC$31*AT145,
IF(AV145="Vidējs",Pieņēmumi!$BC$32*AT145,
IF(AV145="Liels",Pieņēmumi!$BC$34*AT145,
0))))</f>
        <v>13.636363636363637</v>
      </c>
      <c r="AX145" s="9">
        <f>IF(AV145="Mikro",Pieņēmumi!$BC$31*AT145*0.5,0)</f>
        <v>0</v>
      </c>
      <c r="AY145">
        <v>183</v>
      </c>
      <c r="AZ145">
        <v>6</v>
      </c>
      <c r="BA145" s="2">
        <f t="shared" si="137"/>
        <v>30.5</v>
      </c>
      <c r="BB145" s="6">
        <f>ROUNDUP(IF($A145=1,AY145/Pieņēmumi!$BN$39,IF($A145=2,AY145/Pieņēmumi!$BN$40,IF($A145=3,AY145/Pieņēmumi!$BN$41,AY145/Pieņēmumi!$BN$42))),$BB$10)</f>
        <v>8</v>
      </c>
      <c r="BC145" s="6">
        <f t="shared" si="123"/>
        <v>22.875</v>
      </c>
      <c r="BD145" s="6" t="str">
        <f>IF(AND(BC145&gt;=0,BC145&lt;Pieņēmumi!$BN$46),0,
IF(AND(BC145&gt;= Pieņēmumi!$BN$46,BC145&lt;Pieņēmumi!$BN$47), "Mikro",
IF(AND(BC145&gt;=Pieņēmumi!$BN$47,BC145&lt;Pieņēmumi!$BN$48), "Mazs",
IF(AND(BC145&gt;=Pieņēmumi!$BN$48,BC145&lt;Pieņēmumi!$BN$49), "Vidējs","Liels"))))</f>
        <v>Liels</v>
      </c>
      <c r="BE145" s="9">
        <f>IF(BD145="Mikro",Pieņēmumi!$BN$31*BB145*0.5,
IF(BD145="Mazs",Pieņēmumi!$BN$31*BB145,
IF(BD145="Vidējs",Pieņēmumi!$BN$32*BB145,
IF(BD145="Liels",Pieņēmumi!$BN$34*BB145,
0))))</f>
        <v>12.698412698412698</v>
      </c>
      <c r="BF145" s="9">
        <f>IF(BD145="Mikro",Pieņēmumi!$BN$31*BB145*0.5,0)</f>
        <v>0</v>
      </c>
      <c r="BG145">
        <v>154</v>
      </c>
      <c r="BH145">
        <v>6</v>
      </c>
      <c r="BI145" s="2">
        <f t="shared" si="113"/>
        <v>25.666666666666668</v>
      </c>
      <c r="BJ145" s="6">
        <f>ROUNDUP(IF($A145=1,BG145/Pieņēmumi!$BY$39,IF($A145=2,BG145/Pieņēmumi!$BY$40,IF($A145=3,BG145/Pieņēmumi!$BY$41,BG145/Pieņēmumi!$BY$42))),$BJ$10)</f>
        <v>7</v>
      </c>
      <c r="BK145" s="6">
        <f t="shared" si="124"/>
        <v>22</v>
      </c>
      <c r="BL145" s="6" t="str">
        <f>IF(AND(BK145&gt;=0,BK145&lt;Pieņēmumi!$BY$46),0,
IF(AND(BK145&gt;= Pieņēmumi!$BY$46,BK145&lt;Pieņēmumi!$BY$47), "Mikro",
IF(AND(BK145&gt;=Pieņēmumi!$BY$47,BK145&lt;Pieņēmumi!$BY$48), "Mazs",
IF(AND(BK145&gt;=Pieņēmumi!$BY$48,BK145&lt;Pieņēmumi!$BY$49), "Vidējs","Liels"))))</f>
        <v>Liels</v>
      </c>
      <c r="BM145" s="9">
        <f>IF(BL145="Mikro",Pieņēmumi!$BY$31*BJ145*0.5,
IF(BL145="Mazs",Pieņēmumi!$BY$31*BJ145,
IF(BL145="Vidējs",Pieņēmumi!$BY$32*BJ145,
IF(BL145="Liels",Pieņēmumi!$BY$34*BJ145,
0))))</f>
        <v>11.616161616161616</v>
      </c>
      <c r="BN145" s="9">
        <f>IF(BL145="Mikro",Pieņēmumi!$BY$31*BJ145*0.5,0)</f>
        <v>0</v>
      </c>
      <c r="BO145">
        <v>147</v>
      </c>
      <c r="BP145">
        <v>6</v>
      </c>
      <c r="BQ145" s="2">
        <f t="shared" si="114"/>
        <v>24.5</v>
      </c>
      <c r="BR145" s="6">
        <f>ROUNDUP(IF($A145=1,BO145/Pieņēmumi!$CJ$39,IF($A145=2,BO145/Pieņēmumi!$CJ$40,IF($A145=3,BO145/Pieņēmumi!$CJ$41,BO145/Pieņēmumi!$CJ$42))),$BR$10)</f>
        <v>6</v>
      </c>
      <c r="BS145" s="6">
        <f t="shared" si="125"/>
        <v>24.5</v>
      </c>
      <c r="BT145" s="6" t="str">
        <f>IF(AND(BS145&gt;=0,BS145&lt;Pieņēmumi!$CJ$46),0,
IF(AND(BS145&gt;= Pieņēmumi!$CJ$46,BS145&lt;Pieņēmumi!$CJ$47), "Mikro",
IF(AND(BS145&gt;=Pieņēmumi!$CJ$47,BS145&lt;Pieņēmumi!$CJ$48), "Mazs",
IF(AND(BS145&gt;=Pieņēmumi!$CJ$48,BS145&lt;Pieņēmumi!$CJ$49), "Vidējs","Liels"))))</f>
        <v>Liels</v>
      </c>
      <c r="BU145" s="9">
        <f>IF(BT145="Mikro",Pieņēmumi!$CJ$31*BR145*0.5,
IF(BT145="Mazs",Pieņēmumi!$CJ$31*BR145,
IF(BT145="Vidējs",Pieņēmumi!$CJ$32*BR145,
IF(BT145="Liels",Pieņēmumi!$CJ$34*BR145,
0))))</f>
        <v>10.173160173160174</v>
      </c>
      <c r="BV145" s="9">
        <f>IF(BT145="Mikro",Pieņēmumi!$CJ$31*BR145*0.5,0)</f>
        <v>0</v>
      </c>
      <c r="BW145">
        <v>143</v>
      </c>
      <c r="BX145">
        <v>9</v>
      </c>
      <c r="BY145" s="2">
        <f>BW145/BX145</f>
        <v>15.888888888888889</v>
      </c>
      <c r="BZ145" s="6">
        <f>ROUNDUP(IF($A145=1,BW145/Pieņēmumi!$CU$42,IF($A145=2,BW145/Pieņēmumi!$CU$43,IF($A145=3,BW145/Pieņēmumi!$CU$44,BW145/Pieņēmumi!$CU$45))),$CH$10)</f>
        <v>6</v>
      </c>
      <c r="CA145" s="6">
        <f t="shared" si="126"/>
        <v>23.833333333333332</v>
      </c>
      <c r="CB145" s="6" t="str">
        <f>IF(AND(CA145&gt;=0,CA145&lt;Pieņēmumi!$CU$49),0,
IF(AND(CA145&gt;=Pieņēmumi!$CU$49,CA145&lt;Pieņēmumi!$CU$50),"Mazs",
IF(AND(CA145&gt;=Pieņēmumi!$CU$50,CA145&lt;Pieņēmumi!$CU$51),"Vidējs","Liels")))</f>
        <v>Liels</v>
      </c>
      <c r="CC145" s="9">
        <f>IF(CB145="Mazs",Pieņēmumi!$CU$34*BZ145,IF(CB145="Vidējs",Pieņēmumi!$CU$35*BZ145,IF(CB145="Liels",Pieņēmumi!$CU$37*BZ145,0)))</f>
        <v>10.606060606060606</v>
      </c>
      <c r="CD145" s="9">
        <f>IF(CB145="Mazs",(Pieņēmumi!$CU$35-Pieņēmumi!$CU$34)*BZ145,0)</f>
        <v>0</v>
      </c>
      <c r="CE145">
        <v>79</v>
      </c>
      <c r="CF145">
        <v>4</v>
      </c>
      <c r="CG145" s="2">
        <f>CE145/CF145</f>
        <v>19.75</v>
      </c>
      <c r="CH145" s="6">
        <f>ROUNDUP(IF($A145=1,CE145/Pieņēmumi!$DE$42,IF($A145=2,CE145/Pieņēmumi!$DE$43,IF($A145=3,CE145/Pieņēmumi!$DE$44,CE145/Pieņēmumi!$DE$45))),$CH$10)</f>
        <v>4</v>
      </c>
      <c r="CI145" s="6">
        <f t="shared" si="127"/>
        <v>19.75</v>
      </c>
      <c r="CJ145" s="6" t="str">
        <f>IF(AND(CI145&gt;=0,CI145&lt;Pieņēmumi!$DE$49),0,
IF(AND(CI145&gt;=Pieņēmumi!$DE$49,CI145&lt;Pieņēmumi!$DE$50),"Mazs",
IF(AND(CI145&gt;=Pieņēmumi!$DE$50,CI145&lt;Pieņēmumi!$DE$51),"Vidējs","Liels")))</f>
        <v>Vidējs</v>
      </c>
      <c r="CK145" s="9">
        <f>IF(CJ145="Mazs",Pieņēmumi!$DE$34*CH145,IF(CJ145="Vidējs",Pieņēmumi!$DE$35*CH145,IF(CJ145="Liels",Pieņēmumi!$DE$37*CH145,0)))</f>
        <v>5.5555555555555562</v>
      </c>
      <c r="CL145" s="9">
        <f>IF(CJ145="Mazs",(Pieņēmumi!$DE$35-Pieņēmumi!$DE$34)*CH145,0)</f>
        <v>0</v>
      </c>
      <c r="CM145">
        <v>76</v>
      </c>
      <c r="CN145">
        <v>4</v>
      </c>
      <c r="CO145" s="2">
        <f>CM145/CN145</f>
        <v>19</v>
      </c>
      <c r="CP145" s="6">
        <f>ROUNDUP(IF($A145=1,CM145/Pieņēmumi!$DO$42,IF($A145=2,CM145/Pieņēmumi!$DO$43,IF($A145=3,CM145/Pieņēmumi!$DO$44,CM145/Pieņēmumi!$DO$45))),$CP$10)</f>
        <v>4</v>
      </c>
      <c r="CQ145" s="6">
        <f t="shared" si="128"/>
        <v>19</v>
      </c>
      <c r="CR145" s="6" t="str">
        <f>IF(AND(CQ145&gt;=0,CQ145&lt;Pieņēmumi!$DO$49),0,
IF(AND(CQ145&gt;=Pieņēmumi!$DO$49,CQ145&lt;Pieņēmumi!$DO$50),"Mazs",
IF(AND(CQ145&gt;=Pieņēmumi!$DO$50,CQ145&lt;Pieņēmumi!$DO$51),"Vidējs","Liels")))</f>
        <v>Vidējs</v>
      </c>
      <c r="CS145" s="9">
        <f>IF(CR145="Mazs",Pieņēmumi!$DO$34*CP145,IF(CR145="Vidējs",Pieņēmumi!$DO$35*CP145,IF(CR145="Liels",Pieņēmumi!$DO$37*CP145,0)))</f>
        <v>5.5555555555555562</v>
      </c>
      <c r="CT145" s="9">
        <f>IF(CR145="Mazs",(Pieņēmumi!$DO$35-Pieņēmumi!$DO$34)*CP145,0)</f>
        <v>0</v>
      </c>
      <c r="CU145" s="6">
        <f t="shared" si="129"/>
        <v>1913</v>
      </c>
      <c r="CV145" s="6">
        <f t="shared" si="130"/>
        <v>77</v>
      </c>
      <c r="CW145" s="2">
        <f t="shared" si="131"/>
        <v>24.844155844155843</v>
      </c>
      <c r="CX145" t="str">
        <f t="shared" si="132"/>
        <v>Lielā</v>
      </c>
    </row>
    <row r="146" spans="1:102" x14ac:dyDescent="0.25">
      <c r="A146" s="5">
        <v>2</v>
      </c>
      <c r="B146" s="23">
        <v>0.74043039365621333</v>
      </c>
      <c r="C146">
        <v>81</v>
      </c>
      <c r="D146">
        <v>5</v>
      </c>
      <c r="E146" s="2">
        <f t="shared" si="133"/>
        <v>16.2</v>
      </c>
      <c r="F146" s="6">
        <f>ROUNDUP(IF($A146=1,C146/Pieņēmumi!$B$39,IF($A146=2,C146/Pieņēmumi!$B$40,IF($A146=3,C146/Pieņēmumi!$B$41,C146/Pieņēmumi!$B$42))),$F$10)</f>
        <v>5</v>
      </c>
      <c r="G146" s="6">
        <f t="shared" si="117"/>
        <v>16.2</v>
      </c>
      <c r="H146" s="6" t="str">
        <f>IF(AND(G146&gt;=0,G146&lt;Pieņēmumi!$B$46),0,
IF(AND(G146&gt;= Pieņēmumi!$B$46,G146&lt;Pieņēmumi!$B$47), "Mikro",
IF(AND(G146&gt;=Pieņēmumi!$B$47,G146&lt;Pieņēmumi!$B$48), "Mazs",
IF(AND(G146&gt;=Pieņēmumi!$B$48,G146&lt;Pieņēmumi!$B$49), "Vidējs","Liels"))))</f>
        <v>Vidējs</v>
      </c>
      <c r="I146" s="9">
        <f>IF(H146="Mikro",Pieņēmumi!$B$31*F146*0.5,
IF(H146="Mazs",Pieņēmumi!$B$31*F146,
IF(H146="Vidējs",Pieņēmumi!$B$32*F146,
IF(H146="Liels",Pieņēmumi!$B$34*F146,
0))))</f>
        <v>4.0374677002583974</v>
      </c>
      <c r="J146" s="9">
        <f>IF(H146="Mikro",Pieņēmumi!$B$31*F146*0.5,0)</f>
        <v>0</v>
      </c>
      <c r="K146">
        <v>93</v>
      </c>
      <c r="L146">
        <v>5</v>
      </c>
      <c r="M146" s="2">
        <f t="shared" si="134"/>
        <v>18.600000000000001</v>
      </c>
      <c r="N146" s="6">
        <f>ROUNDUP(IF($A146=1,K146/Pieņēmumi!$L$39,IF($A146=2,K146/Pieņēmumi!$L$40,IF($A146=3,K146/Pieņēmumi!$L$41,K146/Pieņēmumi!$L$42))),$N$10)</f>
        <v>5</v>
      </c>
      <c r="O146" s="6">
        <f t="shared" si="118"/>
        <v>18.600000000000001</v>
      </c>
      <c r="P146" s="6" t="str">
        <f>IF(AND(O146&gt;=0,O146&lt;Pieņēmumi!$L$46),0,
IF(AND(O146&gt;= Pieņēmumi!$L$46,O146&lt;Pieņēmumi!$L$47), "Mikro",
IF(AND(O146&gt;=Pieņēmumi!$L$47,O146&lt;Pieņēmumi!$L$48), "Mazs",
IF(AND(O146&gt;=Pieņēmumi!$L$48,O146&lt;Pieņēmumi!$L$49), "Vidējs","Liels"))))</f>
        <v>Vidējs</v>
      </c>
      <c r="Q146" s="9">
        <f>IF(P146="Mikro",Pieņēmumi!$L$31*N146*0.5,
IF(P146="Mazs",Pieņēmumi!$L$31*N146,
IF(P146="Vidējs",Pieņēmumi!$L$32*N146,
IF(P146="Liels",Pieņēmumi!$L$34*N146,
0))))</f>
        <v>4.1989664082687348</v>
      </c>
      <c r="R146" s="9">
        <f>IF(P146="Mikro",Pieņēmumi!$L$31*N146*0.5,0)</f>
        <v>0</v>
      </c>
      <c r="S146">
        <v>93</v>
      </c>
      <c r="T146">
        <v>6</v>
      </c>
      <c r="U146" s="2">
        <f t="shared" si="115"/>
        <v>15.5</v>
      </c>
      <c r="V146" s="6">
        <f>ROUNDUP(IF($A146=1,S146/Pieņēmumi!$V$39,IF($A146=2,S146/Pieņēmumi!$V$40,IF($A146=3,S146/Pieņēmumi!$V$41,S146/Pieņēmumi!$V$42))),$V$10)</f>
        <v>5</v>
      </c>
      <c r="W146" s="6">
        <f t="shared" si="119"/>
        <v>18.600000000000001</v>
      </c>
      <c r="X146" s="6" t="str">
        <f>IF(AND(W146&gt;=0,W146&lt;Pieņēmumi!$V$46),0,
IF(AND(W146&gt;= Pieņēmumi!$V$46,W146&lt;Pieņēmumi!$V$47), "Mikro",
IF(AND(W146&gt;=Pieņēmumi!$V$47,W146&lt;Pieņēmumi!$V$48), "Mazs",
IF(AND(W146&gt;=Pieņēmumi!$V$48,W146&lt;Pieņēmumi!$V$49), "Vidējs","Liels"))))</f>
        <v>Vidējs</v>
      </c>
      <c r="Y146" s="9">
        <f>IF(X146="Mikro",Pieņēmumi!$V$31*V146*0.5,
IF(X146="Mazs",Pieņēmumi!$V$31*V146,
IF(X146="Vidējs",Pieņēmumi!$V$32*V146,
IF(X146="Liels",Pieņēmumi!$V$34*V146,
0))))</f>
        <v>4.3604651162790704</v>
      </c>
      <c r="Z146" s="9">
        <f>IF(X146="Mikro",Pieņēmumi!$V$31*V146*0.5,0)</f>
        <v>0</v>
      </c>
      <c r="AA146">
        <v>88</v>
      </c>
      <c r="AB146">
        <v>6</v>
      </c>
      <c r="AC146" s="2">
        <f t="shared" si="135"/>
        <v>14.666666666666666</v>
      </c>
      <c r="AD146" s="6">
        <f>ROUNDUP(IF($A146=1,AA146/Pieņēmumi!$AF$39,IF($A146=2,AA146/Pieņēmumi!$AF$40,IF($A146=3,AA146/Pieņēmumi!$AF$41,AA146/Pieņēmumi!$AF$42))),$AD$10)</f>
        <v>5</v>
      </c>
      <c r="AE146" s="6">
        <f t="shared" si="120"/>
        <v>17.600000000000001</v>
      </c>
      <c r="AF146" s="6" t="str">
        <f>IF(AND(AE146&gt;=0,AE146&lt;Pieņēmumi!$AF$46),0,
IF(AND(AE146&gt;= Pieņēmumi!$AF$46,AE146&lt;Pieņēmumi!$AF$47), "Mikro",
IF(AND(AE146&gt;=Pieņēmumi!$AF$47,AE146&lt;Pieņēmumi!$AF$48), "Mazs",
IF(AND(AE146&gt;=Pieņēmumi!$AF$48,AE146&lt;Pieņēmumi!$AF$49), "Vidējs","Liels"))))</f>
        <v>Vidējs</v>
      </c>
      <c r="AG146" s="9">
        <f>IF(AF146="Mikro",Pieņēmumi!$AF$31*AD146*0.5,
IF(AF146="Mazs",Pieņēmumi!$AF$31*AD146,
IF(AF146="Vidējs",Pieņēmumi!$AF$32*AD146,
IF(AF146="Liels",Pieņēmumi!$AF$34*AD146,
0))))</f>
        <v>5.1679586563307502</v>
      </c>
      <c r="AH146" s="9">
        <f>IF(AF146="Mikro",Pieņēmumi!$AF$31*AD146*0.5,0)</f>
        <v>0</v>
      </c>
      <c r="AI146">
        <v>92</v>
      </c>
      <c r="AJ146">
        <v>6</v>
      </c>
      <c r="AK146" s="2">
        <f t="shared" si="136"/>
        <v>15.333333333333334</v>
      </c>
      <c r="AL146" s="6">
        <f>ROUNDUP(IF($A146=1,AI146/Pieņēmumi!$AR$39,IF($A146=2,AI146/Pieņēmumi!$AR$40,IF($A146=3,AI146/Pieņēmumi!$AR$41,AI146/Pieņēmumi!$AR$42))),$AL$10)</f>
        <v>4</v>
      </c>
      <c r="AM146" s="6">
        <f t="shared" si="121"/>
        <v>23</v>
      </c>
      <c r="AN146" s="6" t="str">
        <f>IF(AND(AM146&gt;=0,AM146&lt;Pieņēmumi!$AR$46),0,
IF(AND(AM146&gt;= Pieņēmumi!$AR$46,AM146&lt;Pieņēmumi!$AR$47), "Mikro",
IF(AND(AM146&gt;=Pieņēmumi!$AR$47,AM146&lt;Pieņēmumi!$AR$48), "Mazs",
IF(AND(AM146&gt;=Pieņēmumi!$AR$48,AM146&lt;Pieņēmumi!$AR$49), "Vidējs","Liels"))))</f>
        <v>Liels</v>
      </c>
      <c r="AO146" s="9">
        <f>IF(AN146="Mikro",Pieņēmumi!$AR$31*AL146*0.5,
IF(AN146="Mazs",Pieņēmumi!$AR$31*AL146,
IF(AN146="Vidējs",Pieņēmumi!$AR$32*AL146,
IF(AN146="Liels",Pieņēmumi!$AR$34*AL146,
0))))</f>
        <v>5.4834054834054831</v>
      </c>
      <c r="AP146" s="9">
        <f>IF(AN146="Mikro",Pieņēmumi!$AR$31*AL146*0.5,0)</f>
        <v>0</v>
      </c>
      <c r="AQ146">
        <v>95</v>
      </c>
      <c r="AR146">
        <v>6</v>
      </c>
      <c r="AS146" s="2">
        <f t="shared" si="116"/>
        <v>15.833333333333334</v>
      </c>
      <c r="AT146" s="6">
        <f>ROUNDUP(IF($A146=1,AQ146/Pieņēmumi!$BC$39,IF($A146=2,AQ146/Pieņēmumi!$BC$40,IF($A146=3,AQ146/Pieņēmumi!$BC$41,AQ146/Pieņēmumi!$BC$42))),$AT$10)</f>
        <v>4</v>
      </c>
      <c r="AU146" s="6">
        <f t="shared" si="122"/>
        <v>23.75</v>
      </c>
      <c r="AV146" s="6" t="str">
        <f>IF(AND(AU146&gt;=0,AU146&lt;Pieņēmumi!$BC$46),0,
IF(AND(AU146&gt;= Pieņēmumi!$BC$46,AU146&lt;Pieņēmumi!$BC$47), "Mikro",
IF(AND(AU146&gt;=Pieņēmumi!$BC$47,AU146&lt;Pieņēmumi!$BC$48), "Mazs",
IF(AND(AU146&gt;=Pieņēmumi!$BC$48,AU146&lt;Pieņēmumi!$BC$49), "Vidējs","Liels"))))</f>
        <v>Liels</v>
      </c>
      <c r="AW146" s="9">
        <f>IF(AV146="Mikro",Pieņēmumi!$BC$31*AT146*0.5,
IF(AV146="Mazs",Pieņēmumi!$BC$31*AT146,
IF(AV146="Vidējs",Pieņēmumi!$BC$32*AT146,
IF(AV146="Liels",Pieņēmumi!$BC$34*AT146,
0))))</f>
        <v>6.0606060606060606</v>
      </c>
      <c r="AX146" s="9">
        <f>IF(AV146="Mikro",Pieņēmumi!$BC$31*AT146*0.5,0)</f>
        <v>0</v>
      </c>
      <c r="AY146">
        <v>97</v>
      </c>
      <c r="AZ146">
        <v>6</v>
      </c>
      <c r="BA146" s="2">
        <f t="shared" si="137"/>
        <v>16.166666666666668</v>
      </c>
      <c r="BB146" s="6">
        <f>ROUNDUP(IF($A146=1,AY146/Pieņēmumi!$BN$39,IF($A146=2,AY146/Pieņēmumi!$BN$40,IF($A146=3,AY146/Pieņēmumi!$BN$41,AY146/Pieņēmumi!$BN$42))),$BB$10)</f>
        <v>4</v>
      </c>
      <c r="BC146" s="6">
        <f t="shared" si="123"/>
        <v>24.25</v>
      </c>
      <c r="BD146" s="6" t="str">
        <f>IF(AND(BC146&gt;=0,BC146&lt;Pieņēmumi!$BN$46),0,
IF(AND(BC146&gt;= Pieņēmumi!$BN$46,BC146&lt;Pieņēmumi!$BN$47), "Mikro",
IF(AND(BC146&gt;=Pieņēmumi!$BN$47,BC146&lt;Pieņēmumi!$BN$48), "Mazs",
IF(AND(BC146&gt;=Pieņēmumi!$BN$48,BC146&lt;Pieņēmumi!$BN$49), "Vidējs","Liels"))))</f>
        <v>Liels</v>
      </c>
      <c r="BE146" s="9">
        <f>IF(BD146="Mikro",Pieņēmumi!$BN$31*BB146*0.5,
IF(BD146="Mazs",Pieņēmumi!$BN$31*BB146,
IF(BD146="Vidējs",Pieņēmumi!$BN$32*BB146,
IF(BD146="Liels",Pieņēmumi!$BN$34*BB146,
0))))</f>
        <v>6.3492063492063489</v>
      </c>
      <c r="BF146" s="9">
        <f>IF(BD146="Mikro",Pieņēmumi!$BN$31*BB146*0.5,0)</f>
        <v>0</v>
      </c>
      <c r="BG146">
        <v>100</v>
      </c>
      <c r="BH146">
        <v>6</v>
      </c>
      <c r="BI146" s="2">
        <f t="shared" si="113"/>
        <v>16.666666666666668</v>
      </c>
      <c r="BJ146" s="6">
        <f>ROUNDUP(IF($A146=1,BG146/Pieņēmumi!$BY$39,IF($A146=2,BG146/Pieņēmumi!$BY$40,IF($A146=3,BG146/Pieņēmumi!$BY$41,BG146/Pieņēmumi!$BY$42))),$BJ$10)</f>
        <v>4</v>
      </c>
      <c r="BK146" s="6">
        <f t="shared" si="124"/>
        <v>25</v>
      </c>
      <c r="BL146" s="6" t="str">
        <f>IF(AND(BK146&gt;=0,BK146&lt;Pieņēmumi!$BY$46),0,
IF(AND(BK146&gt;= Pieņēmumi!$BY$46,BK146&lt;Pieņēmumi!$BY$47), "Mikro",
IF(AND(BK146&gt;=Pieņēmumi!$BY$47,BK146&lt;Pieņēmumi!$BY$48), "Mazs",
IF(AND(BK146&gt;=Pieņēmumi!$BY$48,BK146&lt;Pieņēmumi!$BY$49), "Vidējs","Liels"))))</f>
        <v>Liels</v>
      </c>
      <c r="BM146" s="9">
        <f>IF(BL146="Mikro",Pieņēmumi!$BY$31*BJ146*0.5,
IF(BL146="Mazs",Pieņēmumi!$BY$31*BJ146,
IF(BL146="Vidējs",Pieņēmumi!$BY$32*BJ146,
IF(BL146="Liels",Pieņēmumi!$BY$34*BJ146,
0))))</f>
        <v>6.6378066378066372</v>
      </c>
      <c r="BN146" s="9">
        <f>IF(BL146="Mikro",Pieņēmumi!$BY$31*BJ146*0.5,0)</f>
        <v>0</v>
      </c>
      <c r="BO146">
        <v>88</v>
      </c>
      <c r="BP146">
        <v>6</v>
      </c>
      <c r="BQ146" s="2">
        <f t="shared" si="114"/>
        <v>14.666666666666666</v>
      </c>
      <c r="BR146" s="6">
        <f>ROUNDUP(IF($A146=1,BO146/Pieņēmumi!$CJ$39,IF($A146=2,BO146/Pieņēmumi!$CJ$40,IF($A146=3,BO146/Pieņēmumi!$CJ$41,BO146/Pieņēmumi!$CJ$42))),$BR$10)</f>
        <v>4</v>
      </c>
      <c r="BS146" s="6">
        <f t="shared" si="125"/>
        <v>22</v>
      </c>
      <c r="BT146" s="6" t="str">
        <f>IF(AND(BS146&gt;=0,BS146&lt;Pieņēmumi!$CJ$46),0,
IF(AND(BS146&gt;= Pieņēmumi!$CJ$46,BS146&lt;Pieņēmumi!$CJ$47), "Mikro",
IF(AND(BS146&gt;=Pieņēmumi!$CJ$47,BS146&lt;Pieņēmumi!$CJ$48), "Mazs",
IF(AND(BS146&gt;=Pieņēmumi!$CJ$48,BS146&lt;Pieņēmumi!$CJ$49), "Vidējs","Liels"))))</f>
        <v>Liels</v>
      </c>
      <c r="BU146" s="9">
        <f>IF(BT146="Mikro",Pieņēmumi!$CJ$31*BR146*0.5,
IF(BT146="Mazs",Pieņēmumi!$CJ$31*BR146,
IF(BT146="Vidējs",Pieņēmumi!$CJ$32*BR146,
IF(BT146="Liels",Pieņēmumi!$CJ$34*BR146,
0))))</f>
        <v>6.7821067821067818</v>
      </c>
      <c r="BV146" s="9">
        <f>IF(BT146="Mikro",Pieņēmumi!$CJ$31*BR146*0.5,0)</f>
        <v>0</v>
      </c>
      <c r="BW146">
        <v>22</v>
      </c>
      <c r="BX146">
        <v>1</v>
      </c>
      <c r="BY146" s="2">
        <f>BW146/BX146</f>
        <v>22</v>
      </c>
      <c r="BZ146" s="6">
        <f>ROUNDUP(IF($A146=1,BW146/Pieņēmumi!$CU$42,IF($A146=2,BW146/Pieņēmumi!$CU$43,IF($A146=3,BW146/Pieņēmumi!$CU$44,BW146/Pieņēmumi!$CU$45))),$CH$10)</f>
        <v>1</v>
      </c>
      <c r="CA146" s="6">
        <f t="shared" si="126"/>
        <v>22</v>
      </c>
      <c r="CB146" s="6" t="str">
        <f>IF(AND(CA146&gt;=0,CA146&lt;Pieņēmumi!$CU$49),0,
IF(AND(CA146&gt;=Pieņēmumi!$CU$49,CA146&lt;Pieņēmumi!$CU$50),"Mazs",
IF(AND(CA146&gt;=Pieņēmumi!$CU$50,CA146&lt;Pieņēmumi!$CU$51),"Vidējs","Liels")))</f>
        <v>Liels</v>
      </c>
      <c r="CC146" s="9">
        <f>IF(CB146="Mazs",Pieņēmumi!$CU$34*BZ146,IF(CB146="Vidējs",Pieņēmumi!$CU$35*BZ146,IF(CB146="Liels",Pieņēmumi!$CU$37*BZ146,0)))</f>
        <v>1.7676767676767675</v>
      </c>
      <c r="CD146" s="9">
        <f>IF(CB146="Mazs",(Pieņēmumi!$CU$35-Pieņēmumi!$CU$34)*BZ146,0)</f>
        <v>0</v>
      </c>
      <c r="CE146">
        <v>20</v>
      </c>
      <c r="CF146">
        <v>1</v>
      </c>
      <c r="CG146" s="2">
        <f>CE146/CF146</f>
        <v>20</v>
      </c>
      <c r="CH146" s="6">
        <f>ROUNDUP(IF($A146=1,CE146/Pieņēmumi!$DE$42,IF($A146=2,CE146/Pieņēmumi!$DE$43,IF($A146=3,CE146/Pieņēmumi!$DE$44,CE146/Pieņēmumi!$DE$45))),$CH$10)</f>
        <v>1</v>
      </c>
      <c r="CI146" s="6">
        <f t="shared" si="127"/>
        <v>20</v>
      </c>
      <c r="CJ146" s="6" t="str">
        <f>IF(AND(CI146&gt;=0,CI146&lt;Pieņēmumi!$DE$49),0,
IF(AND(CI146&gt;=Pieņēmumi!$DE$49,CI146&lt;Pieņēmumi!$DE$50),"Mazs",
IF(AND(CI146&gt;=Pieņēmumi!$DE$50,CI146&lt;Pieņēmumi!$DE$51),"Vidējs","Liels")))</f>
        <v>Vidējs</v>
      </c>
      <c r="CK146" s="9">
        <f>IF(CJ146="Mazs",Pieņēmumi!$DE$34*CH146,IF(CJ146="Vidējs",Pieņēmumi!$DE$35*CH146,IF(CJ146="Liels",Pieņēmumi!$DE$37*CH146,0)))</f>
        <v>1.3888888888888891</v>
      </c>
      <c r="CL146" s="9">
        <f>IF(CJ146="Mazs",(Pieņēmumi!$DE$35-Pieņēmumi!$DE$34)*CH146,0)</f>
        <v>0</v>
      </c>
      <c r="CM146">
        <v>33</v>
      </c>
      <c r="CN146">
        <v>2</v>
      </c>
      <c r="CO146" s="2">
        <f>CM146/CN146</f>
        <v>16.5</v>
      </c>
      <c r="CP146" s="6">
        <f>ROUNDUP(IF($A146=1,CM146/Pieņēmumi!$DO$42,IF($A146=2,CM146/Pieņēmumi!$DO$43,IF($A146=3,CM146/Pieņēmumi!$DO$44,CM146/Pieņēmumi!$DO$45))),$CP$10)</f>
        <v>2</v>
      </c>
      <c r="CQ146" s="6">
        <f t="shared" si="128"/>
        <v>16.5</v>
      </c>
      <c r="CR146" s="6" t="str">
        <f>IF(AND(CQ146&gt;=0,CQ146&lt;Pieņēmumi!$DO$49),0,
IF(AND(CQ146&gt;=Pieņēmumi!$DO$49,CQ146&lt;Pieņēmumi!$DO$50),"Mazs",
IF(AND(CQ146&gt;=Pieņēmumi!$DO$50,CQ146&lt;Pieņēmumi!$DO$51),"Vidējs","Liels")))</f>
        <v>Vidējs</v>
      </c>
      <c r="CS146" s="9">
        <f>IF(CR146="Mazs",Pieņēmumi!$DO$34*CP146,IF(CR146="Vidējs",Pieņēmumi!$DO$35*CP146,IF(CR146="Liels",Pieņēmumi!$DO$37*CP146,0)))</f>
        <v>2.7777777777777781</v>
      </c>
      <c r="CT146" s="9">
        <f>IF(CR146="Mazs",(Pieņēmumi!$DO$35-Pieņēmumi!$DO$34)*CP146,0)</f>
        <v>0</v>
      </c>
      <c r="CU146" s="6">
        <f t="shared" si="129"/>
        <v>902</v>
      </c>
      <c r="CV146" s="6">
        <f t="shared" si="130"/>
        <v>56</v>
      </c>
      <c r="CW146" s="2">
        <f t="shared" si="131"/>
        <v>16.107142857142858</v>
      </c>
      <c r="CX146" t="str">
        <f t="shared" si="132"/>
        <v>Lielā</v>
      </c>
    </row>
    <row r="147" spans="1:102" x14ac:dyDescent="0.25">
      <c r="A147" s="5">
        <v>1</v>
      </c>
      <c r="B147" s="23">
        <v>0.74027282675141659</v>
      </c>
      <c r="C147">
        <v>57</v>
      </c>
      <c r="D147">
        <v>2</v>
      </c>
      <c r="E147" s="2">
        <f t="shared" si="133"/>
        <v>28.5</v>
      </c>
      <c r="F147" s="6">
        <f>ROUNDUP(IF($A147=1,C147/Pieņēmumi!$B$39,IF($A147=2,C147/Pieņēmumi!$B$40,IF($A147=3,C147/Pieņēmumi!$B$41,C147/Pieņēmumi!$B$42))),$F$10)</f>
        <v>3</v>
      </c>
      <c r="G147" s="6">
        <f t="shared" si="117"/>
        <v>19</v>
      </c>
      <c r="H147" s="6" t="str">
        <f>IF(AND(G147&gt;=0,G147&lt;Pieņēmumi!$B$46),0,
IF(AND(G147&gt;= Pieņēmumi!$B$46,G147&lt;Pieņēmumi!$B$47), "Mikro",
IF(AND(G147&gt;=Pieņēmumi!$B$47,G147&lt;Pieņēmumi!$B$48), "Mazs",
IF(AND(G147&gt;=Pieņēmumi!$B$48,G147&lt;Pieņēmumi!$B$49), "Vidējs","Liels"))))</f>
        <v>Vidējs</v>
      </c>
      <c r="I147" s="9">
        <f>IF(H147="Mikro",Pieņēmumi!$B$31*F147*0.5,
IF(H147="Mazs",Pieņēmumi!$B$31*F147,
IF(H147="Vidējs",Pieņēmumi!$B$32*F147,
IF(H147="Liels",Pieņēmumi!$B$34*F147,
0))))</f>
        <v>2.4224806201550386</v>
      </c>
      <c r="J147" s="9">
        <f>IF(H147="Mikro",Pieņēmumi!$B$31*F147*0.5,0)</f>
        <v>0</v>
      </c>
      <c r="K147">
        <v>65</v>
      </c>
      <c r="L147">
        <v>3</v>
      </c>
      <c r="M147" s="2">
        <f t="shared" si="134"/>
        <v>21.666666666666668</v>
      </c>
      <c r="N147" s="6">
        <f>ROUNDUP(IF($A147=1,K147/Pieņēmumi!$L$39,IF($A147=2,K147/Pieņēmumi!$L$40,IF($A147=3,K147/Pieņēmumi!$L$41,K147/Pieņēmumi!$L$42))),$N$10)</f>
        <v>4</v>
      </c>
      <c r="O147" s="6">
        <f t="shared" si="118"/>
        <v>16.25</v>
      </c>
      <c r="P147" s="6" t="str">
        <f>IF(AND(O147&gt;=0,O147&lt;Pieņēmumi!$L$46),0,
IF(AND(O147&gt;= Pieņēmumi!$L$46,O147&lt;Pieņēmumi!$L$47), "Mikro",
IF(AND(O147&gt;=Pieņēmumi!$L$47,O147&lt;Pieņēmumi!$L$48), "Mazs",
IF(AND(O147&gt;=Pieņēmumi!$L$48,O147&lt;Pieņēmumi!$L$49), "Vidējs","Liels"))))</f>
        <v>Vidējs</v>
      </c>
      <c r="Q147" s="9">
        <f>IF(P147="Mikro",Pieņēmumi!$L$31*N147*0.5,
IF(P147="Mazs",Pieņēmumi!$L$31*N147,
IF(P147="Vidējs",Pieņēmumi!$L$32*N147,
IF(P147="Liels",Pieņēmumi!$L$34*N147,
0))))</f>
        <v>3.3591731266149876</v>
      </c>
      <c r="R147" s="9">
        <f>IF(P147="Mikro",Pieņēmumi!$L$31*N147*0.5,0)</f>
        <v>0</v>
      </c>
      <c r="S147">
        <v>58</v>
      </c>
      <c r="T147">
        <v>2</v>
      </c>
      <c r="U147" s="2">
        <f t="shared" si="115"/>
        <v>29</v>
      </c>
      <c r="V147" s="6">
        <f>ROUNDUP(IF($A147=1,S147/Pieņēmumi!$V$39,IF($A147=2,S147/Pieņēmumi!$V$40,IF($A147=3,S147/Pieņēmumi!$V$41,S147/Pieņēmumi!$V$42))),$V$10)</f>
        <v>3</v>
      </c>
      <c r="W147" s="6">
        <f t="shared" si="119"/>
        <v>19.333333333333332</v>
      </c>
      <c r="X147" s="6" t="str">
        <f>IF(AND(W147&gt;=0,W147&lt;Pieņēmumi!$V$46),0,
IF(AND(W147&gt;= Pieņēmumi!$V$46,W147&lt;Pieņēmumi!$V$47), "Mikro",
IF(AND(W147&gt;=Pieņēmumi!$V$47,W147&lt;Pieņēmumi!$V$48), "Mazs",
IF(AND(W147&gt;=Pieņēmumi!$V$48,W147&lt;Pieņēmumi!$V$49), "Vidējs","Liels"))))</f>
        <v>Vidējs</v>
      </c>
      <c r="Y147" s="9">
        <f>IF(X147="Mikro",Pieņēmumi!$V$31*V147*0.5,
IF(X147="Mazs",Pieņēmumi!$V$31*V147,
IF(X147="Vidējs",Pieņēmumi!$V$32*V147,
IF(X147="Liels",Pieņēmumi!$V$34*V147,
0))))</f>
        <v>2.6162790697674421</v>
      </c>
      <c r="Z147" s="9">
        <f>IF(X147="Mikro",Pieņēmumi!$V$31*V147*0.5,0)</f>
        <v>0</v>
      </c>
      <c r="AA147">
        <v>58</v>
      </c>
      <c r="AB147">
        <v>2</v>
      </c>
      <c r="AC147" s="2">
        <f t="shared" si="135"/>
        <v>29</v>
      </c>
      <c r="AD147" s="6">
        <f>ROUNDUP(IF($A147=1,AA147/Pieņēmumi!$AF$39,IF($A147=2,AA147/Pieņēmumi!$AF$40,IF($A147=3,AA147/Pieņēmumi!$AF$41,AA147/Pieņēmumi!$AF$42))),$AD$10)</f>
        <v>3</v>
      </c>
      <c r="AE147" s="6">
        <f t="shared" si="120"/>
        <v>19.333333333333332</v>
      </c>
      <c r="AF147" s="6" t="str">
        <f>IF(AND(AE147&gt;=0,AE147&lt;Pieņēmumi!$AF$46),0,
IF(AND(AE147&gt;= Pieņēmumi!$AF$46,AE147&lt;Pieņēmumi!$AF$47), "Mikro",
IF(AND(AE147&gt;=Pieņēmumi!$AF$47,AE147&lt;Pieņēmumi!$AF$48), "Mazs",
IF(AND(AE147&gt;=Pieņēmumi!$AF$48,AE147&lt;Pieņēmumi!$AF$49), "Vidējs","Liels"))))</f>
        <v>Vidējs</v>
      </c>
      <c r="AG147" s="9">
        <f>IF(AF147="Mikro",Pieņēmumi!$AF$31*AD147*0.5,
IF(AF147="Mazs",Pieņēmumi!$AF$31*AD147,
IF(AF147="Vidējs",Pieņēmumi!$AF$32*AD147,
IF(AF147="Liels",Pieņēmumi!$AF$34*AD147,
0))))</f>
        <v>3.1007751937984498</v>
      </c>
      <c r="AH147" s="9">
        <f>IF(AF147="Mikro",Pieņēmumi!$AF$31*AD147*0.5,0)</f>
        <v>0</v>
      </c>
      <c r="AI147">
        <v>79</v>
      </c>
      <c r="AJ147">
        <v>3</v>
      </c>
      <c r="AK147" s="2">
        <f t="shared" si="136"/>
        <v>26.333333333333332</v>
      </c>
      <c r="AL147" s="6">
        <f>ROUNDUP(IF($A147=1,AI147/Pieņēmumi!$AR$39,IF($A147=2,AI147/Pieņēmumi!$AR$40,IF($A147=3,AI147/Pieņēmumi!$AR$41,AI147/Pieņēmumi!$AR$42))),$AL$10)</f>
        <v>4</v>
      </c>
      <c r="AM147" s="6">
        <f t="shared" si="121"/>
        <v>19.75</v>
      </c>
      <c r="AN147" s="6" t="str">
        <f>IF(AND(AM147&gt;=0,AM147&lt;Pieņēmumi!$AR$46),0,
IF(AND(AM147&gt;= Pieņēmumi!$AR$46,AM147&lt;Pieņēmumi!$AR$47), "Mikro",
IF(AND(AM147&gt;=Pieņēmumi!$AR$47,AM147&lt;Pieņēmumi!$AR$48), "Mazs",
IF(AND(AM147&gt;=Pieņēmumi!$AR$48,AM147&lt;Pieņēmumi!$AR$49), "Vidējs","Liels"))))</f>
        <v>Vidējs</v>
      </c>
      <c r="AO147" s="9">
        <f>IF(AN147="Mikro",Pieņēmumi!$AR$31*AL147*0.5,
IF(AN147="Mazs",Pieņēmumi!$AR$31*AL147,
IF(AN147="Vidējs",Pieņēmumi!$AR$32*AL147,
IF(AN147="Liels",Pieņēmumi!$AR$34*AL147,
0))))</f>
        <v>4.3927648578811374</v>
      </c>
      <c r="AP147" s="9">
        <f>IF(AN147="Mikro",Pieņēmumi!$AR$31*AL147*0.5,0)</f>
        <v>0</v>
      </c>
      <c r="AQ147">
        <v>75</v>
      </c>
      <c r="AR147">
        <v>3</v>
      </c>
      <c r="AS147" s="2">
        <f t="shared" si="116"/>
        <v>25</v>
      </c>
      <c r="AT147" s="6">
        <f>ROUNDUP(IF($A147=1,AQ147/Pieņēmumi!$BC$39,IF($A147=2,AQ147/Pieņēmumi!$BC$40,IF($A147=3,AQ147/Pieņēmumi!$BC$41,AQ147/Pieņēmumi!$BC$42))),$AT$10)</f>
        <v>3</v>
      </c>
      <c r="AU147" s="6">
        <f t="shared" si="122"/>
        <v>25</v>
      </c>
      <c r="AV147" s="6" t="str">
        <f>IF(AND(AU147&gt;=0,AU147&lt;Pieņēmumi!$BC$46),0,
IF(AND(AU147&gt;= Pieņēmumi!$BC$46,AU147&lt;Pieņēmumi!$BC$47), "Mikro",
IF(AND(AU147&gt;=Pieņēmumi!$BC$47,AU147&lt;Pieņēmumi!$BC$48), "Mazs",
IF(AND(AU147&gt;=Pieņēmumi!$BC$48,AU147&lt;Pieņēmumi!$BC$49), "Vidējs","Liels"))))</f>
        <v>Liels</v>
      </c>
      <c r="AW147" s="9">
        <f>IF(AV147="Mikro",Pieņēmumi!$BC$31*AT147*0.5,
IF(AV147="Mazs",Pieņēmumi!$BC$31*AT147,
IF(AV147="Vidējs",Pieņēmumi!$BC$32*AT147,
IF(AV147="Liels",Pieņēmumi!$BC$34*AT147,
0))))</f>
        <v>4.545454545454545</v>
      </c>
      <c r="AX147" s="9">
        <f>IF(AV147="Mikro",Pieņēmumi!$BC$31*AT147*0.5,0)</f>
        <v>0</v>
      </c>
      <c r="AY147">
        <v>74</v>
      </c>
      <c r="AZ147">
        <v>3</v>
      </c>
      <c r="BA147" s="2">
        <f t="shared" si="137"/>
        <v>24.666666666666668</v>
      </c>
      <c r="BB147" s="6">
        <f>ROUNDUP(IF($A147=1,AY147/Pieņēmumi!$BN$39,IF($A147=2,AY147/Pieņēmumi!$BN$40,IF($A147=3,AY147/Pieņēmumi!$BN$41,AY147/Pieņēmumi!$BN$42))),$BB$10)</f>
        <v>3</v>
      </c>
      <c r="BC147" s="6">
        <f t="shared" si="123"/>
        <v>24.666666666666668</v>
      </c>
      <c r="BD147" s="6" t="str">
        <f>IF(AND(BC147&gt;=0,BC147&lt;Pieņēmumi!$BN$46),0,
IF(AND(BC147&gt;= Pieņēmumi!$BN$46,BC147&lt;Pieņēmumi!$BN$47), "Mikro",
IF(AND(BC147&gt;=Pieņēmumi!$BN$47,BC147&lt;Pieņēmumi!$BN$48), "Mazs",
IF(AND(BC147&gt;=Pieņēmumi!$BN$48,BC147&lt;Pieņēmumi!$BN$49), "Vidējs","Liels"))))</f>
        <v>Liels</v>
      </c>
      <c r="BE147" s="9">
        <f>IF(BD147="Mikro",Pieņēmumi!$BN$31*BB147*0.5,
IF(BD147="Mazs",Pieņēmumi!$BN$31*BB147,
IF(BD147="Vidējs",Pieņēmumi!$BN$32*BB147,
IF(BD147="Liels",Pieņēmumi!$BN$34*BB147,
0))))</f>
        <v>4.7619047619047619</v>
      </c>
      <c r="BF147" s="9">
        <f>IF(BD147="Mikro",Pieņēmumi!$BN$31*BB147*0.5,0)</f>
        <v>0</v>
      </c>
      <c r="BG147">
        <v>67</v>
      </c>
      <c r="BH147">
        <v>3</v>
      </c>
      <c r="BI147" s="2">
        <f t="shared" si="113"/>
        <v>22.333333333333332</v>
      </c>
      <c r="BJ147" s="6">
        <f>ROUNDUP(IF($A147=1,BG147/Pieņēmumi!$BY$39,IF($A147=2,BG147/Pieņēmumi!$BY$40,IF($A147=3,BG147/Pieņēmumi!$BY$41,BG147/Pieņēmumi!$BY$42))),$BJ$10)</f>
        <v>3</v>
      </c>
      <c r="BK147" s="6">
        <f t="shared" si="124"/>
        <v>22.333333333333332</v>
      </c>
      <c r="BL147" s="6" t="str">
        <f>IF(AND(BK147&gt;=0,BK147&lt;Pieņēmumi!$BY$46),0,
IF(AND(BK147&gt;= Pieņēmumi!$BY$46,BK147&lt;Pieņēmumi!$BY$47), "Mikro",
IF(AND(BK147&gt;=Pieņēmumi!$BY$47,BK147&lt;Pieņēmumi!$BY$48), "Mazs",
IF(AND(BK147&gt;=Pieņēmumi!$BY$48,BK147&lt;Pieņēmumi!$BY$49), "Vidējs","Liels"))))</f>
        <v>Liels</v>
      </c>
      <c r="BM147" s="9">
        <f>IF(BL147="Mikro",Pieņēmumi!$BY$31*BJ147*0.5,
IF(BL147="Mazs",Pieņēmumi!$BY$31*BJ147,
IF(BL147="Vidējs",Pieņēmumi!$BY$32*BJ147,
IF(BL147="Liels",Pieņēmumi!$BY$34*BJ147,
0))))</f>
        <v>4.9783549783549779</v>
      </c>
      <c r="BN147" s="9">
        <f>IF(BL147="Mikro",Pieņēmumi!$BY$31*BJ147*0.5,0)</f>
        <v>0</v>
      </c>
      <c r="BO147">
        <v>60</v>
      </c>
      <c r="BP147">
        <v>2</v>
      </c>
      <c r="BQ147" s="2">
        <f t="shared" si="114"/>
        <v>30</v>
      </c>
      <c r="BR147" s="6">
        <f>ROUNDUP(IF($A147=1,BO147/Pieņēmumi!$CJ$39,IF($A147=2,BO147/Pieņēmumi!$CJ$40,IF($A147=3,BO147/Pieņēmumi!$CJ$41,BO147/Pieņēmumi!$CJ$42))),$BR$10)</f>
        <v>3</v>
      </c>
      <c r="BS147" s="6">
        <f t="shared" si="125"/>
        <v>20</v>
      </c>
      <c r="BT147" s="6" t="str">
        <f>IF(AND(BS147&gt;=0,BS147&lt;Pieņēmumi!$CJ$46),0,
IF(AND(BS147&gt;= Pieņēmumi!$CJ$46,BS147&lt;Pieņēmumi!$CJ$47), "Mikro",
IF(AND(BS147&gt;=Pieņēmumi!$CJ$47,BS147&lt;Pieņēmumi!$CJ$48), "Mazs",
IF(AND(BS147&gt;=Pieņēmumi!$CJ$48,BS147&lt;Pieņēmumi!$CJ$49), "Vidējs","Liels"))))</f>
        <v>Vidējs</v>
      </c>
      <c r="BU147" s="9">
        <f>IF(BT147="Mikro",Pieņēmumi!$CJ$31*BR147*0.5,
IF(BT147="Mazs",Pieņēmumi!$CJ$31*BR147,
IF(BT147="Vidējs",Pieņēmumi!$CJ$32*BR147,
IF(BT147="Liels",Pieņēmumi!$CJ$34*BR147,
0))))</f>
        <v>3.8759689922480618</v>
      </c>
      <c r="BV147" s="9">
        <f>IF(BT147="Mikro",Pieņēmumi!$CJ$31*BR147*0.5,0)</f>
        <v>0</v>
      </c>
      <c r="BW147">
        <v>43</v>
      </c>
      <c r="BX147">
        <v>2</v>
      </c>
      <c r="BY147" s="2">
        <f>BW147/BX147</f>
        <v>21.5</v>
      </c>
      <c r="BZ147" s="6">
        <f>ROUNDUP(IF($A147=1,BW147/Pieņēmumi!$CU$42,IF($A147=2,BW147/Pieņēmumi!$CU$43,IF($A147=3,BW147/Pieņēmumi!$CU$44,BW147/Pieņēmumi!$CU$45))),$CH$10)</f>
        <v>2</v>
      </c>
      <c r="CA147" s="6">
        <f t="shared" si="126"/>
        <v>21.5</v>
      </c>
      <c r="CB147" s="6" t="str">
        <f>IF(AND(CA147&gt;=0,CA147&lt;Pieņēmumi!$CU$49),0,
IF(AND(CA147&gt;=Pieņēmumi!$CU$49,CA147&lt;Pieņēmumi!$CU$50),"Mazs",
IF(AND(CA147&gt;=Pieņēmumi!$CU$50,CA147&lt;Pieņēmumi!$CU$51),"Vidējs","Liels")))</f>
        <v>Liels</v>
      </c>
      <c r="CC147" s="9">
        <f>IF(CB147="Mazs",Pieņēmumi!$CU$34*BZ147,IF(CB147="Vidējs",Pieņēmumi!$CU$35*BZ147,IF(CB147="Liels",Pieņēmumi!$CU$37*BZ147,0)))</f>
        <v>3.535353535353535</v>
      </c>
      <c r="CD147" s="9">
        <f>IF(CB147="Mazs",(Pieņēmumi!$CU$35-Pieņēmumi!$CU$34)*BZ147,0)</f>
        <v>0</v>
      </c>
      <c r="CE147">
        <v>44</v>
      </c>
      <c r="CF147">
        <v>2</v>
      </c>
      <c r="CG147" s="2">
        <f>CE147/CF147</f>
        <v>22</v>
      </c>
      <c r="CH147" s="6">
        <f>ROUNDUP(IF($A147=1,CE147/Pieņēmumi!$DE$42,IF($A147=2,CE147/Pieņēmumi!$DE$43,IF($A147=3,CE147/Pieņēmumi!$DE$44,CE147/Pieņēmumi!$DE$45))),$CH$10)</f>
        <v>2</v>
      </c>
      <c r="CI147" s="6">
        <f t="shared" si="127"/>
        <v>22</v>
      </c>
      <c r="CJ147" s="6" t="str">
        <f>IF(AND(CI147&gt;=0,CI147&lt;Pieņēmumi!$DE$49),0,
IF(AND(CI147&gt;=Pieņēmumi!$DE$49,CI147&lt;Pieņēmumi!$DE$50),"Mazs",
IF(AND(CI147&gt;=Pieņēmumi!$DE$50,CI147&lt;Pieņēmumi!$DE$51),"Vidējs","Liels")))</f>
        <v>Liels</v>
      </c>
      <c r="CK147" s="9">
        <f>IF(CJ147="Mazs",Pieņēmumi!$DE$34*CH147,IF(CJ147="Vidējs",Pieņēmumi!$DE$35*CH147,IF(CJ147="Liels",Pieņēmumi!$DE$37*CH147,0)))</f>
        <v>3.535353535353535</v>
      </c>
      <c r="CL147" s="9">
        <f>IF(CJ147="Mazs",(Pieņēmumi!$DE$35-Pieņēmumi!$DE$34)*CH147,0)</f>
        <v>0</v>
      </c>
      <c r="CM147">
        <v>25</v>
      </c>
      <c r="CN147">
        <v>1</v>
      </c>
      <c r="CO147" s="2">
        <f>CM147/CN147</f>
        <v>25</v>
      </c>
      <c r="CP147" s="6">
        <f>ROUNDUP(IF($A147=1,CM147/Pieņēmumi!$DO$42,IF($A147=2,CM147/Pieņēmumi!$DO$43,IF($A147=3,CM147/Pieņēmumi!$DO$44,CM147/Pieņēmumi!$DO$45))),$CP$10)</f>
        <v>1</v>
      </c>
      <c r="CQ147" s="6">
        <f t="shared" si="128"/>
        <v>25</v>
      </c>
      <c r="CR147" s="6" t="str">
        <f>IF(AND(CQ147&gt;=0,CQ147&lt;Pieņēmumi!$DO$49),0,
IF(AND(CQ147&gt;=Pieņēmumi!$DO$49,CQ147&lt;Pieņēmumi!$DO$50),"Mazs",
IF(AND(CQ147&gt;=Pieņēmumi!$DO$50,CQ147&lt;Pieņēmumi!$DO$51),"Vidējs","Liels")))</f>
        <v>Liels</v>
      </c>
      <c r="CS147" s="9">
        <f>IF(CR147="Mazs",Pieņēmumi!$DO$34*CP147,IF(CR147="Vidējs",Pieņēmumi!$DO$35*CP147,IF(CR147="Liels",Pieņēmumi!$DO$37*CP147,0)))</f>
        <v>1.7676767676767675</v>
      </c>
      <c r="CT147" s="9">
        <f>IF(CR147="Mazs",(Pieņēmumi!$DO$35-Pieņēmumi!$DO$34)*CP147,0)</f>
        <v>0</v>
      </c>
      <c r="CU147" s="6">
        <f t="shared" si="129"/>
        <v>705</v>
      </c>
      <c r="CV147" s="6">
        <f t="shared" si="130"/>
        <v>28</v>
      </c>
      <c r="CW147" s="2">
        <f t="shared" si="131"/>
        <v>25.178571428571427</v>
      </c>
      <c r="CX147" t="str">
        <f t="shared" si="132"/>
        <v>Lielā</v>
      </c>
    </row>
    <row r="148" spans="1:102" x14ac:dyDescent="0.25">
      <c r="A148" s="5">
        <v>3</v>
      </c>
      <c r="B148" s="23">
        <v>0.73968665628978669</v>
      </c>
      <c r="C148">
        <v>14</v>
      </c>
      <c r="D148">
        <v>1</v>
      </c>
      <c r="E148" s="2">
        <f t="shared" si="133"/>
        <v>14</v>
      </c>
      <c r="F148" s="6">
        <f>ROUNDUP(IF($A148=1,C148/Pieņēmumi!$B$39,IF($A148=2,C148/Pieņēmumi!$B$40,IF($A148=3,C148/Pieņēmumi!$B$41,C148/Pieņēmumi!$B$42))),$F$10)</f>
        <v>1</v>
      </c>
      <c r="G148" s="6">
        <f t="shared" si="117"/>
        <v>14</v>
      </c>
      <c r="H148" s="6" t="str">
        <f>IF(AND(G148&gt;=0,G148&lt;Pieņēmumi!$B$46),0,
IF(AND(G148&gt;= Pieņēmumi!$B$46,G148&lt;Pieņēmumi!$B$47), "Mikro",
IF(AND(G148&gt;=Pieņēmumi!$B$47,G148&lt;Pieņēmumi!$B$48), "Mazs",
IF(AND(G148&gt;=Pieņēmumi!$B$48,G148&lt;Pieņēmumi!$B$49), "Vidējs","Liels"))))</f>
        <v>Vidējs</v>
      </c>
      <c r="I148" s="9">
        <f>IF(H148="Mikro",Pieņēmumi!$B$31*F148*0.5,
IF(H148="Mazs",Pieņēmumi!$B$31*F148,
IF(H148="Vidējs",Pieņēmumi!$B$32*F148,
IF(H148="Liels",Pieņēmumi!$B$34*F148,
0))))</f>
        <v>0.8074935400516795</v>
      </c>
      <c r="J148" s="9">
        <f>IF(H148="Mikro",Pieņēmumi!$B$31*F148*0.5,0)</f>
        <v>0</v>
      </c>
      <c r="K148">
        <v>7</v>
      </c>
      <c r="L148">
        <v>1</v>
      </c>
      <c r="M148" s="2">
        <f t="shared" si="134"/>
        <v>7</v>
      </c>
      <c r="N148" s="6">
        <f>ROUNDUP(IF($A148=1,K148/Pieņēmumi!$L$39,IF($A148=2,K148/Pieņēmumi!$L$40,IF($A148=3,K148/Pieņēmumi!$L$41,K148/Pieņēmumi!$L$42))),$N$10)</f>
        <v>1</v>
      </c>
      <c r="O148" s="6">
        <f t="shared" si="118"/>
        <v>7</v>
      </c>
      <c r="P148" s="6" t="str">
        <f>IF(AND(O148&gt;=0,O148&lt;Pieņēmumi!$L$46),0,
IF(AND(O148&gt;= Pieņēmumi!$L$46,O148&lt;Pieņēmumi!$L$47), "Mikro",
IF(AND(O148&gt;=Pieņēmumi!$L$47,O148&lt;Pieņēmumi!$L$48), "Mazs",
IF(AND(O148&gt;=Pieņēmumi!$L$48,O148&lt;Pieņēmumi!$L$49), "Vidējs","Liels"))))</f>
        <v>Mikro</v>
      </c>
      <c r="Q148" s="9">
        <f>IF(P148="Mikro",Pieņēmumi!$L$31*N148*0.5,
IF(P148="Mazs",Pieņēmumi!$L$31*N148,
IF(P148="Vidējs",Pieņēmumi!$L$32*N148,
IF(P148="Liels",Pieņēmumi!$L$34*N148,
0))))</f>
        <v>0.3734827264239029</v>
      </c>
      <c r="R148" s="9">
        <f>IF(P148="Mikro",Pieņēmumi!$L$31*N148*0.5,0)</f>
        <v>0.3734827264239029</v>
      </c>
      <c r="S148">
        <v>8</v>
      </c>
      <c r="T148">
        <v>1</v>
      </c>
      <c r="U148" s="2">
        <f t="shared" si="115"/>
        <v>8</v>
      </c>
      <c r="V148" s="6">
        <f>ROUNDUP(IF($A148=1,S148/Pieņēmumi!$V$39,IF($A148=2,S148/Pieņēmumi!$V$40,IF($A148=3,S148/Pieņēmumi!$V$41,S148/Pieņēmumi!$V$42))),$V$10)</f>
        <v>1</v>
      </c>
      <c r="W148" s="6">
        <f t="shared" si="119"/>
        <v>8</v>
      </c>
      <c r="X148" s="6" t="str">
        <f>IF(AND(W148&gt;=0,W148&lt;Pieņēmumi!$V$46),0,
IF(AND(W148&gt;= Pieņēmumi!$V$46,W148&lt;Pieņēmumi!$V$47), "Mikro",
IF(AND(W148&gt;=Pieņēmumi!$V$47,W148&lt;Pieņēmumi!$V$48), "Mazs",
IF(AND(W148&gt;=Pieņēmumi!$V$48,W148&lt;Pieņēmumi!$V$49), "Vidējs","Liels"))))</f>
        <v>Mazs</v>
      </c>
      <c r="Y148" s="9">
        <f>IF(X148="Mikro",Pieņēmumi!$V$31*V148*0.5,
IF(X148="Mazs",Pieņēmumi!$V$31*V148,
IF(X148="Vidējs",Pieņēmumi!$V$32*V148,
IF(X148="Liels",Pieņēmumi!$V$34*V148,
0))))</f>
        <v>0.77808901338313108</v>
      </c>
      <c r="Z148" s="9">
        <f>IF(X148="Mikro",Pieņēmumi!$V$31*V148*0.5,0)</f>
        <v>0</v>
      </c>
      <c r="AA148">
        <v>9</v>
      </c>
      <c r="AB148">
        <v>1</v>
      </c>
      <c r="AC148" s="2">
        <f t="shared" si="135"/>
        <v>9</v>
      </c>
      <c r="AD148" s="6">
        <f>ROUNDUP(IF($A148=1,AA148/Pieņēmumi!$AF$39,IF($A148=2,AA148/Pieņēmumi!$AF$40,IF($A148=3,AA148/Pieņēmumi!$AF$41,AA148/Pieņēmumi!$AF$42))),$AD$10)</f>
        <v>1</v>
      </c>
      <c r="AE148" s="6">
        <f t="shared" si="120"/>
        <v>9</v>
      </c>
      <c r="AF148" s="6" t="str">
        <f>IF(AND(AE148&gt;=0,AE148&lt;Pieņēmumi!$AF$46),0,
IF(AND(AE148&gt;= Pieņēmumi!$AF$46,AE148&lt;Pieņēmumi!$AF$47), "Mikro",
IF(AND(AE148&gt;=Pieņēmumi!$AF$47,AE148&lt;Pieņēmumi!$AF$48), "Mazs",
IF(AND(AE148&gt;=Pieņēmumi!$AF$48,AE148&lt;Pieņēmumi!$AF$49), "Vidējs","Liels"))))</f>
        <v>Mazs</v>
      </c>
      <c r="AG148" s="9">
        <f>IF(AF148="Mikro",Pieņēmumi!$AF$31*AD148*0.5,
IF(AF148="Mazs",Pieņēmumi!$AF$31*AD148,
IF(AF148="Vidējs",Pieņēmumi!$AF$32*AD148,
IF(AF148="Liels",Pieņēmumi!$AF$34*AD148,
0))))</f>
        <v>0.84033613445378152</v>
      </c>
      <c r="AH148" s="9">
        <f>IF(AF148="Mikro",Pieņēmumi!$AF$31*AD148*0.5,0)</f>
        <v>0</v>
      </c>
      <c r="AI148">
        <v>10</v>
      </c>
      <c r="AJ148">
        <v>1</v>
      </c>
      <c r="AK148" s="2">
        <f t="shared" si="136"/>
        <v>10</v>
      </c>
      <c r="AL148" s="6">
        <f>ROUNDUP(IF($A148=1,AI148/Pieņēmumi!$AR$39,IF($A148=2,AI148/Pieņēmumi!$AR$40,IF($A148=3,AI148/Pieņēmumi!$AR$41,AI148/Pieņēmumi!$AR$42))),$AL$10)</f>
        <v>1</v>
      </c>
      <c r="AM148" s="6">
        <f t="shared" si="121"/>
        <v>10</v>
      </c>
      <c r="AN148" s="6" t="str">
        <f>IF(AND(AM148&gt;=0,AM148&lt;Pieņēmumi!$AR$46),0,
IF(AND(AM148&gt;= Pieņēmumi!$AR$46,AM148&lt;Pieņēmumi!$AR$47), "Mikro",
IF(AND(AM148&gt;=Pieņēmumi!$AR$47,AM148&lt;Pieņēmumi!$AR$48), "Mazs",
IF(AND(AM148&gt;=Pieņēmumi!$AR$48,AM148&lt;Pieņēmumi!$AR$49), "Vidējs","Liels"))))</f>
        <v>Mazs</v>
      </c>
      <c r="AO148" s="9">
        <f>IF(AN148="Mikro",Pieņēmumi!$AR$31*AL148*0.5,
IF(AN148="Mazs",Pieņēmumi!$AR$31*AL148,
IF(AN148="Vidējs",Pieņēmumi!$AR$32*AL148,
IF(AN148="Liels",Pieņēmumi!$AR$34*AL148,
0))))</f>
        <v>0.90258325552443208</v>
      </c>
      <c r="AP148" s="9">
        <f>IF(AN148="Mikro",Pieņēmumi!$AR$31*AL148*0.5,0)</f>
        <v>0</v>
      </c>
      <c r="AQ148">
        <v>12</v>
      </c>
      <c r="AR148">
        <v>1</v>
      </c>
      <c r="AS148" s="2">
        <f t="shared" si="116"/>
        <v>12</v>
      </c>
      <c r="AT148" s="6">
        <f>ROUNDUP(IF($A148=1,AQ148/Pieņēmumi!$BC$39,IF($A148=2,AQ148/Pieņēmumi!$BC$40,IF($A148=3,AQ148/Pieņēmumi!$BC$41,AQ148/Pieņēmumi!$BC$42))),$AT$10)</f>
        <v>1</v>
      </c>
      <c r="AU148" s="6">
        <f t="shared" si="122"/>
        <v>12</v>
      </c>
      <c r="AV148" s="6" t="str">
        <f>IF(AND(AU148&gt;=0,AU148&lt;Pieņēmumi!$BC$46),0,
IF(AND(AU148&gt;= Pieņēmumi!$BC$46,AU148&lt;Pieņēmumi!$BC$47), "Mikro",
IF(AND(AU148&gt;=Pieņēmumi!$BC$47,AU148&lt;Pieņēmumi!$BC$48), "Mazs",
IF(AND(AU148&gt;=Pieņēmumi!$BC$48,AU148&lt;Pieņēmumi!$BC$49), "Vidējs","Liels"))))</f>
        <v>Vidējs</v>
      </c>
      <c r="AW148" s="9">
        <f>IF(AV148="Mikro",Pieņēmumi!$BC$31*AT148*0.5,
IF(AV148="Mazs",Pieņēmumi!$BC$31*AT148,
IF(AV148="Vidējs",Pieņēmumi!$BC$32*AT148,
IF(AV148="Liels",Pieņēmumi!$BC$34*AT148,
0))))</f>
        <v>1.1627906976744187</v>
      </c>
      <c r="AX148" s="9">
        <f>IF(AV148="Mikro",Pieņēmumi!$BC$31*AT148*0.5,0)</f>
        <v>0</v>
      </c>
      <c r="AY148">
        <v>12</v>
      </c>
      <c r="AZ148">
        <v>1</v>
      </c>
      <c r="BA148" s="2">
        <f t="shared" si="137"/>
        <v>12</v>
      </c>
      <c r="BB148" s="6">
        <f>ROUNDUP(IF($A148=1,AY148/Pieņēmumi!$BN$39,IF($A148=2,AY148/Pieņēmumi!$BN$40,IF($A148=3,AY148/Pieņēmumi!$BN$41,AY148/Pieņēmumi!$BN$42))),$BB$10)</f>
        <v>1</v>
      </c>
      <c r="BC148" s="6">
        <f t="shared" si="123"/>
        <v>12</v>
      </c>
      <c r="BD148" s="6" t="str">
        <f>IF(AND(BC148&gt;=0,BC148&lt;Pieņēmumi!$BN$46),0,
IF(AND(BC148&gt;= Pieņēmumi!$BN$46,BC148&lt;Pieņēmumi!$BN$47), "Mikro",
IF(AND(BC148&gt;=Pieņēmumi!$BN$47,BC148&lt;Pieņēmumi!$BN$48), "Mazs",
IF(AND(BC148&gt;=Pieņēmumi!$BN$48,BC148&lt;Pieņēmumi!$BN$49), "Vidējs","Liels"))))</f>
        <v>Vidējs</v>
      </c>
      <c r="BE148" s="9">
        <f>IF(BD148="Mikro",Pieņēmumi!$BN$31*BB148*0.5,
IF(BD148="Mazs",Pieņēmumi!$BN$31*BB148,
IF(BD148="Vidējs",Pieņēmumi!$BN$32*BB148,
IF(BD148="Liels",Pieņēmumi!$BN$34*BB148,
0))))</f>
        <v>1.227390180878553</v>
      </c>
      <c r="BF148" s="9">
        <f>IF(BD148="Mikro",Pieņēmumi!$BN$31*BB148*0.5,0)</f>
        <v>0</v>
      </c>
      <c r="BG148">
        <v>8</v>
      </c>
      <c r="BH148">
        <v>1</v>
      </c>
      <c r="BI148" s="2">
        <f t="shared" si="113"/>
        <v>8</v>
      </c>
      <c r="BJ148" s="6">
        <f>ROUNDUP(IF($A148=1,BG148/Pieņēmumi!$BY$39,IF($A148=2,BG148/Pieņēmumi!$BY$40,IF($A148=3,BG148/Pieņēmumi!$BY$41,BG148/Pieņēmumi!$BY$42))),$BJ$10)</f>
        <v>1</v>
      </c>
      <c r="BK148" s="6">
        <f t="shared" si="124"/>
        <v>8</v>
      </c>
      <c r="BL148" s="6" t="str">
        <f>IF(AND(BK148&gt;=0,BK148&lt;Pieņēmumi!$BY$46),0,
IF(AND(BK148&gt;= Pieņēmumi!$BY$46,BK148&lt;Pieņēmumi!$BY$47), "Mikro",
IF(AND(BK148&gt;=Pieņēmumi!$BY$47,BK148&lt;Pieņēmumi!$BY$48), "Mazs",
IF(AND(BK148&gt;=Pieņēmumi!$BY$48,BK148&lt;Pieņēmumi!$BY$49), "Vidējs","Liels"))))</f>
        <v>Mazs</v>
      </c>
      <c r="BM148" s="9">
        <f>IF(BL148="Mikro",Pieņēmumi!$BY$31*BJ148*0.5,
IF(BL148="Mazs",Pieņēmumi!$BY$31*BJ148,
IF(BL148="Vidējs",Pieņēmumi!$BY$32*BJ148,
IF(BL148="Liels",Pieņēmumi!$BY$34*BJ148,
0))))</f>
        <v>1.0893246187363834</v>
      </c>
      <c r="BN148" s="9">
        <f>IF(BL148="Mikro",Pieņēmumi!$BY$31*BJ148*0.5,0)</f>
        <v>0</v>
      </c>
      <c r="BO148">
        <v>7</v>
      </c>
      <c r="BP148">
        <v>1</v>
      </c>
      <c r="BQ148" s="2">
        <f t="shared" si="114"/>
        <v>7</v>
      </c>
      <c r="BR148" s="6">
        <f>ROUNDUP(IF($A148=1,BO148/Pieņēmumi!$CJ$39,IF($A148=2,BO148/Pieņēmumi!$CJ$40,IF($A148=3,BO148/Pieņēmumi!$CJ$41,BO148/Pieņēmumi!$CJ$42))),$BR$10)</f>
        <v>1</v>
      </c>
      <c r="BS148" s="6">
        <f t="shared" si="125"/>
        <v>7</v>
      </c>
      <c r="BT148" s="6" t="str">
        <f>IF(AND(BS148&gt;=0,BS148&lt;Pieņēmumi!$CJ$46),0,
IF(AND(BS148&gt;= Pieņēmumi!$CJ$46,BS148&lt;Pieņēmumi!$CJ$47), "Mikro",
IF(AND(BS148&gt;=Pieņēmumi!$CJ$47,BS148&lt;Pieņēmumi!$CJ$48), "Mazs",
IF(AND(BS148&gt;=Pieņēmumi!$CJ$48,BS148&lt;Pieņēmumi!$CJ$49), "Vidējs","Liels"))))</f>
        <v>Mikro</v>
      </c>
      <c r="BU148" s="9">
        <f>IF(BT148="Mikro",Pieņēmumi!$CJ$31*BR148*0.5,
IF(BT148="Mazs",Pieņēmumi!$CJ$31*BR148,
IF(BT148="Vidējs",Pieņēmumi!$CJ$32*BR148,
IF(BT148="Liels",Pieņēmumi!$CJ$34*BR148,
0))))</f>
        <v>0.54466230936819171</v>
      </c>
      <c r="BV148" s="9">
        <f>IF(BT148="Mikro",Pieņēmumi!$CJ$31*BR148*0.5,0)</f>
        <v>0.54466230936819171</v>
      </c>
      <c r="BW148">
        <v>0</v>
      </c>
      <c r="BX148">
        <v>0</v>
      </c>
      <c r="BY148" s="2">
        <v>0</v>
      </c>
      <c r="BZ148" s="6">
        <f>ROUNDUP(IF($A148=1,BW148/Pieņēmumi!$CU$42,IF($A148=2,BW148/Pieņēmumi!$CU$43,IF($A148=3,BW148/Pieņēmumi!$CU$44,BW148/Pieņēmumi!$CU$45))),$CH$10)</f>
        <v>0</v>
      </c>
      <c r="CA148" s="6">
        <f t="shared" si="126"/>
        <v>0</v>
      </c>
      <c r="CB148" s="6">
        <f>IF(AND(CA148&gt;=0,CA148&lt;Pieņēmumi!$CU$49),0,
IF(AND(CA148&gt;=Pieņēmumi!$CU$49,CA148&lt;Pieņēmumi!$CU$50),"Mazs",
IF(AND(CA148&gt;=Pieņēmumi!$CU$50,CA148&lt;Pieņēmumi!$CU$51),"Vidējs","Liels")))</f>
        <v>0</v>
      </c>
      <c r="CC148" s="9">
        <f>IF(CB148="Mazs",Pieņēmumi!$CU$34*BZ148,IF(CB148="Vidējs",Pieņēmumi!$CU$35*BZ148,IF(CB148="Liels",Pieņēmumi!$CU$37*BZ148,0)))</f>
        <v>0</v>
      </c>
      <c r="CD148" s="9">
        <f>IF(CB148="Mazs",(Pieņēmumi!$CU$35-Pieņēmumi!$CU$34)*BZ148,0)</f>
        <v>0</v>
      </c>
      <c r="CE148">
        <v>0</v>
      </c>
      <c r="CF148">
        <v>0</v>
      </c>
      <c r="CG148" s="2">
        <v>0</v>
      </c>
      <c r="CH148" s="6">
        <f>ROUNDUP(IF($A148=1,CE148/Pieņēmumi!$DE$42,IF($A148=2,CE148/Pieņēmumi!$DE$43,IF($A148=3,CE148/Pieņēmumi!$DE$44,CE148/Pieņēmumi!$DE$45))),$CH$10)</f>
        <v>0</v>
      </c>
      <c r="CI148" s="6">
        <f t="shared" si="127"/>
        <v>0</v>
      </c>
      <c r="CJ148" s="6">
        <f>IF(AND(CI148&gt;=0,CI148&lt;Pieņēmumi!$DE$49),0,
IF(AND(CI148&gt;=Pieņēmumi!$DE$49,CI148&lt;Pieņēmumi!$DE$50),"Mazs",
IF(AND(CI148&gt;=Pieņēmumi!$DE$50,CI148&lt;Pieņēmumi!$DE$51),"Vidējs","Liels")))</f>
        <v>0</v>
      </c>
      <c r="CK148" s="9">
        <f>IF(CJ148="Mazs",Pieņēmumi!$DE$34*CH148,IF(CJ148="Vidējs",Pieņēmumi!$DE$35*CH148,IF(CJ148="Liels",Pieņēmumi!$DE$37*CH148,0)))</f>
        <v>0</v>
      </c>
      <c r="CL148" s="9">
        <f>IF(CJ148="Mazs",(Pieņēmumi!$DE$35-Pieņēmumi!$DE$34)*CH148,0)</f>
        <v>0</v>
      </c>
      <c r="CM148">
        <v>0</v>
      </c>
      <c r="CN148">
        <v>0</v>
      </c>
      <c r="CO148" s="2">
        <v>0</v>
      </c>
      <c r="CP148" s="6">
        <f>ROUNDUP(IF($A148=1,CM148/Pieņēmumi!$DO$42,IF($A148=2,CM148/Pieņēmumi!$DO$43,IF($A148=3,CM148/Pieņēmumi!$DO$44,CM148/Pieņēmumi!$DO$45))),$CP$10)</f>
        <v>0</v>
      </c>
      <c r="CQ148" s="6">
        <f t="shared" si="128"/>
        <v>0</v>
      </c>
      <c r="CR148" s="6">
        <f>IF(AND(CQ148&gt;=0,CQ148&lt;Pieņēmumi!$DO$49),0,
IF(AND(CQ148&gt;=Pieņēmumi!$DO$49,CQ148&lt;Pieņēmumi!$DO$50),"Mazs",
IF(AND(CQ148&gt;=Pieņēmumi!$DO$50,CQ148&lt;Pieņēmumi!$DO$51),"Vidējs","Liels")))</f>
        <v>0</v>
      </c>
      <c r="CS148" s="9">
        <f>IF(CR148="Mazs",Pieņēmumi!$DO$34*CP148,IF(CR148="Vidējs",Pieņēmumi!$DO$35*CP148,IF(CR148="Liels",Pieņēmumi!$DO$37*CP148,0)))</f>
        <v>0</v>
      </c>
      <c r="CT148" s="9">
        <f>IF(CR148="Mazs",(Pieņēmumi!$DO$35-Pieņēmumi!$DO$34)*CP148,0)</f>
        <v>0</v>
      </c>
      <c r="CU148" s="6">
        <f t="shared" si="129"/>
        <v>87</v>
      </c>
      <c r="CV148" s="6">
        <f t="shared" si="130"/>
        <v>9</v>
      </c>
      <c r="CW148" s="2">
        <f t="shared" si="131"/>
        <v>9.6666666666666661</v>
      </c>
      <c r="CX148" t="str">
        <f t="shared" si="132"/>
        <v>Mazā</v>
      </c>
    </row>
    <row r="149" spans="1:102" x14ac:dyDescent="0.25">
      <c r="A149" s="5">
        <v>3</v>
      </c>
      <c r="B149" s="23">
        <v>0.73966064905075224</v>
      </c>
      <c r="C149">
        <v>17</v>
      </c>
      <c r="D149">
        <v>1</v>
      </c>
      <c r="E149" s="2">
        <f t="shared" si="133"/>
        <v>17</v>
      </c>
      <c r="F149" s="6">
        <f>ROUNDUP(IF($A149=1,C149/Pieņēmumi!$B$39,IF($A149=2,C149/Pieņēmumi!$B$40,IF($A149=3,C149/Pieņēmumi!$B$41,C149/Pieņēmumi!$B$42))),$F$10)</f>
        <v>1</v>
      </c>
      <c r="G149" s="6">
        <f t="shared" si="117"/>
        <v>17</v>
      </c>
      <c r="H149" s="6" t="str">
        <f>IF(AND(G149&gt;=0,G149&lt;Pieņēmumi!$B$46),0,
IF(AND(G149&gt;= Pieņēmumi!$B$46,G149&lt;Pieņēmumi!$B$47), "Mikro",
IF(AND(G149&gt;=Pieņēmumi!$B$47,G149&lt;Pieņēmumi!$B$48), "Mazs",
IF(AND(G149&gt;=Pieņēmumi!$B$48,G149&lt;Pieņēmumi!$B$49), "Vidējs","Liels"))))</f>
        <v>Vidējs</v>
      </c>
      <c r="I149" s="9">
        <f>IF(H149="Mikro",Pieņēmumi!$B$31*F149*0.5,
IF(H149="Mazs",Pieņēmumi!$B$31*F149,
IF(H149="Vidējs",Pieņēmumi!$B$32*F149,
IF(H149="Liels",Pieņēmumi!$B$34*F149,
0))))</f>
        <v>0.8074935400516795</v>
      </c>
      <c r="J149" s="9">
        <f>IF(H149="Mikro",Pieņēmumi!$B$31*F149*0.5,0)</f>
        <v>0</v>
      </c>
      <c r="K149">
        <v>22</v>
      </c>
      <c r="L149">
        <v>1</v>
      </c>
      <c r="M149" s="2">
        <f t="shared" si="134"/>
        <v>22</v>
      </c>
      <c r="N149" s="6">
        <f>ROUNDUP(IF($A149=1,K149/Pieņēmumi!$L$39,IF($A149=2,K149/Pieņēmumi!$L$40,IF($A149=3,K149/Pieņēmumi!$L$41,K149/Pieņēmumi!$L$42))),$N$10)</f>
        <v>2</v>
      </c>
      <c r="O149" s="6">
        <f t="shared" si="118"/>
        <v>11</v>
      </c>
      <c r="P149" s="6" t="str">
        <f>IF(AND(O149&gt;=0,O149&lt;Pieņēmumi!$L$46),0,
IF(AND(O149&gt;= Pieņēmumi!$L$46,O149&lt;Pieņēmumi!$L$47), "Mikro",
IF(AND(O149&gt;=Pieņēmumi!$L$47,O149&lt;Pieņēmumi!$L$48), "Mazs",
IF(AND(O149&gt;=Pieņēmumi!$L$48,O149&lt;Pieņēmumi!$L$49), "Vidējs","Liels"))))</f>
        <v>Mazs</v>
      </c>
      <c r="Q149" s="9">
        <f>IF(P149="Mikro",Pieņēmumi!$L$31*N149*0.5,
IF(P149="Mazs",Pieņēmumi!$L$31*N149,
IF(P149="Vidējs",Pieņēmumi!$L$32*N149,
IF(P149="Liels",Pieņēmumi!$L$34*N149,
0))))</f>
        <v>1.4939309056956116</v>
      </c>
      <c r="R149" s="9">
        <f>IF(P149="Mikro",Pieņēmumi!$L$31*N149*0.5,0)</f>
        <v>0</v>
      </c>
      <c r="S149">
        <v>21</v>
      </c>
      <c r="T149">
        <v>1</v>
      </c>
      <c r="U149" s="2">
        <f t="shared" si="115"/>
        <v>21</v>
      </c>
      <c r="V149" s="6">
        <f>ROUNDUP(IF($A149=1,S149/Pieņēmumi!$V$39,IF($A149=2,S149/Pieņēmumi!$V$40,IF($A149=3,S149/Pieņēmumi!$V$41,S149/Pieņēmumi!$V$42))),$V$10)</f>
        <v>2</v>
      </c>
      <c r="W149" s="6">
        <f t="shared" si="119"/>
        <v>10.5</v>
      </c>
      <c r="X149" s="6" t="str">
        <f>IF(AND(W149&gt;=0,W149&lt;Pieņēmumi!$V$46),0,
IF(AND(W149&gt;= Pieņēmumi!$V$46,W149&lt;Pieņēmumi!$V$47), "Mikro",
IF(AND(W149&gt;=Pieņēmumi!$V$47,W149&lt;Pieņēmumi!$V$48), "Mazs",
IF(AND(W149&gt;=Pieņēmumi!$V$48,W149&lt;Pieņēmumi!$V$49), "Vidējs","Liels"))))</f>
        <v>Mazs</v>
      </c>
      <c r="Y149" s="9">
        <f>IF(X149="Mikro",Pieņēmumi!$V$31*V149*0.5,
IF(X149="Mazs",Pieņēmumi!$V$31*V149,
IF(X149="Vidējs",Pieņēmumi!$V$32*V149,
IF(X149="Liels",Pieņēmumi!$V$34*V149,
0))))</f>
        <v>1.5561780267662622</v>
      </c>
      <c r="Z149" s="9">
        <f>IF(X149="Mikro",Pieņēmumi!$V$31*V149*0.5,0)</f>
        <v>0</v>
      </c>
      <c r="AA149">
        <v>15</v>
      </c>
      <c r="AB149">
        <v>1</v>
      </c>
      <c r="AC149" s="2">
        <f t="shared" si="135"/>
        <v>15</v>
      </c>
      <c r="AD149" s="6">
        <f>ROUNDUP(IF($A149=1,AA149/Pieņēmumi!$AF$39,IF($A149=2,AA149/Pieņēmumi!$AF$40,IF($A149=3,AA149/Pieņēmumi!$AF$41,AA149/Pieņēmumi!$AF$42))),$AD$10)</f>
        <v>1</v>
      </c>
      <c r="AE149" s="6">
        <f t="shared" si="120"/>
        <v>15</v>
      </c>
      <c r="AF149" s="6" t="str">
        <f>IF(AND(AE149&gt;=0,AE149&lt;Pieņēmumi!$AF$46),0,
IF(AND(AE149&gt;= Pieņēmumi!$AF$46,AE149&lt;Pieņēmumi!$AF$47), "Mikro",
IF(AND(AE149&gt;=Pieņēmumi!$AF$47,AE149&lt;Pieņēmumi!$AF$48), "Mazs",
IF(AND(AE149&gt;=Pieņēmumi!$AF$48,AE149&lt;Pieņēmumi!$AF$49), "Vidējs","Liels"))))</f>
        <v>Vidējs</v>
      </c>
      <c r="AG149" s="9">
        <f>IF(AF149="Mikro",Pieņēmumi!$AF$31*AD149*0.5,
IF(AF149="Mazs",Pieņēmumi!$AF$31*AD149,
IF(AF149="Vidējs",Pieņēmumi!$AF$32*AD149,
IF(AF149="Liels",Pieņēmumi!$AF$34*AD149,
0))))</f>
        <v>1.03359173126615</v>
      </c>
      <c r="AH149" s="9">
        <f>IF(AF149="Mikro",Pieņēmumi!$AF$31*AD149*0.5,0)</f>
        <v>0</v>
      </c>
      <c r="AI149">
        <v>19</v>
      </c>
      <c r="AJ149">
        <v>1</v>
      </c>
      <c r="AK149" s="2">
        <f t="shared" si="136"/>
        <v>19</v>
      </c>
      <c r="AL149" s="6">
        <f>ROUNDUP(IF($A149=1,AI149/Pieņēmumi!$AR$39,IF($A149=2,AI149/Pieņēmumi!$AR$40,IF($A149=3,AI149/Pieņēmumi!$AR$41,AI149/Pieņēmumi!$AR$42))),$AL$10)</f>
        <v>1</v>
      </c>
      <c r="AM149" s="6">
        <f t="shared" si="121"/>
        <v>19</v>
      </c>
      <c r="AN149" s="6" t="str">
        <f>IF(AND(AM149&gt;=0,AM149&lt;Pieņēmumi!$AR$46),0,
IF(AND(AM149&gt;= Pieņēmumi!$AR$46,AM149&lt;Pieņēmumi!$AR$47), "Mikro",
IF(AND(AM149&gt;=Pieņēmumi!$AR$47,AM149&lt;Pieņēmumi!$AR$48), "Mazs",
IF(AND(AM149&gt;=Pieņēmumi!$AR$48,AM149&lt;Pieņēmumi!$AR$49), "Vidējs","Liels"))))</f>
        <v>Vidējs</v>
      </c>
      <c r="AO149" s="9">
        <f>IF(AN149="Mikro",Pieņēmumi!$AR$31*AL149*0.5,
IF(AN149="Mazs",Pieņēmumi!$AR$31*AL149,
IF(AN149="Vidējs",Pieņēmumi!$AR$32*AL149,
IF(AN149="Liels",Pieņēmumi!$AR$34*AL149,
0))))</f>
        <v>1.0981912144702843</v>
      </c>
      <c r="AP149" s="9">
        <f>IF(AN149="Mikro",Pieņēmumi!$AR$31*AL149*0.5,0)</f>
        <v>0</v>
      </c>
      <c r="AQ149">
        <v>23</v>
      </c>
      <c r="AR149">
        <v>1</v>
      </c>
      <c r="AS149" s="2">
        <f t="shared" si="116"/>
        <v>23</v>
      </c>
      <c r="AT149" s="6">
        <f>ROUNDUP(IF($A149=1,AQ149/Pieņēmumi!$BC$39,IF($A149=2,AQ149/Pieņēmumi!$BC$40,IF($A149=3,AQ149/Pieņēmumi!$BC$41,AQ149/Pieņēmumi!$BC$42))),$AT$10)</f>
        <v>1</v>
      </c>
      <c r="AU149" s="6">
        <f t="shared" si="122"/>
        <v>23</v>
      </c>
      <c r="AV149" s="6" t="str">
        <f>IF(AND(AU149&gt;=0,AU149&lt;Pieņēmumi!$BC$46),0,
IF(AND(AU149&gt;= Pieņēmumi!$BC$46,AU149&lt;Pieņēmumi!$BC$47), "Mikro",
IF(AND(AU149&gt;=Pieņēmumi!$BC$47,AU149&lt;Pieņēmumi!$BC$48), "Mazs",
IF(AND(AU149&gt;=Pieņēmumi!$BC$48,AU149&lt;Pieņēmumi!$BC$49), "Vidējs","Liels"))))</f>
        <v>Liels</v>
      </c>
      <c r="AW149" s="9">
        <f>IF(AV149="Mikro",Pieņēmumi!$BC$31*AT149*0.5,
IF(AV149="Mazs",Pieņēmumi!$BC$31*AT149,
IF(AV149="Vidējs",Pieņēmumi!$BC$32*AT149,
IF(AV149="Liels",Pieņēmumi!$BC$34*AT149,
0))))</f>
        <v>1.5151515151515151</v>
      </c>
      <c r="AX149" s="9">
        <f>IF(AV149="Mikro",Pieņēmumi!$BC$31*AT149*0.5,0)</f>
        <v>0</v>
      </c>
      <c r="AY149">
        <v>16</v>
      </c>
      <c r="AZ149">
        <v>1</v>
      </c>
      <c r="BA149" s="2">
        <f t="shared" si="137"/>
        <v>16</v>
      </c>
      <c r="BB149" s="6">
        <f>ROUNDUP(IF($A149=1,AY149/Pieņēmumi!$BN$39,IF($A149=2,AY149/Pieņēmumi!$BN$40,IF($A149=3,AY149/Pieņēmumi!$BN$41,AY149/Pieņēmumi!$BN$42))),$BB$10)</f>
        <v>1</v>
      </c>
      <c r="BC149" s="6">
        <f t="shared" si="123"/>
        <v>16</v>
      </c>
      <c r="BD149" s="6" t="str">
        <f>IF(AND(BC149&gt;=0,BC149&lt;Pieņēmumi!$BN$46),0,
IF(AND(BC149&gt;= Pieņēmumi!$BN$46,BC149&lt;Pieņēmumi!$BN$47), "Mikro",
IF(AND(BC149&gt;=Pieņēmumi!$BN$47,BC149&lt;Pieņēmumi!$BN$48), "Mazs",
IF(AND(BC149&gt;=Pieņēmumi!$BN$48,BC149&lt;Pieņēmumi!$BN$49), "Vidējs","Liels"))))</f>
        <v>Vidējs</v>
      </c>
      <c r="BE149" s="9">
        <f>IF(BD149="Mikro",Pieņēmumi!$BN$31*BB149*0.5,
IF(BD149="Mazs",Pieņēmumi!$BN$31*BB149,
IF(BD149="Vidējs",Pieņēmumi!$BN$32*BB149,
IF(BD149="Liels",Pieņēmumi!$BN$34*BB149,
0))))</f>
        <v>1.227390180878553</v>
      </c>
      <c r="BF149" s="9">
        <f>IF(BD149="Mikro",Pieņēmumi!$BN$31*BB149*0.5,0)</f>
        <v>0</v>
      </c>
      <c r="BG149">
        <v>15</v>
      </c>
      <c r="BH149">
        <v>1</v>
      </c>
      <c r="BI149" s="2">
        <f t="shared" si="113"/>
        <v>15</v>
      </c>
      <c r="BJ149" s="6">
        <f>ROUNDUP(IF($A149=1,BG149/Pieņēmumi!$BY$39,IF($A149=2,BG149/Pieņēmumi!$BY$40,IF($A149=3,BG149/Pieņēmumi!$BY$41,BG149/Pieņēmumi!$BY$42))),$BJ$10)</f>
        <v>1</v>
      </c>
      <c r="BK149" s="6">
        <f t="shared" si="124"/>
        <v>15</v>
      </c>
      <c r="BL149" s="6" t="str">
        <f>IF(AND(BK149&gt;=0,BK149&lt;Pieņēmumi!$BY$46),0,
IF(AND(BK149&gt;= Pieņēmumi!$BY$46,BK149&lt;Pieņēmumi!$BY$47), "Mikro",
IF(AND(BK149&gt;=Pieņēmumi!$BY$47,BK149&lt;Pieņēmumi!$BY$48), "Mazs",
IF(AND(BK149&gt;=Pieņēmumi!$BY$48,BK149&lt;Pieņēmumi!$BY$49), "Vidējs","Liels"))))</f>
        <v>Vidējs</v>
      </c>
      <c r="BM149" s="9">
        <f>IF(BL149="Mikro",Pieņēmumi!$BY$31*BJ149*0.5,
IF(BL149="Mazs",Pieņēmumi!$BY$31*BJ149,
IF(BL149="Vidējs",Pieņēmumi!$BY$32*BJ149,
IF(BL149="Liels",Pieņēmumi!$BY$34*BJ149,
0))))</f>
        <v>1.2919896640826873</v>
      </c>
      <c r="BN149" s="9">
        <f>IF(BL149="Mikro",Pieņēmumi!$BY$31*BJ149*0.5,0)</f>
        <v>0</v>
      </c>
      <c r="BO149">
        <v>10</v>
      </c>
      <c r="BP149">
        <v>1</v>
      </c>
      <c r="BQ149" s="2">
        <f t="shared" si="114"/>
        <v>10</v>
      </c>
      <c r="BR149" s="6">
        <f>ROUNDUP(IF($A149=1,BO149/Pieņēmumi!$CJ$39,IF($A149=2,BO149/Pieņēmumi!$CJ$40,IF($A149=3,BO149/Pieņēmumi!$CJ$41,BO149/Pieņēmumi!$CJ$42))),$BR$10)</f>
        <v>1</v>
      </c>
      <c r="BS149" s="6">
        <f t="shared" si="125"/>
        <v>10</v>
      </c>
      <c r="BT149" s="6" t="str">
        <f>IF(AND(BS149&gt;=0,BS149&lt;Pieņēmumi!$CJ$46),0,
IF(AND(BS149&gt;= Pieņēmumi!$CJ$46,BS149&lt;Pieņēmumi!$CJ$47), "Mikro",
IF(AND(BS149&gt;=Pieņēmumi!$CJ$47,BS149&lt;Pieņēmumi!$CJ$48), "Mazs",
IF(AND(BS149&gt;=Pieņēmumi!$CJ$48,BS149&lt;Pieņēmumi!$CJ$49), "Vidējs","Liels"))))</f>
        <v>Mazs</v>
      </c>
      <c r="BU149" s="9">
        <f>IF(BT149="Mikro",Pieņēmumi!$CJ$31*BR149*0.5,
IF(BT149="Mazs",Pieņēmumi!$CJ$31*BR149,
IF(BT149="Vidējs",Pieņēmumi!$CJ$32*BR149,
IF(BT149="Liels",Pieņēmumi!$CJ$34*BR149,
0))))</f>
        <v>1.0893246187363834</v>
      </c>
      <c r="BV149" s="9">
        <f>IF(BT149="Mikro",Pieņēmumi!$CJ$31*BR149*0.5,0)</f>
        <v>0</v>
      </c>
      <c r="BW149">
        <v>0</v>
      </c>
      <c r="BX149">
        <v>0</v>
      </c>
      <c r="BY149" s="2">
        <v>0</v>
      </c>
      <c r="BZ149" s="6">
        <f>ROUNDUP(IF($A149=1,BW149/Pieņēmumi!$CU$42,IF($A149=2,BW149/Pieņēmumi!$CU$43,IF($A149=3,BW149/Pieņēmumi!$CU$44,BW149/Pieņēmumi!$CU$45))),$CH$10)</f>
        <v>0</v>
      </c>
      <c r="CA149" s="6">
        <f t="shared" si="126"/>
        <v>0</v>
      </c>
      <c r="CB149" s="6">
        <f>IF(AND(CA149&gt;=0,CA149&lt;Pieņēmumi!$CU$49),0,
IF(AND(CA149&gt;=Pieņēmumi!$CU$49,CA149&lt;Pieņēmumi!$CU$50),"Mazs",
IF(AND(CA149&gt;=Pieņēmumi!$CU$50,CA149&lt;Pieņēmumi!$CU$51),"Vidējs","Liels")))</f>
        <v>0</v>
      </c>
      <c r="CC149" s="9">
        <f>IF(CB149="Mazs",Pieņēmumi!$CU$34*BZ149,IF(CB149="Vidējs",Pieņēmumi!$CU$35*BZ149,IF(CB149="Liels",Pieņēmumi!$CU$37*BZ149,0)))</f>
        <v>0</v>
      </c>
      <c r="CD149" s="9">
        <f>IF(CB149="Mazs",(Pieņēmumi!$CU$35-Pieņēmumi!$CU$34)*BZ149,0)</f>
        <v>0</v>
      </c>
      <c r="CE149">
        <v>0</v>
      </c>
      <c r="CF149">
        <v>0</v>
      </c>
      <c r="CG149" s="2">
        <v>0</v>
      </c>
      <c r="CH149" s="6">
        <f>ROUNDUP(IF($A149=1,CE149/Pieņēmumi!$DE$42,IF($A149=2,CE149/Pieņēmumi!$DE$43,IF($A149=3,CE149/Pieņēmumi!$DE$44,CE149/Pieņēmumi!$DE$45))),$CH$10)</f>
        <v>0</v>
      </c>
      <c r="CI149" s="6">
        <f t="shared" si="127"/>
        <v>0</v>
      </c>
      <c r="CJ149" s="6">
        <f>IF(AND(CI149&gt;=0,CI149&lt;Pieņēmumi!$DE$49),0,
IF(AND(CI149&gt;=Pieņēmumi!$DE$49,CI149&lt;Pieņēmumi!$DE$50),"Mazs",
IF(AND(CI149&gt;=Pieņēmumi!$DE$50,CI149&lt;Pieņēmumi!$DE$51),"Vidējs","Liels")))</f>
        <v>0</v>
      </c>
      <c r="CK149" s="9">
        <f>IF(CJ149="Mazs",Pieņēmumi!$DE$34*CH149,IF(CJ149="Vidējs",Pieņēmumi!$DE$35*CH149,IF(CJ149="Liels",Pieņēmumi!$DE$37*CH149,0)))</f>
        <v>0</v>
      </c>
      <c r="CL149" s="9">
        <f>IF(CJ149="Mazs",(Pieņēmumi!$DE$35-Pieņēmumi!$DE$34)*CH149,0)</f>
        <v>0</v>
      </c>
      <c r="CM149">
        <v>0</v>
      </c>
      <c r="CN149">
        <v>0</v>
      </c>
      <c r="CO149" s="2">
        <v>0</v>
      </c>
      <c r="CP149" s="6">
        <f>ROUNDUP(IF($A149=1,CM149/Pieņēmumi!$DO$42,IF($A149=2,CM149/Pieņēmumi!$DO$43,IF($A149=3,CM149/Pieņēmumi!$DO$44,CM149/Pieņēmumi!$DO$45))),$CP$10)</f>
        <v>0</v>
      </c>
      <c r="CQ149" s="6">
        <f t="shared" si="128"/>
        <v>0</v>
      </c>
      <c r="CR149" s="6">
        <f>IF(AND(CQ149&gt;=0,CQ149&lt;Pieņēmumi!$DO$49),0,
IF(AND(CQ149&gt;=Pieņēmumi!$DO$49,CQ149&lt;Pieņēmumi!$DO$50),"Mazs",
IF(AND(CQ149&gt;=Pieņēmumi!$DO$50,CQ149&lt;Pieņēmumi!$DO$51),"Vidējs","Liels")))</f>
        <v>0</v>
      </c>
      <c r="CS149" s="9">
        <f>IF(CR149="Mazs",Pieņēmumi!$DO$34*CP149,IF(CR149="Vidējs",Pieņēmumi!$DO$35*CP149,IF(CR149="Liels",Pieņēmumi!$DO$37*CP149,0)))</f>
        <v>0</v>
      </c>
      <c r="CT149" s="9">
        <f>IF(CR149="Mazs",(Pieņēmumi!$DO$35-Pieņēmumi!$DO$34)*CP149,0)</f>
        <v>0</v>
      </c>
      <c r="CU149" s="6">
        <f t="shared" si="129"/>
        <v>158</v>
      </c>
      <c r="CV149" s="6">
        <f t="shared" si="130"/>
        <v>9</v>
      </c>
      <c r="CW149" s="2">
        <f t="shared" si="131"/>
        <v>17.555555555555557</v>
      </c>
      <c r="CX149" t="str">
        <f t="shared" si="132"/>
        <v>Vidējā</v>
      </c>
    </row>
    <row r="150" spans="1:102" x14ac:dyDescent="0.25">
      <c r="A150" s="5">
        <v>1</v>
      </c>
      <c r="B150" s="23">
        <v>0.73894385699417542</v>
      </c>
      <c r="C150">
        <v>138</v>
      </c>
      <c r="D150">
        <v>5</v>
      </c>
      <c r="E150" s="2">
        <f t="shared" si="133"/>
        <v>27.6</v>
      </c>
      <c r="F150" s="6">
        <f>ROUNDUP(IF($A150=1,C150/Pieņēmumi!$B$39,IF($A150=2,C150/Pieņēmumi!$B$40,IF($A150=3,C150/Pieņēmumi!$B$41,C150/Pieņēmumi!$B$42))),$F$10)</f>
        <v>7</v>
      </c>
      <c r="G150" s="6">
        <f t="shared" si="117"/>
        <v>19.714285714285715</v>
      </c>
      <c r="H150" s="6" t="str">
        <f>IF(AND(G150&gt;=0,G150&lt;Pieņēmumi!$B$46),0,
IF(AND(G150&gt;= Pieņēmumi!$B$46,G150&lt;Pieņēmumi!$B$47), "Mikro",
IF(AND(G150&gt;=Pieņēmumi!$B$47,G150&lt;Pieņēmumi!$B$48), "Mazs",
IF(AND(G150&gt;=Pieņēmumi!$B$48,G150&lt;Pieņēmumi!$B$49), "Vidējs","Liels"))))</f>
        <v>Vidējs</v>
      </c>
      <c r="I150" s="9">
        <f>IF(H150="Mikro",Pieņēmumi!$B$31*F150*0.5,
IF(H150="Mazs",Pieņēmumi!$B$31*F150,
IF(H150="Vidējs",Pieņēmumi!$B$32*F150,
IF(H150="Liels",Pieņēmumi!$B$34*F150,
0))))</f>
        <v>5.6524547803617562</v>
      </c>
      <c r="J150" s="9">
        <f>IF(H150="Mikro",Pieņēmumi!$B$31*F150*0.5,0)</f>
        <v>0</v>
      </c>
      <c r="K150">
        <v>154</v>
      </c>
      <c r="L150">
        <v>6</v>
      </c>
      <c r="M150" s="2">
        <f t="shared" si="134"/>
        <v>25.666666666666668</v>
      </c>
      <c r="N150" s="6">
        <f>ROUNDUP(IF($A150=1,K150/Pieņēmumi!$L$39,IF($A150=2,K150/Pieņēmumi!$L$40,IF($A150=3,K150/Pieņēmumi!$L$41,K150/Pieņēmumi!$L$42))),$N$10)</f>
        <v>8</v>
      </c>
      <c r="O150" s="6">
        <f t="shared" si="118"/>
        <v>19.25</v>
      </c>
      <c r="P150" s="6" t="str">
        <f>IF(AND(O150&gt;=0,O150&lt;Pieņēmumi!$L$46),0,
IF(AND(O150&gt;= Pieņēmumi!$L$46,O150&lt;Pieņēmumi!$L$47), "Mikro",
IF(AND(O150&gt;=Pieņēmumi!$L$47,O150&lt;Pieņēmumi!$L$48), "Mazs",
IF(AND(O150&gt;=Pieņēmumi!$L$48,O150&lt;Pieņēmumi!$L$49), "Vidējs","Liels"))))</f>
        <v>Vidējs</v>
      </c>
      <c r="Q150" s="9">
        <f>IF(P150="Mikro",Pieņēmumi!$L$31*N150*0.5,
IF(P150="Mazs",Pieņēmumi!$L$31*N150,
IF(P150="Vidējs",Pieņēmumi!$L$32*N150,
IF(P150="Liels",Pieņēmumi!$L$34*N150,
0))))</f>
        <v>6.7183462532299751</v>
      </c>
      <c r="R150" s="9">
        <f>IF(P150="Mikro",Pieņēmumi!$L$31*N150*0.5,0)</f>
        <v>0</v>
      </c>
      <c r="S150">
        <v>132</v>
      </c>
      <c r="T150">
        <v>5</v>
      </c>
      <c r="U150" s="2">
        <f t="shared" si="115"/>
        <v>26.4</v>
      </c>
      <c r="V150" s="6">
        <f>ROUNDUP(IF($A150=1,S150/Pieņēmumi!$V$39,IF($A150=2,S150/Pieņēmumi!$V$40,IF($A150=3,S150/Pieņēmumi!$V$41,S150/Pieņēmumi!$V$42))),$V$10)</f>
        <v>7</v>
      </c>
      <c r="W150" s="6">
        <f t="shared" si="119"/>
        <v>18.857142857142858</v>
      </c>
      <c r="X150" s="6" t="str">
        <f>IF(AND(W150&gt;=0,W150&lt;Pieņēmumi!$V$46),0,
IF(AND(W150&gt;= Pieņēmumi!$V$46,W150&lt;Pieņēmumi!$V$47), "Mikro",
IF(AND(W150&gt;=Pieņēmumi!$V$47,W150&lt;Pieņēmumi!$V$48), "Mazs",
IF(AND(W150&gt;=Pieņēmumi!$V$48,W150&lt;Pieņēmumi!$V$49), "Vidējs","Liels"))))</f>
        <v>Vidējs</v>
      </c>
      <c r="Y150" s="9">
        <f>IF(X150="Mikro",Pieņēmumi!$V$31*V150*0.5,
IF(X150="Mazs",Pieņēmumi!$V$31*V150,
IF(X150="Vidējs",Pieņēmumi!$V$32*V150,
IF(X150="Liels",Pieņēmumi!$V$34*V150,
0))))</f>
        <v>6.1046511627906987</v>
      </c>
      <c r="Z150" s="9">
        <f>IF(X150="Mikro",Pieņēmumi!$V$31*V150*0.5,0)</f>
        <v>0</v>
      </c>
      <c r="AA150">
        <v>150</v>
      </c>
      <c r="AB150">
        <v>6</v>
      </c>
      <c r="AC150" s="2">
        <f t="shared" si="135"/>
        <v>25</v>
      </c>
      <c r="AD150" s="6">
        <f>ROUNDUP(IF($A150=1,AA150/Pieņēmumi!$AF$39,IF($A150=2,AA150/Pieņēmumi!$AF$40,IF($A150=3,AA150/Pieņēmumi!$AF$41,AA150/Pieņēmumi!$AF$42))),$AD$10)</f>
        <v>8</v>
      </c>
      <c r="AE150" s="6">
        <f t="shared" si="120"/>
        <v>18.75</v>
      </c>
      <c r="AF150" s="6" t="str">
        <f>IF(AND(AE150&gt;=0,AE150&lt;Pieņēmumi!$AF$46),0,
IF(AND(AE150&gt;= Pieņēmumi!$AF$46,AE150&lt;Pieņēmumi!$AF$47), "Mikro",
IF(AND(AE150&gt;=Pieņēmumi!$AF$47,AE150&lt;Pieņēmumi!$AF$48), "Mazs",
IF(AND(AE150&gt;=Pieņēmumi!$AF$48,AE150&lt;Pieņēmumi!$AF$49), "Vidējs","Liels"))))</f>
        <v>Vidējs</v>
      </c>
      <c r="AG150" s="9">
        <f>IF(AF150="Mikro",Pieņēmumi!$AF$31*AD150*0.5,
IF(AF150="Mazs",Pieņēmumi!$AF$31*AD150,
IF(AF150="Vidējs",Pieņēmumi!$AF$32*AD150,
IF(AF150="Liels",Pieņēmumi!$AF$34*AD150,
0))))</f>
        <v>8.2687338501292</v>
      </c>
      <c r="AH150" s="9">
        <f>IF(AF150="Mikro",Pieņēmumi!$AF$31*AD150*0.5,0)</f>
        <v>0</v>
      </c>
      <c r="AI150">
        <v>157</v>
      </c>
      <c r="AJ150">
        <v>6</v>
      </c>
      <c r="AK150" s="2">
        <f t="shared" si="136"/>
        <v>26.166666666666668</v>
      </c>
      <c r="AL150" s="6">
        <f>ROUNDUP(IF($A150=1,AI150/Pieņēmumi!$AR$39,IF($A150=2,AI150/Pieņēmumi!$AR$40,IF($A150=3,AI150/Pieņēmumi!$AR$41,AI150/Pieņēmumi!$AR$42))),$AL$10)</f>
        <v>7</v>
      </c>
      <c r="AM150" s="6">
        <f t="shared" si="121"/>
        <v>22.428571428571427</v>
      </c>
      <c r="AN150" s="6" t="str">
        <f>IF(AND(AM150&gt;=0,AM150&lt;Pieņēmumi!$AR$46),0,
IF(AND(AM150&gt;= Pieņēmumi!$AR$46,AM150&lt;Pieņēmumi!$AR$47), "Mikro",
IF(AND(AM150&gt;=Pieņēmumi!$AR$47,AM150&lt;Pieņēmumi!$AR$48), "Mazs",
IF(AND(AM150&gt;=Pieņēmumi!$AR$48,AM150&lt;Pieņēmumi!$AR$49), "Vidējs","Liels"))))</f>
        <v>Liels</v>
      </c>
      <c r="AO150" s="9">
        <f>IF(AN150="Mikro",Pieņēmumi!$AR$31*AL150*0.5,
IF(AN150="Mazs",Pieņēmumi!$AR$31*AL150,
IF(AN150="Vidējs",Pieņēmumi!$AR$32*AL150,
IF(AN150="Liels",Pieņēmumi!$AR$34*AL150,
0))))</f>
        <v>9.5959595959595951</v>
      </c>
      <c r="AP150" s="9">
        <f>IF(AN150="Mikro",Pieņēmumi!$AR$31*AL150*0.5,0)</f>
        <v>0</v>
      </c>
      <c r="AQ150">
        <v>182</v>
      </c>
      <c r="AR150">
        <v>7</v>
      </c>
      <c r="AS150" s="2">
        <f t="shared" si="116"/>
        <v>26</v>
      </c>
      <c r="AT150" s="6">
        <f>ROUNDUP(IF($A150=1,AQ150/Pieņēmumi!$BC$39,IF($A150=2,AQ150/Pieņēmumi!$BC$40,IF($A150=3,AQ150/Pieņēmumi!$BC$41,AQ150/Pieņēmumi!$BC$42))),$AT$10)</f>
        <v>8</v>
      </c>
      <c r="AU150" s="6">
        <f t="shared" si="122"/>
        <v>22.75</v>
      </c>
      <c r="AV150" s="6" t="str">
        <f>IF(AND(AU150&gt;=0,AU150&lt;Pieņēmumi!$BC$46),0,
IF(AND(AU150&gt;= Pieņēmumi!$BC$46,AU150&lt;Pieņēmumi!$BC$47), "Mikro",
IF(AND(AU150&gt;=Pieņēmumi!$BC$47,AU150&lt;Pieņēmumi!$BC$48), "Mazs",
IF(AND(AU150&gt;=Pieņēmumi!$BC$48,AU150&lt;Pieņēmumi!$BC$49), "Vidējs","Liels"))))</f>
        <v>Liels</v>
      </c>
      <c r="AW150" s="9">
        <f>IF(AV150="Mikro",Pieņēmumi!$BC$31*AT150*0.5,
IF(AV150="Mazs",Pieņēmumi!$BC$31*AT150,
IF(AV150="Vidējs",Pieņēmumi!$BC$32*AT150,
IF(AV150="Liels",Pieņēmumi!$BC$34*AT150,
0))))</f>
        <v>12.121212121212121</v>
      </c>
      <c r="AX150" s="9">
        <f>IF(AV150="Mikro",Pieņēmumi!$BC$31*AT150*0.5,0)</f>
        <v>0</v>
      </c>
      <c r="AY150">
        <v>139</v>
      </c>
      <c r="AZ150">
        <v>5</v>
      </c>
      <c r="BA150" s="2">
        <f t="shared" si="137"/>
        <v>27.8</v>
      </c>
      <c r="BB150" s="6">
        <f>ROUNDUP(IF($A150=1,AY150/Pieņēmumi!$BN$39,IF($A150=2,AY150/Pieņēmumi!$BN$40,IF($A150=3,AY150/Pieņēmumi!$BN$41,AY150/Pieņēmumi!$BN$42))),$BB$10)</f>
        <v>6</v>
      </c>
      <c r="BC150" s="6">
        <f t="shared" si="123"/>
        <v>23.166666666666668</v>
      </c>
      <c r="BD150" s="6" t="str">
        <f>IF(AND(BC150&gt;=0,BC150&lt;Pieņēmumi!$BN$46),0,
IF(AND(BC150&gt;= Pieņēmumi!$BN$46,BC150&lt;Pieņēmumi!$BN$47), "Mikro",
IF(AND(BC150&gt;=Pieņēmumi!$BN$47,BC150&lt;Pieņēmumi!$BN$48), "Mazs",
IF(AND(BC150&gt;=Pieņēmumi!$BN$48,BC150&lt;Pieņēmumi!$BN$49), "Vidējs","Liels"))))</f>
        <v>Liels</v>
      </c>
      <c r="BE150" s="9">
        <f>IF(BD150="Mikro",Pieņēmumi!$BN$31*BB150*0.5,
IF(BD150="Mazs",Pieņēmumi!$BN$31*BB150,
IF(BD150="Vidējs",Pieņēmumi!$BN$32*BB150,
IF(BD150="Liels",Pieņēmumi!$BN$34*BB150,
0))))</f>
        <v>9.5238095238095237</v>
      </c>
      <c r="BF150" s="9">
        <f>IF(BD150="Mikro",Pieņēmumi!$BN$31*BB150*0.5,0)</f>
        <v>0</v>
      </c>
      <c r="BG150">
        <v>138</v>
      </c>
      <c r="BH150">
        <v>6</v>
      </c>
      <c r="BI150" s="2">
        <f t="shared" si="113"/>
        <v>23</v>
      </c>
      <c r="BJ150" s="6">
        <f>ROUNDUP(IF($A150=1,BG150/Pieņēmumi!$BY$39,IF($A150=2,BG150/Pieņēmumi!$BY$40,IF($A150=3,BG150/Pieņēmumi!$BY$41,BG150/Pieņēmumi!$BY$42))),$BJ$10)</f>
        <v>6</v>
      </c>
      <c r="BK150" s="6">
        <f t="shared" si="124"/>
        <v>23</v>
      </c>
      <c r="BL150" s="6" t="str">
        <f>IF(AND(BK150&gt;=0,BK150&lt;Pieņēmumi!$BY$46),0,
IF(AND(BK150&gt;= Pieņēmumi!$BY$46,BK150&lt;Pieņēmumi!$BY$47), "Mikro",
IF(AND(BK150&gt;=Pieņēmumi!$BY$47,BK150&lt;Pieņēmumi!$BY$48), "Mazs",
IF(AND(BK150&gt;=Pieņēmumi!$BY$48,BK150&lt;Pieņēmumi!$BY$49), "Vidējs","Liels"))))</f>
        <v>Liels</v>
      </c>
      <c r="BM150" s="9">
        <f>IF(BL150="Mikro",Pieņēmumi!$BY$31*BJ150*0.5,
IF(BL150="Mazs",Pieņēmumi!$BY$31*BJ150,
IF(BL150="Vidējs",Pieņēmumi!$BY$32*BJ150,
IF(BL150="Liels",Pieņēmumi!$BY$34*BJ150,
0))))</f>
        <v>9.9567099567099557</v>
      </c>
      <c r="BN150" s="9">
        <f>IF(BL150="Mikro",Pieņēmumi!$BY$31*BJ150*0.5,0)</f>
        <v>0</v>
      </c>
      <c r="BO150">
        <v>129</v>
      </c>
      <c r="BP150">
        <v>5</v>
      </c>
      <c r="BQ150" s="2">
        <f t="shared" si="114"/>
        <v>25.8</v>
      </c>
      <c r="BR150" s="6">
        <f>ROUNDUP(IF($A150=1,BO150/Pieņēmumi!$CJ$39,IF($A150=2,BO150/Pieņēmumi!$CJ$40,IF($A150=3,BO150/Pieņēmumi!$CJ$41,BO150/Pieņēmumi!$CJ$42))),$BR$10)</f>
        <v>6</v>
      </c>
      <c r="BS150" s="6">
        <f t="shared" si="125"/>
        <v>21.5</v>
      </c>
      <c r="BT150" s="6" t="str">
        <f>IF(AND(BS150&gt;=0,BS150&lt;Pieņēmumi!$CJ$46),0,
IF(AND(BS150&gt;= Pieņēmumi!$CJ$46,BS150&lt;Pieņēmumi!$CJ$47), "Mikro",
IF(AND(BS150&gt;=Pieņēmumi!$CJ$47,BS150&lt;Pieņēmumi!$CJ$48), "Mazs",
IF(AND(BS150&gt;=Pieņēmumi!$CJ$48,BS150&lt;Pieņēmumi!$CJ$49), "Vidējs","Liels"))))</f>
        <v>Liels</v>
      </c>
      <c r="BU150" s="9">
        <f>IF(BT150="Mikro",Pieņēmumi!$CJ$31*BR150*0.5,
IF(BT150="Mazs",Pieņēmumi!$CJ$31*BR150,
IF(BT150="Vidējs",Pieņēmumi!$CJ$32*BR150,
IF(BT150="Liels",Pieņēmumi!$CJ$34*BR150,
0))))</f>
        <v>10.173160173160174</v>
      </c>
      <c r="BV150" s="9">
        <f>IF(BT150="Mikro",Pieņēmumi!$CJ$31*BR150*0.5,0)</f>
        <v>0</v>
      </c>
      <c r="BW150">
        <v>75</v>
      </c>
      <c r="BX150">
        <v>3</v>
      </c>
      <c r="BY150" s="2">
        <f>BW150/BX150</f>
        <v>25</v>
      </c>
      <c r="BZ150" s="6">
        <f>ROUNDUP(IF($A150=1,BW150/Pieņēmumi!$CU$42,IF($A150=2,BW150/Pieņēmumi!$CU$43,IF($A150=3,BW150/Pieņēmumi!$CU$44,BW150/Pieņēmumi!$CU$45))),$CH$10)</f>
        <v>3</v>
      </c>
      <c r="CA150" s="6">
        <f t="shared" si="126"/>
        <v>25</v>
      </c>
      <c r="CB150" s="6" t="str">
        <f>IF(AND(CA150&gt;=0,CA150&lt;Pieņēmumi!$CU$49),0,
IF(AND(CA150&gt;=Pieņēmumi!$CU$49,CA150&lt;Pieņēmumi!$CU$50),"Mazs",
IF(AND(CA150&gt;=Pieņēmumi!$CU$50,CA150&lt;Pieņēmumi!$CU$51),"Vidējs","Liels")))</f>
        <v>Liels</v>
      </c>
      <c r="CC150" s="9">
        <f>IF(CB150="Mazs",Pieņēmumi!$CU$34*BZ150,IF(CB150="Vidējs",Pieņēmumi!$CU$35*BZ150,IF(CB150="Liels",Pieņēmumi!$CU$37*BZ150,0)))</f>
        <v>5.3030303030303028</v>
      </c>
      <c r="CD150" s="9">
        <f>IF(CB150="Mazs",(Pieņēmumi!$CU$35-Pieņēmumi!$CU$34)*BZ150,0)</f>
        <v>0</v>
      </c>
      <c r="CE150">
        <v>109</v>
      </c>
      <c r="CF150">
        <v>4</v>
      </c>
      <c r="CG150" s="2">
        <f>CE150/CF150</f>
        <v>27.25</v>
      </c>
      <c r="CH150" s="6">
        <f>ROUNDUP(IF($A150=1,CE150/Pieņēmumi!$DE$42,IF($A150=2,CE150/Pieņēmumi!$DE$43,IF($A150=3,CE150/Pieņēmumi!$DE$44,CE150/Pieņēmumi!$DE$45))),$CH$10)</f>
        <v>5</v>
      </c>
      <c r="CI150" s="6">
        <f t="shared" si="127"/>
        <v>21.8</v>
      </c>
      <c r="CJ150" s="6" t="str">
        <f>IF(AND(CI150&gt;=0,CI150&lt;Pieņēmumi!$DE$49),0,
IF(AND(CI150&gt;=Pieņēmumi!$DE$49,CI150&lt;Pieņēmumi!$DE$50),"Mazs",
IF(AND(CI150&gt;=Pieņēmumi!$DE$50,CI150&lt;Pieņēmumi!$DE$51),"Vidējs","Liels")))</f>
        <v>Liels</v>
      </c>
      <c r="CK150" s="9">
        <f>IF(CJ150="Mazs",Pieņēmumi!$DE$34*CH150,IF(CJ150="Vidējs",Pieņēmumi!$DE$35*CH150,IF(CJ150="Liels",Pieņēmumi!$DE$37*CH150,0)))</f>
        <v>8.8383838383838373</v>
      </c>
      <c r="CL150" s="9">
        <f>IF(CJ150="Mazs",(Pieņēmumi!$DE$35-Pieņēmumi!$DE$34)*CH150,0)</f>
        <v>0</v>
      </c>
      <c r="CM150">
        <v>73</v>
      </c>
      <c r="CN150">
        <v>3</v>
      </c>
      <c r="CO150" s="2">
        <f>CM150/CN150</f>
        <v>24.333333333333332</v>
      </c>
      <c r="CP150" s="6">
        <f>ROUNDUP(IF($A150=1,CM150/Pieņēmumi!$DO$42,IF($A150=2,CM150/Pieņēmumi!$DO$43,IF($A150=3,CM150/Pieņēmumi!$DO$44,CM150/Pieņēmumi!$DO$45))),$CP$10)</f>
        <v>3</v>
      </c>
      <c r="CQ150" s="6">
        <f t="shared" si="128"/>
        <v>24.333333333333332</v>
      </c>
      <c r="CR150" s="6" t="str">
        <f>IF(AND(CQ150&gt;=0,CQ150&lt;Pieņēmumi!$DO$49),0,
IF(AND(CQ150&gt;=Pieņēmumi!$DO$49,CQ150&lt;Pieņēmumi!$DO$50),"Mazs",
IF(AND(CQ150&gt;=Pieņēmumi!$DO$50,CQ150&lt;Pieņēmumi!$DO$51),"Vidējs","Liels")))</f>
        <v>Liels</v>
      </c>
      <c r="CS150" s="9">
        <f>IF(CR150="Mazs",Pieņēmumi!$DO$34*CP150,IF(CR150="Vidējs",Pieņēmumi!$DO$35*CP150,IF(CR150="Liels",Pieņēmumi!$DO$37*CP150,0)))</f>
        <v>5.3030303030303028</v>
      </c>
      <c r="CT150" s="9">
        <f>IF(CR150="Mazs",(Pieņēmumi!$DO$35-Pieņēmumi!$DO$34)*CP150,0)</f>
        <v>0</v>
      </c>
      <c r="CU150" s="6">
        <f t="shared" si="129"/>
        <v>1576</v>
      </c>
      <c r="CV150" s="6">
        <f t="shared" si="130"/>
        <v>61</v>
      </c>
      <c r="CW150" s="2">
        <f t="shared" si="131"/>
        <v>25.83606557377049</v>
      </c>
      <c r="CX150" t="str">
        <f t="shared" si="132"/>
        <v>Lielā</v>
      </c>
    </row>
    <row r="151" spans="1:102" x14ac:dyDescent="0.25">
      <c r="A151" s="5">
        <v>3</v>
      </c>
      <c r="B151" s="23">
        <v>0.73584135608783396</v>
      </c>
      <c r="C151">
        <v>15</v>
      </c>
      <c r="D151">
        <v>1</v>
      </c>
      <c r="E151" s="2">
        <f t="shared" si="133"/>
        <v>15</v>
      </c>
      <c r="F151" s="6">
        <f>ROUNDUP(IF($A151=1,C151/Pieņēmumi!$B$39,IF($A151=2,C151/Pieņēmumi!$B$40,IF($A151=3,C151/Pieņēmumi!$B$41,C151/Pieņēmumi!$B$42))),$F$10)</f>
        <v>1</v>
      </c>
      <c r="G151" s="6">
        <f t="shared" si="117"/>
        <v>15</v>
      </c>
      <c r="H151" s="6" t="str">
        <f>IF(AND(G151&gt;=0,G151&lt;Pieņēmumi!$B$46),0,
IF(AND(G151&gt;= Pieņēmumi!$B$46,G151&lt;Pieņēmumi!$B$47), "Mikro",
IF(AND(G151&gt;=Pieņēmumi!$B$47,G151&lt;Pieņēmumi!$B$48), "Mazs",
IF(AND(G151&gt;=Pieņēmumi!$B$48,G151&lt;Pieņēmumi!$B$49), "Vidējs","Liels"))))</f>
        <v>Vidējs</v>
      </c>
      <c r="I151" s="9">
        <f>IF(H151="Mikro",Pieņēmumi!$B$31*F151*0.5,
IF(H151="Mazs",Pieņēmumi!$B$31*F151,
IF(H151="Vidējs",Pieņēmumi!$B$32*F151,
IF(H151="Liels",Pieņēmumi!$B$34*F151,
0))))</f>
        <v>0.8074935400516795</v>
      </c>
      <c r="J151" s="9">
        <f>IF(H151="Mikro",Pieņēmumi!$B$31*F151*0.5,0)</f>
        <v>0</v>
      </c>
      <c r="K151">
        <v>10</v>
      </c>
      <c r="L151">
        <v>1</v>
      </c>
      <c r="M151" s="2">
        <f t="shared" si="134"/>
        <v>10</v>
      </c>
      <c r="N151" s="6">
        <f>ROUNDUP(IF($A151=1,K151/Pieņēmumi!$L$39,IF($A151=2,K151/Pieņēmumi!$L$40,IF($A151=3,K151/Pieņēmumi!$L$41,K151/Pieņēmumi!$L$42))),$N$10)</f>
        <v>1</v>
      </c>
      <c r="O151" s="6">
        <f t="shared" si="118"/>
        <v>10</v>
      </c>
      <c r="P151" s="6" t="str">
        <f>IF(AND(O151&gt;=0,O151&lt;Pieņēmumi!$L$46),0,
IF(AND(O151&gt;= Pieņēmumi!$L$46,O151&lt;Pieņēmumi!$L$47), "Mikro",
IF(AND(O151&gt;=Pieņēmumi!$L$47,O151&lt;Pieņēmumi!$L$48), "Mazs",
IF(AND(O151&gt;=Pieņēmumi!$L$48,O151&lt;Pieņēmumi!$L$49), "Vidējs","Liels"))))</f>
        <v>Mazs</v>
      </c>
      <c r="Q151" s="9">
        <f>IF(P151="Mikro",Pieņēmumi!$L$31*N151*0.5,
IF(P151="Mazs",Pieņēmumi!$L$31*N151,
IF(P151="Vidējs",Pieņēmumi!$L$32*N151,
IF(P151="Liels",Pieņēmumi!$L$34*N151,
0))))</f>
        <v>0.7469654528478058</v>
      </c>
      <c r="R151" s="9">
        <f>IF(P151="Mikro",Pieņēmumi!$L$31*N151*0.5,0)</f>
        <v>0</v>
      </c>
      <c r="S151">
        <v>16</v>
      </c>
      <c r="T151">
        <v>1</v>
      </c>
      <c r="U151" s="2">
        <f t="shared" si="115"/>
        <v>16</v>
      </c>
      <c r="V151" s="6">
        <f>ROUNDUP(IF($A151=1,S151/Pieņēmumi!$V$39,IF($A151=2,S151/Pieņēmumi!$V$40,IF($A151=3,S151/Pieņēmumi!$V$41,S151/Pieņēmumi!$V$42))),$V$10)</f>
        <v>1</v>
      </c>
      <c r="W151" s="6">
        <f t="shared" si="119"/>
        <v>16</v>
      </c>
      <c r="X151" s="6" t="str">
        <f>IF(AND(W151&gt;=0,W151&lt;Pieņēmumi!$V$46),0,
IF(AND(W151&gt;= Pieņēmumi!$V$46,W151&lt;Pieņēmumi!$V$47), "Mikro",
IF(AND(W151&gt;=Pieņēmumi!$V$47,W151&lt;Pieņēmumi!$V$48), "Mazs",
IF(AND(W151&gt;=Pieņēmumi!$V$48,W151&lt;Pieņēmumi!$V$49), "Vidējs","Liels"))))</f>
        <v>Vidējs</v>
      </c>
      <c r="Y151" s="9">
        <f>IF(X151="Mikro",Pieņēmumi!$V$31*V151*0.5,
IF(X151="Mazs",Pieņēmumi!$V$31*V151,
IF(X151="Vidējs",Pieņēmumi!$V$32*V151,
IF(X151="Liels",Pieņēmumi!$V$34*V151,
0))))</f>
        <v>0.87209302325581406</v>
      </c>
      <c r="Z151" s="9">
        <f>IF(X151="Mikro",Pieņēmumi!$V$31*V151*0.5,0)</f>
        <v>0</v>
      </c>
      <c r="AA151">
        <v>10</v>
      </c>
      <c r="AB151">
        <v>1</v>
      </c>
      <c r="AC151" s="2">
        <f t="shared" si="135"/>
        <v>10</v>
      </c>
      <c r="AD151" s="6">
        <f>ROUNDUP(IF($A151=1,AA151/Pieņēmumi!$AF$39,IF($A151=2,AA151/Pieņēmumi!$AF$40,IF($A151=3,AA151/Pieņēmumi!$AF$41,AA151/Pieņēmumi!$AF$42))),$AD$10)</f>
        <v>1</v>
      </c>
      <c r="AE151" s="6">
        <f t="shared" si="120"/>
        <v>10</v>
      </c>
      <c r="AF151" s="6" t="str">
        <f>IF(AND(AE151&gt;=0,AE151&lt;Pieņēmumi!$AF$46),0,
IF(AND(AE151&gt;= Pieņēmumi!$AF$46,AE151&lt;Pieņēmumi!$AF$47), "Mikro",
IF(AND(AE151&gt;=Pieņēmumi!$AF$47,AE151&lt;Pieņēmumi!$AF$48), "Mazs",
IF(AND(AE151&gt;=Pieņēmumi!$AF$48,AE151&lt;Pieņēmumi!$AF$49), "Vidējs","Liels"))))</f>
        <v>Mazs</v>
      </c>
      <c r="AG151" s="9">
        <f>IF(AF151="Mikro",Pieņēmumi!$AF$31*AD151*0.5,
IF(AF151="Mazs",Pieņēmumi!$AF$31*AD151,
IF(AF151="Vidējs",Pieņēmumi!$AF$32*AD151,
IF(AF151="Liels",Pieņēmumi!$AF$34*AD151,
0))))</f>
        <v>0.84033613445378152</v>
      </c>
      <c r="AH151" s="9">
        <f>IF(AF151="Mikro",Pieņēmumi!$AF$31*AD151*0.5,0)</f>
        <v>0</v>
      </c>
      <c r="AI151">
        <v>12</v>
      </c>
      <c r="AJ151">
        <v>1</v>
      </c>
      <c r="AK151" s="2">
        <f t="shared" si="136"/>
        <v>12</v>
      </c>
      <c r="AL151" s="6">
        <f>ROUNDUP(IF($A151=1,AI151/Pieņēmumi!$AR$39,IF($A151=2,AI151/Pieņēmumi!$AR$40,IF($A151=3,AI151/Pieņēmumi!$AR$41,AI151/Pieņēmumi!$AR$42))),$AL$10)</f>
        <v>1</v>
      </c>
      <c r="AM151" s="6">
        <f t="shared" si="121"/>
        <v>12</v>
      </c>
      <c r="AN151" s="6" t="str">
        <f>IF(AND(AM151&gt;=0,AM151&lt;Pieņēmumi!$AR$46),0,
IF(AND(AM151&gt;= Pieņēmumi!$AR$46,AM151&lt;Pieņēmumi!$AR$47), "Mikro",
IF(AND(AM151&gt;=Pieņēmumi!$AR$47,AM151&lt;Pieņēmumi!$AR$48), "Mazs",
IF(AND(AM151&gt;=Pieņēmumi!$AR$48,AM151&lt;Pieņēmumi!$AR$49), "Vidējs","Liels"))))</f>
        <v>Vidējs</v>
      </c>
      <c r="AO151" s="9">
        <f>IF(AN151="Mikro",Pieņēmumi!$AR$31*AL151*0.5,
IF(AN151="Mazs",Pieņēmumi!$AR$31*AL151,
IF(AN151="Vidējs",Pieņēmumi!$AR$32*AL151,
IF(AN151="Liels",Pieņēmumi!$AR$34*AL151,
0))))</f>
        <v>1.0981912144702843</v>
      </c>
      <c r="AP151" s="9">
        <f>IF(AN151="Mikro",Pieņēmumi!$AR$31*AL151*0.5,0)</f>
        <v>0</v>
      </c>
      <c r="AQ151">
        <v>12</v>
      </c>
      <c r="AR151">
        <v>1</v>
      </c>
      <c r="AS151" s="2">
        <f t="shared" si="116"/>
        <v>12</v>
      </c>
      <c r="AT151" s="6">
        <f>ROUNDUP(IF($A151=1,AQ151/Pieņēmumi!$BC$39,IF($A151=2,AQ151/Pieņēmumi!$BC$40,IF($A151=3,AQ151/Pieņēmumi!$BC$41,AQ151/Pieņēmumi!$BC$42))),$AT$10)</f>
        <v>1</v>
      </c>
      <c r="AU151" s="6">
        <f t="shared" si="122"/>
        <v>12</v>
      </c>
      <c r="AV151" s="6" t="str">
        <f>IF(AND(AU151&gt;=0,AU151&lt;Pieņēmumi!$BC$46),0,
IF(AND(AU151&gt;= Pieņēmumi!$BC$46,AU151&lt;Pieņēmumi!$BC$47), "Mikro",
IF(AND(AU151&gt;=Pieņēmumi!$BC$47,AU151&lt;Pieņēmumi!$BC$48), "Mazs",
IF(AND(AU151&gt;=Pieņēmumi!$BC$48,AU151&lt;Pieņēmumi!$BC$49), "Vidējs","Liels"))))</f>
        <v>Vidējs</v>
      </c>
      <c r="AW151" s="9">
        <f>IF(AV151="Mikro",Pieņēmumi!$BC$31*AT151*0.5,
IF(AV151="Mazs",Pieņēmumi!$BC$31*AT151,
IF(AV151="Vidējs",Pieņēmumi!$BC$32*AT151,
IF(AV151="Liels",Pieņēmumi!$BC$34*AT151,
0))))</f>
        <v>1.1627906976744187</v>
      </c>
      <c r="AX151" s="9">
        <f>IF(AV151="Mikro",Pieņēmumi!$BC$31*AT151*0.5,0)</f>
        <v>0</v>
      </c>
      <c r="AY151">
        <v>9</v>
      </c>
      <c r="AZ151">
        <v>1</v>
      </c>
      <c r="BA151" s="2">
        <f t="shared" si="137"/>
        <v>9</v>
      </c>
      <c r="BB151" s="6">
        <f>ROUNDUP(IF($A151=1,AY151/Pieņēmumi!$BN$39,IF($A151=2,AY151/Pieņēmumi!$BN$40,IF($A151=3,AY151/Pieņēmumi!$BN$41,AY151/Pieņēmumi!$BN$42))),$BB$10)</f>
        <v>1</v>
      </c>
      <c r="BC151" s="6">
        <f t="shared" si="123"/>
        <v>9</v>
      </c>
      <c r="BD151" s="6" t="str">
        <f>IF(AND(BC151&gt;=0,BC151&lt;Pieņēmumi!$BN$46),0,
IF(AND(BC151&gt;= Pieņēmumi!$BN$46,BC151&lt;Pieņēmumi!$BN$47), "Mikro",
IF(AND(BC151&gt;=Pieņēmumi!$BN$47,BC151&lt;Pieņēmumi!$BN$48), "Mazs",
IF(AND(BC151&gt;=Pieņēmumi!$BN$48,BC151&lt;Pieņēmumi!$BN$49), "Vidējs","Liels"))))</f>
        <v>Mazs</v>
      </c>
      <c r="BE151" s="9">
        <f>IF(BD151="Mikro",Pieņēmumi!$BN$31*BB151*0.5,
IF(BD151="Mazs",Pieņēmumi!$BN$31*BB151,
IF(BD151="Vidējs",Pieņēmumi!$BN$32*BB151,
IF(BD151="Liels",Pieņēmumi!$BN$34*BB151,
0))))</f>
        <v>1.0270774976657331</v>
      </c>
      <c r="BF151" s="9">
        <f>IF(BD151="Mikro",Pieņēmumi!$BN$31*BB151*0.5,0)</f>
        <v>0</v>
      </c>
      <c r="BG151">
        <v>13</v>
      </c>
      <c r="BH151">
        <v>1</v>
      </c>
      <c r="BI151" s="2">
        <f t="shared" si="113"/>
        <v>13</v>
      </c>
      <c r="BJ151" s="6">
        <f>ROUNDUP(IF($A151=1,BG151/Pieņēmumi!$BY$39,IF($A151=2,BG151/Pieņēmumi!$BY$40,IF($A151=3,BG151/Pieņēmumi!$BY$41,BG151/Pieņēmumi!$BY$42))),$BJ$10)</f>
        <v>1</v>
      </c>
      <c r="BK151" s="6">
        <f t="shared" si="124"/>
        <v>13</v>
      </c>
      <c r="BL151" s="6" t="str">
        <f>IF(AND(BK151&gt;=0,BK151&lt;Pieņēmumi!$BY$46),0,
IF(AND(BK151&gt;= Pieņēmumi!$BY$46,BK151&lt;Pieņēmumi!$BY$47), "Mikro",
IF(AND(BK151&gt;=Pieņēmumi!$BY$47,BK151&lt;Pieņēmumi!$BY$48), "Mazs",
IF(AND(BK151&gt;=Pieņēmumi!$BY$48,BK151&lt;Pieņēmumi!$BY$49), "Vidējs","Liels"))))</f>
        <v>Vidējs</v>
      </c>
      <c r="BM151" s="9">
        <f>IF(BL151="Mikro",Pieņēmumi!$BY$31*BJ151*0.5,
IF(BL151="Mazs",Pieņēmumi!$BY$31*BJ151,
IF(BL151="Vidējs",Pieņēmumi!$BY$32*BJ151,
IF(BL151="Liels",Pieņēmumi!$BY$34*BJ151,
0))))</f>
        <v>1.2919896640826873</v>
      </c>
      <c r="BN151" s="9">
        <f>IF(BL151="Mikro",Pieņēmumi!$BY$31*BJ151*0.5,0)</f>
        <v>0</v>
      </c>
      <c r="BO151">
        <v>7</v>
      </c>
      <c r="BP151">
        <v>1</v>
      </c>
      <c r="BQ151" s="2">
        <f t="shared" si="114"/>
        <v>7</v>
      </c>
      <c r="BR151" s="6">
        <f>ROUNDUP(IF($A151=1,BO151/Pieņēmumi!$CJ$39,IF($A151=2,BO151/Pieņēmumi!$CJ$40,IF($A151=3,BO151/Pieņēmumi!$CJ$41,BO151/Pieņēmumi!$CJ$42))),$BR$10)</f>
        <v>1</v>
      </c>
      <c r="BS151" s="6">
        <f t="shared" si="125"/>
        <v>7</v>
      </c>
      <c r="BT151" s="6" t="str">
        <f>IF(AND(BS151&gt;=0,BS151&lt;Pieņēmumi!$CJ$46),0,
IF(AND(BS151&gt;= Pieņēmumi!$CJ$46,BS151&lt;Pieņēmumi!$CJ$47), "Mikro",
IF(AND(BS151&gt;=Pieņēmumi!$CJ$47,BS151&lt;Pieņēmumi!$CJ$48), "Mazs",
IF(AND(BS151&gt;=Pieņēmumi!$CJ$48,BS151&lt;Pieņēmumi!$CJ$49), "Vidējs","Liels"))))</f>
        <v>Mikro</v>
      </c>
      <c r="BU151" s="9">
        <f>IF(BT151="Mikro",Pieņēmumi!$CJ$31*BR151*0.5,
IF(BT151="Mazs",Pieņēmumi!$CJ$31*BR151,
IF(BT151="Vidējs",Pieņēmumi!$CJ$32*BR151,
IF(BT151="Liels",Pieņēmumi!$CJ$34*BR151,
0))))</f>
        <v>0.54466230936819171</v>
      </c>
      <c r="BV151" s="9">
        <f>IF(BT151="Mikro",Pieņēmumi!$CJ$31*BR151*0.5,0)</f>
        <v>0.54466230936819171</v>
      </c>
      <c r="BW151">
        <v>0</v>
      </c>
      <c r="BX151">
        <v>0</v>
      </c>
      <c r="BY151" s="2">
        <v>0</v>
      </c>
      <c r="BZ151" s="6">
        <f>ROUNDUP(IF($A151=1,BW151/Pieņēmumi!$CU$42,IF($A151=2,BW151/Pieņēmumi!$CU$43,IF($A151=3,BW151/Pieņēmumi!$CU$44,BW151/Pieņēmumi!$CU$45))),$CH$10)</f>
        <v>0</v>
      </c>
      <c r="CA151" s="6">
        <f t="shared" si="126"/>
        <v>0</v>
      </c>
      <c r="CB151" s="6">
        <f>IF(AND(CA151&gt;=0,CA151&lt;Pieņēmumi!$CU$49),0,
IF(AND(CA151&gt;=Pieņēmumi!$CU$49,CA151&lt;Pieņēmumi!$CU$50),"Mazs",
IF(AND(CA151&gt;=Pieņēmumi!$CU$50,CA151&lt;Pieņēmumi!$CU$51),"Vidējs","Liels")))</f>
        <v>0</v>
      </c>
      <c r="CC151" s="9">
        <f>IF(CB151="Mazs",Pieņēmumi!$CU$34*BZ151,IF(CB151="Vidējs",Pieņēmumi!$CU$35*BZ151,IF(CB151="Liels",Pieņēmumi!$CU$37*BZ151,0)))</f>
        <v>0</v>
      </c>
      <c r="CD151" s="9">
        <f>IF(CB151="Mazs",(Pieņēmumi!$CU$35-Pieņēmumi!$CU$34)*BZ151,0)</f>
        <v>0</v>
      </c>
      <c r="CE151">
        <v>0</v>
      </c>
      <c r="CF151">
        <v>0</v>
      </c>
      <c r="CG151" s="2">
        <v>0</v>
      </c>
      <c r="CH151" s="6">
        <f>ROUNDUP(IF($A151=1,CE151/Pieņēmumi!$DE$42,IF($A151=2,CE151/Pieņēmumi!$DE$43,IF($A151=3,CE151/Pieņēmumi!$DE$44,CE151/Pieņēmumi!$DE$45))),$CH$10)</f>
        <v>0</v>
      </c>
      <c r="CI151" s="6">
        <f t="shared" si="127"/>
        <v>0</v>
      </c>
      <c r="CJ151" s="6">
        <f>IF(AND(CI151&gt;=0,CI151&lt;Pieņēmumi!$DE$49),0,
IF(AND(CI151&gt;=Pieņēmumi!$DE$49,CI151&lt;Pieņēmumi!$DE$50),"Mazs",
IF(AND(CI151&gt;=Pieņēmumi!$DE$50,CI151&lt;Pieņēmumi!$DE$51),"Vidējs","Liels")))</f>
        <v>0</v>
      </c>
      <c r="CK151" s="9">
        <f>IF(CJ151="Mazs",Pieņēmumi!$DE$34*CH151,IF(CJ151="Vidējs",Pieņēmumi!$DE$35*CH151,IF(CJ151="Liels",Pieņēmumi!$DE$37*CH151,0)))</f>
        <v>0</v>
      </c>
      <c r="CL151" s="9">
        <f>IF(CJ151="Mazs",(Pieņēmumi!$DE$35-Pieņēmumi!$DE$34)*CH151,0)</f>
        <v>0</v>
      </c>
      <c r="CM151">
        <v>0</v>
      </c>
      <c r="CN151">
        <v>0</v>
      </c>
      <c r="CO151" s="2">
        <v>0</v>
      </c>
      <c r="CP151" s="6">
        <f>ROUNDUP(IF($A151=1,CM151/Pieņēmumi!$DO$42,IF($A151=2,CM151/Pieņēmumi!$DO$43,IF($A151=3,CM151/Pieņēmumi!$DO$44,CM151/Pieņēmumi!$DO$45))),$CP$10)</f>
        <v>0</v>
      </c>
      <c r="CQ151" s="6">
        <f t="shared" si="128"/>
        <v>0</v>
      </c>
      <c r="CR151" s="6">
        <f>IF(AND(CQ151&gt;=0,CQ151&lt;Pieņēmumi!$DO$49),0,
IF(AND(CQ151&gt;=Pieņēmumi!$DO$49,CQ151&lt;Pieņēmumi!$DO$50),"Mazs",
IF(AND(CQ151&gt;=Pieņēmumi!$DO$50,CQ151&lt;Pieņēmumi!$DO$51),"Vidējs","Liels")))</f>
        <v>0</v>
      </c>
      <c r="CS151" s="9">
        <f>IF(CR151="Mazs",Pieņēmumi!$DO$34*CP151,IF(CR151="Vidējs",Pieņēmumi!$DO$35*CP151,IF(CR151="Liels",Pieņēmumi!$DO$37*CP151,0)))</f>
        <v>0</v>
      </c>
      <c r="CT151" s="9">
        <f>IF(CR151="Mazs",(Pieņēmumi!$DO$35-Pieņēmumi!$DO$34)*CP151,0)</f>
        <v>0</v>
      </c>
      <c r="CU151" s="6">
        <f t="shared" si="129"/>
        <v>104</v>
      </c>
      <c r="CV151" s="6">
        <f t="shared" si="130"/>
        <v>9</v>
      </c>
      <c r="CW151" s="2">
        <f t="shared" si="131"/>
        <v>11.555555555555555</v>
      </c>
      <c r="CX151" t="str">
        <f t="shared" si="132"/>
        <v>Vidējā</v>
      </c>
    </row>
    <row r="152" spans="1:102" x14ac:dyDescent="0.25">
      <c r="A152" s="5">
        <v>1</v>
      </c>
      <c r="B152" s="23">
        <v>0.73209281319944786</v>
      </c>
      <c r="C152">
        <v>120</v>
      </c>
      <c r="D152">
        <v>4</v>
      </c>
      <c r="E152" s="2">
        <f t="shared" si="133"/>
        <v>30</v>
      </c>
      <c r="F152" s="6">
        <f>ROUNDUP(IF($A152=1,C152/Pieņēmumi!$B$39,IF($A152=2,C152/Pieņēmumi!$B$40,IF($A152=3,C152/Pieņēmumi!$B$41,C152/Pieņēmumi!$B$42))),$F$10)</f>
        <v>6</v>
      </c>
      <c r="G152" s="6">
        <f t="shared" si="117"/>
        <v>20</v>
      </c>
      <c r="H152" s="6" t="str">
        <f>IF(AND(G152&gt;=0,G152&lt;Pieņēmumi!$B$46),0,
IF(AND(G152&gt;= Pieņēmumi!$B$46,G152&lt;Pieņēmumi!$B$47), "Mikro",
IF(AND(G152&gt;=Pieņēmumi!$B$47,G152&lt;Pieņēmumi!$B$48), "Mazs",
IF(AND(G152&gt;=Pieņēmumi!$B$48,G152&lt;Pieņēmumi!$B$49), "Vidējs","Liels"))))</f>
        <v>Vidējs</v>
      </c>
      <c r="I152" s="9">
        <f>IF(H152="Mikro",Pieņēmumi!$B$31*F152*0.5,
IF(H152="Mazs",Pieņēmumi!$B$31*F152,
IF(H152="Vidējs",Pieņēmumi!$B$32*F152,
IF(H152="Liels",Pieņēmumi!$B$34*F152,
0))))</f>
        <v>4.8449612403100772</v>
      </c>
      <c r="J152" s="9">
        <f>IF(H152="Mikro",Pieņēmumi!$B$31*F152*0.5,0)</f>
        <v>0</v>
      </c>
      <c r="K152">
        <v>117</v>
      </c>
      <c r="L152">
        <v>4</v>
      </c>
      <c r="M152" s="2">
        <f t="shared" si="134"/>
        <v>29.25</v>
      </c>
      <c r="N152" s="6">
        <f>ROUNDUP(IF($A152=1,K152/Pieņēmumi!$L$39,IF($A152=2,K152/Pieņēmumi!$L$40,IF($A152=3,K152/Pieņēmumi!$L$41,K152/Pieņēmumi!$L$42))),$N$10)</f>
        <v>6</v>
      </c>
      <c r="O152" s="6">
        <f t="shared" si="118"/>
        <v>19.5</v>
      </c>
      <c r="P152" s="6" t="str">
        <f>IF(AND(O152&gt;=0,O152&lt;Pieņēmumi!$L$46),0,
IF(AND(O152&gt;= Pieņēmumi!$L$46,O152&lt;Pieņēmumi!$L$47), "Mikro",
IF(AND(O152&gt;=Pieņēmumi!$L$47,O152&lt;Pieņēmumi!$L$48), "Mazs",
IF(AND(O152&gt;=Pieņēmumi!$L$48,O152&lt;Pieņēmumi!$L$49), "Vidējs","Liels"))))</f>
        <v>Vidējs</v>
      </c>
      <c r="Q152" s="9">
        <f>IF(P152="Mikro",Pieņēmumi!$L$31*N152*0.5,
IF(P152="Mazs",Pieņēmumi!$L$31*N152,
IF(P152="Vidējs",Pieņēmumi!$L$32*N152,
IF(P152="Liels",Pieņēmumi!$L$34*N152,
0))))</f>
        <v>5.0387596899224816</v>
      </c>
      <c r="R152" s="9">
        <f>IF(P152="Mikro",Pieņēmumi!$L$31*N152*0.5,0)</f>
        <v>0</v>
      </c>
      <c r="S152">
        <v>112</v>
      </c>
      <c r="T152">
        <v>4</v>
      </c>
      <c r="U152" s="2">
        <f t="shared" si="115"/>
        <v>28</v>
      </c>
      <c r="V152" s="6">
        <f>ROUNDUP(IF($A152=1,S152/Pieņēmumi!$V$39,IF($A152=2,S152/Pieņēmumi!$V$40,IF($A152=3,S152/Pieņēmumi!$V$41,S152/Pieņēmumi!$V$42))),$V$10)</f>
        <v>6</v>
      </c>
      <c r="W152" s="6">
        <f t="shared" si="119"/>
        <v>18.666666666666668</v>
      </c>
      <c r="X152" s="6" t="str">
        <f>IF(AND(W152&gt;=0,W152&lt;Pieņēmumi!$V$46),0,
IF(AND(W152&gt;= Pieņēmumi!$V$46,W152&lt;Pieņēmumi!$V$47), "Mikro",
IF(AND(W152&gt;=Pieņēmumi!$V$47,W152&lt;Pieņēmumi!$V$48), "Mazs",
IF(AND(W152&gt;=Pieņēmumi!$V$48,W152&lt;Pieņēmumi!$V$49), "Vidējs","Liels"))))</f>
        <v>Vidējs</v>
      </c>
      <c r="Y152" s="9">
        <f>IF(X152="Mikro",Pieņēmumi!$V$31*V152*0.5,
IF(X152="Mazs",Pieņēmumi!$V$31*V152,
IF(X152="Vidējs",Pieņēmumi!$V$32*V152,
IF(X152="Liels",Pieņēmumi!$V$34*V152,
0))))</f>
        <v>5.2325581395348841</v>
      </c>
      <c r="Z152" s="9">
        <f>IF(X152="Mikro",Pieņēmumi!$V$31*V152*0.5,0)</f>
        <v>0</v>
      </c>
      <c r="AA152">
        <v>117</v>
      </c>
      <c r="AB152">
        <v>4</v>
      </c>
      <c r="AC152" s="2">
        <f t="shared" si="135"/>
        <v>29.25</v>
      </c>
      <c r="AD152" s="6">
        <f>ROUNDUP(IF($A152=1,AA152/Pieņēmumi!$AF$39,IF($A152=2,AA152/Pieņēmumi!$AF$40,IF($A152=3,AA152/Pieņēmumi!$AF$41,AA152/Pieņēmumi!$AF$42))),$AD$10)</f>
        <v>6</v>
      </c>
      <c r="AE152" s="6">
        <f t="shared" si="120"/>
        <v>19.5</v>
      </c>
      <c r="AF152" s="6" t="str">
        <f>IF(AND(AE152&gt;=0,AE152&lt;Pieņēmumi!$AF$46),0,
IF(AND(AE152&gt;= Pieņēmumi!$AF$46,AE152&lt;Pieņēmumi!$AF$47), "Mikro",
IF(AND(AE152&gt;=Pieņēmumi!$AF$47,AE152&lt;Pieņēmumi!$AF$48), "Mazs",
IF(AND(AE152&gt;=Pieņēmumi!$AF$48,AE152&lt;Pieņēmumi!$AF$49), "Vidējs","Liels"))))</f>
        <v>Vidējs</v>
      </c>
      <c r="AG152" s="9">
        <f>IF(AF152="Mikro",Pieņēmumi!$AF$31*AD152*0.5,
IF(AF152="Mazs",Pieņēmumi!$AF$31*AD152,
IF(AF152="Vidējs",Pieņēmumi!$AF$32*AD152,
IF(AF152="Liels",Pieņēmumi!$AF$34*AD152,
0))))</f>
        <v>6.2015503875968996</v>
      </c>
      <c r="AH152" s="9">
        <f>IF(AF152="Mikro",Pieņēmumi!$AF$31*AD152*0.5,0)</f>
        <v>0</v>
      </c>
      <c r="AI152">
        <v>118</v>
      </c>
      <c r="AJ152">
        <v>4</v>
      </c>
      <c r="AK152" s="2">
        <f t="shared" si="136"/>
        <v>29.5</v>
      </c>
      <c r="AL152" s="6">
        <f>ROUNDUP(IF($A152=1,AI152/Pieņēmumi!$AR$39,IF($A152=2,AI152/Pieņēmumi!$AR$40,IF($A152=3,AI152/Pieņēmumi!$AR$41,AI152/Pieņēmumi!$AR$42))),$AL$10)</f>
        <v>5</v>
      </c>
      <c r="AM152" s="6">
        <f t="shared" si="121"/>
        <v>23.6</v>
      </c>
      <c r="AN152" s="6" t="str">
        <f>IF(AND(AM152&gt;=0,AM152&lt;Pieņēmumi!$AR$46),0,
IF(AND(AM152&gt;= Pieņēmumi!$AR$46,AM152&lt;Pieņēmumi!$AR$47), "Mikro",
IF(AND(AM152&gt;=Pieņēmumi!$AR$47,AM152&lt;Pieņēmumi!$AR$48), "Mazs",
IF(AND(AM152&gt;=Pieņēmumi!$AR$48,AM152&lt;Pieņēmumi!$AR$49), "Vidējs","Liels"))))</f>
        <v>Liels</v>
      </c>
      <c r="AO152" s="9">
        <f>IF(AN152="Mikro",Pieņēmumi!$AR$31*AL152*0.5,
IF(AN152="Mazs",Pieņēmumi!$AR$31*AL152,
IF(AN152="Vidējs",Pieņēmumi!$AR$32*AL152,
IF(AN152="Liels",Pieņēmumi!$AR$34*AL152,
0))))</f>
        <v>6.854256854256854</v>
      </c>
      <c r="AP152" s="9">
        <f>IF(AN152="Mikro",Pieņēmumi!$AR$31*AL152*0.5,0)</f>
        <v>0</v>
      </c>
      <c r="AQ152">
        <v>115</v>
      </c>
      <c r="AR152">
        <v>4</v>
      </c>
      <c r="AS152" s="2">
        <f t="shared" si="116"/>
        <v>28.75</v>
      </c>
      <c r="AT152" s="6">
        <f>ROUNDUP(IF($A152=1,AQ152/Pieņēmumi!$BC$39,IF($A152=2,AQ152/Pieņēmumi!$BC$40,IF($A152=3,AQ152/Pieņēmumi!$BC$41,AQ152/Pieņēmumi!$BC$42))),$AT$10)</f>
        <v>5</v>
      </c>
      <c r="AU152" s="6">
        <f t="shared" si="122"/>
        <v>23</v>
      </c>
      <c r="AV152" s="6" t="str">
        <f>IF(AND(AU152&gt;=0,AU152&lt;Pieņēmumi!$BC$46),0,
IF(AND(AU152&gt;= Pieņēmumi!$BC$46,AU152&lt;Pieņēmumi!$BC$47), "Mikro",
IF(AND(AU152&gt;=Pieņēmumi!$BC$47,AU152&lt;Pieņēmumi!$BC$48), "Mazs",
IF(AND(AU152&gt;=Pieņēmumi!$BC$48,AU152&lt;Pieņēmumi!$BC$49), "Vidējs","Liels"))))</f>
        <v>Liels</v>
      </c>
      <c r="AW152" s="9">
        <f>IF(AV152="Mikro",Pieņēmumi!$BC$31*AT152*0.5,
IF(AV152="Mazs",Pieņēmumi!$BC$31*AT152,
IF(AV152="Vidējs",Pieņēmumi!$BC$32*AT152,
IF(AV152="Liels",Pieņēmumi!$BC$34*AT152,
0))))</f>
        <v>7.5757575757575761</v>
      </c>
      <c r="AX152" s="9">
        <f>IF(AV152="Mikro",Pieņēmumi!$BC$31*AT152*0.5,0)</f>
        <v>0</v>
      </c>
      <c r="AY152">
        <v>120</v>
      </c>
      <c r="AZ152">
        <v>4</v>
      </c>
      <c r="BA152" s="2">
        <f t="shared" si="137"/>
        <v>30</v>
      </c>
      <c r="BB152" s="6">
        <f>ROUNDUP(IF($A152=1,AY152/Pieņēmumi!$BN$39,IF($A152=2,AY152/Pieņēmumi!$BN$40,IF($A152=3,AY152/Pieņēmumi!$BN$41,AY152/Pieņēmumi!$BN$42))),$BB$10)</f>
        <v>5</v>
      </c>
      <c r="BC152" s="6">
        <f t="shared" si="123"/>
        <v>24</v>
      </c>
      <c r="BD152" s="6" t="str">
        <f>IF(AND(BC152&gt;=0,BC152&lt;Pieņēmumi!$BN$46),0,
IF(AND(BC152&gt;= Pieņēmumi!$BN$46,BC152&lt;Pieņēmumi!$BN$47), "Mikro",
IF(AND(BC152&gt;=Pieņēmumi!$BN$47,BC152&lt;Pieņēmumi!$BN$48), "Mazs",
IF(AND(BC152&gt;=Pieņēmumi!$BN$48,BC152&lt;Pieņēmumi!$BN$49), "Vidējs","Liels"))))</f>
        <v>Liels</v>
      </c>
      <c r="BE152" s="9">
        <f>IF(BD152="Mikro",Pieņēmumi!$BN$31*BB152*0.5,
IF(BD152="Mazs",Pieņēmumi!$BN$31*BB152,
IF(BD152="Vidējs",Pieņēmumi!$BN$32*BB152,
IF(BD152="Liels",Pieņēmumi!$BN$34*BB152,
0))))</f>
        <v>7.9365079365079358</v>
      </c>
      <c r="BF152" s="9">
        <f>IF(BD152="Mikro",Pieņēmumi!$BN$31*BB152*0.5,0)</f>
        <v>0</v>
      </c>
      <c r="BG152">
        <v>106</v>
      </c>
      <c r="BH152">
        <v>4</v>
      </c>
      <c r="BI152" s="2">
        <f t="shared" si="113"/>
        <v>26.5</v>
      </c>
      <c r="BJ152" s="6">
        <f>ROUNDUP(IF($A152=1,BG152/Pieņēmumi!$BY$39,IF($A152=2,BG152/Pieņēmumi!$BY$40,IF($A152=3,BG152/Pieņēmumi!$BY$41,BG152/Pieņēmumi!$BY$42))),$BJ$10)</f>
        <v>5</v>
      </c>
      <c r="BK152" s="6">
        <f t="shared" si="124"/>
        <v>21.2</v>
      </c>
      <c r="BL152" s="6" t="str">
        <f>IF(AND(BK152&gt;=0,BK152&lt;Pieņēmumi!$BY$46),0,
IF(AND(BK152&gt;= Pieņēmumi!$BY$46,BK152&lt;Pieņēmumi!$BY$47), "Mikro",
IF(AND(BK152&gt;=Pieņēmumi!$BY$47,BK152&lt;Pieņēmumi!$BY$48), "Mazs",
IF(AND(BK152&gt;=Pieņēmumi!$BY$48,BK152&lt;Pieņēmumi!$BY$49), "Vidējs","Liels"))))</f>
        <v>Liels</v>
      </c>
      <c r="BM152" s="9">
        <f>IF(BL152="Mikro",Pieņēmumi!$BY$31*BJ152*0.5,
IF(BL152="Mazs",Pieņēmumi!$BY$31*BJ152,
IF(BL152="Vidējs",Pieņēmumi!$BY$32*BJ152,
IF(BL152="Liels",Pieņēmumi!$BY$34*BJ152,
0))))</f>
        <v>8.2972582972582956</v>
      </c>
      <c r="BN152" s="9">
        <f>IF(BL152="Mikro",Pieņēmumi!$BY$31*BJ152*0.5,0)</f>
        <v>0</v>
      </c>
      <c r="BO152">
        <v>94</v>
      </c>
      <c r="BP152">
        <v>4</v>
      </c>
      <c r="BQ152" s="2">
        <f t="shared" si="114"/>
        <v>23.5</v>
      </c>
      <c r="BR152" s="6">
        <f>ROUNDUP(IF($A152=1,BO152/Pieņēmumi!$CJ$39,IF($A152=2,BO152/Pieņēmumi!$CJ$40,IF($A152=3,BO152/Pieņēmumi!$CJ$41,BO152/Pieņēmumi!$CJ$42))),$BR$10)</f>
        <v>4</v>
      </c>
      <c r="BS152" s="6">
        <f t="shared" si="125"/>
        <v>23.5</v>
      </c>
      <c r="BT152" s="6" t="str">
        <f>IF(AND(BS152&gt;=0,BS152&lt;Pieņēmumi!$CJ$46),0,
IF(AND(BS152&gt;= Pieņēmumi!$CJ$46,BS152&lt;Pieņēmumi!$CJ$47), "Mikro",
IF(AND(BS152&gt;=Pieņēmumi!$CJ$47,BS152&lt;Pieņēmumi!$CJ$48), "Mazs",
IF(AND(BS152&gt;=Pieņēmumi!$CJ$48,BS152&lt;Pieņēmumi!$CJ$49), "Vidējs","Liels"))))</f>
        <v>Liels</v>
      </c>
      <c r="BU152" s="9">
        <f>IF(BT152="Mikro",Pieņēmumi!$CJ$31*BR152*0.5,
IF(BT152="Mazs",Pieņēmumi!$CJ$31*BR152,
IF(BT152="Vidējs",Pieņēmumi!$CJ$32*BR152,
IF(BT152="Liels",Pieņēmumi!$CJ$34*BR152,
0))))</f>
        <v>6.7821067821067818</v>
      </c>
      <c r="BV152" s="9">
        <f>IF(BT152="Mikro",Pieņēmumi!$CJ$31*BR152*0.5,0)</f>
        <v>0</v>
      </c>
      <c r="BW152">
        <v>93</v>
      </c>
      <c r="BX152">
        <v>3</v>
      </c>
      <c r="BY152" s="2">
        <f>BW152/BX152</f>
        <v>31</v>
      </c>
      <c r="BZ152" s="6">
        <f>ROUNDUP(IF($A152=1,BW152/Pieņēmumi!$CU$42,IF($A152=2,BW152/Pieņēmumi!$CU$43,IF($A152=3,BW152/Pieņēmumi!$CU$44,BW152/Pieņēmumi!$CU$45))),$CH$10)</f>
        <v>4</v>
      </c>
      <c r="CA152" s="6">
        <f t="shared" si="126"/>
        <v>23.25</v>
      </c>
      <c r="CB152" s="6" t="str">
        <f>IF(AND(CA152&gt;=0,CA152&lt;Pieņēmumi!$CU$49),0,
IF(AND(CA152&gt;=Pieņēmumi!$CU$49,CA152&lt;Pieņēmumi!$CU$50),"Mazs",
IF(AND(CA152&gt;=Pieņēmumi!$CU$50,CA152&lt;Pieņēmumi!$CU$51),"Vidējs","Liels")))</f>
        <v>Liels</v>
      </c>
      <c r="CC152" s="9">
        <f>IF(CB152="Mazs",Pieņēmumi!$CU$34*BZ152,IF(CB152="Vidējs",Pieņēmumi!$CU$35*BZ152,IF(CB152="Liels",Pieņēmumi!$CU$37*BZ152,0)))</f>
        <v>7.0707070707070701</v>
      </c>
      <c r="CD152" s="9">
        <f>IF(CB152="Mazs",(Pieņēmumi!$CU$35-Pieņēmumi!$CU$34)*BZ152,0)</f>
        <v>0</v>
      </c>
      <c r="CE152">
        <v>71</v>
      </c>
      <c r="CF152">
        <v>3</v>
      </c>
      <c r="CG152" s="2">
        <f>CE152/CF152</f>
        <v>23.666666666666668</v>
      </c>
      <c r="CH152" s="6">
        <f>ROUNDUP(IF($A152=1,CE152/Pieņēmumi!$DE$42,IF($A152=2,CE152/Pieņēmumi!$DE$43,IF($A152=3,CE152/Pieņēmumi!$DE$44,CE152/Pieņēmumi!$DE$45))),$CH$10)</f>
        <v>3</v>
      </c>
      <c r="CI152" s="6">
        <f t="shared" si="127"/>
        <v>23.666666666666668</v>
      </c>
      <c r="CJ152" s="6" t="str">
        <f>IF(AND(CI152&gt;=0,CI152&lt;Pieņēmumi!$DE$49),0,
IF(AND(CI152&gt;=Pieņēmumi!$DE$49,CI152&lt;Pieņēmumi!$DE$50),"Mazs",
IF(AND(CI152&gt;=Pieņēmumi!$DE$50,CI152&lt;Pieņēmumi!$DE$51),"Vidējs","Liels")))</f>
        <v>Liels</v>
      </c>
      <c r="CK152" s="9">
        <f>IF(CJ152="Mazs",Pieņēmumi!$DE$34*CH152,IF(CJ152="Vidējs",Pieņēmumi!$DE$35*CH152,IF(CJ152="Liels",Pieņēmumi!$DE$37*CH152,0)))</f>
        <v>5.3030303030303028</v>
      </c>
      <c r="CL152" s="9">
        <f>IF(CJ152="Mazs",(Pieņēmumi!$DE$35-Pieņēmumi!$DE$34)*CH152,0)</f>
        <v>0</v>
      </c>
      <c r="CM152">
        <v>73</v>
      </c>
      <c r="CN152">
        <v>2</v>
      </c>
      <c r="CO152" s="2">
        <f>CM152/CN152</f>
        <v>36.5</v>
      </c>
      <c r="CP152" s="6">
        <f>ROUNDUP(IF($A152=1,CM152/Pieņēmumi!$DO$42,IF($A152=2,CM152/Pieņēmumi!$DO$43,IF($A152=3,CM152/Pieņēmumi!$DO$44,CM152/Pieņēmumi!$DO$45))),$CP$10)</f>
        <v>3</v>
      </c>
      <c r="CQ152" s="6">
        <f t="shared" si="128"/>
        <v>24.333333333333332</v>
      </c>
      <c r="CR152" s="6" t="str">
        <f>IF(AND(CQ152&gt;=0,CQ152&lt;Pieņēmumi!$DO$49),0,
IF(AND(CQ152&gt;=Pieņēmumi!$DO$49,CQ152&lt;Pieņēmumi!$DO$50),"Mazs",
IF(AND(CQ152&gt;=Pieņēmumi!$DO$50,CQ152&lt;Pieņēmumi!$DO$51),"Vidējs","Liels")))</f>
        <v>Liels</v>
      </c>
      <c r="CS152" s="9">
        <f>IF(CR152="Mazs",Pieņēmumi!$DO$34*CP152,IF(CR152="Vidējs",Pieņēmumi!$DO$35*CP152,IF(CR152="Liels",Pieņēmumi!$DO$37*CP152,0)))</f>
        <v>5.3030303030303028</v>
      </c>
      <c r="CT152" s="9">
        <f>IF(CR152="Mazs",(Pieņēmumi!$DO$35-Pieņēmumi!$DO$34)*CP152,0)</f>
        <v>0</v>
      </c>
      <c r="CU152" s="6">
        <f t="shared" si="129"/>
        <v>1256</v>
      </c>
      <c r="CV152" s="6">
        <f t="shared" si="130"/>
        <v>44</v>
      </c>
      <c r="CW152" s="2">
        <f t="shared" si="131"/>
        <v>28.545454545454547</v>
      </c>
      <c r="CX152" t="str">
        <f t="shared" si="132"/>
        <v>Lielā</v>
      </c>
    </row>
    <row r="153" spans="1:102" x14ac:dyDescent="0.25">
      <c r="A153" s="5">
        <v>3</v>
      </c>
      <c r="B153" s="23">
        <v>0.73116320473734098</v>
      </c>
      <c r="C153">
        <v>32</v>
      </c>
      <c r="D153">
        <v>2</v>
      </c>
      <c r="E153" s="2">
        <f t="shared" si="133"/>
        <v>16</v>
      </c>
      <c r="F153" s="6">
        <f>ROUNDUP(IF($A153=1,C153/Pieņēmumi!$B$39,IF($A153=2,C153/Pieņēmumi!$B$40,IF($A153=3,C153/Pieņēmumi!$B$41,C153/Pieņēmumi!$B$42))),$F$10)</f>
        <v>2</v>
      </c>
      <c r="G153" s="6">
        <f t="shared" si="117"/>
        <v>16</v>
      </c>
      <c r="H153" s="6" t="str">
        <f>IF(AND(G153&gt;=0,G153&lt;Pieņēmumi!$B$46),0,
IF(AND(G153&gt;= Pieņēmumi!$B$46,G153&lt;Pieņēmumi!$B$47), "Mikro",
IF(AND(G153&gt;=Pieņēmumi!$B$47,G153&lt;Pieņēmumi!$B$48), "Mazs",
IF(AND(G153&gt;=Pieņēmumi!$B$48,G153&lt;Pieņēmumi!$B$49), "Vidējs","Liels"))))</f>
        <v>Vidējs</v>
      </c>
      <c r="I153" s="9">
        <f>IF(H153="Mikro",Pieņēmumi!$B$31*F153*0.5,
IF(H153="Mazs",Pieņēmumi!$B$31*F153,
IF(H153="Vidējs",Pieņēmumi!$B$32*F153,
IF(H153="Liels",Pieņēmumi!$B$34*F153,
0))))</f>
        <v>1.614987080103359</v>
      </c>
      <c r="J153" s="9">
        <f>IF(H153="Mikro",Pieņēmumi!$B$31*F153*0.5,0)</f>
        <v>0</v>
      </c>
      <c r="K153">
        <v>31</v>
      </c>
      <c r="L153">
        <v>1</v>
      </c>
      <c r="M153" s="2">
        <f t="shared" si="134"/>
        <v>31</v>
      </c>
      <c r="N153" s="6">
        <f>ROUNDUP(IF($A153=1,K153/Pieņēmumi!$L$39,IF($A153=2,K153/Pieņēmumi!$L$40,IF($A153=3,K153/Pieņēmumi!$L$41,K153/Pieņēmumi!$L$42))),$N$10)</f>
        <v>2</v>
      </c>
      <c r="O153" s="6">
        <f t="shared" si="118"/>
        <v>15.5</v>
      </c>
      <c r="P153" s="6" t="str">
        <f>IF(AND(O153&gt;=0,O153&lt;Pieņēmumi!$L$46),0,
IF(AND(O153&gt;= Pieņēmumi!$L$46,O153&lt;Pieņēmumi!$L$47), "Mikro",
IF(AND(O153&gt;=Pieņēmumi!$L$47,O153&lt;Pieņēmumi!$L$48), "Mazs",
IF(AND(O153&gt;=Pieņēmumi!$L$48,O153&lt;Pieņēmumi!$L$49), "Vidējs","Liels"))))</f>
        <v>Vidējs</v>
      </c>
      <c r="Q153" s="9">
        <f>IF(P153="Mikro",Pieņēmumi!$L$31*N153*0.5,
IF(P153="Mazs",Pieņēmumi!$L$31*N153,
IF(P153="Vidējs",Pieņēmumi!$L$32*N153,
IF(P153="Liels",Pieņēmumi!$L$34*N153,
0))))</f>
        <v>1.6795865633074938</v>
      </c>
      <c r="R153" s="9">
        <f>IF(P153="Mikro",Pieņēmumi!$L$31*N153*0.5,0)</f>
        <v>0</v>
      </c>
      <c r="S153">
        <v>25</v>
      </c>
      <c r="T153">
        <v>1</v>
      </c>
      <c r="U153" s="2">
        <f t="shared" si="115"/>
        <v>25</v>
      </c>
      <c r="V153" s="6">
        <f>ROUNDUP(IF($A153=1,S153/Pieņēmumi!$V$39,IF($A153=2,S153/Pieņēmumi!$V$40,IF($A153=3,S153/Pieņēmumi!$V$41,S153/Pieņēmumi!$V$42))),$V$10)</f>
        <v>2</v>
      </c>
      <c r="W153" s="6">
        <f t="shared" si="119"/>
        <v>12.5</v>
      </c>
      <c r="X153" s="6" t="str">
        <f>IF(AND(W153&gt;=0,W153&lt;Pieņēmumi!$V$46),0,
IF(AND(W153&gt;= Pieņēmumi!$V$46,W153&lt;Pieņēmumi!$V$47), "Mikro",
IF(AND(W153&gt;=Pieņēmumi!$V$47,W153&lt;Pieņēmumi!$V$48), "Mazs",
IF(AND(W153&gt;=Pieņēmumi!$V$48,W153&lt;Pieņēmumi!$V$49), "Vidējs","Liels"))))</f>
        <v>Vidējs</v>
      </c>
      <c r="Y153" s="9">
        <f>IF(X153="Mikro",Pieņēmumi!$V$31*V153*0.5,
IF(X153="Mazs",Pieņēmumi!$V$31*V153,
IF(X153="Vidējs",Pieņēmumi!$V$32*V153,
IF(X153="Liels",Pieņēmumi!$V$34*V153,
0))))</f>
        <v>1.7441860465116281</v>
      </c>
      <c r="Z153" s="9">
        <f>IF(X153="Mikro",Pieņēmumi!$V$31*V153*0.5,0)</f>
        <v>0</v>
      </c>
      <c r="AA153">
        <v>37</v>
      </c>
      <c r="AB153">
        <v>2</v>
      </c>
      <c r="AC153" s="2">
        <f t="shared" si="135"/>
        <v>18.5</v>
      </c>
      <c r="AD153" s="6">
        <f>ROUNDUP(IF($A153=1,AA153/Pieņēmumi!$AF$39,IF($A153=2,AA153/Pieņēmumi!$AF$40,IF($A153=3,AA153/Pieņēmumi!$AF$41,AA153/Pieņēmumi!$AF$42))),$AD$10)</f>
        <v>2</v>
      </c>
      <c r="AE153" s="6">
        <f t="shared" si="120"/>
        <v>18.5</v>
      </c>
      <c r="AF153" s="6" t="str">
        <f>IF(AND(AE153&gt;=0,AE153&lt;Pieņēmumi!$AF$46),0,
IF(AND(AE153&gt;= Pieņēmumi!$AF$46,AE153&lt;Pieņēmumi!$AF$47), "Mikro",
IF(AND(AE153&gt;=Pieņēmumi!$AF$47,AE153&lt;Pieņēmumi!$AF$48), "Mazs",
IF(AND(AE153&gt;=Pieņēmumi!$AF$48,AE153&lt;Pieņēmumi!$AF$49), "Vidējs","Liels"))))</f>
        <v>Vidējs</v>
      </c>
      <c r="AG153" s="9">
        <f>IF(AF153="Mikro",Pieņēmumi!$AF$31*AD153*0.5,
IF(AF153="Mazs",Pieņēmumi!$AF$31*AD153,
IF(AF153="Vidējs",Pieņēmumi!$AF$32*AD153,
IF(AF153="Liels",Pieņēmumi!$AF$34*AD153,
0))))</f>
        <v>2.0671834625323</v>
      </c>
      <c r="AH153" s="9">
        <f>IF(AF153="Mikro",Pieņēmumi!$AF$31*AD153*0.5,0)</f>
        <v>0</v>
      </c>
      <c r="AI153">
        <v>36</v>
      </c>
      <c r="AJ153">
        <v>2</v>
      </c>
      <c r="AK153" s="2">
        <f t="shared" si="136"/>
        <v>18</v>
      </c>
      <c r="AL153" s="6">
        <f>ROUNDUP(IF($A153=1,AI153/Pieņēmumi!$AR$39,IF($A153=2,AI153/Pieņēmumi!$AR$40,IF($A153=3,AI153/Pieņēmumi!$AR$41,AI153/Pieņēmumi!$AR$42))),$AL$10)</f>
        <v>2</v>
      </c>
      <c r="AM153" s="6">
        <f t="shared" si="121"/>
        <v>18</v>
      </c>
      <c r="AN153" s="6" t="str">
        <f>IF(AND(AM153&gt;=0,AM153&lt;Pieņēmumi!$AR$46),0,
IF(AND(AM153&gt;= Pieņēmumi!$AR$46,AM153&lt;Pieņēmumi!$AR$47), "Mikro",
IF(AND(AM153&gt;=Pieņēmumi!$AR$47,AM153&lt;Pieņēmumi!$AR$48), "Mazs",
IF(AND(AM153&gt;=Pieņēmumi!$AR$48,AM153&lt;Pieņēmumi!$AR$49), "Vidējs","Liels"))))</f>
        <v>Vidējs</v>
      </c>
      <c r="AO153" s="9">
        <f>IF(AN153="Mikro",Pieņēmumi!$AR$31*AL153*0.5,
IF(AN153="Mazs",Pieņēmumi!$AR$31*AL153,
IF(AN153="Vidējs",Pieņēmumi!$AR$32*AL153,
IF(AN153="Liels",Pieņēmumi!$AR$34*AL153,
0))))</f>
        <v>2.1963824289405687</v>
      </c>
      <c r="AP153" s="9">
        <f>IF(AN153="Mikro",Pieņēmumi!$AR$31*AL153*0.5,0)</f>
        <v>0</v>
      </c>
      <c r="AQ153">
        <v>33</v>
      </c>
      <c r="AR153">
        <v>2</v>
      </c>
      <c r="AS153" s="2">
        <f t="shared" si="116"/>
        <v>16.5</v>
      </c>
      <c r="AT153" s="6">
        <f>ROUNDUP(IF($A153=1,AQ153/Pieņēmumi!$BC$39,IF($A153=2,AQ153/Pieņēmumi!$BC$40,IF($A153=3,AQ153/Pieņēmumi!$BC$41,AQ153/Pieņēmumi!$BC$42))),$AT$10)</f>
        <v>2</v>
      </c>
      <c r="AU153" s="6">
        <f t="shared" si="122"/>
        <v>16.5</v>
      </c>
      <c r="AV153" s="6" t="str">
        <f>IF(AND(AU153&gt;=0,AU153&lt;Pieņēmumi!$BC$46),0,
IF(AND(AU153&gt;= Pieņēmumi!$BC$46,AU153&lt;Pieņēmumi!$BC$47), "Mikro",
IF(AND(AU153&gt;=Pieņēmumi!$BC$47,AU153&lt;Pieņēmumi!$BC$48), "Mazs",
IF(AND(AU153&gt;=Pieņēmumi!$BC$48,AU153&lt;Pieņēmumi!$BC$49), "Vidējs","Liels"))))</f>
        <v>Vidējs</v>
      </c>
      <c r="AW153" s="9">
        <f>IF(AV153="Mikro",Pieņēmumi!$BC$31*AT153*0.5,
IF(AV153="Mazs",Pieņēmumi!$BC$31*AT153,
IF(AV153="Vidējs",Pieņēmumi!$BC$32*AT153,
IF(AV153="Liels",Pieņēmumi!$BC$34*AT153,
0))))</f>
        <v>2.3255813953488373</v>
      </c>
      <c r="AX153" s="9">
        <f>IF(AV153="Mikro",Pieņēmumi!$BC$31*AT153*0.5,0)</f>
        <v>0</v>
      </c>
      <c r="AY153">
        <v>21</v>
      </c>
      <c r="AZ153">
        <v>1</v>
      </c>
      <c r="BA153" s="2">
        <f t="shared" si="137"/>
        <v>21</v>
      </c>
      <c r="BB153" s="6">
        <f>ROUNDUP(IF($A153=1,AY153/Pieņēmumi!$BN$39,IF($A153=2,AY153/Pieņēmumi!$BN$40,IF($A153=3,AY153/Pieņēmumi!$BN$41,AY153/Pieņēmumi!$BN$42))),$BB$10)</f>
        <v>1</v>
      </c>
      <c r="BC153" s="6">
        <f t="shared" si="123"/>
        <v>21</v>
      </c>
      <c r="BD153" s="6" t="str">
        <f>IF(AND(BC153&gt;=0,BC153&lt;Pieņēmumi!$BN$46),0,
IF(AND(BC153&gt;= Pieņēmumi!$BN$46,BC153&lt;Pieņēmumi!$BN$47), "Mikro",
IF(AND(BC153&gt;=Pieņēmumi!$BN$47,BC153&lt;Pieņēmumi!$BN$48), "Mazs",
IF(AND(BC153&gt;=Pieņēmumi!$BN$48,BC153&lt;Pieņēmumi!$BN$49), "Vidējs","Liels"))))</f>
        <v>Liels</v>
      </c>
      <c r="BE153" s="9">
        <f>IF(BD153="Mikro",Pieņēmumi!$BN$31*BB153*0.5,
IF(BD153="Mazs",Pieņēmumi!$BN$31*BB153,
IF(BD153="Vidējs",Pieņēmumi!$BN$32*BB153,
IF(BD153="Liels",Pieņēmumi!$BN$34*BB153,
0))))</f>
        <v>1.5873015873015872</v>
      </c>
      <c r="BF153" s="9">
        <f>IF(BD153="Mikro",Pieņēmumi!$BN$31*BB153*0.5,0)</f>
        <v>0</v>
      </c>
      <c r="BG153">
        <v>26</v>
      </c>
      <c r="BH153">
        <v>1</v>
      </c>
      <c r="BI153" s="2">
        <f t="shared" si="113"/>
        <v>26</v>
      </c>
      <c r="BJ153" s="6">
        <f>ROUNDUP(IF($A153=1,BG153/Pieņēmumi!$BY$39,IF($A153=2,BG153/Pieņēmumi!$BY$40,IF($A153=3,BG153/Pieņēmumi!$BY$41,BG153/Pieņēmumi!$BY$42))),$BJ$10)</f>
        <v>2</v>
      </c>
      <c r="BK153" s="6">
        <f t="shared" si="124"/>
        <v>13</v>
      </c>
      <c r="BL153" s="6" t="str">
        <f>IF(AND(BK153&gt;=0,BK153&lt;Pieņēmumi!$BY$46),0,
IF(AND(BK153&gt;= Pieņēmumi!$BY$46,BK153&lt;Pieņēmumi!$BY$47), "Mikro",
IF(AND(BK153&gt;=Pieņēmumi!$BY$47,BK153&lt;Pieņēmumi!$BY$48), "Mazs",
IF(AND(BK153&gt;=Pieņēmumi!$BY$48,BK153&lt;Pieņēmumi!$BY$49), "Vidējs","Liels"))))</f>
        <v>Vidējs</v>
      </c>
      <c r="BM153" s="9">
        <f>IF(BL153="Mikro",Pieņēmumi!$BY$31*BJ153*0.5,
IF(BL153="Mazs",Pieņēmumi!$BY$31*BJ153,
IF(BL153="Vidējs",Pieņēmumi!$BY$32*BJ153,
IF(BL153="Liels",Pieņēmumi!$BY$34*BJ153,
0))))</f>
        <v>2.5839793281653747</v>
      </c>
      <c r="BN153" s="9">
        <f>IF(BL153="Mikro",Pieņēmumi!$BY$31*BJ153*0.5,0)</f>
        <v>0</v>
      </c>
      <c r="BO153">
        <v>23</v>
      </c>
      <c r="BP153">
        <v>1</v>
      </c>
      <c r="BQ153" s="2">
        <f t="shared" si="114"/>
        <v>23</v>
      </c>
      <c r="BR153" s="6">
        <f>ROUNDUP(IF($A153=1,BO153/Pieņēmumi!$CJ$39,IF($A153=2,BO153/Pieņēmumi!$CJ$40,IF($A153=3,BO153/Pieņēmumi!$CJ$41,BO153/Pieņēmumi!$CJ$42))),$BR$10)</f>
        <v>1</v>
      </c>
      <c r="BS153" s="6">
        <f t="shared" si="125"/>
        <v>23</v>
      </c>
      <c r="BT153" s="6" t="str">
        <f>IF(AND(BS153&gt;=0,BS153&lt;Pieņēmumi!$CJ$46),0,
IF(AND(BS153&gt;= Pieņēmumi!$CJ$46,BS153&lt;Pieņēmumi!$CJ$47), "Mikro",
IF(AND(BS153&gt;=Pieņēmumi!$CJ$47,BS153&lt;Pieņēmumi!$CJ$48), "Mazs",
IF(AND(BS153&gt;=Pieņēmumi!$CJ$48,BS153&lt;Pieņēmumi!$CJ$49), "Vidējs","Liels"))))</f>
        <v>Liels</v>
      </c>
      <c r="BU153" s="9">
        <f>IF(BT153="Mikro",Pieņēmumi!$CJ$31*BR153*0.5,
IF(BT153="Mazs",Pieņēmumi!$CJ$31*BR153,
IF(BT153="Vidējs",Pieņēmumi!$CJ$32*BR153,
IF(BT153="Liels",Pieņēmumi!$CJ$34*BR153,
0))))</f>
        <v>1.6955266955266954</v>
      </c>
      <c r="BV153" s="9">
        <f>IF(BT153="Mikro",Pieņēmumi!$CJ$31*BR153*0.5,0)</f>
        <v>0</v>
      </c>
      <c r="BW153">
        <v>0</v>
      </c>
      <c r="BX153">
        <v>0</v>
      </c>
      <c r="BY153" s="2">
        <v>0</v>
      </c>
      <c r="BZ153" s="6">
        <f>ROUNDUP(IF($A153=1,BW153/Pieņēmumi!$CU$42,IF($A153=2,BW153/Pieņēmumi!$CU$43,IF($A153=3,BW153/Pieņēmumi!$CU$44,BW153/Pieņēmumi!$CU$45))),$CH$10)</f>
        <v>0</v>
      </c>
      <c r="CA153" s="6">
        <f t="shared" si="126"/>
        <v>0</v>
      </c>
      <c r="CB153" s="6">
        <f>IF(AND(CA153&gt;=0,CA153&lt;Pieņēmumi!$CU$49),0,
IF(AND(CA153&gt;=Pieņēmumi!$CU$49,CA153&lt;Pieņēmumi!$CU$50),"Mazs",
IF(AND(CA153&gt;=Pieņēmumi!$CU$50,CA153&lt;Pieņēmumi!$CU$51),"Vidējs","Liels")))</f>
        <v>0</v>
      </c>
      <c r="CC153" s="9">
        <f>IF(CB153="Mazs",Pieņēmumi!$CU$34*BZ153,IF(CB153="Vidējs",Pieņēmumi!$CU$35*BZ153,IF(CB153="Liels",Pieņēmumi!$CU$37*BZ153,0)))</f>
        <v>0</v>
      </c>
      <c r="CD153" s="9">
        <f>IF(CB153="Mazs",(Pieņēmumi!$CU$35-Pieņēmumi!$CU$34)*BZ153,0)</f>
        <v>0</v>
      </c>
      <c r="CE153">
        <v>0</v>
      </c>
      <c r="CF153">
        <v>0</v>
      </c>
      <c r="CG153" s="2">
        <v>0</v>
      </c>
      <c r="CH153" s="6">
        <f>ROUNDUP(IF($A153=1,CE153/Pieņēmumi!$DE$42,IF($A153=2,CE153/Pieņēmumi!$DE$43,IF($A153=3,CE153/Pieņēmumi!$DE$44,CE153/Pieņēmumi!$DE$45))),$CH$10)</f>
        <v>0</v>
      </c>
      <c r="CI153" s="6">
        <f t="shared" si="127"/>
        <v>0</v>
      </c>
      <c r="CJ153" s="6">
        <f>IF(AND(CI153&gt;=0,CI153&lt;Pieņēmumi!$DE$49),0,
IF(AND(CI153&gt;=Pieņēmumi!$DE$49,CI153&lt;Pieņēmumi!$DE$50),"Mazs",
IF(AND(CI153&gt;=Pieņēmumi!$DE$50,CI153&lt;Pieņēmumi!$DE$51),"Vidējs","Liels")))</f>
        <v>0</v>
      </c>
      <c r="CK153" s="9">
        <f>IF(CJ153="Mazs",Pieņēmumi!$DE$34*CH153,IF(CJ153="Vidējs",Pieņēmumi!$DE$35*CH153,IF(CJ153="Liels",Pieņēmumi!$DE$37*CH153,0)))</f>
        <v>0</v>
      </c>
      <c r="CL153" s="9">
        <f>IF(CJ153="Mazs",(Pieņēmumi!$DE$35-Pieņēmumi!$DE$34)*CH153,0)</f>
        <v>0</v>
      </c>
      <c r="CM153">
        <v>18</v>
      </c>
      <c r="CN153">
        <v>1</v>
      </c>
      <c r="CO153" s="2">
        <f>CM153/CN153</f>
        <v>18</v>
      </c>
      <c r="CP153" s="6">
        <f>ROUNDUP(IF($A153=1,CM153/Pieņēmumi!$DO$42,IF($A153=2,CM153/Pieņēmumi!$DO$43,IF($A153=3,CM153/Pieņēmumi!$DO$44,CM153/Pieņēmumi!$DO$45))),$CP$10)</f>
        <v>1</v>
      </c>
      <c r="CQ153" s="6">
        <f t="shared" si="128"/>
        <v>18</v>
      </c>
      <c r="CR153" s="6" t="str">
        <f>IF(AND(CQ153&gt;=0,CQ153&lt;Pieņēmumi!$DO$49),0,
IF(AND(CQ153&gt;=Pieņēmumi!$DO$49,CQ153&lt;Pieņēmumi!$DO$50),"Mazs",
IF(AND(CQ153&gt;=Pieņēmumi!$DO$50,CQ153&lt;Pieņēmumi!$DO$51),"Vidējs","Liels")))</f>
        <v>Vidējs</v>
      </c>
      <c r="CS153" s="9">
        <f>IF(CR153="Mazs",Pieņēmumi!$DO$34*CP153,IF(CR153="Vidējs",Pieņēmumi!$DO$35*CP153,IF(CR153="Liels",Pieņēmumi!$DO$37*CP153,0)))</f>
        <v>1.3888888888888891</v>
      </c>
      <c r="CT153" s="9">
        <f>IF(CR153="Mazs",(Pieņēmumi!$DO$35-Pieņēmumi!$DO$34)*CP153,0)</f>
        <v>0</v>
      </c>
      <c r="CU153" s="6">
        <f t="shared" si="129"/>
        <v>282</v>
      </c>
      <c r="CV153" s="6">
        <f t="shared" si="130"/>
        <v>14</v>
      </c>
      <c r="CW153" s="2">
        <f t="shared" si="131"/>
        <v>20.142857142857142</v>
      </c>
      <c r="CX153" t="str">
        <f t="shared" si="132"/>
        <v>Vidējā</v>
      </c>
    </row>
    <row r="154" spans="1:102" x14ac:dyDescent="0.25">
      <c r="A154" s="5">
        <v>3</v>
      </c>
      <c r="B154" s="23">
        <v>0.73075587492804894</v>
      </c>
      <c r="C154">
        <v>6</v>
      </c>
      <c r="D154">
        <v>1</v>
      </c>
      <c r="E154" s="2">
        <f t="shared" si="133"/>
        <v>6</v>
      </c>
      <c r="F154" s="6">
        <f>ROUNDUP(IF($A154=1,C154/Pieņēmumi!$B$39,IF($A154=2,C154/Pieņēmumi!$B$40,IF($A154=3,C154/Pieņēmumi!$B$41,C154/Pieņēmumi!$B$42))),$F$10)</f>
        <v>1</v>
      </c>
      <c r="G154" s="6">
        <f t="shared" si="117"/>
        <v>6</v>
      </c>
      <c r="H154" s="6" t="str">
        <f>IF(AND(G154&gt;=0,G154&lt;Pieņēmumi!$B$46),0,
IF(AND(G154&gt;= Pieņēmumi!$B$46,G154&lt;Pieņēmumi!$B$47), "Mikro",
IF(AND(G154&gt;=Pieņēmumi!$B$47,G154&lt;Pieņēmumi!$B$48), "Mazs",
IF(AND(G154&gt;=Pieņēmumi!$B$48,G154&lt;Pieņēmumi!$B$49), "Vidējs","Liels"))))</f>
        <v>Mikro</v>
      </c>
      <c r="I154" s="9">
        <f>IF(H154="Mikro",Pieņēmumi!$B$31*F154*0.5,
IF(H154="Mazs",Pieņēmumi!$B$31*F154,
IF(H154="Vidējs",Pieņēmumi!$B$32*F154,
IF(H154="Liels",Pieņēmumi!$B$34*F154,
0))))</f>
        <v>0.35792094615624032</v>
      </c>
      <c r="J154" s="9">
        <f>IF(H154="Mikro",Pieņēmumi!$B$31*F154*0.5,0)</f>
        <v>0.35792094615624032</v>
      </c>
      <c r="K154">
        <v>5</v>
      </c>
      <c r="L154">
        <v>1</v>
      </c>
      <c r="M154" s="2">
        <f t="shared" si="134"/>
        <v>5</v>
      </c>
      <c r="N154" s="6">
        <f>ROUNDUP(IF($A154=1,K154/Pieņēmumi!$L$39,IF($A154=2,K154/Pieņēmumi!$L$40,IF($A154=3,K154/Pieņēmumi!$L$41,K154/Pieņēmumi!$L$42))),$N$10)</f>
        <v>1</v>
      </c>
      <c r="O154" s="6">
        <f t="shared" si="118"/>
        <v>5</v>
      </c>
      <c r="P154" s="6" t="str">
        <f>IF(AND(O154&gt;=0,O154&lt;Pieņēmumi!$L$46),0,
IF(AND(O154&gt;= Pieņēmumi!$L$46,O154&lt;Pieņēmumi!$L$47), "Mikro",
IF(AND(O154&gt;=Pieņēmumi!$L$47,O154&lt;Pieņēmumi!$L$48), "Mazs",
IF(AND(O154&gt;=Pieņēmumi!$L$48,O154&lt;Pieņēmumi!$L$49), "Vidējs","Liels"))))</f>
        <v>Mikro</v>
      </c>
      <c r="Q154" s="9">
        <f>IF(P154="Mikro",Pieņēmumi!$L$31*N154*0.5,
IF(P154="Mazs",Pieņēmumi!$L$31*N154,
IF(P154="Vidējs",Pieņēmumi!$L$32*N154,
IF(P154="Liels",Pieņēmumi!$L$34*N154,
0))))</f>
        <v>0.3734827264239029</v>
      </c>
      <c r="R154" s="9">
        <f>IF(P154="Mikro",Pieņēmumi!$L$31*N154*0.5,0)</f>
        <v>0.3734827264239029</v>
      </c>
      <c r="S154">
        <v>8</v>
      </c>
      <c r="T154">
        <v>1</v>
      </c>
      <c r="U154" s="2">
        <f t="shared" si="115"/>
        <v>8</v>
      </c>
      <c r="V154" s="6">
        <f>ROUNDUP(IF($A154=1,S154/Pieņēmumi!$V$39,IF($A154=2,S154/Pieņēmumi!$V$40,IF($A154=3,S154/Pieņēmumi!$V$41,S154/Pieņēmumi!$V$42))),$V$10)</f>
        <v>1</v>
      </c>
      <c r="W154" s="6">
        <f t="shared" si="119"/>
        <v>8</v>
      </c>
      <c r="X154" s="6" t="str">
        <f>IF(AND(W154&gt;=0,W154&lt;Pieņēmumi!$V$46),0,
IF(AND(W154&gt;= Pieņēmumi!$V$46,W154&lt;Pieņēmumi!$V$47), "Mikro",
IF(AND(W154&gt;=Pieņēmumi!$V$47,W154&lt;Pieņēmumi!$V$48), "Mazs",
IF(AND(W154&gt;=Pieņēmumi!$V$48,W154&lt;Pieņēmumi!$V$49), "Vidējs","Liels"))))</f>
        <v>Mazs</v>
      </c>
      <c r="Y154" s="9">
        <f>IF(X154="Mikro",Pieņēmumi!$V$31*V154*0.5,
IF(X154="Mazs",Pieņēmumi!$V$31*V154,
IF(X154="Vidējs",Pieņēmumi!$V$32*V154,
IF(X154="Liels",Pieņēmumi!$V$34*V154,
0))))</f>
        <v>0.77808901338313108</v>
      </c>
      <c r="Z154" s="9">
        <f>IF(X154="Mikro",Pieņēmumi!$V$31*V154*0.5,0)</f>
        <v>0</v>
      </c>
      <c r="AA154">
        <v>4</v>
      </c>
      <c r="AB154">
        <v>1</v>
      </c>
      <c r="AC154" s="2">
        <f t="shared" si="135"/>
        <v>4</v>
      </c>
      <c r="AD154" s="6">
        <f>ROUNDUP(IF($A154=1,AA154/Pieņēmumi!$AF$39,IF($A154=2,AA154/Pieņēmumi!$AF$40,IF($A154=3,AA154/Pieņēmumi!$AF$41,AA154/Pieņēmumi!$AF$42))),$AD$10)</f>
        <v>1</v>
      </c>
      <c r="AE154" s="6">
        <f t="shared" si="120"/>
        <v>4</v>
      </c>
      <c r="AF154" s="6" t="str">
        <f>IF(AND(AE154&gt;=0,AE154&lt;Pieņēmumi!$AF$46),0,
IF(AND(AE154&gt;= Pieņēmumi!$AF$46,AE154&lt;Pieņēmumi!$AF$47), "Mikro",
IF(AND(AE154&gt;=Pieņēmumi!$AF$47,AE154&lt;Pieņēmumi!$AF$48), "Mazs",
IF(AND(AE154&gt;=Pieņēmumi!$AF$48,AE154&lt;Pieņēmumi!$AF$49), "Vidējs","Liels"))))</f>
        <v>Mikro</v>
      </c>
      <c r="AG154" s="9">
        <f>IF(AF154="Mikro",Pieņēmumi!$AF$31*AD154*0.5,
IF(AF154="Mazs",Pieņēmumi!$AF$31*AD154,
IF(AF154="Vidējs",Pieņēmumi!$AF$32*AD154,
IF(AF154="Liels",Pieņēmumi!$AF$34*AD154,
0))))</f>
        <v>0.42016806722689076</v>
      </c>
      <c r="AH154" s="9">
        <f>IF(AF154="Mikro",Pieņēmumi!$AF$31*AD154*0.5,0)</f>
        <v>0.42016806722689076</v>
      </c>
      <c r="AI154">
        <v>7</v>
      </c>
      <c r="AJ154">
        <v>1</v>
      </c>
      <c r="AK154" s="2">
        <f t="shared" si="136"/>
        <v>7</v>
      </c>
      <c r="AL154" s="6">
        <f>ROUNDUP(IF($A154=1,AI154/Pieņēmumi!$AR$39,IF($A154=2,AI154/Pieņēmumi!$AR$40,IF($A154=3,AI154/Pieņēmumi!$AR$41,AI154/Pieņēmumi!$AR$42))),$AL$10)</f>
        <v>1</v>
      </c>
      <c r="AM154" s="6">
        <f t="shared" si="121"/>
        <v>7</v>
      </c>
      <c r="AN154" s="6" t="str">
        <f>IF(AND(AM154&gt;=0,AM154&lt;Pieņēmumi!$AR$46),0,
IF(AND(AM154&gt;= Pieņēmumi!$AR$46,AM154&lt;Pieņēmumi!$AR$47), "Mikro",
IF(AND(AM154&gt;=Pieņēmumi!$AR$47,AM154&lt;Pieņēmumi!$AR$48), "Mazs",
IF(AND(AM154&gt;=Pieņēmumi!$AR$48,AM154&lt;Pieņēmumi!$AR$49), "Vidējs","Liels"))))</f>
        <v>Mikro</v>
      </c>
      <c r="AO154" s="9">
        <f>IF(AN154="Mikro",Pieņēmumi!$AR$31*AL154*0.5,
IF(AN154="Mazs",Pieņēmumi!$AR$31*AL154,
IF(AN154="Vidējs",Pieņēmumi!$AR$32*AL154,
IF(AN154="Liels",Pieņēmumi!$AR$34*AL154,
0))))</f>
        <v>0.45129162776221604</v>
      </c>
      <c r="AP154" s="9">
        <f>IF(AN154="Mikro",Pieņēmumi!$AR$31*AL154*0.5,0)</f>
        <v>0.45129162776221604</v>
      </c>
      <c r="AQ154">
        <v>5</v>
      </c>
      <c r="AR154">
        <v>1</v>
      </c>
      <c r="AS154" s="2">
        <f t="shared" si="116"/>
        <v>5</v>
      </c>
      <c r="AT154" s="6">
        <f>ROUNDUP(IF($A154=1,AQ154/Pieņēmumi!$BC$39,IF($A154=2,AQ154/Pieņēmumi!$BC$40,IF($A154=3,AQ154/Pieņēmumi!$BC$41,AQ154/Pieņēmumi!$BC$42))),$AT$10)</f>
        <v>1</v>
      </c>
      <c r="AU154" s="6">
        <f t="shared" si="122"/>
        <v>5</v>
      </c>
      <c r="AV154" s="6" t="str">
        <f>IF(AND(AU154&gt;=0,AU154&lt;Pieņēmumi!$BC$46),0,
IF(AND(AU154&gt;= Pieņēmumi!$BC$46,AU154&lt;Pieņēmumi!$BC$47), "Mikro",
IF(AND(AU154&gt;=Pieņēmumi!$BC$47,AU154&lt;Pieņēmumi!$BC$48), "Mazs",
IF(AND(AU154&gt;=Pieņēmumi!$BC$48,AU154&lt;Pieņēmumi!$BC$49), "Vidējs","Liels"))))</f>
        <v>Mikro</v>
      </c>
      <c r="AW154" s="9">
        <f>IF(AV154="Mikro",Pieņēmumi!$BC$31*AT154*0.5,
IF(AV154="Mazs",Pieņēmumi!$BC$31*AT154,
IF(AV154="Vidējs",Pieņēmumi!$BC$32*AT154,
IF(AV154="Liels",Pieņēmumi!$BC$34*AT154,
0))))</f>
        <v>0.48241518829754126</v>
      </c>
      <c r="AX154" s="9">
        <f>IF(AV154="Mikro",Pieņēmumi!$BC$31*AT154*0.5,0)</f>
        <v>0.48241518829754126</v>
      </c>
      <c r="AY154">
        <v>0</v>
      </c>
      <c r="AZ154">
        <v>0</v>
      </c>
      <c r="BA154" s="2">
        <v>0</v>
      </c>
      <c r="BB154" s="6">
        <f>ROUNDUP(IF($A154=1,AY154/Pieņēmumi!$BN$39,IF($A154=2,AY154/Pieņēmumi!$BN$40,IF($A154=3,AY154/Pieņēmumi!$BN$41,AY154/Pieņēmumi!$BN$42))),$BB$10)</f>
        <v>0</v>
      </c>
      <c r="BC154" s="6">
        <f t="shared" si="123"/>
        <v>0</v>
      </c>
      <c r="BD154" s="6">
        <f>IF(AND(BC154&gt;=0,BC154&lt;Pieņēmumi!$BN$46),0,
IF(AND(BC154&gt;= Pieņēmumi!$BN$46,BC154&lt;Pieņēmumi!$BN$47), "Mikro",
IF(AND(BC154&gt;=Pieņēmumi!$BN$47,BC154&lt;Pieņēmumi!$BN$48), "Mazs",
IF(AND(BC154&gt;=Pieņēmumi!$BN$48,BC154&lt;Pieņēmumi!$BN$49), "Vidējs","Liels"))))</f>
        <v>0</v>
      </c>
      <c r="BE154" s="9">
        <f>IF(BD154="Mikro",Pieņēmumi!$BN$31*BB154*0.5,
IF(BD154="Mazs",Pieņēmumi!$BN$31*BB154,
IF(BD154="Vidējs",Pieņēmumi!$BN$32*BB154,
IF(BD154="Liels",Pieņēmumi!$BN$34*BB154,
0))))</f>
        <v>0</v>
      </c>
      <c r="BF154" s="9">
        <f>IF(BD154="Mikro",Pieņēmumi!$BN$31*BB154*0.5,0)</f>
        <v>0</v>
      </c>
      <c r="BG154">
        <v>10</v>
      </c>
      <c r="BH154">
        <v>1</v>
      </c>
      <c r="BI154" s="2">
        <f t="shared" si="113"/>
        <v>10</v>
      </c>
      <c r="BJ154" s="6">
        <f>ROUNDUP(IF($A154=1,BG154/Pieņēmumi!$BY$39,IF($A154=2,BG154/Pieņēmumi!$BY$40,IF($A154=3,BG154/Pieņēmumi!$BY$41,BG154/Pieņēmumi!$BY$42))),$BJ$10)</f>
        <v>1</v>
      </c>
      <c r="BK154" s="6">
        <f t="shared" si="124"/>
        <v>10</v>
      </c>
      <c r="BL154" s="6" t="str">
        <f>IF(AND(BK154&gt;=0,BK154&lt;Pieņēmumi!$BY$46),0,
IF(AND(BK154&gt;= Pieņēmumi!$BY$46,BK154&lt;Pieņēmumi!$BY$47), "Mikro",
IF(AND(BK154&gt;=Pieņēmumi!$BY$47,BK154&lt;Pieņēmumi!$BY$48), "Mazs",
IF(AND(BK154&gt;=Pieņēmumi!$BY$48,BK154&lt;Pieņēmumi!$BY$49), "Vidējs","Liels"))))</f>
        <v>Mazs</v>
      </c>
      <c r="BM154" s="9">
        <f>IF(BL154="Mikro",Pieņēmumi!$BY$31*BJ154*0.5,
IF(BL154="Mazs",Pieņēmumi!$BY$31*BJ154,
IF(BL154="Vidējs",Pieņēmumi!$BY$32*BJ154,
IF(BL154="Liels",Pieņēmumi!$BY$34*BJ154,
0))))</f>
        <v>1.0893246187363834</v>
      </c>
      <c r="BN154" s="9">
        <f>IF(BL154="Mikro",Pieņēmumi!$BY$31*BJ154*0.5,0)</f>
        <v>0</v>
      </c>
      <c r="BO154">
        <v>5</v>
      </c>
      <c r="BP154">
        <v>1</v>
      </c>
      <c r="BQ154" s="2">
        <f t="shared" si="114"/>
        <v>5</v>
      </c>
      <c r="BR154" s="6">
        <f>ROUNDUP(IF($A154=1,BO154/Pieņēmumi!$CJ$39,IF($A154=2,BO154/Pieņēmumi!$CJ$40,IF($A154=3,BO154/Pieņēmumi!$CJ$41,BO154/Pieņēmumi!$CJ$42))),$BR$10)</f>
        <v>1</v>
      </c>
      <c r="BS154" s="6">
        <f t="shared" si="125"/>
        <v>5</v>
      </c>
      <c r="BT154" s="6" t="str">
        <f>IF(AND(BS154&gt;=0,BS154&lt;Pieņēmumi!$CJ$46),0,
IF(AND(BS154&gt;= Pieņēmumi!$CJ$46,BS154&lt;Pieņēmumi!$CJ$47), "Mikro",
IF(AND(BS154&gt;=Pieņēmumi!$CJ$47,BS154&lt;Pieņēmumi!$CJ$48), "Mazs",
IF(AND(BS154&gt;=Pieņēmumi!$CJ$48,BS154&lt;Pieņēmumi!$CJ$49), "Vidējs","Liels"))))</f>
        <v>Mikro</v>
      </c>
      <c r="BU154" s="9">
        <f>IF(BT154="Mikro",Pieņēmumi!$CJ$31*BR154*0.5,
IF(BT154="Mazs",Pieņēmumi!$CJ$31*BR154,
IF(BT154="Vidējs",Pieņēmumi!$CJ$32*BR154,
IF(BT154="Liels",Pieņēmumi!$CJ$34*BR154,
0))))</f>
        <v>0.54466230936819171</v>
      </c>
      <c r="BV154" s="9">
        <f>IF(BT154="Mikro",Pieņēmumi!$CJ$31*BR154*0.5,0)</f>
        <v>0.54466230936819171</v>
      </c>
      <c r="BW154">
        <v>0</v>
      </c>
      <c r="BX154">
        <v>0</v>
      </c>
      <c r="BY154" s="2">
        <v>0</v>
      </c>
      <c r="BZ154" s="6">
        <f>ROUNDUP(IF($A154=1,BW154/Pieņēmumi!$CU$42,IF($A154=2,BW154/Pieņēmumi!$CU$43,IF($A154=3,BW154/Pieņēmumi!$CU$44,BW154/Pieņēmumi!$CU$45))),$CH$10)</f>
        <v>0</v>
      </c>
      <c r="CA154" s="6">
        <f t="shared" si="126"/>
        <v>0</v>
      </c>
      <c r="CB154" s="6">
        <f>IF(AND(CA154&gt;=0,CA154&lt;Pieņēmumi!$CU$49),0,
IF(AND(CA154&gt;=Pieņēmumi!$CU$49,CA154&lt;Pieņēmumi!$CU$50),"Mazs",
IF(AND(CA154&gt;=Pieņēmumi!$CU$50,CA154&lt;Pieņēmumi!$CU$51),"Vidējs","Liels")))</f>
        <v>0</v>
      </c>
      <c r="CC154" s="9">
        <f>IF(CB154="Mazs",Pieņēmumi!$CU$34*BZ154,IF(CB154="Vidējs",Pieņēmumi!$CU$35*BZ154,IF(CB154="Liels",Pieņēmumi!$CU$37*BZ154,0)))</f>
        <v>0</v>
      </c>
      <c r="CD154" s="9">
        <f>IF(CB154="Mazs",(Pieņēmumi!$CU$35-Pieņēmumi!$CU$34)*BZ154,0)</f>
        <v>0</v>
      </c>
      <c r="CE154">
        <v>0</v>
      </c>
      <c r="CF154">
        <v>0</v>
      </c>
      <c r="CG154" s="2">
        <v>0</v>
      </c>
      <c r="CH154" s="6">
        <f>ROUNDUP(IF($A154=1,CE154/Pieņēmumi!$DE$42,IF($A154=2,CE154/Pieņēmumi!$DE$43,IF($A154=3,CE154/Pieņēmumi!$DE$44,CE154/Pieņēmumi!$DE$45))),$CH$10)</f>
        <v>0</v>
      </c>
      <c r="CI154" s="6">
        <f t="shared" si="127"/>
        <v>0</v>
      </c>
      <c r="CJ154" s="6">
        <f>IF(AND(CI154&gt;=0,CI154&lt;Pieņēmumi!$DE$49),0,
IF(AND(CI154&gt;=Pieņēmumi!$DE$49,CI154&lt;Pieņēmumi!$DE$50),"Mazs",
IF(AND(CI154&gt;=Pieņēmumi!$DE$50,CI154&lt;Pieņēmumi!$DE$51),"Vidējs","Liels")))</f>
        <v>0</v>
      </c>
      <c r="CK154" s="9">
        <f>IF(CJ154="Mazs",Pieņēmumi!$DE$34*CH154,IF(CJ154="Vidējs",Pieņēmumi!$DE$35*CH154,IF(CJ154="Liels",Pieņēmumi!$DE$37*CH154,0)))</f>
        <v>0</v>
      </c>
      <c r="CL154" s="9">
        <f>IF(CJ154="Mazs",(Pieņēmumi!$DE$35-Pieņēmumi!$DE$34)*CH154,0)</f>
        <v>0</v>
      </c>
      <c r="CM154">
        <v>0</v>
      </c>
      <c r="CN154">
        <v>0</v>
      </c>
      <c r="CO154" s="2">
        <v>0</v>
      </c>
      <c r="CP154" s="6">
        <f>ROUNDUP(IF($A154=1,CM154/Pieņēmumi!$DO$42,IF($A154=2,CM154/Pieņēmumi!$DO$43,IF($A154=3,CM154/Pieņēmumi!$DO$44,CM154/Pieņēmumi!$DO$45))),$CP$10)</f>
        <v>0</v>
      </c>
      <c r="CQ154" s="6">
        <f t="shared" si="128"/>
        <v>0</v>
      </c>
      <c r="CR154" s="6">
        <f>IF(AND(CQ154&gt;=0,CQ154&lt;Pieņēmumi!$DO$49),0,
IF(AND(CQ154&gt;=Pieņēmumi!$DO$49,CQ154&lt;Pieņēmumi!$DO$50),"Mazs",
IF(AND(CQ154&gt;=Pieņēmumi!$DO$50,CQ154&lt;Pieņēmumi!$DO$51),"Vidējs","Liels")))</f>
        <v>0</v>
      </c>
      <c r="CS154" s="9">
        <f>IF(CR154="Mazs",Pieņēmumi!$DO$34*CP154,IF(CR154="Vidējs",Pieņēmumi!$DO$35*CP154,IF(CR154="Liels",Pieņēmumi!$DO$37*CP154,0)))</f>
        <v>0</v>
      </c>
      <c r="CT154" s="9">
        <f>IF(CR154="Mazs",(Pieņēmumi!$DO$35-Pieņēmumi!$DO$34)*CP154,0)</f>
        <v>0</v>
      </c>
      <c r="CU154" s="6">
        <f t="shared" si="129"/>
        <v>50</v>
      </c>
      <c r="CV154" s="6">
        <f t="shared" si="130"/>
        <v>8</v>
      </c>
      <c r="CW154" s="2">
        <f t="shared" si="131"/>
        <v>6.25</v>
      </c>
      <c r="CX154" t="str">
        <f t="shared" si="132"/>
        <v>Mazā</v>
      </c>
    </row>
    <row r="155" spans="1:102" x14ac:dyDescent="0.25">
      <c r="A155" s="5">
        <v>2</v>
      </c>
      <c r="B155" s="23">
        <v>0.7288270055605881</v>
      </c>
      <c r="C155">
        <v>50</v>
      </c>
      <c r="D155">
        <v>3</v>
      </c>
      <c r="E155" s="2">
        <f t="shared" si="133"/>
        <v>16.666666666666668</v>
      </c>
      <c r="F155" s="6">
        <f>ROUNDUP(IF($A155=1,C155/Pieņēmumi!$B$39,IF($A155=2,C155/Pieņēmumi!$B$40,IF($A155=3,C155/Pieņēmumi!$B$41,C155/Pieņēmumi!$B$42))),$F$10)</f>
        <v>3</v>
      </c>
      <c r="G155" s="6">
        <f t="shared" si="117"/>
        <v>16.666666666666668</v>
      </c>
      <c r="H155" s="6" t="str">
        <f>IF(AND(G155&gt;=0,G155&lt;Pieņēmumi!$B$46),0,
IF(AND(G155&gt;= Pieņēmumi!$B$46,G155&lt;Pieņēmumi!$B$47), "Mikro",
IF(AND(G155&gt;=Pieņēmumi!$B$47,G155&lt;Pieņēmumi!$B$48), "Mazs",
IF(AND(G155&gt;=Pieņēmumi!$B$48,G155&lt;Pieņēmumi!$B$49), "Vidējs","Liels"))))</f>
        <v>Vidējs</v>
      </c>
      <c r="I155" s="9">
        <f>IF(H155="Mikro",Pieņēmumi!$B$31*F155*0.5,
IF(H155="Mazs",Pieņēmumi!$B$31*F155,
IF(H155="Vidējs",Pieņēmumi!$B$32*F155,
IF(H155="Liels",Pieņēmumi!$B$34*F155,
0))))</f>
        <v>2.4224806201550386</v>
      </c>
      <c r="J155" s="9">
        <f>IF(H155="Mikro",Pieņēmumi!$B$31*F155*0.5,0)</f>
        <v>0</v>
      </c>
      <c r="K155">
        <v>52</v>
      </c>
      <c r="L155">
        <v>3</v>
      </c>
      <c r="M155" s="2">
        <f t="shared" si="134"/>
        <v>17.333333333333332</v>
      </c>
      <c r="N155" s="6">
        <f>ROUNDUP(IF($A155=1,K155/Pieņēmumi!$L$39,IF($A155=2,K155/Pieņēmumi!$L$40,IF($A155=3,K155/Pieņēmumi!$L$41,K155/Pieņēmumi!$L$42))),$N$10)</f>
        <v>3</v>
      </c>
      <c r="O155" s="6">
        <f t="shared" si="118"/>
        <v>17.333333333333332</v>
      </c>
      <c r="P155" s="6" t="str">
        <f>IF(AND(O155&gt;=0,O155&lt;Pieņēmumi!$L$46),0,
IF(AND(O155&gt;= Pieņēmumi!$L$46,O155&lt;Pieņēmumi!$L$47), "Mikro",
IF(AND(O155&gt;=Pieņēmumi!$L$47,O155&lt;Pieņēmumi!$L$48), "Mazs",
IF(AND(O155&gt;=Pieņēmumi!$L$48,O155&lt;Pieņēmumi!$L$49), "Vidējs","Liels"))))</f>
        <v>Vidējs</v>
      </c>
      <c r="Q155" s="9">
        <f>IF(P155="Mikro",Pieņēmumi!$L$31*N155*0.5,
IF(P155="Mazs",Pieņēmumi!$L$31*N155,
IF(P155="Vidējs",Pieņēmumi!$L$32*N155,
IF(P155="Liels",Pieņēmumi!$L$34*N155,
0))))</f>
        <v>2.5193798449612408</v>
      </c>
      <c r="R155" s="9">
        <f>IF(P155="Mikro",Pieņēmumi!$L$31*N155*0.5,0)</f>
        <v>0</v>
      </c>
      <c r="S155">
        <v>52</v>
      </c>
      <c r="T155">
        <v>3</v>
      </c>
      <c r="U155" s="2">
        <f t="shared" si="115"/>
        <v>17.333333333333332</v>
      </c>
      <c r="V155" s="6">
        <f>ROUNDUP(IF($A155=1,S155/Pieņēmumi!$V$39,IF($A155=2,S155/Pieņēmumi!$V$40,IF($A155=3,S155/Pieņēmumi!$V$41,S155/Pieņēmumi!$V$42))),$V$10)</f>
        <v>3</v>
      </c>
      <c r="W155" s="6">
        <f t="shared" si="119"/>
        <v>17.333333333333332</v>
      </c>
      <c r="X155" s="6" t="str">
        <f>IF(AND(W155&gt;=0,W155&lt;Pieņēmumi!$V$46),0,
IF(AND(W155&gt;= Pieņēmumi!$V$46,W155&lt;Pieņēmumi!$V$47), "Mikro",
IF(AND(W155&gt;=Pieņēmumi!$V$47,W155&lt;Pieņēmumi!$V$48), "Mazs",
IF(AND(W155&gt;=Pieņēmumi!$V$48,W155&lt;Pieņēmumi!$V$49), "Vidējs","Liels"))))</f>
        <v>Vidējs</v>
      </c>
      <c r="Y155" s="9">
        <f>IF(X155="Mikro",Pieņēmumi!$V$31*V155*0.5,
IF(X155="Mazs",Pieņēmumi!$V$31*V155,
IF(X155="Vidējs",Pieņēmumi!$V$32*V155,
IF(X155="Liels",Pieņēmumi!$V$34*V155,
0))))</f>
        <v>2.6162790697674421</v>
      </c>
      <c r="Z155" s="9">
        <f>IF(X155="Mikro",Pieņēmumi!$V$31*V155*0.5,0)</f>
        <v>0</v>
      </c>
      <c r="AA155">
        <v>50</v>
      </c>
      <c r="AB155">
        <v>2</v>
      </c>
      <c r="AC155" s="2">
        <f t="shared" si="135"/>
        <v>25</v>
      </c>
      <c r="AD155" s="6">
        <f>ROUNDUP(IF($A155=1,AA155/Pieņēmumi!$AF$39,IF($A155=2,AA155/Pieņēmumi!$AF$40,IF($A155=3,AA155/Pieņēmumi!$AF$41,AA155/Pieņēmumi!$AF$42))),$AD$10)</f>
        <v>3</v>
      </c>
      <c r="AE155" s="6">
        <f t="shared" si="120"/>
        <v>16.666666666666668</v>
      </c>
      <c r="AF155" s="6" t="str">
        <f>IF(AND(AE155&gt;=0,AE155&lt;Pieņēmumi!$AF$46),0,
IF(AND(AE155&gt;= Pieņēmumi!$AF$46,AE155&lt;Pieņēmumi!$AF$47), "Mikro",
IF(AND(AE155&gt;=Pieņēmumi!$AF$47,AE155&lt;Pieņēmumi!$AF$48), "Mazs",
IF(AND(AE155&gt;=Pieņēmumi!$AF$48,AE155&lt;Pieņēmumi!$AF$49), "Vidējs","Liels"))))</f>
        <v>Vidējs</v>
      </c>
      <c r="AG155" s="9">
        <f>IF(AF155="Mikro",Pieņēmumi!$AF$31*AD155*0.5,
IF(AF155="Mazs",Pieņēmumi!$AF$31*AD155,
IF(AF155="Vidējs",Pieņēmumi!$AF$32*AD155,
IF(AF155="Liels",Pieņēmumi!$AF$34*AD155,
0))))</f>
        <v>3.1007751937984498</v>
      </c>
      <c r="AH155" s="9">
        <f>IF(AF155="Mikro",Pieņēmumi!$AF$31*AD155*0.5,0)</f>
        <v>0</v>
      </c>
      <c r="AI155">
        <v>46</v>
      </c>
      <c r="AJ155">
        <v>3</v>
      </c>
      <c r="AK155" s="2">
        <f t="shared" si="136"/>
        <v>15.333333333333334</v>
      </c>
      <c r="AL155" s="6">
        <f>ROUNDUP(IF($A155=1,AI155/Pieņēmumi!$AR$39,IF($A155=2,AI155/Pieņēmumi!$AR$40,IF($A155=3,AI155/Pieņēmumi!$AR$41,AI155/Pieņēmumi!$AR$42))),$AL$10)</f>
        <v>2</v>
      </c>
      <c r="AM155" s="6">
        <f t="shared" si="121"/>
        <v>23</v>
      </c>
      <c r="AN155" s="6" t="str">
        <f>IF(AND(AM155&gt;=0,AM155&lt;Pieņēmumi!$AR$46),0,
IF(AND(AM155&gt;= Pieņēmumi!$AR$46,AM155&lt;Pieņēmumi!$AR$47), "Mikro",
IF(AND(AM155&gt;=Pieņēmumi!$AR$47,AM155&lt;Pieņēmumi!$AR$48), "Mazs",
IF(AND(AM155&gt;=Pieņēmumi!$AR$48,AM155&lt;Pieņēmumi!$AR$49), "Vidējs","Liels"))))</f>
        <v>Liels</v>
      </c>
      <c r="AO155" s="9">
        <f>IF(AN155="Mikro",Pieņēmumi!$AR$31*AL155*0.5,
IF(AN155="Mazs",Pieņēmumi!$AR$31*AL155,
IF(AN155="Vidējs",Pieņēmumi!$AR$32*AL155,
IF(AN155="Liels",Pieņēmumi!$AR$34*AL155,
0))))</f>
        <v>2.7417027417027415</v>
      </c>
      <c r="AP155" s="9">
        <f>IF(AN155="Mikro",Pieņēmumi!$AR$31*AL155*0.5,0)</f>
        <v>0</v>
      </c>
      <c r="AQ155">
        <v>48</v>
      </c>
      <c r="AR155">
        <v>2</v>
      </c>
      <c r="AS155" s="2">
        <f t="shared" si="116"/>
        <v>24</v>
      </c>
      <c r="AT155" s="6">
        <f>ROUNDUP(IF($A155=1,AQ155/Pieņēmumi!$BC$39,IF($A155=2,AQ155/Pieņēmumi!$BC$40,IF($A155=3,AQ155/Pieņēmumi!$BC$41,AQ155/Pieņēmumi!$BC$42))),$AT$10)</f>
        <v>2</v>
      </c>
      <c r="AU155" s="6">
        <f t="shared" si="122"/>
        <v>24</v>
      </c>
      <c r="AV155" s="6" t="str">
        <f>IF(AND(AU155&gt;=0,AU155&lt;Pieņēmumi!$BC$46),0,
IF(AND(AU155&gt;= Pieņēmumi!$BC$46,AU155&lt;Pieņēmumi!$BC$47), "Mikro",
IF(AND(AU155&gt;=Pieņēmumi!$BC$47,AU155&lt;Pieņēmumi!$BC$48), "Mazs",
IF(AND(AU155&gt;=Pieņēmumi!$BC$48,AU155&lt;Pieņēmumi!$BC$49), "Vidējs","Liels"))))</f>
        <v>Liels</v>
      </c>
      <c r="AW155" s="9">
        <f>IF(AV155="Mikro",Pieņēmumi!$BC$31*AT155*0.5,
IF(AV155="Mazs",Pieņēmumi!$BC$31*AT155,
IF(AV155="Vidējs",Pieņēmumi!$BC$32*AT155,
IF(AV155="Liels",Pieņēmumi!$BC$34*AT155,
0))))</f>
        <v>3.0303030303030303</v>
      </c>
      <c r="AX155" s="9">
        <f>IF(AV155="Mikro",Pieņēmumi!$BC$31*AT155*0.5,0)</f>
        <v>0</v>
      </c>
      <c r="AY155">
        <v>41</v>
      </c>
      <c r="AZ155">
        <v>2</v>
      </c>
      <c r="BA155" s="2">
        <f>AY155/AZ155</f>
        <v>20.5</v>
      </c>
      <c r="BB155" s="6">
        <f>ROUNDUP(IF($A155=1,AY155/Pieņēmumi!$BN$39,IF($A155=2,AY155/Pieņēmumi!$BN$40,IF($A155=3,AY155/Pieņēmumi!$BN$41,AY155/Pieņēmumi!$BN$42))),$BB$10)</f>
        <v>2</v>
      </c>
      <c r="BC155" s="6">
        <f t="shared" si="123"/>
        <v>20.5</v>
      </c>
      <c r="BD155" s="6" t="str">
        <f>IF(AND(BC155&gt;=0,BC155&lt;Pieņēmumi!$BN$46),0,
IF(AND(BC155&gt;= Pieņēmumi!$BN$46,BC155&lt;Pieņēmumi!$BN$47), "Mikro",
IF(AND(BC155&gt;=Pieņēmumi!$BN$47,BC155&lt;Pieņēmumi!$BN$48), "Mazs",
IF(AND(BC155&gt;=Pieņēmumi!$BN$48,BC155&lt;Pieņēmumi!$BN$49), "Vidējs","Liels"))))</f>
        <v>Vidējs</v>
      </c>
      <c r="BE155" s="9">
        <f>IF(BD155="Mikro",Pieņēmumi!$BN$31*BB155*0.5,
IF(BD155="Mazs",Pieņēmumi!$BN$31*BB155,
IF(BD155="Vidējs",Pieņēmumi!$BN$32*BB155,
IF(BD155="Liels",Pieņēmumi!$BN$34*BB155,
0))))</f>
        <v>2.454780361757106</v>
      </c>
      <c r="BF155" s="9">
        <f>IF(BD155="Mikro",Pieņēmumi!$BN$31*BB155*0.5,0)</f>
        <v>0</v>
      </c>
      <c r="BG155">
        <v>34</v>
      </c>
      <c r="BH155">
        <v>3</v>
      </c>
      <c r="BI155" s="2">
        <f t="shared" si="113"/>
        <v>11.333333333333334</v>
      </c>
      <c r="BJ155" s="6">
        <f>ROUNDUP(IF($A155=1,BG155/Pieņēmumi!$BY$39,IF($A155=2,BG155/Pieņēmumi!$BY$40,IF($A155=3,BG155/Pieņēmumi!$BY$41,BG155/Pieņēmumi!$BY$42))),$BJ$10)</f>
        <v>2</v>
      </c>
      <c r="BK155" s="6">
        <f t="shared" si="124"/>
        <v>17</v>
      </c>
      <c r="BL155" s="6" t="str">
        <f>IF(AND(BK155&gt;=0,BK155&lt;Pieņēmumi!$BY$46),0,
IF(AND(BK155&gt;= Pieņēmumi!$BY$46,BK155&lt;Pieņēmumi!$BY$47), "Mikro",
IF(AND(BK155&gt;=Pieņēmumi!$BY$47,BK155&lt;Pieņēmumi!$BY$48), "Mazs",
IF(AND(BK155&gt;=Pieņēmumi!$BY$48,BK155&lt;Pieņēmumi!$BY$49), "Vidējs","Liels"))))</f>
        <v>Vidējs</v>
      </c>
      <c r="BM155" s="9">
        <f>IF(BL155="Mikro",Pieņēmumi!$BY$31*BJ155*0.5,
IF(BL155="Mazs",Pieņēmumi!$BY$31*BJ155,
IF(BL155="Vidējs",Pieņēmumi!$BY$32*BJ155,
IF(BL155="Liels",Pieņēmumi!$BY$34*BJ155,
0))))</f>
        <v>2.5839793281653747</v>
      </c>
      <c r="BN155" s="9">
        <f>IF(BL155="Mikro",Pieņēmumi!$BY$31*BJ155*0.5,0)</f>
        <v>0</v>
      </c>
      <c r="BO155">
        <v>28</v>
      </c>
      <c r="BP155">
        <v>2</v>
      </c>
      <c r="BQ155" s="2">
        <f t="shared" si="114"/>
        <v>14</v>
      </c>
      <c r="BR155" s="6">
        <f>ROUNDUP(IF($A155=1,BO155/Pieņēmumi!$CJ$39,IF($A155=2,BO155/Pieņēmumi!$CJ$40,IF($A155=3,BO155/Pieņēmumi!$CJ$41,BO155/Pieņēmumi!$CJ$42))),$BR$10)</f>
        <v>2</v>
      </c>
      <c r="BS155" s="6">
        <f t="shared" si="125"/>
        <v>14</v>
      </c>
      <c r="BT155" s="6" t="str">
        <f>IF(AND(BS155&gt;=0,BS155&lt;Pieņēmumi!$CJ$46),0,
IF(AND(BS155&gt;= Pieņēmumi!$CJ$46,BS155&lt;Pieņēmumi!$CJ$47), "Mikro",
IF(AND(BS155&gt;=Pieņēmumi!$CJ$47,BS155&lt;Pieņēmumi!$CJ$48), "Mazs",
IF(AND(BS155&gt;=Pieņēmumi!$CJ$48,BS155&lt;Pieņēmumi!$CJ$49), "Vidējs","Liels"))))</f>
        <v>Vidējs</v>
      </c>
      <c r="BU155" s="9">
        <f>IF(BT155="Mikro",Pieņēmumi!$CJ$31*BR155*0.5,
IF(BT155="Mazs",Pieņēmumi!$CJ$31*BR155,
IF(BT155="Vidējs",Pieņēmumi!$CJ$32*BR155,
IF(BT155="Liels",Pieņēmumi!$CJ$34*BR155,
0))))</f>
        <v>2.5839793281653747</v>
      </c>
      <c r="BV155" s="9">
        <f>IF(BT155="Mikro",Pieņēmumi!$CJ$31*BR155*0.5,0)</f>
        <v>0</v>
      </c>
      <c r="BW155">
        <v>0</v>
      </c>
      <c r="BX155">
        <v>0</v>
      </c>
      <c r="BY155" s="2">
        <v>0</v>
      </c>
      <c r="BZ155" s="6">
        <f>ROUNDUP(IF($A155=1,BW155/Pieņēmumi!$CU$42,IF($A155=2,BW155/Pieņēmumi!$CU$43,IF($A155=3,BW155/Pieņēmumi!$CU$44,BW155/Pieņēmumi!$CU$45))),$CH$10)</f>
        <v>0</v>
      </c>
      <c r="CA155" s="6">
        <f t="shared" si="126"/>
        <v>0</v>
      </c>
      <c r="CB155" s="6">
        <f>IF(AND(CA155&gt;=0,CA155&lt;Pieņēmumi!$CU$49),0,
IF(AND(CA155&gt;=Pieņēmumi!$CU$49,CA155&lt;Pieņēmumi!$CU$50),"Mazs",
IF(AND(CA155&gt;=Pieņēmumi!$CU$50,CA155&lt;Pieņēmumi!$CU$51),"Vidējs","Liels")))</f>
        <v>0</v>
      </c>
      <c r="CC155" s="9">
        <f>IF(CB155="Mazs",Pieņēmumi!$CU$34*BZ155,IF(CB155="Vidējs",Pieņēmumi!$CU$35*BZ155,IF(CB155="Liels",Pieņēmumi!$CU$37*BZ155,0)))</f>
        <v>0</v>
      </c>
      <c r="CD155" s="9">
        <f>IF(CB155="Mazs",(Pieņēmumi!$CU$35-Pieņēmumi!$CU$34)*BZ155,0)</f>
        <v>0</v>
      </c>
      <c r="CE155">
        <v>0</v>
      </c>
      <c r="CF155">
        <v>0</v>
      </c>
      <c r="CG155" s="2">
        <v>0</v>
      </c>
      <c r="CH155" s="6">
        <f>ROUNDUP(IF($A155=1,CE155/Pieņēmumi!$DE$42,IF($A155=2,CE155/Pieņēmumi!$DE$43,IF($A155=3,CE155/Pieņēmumi!$DE$44,CE155/Pieņēmumi!$DE$45))),$CH$10)</f>
        <v>0</v>
      </c>
      <c r="CI155" s="6">
        <f t="shared" si="127"/>
        <v>0</v>
      </c>
      <c r="CJ155" s="6">
        <f>IF(AND(CI155&gt;=0,CI155&lt;Pieņēmumi!$DE$49),0,
IF(AND(CI155&gt;=Pieņēmumi!$DE$49,CI155&lt;Pieņēmumi!$DE$50),"Mazs",
IF(AND(CI155&gt;=Pieņēmumi!$DE$50,CI155&lt;Pieņēmumi!$DE$51),"Vidējs","Liels")))</f>
        <v>0</v>
      </c>
      <c r="CK155" s="9">
        <f>IF(CJ155="Mazs",Pieņēmumi!$DE$34*CH155,IF(CJ155="Vidējs",Pieņēmumi!$DE$35*CH155,IF(CJ155="Liels",Pieņēmumi!$DE$37*CH155,0)))</f>
        <v>0</v>
      </c>
      <c r="CL155" s="9">
        <f>IF(CJ155="Mazs",(Pieņēmumi!$DE$35-Pieņēmumi!$DE$34)*CH155,0)</f>
        <v>0</v>
      </c>
      <c r="CM155">
        <v>0</v>
      </c>
      <c r="CN155">
        <v>0</v>
      </c>
      <c r="CO155" s="2">
        <v>0</v>
      </c>
      <c r="CP155" s="6">
        <f>ROUNDUP(IF($A155=1,CM155/Pieņēmumi!$DO$42,IF($A155=2,CM155/Pieņēmumi!$DO$43,IF($A155=3,CM155/Pieņēmumi!$DO$44,CM155/Pieņēmumi!$DO$45))),$CP$10)</f>
        <v>0</v>
      </c>
      <c r="CQ155" s="6">
        <f t="shared" si="128"/>
        <v>0</v>
      </c>
      <c r="CR155" s="6">
        <f>IF(AND(CQ155&gt;=0,CQ155&lt;Pieņēmumi!$DO$49),0,
IF(AND(CQ155&gt;=Pieņēmumi!$DO$49,CQ155&lt;Pieņēmumi!$DO$50),"Mazs",
IF(AND(CQ155&gt;=Pieņēmumi!$DO$50,CQ155&lt;Pieņēmumi!$DO$51),"Vidējs","Liels")))</f>
        <v>0</v>
      </c>
      <c r="CS155" s="9">
        <f>IF(CR155="Mazs",Pieņēmumi!$DO$34*CP155,IF(CR155="Vidējs",Pieņēmumi!$DO$35*CP155,IF(CR155="Liels",Pieņēmumi!$DO$37*CP155,0)))</f>
        <v>0</v>
      </c>
      <c r="CT155" s="9">
        <f>IF(CR155="Mazs",(Pieņēmumi!$DO$35-Pieņēmumi!$DO$34)*CP155,0)</f>
        <v>0</v>
      </c>
      <c r="CU155" s="6">
        <f t="shared" si="129"/>
        <v>401</v>
      </c>
      <c r="CV155" s="6">
        <f t="shared" si="130"/>
        <v>23</v>
      </c>
      <c r="CW155" s="2">
        <f t="shared" si="131"/>
        <v>17.434782608695652</v>
      </c>
      <c r="CX155" t="str">
        <f t="shared" si="132"/>
        <v>Vidējā</v>
      </c>
    </row>
    <row r="156" spans="1:102" x14ac:dyDescent="0.25">
      <c r="A156" s="5">
        <v>1</v>
      </c>
      <c r="B156" s="23">
        <v>0.72873131928900081</v>
      </c>
      <c r="C156">
        <v>191</v>
      </c>
      <c r="D156">
        <v>7</v>
      </c>
      <c r="E156" s="2">
        <f t="shared" si="133"/>
        <v>27.285714285714285</v>
      </c>
      <c r="F156" s="6">
        <f>ROUNDUP(IF($A156=1,C156/Pieņēmumi!$B$39,IF($A156=2,C156/Pieņēmumi!$B$40,IF($A156=3,C156/Pieņēmumi!$B$41,C156/Pieņēmumi!$B$42))),$F$10)</f>
        <v>10</v>
      </c>
      <c r="G156" s="6">
        <f t="shared" si="117"/>
        <v>19.100000000000001</v>
      </c>
      <c r="H156" s="6" t="str">
        <f>IF(AND(G156&gt;=0,G156&lt;Pieņēmumi!$B$46),0,
IF(AND(G156&gt;= Pieņēmumi!$B$46,G156&lt;Pieņēmumi!$B$47), "Mikro",
IF(AND(G156&gt;=Pieņēmumi!$B$47,G156&lt;Pieņēmumi!$B$48), "Mazs",
IF(AND(G156&gt;=Pieņēmumi!$B$48,G156&lt;Pieņēmumi!$B$49), "Vidējs","Liels"))))</f>
        <v>Vidējs</v>
      </c>
      <c r="I156" s="9">
        <f>IF(H156="Mikro",Pieņēmumi!$B$31*F156*0.5,
IF(H156="Mazs",Pieņēmumi!$B$31*F156,
IF(H156="Vidējs",Pieņēmumi!$B$32*F156,
IF(H156="Liels",Pieņēmumi!$B$34*F156,
0))))</f>
        <v>8.0749354005167948</v>
      </c>
      <c r="J156" s="9">
        <f>IF(H156="Mikro",Pieņēmumi!$B$31*F156*0.5,0)</f>
        <v>0</v>
      </c>
      <c r="K156">
        <v>160</v>
      </c>
      <c r="L156">
        <v>6</v>
      </c>
      <c r="M156" s="2">
        <f t="shared" si="134"/>
        <v>26.666666666666668</v>
      </c>
      <c r="N156" s="6">
        <f>ROUNDUP(IF($A156=1,K156/Pieņēmumi!$L$39,IF($A156=2,K156/Pieņēmumi!$L$40,IF($A156=3,K156/Pieņēmumi!$L$41,K156/Pieņēmumi!$L$42))),$N$10)</f>
        <v>8</v>
      </c>
      <c r="O156" s="6">
        <f t="shared" si="118"/>
        <v>20</v>
      </c>
      <c r="P156" s="6" t="str">
        <f>IF(AND(O156&gt;=0,O156&lt;Pieņēmumi!$L$46),0,
IF(AND(O156&gt;= Pieņēmumi!$L$46,O156&lt;Pieņēmumi!$L$47), "Mikro",
IF(AND(O156&gt;=Pieņēmumi!$L$47,O156&lt;Pieņēmumi!$L$48), "Mazs",
IF(AND(O156&gt;=Pieņēmumi!$L$48,O156&lt;Pieņēmumi!$L$49), "Vidējs","Liels"))))</f>
        <v>Vidējs</v>
      </c>
      <c r="Q156" s="9">
        <f>IF(P156="Mikro",Pieņēmumi!$L$31*N156*0.5,
IF(P156="Mazs",Pieņēmumi!$L$31*N156,
IF(P156="Vidējs",Pieņēmumi!$L$32*N156,
IF(P156="Liels",Pieņēmumi!$L$34*N156,
0))))</f>
        <v>6.7183462532299751</v>
      </c>
      <c r="R156" s="9">
        <f>IF(P156="Mikro",Pieņēmumi!$L$31*N156*0.5,0)</f>
        <v>0</v>
      </c>
      <c r="S156">
        <v>167</v>
      </c>
      <c r="T156">
        <v>6</v>
      </c>
      <c r="U156" s="2">
        <f t="shared" si="115"/>
        <v>27.833333333333332</v>
      </c>
      <c r="V156" s="6">
        <f>ROUNDUP(IF($A156=1,S156/Pieņēmumi!$V$39,IF($A156=2,S156/Pieņēmumi!$V$40,IF($A156=3,S156/Pieņēmumi!$V$41,S156/Pieņēmumi!$V$42))),$V$10)</f>
        <v>9</v>
      </c>
      <c r="W156" s="6">
        <f t="shared" si="119"/>
        <v>18.555555555555557</v>
      </c>
      <c r="X156" s="6" t="str">
        <f>IF(AND(W156&gt;=0,W156&lt;Pieņēmumi!$V$46),0,
IF(AND(W156&gt;= Pieņēmumi!$V$46,W156&lt;Pieņēmumi!$V$47), "Mikro",
IF(AND(W156&gt;=Pieņēmumi!$V$47,W156&lt;Pieņēmumi!$V$48), "Mazs",
IF(AND(W156&gt;=Pieņēmumi!$V$48,W156&lt;Pieņēmumi!$V$49), "Vidējs","Liels"))))</f>
        <v>Vidējs</v>
      </c>
      <c r="Y156" s="9">
        <f>IF(X156="Mikro",Pieņēmumi!$V$31*V156*0.5,
IF(X156="Mazs",Pieņēmumi!$V$31*V156,
IF(X156="Vidējs",Pieņēmumi!$V$32*V156,
IF(X156="Liels",Pieņēmumi!$V$34*V156,
0))))</f>
        <v>7.8488372093023262</v>
      </c>
      <c r="Z156" s="9">
        <f>IF(X156="Mikro",Pieņēmumi!$V$31*V156*0.5,0)</f>
        <v>0</v>
      </c>
      <c r="AA156">
        <v>152</v>
      </c>
      <c r="AB156">
        <v>6</v>
      </c>
      <c r="AC156" s="2">
        <f t="shared" si="135"/>
        <v>25.333333333333332</v>
      </c>
      <c r="AD156" s="6">
        <f>ROUNDUP(IF($A156=1,AA156/Pieņēmumi!$AF$39,IF($A156=2,AA156/Pieņēmumi!$AF$40,IF($A156=3,AA156/Pieņēmumi!$AF$41,AA156/Pieņēmumi!$AF$42))),$AD$10)</f>
        <v>8</v>
      </c>
      <c r="AE156" s="6">
        <f t="shared" si="120"/>
        <v>19</v>
      </c>
      <c r="AF156" s="6" t="str">
        <f>IF(AND(AE156&gt;=0,AE156&lt;Pieņēmumi!$AF$46),0,
IF(AND(AE156&gt;= Pieņēmumi!$AF$46,AE156&lt;Pieņēmumi!$AF$47), "Mikro",
IF(AND(AE156&gt;=Pieņēmumi!$AF$47,AE156&lt;Pieņēmumi!$AF$48), "Mazs",
IF(AND(AE156&gt;=Pieņēmumi!$AF$48,AE156&lt;Pieņēmumi!$AF$49), "Vidējs","Liels"))))</f>
        <v>Vidējs</v>
      </c>
      <c r="AG156" s="9">
        <f>IF(AF156="Mikro",Pieņēmumi!$AF$31*AD156*0.5,
IF(AF156="Mazs",Pieņēmumi!$AF$31*AD156,
IF(AF156="Vidējs",Pieņēmumi!$AF$32*AD156,
IF(AF156="Liels",Pieņēmumi!$AF$34*AD156,
0))))</f>
        <v>8.2687338501292</v>
      </c>
      <c r="AH156" s="9">
        <f>IF(AF156="Mikro",Pieņēmumi!$AF$31*AD156*0.5,0)</f>
        <v>0</v>
      </c>
      <c r="AI156">
        <v>164</v>
      </c>
      <c r="AJ156">
        <v>6</v>
      </c>
      <c r="AK156" s="2">
        <f t="shared" si="136"/>
        <v>27.333333333333332</v>
      </c>
      <c r="AL156" s="6">
        <f>ROUNDUP(IF($A156=1,AI156/Pieņēmumi!$AR$39,IF($A156=2,AI156/Pieņēmumi!$AR$40,IF($A156=3,AI156/Pieņēmumi!$AR$41,AI156/Pieņēmumi!$AR$42))),$AL$10)</f>
        <v>7</v>
      </c>
      <c r="AM156" s="6">
        <f t="shared" si="121"/>
        <v>23.428571428571427</v>
      </c>
      <c r="AN156" s="6" t="str">
        <f>IF(AND(AM156&gt;=0,AM156&lt;Pieņēmumi!$AR$46),0,
IF(AND(AM156&gt;= Pieņēmumi!$AR$46,AM156&lt;Pieņēmumi!$AR$47), "Mikro",
IF(AND(AM156&gt;=Pieņēmumi!$AR$47,AM156&lt;Pieņēmumi!$AR$48), "Mazs",
IF(AND(AM156&gt;=Pieņēmumi!$AR$48,AM156&lt;Pieņēmumi!$AR$49), "Vidējs","Liels"))))</f>
        <v>Liels</v>
      </c>
      <c r="AO156" s="9">
        <f>IF(AN156="Mikro",Pieņēmumi!$AR$31*AL156*0.5,
IF(AN156="Mazs",Pieņēmumi!$AR$31*AL156,
IF(AN156="Vidējs",Pieņēmumi!$AR$32*AL156,
IF(AN156="Liels",Pieņēmumi!$AR$34*AL156,
0))))</f>
        <v>9.5959595959595951</v>
      </c>
      <c r="AP156" s="9">
        <f>IF(AN156="Mikro",Pieņēmumi!$AR$31*AL156*0.5,0)</f>
        <v>0</v>
      </c>
      <c r="AQ156">
        <v>163</v>
      </c>
      <c r="AR156">
        <v>6</v>
      </c>
      <c r="AS156" s="2">
        <f t="shared" si="116"/>
        <v>27.166666666666668</v>
      </c>
      <c r="AT156" s="6">
        <f>ROUNDUP(IF($A156=1,AQ156/Pieņēmumi!$BC$39,IF($A156=2,AQ156/Pieņēmumi!$BC$40,IF($A156=3,AQ156/Pieņēmumi!$BC$41,AQ156/Pieņēmumi!$BC$42))),$AT$10)</f>
        <v>7</v>
      </c>
      <c r="AU156" s="6">
        <f t="shared" si="122"/>
        <v>23.285714285714285</v>
      </c>
      <c r="AV156" s="6" t="str">
        <f>IF(AND(AU156&gt;=0,AU156&lt;Pieņēmumi!$BC$46),0,
IF(AND(AU156&gt;= Pieņēmumi!$BC$46,AU156&lt;Pieņēmumi!$BC$47), "Mikro",
IF(AND(AU156&gt;=Pieņēmumi!$BC$47,AU156&lt;Pieņēmumi!$BC$48), "Mazs",
IF(AND(AU156&gt;=Pieņēmumi!$BC$48,AU156&lt;Pieņēmumi!$BC$49), "Vidējs","Liels"))))</f>
        <v>Liels</v>
      </c>
      <c r="AW156" s="9">
        <f>IF(AV156="Mikro",Pieņēmumi!$BC$31*AT156*0.5,
IF(AV156="Mazs",Pieņēmumi!$BC$31*AT156,
IF(AV156="Vidējs",Pieņēmumi!$BC$32*AT156,
IF(AV156="Liels",Pieņēmumi!$BC$34*AT156,
0))))</f>
        <v>10.606060606060606</v>
      </c>
      <c r="AX156" s="9">
        <f>IF(AV156="Mikro",Pieņēmumi!$BC$31*AT156*0.5,0)</f>
        <v>0</v>
      </c>
      <c r="AY156">
        <v>0</v>
      </c>
      <c r="AZ156">
        <v>0</v>
      </c>
      <c r="BA156" s="2">
        <v>0</v>
      </c>
      <c r="BB156" s="6">
        <f>ROUNDUP(IF($A156=1,AY156/Pieņēmumi!$BN$39,IF($A156=2,AY156/Pieņēmumi!$BN$40,IF($A156=3,AY156/Pieņēmumi!$BN$41,AY156/Pieņēmumi!$BN$42))),$BB$10)</f>
        <v>0</v>
      </c>
      <c r="BC156" s="6">
        <f t="shared" si="123"/>
        <v>0</v>
      </c>
      <c r="BD156" s="6">
        <f>IF(AND(BC156&gt;=0,BC156&lt;Pieņēmumi!$BN$46),0,
IF(AND(BC156&gt;= Pieņēmumi!$BN$46,BC156&lt;Pieņēmumi!$BN$47), "Mikro",
IF(AND(BC156&gt;=Pieņēmumi!$BN$47,BC156&lt;Pieņēmumi!$BN$48), "Mazs",
IF(AND(BC156&gt;=Pieņēmumi!$BN$48,BC156&lt;Pieņēmumi!$BN$49), "Vidējs","Liels"))))</f>
        <v>0</v>
      </c>
      <c r="BE156" s="9">
        <f>IF(BD156="Mikro",Pieņēmumi!$BN$31*BB156*0.5,
IF(BD156="Mazs",Pieņēmumi!$BN$31*BB156,
IF(BD156="Vidējs",Pieņēmumi!$BN$32*BB156,
IF(BD156="Liels",Pieņēmumi!$BN$34*BB156,
0))))</f>
        <v>0</v>
      </c>
      <c r="BF156" s="9">
        <f>IF(BD156="Mikro",Pieņēmumi!$BN$31*BB156*0.5,0)</f>
        <v>0</v>
      </c>
      <c r="BG156">
        <v>0</v>
      </c>
      <c r="BH156">
        <v>0</v>
      </c>
      <c r="BI156" s="2">
        <v>0</v>
      </c>
      <c r="BJ156" s="6">
        <f>ROUNDUP(IF($A156=1,BG156/Pieņēmumi!$BY$39,IF($A156=2,BG156/Pieņēmumi!$BY$40,IF($A156=3,BG156/Pieņēmumi!$BY$41,BG156/Pieņēmumi!$BY$42))),$BJ$10)</f>
        <v>0</v>
      </c>
      <c r="BK156" s="6">
        <f t="shared" si="124"/>
        <v>0</v>
      </c>
      <c r="BL156" s="6">
        <f>IF(AND(BK156&gt;=0,BK156&lt;Pieņēmumi!$BY$46),0,
IF(AND(BK156&gt;= Pieņēmumi!$BY$46,BK156&lt;Pieņēmumi!$BY$47), "Mikro",
IF(AND(BK156&gt;=Pieņēmumi!$BY$47,BK156&lt;Pieņēmumi!$BY$48), "Mazs",
IF(AND(BK156&gt;=Pieņēmumi!$BY$48,BK156&lt;Pieņēmumi!$BY$49), "Vidējs","Liels"))))</f>
        <v>0</v>
      </c>
      <c r="BM156" s="9">
        <f>IF(BL156="Mikro",Pieņēmumi!$BY$31*BJ156*0.5,
IF(BL156="Mazs",Pieņēmumi!$BY$31*BJ156,
IF(BL156="Vidējs",Pieņēmumi!$BY$32*BJ156,
IF(BL156="Liels",Pieņēmumi!$BY$34*BJ156,
0))))</f>
        <v>0</v>
      </c>
      <c r="BN156" s="9">
        <f>IF(BL156="Mikro",Pieņēmumi!$BY$31*BJ156*0.5,0)</f>
        <v>0</v>
      </c>
      <c r="BO156">
        <v>0</v>
      </c>
      <c r="BP156">
        <v>0</v>
      </c>
      <c r="BQ156" s="2">
        <v>0</v>
      </c>
      <c r="BR156" s="6">
        <f>ROUNDUP(IF($A156=1,BO156/Pieņēmumi!$CJ$39,IF($A156=2,BO156/Pieņēmumi!$CJ$40,IF($A156=3,BO156/Pieņēmumi!$CJ$41,BO156/Pieņēmumi!$CJ$42))),$BR$10)</f>
        <v>0</v>
      </c>
      <c r="BS156" s="6">
        <f t="shared" si="125"/>
        <v>0</v>
      </c>
      <c r="BT156" s="6">
        <f>IF(AND(BS156&gt;=0,BS156&lt;Pieņēmumi!$CJ$46),0,
IF(AND(BS156&gt;= Pieņēmumi!$CJ$46,BS156&lt;Pieņēmumi!$CJ$47), "Mikro",
IF(AND(BS156&gt;=Pieņēmumi!$CJ$47,BS156&lt;Pieņēmumi!$CJ$48), "Mazs",
IF(AND(BS156&gt;=Pieņēmumi!$CJ$48,BS156&lt;Pieņēmumi!$CJ$49), "Vidējs","Liels"))))</f>
        <v>0</v>
      </c>
      <c r="BU156" s="9">
        <f>IF(BT156="Mikro",Pieņēmumi!$CJ$31*BR156*0.5,
IF(BT156="Mazs",Pieņēmumi!$CJ$31*BR156,
IF(BT156="Vidējs",Pieņēmumi!$CJ$32*BR156,
IF(BT156="Liels",Pieņēmumi!$CJ$34*BR156,
0))))</f>
        <v>0</v>
      </c>
      <c r="BV156" s="9">
        <f>IF(BT156="Mikro",Pieņēmumi!$CJ$31*BR156*0.5,0)</f>
        <v>0</v>
      </c>
      <c r="BW156">
        <v>0</v>
      </c>
      <c r="BX156">
        <v>0</v>
      </c>
      <c r="BY156" s="2">
        <v>0</v>
      </c>
      <c r="BZ156" s="6">
        <f>ROUNDUP(IF($A156=1,BW156/Pieņēmumi!$CU$42,IF($A156=2,BW156/Pieņēmumi!$CU$43,IF($A156=3,BW156/Pieņēmumi!$CU$44,BW156/Pieņēmumi!$CU$45))),$CH$10)</f>
        <v>0</v>
      </c>
      <c r="CA156" s="6">
        <f t="shared" si="126"/>
        <v>0</v>
      </c>
      <c r="CB156" s="6">
        <f>IF(AND(CA156&gt;=0,CA156&lt;Pieņēmumi!$CU$49),0,
IF(AND(CA156&gt;=Pieņēmumi!$CU$49,CA156&lt;Pieņēmumi!$CU$50),"Mazs",
IF(AND(CA156&gt;=Pieņēmumi!$CU$50,CA156&lt;Pieņēmumi!$CU$51),"Vidējs","Liels")))</f>
        <v>0</v>
      </c>
      <c r="CC156" s="9">
        <f>IF(CB156="Mazs",Pieņēmumi!$CU$34*BZ156,IF(CB156="Vidējs",Pieņēmumi!$CU$35*BZ156,IF(CB156="Liels",Pieņēmumi!$CU$37*BZ156,0)))</f>
        <v>0</v>
      </c>
      <c r="CD156" s="9">
        <f>IF(CB156="Mazs",(Pieņēmumi!$CU$35-Pieņēmumi!$CU$34)*BZ156,0)</f>
        <v>0</v>
      </c>
      <c r="CE156">
        <v>0</v>
      </c>
      <c r="CF156">
        <v>0</v>
      </c>
      <c r="CG156" s="2">
        <v>0</v>
      </c>
      <c r="CH156" s="6">
        <f>ROUNDUP(IF($A156=1,CE156/Pieņēmumi!$DE$42,IF($A156=2,CE156/Pieņēmumi!$DE$43,IF($A156=3,CE156/Pieņēmumi!$DE$44,CE156/Pieņēmumi!$DE$45))),$CH$10)</f>
        <v>0</v>
      </c>
      <c r="CI156" s="6">
        <f t="shared" si="127"/>
        <v>0</v>
      </c>
      <c r="CJ156" s="6">
        <f>IF(AND(CI156&gt;=0,CI156&lt;Pieņēmumi!$DE$49),0,
IF(AND(CI156&gt;=Pieņēmumi!$DE$49,CI156&lt;Pieņēmumi!$DE$50),"Mazs",
IF(AND(CI156&gt;=Pieņēmumi!$DE$50,CI156&lt;Pieņēmumi!$DE$51),"Vidējs","Liels")))</f>
        <v>0</v>
      </c>
      <c r="CK156" s="9">
        <f>IF(CJ156="Mazs",Pieņēmumi!$DE$34*CH156,IF(CJ156="Vidējs",Pieņēmumi!$DE$35*CH156,IF(CJ156="Liels",Pieņēmumi!$DE$37*CH156,0)))</f>
        <v>0</v>
      </c>
      <c r="CL156" s="9">
        <f>IF(CJ156="Mazs",(Pieņēmumi!$DE$35-Pieņēmumi!$DE$34)*CH156,0)</f>
        <v>0</v>
      </c>
      <c r="CM156">
        <v>0</v>
      </c>
      <c r="CN156">
        <v>0</v>
      </c>
      <c r="CO156" s="2">
        <v>0</v>
      </c>
      <c r="CP156" s="6">
        <f>ROUNDUP(IF($A156=1,CM156/Pieņēmumi!$DO$42,IF($A156=2,CM156/Pieņēmumi!$DO$43,IF($A156=3,CM156/Pieņēmumi!$DO$44,CM156/Pieņēmumi!$DO$45))),$CP$10)</f>
        <v>0</v>
      </c>
      <c r="CQ156" s="6">
        <f t="shared" si="128"/>
        <v>0</v>
      </c>
      <c r="CR156" s="6">
        <f>IF(AND(CQ156&gt;=0,CQ156&lt;Pieņēmumi!$DO$49),0,
IF(AND(CQ156&gt;=Pieņēmumi!$DO$49,CQ156&lt;Pieņēmumi!$DO$50),"Mazs",
IF(AND(CQ156&gt;=Pieņēmumi!$DO$50,CQ156&lt;Pieņēmumi!$DO$51),"Vidējs","Liels")))</f>
        <v>0</v>
      </c>
      <c r="CS156" s="9">
        <f>IF(CR156="Mazs",Pieņēmumi!$DO$34*CP156,IF(CR156="Vidējs",Pieņēmumi!$DO$35*CP156,IF(CR156="Liels",Pieņēmumi!$DO$37*CP156,0)))</f>
        <v>0</v>
      </c>
      <c r="CT156" s="9">
        <f>IF(CR156="Mazs",(Pieņēmumi!$DO$35-Pieņēmumi!$DO$34)*CP156,0)</f>
        <v>0</v>
      </c>
      <c r="CU156" s="6">
        <f t="shared" si="129"/>
        <v>997</v>
      </c>
      <c r="CV156" s="6">
        <f t="shared" si="130"/>
        <v>37</v>
      </c>
      <c r="CW156" s="2">
        <f t="shared" si="131"/>
        <v>26.945945945945947</v>
      </c>
      <c r="CX156" t="str">
        <f t="shared" si="132"/>
        <v>Lielā</v>
      </c>
    </row>
    <row r="157" spans="1:102" x14ac:dyDescent="0.25">
      <c r="A157" s="5">
        <v>3</v>
      </c>
      <c r="B157" s="23">
        <v>0.72868488272860499</v>
      </c>
      <c r="C157">
        <v>11</v>
      </c>
      <c r="D157">
        <v>1</v>
      </c>
      <c r="E157" s="2">
        <f t="shared" si="133"/>
        <v>11</v>
      </c>
      <c r="F157" s="6">
        <f>ROUNDUP(IF($A157=1,C157/Pieņēmumi!$B$39,IF($A157=2,C157/Pieņēmumi!$B$40,IF($A157=3,C157/Pieņēmumi!$B$41,C157/Pieņēmumi!$B$42))),$F$10)</f>
        <v>1</v>
      </c>
      <c r="G157" s="6">
        <f t="shared" si="117"/>
        <v>11</v>
      </c>
      <c r="H157" s="6" t="str">
        <f>IF(AND(G157&gt;=0,G157&lt;Pieņēmumi!$B$46),0,
IF(AND(G157&gt;= Pieņēmumi!$B$46,G157&lt;Pieņēmumi!$B$47), "Mikro",
IF(AND(G157&gt;=Pieņēmumi!$B$47,G157&lt;Pieņēmumi!$B$48), "Mazs",
IF(AND(G157&gt;=Pieņēmumi!$B$48,G157&lt;Pieņēmumi!$B$49), "Vidējs","Liels"))))</f>
        <v>Mazs</v>
      </c>
      <c r="I157" s="9">
        <f>IF(H157="Mikro",Pieņēmumi!$B$31*F157*0.5,
IF(H157="Mazs",Pieņēmumi!$B$31*F157,
IF(H157="Vidējs",Pieņēmumi!$B$32*F157,
IF(H157="Liels",Pieņēmumi!$B$34*F157,
0))))</f>
        <v>0.71584189231248063</v>
      </c>
      <c r="J157" s="9">
        <f>IF(H157="Mikro",Pieņēmumi!$B$31*F157*0.5,0)</f>
        <v>0</v>
      </c>
      <c r="K157">
        <v>1</v>
      </c>
      <c r="L157">
        <v>0</v>
      </c>
      <c r="M157" s="2">
        <v>0</v>
      </c>
      <c r="N157" s="6">
        <f>ROUNDUP(IF($A157=1,K157/Pieņēmumi!$L$39,IF($A157=2,K157/Pieņēmumi!$L$40,IF($A157=3,K157/Pieņēmumi!$L$41,K157/Pieņēmumi!$L$42))),$N$10)</f>
        <v>1</v>
      </c>
      <c r="O157" s="6">
        <f t="shared" si="118"/>
        <v>1</v>
      </c>
      <c r="P157" s="6" t="str">
        <f>IF(AND(O157&gt;=0,O157&lt;Pieņēmumi!$L$46),0,
IF(AND(O157&gt;= Pieņēmumi!$L$46,O157&lt;Pieņēmumi!$L$47), "Mikro",
IF(AND(O157&gt;=Pieņēmumi!$L$47,O157&lt;Pieņēmumi!$L$48), "Mazs",
IF(AND(O157&gt;=Pieņēmumi!$L$48,O157&lt;Pieņēmumi!$L$49), "Vidējs","Liels"))))</f>
        <v>Mikro</v>
      </c>
      <c r="Q157" s="9">
        <f>IF(P157="Mikro",Pieņēmumi!$L$31*N157*0.5,
IF(P157="Mazs",Pieņēmumi!$L$31*N157,
IF(P157="Vidējs",Pieņēmumi!$L$32*N157,
IF(P157="Liels",Pieņēmumi!$L$34*N157,
0))))</f>
        <v>0.3734827264239029</v>
      </c>
      <c r="R157" s="9">
        <f>IF(P157="Mikro",Pieņēmumi!$L$31*N157*0.5,0)</f>
        <v>0.3734827264239029</v>
      </c>
      <c r="S157">
        <v>9</v>
      </c>
      <c r="T157">
        <v>1</v>
      </c>
      <c r="U157" s="2">
        <f t="shared" si="115"/>
        <v>9</v>
      </c>
      <c r="V157" s="6">
        <f>ROUNDUP(IF($A157=1,S157/Pieņēmumi!$V$39,IF($A157=2,S157/Pieņēmumi!$V$40,IF($A157=3,S157/Pieņēmumi!$V$41,S157/Pieņēmumi!$V$42))),$V$10)</f>
        <v>1</v>
      </c>
      <c r="W157" s="6">
        <f t="shared" si="119"/>
        <v>9</v>
      </c>
      <c r="X157" s="6" t="str">
        <f>IF(AND(W157&gt;=0,W157&lt;Pieņēmumi!$V$46),0,
IF(AND(W157&gt;= Pieņēmumi!$V$46,W157&lt;Pieņēmumi!$V$47), "Mikro",
IF(AND(W157&gt;=Pieņēmumi!$V$47,W157&lt;Pieņēmumi!$V$48), "Mazs",
IF(AND(W157&gt;=Pieņēmumi!$V$48,W157&lt;Pieņēmumi!$V$49), "Vidējs","Liels"))))</f>
        <v>Mazs</v>
      </c>
      <c r="Y157" s="9">
        <f>IF(X157="Mikro",Pieņēmumi!$V$31*V157*0.5,
IF(X157="Mazs",Pieņēmumi!$V$31*V157,
IF(X157="Vidējs",Pieņēmumi!$V$32*V157,
IF(X157="Liels",Pieņēmumi!$V$34*V157,
0))))</f>
        <v>0.77808901338313108</v>
      </c>
      <c r="Z157" s="9">
        <f>IF(X157="Mikro",Pieņēmumi!$V$31*V157*0.5,0)</f>
        <v>0</v>
      </c>
      <c r="AA157">
        <v>9</v>
      </c>
      <c r="AB157">
        <v>1</v>
      </c>
      <c r="AC157" s="2">
        <f t="shared" si="135"/>
        <v>9</v>
      </c>
      <c r="AD157" s="6">
        <f>ROUNDUP(IF($A157=1,AA157/Pieņēmumi!$AF$39,IF($A157=2,AA157/Pieņēmumi!$AF$40,IF($A157=3,AA157/Pieņēmumi!$AF$41,AA157/Pieņēmumi!$AF$42))),$AD$10)</f>
        <v>1</v>
      </c>
      <c r="AE157" s="6">
        <f t="shared" si="120"/>
        <v>9</v>
      </c>
      <c r="AF157" s="6" t="str">
        <f>IF(AND(AE157&gt;=0,AE157&lt;Pieņēmumi!$AF$46),0,
IF(AND(AE157&gt;= Pieņēmumi!$AF$46,AE157&lt;Pieņēmumi!$AF$47), "Mikro",
IF(AND(AE157&gt;=Pieņēmumi!$AF$47,AE157&lt;Pieņēmumi!$AF$48), "Mazs",
IF(AND(AE157&gt;=Pieņēmumi!$AF$48,AE157&lt;Pieņēmumi!$AF$49), "Vidējs","Liels"))))</f>
        <v>Mazs</v>
      </c>
      <c r="AG157" s="9">
        <f>IF(AF157="Mikro",Pieņēmumi!$AF$31*AD157*0.5,
IF(AF157="Mazs",Pieņēmumi!$AF$31*AD157,
IF(AF157="Vidējs",Pieņēmumi!$AF$32*AD157,
IF(AF157="Liels",Pieņēmumi!$AF$34*AD157,
0))))</f>
        <v>0.84033613445378152</v>
      </c>
      <c r="AH157" s="9">
        <f>IF(AF157="Mikro",Pieņēmumi!$AF$31*AD157*0.5,0)</f>
        <v>0</v>
      </c>
      <c r="AI157">
        <v>6</v>
      </c>
      <c r="AJ157">
        <v>1</v>
      </c>
      <c r="AK157" s="2">
        <f t="shared" si="136"/>
        <v>6</v>
      </c>
      <c r="AL157" s="6">
        <f>ROUNDUP(IF($A157=1,AI157/Pieņēmumi!$AR$39,IF($A157=2,AI157/Pieņēmumi!$AR$40,IF($A157=3,AI157/Pieņēmumi!$AR$41,AI157/Pieņēmumi!$AR$42))),$AL$10)</f>
        <v>1</v>
      </c>
      <c r="AM157" s="6">
        <f t="shared" si="121"/>
        <v>6</v>
      </c>
      <c r="AN157" s="6" t="str">
        <f>IF(AND(AM157&gt;=0,AM157&lt;Pieņēmumi!$AR$46),0,
IF(AND(AM157&gt;= Pieņēmumi!$AR$46,AM157&lt;Pieņēmumi!$AR$47), "Mikro",
IF(AND(AM157&gt;=Pieņēmumi!$AR$47,AM157&lt;Pieņēmumi!$AR$48), "Mazs",
IF(AND(AM157&gt;=Pieņēmumi!$AR$48,AM157&lt;Pieņēmumi!$AR$49), "Vidējs","Liels"))))</f>
        <v>Mikro</v>
      </c>
      <c r="AO157" s="9">
        <f>IF(AN157="Mikro",Pieņēmumi!$AR$31*AL157*0.5,
IF(AN157="Mazs",Pieņēmumi!$AR$31*AL157,
IF(AN157="Vidējs",Pieņēmumi!$AR$32*AL157,
IF(AN157="Liels",Pieņēmumi!$AR$34*AL157,
0))))</f>
        <v>0.45129162776221604</v>
      </c>
      <c r="AP157" s="9">
        <f>IF(AN157="Mikro",Pieņēmumi!$AR$31*AL157*0.5,0)</f>
        <v>0.45129162776221604</v>
      </c>
      <c r="AQ157">
        <v>9</v>
      </c>
      <c r="AR157">
        <v>1</v>
      </c>
      <c r="AS157" s="2">
        <f t="shared" si="116"/>
        <v>9</v>
      </c>
      <c r="AT157" s="6">
        <f>ROUNDUP(IF($A157=1,AQ157/Pieņēmumi!$BC$39,IF($A157=2,AQ157/Pieņēmumi!$BC$40,IF($A157=3,AQ157/Pieņēmumi!$BC$41,AQ157/Pieņēmumi!$BC$42))),$AT$10)</f>
        <v>1</v>
      </c>
      <c r="AU157" s="6">
        <f t="shared" si="122"/>
        <v>9</v>
      </c>
      <c r="AV157" s="6" t="str">
        <f>IF(AND(AU157&gt;=0,AU157&lt;Pieņēmumi!$BC$46),0,
IF(AND(AU157&gt;= Pieņēmumi!$BC$46,AU157&lt;Pieņēmumi!$BC$47), "Mikro",
IF(AND(AU157&gt;=Pieņēmumi!$BC$47,AU157&lt;Pieņēmumi!$BC$48), "Mazs",
IF(AND(AU157&gt;=Pieņēmumi!$BC$48,AU157&lt;Pieņēmumi!$BC$49), "Vidējs","Liels"))))</f>
        <v>Mazs</v>
      </c>
      <c r="AW157" s="9">
        <f>IF(AV157="Mikro",Pieņēmumi!$BC$31*AT157*0.5,
IF(AV157="Mazs",Pieņēmumi!$BC$31*AT157,
IF(AV157="Vidējs",Pieņēmumi!$BC$32*AT157,
IF(AV157="Liels",Pieņēmumi!$BC$34*AT157,
0))))</f>
        <v>0.96483037659508253</v>
      </c>
      <c r="AX157" s="9">
        <f>IF(AV157="Mikro",Pieņēmumi!$BC$31*AT157*0.5,0)</f>
        <v>0</v>
      </c>
      <c r="AY157">
        <v>10</v>
      </c>
      <c r="AZ157">
        <v>1</v>
      </c>
      <c r="BA157" s="2">
        <f t="shared" ref="BA157:BA170" si="138">AY157/AZ157</f>
        <v>10</v>
      </c>
      <c r="BB157" s="6">
        <f>ROUNDUP(IF($A157=1,AY157/Pieņēmumi!$BN$39,IF($A157=2,AY157/Pieņēmumi!$BN$40,IF($A157=3,AY157/Pieņēmumi!$BN$41,AY157/Pieņēmumi!$BN$42))),$BB$10)</f>
        <v>1</v>
      </c>
      <c r="BC157" s="6">
        <f t="shared" si="123"/>
        <v>10</v>
      </c>
      <c r="BD157" s="6" t="str">
        <f>IF(AND(BC157&gt;=0,BC157&lt;Pieņēmumi!$BN$46),0,
IF(AND(BC157&gt;= Pieņēmumi!$BN$46,BC157&lt;Pieņēmumi!$BN$47), "Mikro",
IF(AND(BC157&gt;=Pieņēmumi!$BN$47,BC157&lt;Pieņēmumi!$BN$48), "Mazs",
IF(AND(BC157&gt;=Pieņēmumi!$BN$48,BC157&lt;Pieņēmumi!$BN$49), "Vidējs","Liels"))))</f>
        <v>Mazs</v>
      </c>
      <c r="BE157" s="9">
        <f>IF(BD157="Mikro",Pieņēmumi!$BN$31*BB157*0.5,
IF(BD157="Mazs",Pieņēmumi!$BN$31*BB157,
IF(BD157="Vidējs",Pieņēmumi!$BN$32*BB157,
IF(BD157="Liels",Pieņēmumi!$BN$34*BB157,
0))))</f>
        <v>1.0270774976657331</v>
      </c>
      <c r="BF157" s="9">
        <f>IF(BD157="Mikro",Pieņēmumi!$BN$31*BB157*0.5,0)</f>
        <v>0</v>
      </c>
      <c r="BG157">
        <v>7</v>
      </c>
      <c r="BH157">
        <v>1</v>
      </c>
      <c r="BI157" s="2">
        <f t="shared" ref="BI157:BI170" si="139">BG157/BH157</f>
        <v>7</v>
      </c>
      <c r="BJ157" s="6">
        <f>ROUNDUP(IF($A157=1,BG157/Pieņēmumi!$BY$39,IF($A157=2,BG157/Pieņēmumi!$BY$40,IF($A157=3,BG157/Pieņēmumi!$BY$41,BG157/Pieņēmumi!$BY$42))),$BJ$10)</f>
        <v>1</v>
      </c>
      <c r="BK157" s="6">
        <f t="shared" si="124"/>
        <v>7</v>
      </c>
      <c r="BL157" s="6" t="str">
        <f>IF(AND(BK157&gt;=0,BK157&lt;Pieņēmumi!$BY$46),0,
IF(AND(BK157&gt;= Pieņēmumi!$BY$46,BK157&lt;Pieņēmumi!$BY$47), "Mikro",
IF(AND(BK157&gt;=Pieņēmumi!$BY$47,BK157&lt;Pieņēmumi!$BY$48), "Mazs",
IF(AND(BK157&gt;=Pieņēmumi!$BY$48,BK157&lt;Pieņēmumi!$BY$49), "Vidējs","Liels"))))</f>
        <v>Mikro</v>
      </c>
      <c r="BM157" s="9">
        <f>IF(BL157="Mikro",Pieņēmumi!$BY$31*BJ157*0.5,
IF(BL157="Mazs",Pieņēmumi!$BY$31*BJ157,
IF(BL157="Vidējs",Pieņēmumi!$BY$32*BJ157,
IF(BL157="Liels",Pieņēmumi!$BY$34*BJ157,
0))))</f>
        <v>0.54466230936819171</v>
      </c>
      <c r="BN157" s="9">
        <f>IF(BL157="Mikro",Pieņēmumi!$BY$31*BJ157*0.5,0)</f>
        <v>0.54466230936819171</v>
      </c>
      <c r="BO157">
        <v>0</v>
      </c>
      <c r="BP157">
        <v>0</v>
      </c>
      <c r="BQ157" s="2">
        <v>0</v>
      </c>
      <c r="BR157" s="6">
        <f>ROUNDUP(IF($A157=1,BO157/Pieņēmumi!$CJ$39,IF($A157=2,BO157/Pieņēmumi!$CJ$40,IF($A157=3,BO157/Pieņēmumi!$CJ$41,BO157/Pieņēmumi!$CJ$42))),$BR$10)</f>
        <v>0</v>
      </c>
      <c r="BS157" s="6">
        <f t="shared" si="125"/>
        <v>0</v>
      </c>
      <c r="BT157" s="6">
        <f>IF(AND(BS157&gt;=0,BS157&lt;Pieņēmumi!$CJ$46),0,
IF(AND(BS157&gt;= Pieņēmumi!$CJ$46,BS157&lt;Pieņēmumi!$CJ$47), "Mikro",
IF(AND(BS157&gt;=Pieņēmumi!$CJ$47,BS157&lt;Pieņēmumi!$CJ$48), "Mazs",
IF(AND(BS157&gt;=Pieņēmumi!$CJ$48,BS157&lt;Pieņēmumi!$CJ$49), "Vidējs","Liels"))))</f>
        <v>0</v>
      </c>
      <c r="BU157" s="9">
        <f>IF(BT157="Mikro",Pieņēmumi!$CJ$31*BR157*0.5,
IF(BT157="Mazs",Pieņēmumi!$CJ$31*BR157,
IF(BT157="Vidējs",Pieņēmumi!$CJ$32*BR157,
IF(BT157="Liels",Pieņēmumi!$CJ$34*BR157,
0))))</f>
        <v>0</v>
      </c>
      <c r="BV157" s="9">
        <f>IF(BT157="Mikro",Pieņēmumi!$CJ$31*BR157*0.5,0)</f>
        <v>0</v>
      </c>
      <c r="BW157">
        <v>0</v>
      </c>
      <c r="BX157">
        <v>0</v>
      </c>
      <c r="BY157" s="2">
        <v>0</v>
      </c>
      <c r="BZ157" s="6">
        <f>ROUNDUP(IF($A157=1,BW157/Pieņēmumi!$CU$42,IF($A157=2,BW157/Pieņēmumi!$CU$43,IF($A157=3,BW157/Pieņēmumi!$CU$44,BW157/Pieņēmumi!$CU$45))),$CH$10)</f>
        <v>0</v>
      </c>
      <c r="CA157" s="6">
        <f t="shared" si="126"/>
        <v>0</v>
      </c>
      <c r="CB157" s="6">
        <f>IF(AND(CA157&gt;=0,CA157&lt;Pieņēmumi!$CU$49),0,
IF(AND(CA157&gt;=Pieņēmumi!$CU$49,CA157&lt;Pieņēmumi!$CU$50),"Mazs",
IF(AND(CA157&gt;=Pieņēmumi!$CU$50,CA157&lt;Pieņēmumi!$CU$51),"Vidējs","Liels")))</f>
        <v>0</v>
      </c>
      <c r="CC157" s="9">
        <f>IF(CB157="Mazs",Pieņēmumi!$CU$34*BZ157,IF(CB157="Vidējs",Pieņēmumi!$CU$35*BZ157,IF(CB157="Liels",Pieņēmumi!$CU$37*BZ157,0)))</f>
        <v>0</v>
      </c>
      <c r="CD157" s="9">
        <f>IF(CB157="Mazs",(Pieņēmumi!$CU$35-Pieņēmumi!$CU$34)*BZ157,0)</f>
        <v>0</v>
      </c>
      <c r="CE157">
        <v>0</v>
      </c>
      <c r="CF157">
        <v>0</v>
      </c>
      <c r="CG157" s="2">
        <v>0</v>
      </c>
      <c r="CH157" s="6">
        <f>ROUNDUP(IF($A157=1,CE157/Pieņēmumi!$DE$42,IF($A157=2,CE157/Pieņēmumi!$DE$43,IF($A157=3,CE157/Pieņēmumi!$DE$44,CE157/Pieņēmumi!$DE$45))),$CH$10)</f>
        <v>0</v>
      </c>
      <c r="CI157" s="6">
        <f t="shared" si="127"/>
        <v>0</v>
      </c>
      <c r="CJ157" s="6">
        <f>IF(AND(CI157&gt;=0,CI157&lt;Pieņēmumi!$DE$49),0,
IF(AND(CI157&gt;=Pieņēmumi!$DE$49,CI157&lt;Pieņēmumi!$DE$50),"Mazs",
IF(AND(CI157&gt;=Pieņēmumi!$DE$50,CI157&lt;Pieņēmumi!$DE$51),"Vidējs","Liels")))</f>
        <v>0</v>
      </c>
      <c r="CK157" s="9">
        <f>IF(CJ157="Mazs",Pieņēmumi!$DE$34*CH157,IF(CJ157="Vidējs",Pieņēmumi!$DE$35*CH157,IF(CJ157="Liels",Pieņēmumi!$DE$37*CH157,0)))</f>
        <v>0</v>
      </c>
      <c r="CL157" s="9">
        <f>IF(CJ157="Mazs",(Pieņēmumi!$DE$35-Pieņēmumi!$DE$34)*CH157,0)</f>
        <v>0</v>
      </c>
      <c r="CM157">
        <v>0</v>
      </c>
      <c r="CN157">
        <v>0</v>
      </c>
      <c r="CO157" s="2">
        <v>0</v>
      </c>
      <c r="CP157" s="6">
        <f>ROUNDUP(IF($A157=1,CM157/Pieņēmumi!$DO$42,IF($A157=2,CM157/Pieņēmumi!$DO$43,IF($A157=3,CM157/Pieņēmumi!$DO$44,CM157/Pieņēmumi!$DO$45))),$CP$10)</f>
        <v>0</v>
      </c>
      <c r="CQ157" s="6">
        <f t="shared" si="128"/>
        <v>0</v>
      </c>
      <c r="CR157" s="6">
        <f>IF(AND(CQ157&gt;=0,CQ157&lt;Pieņēmumi!$DO$49),0,
IF(AND(CQ157&gt;=Pieņēmumi!$DO$49,CQ157&lt;Pieņēmumi!$DO$50),"Mazs",
IF(AND(CQ157&gt;=Pieņēmumi!$DO$50,CQ157&lt;Pieņēmumi!$DO$51),"Vidējs","Liels")))</f>
        <v>0</v>
      </c>
      <c r="CS157" s="9">
        <f>IF(CR157="Mazs",Pieņēmumi!$DO$34*CP157,IF(CR157="Vidējs",Pieņēmumi!$DO$35*CP157,IF(CR157="Liels",Pieņēmumi!$DO$37*CP157,0)))</f>
        <v>0</v>
      </c>
      <c r="CT157" s="9">
        <f>IF(CR157="Mazs",(Pieņēmumi!$DO$35-Pieņēmumi!$DO$34)*CP157,0)</f>
        <v>0</v>
      </c>
      <c r="CU157" s="6">
        <f t="shared" si="129"/>
        <v>62</v>
      </c>
      <c r="CV157" s="6">
        <f t="shared" si="130"/>
        <v>7</v>
      </c>
      <c r="CW157" s="2">
        <f t="shared" si="131"/>
        <v>8.8571428571428577</v>
      </c>
      <c r="CX157" t="str">
        <f t="shared" si="132"/>
        <v>Mazā</v>
      </c>
    </row>
    <row r="158" spans="1:102" x14ac:dyDescent="0.25">
      <c r="A158" s="5">
        <v>3</v>
      </c>
      <c r="B158" s="23">
        <v>0.72485084857145132</v>
      </c>
      <c r="C158">
        <v>22</v>
      </c>
      <c r="D158">
        <v>1</v>
      </c>
      <c r="E158" s="2">
        <f t="shared" si="133"/>
        <v>22</v>
      </c>
      <c r="F158" s="6">
        <f>ROUNDUP(IF($A158=1,C158/Pieņēmumi!$B$39,IF($A158=2,C158/Pieņēmumi!$B$40,IF($A158=3,C158/Pieņēmumi!$B$41,C158/Pieņēmumi!$B$42))),$F$10)</f>
        <v>2</v>
      </c>
      <c r="G158" s="6">
        <f t="shared" si="117"/>
        <v>11</v>
      </c>
      <c r="H158" s="6" t="str">
        <f>IF(AND(G158&gt;=0,G158&lt;Pieņēmumi!$B$46),0,
IF(AND(G158&gt;= Pieņēmumi!$B$46,G158&lt;Pieņēmumi!$B$47), "Mikro",
IF(AND(G158&gt;=Pieņēmumi!$B$47,G158&lt;Pieņēmumi!$B$48), "Mazs",
IF(AND(G158&gt;=Pieņēmumi!$B$48,G158&lt;Pieņēmumi!$B$49), "Vidējs","Liels"))))</f>
        <v>Mazs</v>
      </c>
      <c r="I158" s="9">
        <f>IF(H158="Mikro",Pieņēmumi!$B$31*F158*0.5,
IF(H158="Mazs",Pieņēmumi!$B$31*F158,
IF(H158="Vidējs",Pieņēmumi!$B$32*F158,
IF(H158="Liels",Pieņēmumi!$B$34*F158,
0))))</f>
        <v>1.4316837846249613</v>
      </c>
      <c r="J158" s="9">
        <f>IF(H158="Mikro",Pieņēmumi!$B$31*F158*0.5,0)</f>
        <v>0</v>
      </c>
      <c r="K158">
        <v>12</v>
      </c>
      <c r="L158">
        <v>1</v>
      </c>
      <c r="M158" s="2">
        <f>K158/L158</f>
        <v>12</v>
      </c>
      <c r="N158" s="6">
        <f>ROUNDUP(IF($A158=1,K158/Pieņēmumi!$L$39,IF($A158=2,K158/Pieņēmumi!$L$40,IF($A158=3,K158/Pieņēmumi!$L$41,K158/Pieņēmumi!$L$42))),$N$10)</f>
        <v>1</v>
      </c>
      <c r="O158" s="6">
        <f t="shared" si="118"/>
        <v>12</v>
      </c>
      <c r="P158" s="6" t="str">
        <f>IF(AND(O158&gt;=0,O158&lt;Pieņēmumi!$L$46),0,
IF(AND(O158&gt;= Pieņēmumi!$L$46,O158&lt;Pieņēmumi!$L$47), "Mikro",
IF(AND(O158&gt;=Pieņēmumi!$L$47,O158&lt;Pieņēmumi!$L$48), "Mazs",
IF(AND(O158&gt;=Pieņēmumi!$L$48,O158&lt;Pieņēmumi!$L$49), "Vidējs","Liels"))))</f>
        <v>Vidējs</v>
      </c>
      <c r="Q158" s="9">
        <f>IF(P158="Mikro",Pieņēmumi!$L$31*N158*0.5,
IF(P158="Mazs",Pieņēmumi!$L$31*N158,
IF(P158="Vidējs",Pieņēmumi!$L$32*N158,
IF(P158="Liels",Pieņēmumi!$L$34*N158,
0))))</f>
        <v>0.83979328165374689</v>
      </c>
      <c r="R158" s="9">
        <f>IF(P158="Mikro",Pieņēmumi!$L$31*N158*0.5,0)</f>
        <v>0</v>
      </c>
      <c r="S158">
        <v>22</v>
      </c>
      <c r="T158">
        <v>1</v>
      </c>
      <c r="U158" s="2">
        <f t="shared" si="115"/>
        <v>22</v>
      </c>
      <c r="V158" s="6">
        <f>ROUNDUP(IF($A158=1,S158/Pieņēmumi!$V$39,IF($A158=2,S158/Pieņēmumi!$V$40,IF($A158=3,S158/Pieņēmumi!$V$41,S158/Pieņēmumi!$V$42))),$V$10)</f>
        <v>2</v>
      </c>
      <c r="W158" s="6">
        <f t="shared" si="119"/>
        <v>11</v>
      </c>
      <c r="X158" s="6" t="str">
        <f>IF(AND(W158&gt;=0,W158&lt;Pieņēmumi!$V$46),0,
IF(AND(W158&gt;= Pieņēmumi!$V$46,W158&lt;Pieņēmumi!$V$47), "Mikro",
IF(AND(W158&gt;=Pieņēmumi!$V$47,W158&lt;Pieņēmumi!$V$48), "Mazs",
IF(AND(W158&gt;=Pieņēmumi!$V$48,W158&lt;Pieņēmumi!$V$49), "Vidējs","Liels"))))</f>
        <v>Mazs</v>
      </c>
      <c r="Y158" s="9">
        <f>IF(X158="Mikro",Pieņēmumi!$V$31*V158*0.5,
IF(X158="Mazs",Pieņēmumi!$V$31*V158,
IF(X158="Vidējs",Pieņēmumi!$V$32*V158,
IF(X158="Liels",Pieņēmumi!$V$34*V158,
0))))</f>
        <v>1.5561780267662622</v>
      </c>
      <c r="Z158" s="9">
        <f>IF(X158="Mikro",Pieņēmumi!$V$31*V158*0.5,0)</f>
        <v>0</v>
      </c>
      <c r="AA158">
        <v>22</v>
      </c>
      <c r="AB158">
        <v>1</v>
      </c>
      <c r="AC158" s="2">
        <f t="shared" si="135"/>
        <v>22</v>
      </c>
      <c r="AD158" s="6">
        <f>ROUNDUP(IF($A158=1,AA158/Pieņēmumi!$AF$39,IF($A158=2,AA158/Pieņēmumi!$AF$40,IF($A158=3,AA158/Pieņēmumi!$AF$41,AA158/Pieņēmumi!$AF$42))),$AD$10)</f>
        <v>2</v>
      </c>
      <c r="AE158" s="6">
        <f t="shared" si="120"/>
        <v>11</v>
      </c>
      <c r="AF158" s="6" t="str">
        <f>IF(AND(AE158&gt;=0,AE158&lt;Pieņēmumi!$AF$46),0,
IF(AND(AE158&gt;= Pieņēmumi!$AF$46,AE158&lt;Pieņēmumi!$AF$47), "Mikro",
IF(AND(AE158&gt;=Pieņēmumi!$AF$47,AE158&lt;Pieņēmumi!$AF$48), "Mazs",
IF(AND(AE158&gt;=Pieņēmumi!$AF$48,AE158&lt;Pieņēmumi!$AF$49), "Vidējs","Liels"))))</f>
        <v>Mazs</v>
      </c>
      <c r="AG158" s="9">
        <f>IF(AF158="Mikro",Pieņēmumi!$AF$31*AD158*0.5,
IF(AF158="Mazs",Pieņēmumi!$AF$31*AD158,
IF(AF158="Vidējs",Pieņēmumi!$AF$32*AD158,
IF(AF158="Liels",Pieņēmumi!$AF$34*AD158,
0))))</f>
        <v>1.680672268907563</v>
      </c>
      <c r="AH158" s="9">
        <f>IF(AF158="Mikro",Pieņēmumi!$AF$31*AD158*0.5,0)</f>
        <v>0</v>
      </c>
      <c r="AI158">
        <v>12</v>
      </c>
      <c r="AJ158">
        <v>1</v>
      </c>
      <c r="AK158" s="2">
        <f t="shared" si="136"/>
        <v>12</v>
      </c>
      <c r="AL158" s="6">
        <f>ROUNDUP(IF($A158=1,AI158/Pieņēmumi!$AR$39,IF($A158=2,AI158/Pieņēmumi!$AR$40,IF($A158=3,AI158/Pieņēmumi!$AR$41,AI158/Pieņēmumi!$AR$42))),$AL$10)</f>
        <v>1</v>
      </c>
      <c r="AM158" s="6">
        <f t="shared" si="121"/>
        <v>12</v>
      </c>
      <c r="AN158" s="6" t="str">
        <f>IF(AND(AM158&gt;=0,AM158&lt;Pieņēmumi!$AR$46),0,
IF(AND(AM158&gt;= Pieņēmumi!$AR$46,AM158&lt;Pieņēmumi!$AR$47), "Mikro",
IF(AND(AM158&gt;=Pieņēmumi!$AR$47,AM158&lt;Pieņēmumi!$AR$48), "Mazs",
IF(AND(AM158&gt;=Pieņēmumi!$AR$48,AM158&lt;Pieņēmumi!$AR$49), "Vidējs","Liels"))))</f>
        <v>Vidējs</v>
      </c>
      <c r="AO158" s="9">
        <f>IF(AN158="Mikro",Pieņēmumi!$AR$31*AL158*0.5,
IF(AN158="Mazs",Pieņēmumi!$AR$31*AL158,
IF(AN158="Vidējs",Pieņēmumi!$AR$32*AL158,
IF(AN158="Liels",Pieņēmumi!$AR$34*AL158,
0))))</f>
        <v>1.0981912144702843</v>
      </c>
      <c r="AP158" s="9">
        <f>IF(AN158="Mikro",Pieņēmumi!$AR$31*AL158*0.5,0)</f>
        <v>0</v>
      </c>
      <c r="AQ158">
        <v>15</v>
      </c>
      <c r="AR158">
        <v>1</v>
      </c>
      <c r="AS158" s="2">
        <f t="shared" si="116"/>
        <v>15</v>
      </c>
      <c r="AT158" s="6">
        <f>ROUNDUP(IF($A158=1,AQ158/Pieņēmumi!$BC$39,IF($A158=2,AQ158/Pieņēmumi!$BC$40,IF($A158=3,AQ158/Pieņēmumi!$BC$41,AQ158/Pieņēmumi!$BC$42))),$AT$10)</f>
        <v>1</v>
      </c>
      <c r="AU158" s="6">
        <f t="shared" si="122"/>
        <v>15</v>
      </c>
      <c r="AV158" s="6" t="str">
        <f>IF(AND(AU158&gt;=0,AU158&lt;Pieņēmumi!$BC$46),0,
IF(AND(AU158&gt;= Pieņēmumi!$BC$46,AU158&lt;Pieņēmumi!$BC$47), "Mikro",
IF(AND(AU158&gt;=Pieņēmumi!$BC$47,AU158&lt;Pieņēmumi!$BC$48), "Mazs",
IF(AND(AU158&gt;=Pieņēmumi!$BC$48,AU158&lt;Pieņēmumi!$BC$49), "Vidējs","Liels"))))</f>
        <v>Vidējs</v>
      </c>
      <c r="AW158" s="9">
        <f>IF(AV158="Mikro",Pieņēmumi!$BC$31*AT158*0.5,
IF(AV158="Mazs",Pieņēmumi!$BC$31*AT158,
IF(AV158="Vidējs",Pieņēmumi!$BC$32*AT158,
IF(AV158="Liels",Pieņēmumi!$BC$34*AT158,
0))))</f>
        <v>1.1627906976744187</v>
      </c>
      <c r="AX158" s="9">
        <f>IF(AV158="Mikro",Pieņēmumi!$BC$31*AT158*0.5,0)</f>
        <v>0</v>
      </c>
      <c r="AY158">
        <v>22</v>
      </c>
      <c r="AZ158">
        <v>1</v>
      </c>
      <c r="BA158" s="2">
        <f t="shared" si="138"/>
        <v>22</v>
      </c>
      <c r="BB158" s="6">
        <f>ROUNDUP(IF($A158=1,AY158/Pieņēmumi!$BN$39,IF($A158=2,AY158/Pieņēmumi!$BN$40,IF($A158=3,AY158/Pieņēmumi!$BN$41,AY158/Pieņēmumi!$BN$42))),$BB$10)</f>
        <v>1</v>
      </c>
      <c r="BC158" s="6">
        <f t="shared" si="123"/>
        <v>22</v>
      </c>
      <c r="BD158" s="6" t="str">
        <f>IF(AND(BC158&gt;=0,BC158&lt;Pieņēmumi!$BN$46),0,
IF(AND(BC158&gt;= Pieņēmumi!$BN$46,BC158&lt;Pieņēmumi!$BN$47), "Mikro",
IF(AND(BC158&gt;=Pieņēmumi!$BN$47,BC158&lt;Pieņēmumi!$BN$48), "Mazs",
IF(AND(BC158&gt;=Pieņēmumi!$BN$48,BC158&lt;Pieņēmumi!$BN$49), "Vidējs","Liels"))))</f>
        <v>Liels</v>
      </c>
      <c r="BE158" s="9">
        <f>IF(BD158="Mikro",Pieņēmumi!$BN$31*BB158*0.5,
IF(BD158="Mazs",Pieņēmumi!$BN$31*BB158,
IF(BD158="Vidējs",Pieņēmumi!$BN$32*BB158,
IF(BD158="Liels",Pieņēmumi!$BN$34*BB158,
0))))</f>
        <v>1.5873015873015872</v>
      </c>
      <c r="BF158" s="9">
        <f>IF(BD158="Mikro",Pieņēmumi!$BN$31*BB158*0.5,0)</f>
        <v>0</v>
      </c>
      <c r="BG158">
        <v>27</v>
      </c>
      <c r="BH158">
        <v>1</v>
      </c>
      <c r="BI158" s="2">
        <f t="shared" si="139"/>
        <v>27</v>
      </c>
      <c r="BJ158" s="6">
        <f>ROUNDUP(IF($A158=1,BG158/Pieņēmumi!$BY$39,IF($A158=2,BG158/Pieņēmumi!$BY$40,IF($A158=3,BG158/Pieņēmumi!$BY$41,BG158/Pieņēmumi!$BY$42))),$BJ$10)</f>
        <v>2</v>
      </c>
      <c r="BK158" s="6">
        <f t="shared" si="124"/>
        <v>13.5</v>
      </c>
      <c r="BL158" s="6" t="str">
        <f>IF(AND(BK158&gt;=0,BK158&lt;Pieņēmumi!$BY$46),0,
IF(AND(BK158&gt;= Pieņēmumi!$BY$46,BK158&lt;Pieņēmumi!$BY$47), "Mikro",
IF(AND(BK158&gt;=Pieņēmumi!$BY$47,BK158&lt;Pieņēmumi!$BY$48), "Mazs",
IF(AND(BK158&gt;=Pieņēmumi!$BY$48,BK158&lt;Pieņēmumi!$BY$49), "Vidējs","Liels"))))</f>
        <v>Vidējs</v>
      </c>
      <c r="BM158" s="9">
        <f>IF(BL158="Mikro",Pieņēmumi!$BY$31*BJ158*0.5,
IF(BL158="Mazs",Pieņēmumi!$BY$31*BJ158,
IF(BL158="Vidējs",Pieņēmumi!$BY$32*BJ158,
IF(BL158="Liels",Pieņēmumi!$BY$34*BJ158,
0))))</f>
        <v>2.5839793281653747</v>
      </c>
      <c r="BN158" s="9">
        <f>IF(BL158="Mikro",Pieņēmumi!$BY$31*BJ158*0.5,0)</f>
        <v>0</v>
      </c>
      <c r="BO158">
        <v>14</v>
      </c>
      <c r="BP158">
        <v>1</v>
      </c>
      <c r="BQ158" s="2">
        <f t="shared" ref="BQ158:BQ170" si="140">BO158/BP158</f>
        <v>14</v>
      </c>
      <c r="BR158" s="6">
        <f>ROUNDUP(IF($A158=1,BO158/Pieņēmumi!$CJ$39,IF($A158=2,BO158/Pieņēmumi!$CJ$40,IF($A158=3,BO158/Pieņēmumi!$CJ$41,BO158/Pieņēmumi!$CJ$42))),$BR$10)</f>
        <v>1</v>
      </c>
      <c r="BS158" s="6">
        <f t="shared" si="125"/>
        <v>14</v>
      </c>
      <c r="BT158" s="6" t="str">
        <f>IF(AND(BS158&gt;=0,BS158&lt;Pieņēmumi!$CJ$46),0,
IF(AND(BS158&gt;= Pieņēmumi!$CJ$46,BS158&lt;Pieņēmumi!$CJ$47), "Mikro",
IF(AND(BS158&gt;=Pieņēmumi!$CJ$47,BS158&lt;Pieņēmumi!$CJ$48), "Mazs",
IF(AND(BS158&gt;=Pieņēmumi!$CJ$48,BS158&lt;Pieņēmumi!$CJ$49), "Vidējs","Liels"))))</f>
        <v>Vidējs</v>
      </c>
      <c r="BU158" s="9">
        <f>IF(BT158="Mikro",Pieņēmumi!$CJ$31*BR158*0.5,
IF(BT158="Mazs",Pieņēmumi!$CJ$31*BR158,
IF(BT158="Vidējs",Pieņēmumi!$CJ$32*BR158,
IF(BT158="Liels",Pieņēmumi!$CJ$34*BR158,
0))))</f>
        <v>1.2919896640826873</v>
      </c>
      <c r="BV158" s="9">
        <f>IF(BT158="Mikro",Pieņēmumi!$CJ$31*BR158*0.5,0)</f>
        <v>0</v>
      </c>
      <c r="BW158">
        <v>6</v>
      </c>
      <c r="BX158">
        <v>1</v>
      </c>
      <c r="BY158" s="2">
        <f>BW158/BX158</f>
        <v>6</v>
      </c>
      <c r="BZ158" s="6">
        <f>ROUNDUP(IF($A158=1,BW158/Pieņēmumi!$CU$42,IF($A158=2,BW158/Pieņēmumi!$CU$43,IF($A158=3,BW158/Pieņēmumi!$CU$44,BW158/Pieņēmumi!$CU$45))),$CH$10)</f>
        <v>1</v>
      </c>
      <c r="CA158" s="6">
        <f t="shared" si="126"/>
        <v>6</v>
      </c>
      <c r="CB158" s="6" t="str">
        <f>IF(AND(CA158&gt;=0,CA158&lt;Pieņēmumi!$CU$49),0,
IF(AND(CA158&gt;=Pieņēmumi!$CU$49,CA158&lt;Pieņēmumi!$CU$50),"Mazs",
IF(AND(CA158&gt;=Pieņēmumi!$CU$50,CA158&lt;Pieņēmumi!$CU$51),"Vidējs","Liels")))</f>
        <v>Mazs</v>
      </c>
      <c r="CC158" s="9">
        <f>IF(CB158="Mazs",Pieņēmumi!$CU$34*BZ158,IF(CB158="Vidējs",Pieņēmumi!$CU$35*BZ158,IF(CB158="Liels",Pieņēmumi!$CU$37*BZ158,0)))</f>
        <v>1.151571739807034</v>
      </c>
      <c r="CD158" s="9">
        <f>IF(CB158="Mazs",(Pieņēmumi!$CU$35-Pieņēmumi!$CU$34)*BZ158,0)</f>
        <v>0.23731714908185508</v>
      </c>
      <c r="CE158">
        <v>11</v>
      </c>
      <c r="CF158">
        <v>1</v>
      </c>
      <c r="CG158" s="2">
        <f>CE158/CF158</f>
        <v>11</v>
      </c>
      <c r="CH158" s="6">
        <f>ROUNDUP(IF($A158=1,CE158/Pieņēmumi!$DE$42,IF($A158=2,CE158/Pieņēmumi!$DE$43,IF($A158=3,CE158/Pieņēmumi!$DE$44,CE158/Pieņēmumi!$DE$45))),$CH$10)</f>
        <v>1</v>
      </c>
      <c r="CI158" s="6">
        <f t="shared" si="127"/>
        <v>11</v>
      </c>
      <c r="CJ158" s="6" t="str">
        <f>IF(AND(CI158&gt;=0,CI158&lt;Pieņēmumi!$DE$49),0,
IF(AND(CI158&gt;=Pieņēmumi!$DE$49,CI158&lt;Pieņēmumi!$DE$50),"Mazs",
IF(AND(CI158&gt;=Pieņēmumi!$DE$50,CI158&lt;Pieņēmumi!$DE$51),"Vidējs","Liels")))</f>
        <v>Mazs</v>
      </c>
      <c r="CK158" s="9">
        <f>IF(CJ158="Mazs",Pieņēmumi!$DE$34*CH158,IF(CJ158="Vidējs",Pieņēmumi!$DE$35*CH158,IF(CJ158="Liels",Pieņēmumi!$DE$37*CH158,0)))</f>
        <v>1.151571739807034</v>
      </c>
      <c r="CL158" s="9">
        <f>IF(CJ158="Mazs",(Pieņēmumi!$DE$35-Pieņēmumi!$DE$34)*CH158,0)</f>
        <v>0.23731714908185508</v>
      </c>
      <c r="CM158">
        <v>13</v>
      </c>
      <c r="CN158">
        <v>1</v>
      </c>
      <c r="CO158" s="2">
        <f>CM158/CN158</f>
        <v>13</v>
      </c>
      <c r="CP158" s="6">
        <f>ROUNDUP(IF($A158=1,CM158/Pieņēmumi!$DO$42,IF($A158=2,CM158/Pieņēmumi!$DO$43,IF($A158=3,CM158/Pieņēmumi!$DO$44,CM158/Pieņēmumi!$DO$45))),$CP$10)</f>
        <v>1</v>
      </c>
      <c r="CQ158" s="6">
        <f t="shared" si="128"/>
        <v>13</v>
      </c>
      <c r="CR158" s="6" t="str">
        <f>IF(AND(CQ158&gt;=0,CQ158&lt;Pieņēmumi!$DO$49),0,
IF(AND(CQ158&gt;=Pieņēmumi!$DO$49,CQ158&lt;Pieņēmumi!$DO$50),"Mazs",
IF(AND(CQ158&gt;=Pieņēmumi!$DO$50,CQ158&lt;Pieņēmumi!$DO$51),"Vidējs","Liels")))</f>
        <v>Vidējs</v>
      </c>
      <c r="CS158" s="9">
        <f>IF(CR158="Mazs",Pieņēmumi!$DO$34*CP158,IF(CR158="Vidējs",Pieņēmumi!$DO$35*CP158,IF(CR158="Liels",Pieņēmumi!$DO$37*CP158,0)))</f>
        <v>1.3888888888888891</v>
      </c>
      <c r="CT158" s="9">
        <f>IF(CR158="Mazs",(Pieņēmumi!$DO$35-Pieņēmumi!$DO$34)*CP158,0)</f>
        <v>0</v>
      </c>
      <c r="CU158" s="6">
        <f t="shared" si="129"/>
        <v>198</v>
      </c>
      <c r="CV158" s="6">
        <f t="shared" si="130"/>
        <v>12</v>
      </c>
      <c r="CW158" s="2">
        <f t="shared" si="131"/>
        <v>16.5</v>
      </c>
      <c r="CX158" t="str">
        <f t="shared" si="132"/>
        <v>Vidējā</v>
      </c>
    </row>
    <row r="159" spans="1:102" x14ac:dyDescent="0.25">
      <c r="A159" s="5">
        <v>3</v>
      </c>
      <c r="B159" s="23">
        <v>0.72348208557599292</v>
      </c>
      <c r="C159">
        <v>217</v>
      </c>
      <c r="D159">
        <v>8</v>
      </c>
      <c r="E159" s="2">
        <f t="shared" si="133"/>
        <v>27.125</v>
      </c>
      <c r="F159" s="6">
        <f>ROUNDUP(IF($A159=1,C159/Pieņēmumi!$B$39,IF($A159=2,C159/Pieņēmumi!$B$40,IF($A159=3,C159/Pieņēmumi!$B$41,C159/Pieņēmumi!$B$42))),$F$10)</f>
        <v>11</v>
      </c>
      <c r="G159" s="6">
        <f t="shared" si="117"/>
        <v>19.727272727272727</v>
      </c>
      <c r="H159" s="6" t="str">
        <f>IF(AND(G159&gt;=0,G159&lt;Pieņēmumi!$B$46),0,
IF(AND(G159&gt;= Pieņēmumi!$B$46,G159&lt;Pieņēmumi!$B$47), "Mikro",
IF(AND(G159&gt;=Pieņēmumi!$B$47,G159&lt;Pieņēmumi!$B$48), "Mazs",
IF(AND(G159&gt;=Pieņēmumi!$B$48,G159&lt;Pieņēmumi!$B$49), "Vidējs","Liels"))))</f>
        <v>Vidējs</v>
      </c>
      <c r="I159" s="9">
        <f>IF(H159="Mikro",Pieņēmumi!$B$31*F159*0.5,
IF(H159="Mazs",Pieņēmumi!$B$31*F159,
IF(H159="Vidējs",Pieņēmumi!$B$32*F159,
IF(H159="Liels",Pieņēmumi!$B$34*F159,
0))))</f>
        <v>8.8824289405684738</v>
      </c>
      <c r="J159" s="9">
        <f>IF(H159="Mikro",Pieņēmumi!$B$31*F159*0.5,0)</f>
        <v>0</v>
      </c>
      <c r="K159">
        <v>174</v>
      </c>
      <c r="L159">
        <v>7</v>
      </c>
      <c r="M159" s="2">
        <f>K159/L159</f>
        <v>24.857142857142858</v>
      </c>
      <c r="N159" s="6">
        <f>ROUNDUP(IF($A159=1,K159/Pieņēmumi!$L$39,IF($A159=2,K159/Pieņēmumi!$L$40,IF($A159=3,K159/Pieņēmumi!$L$41,K159/Pieņēmumi!$L$42))),$N$10)</f>
        <v>9</v>
      </c>
      <c r="O159" s="6">
        <f t="shared" si="118"/>
        <v>19.333333333333332</v>
      </c>
      <c r="P159" s="6" t="str">
        <f>IF(AND(O159&gt;=0,O159&lt;Pieņēmumi!$L$46),0,
IF(AND(O159&gt;= Pieņēmumi!$L$46,O159&lt;Pieņēmumi!$L$47), "Mikro",
IF(AND(O159&gt;=Pieņēmumi!$L$47,O159&lt;Pieņēmumi!$L$48), "Mazs",
IF(AND(O159&gt;=Pieņēmumi!$L$48,O159&lt;Pieņēmumi!$L$49), "Vidējs","Liels"))))</f>
        <v>Vidējs</v>
      </c>
      <c r="Q159" s="9">
        <f>IF(P159="Mikro",Pieņēmumi!$L$31*N159*0.5,
IF(P159="Mazs",Pieņēmumi!$L$31*N159,
IF(P159="Vidējs",Pieņēmumi!$L$32*N159,
IF(P159="Liels",Pieņēmumi!$L$34*N159,
0))))</f>
        <v>7.5581395348837219</v>
      </c>
      <c r="R159" s="9">
        <f>IF(P159="Mikro",Pieņēmumi!$L$31*N159*0.5,0)</f>
        <v>0</v>
      </c>
      <c r="S159">
        <v>161</v>
      </c>
      <c r="T159">
        <v>6</v>
      </c>
      <c r="U159" s="2">
        <f t="shared" si="115"/>
        <v>26.833333333333332</v>
      </c>
      <c r="V159" s="6">
        <f>ROUNDUP(IF($A159=1,S159/Pieņēmumi!$V$39,IF($A159=2,S159/Pieņēmumi!$V$40,IF($A159=3,S159/Pieņēmumi!$V$41,S159/Pieņēmumi!$V$42))),$V$10)</f>
        <v>9</v>
      </c>
      <c r="W159" s="6">
        <f t="shared" si="119"/>
        <v>17.888888888888889</v>
      </c>
      <c r="X159" s="6" t="str">
        <f>IF(AND(W159&gt;=0,W159&lt;Pieņēmumi!$V$46),0,
IF(AND(W159&gt;= Pieņēmumi!$V$46,W159&lt;Pieņēmumi!$V$47), "Mikro",
IF(AND(W159&gt;=Pieņēmumi!$V$47,W159&lt;Pieņēmumi!$V$48), "Mazs",
IF(AND(W159&gt;=Pieņēmumi!$V$48,W159&lt;Pieņēmumi!$V$49), "Vidējs","Liels"))))</f>
        <v>Vidējs</v>
      </c>
      <c r="Y159" s="9">
        <f>IF(X159="Mikro",Pieņēmumi!$V$31*V159*0.5,
IF(X159="Mazs",Pieņēmumi!$V$31*V159,
IF(X159="Vidējs",Pieņēmumi!$V$32*V159,
IF(X159="Liels",Pieņēmumi!$V$34*V159,
0))))</f>
        <v>7.8488372093023262</v>
      </c>
      <c r="Z159" s="9">
        <f>IF(X159="Mikro",Pieņēmumi!$V$31*V159*0.5,0)</f>
        <v>0</v>
      </c>
      <c r="AA159">
        <v>193</v>
      </c>
      <c r="AB159">
        <v>6</v>
      </c>
      <c r="AC159" s="2">
        <f t="shared" si="135"/>
        <v>32.166666666666664</v>
      </c>
      <c r="AD159" s="6">
        <f>ROUNDUP(IF($A159=1,AA159/Pieņēmumi!$AF$39,IF($A159=2,AA159/Pieņēmumi!$AF$40,IF($A159=3,AA159/Pieņēmumi!$AF$41,AA159/Pieņēmumi!$AF$42))),$AD$10)</f>
        <v>10</v>
      </c>
      <c r="AE159" s="6">
        <f t="shared" si="120"/>
        <v>19.3</v>
      </c>
      <c r="AF159" s="6" t="str">
        <f>IF(AND(AE159&gt;=0,AE159&lt;Pieņēmumi!$AF$46),0,
IF(AND(AE159&gt;= Pieņēmumi!$AF$46,AE159&lt;Pieņēmumi!$AF$47), "Mikro",
IF(AND(AE159&gt;=Pieņēmumi!$AF$47,AE159&lt;Pieņēmumi!$AF$48), "Mazs",
IF(AND(AE159&gt;=Pieņēmumi!$AF$48,AE159&lt;Pieņēmumi!$AF$49), "Vidējs","Liels"))))</f>
        <v>Vidējs</v>
      </c>
      <c r="AG159" s="9">
        <f>IF(AF159="Mikro",Pieņēmumi!$AF$31*AD159*0.5,
IF(AF159="Mazs",Pieņēmumi!$AF$31*AD159,
IF(AF159="Vidējs",Pieņēmumi!$AF$32*AD159,
IF(AF159="Liels",Pieņēmumi!$AF$34*AD159,
0))))</f>
        <v>10.3359173126615</v>
      </c>
      <c r="AH159" s="9">
        <f>IF(AF159="Mikro",Pieņēmumi!$AF$31*AD159*0.5,0)</f>
        <v>0</v>
      </c>
      <c r="AI159">
        <v>169</v>
      </c>
      <c r="AJ159">
        <v>6</v>
      </c>
      <c r="AK159" s="2">
        <f t="shared" si="136"/>
        <v>28.166666666666668</v>
      </c>
      <c r="AL159" s="6">
        <f>ROUNDUP(IF($A159=1,AI159/Pieņēmumi!$AR$39,IF($A159=2,AI159/Pieņēmumi!$AR$40,IF($A159=3,AI159/Pieņēmumi!$AR$41,AI159/Pieņēmumi!$AR$42))),$AL$10)</f>
        <v>7</v>
      </c>
      <c r="AM159" s="6">
        <f t="shared" si="121"/>
        <v>24.142857142857142</v>
      </c>
      <c r="AN159" s="6" t="str">
        <f>IF(AND(AM159&gt;=0,AM159&lt;Pieņēmumi!$AR$46),0,
IF(AND(AM159&gt;= Pieņēmumi!$AR$46,AM159&lt;Pieņēmumi!$AR$47), "Mikro",
IF(AND(AM159&gt;=Pieņēmumi!$AR$47,AM159&lt;Pieņēmumi!$AR$48), "Mazs",
IF(AND(AM159&gt;=Pieņēmumi!$AR$48,AM159&lt;Pieņēmumi!$AR$49), "Vidējs","Liels"))))</f>
        <v>Liels</v>
      </c>
      <c r="AO159" s="9">
        <f>IF(AN159="Mikro",Pieņēmumi!$AR$31*AL159*0.5,
IF(AN159="Mazs",Pieņēmumi!$AR$31*AL159,
IF(AN159="Vidējs",Pieņēmumi!$AR$32*AL159,
IF(AN159="Liels",Pieņēmumi!$AR$34*AL159,
0))))</f>
        <v>9.5959595959595951</v>
      </c>
      <c r="AP159" s="9">
        <f>IF(AN159="Mikro",Pieņēmumi!$AR$31*AL159*0.5,0)</f>
        <v>0</v>
      </c>
      <c r="AQ159">
        <v>173</v>
      </c>
      <c r="AR159">
        <v>6</v>
      </c>
      <c r="AS159" s="2">
        <f t="shared" si="116"/>
        <v>28.833333333333332</v>
      </c>
      <c r="AT159" s="6">
        <f>ROUNDUP(IF($A159=1,AQ159/Pieņēmumi!$BC$39,IF($A159=2,AQ159/Pieņēmumi!$BC$40,IF($A159=3,AQ159/Pieņēmumi!$BC$41,AQ159/Pieņēmumi!$BC$42))),$AT$10)</f>
        <v>7</v>
      </c>
      <c r="AU159" s="6">
        <f t="shared" si="122"/>
        <v>24.714285714285715</v>
      </c>
      <c r="AV159" s="6" t="str">
        <f>IF(AND(AU159&gt;=0,AU159&lt;Pieņēmumi!$BC$46),0,
IF(AND(AU159&gt;= Pieņēmumi!$BC$46,AU159&lt;Pieņēmumi!$BC$47), "Mikro",
IF(AND(AU159&gt;=Pieņēmumi!$BC$47,AU159&lt;Pieņēmumi!$BC$48), "Mazs",
IF(AND(AU159&gt;=Pieņēmumi!$BC$48,AU159&lt;Pieņēmumi!$BC$49), "Vidējs","Liels"))))</f>
        <v>Liels</v>
      </c>
      <c r="AW159" s="9">
        <f>IF(AV159="Mikro",Pieņēmumi!$BC$31*AT159*0.5,
IF(AV159="Mazs",Pieņēmumi!$BC$31*AT159,
IF(AV159="Vidējs",Pieņēmumi!$BC$32*AT159,
IF(AV159="Liels",Pieņēmumi!$BC$34*AT159,
0))))</f>
        <v>10.606060606060606</v>
      </c>
      <c r="AX159" s="9">
        <f>IF(AV159="Mikro",Pieņēmumi!$BC$31*AT159*0.5,0)</f>
        <v>0</v>
      </c>
      <c r="AY159">
        <v>194</v>
      </c>
      <c r="AZ159">
        <v>7</v>
      </c>
      <c r="BA159" s="2">
        <f t="shared" si="138"/>
        <v>27.714285714285715</v>
      </c>
      <c r="BB159" s="6">
        <f>ROUNDUP(IF($A159=1,AY159/Pieņēmumi!$BN$39,IF($A159=2,AY159/Pieņēmumi!$BN$40,IF($A159=3,AY159/Pieņēmumi!$BN$41,AY159/Pieņēmumi!$BN$42))),$BB$10)</f>
        <v>8</v>
      </c>
      <c r="BC159" s="6">
        <f t="shared" si="123"/>
        <v>24.25</v>
      </c>
      <c r="BD159" s="6" t="str">
        <f>IF(AND(BC159&gt;=0,BC159&lt;Pieņēmumi!$BN$46),0,
IF(AND(BC159&gt;= Pieņēmumi!$BN$46,BC159&lt;Pieņēmumi!$BN$47), "Mikro",
IF(AND(BC159&gt;=Pieņēmumi!$BN$47,BC159&lt;Pieņēmumi!$BN$48), "Mazs",
IF(AND(BC159&gt;=Pieņēmumi!$BN$48,BC159&lt;Pieņēmumi!$BN$49), "Vidējs","Liels"))))</f>
        <v>Liels</v>
      </c>
      <c r="BE159" s="9">
        <f>IF(BD159="Mikro",Pieņēmumi!$BN$31*BB159*0.5,
IF(BD159="Mazs",Pieņēmumi!$BN$31*BB159,
IF(BD159="Vidējs",Pieņēmumi!$BN$32*BB159,
IF(BD159="Liels",Pieņēmumi!$BN$34*BB159,
0))))</f>
        <v>12.698412698412698</v>
      </c>
      <c r="BF159" s="9">
        <f>IF(BD159="Mikro",Pieņēmumi!$BN$31*BB159*0.5,0)</f>
        <v>0</v>
      </c>
      <c r="BG159">
        <v>140</v>
      </c>
      <c r="BH159">
        <v>6</v>
      </c>
      <c r="BI159" s="2">
        <f t="shared" si="139"/>
        <v>23.333333333333332</v>
      </c>
      <c r="BJ159" s="6">
        <f>ROUNDUP(IF($A159=1,BG159/Pieņēmumi!$BY$39,IF($A159=2,BG159/Pieņēmumi!$BY$40,IF($A159=3,BG159/Pieņēmumi!$BY$41,BG159/Pieņēmumi!$BY$42))),$BJ$10)</f>
        <v>6</v>
      </c>
      <c r="BK159" s="6">
        <f t="shared" si="124"/>
        <v>23.333333333333332</v>
      </c>
      <c r="BL159" s="6" t="str">
        <f>IF(AND(BK159&gt;=0,BK159&lt;Pieņēmumi!$BY$46),0,
IF(AND(BK159&gt;= Pieņēmumi!$BY$46,BK159&lt;Pieņēmumi!$BY$47), "Mikro",
IF(AND(BK159&gt;=Pieņēmumi!$BY$47,BK159&lt;Pieņēmumi!$BY$48), "Mazs",
IF(AND(BK159&gt;=Pieņēmumi!$BY$48,BK159&lt;Pieņēmumi!$BY$49), "Vidējs","Liels"))))</f>
        <v>Liels</v>
      </c>
      <c r="BM159" s="9">
        <f>IF(BL159="Mikro",Pieņēmumi!$BY$31*BJ159*0.5,
IF(BL159="Mazs",Pieņēmumi!$BY$31*BJ159,
IF(BL159="Vidējs",Pieņēmumi!$BY$32*BJ159,
IF(BL159="Liels",Pieņēmumi!$BY$34*BJ159,
0))))</f>
        <v>9.9567099567099557</v>
      </c>
      <c r="BN159" s="9">
        <f>IF(BL159="Mikro",Pieņēmumi!$BY$31*BJ159*0.5,0)</f>
        <v>0</v>
      </c>
      <c r="BO159">
        <v>122</v>
      </c>
      <c r="BP159">
        <v>5</v>
      </c>
      <c r="BQ159" s="2">
        <f t="shared" si="140"/>
        <v>24.4</v>
      </c>
      <c r="BR159" s="6">
        <f>ROUNDUP(IF($A159=1,BO159/Pieņēmumi!$CJ$39,IF($A159=2,BO159/Pieņēmumi!$CJ$40,IF($A159=3,BO159/Pieņēmumi!$CJ$41,BO159/Pieņēmumi!$CJ$42))),$BR$10)</f>
        <v>5</v>
      </c>
      <c r="BS159" s="6">
        <f t="shared" si="125"/>
        <v>24.4</v>
      </c>
      <c r="BT159" s="6" t="str">
        <f>IF(AND(BS159&gt;=0,BS159&lt;Pieņēmumi!$CJ$46),0,
IF(AND(BS159&gt;= Pieņēmumi!$CJ$46,BS159&lt;Pieņēmumi!$CJ$47), "Mikro",
IF(AND(BS159&gt;=Pieņēmumi!$CJ$47,BS159&lt;Pieņēmumi!$CJ$48), "Mazs",
IF(AND(BS159&gt;=Pieņēmumi!$CJ$48,BS159&lt;Pieņēmumi!$CJ$49), "Vidējs","Liels"))))</f>
        <v>Liels</v>
      </c>
      <c r="BU159" s="9">
        <f>IF(BT159="Mikro",Pieņēmumi!$CJ$31*BR159*0.5,
IF(BT159="Mazs",Pieņēmumi!$CJ$31*BR159,
IF(BT159="Vidējs",Pieņēmumi!$CJ$32*BR159,
IF(BT159="Liels",Pieņēmumi!$CJ$34*BR159,
0))))</f>
        <v>8.4776334776334767</v>
      </c>
      <c r="BV159" s="9">
        <f>IF(BT159="Mikro",Pieņēmumi!$CJ$31*BR159*0.5,0)</f>
        <v>0</v>
      </c>
      <c r="BW159">
        <v>70</v>
      </c>
      <c r="BX159">
        <v>3</v>
      </c>
      <c r="BY159" s="2">
        <f>BW159/BX159</f>
        <v>23.333333333333332</v>
      </c>
      <c r="BZ159" s="6">
        <f>ROUNDUP(IF($A159=1,BW159/Pieņēmumi!$CU$42,IF($A159=2,BW159/Pieņēmumi!$CU$43,IF($A159=3,BW159/Pieņēmumi!$CU$44,BW159/Pieņēmumi!$CU$45))),$CH$10)</f>
        <v>3</v>
      </c>
      <c r="CA159" s="6">
        <f t="shared" si="126"/>
        <v>23.333333333333332</v>
      </c>
      <c r="CB159" s="6" t="str">
        <f>IF(AND(CA159&gt;=0,CA159&lt;Pieņēmumi!$CU$49),0,
IF(AND(CA159&gt;=Pieņēmumi!$CU$49,CA159&lt;Pieņēmumi!$CU$50),"Mazs",
IF(AND(CA159&gt;=Pieņēmumi!$CU$50,CA159&lt;Pieņēmumi!$CU$51),"Vidējs","Liels")))</f>
        <v>Liels</v>
      </c>
      <c r="CC159" s="9">
        <f>IF(CB159="Mazs",Pieņēmumi!$CU$34*BZ159,IF(CB159="Vidējs",Pieņēmumi!$CU$35*BZ159,IF(CB159="Liels",Pieņēmumi!$CU$37*BZ159,0)))</f>
        <v>5.3030303030303028</v>
      </c>
      <c r="CD159" s="9">
        <f>IF(CB159="Mazs",(Pieņēmumi!$CU$35-Pieņēmumi!$CU$34)*BZ159,0)</f>
        <v>0</v>
      </c>
      <c r="CE159">
        <v>67</v>
      </c>
      <c r="CF159">
        <v>3</v>
      </c>
      <c r="CG159" s="2">
        <f>CE159/CF159</f>
        <v>22.333333333333332</v>
      </c>
      <c r="CH159" s="6">
        <f>ROUNDUP(IF($A159=1,CE159/Pieņēmumi!$DE$42,IF($A159=2,CE159/Pieņēmumi!$DE$43,IF($A159=3,CE159/Pieņēmumi!$DE$44,CE159/Pieņēmumi!$DE$45))),$CH$10)</f>
        <v>3</v>
      </c>
      <c r="CI159" s="6">
        <f t="shared" si="127"/>
        <v>22.333333333333332</v>
      </c>
      <c r="CJ159" s="6" t="str">
        <f>IF(AND(CI159&gt;=0,CI159&lt;Pieņēmumi!$DE$49),0,
IF(AND(CI159&gt;=Pieņēmumi!$DE$49,CI159&lt;Pieņēmumi!$DE$50),"Mazs",
IF(AND(CI159&gt;=Pieņēmumi!$DE$50,CI159&lt;Pieņēmumi!$DE$51),"Vidējs","Liels")))</f>
        <v>Liels</v>
      </c>
      <c r="CK159" s="9">
        <f>IF(CJ159="Mazs",Pieņēmumi!$DE$34*CH159,IF(CJ159="Vidējs",Pieņēmumi!$DE$35*CH159,IF(CJ159="Liels",Pieņēmumi!$DE$37*CH159,0)))</f>
        <v>5.3030303030303028</v>
      </c>
      <c r="CL159" s="9">
        <f>IF(CJ159="Mazs",(Pieņēmumi!$DE$35-Pieņēmumi!$DE$34)*CH159,0)</f>
        <v>0</v>
      </c>
      <c r="CM159">
        <v>42</v>
      </c>
      <c r="CN159">
        <v>2</v>
      </c>
      <c r="CO159" s="2">
        <f>CM159/CN159</f>
        <v>21</v>
      </c>
      <c r="CP159" s="6">
        <f>ROUNDUP(IF($A159=1,CM159/Pieņēmumi!$DO$42,IF($A159=2,CM159/Pieņēmumi!$DO$43,IF($A159=3,CM159/Pieņēmumi!$DO$44,CM159/Pieņēmumi!$DO$45))),$CP$10)</f>
        <v>2</v>
      </c>
      <c r="CQ159" s="6">
        <f t="shared" si="128"/>
        <v>21</v>
      </c>
      <c r="CR159" s="6" t="str">
        <f>IF(AND(CQ159&gt;=0,CQ159&lt;Pieņēmumi!$DO$49),0,
IF(AND(CQ159&gt;=Pieņēmumi!$DO$49,CQ159&lt;Pieņēmumi!$DO$50),"Mazs",
IF(AND(CQ159&gt;=Pieņēmumi!$DO$50,CQ159&lt;Pieņēmumi!$DO$51),"Vidējs","Liels")))</f>
        <v>Liels</v>
      </c>
      <c r="CS159" s="9">
        <f>IF(CR159="Mazs",Pieņēmumi!$DO$34*CP159,IF(CR159="Vidējs",Pieņēmumi!$DO$35*CP159,IF(CR159="Liels",Pieņēmumi!$DO$37*CP159,0)))</f>
        <v>3.535353535353535</v>
      </c>
      <c r="CT159" s="9">
        <f>IF(CR159="Mazs",(Pieņēmumi!$DO$35-Pieņēmumi!$DO$34)*CP159,0)</f>
        <v>0</v>
      </c>
      <c r="CU159" s="6">
        <f t="shared" si="129"/>
        <v>1722</v>
      </c>
      <c r="CV159" s="6">
        <f t="shared" si="130"/>
        <v>65</v>
      </c>
      <c r="CW159" s="2">
        <f t="shared" si="131"/>
        <v>26.492307692307691</v>
      </c>
      <c r="CX159" t="str">
        <f t="shared" si="132"/>
        <v>Lielā</v>
      </c>
    </row>
    <row r="160" spans="1:102" x14ac:dyDescent="0.25">
      <c r="A160" s="5">
        <v>1</v>
      </c>
      <c r="B160" s="23">
        <v>0.72234681625983599</v>
      </c>
      <c r="C160">
        <v>0</v>
      </c>
      <c r="D160">
        <v>0</v>
      </c>
      <c r="E160" s="2">
        <v>0</v>
      </c>
      <c r="F160" s="6">
        <f>ROUNDUP(IF($A160=1,C160/Pieņēmumi!$B$39,IF($A160=2,C160/Pieņēmumi!$B$40,IF($A160=3,C160/Pieņēmumi!$B$41,C160/Pieņēmumi!$B$42))),$F$10)</f>
        <v>0</v>
      </c>
      <c r="G160" s="6">
        <f t="shared" si="117"/>
        <v>0</v>
      </c>
      <c r="H160" s="6">
        <f>IF(AND(G160&gt;=0,G160&lt;Pieņēmumi!$B$46),0,
IF(AND(G160&gt;= Pieņēmumi!$B$46,G160&lt;Pieņēmumi!$B$47), "Mikro",
IF(AND(G160&gt;=Pieņēmumi!$B$47,G160&lt;Pieņēmumi!$B$48), "Mazs",
IF(AND(G160&gt;=Pieņēmumi!$B$48,G160&lt;Pieņēmumi!$B$49), "Vidējs","Liels"))))</f>
        <v>0</v>
      </c>
      <c r="I160" s="9">
        <f>IF(H160="Mikro",Pieņēmumi!$B$31*F160*0.5,
IF(H160="Mazs",Pieņēmumi!$B$31*F160,
IF(H160="Vidējs",Pieņēmumi!$B$32*F160,
IF(H160="Liels",Pieņēmumi!$B$34*F160,
0))))</f>
        <v>0</v>
      </c>
      <c r="J160" s="9">
        <f>IF(H160="Mikro",Pieņēmumi!$B$31*F160*0.5,0)</f>
        <v>0</v>
      </c>
      <c r="K160">
        <v>0</v>
      </c>
      <c r="L160">
        <v>0</v>
      </c>
      <c r="M160" s="2">
        <v>0</v>
      </c>
      <c r="N160" s="6">
        <f>ROUNDUP(IF($A160=1,K160/Pieņēmumi!$L$39,IF($A160=2,K160/Pieņēmumi!$L$40,IF($A160=3,K160/Pieņēmumi!$L$41,K160/Pieņēmumi!$L$42))),$N$10)</f>
        <v>0</v>
      </c>
      <c r="O160" s="6">
        <f t="shared" si="118"/>
        <v>0</v>
      </c>
      <c r="P160" s="6">
        <f>IF(AND(O160&gt;=0,O160&lt;Pieņēmumi!$L$46),0,
IF(AND(O160&gt;= Pieņēmumi!$L$46,O160&lt;Pieņēmumi!$L$47), "Mikro",
IF(AND(O160&gt;=Pieņēmumi!$L$47,O160&lt;Pieņēmumi!$L$48), "Mazs",
IF(AND(O160&gt;=Pieņēmumi!$L$48,O160&lt;Pieņēmumi!$L$49), "Vidējs","Liels"))))</f>
        <v>0</v>
      </c>
      <c r="Q160" s="9">
        <f>IF(P160="Mikro",Pieņēmumi!$L$31*N160*0.5,
IF(P160="Mazs",Pieņēmumi!$L$31*N160,
IF(P160="Vidējs",Pieņēmumi!$L$32*N160,
IF(P160="Liels",Pieņēmumi!$L$34*N160,
0))))</f>
        <v>0</v>
      </c>
      <c r="R160" s="9">
        <f>IF(P160="Mikro",Pieņēmumi!$L$31*N160*0.5,0)</f>
        <v>0</v>
      </c>
      <c r="S160">
        <v>0</v>
      </c>
      <c r="T160">
        <v>0</v>
      </c>
      <c r="U160" s="2">
        <v>0</v>
      </c>
      <c r="V160" s="6">
        <f>ROUNDUP(IF($A160=1,S160/Pieņēmumi!$V$39,IF($A160=2,S160/Pieņēmumi!$V$40,IF($A160=3,S160/Pieņēmumi!$V$41,S160/Pieņēmumi!$V$42))),$V$10)</f>
        <v>0</v>
      </c>
      <c r="W160" s="6">
        <f t="shared" si="119"/>
        <v>0</v>
      </c>
      <c r="X160" s="6">
        <f>IF(AND(W160&gt;=0,W160&lt;Pieņēmumi!$V$46),0,
IF(AND(W160&gt;= Pieņēmumi!$V$46,W160&lt;Pieņēmumi!$V$47), "Mikro",
IF(AND(W160&gt;=Pieņēmumi!$V$47,W160&lt;Pieņēmumi!$V$48), "Mazs",
IF(AND(W160&gt;=Pieņēmumi!$V$48,W160&lt;Pieņēmumi!$V$49), "Vidējs","Liels"))))</f>
        <v>0</v>
      </c>
      <c r="Y160" s="9">
        <f>IF(X160="Mikro",Pieņēmumi!$V$31*V160*0.5,
IF(X160="Mazs",Pieņēmumi!$V$31*V160,
IF(X160="Vidējs",Pieņēmumi!$V$32*V160,
IF(X160="Liels",Pieņēmumi!$V$34*V160,
0))))</f>
        <v>0</v>
      </c>
      <c r="Z160" s="9">
        <f>IF(X160="Mikro",Pieņēmumi!$V$31*V160*0.5,0)</f>
        <v>0</v>
      </c>
      <c r="AA160">
        <v>0</v>
      </c>
      <c r="AB160">
        <v>0</v>
      </c>
      <c r="AC160" s="2">
        <v>0</v>
      </c>
      <c r="AD160" s="6">
        <f>ROUNDUP(IF($A160=1,AA160/Pieņēmumi!$AF$39,IF($A160=2,AA160/Pieņēmumi!$AF$40,IF($A160=3,AA160/Pieņēmumi!$AF$41,AA160/Pieņēmumi!$AF$42))),$AD$10)</f>
        <v>0</v>
      </c>
      <c r="AE160" s="6">
        <f t="shared" si="120"/>
        <v>0</v>
      </c>
      <c r="AF160" s="6">
        <f>IF(AND(AE160&gt;=0,AE160&lt;Pieņēmumi!$AF$46),0,
IF(AND(AE160&gt;= Pieņēmumi!$AF$46,AE160&lt;Pieņēmumi!$AF$47), "Mikro",
IF(AND(AE160&gt;=Pieņēmumi!$AF$47,AE160&lt;Pieņēmumi!$AF$48), "Mazs",
IF(AND(AE160&gt;=Pieņēmumi!$AF$48,AE160&lt;Pieņēmumi!$AF$49), "Vidējs","Liels"))))</f>
        <v>0</v>
      </c>
      <c r="AG160" s="9">
        <f>IF(AF160="Mikro",Pieņēmumi!$AF$31*AD160*0.5,
IF(AF160="Mazs",Pieņēmumi!$AF$31*AD160,
IF(AF160="Vidējs",Pieņēmumi!$AF$32*AD160,
IF(AF160="Liels",Pieņēmumi!$AF$34*AD160,
0))))</f>
        <v>0</v>
      </c>
      <c r="AH160" s="9">
        <f>IF(AF160="Mikro",Pieņēmumi!$AF$31*AD160*0.5,0)</f>
        <v>0</v>
      </c>
      <c r="AI160">
        <v>2</v>
      </c>
      <c r="AJ160">
        <v>1</v>
      </c>
      <c r="AK160" s="2">
        <f t="shared" si="136"/>
        <v>2</v>
      </c>
      <c r="AL160" s="6">
        <f>ROUNDUP(IF($A160=1,AI160/Pieņēmumi!$AR$39,IF($A160=2,AI160/Pieņēmumi!$AR$40,IF($A160=3,AI160/Pieņēmumi!$AR$41,AI160/Pieņēmumi!$AR$42))),$AL$10)</f>
        <v>1</v>
      </c>
      <c r="AM160" s="6">
        <f t="shared" si="121"/>
        <v>2</v>
      </c>
      <c r="AN160" s="6" t="str">
        <f>IF(AND(AM160&gt;=0,AM160&lt;Pieņēmumi!$AR$46),0,
IF(AND(AM160&gt;= Pieņēmumi!$AR$46,AM160&lt;Pieņēmumi!$AR$47), "Mikro",
IF(AND(AM160&gt;=Pieņēmumi!$AR$47,AM160&lt;Pieņēmumi!$AR$48), "Mazs",
IF(AND(AM160&gt;=Pieņēmumi!$AR$48,AM160&lt;Pieņēmumi!$AR$49), "Vidējs","Liels"))))</f>
        <v>Mikro</v>
      </c>
      <c r="AO160" s="9">
        <f>IF(AN160="Mikro",Pieņēmumi!$AR$31*AL160*0.5,
IF(AN160="Mazs",Pieņēmumi!$AR$31*AL160,
IF(AN160="Vidējs",Pieņēmumi!$AR$32*AL160,
IF(AN160="Liels",Pieņēmumi!$AR$34*AL160,
0))))</f>
        <v>0.45129162776221604</v>
      </c>
      <c r="AP160" s="9">
        <f>IF(AN160="Mikro",Pieņēmumi!$AR$31*AL160*0.5,0)</f>
        <v>0.45129162776221604</v>
      </c>
      <c r="AQ160">
        <v>0</v>
      </c>
      <c r="AR160">
        <v>0</v>
      </c>
      <c r="AS160" s="2">
        <v>0</v>
      </c>
      <c r="AT160" s="6">
        <f>ROUNDUP(IF($A160=1,AQ160/Pieņēmumi!$BC$39,IF($A160=2,AQ160/Pieņēmumi!$BC$40,IF($A160=3,AQ160/Pieņēmumi!$BC$41,AQ160/Pieņēmumi!$BC$42))),$AT$10)</f>
        <v>0</v>
      </c>
      <c r="AU160" s="6">
        <f t="shared" si="122"/>
        <v>0</v>
      </c>
      <c r="AV160" s="6">
        <f>IF(AND(AU160&gt;=0,AU160&lt;Pieņēmumi!$BC$46),0,
IF(AND(AU160&gt;= Pieņēmumi!$BC$46,AU160&lt;Pieņēmumi!$BC$47), "Mikro",
IF(AND(AU160&gt;=Pieņēmumi!$BC$47,AU160&lt;Pieņēmumi!$BC$48), "Mazs",
IF(AND(AU160&gt;=Pieņēmumi!$BC$48,AU160&lt;Pieņēmumi!$BC$49), "Vidējs","Liels"))))</f>
        <v>0</v>
      </c>
      <c r="AW160" s="9">
        <f>IF(AV160="Mikro",Pieņēmumi!$BC$31*AT160*0.5,
IF(AV160="Mazs",Pieņēmumi!$BC$31*AT160,
IF(AV160="Vidējs",Pieņēmumi!$BC$32*AT160,
IF(AV160="Liels",Pieņēmumi!$BC$34*AT160,
0))))</f>
        <v>0</v>
      </c>
      <c r="AX160" s="9">
        <f>IF(AV160="Mikro",Pieņēmumi!$BC$31*AT160*0.5,0)</f>
        <v>0</v>
      </c>
      <c r="AY160">
        <v>4</v>
      </c>
      <c r="AZ160">
        <v>1</v>
      </c>
      <c r="BA160" s="2">
        <f t="shared" si="138"/>
        <v>4</v>
      </c>
      <c r="BB160" s="6">
        <f>ROUNDUP(IF($A160=1,AY160/Pieņēmumi!$BN$39,IF($A160=2,AY160/Pieņēmumi!$BN$40,IF($A160=3,AY160/Pieņēmumi!$BN$41,AY160/Pieņēmumi!$BN$42))),$BB$10)</f>
        <v>1</v>
      </c>
      <c r="BC160" s="6">
        <f t="shared" si="123"/>
        <v>4</v>
      </c>
      <c r="BD160" s="6" t="str">
        <f>IF(AND(BC160&gt;=0,BC160&lt;Pieņēmumi!$BN$46),0,
IF(AND(BC160&gt;= Pieņēmumi!$BN$46,BC160&lt;Pieņēmumi!$BN$47), "Mikro",
IF(AND(BC160&gt;=Pieņēmumi!$BN$47,BC160&lt;Pieņēmumi!$BN$48), "Mazs",
IF(AND(BC160&gt;=Pieņēmumi!$BN$48,BC160&lt;Pieņēmumi!$BN$49), "Vidējs","Liels"))))</f>
        <v>Mikro</v>
      </c>
      <c r="BE160" s="9">
        <f>IF(BD160="Mikro",Pieņēmumi!$BN$31*BB160*0.5,
IF(BD160="Mazs",Pieņēmumi!$BN$31*BB160,
IF(BD160="Vidējs",Pieņēmumi!$BN$32*BB160,
IF(BD160="Liels",Pieņēmumi!$BN$34*BB160,
0))))</f>
        <v>0.51353874883286654</v>
      </c>
      <c r="BF160" s="9">
        <f>IF(BD160="Mikro",Pieņēmumi!$BN$31*BB160*0.5,0)</f>
        <v>0.51353874883286654</v>
      </c>
      <c r="BG160">
        <v>12</v>
      </c>
      <c r="BH160">
        <v>2</v>
      </c>
      <c r="BI160" s="2">
        <f t="shared" si="139"/>
        <v>6</v>
      </c>
      <c r="BJ160" s="6">
        <f>ROUNDUP(IF($A160=1,BG160/Pieņēmumi!$BY$39,IF($A160=2,BG160/Pieņēmumi!$BY$40,IF($A160=3,BG160/Pieņēmumi!$BY$41,BG160/Pieņēmumi!$BY$42))),$BJ$10)</f>
        <v>1</v>
      </c>
      <c r="BK160" s="6">
        <f t="shared" si="124"/>
        <v>12</v>
      </c>
      <c r="BL160" s="6" t="str">
        <f>IF(AND(BK160&gt;=0,BK160&lt;Pieņēmumi!$BY$46),0,
IF(AND(BK160&gt;= Pieņēmumi!$BY$46,BK160&lt;Pieņēmumi!$BY$47), "Mikro",
IF(AND(BK160&gt;=Pieņēmumi!$BY$47,BK160&lt;Pieņēmumi!$BY$48), "Mazs",
IF(AND(BK160&gt;=Pieņēmumi!$BY$48,BK160&lt;Pieņēmumi!$BY$49), "Vidējs","Liels"))))</f>
        <v>Vidējs</v>
      </c>
      <c r="BM160" s="9">
        <f>IF(BL160="Mikro",Pieņēmumi!$BY$31*BJ160*0.5,
IF(BL160="Mazs",Pieņēmumi!$BY$31*BJ160,
IF(BL160="Vidējs",Pieņēmumi!$BY$32*BJ160,
IF(BL160="Liels",Pieņēmumi!$BY$34*BJ160,
0))))</f>
        <v>1.2919896640826873</v>
      </c>
      <c r="BN160" s="9">
        <f>IF(BL160="Mikro",Pieņēmumi!$BY$31*BJ160*0.5,0)</f>
        <v>0</v>
      </c>
      <c r="BO160">
        <v>25</v>
      </c>
      <c r="BP160">
        <v>2</v>
      </c>
      <c r="BQ160" s="2">
        <f t="shared" si="140"/>
        <v>12.5</v>
      </c>
      <c r="BR160" s="6">
        <f>ROUNDUP(IF($A160=1,BO160/Pieņēmumi!$CJ$39,IF($A160=2,BO160/Pieņēmumi!$CJ$40,IF($A160=3,BO160/Pieņēmumi!$CJ$41,BO160/Pieņēmumi!$CJ$42))),$BR$10)</f>
        <v>1</v>
      </c>
      <c r="BS160" s="6">
        <f t="shared" si="125"/>
        <v>25</v>
      </c>
      <c r="BT160" s="6" t="str">
        <f>IF(AND(BS160&gt;=0,BS160&lt;Pieņēmumi!$CJ$46),0,
IF(AND(BS160&gt;= Pieņēmumi!$CJ$46,BS160&lt;Pieņēmumi!$CJ$47), "Mikro",
IF(AND(BS160&gt;=Pieņēmumi!$CJ$47,BS160&lt;Pieņēmumi!$CJ$48), "Mazs",
IF(AND(BS160&gt;=Pieņēmumi!$CJ$48,BS160&lt;Pieņēmumi!$CJ$49), "Vidējs","Liels"))))</f>
        <v>Liels</v>
      </c>
      <c r="BU160" s="9">
        <f>IF(BT160="Mikro",Pieņēmumi!$CJ$31*BR160*0.5,
IF(BT160="Mazs",Pieņēmumi!$CJ$31*BR160,
IF(BT160="Vidējs",Pieņēmumi!$CJ$32*BR160,
IF(BT160="Liels",Pieņēmumi!$CJ$34*BR160,
0))))</f>
        <v>1.6955266955266954</v>
      </c>
      <c r="BV160" s="9">
        <f>IF(BT160="Mikro",Pieņēmumi!$CJ$31*BR160*0.5,0)</f>
        <v>0</v>
      </c>
      <c r="BW160">
        <v>85</v>
      </c>
      <c r="BX160">
        <v>3</v>
      </c>
      <c r="BY160" s="2">
        <f>BW160/BX160</f>
        <v>28.333333333333332</v>
      </c>
      <c r="BZ160" s="6">
        <f>ROUNDUP(IF($A160=1,BW160/Pieņēmumi!$CU$42,IF($A160=2,BW160/Pieņēmumi!$CU$43,IF($A160=3,BW160/Pieņēmumi!$CU$44,BW160/Pieņēmumi!$CU$45))),$CH$10)</f>
        <v>4</v>
      </c>
      <c r="CA160" s="6">
        <f t="shared" si="126"/>
        <v>21.25</v>
      </c>
      <c r="CB160" s="6" t="str">
        <f>IF(AND(CA160&gt;=0,CA160&lt;Pieņēmumi!$CU$49),0,
IF(AND(CA160&gt;=Pieņēmumi!$CU$49,CA160&lt;Pieņēmumi!$CU$50),"Mazs",
IF(AND(CA160&gt;=Pieņēmumi!$CU$50,CA160&lt;Pieņēmumi!$CU$51),"Vidējs","Liels")))</f>
        <v>Liels</v>
      </c>
      <c r="CC160" s="9">
        <f>IF(CB160="Mazs",Pieņēmumi!$CU$34*BZ160,IF(CB160="Vidējs",Pieņēmumi!$CU$35*BZ160,IF(CB160="Liels",Pieņēmumi!$CU$37*BZ160,0)))</f>
        <v>7.0707070707070701</v>
      </c>
      <c r="CD160" s="9">
        <f>IF(CB160="Mazs",(Pieņēmumi!$CU$35-Pieņēmumi!$CU$34)*BZ160,0)</f>
        <v>0</v>
      </c>
      <c r="CE160">
        <v>128</v>
      </c>
      <c r="CF160">
        <v>4</v>
      </c>
      <c r="CG160" s="2">
        <f>CE160/CF160</f>
        <v>32</v>
      </c>
      <c r="CH160" s="6">
        <f>ROUNDUP(IF($A160=1,CE160/Pieņēmumi!$DE$42,IF($A160=2,CE160/Pieņēmumi!$DE$43,IF($A160=3,CE160/Pieņēmumi!$DE$44,CE160/Pieņēmumi!$DE$45))),$CH$10)</f>
        <v>6</v>
      </c>
      <c r="CI160" s="6">
        <f t="shared" si="127"/>
        <v>21.333333333333332</v>
      </c>
      <c r="CJ160" s="6" t="str">
        <f>IF(AND(CI160&gt;=0,CI160&lt;Pieņēmumi!$DE$49),0,
IF(AND(CI160&gt;=Pieņēmumi!$DE$49,CI160&lt;Pieņēmumi!$DE$50),"Mazs",
IF(AND(CI160&gt;=Pieņēmumi!$DE$50,CI160&lt;Pieņēmumi!$DE$51),"Vidējs","Liels")))</f>
        <v>Liels</v>
      </c>
      <c r="CK160" s="9">
        <f>IF(CJ160="Mazs",Pieņēmumi!$DE$34*CH160,IF(CJ160="Vidējs",Pieņēmumi!$DE$35*CH160,IF(CJ160="Liels",Pieņēmumi!$DE$37*CH160,0)))</f>
        <v>10.606060606060606</v>
      </c>
      <c r="CL160" s="9">
        <f>IF(CJ160="Mazs",(Pieņēmumi!$DE$35-Pieņēmumi!$DE$34)*CH160,0)</f>
        <v>0</v>
      </c>
      <c r="CM160">
        <v>112</v>
      </c>
      <c r="CN160">
        <v>4</v>
      </c>
      <c r="CO160" s="2">
        <f>CM160/CN160</f>
        <v>28</v>
      </c>
      <c r="CP160" s="6">
        <f>ROUNDUP(IF($A160=1,CM160/Pieņēmumi!$DO$42,IF($A160=2,CM160/Pieņēmumi!$DO$43,IF($A160=3,CM160/Pieņēmumi!$DO$44,CM160/Pieņēmumi!$DO$45))),$CP$10)</f>
        <v>5</v>
      </c>
      <c r="CQ160" s="6">
        <f t="shared" si="128"/>
        <v>22.4</v>
      </c>
      <c r="CR160" s="6" t="str">
        <f>IF(AND(CQ160&gt;=0,CQ160&lt;Pieņēmumi!$DO$49),0,
IF(AND(CQ160&gt;=Pieņēmumi!$DO$49,CQ160&lt;Pieņēmumi!$DO$50),"Mazs",
IF(AND(CQ160&gt;=Pieņēmumi!$DO$50,CQ160&lt;Pieņēmumi!$DO$51),"Vidējs","Liels")))</f>
        <v>Liels</v>
      </c>
      <c r="CS160" s="9">
        <f>IF(CR160="Mazs",Pieņēmumi!$DO$34*CP160,IF(CR160="Vidējs",Pieņēmumi!$DO$35*CP160,IF(CR160="Liels",Pieņēmumi!$DO$37*CP160,0)))</f>
        <v>8.8383838383838373</v>
      </c>
      <c r="CT160" s="9">
        <f>IF(CR160="Mazs",(Pieņēmumi!$DO$35-Pieņēmumi!$DO$34)*CP160,0)</f>
        <v>0</v>
      </c>
      <c r="CU160" s="6">
        <f t="shared" si="129"/>
        <v>368</v>
      </c>
      <c r="CV160" s="6">
        <f t="shared" si="130"/>
        <v>17</v>
      </c>
      <c r="CW160" s="2">
        <f t="shared" si="131"/>
        <v>21.647058823529413</v>
      </c>
      <c r="CX160" t="str">
        <f t="shared" si="132"/>
        <v>Vidējā</v>
      </c>
    </row>
    <row r="161" spans="1:102" x14ac:dyDescent="0.25">
      <c r="A161" s="5">
        <v>3</v>
      </c>
      <c r="B161" s="23">
        <v>0.72031216154577649</v>
      </c>
      <c r="C161">
        <v>8</v>
      </c>
      <c r="D161">
        <v>1</v>
      </c>
      <c r="E161" s="2">
        <f t="shared" ref="E161:E166" si="141">C161/D161</f>
        <v>8</v>
      </c>
      <c r="F161" s="6">
        <f>ROUNDUP(IF($A161=1,C161/Pieņēmumi!$B$39,IF($A161=2,C161/Pieņēmumi!$B$40,IF($A161=3,C161/Pieņēmumi!$B$41,C161/Pieņēmumi!$B$42))),$F$10)</f>
        <v>1</v>
      </c>
      <c r="G161" s="6">
        <f t="shared" si="117"/>
        <v>8</v>
      </c>
      <c r="H161" s="6" t="str">
        <f>IF(AND(G161&gt;=0,G161&lt;Pieņēmumi!$B$46),0,
IF(AND(G161&gt;= Pieņēmumi!$B$46,G161&lt;Pieņēmumi!$B$47), "Mikro",
IF(AND(G161&gt;=Pieņēmumi!$B$47,G161&lt;Pieņēmumi!$B$48), "Mazs",
IF(AND(G161&gt;=Pieņēmumi!$B$48,G161&lt;Pieņēmumi!$B$49), "Vidējs","Liels"))))</f>
        <v>Mazs</v>
      </c>
      <c r="I161" s="9">
        <f>IF(H161="Mikro",Pieņēmumi!$B$31*F161*0.5,
IF(H161="Mazs",Pieņēmumi!$B$31*F161,
IF(H161="Vidējs",Pieņēmumi!$B$32*F161,
IF(H161="Liels",Pieņēmumi!$B$34*F161,
0))))</f>
        <v>0.71584189231248063</v>
      </c>
      <c r="J161" s="9">
        <f>IF(H161="Mikro",Pieņēmumi!$B$31*F161*0.5,0)</f>
        <v>0</v>
      </c>
      <c r="K161">
        <v>3</v>
      </c>
      <c r="L161">
        <v>1</v>
      </c>
      <c r="M161" s="2">
        <f t="shared" ref="M161:M166" si="142">K161/L161</f>
        <v>3</v>
      </c>
      <c r="N161" s="6">
        <f>ROUNDUP(IF($A161=1,K161/Pieņēmumi!$L$39,IF($A161=2,K161/Pieņēmumi!$L$40,IF($A161=3,K161/Pieņēmumi!$L$41,K161/Pieņēmumi!$L$42))),$N$10)</f>
        <v>1</v>
      </c>
      <c r="O161" s="6">
        <f t="shared" si="118"/>
        <v>3</v>
      </c>
      <c r="P161" s="6" t="str">
        <f>IF(AND(O161&gt;=0,O161&lt;Pieņēmumi!$L$46),0,
IF(AND(O161&gt;= Pieņēmumi!$L$46,O161&lt;Pieņēmumi!$L$47), "Mikro",
IF(AND(O161&gt;=Pieņēmumi!$L$47,O161&lt;Pieņēmumi!$L$48), "Mazs",
IF(AND(O161&gt;=Pieņēmumi!$L$48,O161&lt;Pieņēmumi!$L$49), "Vidējs","Liels"))))</f>
        <v>Mikro</v>
      </c>
      <c r="Q161" s="9">
        <f>IF(P161="Mikro",Pieņēmumi!$L$31*N161*0.5,
IF(P161="Mazs",Pieņēmumi!$L$31*N161,
IF(P161="Vidējs",Pieņēmumi!$L$32*N161,
IF(P161="Liels",Pieņēmumi!$L$34*N161,
0))))</f>
        <v>0.3734827264239029</v>
      </c>
      <c r="R161" s="9">
        <f>IF(P161="Mikro",Pieņēmumi!$L$31*N161*0.5,0)</f>
        <v>0.3734827264239029</v>
      </c>
      <c r="S161">
        <v>3</v>
      </c>
      <c r="T161">
        <v>1</v>
      </c>
      <c r="U161" s="2">
        <f t="shared" ref="U161:U166" si="143">S161/T161</f>
        <v>3</v>
      </c>
      <c r="V161" s="6">
        <f>ROUNDUP(IF($A161=1,S161/Pieņēmumi!$V$39,IF($A161=2,S161/Pieņēmumi!$V$40,IF($A161=3,S161/Pieņēmumi!$V$41,S161/Pieņēmumi!$V$42))),$V$10)</f>
        <v>1</v>
      </c>
      <c r="W161" s="6">
        <f t="shared" si="119"/>
        <v>3</v>
      </c>
      <c r="X161" s="6" t="str">
        <f>IF(AND(W161&gt;=0,W161&lt;Pieņēmumi!$V$46),0,
IF(AND(W161&gt;= Pieņēmumi!$V$46,W161&lt;Pieņēmumi!$V$47), "Mikro",
IF(AND(W161&gt;=Pieņēmumi!$V$47,W161&lt;Pieņēmumi!$V$48), "Mazs",
IF(AND(W161&gt;=Pieņēmumi!$V$48,W161&lt;Pieņēmumi!$V$49), "Vidējs","Liels"))))</f>
        <v>Mikro</v>
      </c>
      <c r="Y161" s="9">
        <f>IF(X161="Mikro",Pieņēmumi!$V$31*V161*0.5,
IF(X161="Mazs",Pieņēmumi!$V$31*V161,
IF(X161="Vidējs",Pieņēmumi!$V$32*V161,
IF(X161="Liels",Pieņēmumi!$V$34*V161,
0))))</f>
        <v>0.38904450669156554</v>
      </c>
      <c r="Z161" s="9">
        <f>IF(X161="Mikro",Pieņēmumi!$V$31*V161*0.5,0)</f>
        <v>0.38904450669156554</v>
      </c>
      <c r="AA161">
        <v>7</v>
      </c>
      <c r="AB161">
        <v>1</v>
      </c>
      <c r="AC161" s="2">
        <f t="shared" ref="AC161:AC166" si="144">AA161/AB161</f>
        <v>7</v>
      </c>
      <c r="AD161" s="6">
        <f>ROUNDUP(IF($A161=1,AA161/Pieņēmumi!$AF$39,IF($A161=2,AA161/Pieņēmumi!$AF$40,IF($A161=3,AA161/Pieņēmumi!$AF$41,AA161/Pieņēmumi!$AF$42))),$AD$10)</f>
        <v>1</v>
      </c>
      <c r="AE161" s="6">
        <f t="shared" si="120"/>
        <v>7</v>
      </c>
      <c r="AF161" s="6" t="str">
        <f>IF(AND(AE161&gt;=0,AE161&lt;Pieņēmumi!$AF$46),0,
IF(AND(AE161&gt;= Pieņēmumi!$AF$46,AE161&lt;Pieņēmumi!$AF$47), "Mikro",
IF(AND(AE161&gt;=Pieņēmumi!$AF$47,AE161&lt;Pieņēmumi!$AF$48), "Mazs",
IF(AND(AE161&gt;=Pieņēmumi!$AF$48,AE161&lt;Pieņēmumi!$AF$49), "Vidējs","Liels"))))</f>
        <v>Mikro</v>
      </c>
      <c r="AG161" s="9">
        <f>IF(AF161="Mikro",Pieņēmumi!$AF$31*AD161*0.5,
IF(AF161="Mazs",Pieņēmumi!$AF$31*AD161,
IF(AF161="Vidējs",Pieņēmumi!$AF$32*AD161,
IF(AF161="Liels",Pieņēmumi!$AF$34*AD161,
0))))</f>
        <v>0.42016806722689076</v>
      </c>
      <c r="AH161" s="9">
        <f>IF(AF161="Mikro",Pieņēmumi!$AF$31*AD161*0.5,0)</f>
        <v>0.42016806722689076</v>
      </c>
      <c r="AI161">
        <v>4</v>
      </c>
      <c r="AJ161">
        <v>1</v>
      </c>
      <c r="AK161" s="2">
        <f t="shared" si="136"/>
        <v>4</v>
      </c>
      <c r="AL161" s="6">
        <f>ROUNDUP(IF($A161=1,AI161/Pieņēmumi!$AR$39,IF($A161=2,AI161/Pieņēmumi!$AR$40,IF($A161=3,AI161/Pieņēmumi!$AR$41,AI161/Pieņēmumi!$AR$42))),$AL$10)</f>
        <v>1</v>
      </c>
      <c r="AM161" s="6">
        <f t="shared" si="121"/>
        <v>4</v>
      </c>
      <c r="AN161" s="6" t="str">
        <f>IF(AND(AM161&gt;=0,AM161&lt;Pieņēmumi!$AR$46),0,
IF(AND(AM161&gt;= Pieņēmumi!$AR$46,AM161&lt;Pieņēmumi!$AR$47), "Mikro",
IF(AND(AM161&gt;=Pieņēmumi!$AR$47,AM161&lt;Pieņēmumi!$AR$48), "Mazs",
IF(AND(AM161&gt;=Pieņēmumi!$AR$48,AM161&lt;Pieņēmumi!$AR$49), "Vidējs","Liels"))))</f>
        <v>Mikro</v>
      </c>
      <c r="AO161" s="9">
        <f>IF(AN161="Mikro",Pieņēmumi!$AR$31*AL161*0.5,
IF(AN161="Mazs",Pieņēmumi!$AR$31*AL161,
IF(AN161="Vidējs",Pieņēmumi!$AR$32*AL161,
IF(AN161="Liels",Pieņēmumi!$AR$34*AL161,
0))))</f>
        <v>0.45129162776221604</v>
      </c>
      <c r="AP161" s="9">
        <f>IF(AN161="Mikro",Pieņēmumi!$AR$31*AL161*0.5,0)</f>
        <v>0.45129162776221604</v>
      </c>
      <c r="AQ161">
        <v>6</v>
      </c>
      <c r="AR161">
        <v>1</v>
      </c>
      <c r="AS161" s="2">
        <f t="shared" ref="AS161:AS166" si="145">AQ161/AR161</f>
        <v>6</v>
      </c>
      <c r="AT161" s="6">
        <f>ROUNDUP(IF($A161=1,AQ161/Pieņēmumi!$BC$39,IF($A161=2,AQ161/Pieņēmumi!$BC$40,IF($A161=3,AQ161/Pieņēmumi!$BC$41,AQ161/Pieņēmumi!$BC$42))),$AT$10)</f>
        <v>1</v>
      </c>
      <c r="AU161" s="6">
        <f t="shared" si="122"/>
        <v>6</v>
      </c>
      <c r="AV161" s="6" t="str">
        <f>IF(AND(AU161&gt;=0,AU161&lt;Pieņēmumi!$BC$46),0,
IF(AND(AU161&gt;= Pieņēmumi!$BC$46,AU161&lt;Pieņēmumi!$BC$47), "Mikro",
IF(AND(AU161&gt;=Pieņēmumi!$BC$47,AU161&lt;Pieņēmumi!$BC$48), "Mazs",
IF(AND(AU161&gt;=Pieņēmumi!$BC$48,AU161&lt;Pieņēmumi!$BC$49), "Vidējs","Liels"))))</f>
        <v>Mikro</v>
      </c>
      <c r="AW161" s="9">
        <f>IF(AV161="Mikro",Pieņēmumi!$BC$31*AT161*0.5,
IF(AV161="Mazs",Pieņēmumi!$BC$31*AT161,
IF(AV161="Vidējs",Pieņēmumi!$BC$32*AT161,
IF(AV161="Liels",Pieņēmumi!$BC$34*AT161,
0))))</f>
        <v>0.48241518829754126</v>
      </c>
      <c r="AX161" s="9">
        <f>IF(AV161="Mikro",Pieņēmumi!$BC$31*AT161*0.5,0)</f>
        <v>0.48241518829754126</v>
      </c>
      <c r="AY161">
        <v>7</v>
      </c>
      <c r="AZ161">
        <v>1</v>
      </c>
      <c r="BA161" s="2">
        <f t="shared" si="138"/>
        <v>7</v>
      </c>
      <c r="BB161" s="6">
        <f>ROUNDUP(IF($A161=1,AY161/Pieņēmumi!$BN$39,IF($A161=2,AY161/Pieņēmumi!$BN$40,IF($A161=3,AY161/Pieņēmumi!$BN$41,AY161/Pieņēmumi!$BN$42))),$BB$10)</f>
        <v>1</v>
      </c>
      <c r="BC161" s="6">
        <f t="shared" si="123"/>
        <v>7</v>
      </c>
      <c r="BD161" s="6" t="str">
        <f>IF(AND(BC161&gt;=0,BC161&lt;Pieņēmumi!$BN$46),0,
IF(AND(BC161&gt;= Pieņēmumi!$BN$46,BC161&lt;Pieņēmumi!$BN$47), "Mikro",
IF(AND(BC161&gt;=Pieņēmumi!$BN$47,BC161&lt;Pieņēmumi!$BN$48), "Mazs",
IF(AND(BC161&gt;=Pieņēmumi!$BN$48,BC161&lt;Pieņēmumi!$BN$49), "Vidējs","Liels"))))</f>
        <v>Mikro</v>
      </c>
      <c r="BE161" s="9">
        <f>IF(BD161="Mikro",Pieņēmumi!$BN$31*BB161*0.5,
IF(BD161="Mazs",Pieņēmumi!$BN$31*BB161,
IF(BD161="Vidējs",Pieņēmumi!$BN$32*BB161,
IF(BD161="Liels",Pieņēmumi!$BN$34*BB161,
0))))</f>
        <v>0.51353874883286654</v>
      </c>
      <c r="BF161" s="9">
        <f>IF(BD161="Mikro",Pieņēmumi!$BN$31*BB161*0.5,0)</f>
        <v>0.51353874883286654</v>
      </c>
      <c r="BG161">
        <v>5</v>
      </c>
      <c r="BH161">
        <v>1</v>
      </c>
      <c r="BI161" s="2">
        <f t="shared" si="139"/>
        <v>5</v>
      </c>
      <c r="BJ161" s="6">
        <f>ROUNDUP(IF($A161=1,BG161/Pieņēmumi!$BY$39,IF($A161=2,BG161/Pieņēmumi!$BY$40,IF($A161=3,BG161/Pieņēmumi!$BY$41,BG161/Pieņēmumi!$BY$42))),$BJ$10)</f>
        <v>1</v>
      </c>
      <c r="BK161" s="6">
        <f t="shared" si="124"/>
        <v>5</v>
      </c>
      <c r="BL161" s="6" t="str">
        <f>IF(AND(BK161&gt;=0,BK161&lt;Pieņēmumi!$BY$46),0,
IF(AND(BK161&gt;= Pieņēmumi!$BY$46,BK161&lt;Pieņēmumi!$BY$47), "Mikro",
IF(AND(BK161&gt;=Pieņēmumi!$BY$47,BK161&lt;Pieņēmumi!$BY$48), "Mazs",
IF(AND(BK161&gt;=Pieņēmumi!$BY$48,BK161&lt;Pieņēmumi!$BY$49), "Vidējs","Liels"))))</f>
        <v>Mikro</v>
      </c>
      <c r="BM161" s="9">
        <f>IF(BL161="Mikro",Pieņēmumi!$BY$31*BJ161*0.5,
IF(BL161="Mazs",Pieņēmumi!$BY$31*BJ161,
IF(BL161="Vidējs",Pieņēmumi!$BY$32*BJ161,
IF(BL161="Liels",Pieņēmumi!$BY$34*BJ161,
0))))</f>
        <v>0.54466230936819171</v>
      </c>
      <c r="BN161" s="9">
        <f>IF(BL161="Mikro",Pieņēmumi!$BY$31*BJ161*0.5,0)</f>
        <v>0.54466230936819171</v>
      </c>
      <c r="BO161">
        <v>5</v>
      </c>
      <c r="BP161">
        <v>1</v>
      </c>
      <c r="BQ161" s="2">
        <f t="shared" si="140"/>
        <v>5</v>
      </c>
      <c r="BR161" s="6">
        <f>ROUNDUP(IF($A161=1,BO161/Pieņēmumi!$CJ$39,IF($A161=2,BO161/Pieņēmumi!$CJ$40,IF($A161=3,BO161/Pieņēmumi!$CJ$41,BO161/Pieņēmumi!$CJ$42))),$BR$10)</f>
        <v>1</v>
      </c>
      <c r="BS161" s="6">
        <f t="shared" si="125"/>
        <v>5</v>
      </c>
      <c r="BT161" s="6" t="str">
        <f>IF(AND(BS161&gt;=0,BS161&lt;Pieņēmumi!$CJ$46),0,
IF(AND(BS161&gt;= Pieņēmumi!$CJ$46,BS161&lt;Pieņēmumi!$CJ$47), "Mikro",
IF(AND(BS161&gt;=Pieņēmumi!$CJ$47,BS161&lt;Pieņēmumi!$CJ$48), "Mazs",
IF(AND(BS161&gt;=Pieņēmumi!$CJ$48,BS161&lt;Pieņēmumi!$CJ$49), "Vidējs","Liels"))))</f>
        <v>Mikro</v>
      </c>
      <c r="BU161" s="9">
        <f>IF(BT161="Mikro",Pieņēmumi!$CJ$31*BR161*0.5,
IF(BT161="Mazs",Pieņēmumi!$CJ$31*BR161,
IF(BT161="Vidējs",Pieņēmumi!$CJ$32*BR161,
IF(BT161="Liels",Pieņēmumi!$CJ$34*BR161,
0))))</f>
        <v>0.54466230936819171</v>
      </c>
      <c r="BV161" s="9">
        <f>IF(BT161="Mikro",Pieņēmumi!$CJ$31*BR161*0.5,0)</f>
        <v>0.54466230936819171</v>
      </c>
      <c r="BW161">
        <v>0</v>
      </c>
      <c r="BX161">
        <v>0</v>
      </c>
      <c r="BY161" s="2">
        <v>0</v>
      </c>
      <c r="BZ161" s="6">
        <f>ROUNDUP(IF($A161=1,BW161/Pieņēmumi!$CU$42,IF($A161=2,BW161/Pieņēmumi!$CU$43,IF($A161=3,BW161/Pieņēmumi!$CU$44,BW161/Pieņēmumi!$CU$45))),$CH$10)</f>
        <v>0</v>
      </c>
      <c r="CA161" s="6">
        <f t="shared" si="126"/>
        <v>0</v>
      </c>
      <c r="CB161" s="6">
        <f>IF(AND(CA161&gt;=0,CA161&lt;Pieņēmumi!$CU$49),0,
IF(AND(CA161&gt;=Pieņēmumi!$CU$49,CA161&lt;Pieņēmumi!$CU$50),"Mazs",
IF(AND(CA161&gt;=Pieņēmumi!$CU$50,CA161&lt;Pieņēmumi!$CU$51),"Vidējs","Liels")))</f>
        <v>0</v>
      </c>
      <c r="CC161" s="9">
        <f>IF(CB161="Mazs",Pieņēmumi!$CU$34*BZ161,IF(CB161="Vidējs",Pieņēmumi!$CU$35*BZ161,IF(CB161="Liels",Pieņēmumi!$CU$37*BZ161,0)))</f>
        <v>0</v>
      </c>
      <c r="CD161" s="9">
        <f>IF(CB161="Mazs",(Pieņēmumi!$CU$35-Pieņēmumi!$CU$34)*BZ161,0)</f>
        <v>0</v>
      </c>
      <c r="CE161">
        <v>0</v>
      </c>
      <c r="CF161">
        <v>0</v>
      </c>
      <c r="CG161" s="2">
        <v>0</v>
      </c>
      <c r="CH161" s="6">
        <f>ROUNDUP(IF($A161=1,CE161/Pieņēmumi!$DE$42,IF($A161=2,CE161/Pieņēmumi!$DE$43,IF($A161=3,CE161/Pieņēmumi!$DE$44,CE161/Pieņēmumi!$DE$45))),$CH$10)</f>
        <v>0</v>
      </c>
      <c r="CI161" s="6">
        <f t="shared" si="127"/>
        <v>0</v>
      </c>
      <c r="CJ161" s="6">
        <f>IF(AND(CI161&gt;=0,CI161&lt;Pieņēmumi!$DE$49),0,
IF(AND(CI161&gt;=Pieņēmumi!$DE$49,CI161&lt;Pieņēmumi!$DE$50),"Mazs",
IF(AND(CI161&gt;=Pieņēmumi!$DE$50,CI161&lt;Pieņēmumi!$DE$51),"Vidējs","Liels")))</f>
        <v>0</v>
      </c>
      <c r="CK161" s="9">
        <f>IF(CJ161="Mazs",Pieņēmumi!$DE$34*CH161,IF(CJ161="Vidējs",Pieņēmumi!$DE$35*CH161,IF(CJ161="Liels",Pieņēmumi!$DE$37*CH161,0)))</f>
        <v>0</v>
      </c>
      <c r="CL161" s="9">
        <f>IF(CJ161="Mazs",(Pieņēmumi!$DE$35-Pieņēmumi!$DE$34)*CH161,0)</f>
        <v>0</v>
      </c>
      <c r="CM161">
        <v>0</v>
      </c>
      <c r="CN161">
        <v>0</v>
      </c>
      <c r="CO161" s="2">
        <v>0</v>
      </c>
      <c r="CP161" s="6">
        <f>ROUNDUP(IF($A161=1,CM161/Pieņēmumi!$DO$42,IF($A161=2,CM161/Pieņēmumi!$DO$43,IF($A161=3,CM161/Pieņēmumi!$DO$44,CM161/Pieņēmumi!$DO$45))),$CP$10)</f>
        <v>0</v>
      </c>
      <c r="CQ161" s="6">
        <f t="shared" si="128"/>
        <v>0</v>
      </c>
      <c r="CR161" s="6">
        <f>IF(AND(CQ161&gt;=0,CQ161&lt;Pieņēmumi!$DO$49),0,
IF(AND(CQ161&gt;=Pieņēmumi!$DO$49,CQ161&lt;Pieņēmumi!$DO$50),"Mazs",
IF(AND(CQ161&gt;=Pieņēmumi!$DO$50,CQ161&lt;Pieņēmumi!$DO$51),"Vidējs","Liels")))</f>
        <v>0</v>
      </c>
      <c r="CS161" s="9">
        <f>IF(CR161="Mazs",Pieņēmumi!$DO$34*CP161,IF(CR161="Vidējs",Pieņēmumi!$DO$35*CP161,IF(CR161="Liels",Pieņēmumi!$DO$37*CP161,0)))</f>
        <v>0</v>
      </c>
      <c r="CT161" s="9">
        <f>IF(CR161="Mazs",(Pieņēmumi!$DO$35-Pieņēmumi!$DO$34)*CP161,0)</f>
        <v>0</v>
      </c>
      <c r="CU161" s="6">
        <f t="shared" si="129"/>
        <v>48</v>
      </c>
      <c r="CV161" s="6">
        <f t="shared" si="130"/>
        <v>9</v>
      </c>
      <c r="CW161" s="2">
        <f t="shared" si="131"/>
        <v>5.333333333333333</v>
      </c>
      <c r="CX161" t="str">
        <f t="shared" si="132"/>
        <v>Mazā</v>
      </c>
    </row>
    <row r="162" spans="1:102" x14ac:dyDescent="0.25">
      <c r="A162" s="5">
        <v>2</v>
      </c>
      <c r="B162" s="23">
        <v>0.720214664466304</v>
      </c>
      <c r="C162">
        <v>117</v>
      </c>
      <c r="D162">
        <v>5</v>
      </c>
      <c r="E162" s="2">
        <f t="shared" si="141"/>
        <v>23.4</v>
      </c>
      <c r="F162" s="6">
        <f>ROUNDUP(IF($A162=1,C162/Pieņēmumi!$B$39,IF($A162=2,C162/Pieņēmumi!$B$40,IF($A162=3,C162/Pieņēmumi!$B$41,C162/Pieņēmumi!$B$42))),$F$10)</f>
        <v>6</v>
      </c>
      <c r="G162" s="6">
        <f t="shared" si="117"/>
        <v>19.5</v>
      </c>
      <c r="H162" s="6" t="str">
        <f>IF(AND(G162&gt;=0,G162&lt;Pieņēmumi!$B$46),0,
IF(AND(G162&gt;= Pieņēmumi!$B$46,G162&lt;Pieņēmumi!$B$47), "Mikro",
IF(AND(G162&gt;=Pieņēmumi!$B$47,G162&lt;Pieņēmumi!$B$48), "Mazs",
IF(AND(G162&gt;=Pieņēmumi!$B$48,G162&lt;Pieņēmumi!$B$49), "Vidējs","Liels"))))</f>
        <v>Vidējs</v>
      </c>
      <c r="I162" s="9">
        <f>IF(H162="Mikro",Pieņēmumi!$B$31*F162*0.5,
IF(H162="Mazs",Pieņēmumi!$B$31*F162,
IF(H162="Vidējs",Pieņēmumi!$B$32*F162,
IF(H162="Liels",Pieņēmumi!$B$34*F162,
0))))</f>
        <v>4.8449612403100772</v>
      </c>
      <c r="J162" s="9">
        <f>IF(H162="Mikro",Pieņēmumi!$B$31*F162*0.5,0)</f>
        <v>0</v>
      </c>
      <c r="K162">
        <v>93</v>
      </c>
      <c r="L162">
        <v>4</v>
      </c>
      <c r="M162" s="2">
        <f t="shared" si="142"/>
        <v>23.25</v>
      </c>
      <c r="N162" s="6">
        <f>ROUNDUP(IF($A162=1,K162/Pieņēmumi!$L$39,IF($A162=2,K162/Pieņēmumi!$L$40,IF($A162=3,K162/Pieņēmumi!$L$41,K162/Pieņēmumi!$L$42))),$N$10)</f>
        <v>5</v>
      </c>
      <c r="O162" s="6">
        <f t="shared" si="118"/>
        <v>18.600000000000001</v>
      </c>
      <c r="P162" s="6" t="str">
        <f>IF(AND(O162&gt;=0,O162&lt;Pieņēmumi!$L$46),0,
IF(AND(O162&gt;= Pieņēmumi!$L$46,O162&lt;Pieņēmumi!$L$47), "Mikro",
IF(AND(O162&gt;=Pieņēmumi!$L$47,O162&lt;Pieņēmumi!$L$48), "Mazs",
IF(AND(O162&gt;=Pieņēmumi!$L$48,O162&lt;Pieņēmumi!$L$49), "Vidējs","Liels"))))</f>
        <v>Vidējs</v>
      </c>
      <c r="Q162" s="9">
        <f>IF(P162="Mikro",Pieņēmumi!$L$31*N162*0.5,
IF(P162="Mazs",Pieņēmumi!$L$31*N162,
IF(P162="Vidējs",Pieņēmumi!$L$32*N162,
IF(P162="Liels",Pieņēmumi!$L$34*N162,
0))))</f>
        <v>4.1989664082687348</v>
      </c>
      <c r="R162" s="9">
        <f>IF(P162="Mikro",Pieņēmumi!$L$31*N162*0.5,0)</f>
        <v>0</v>
      </c>
      <c r="S162">
        <v>101</v>
      </c>
      <c r="T162">
        <v>4</v>
      </c>
      <c r="U162" s="2">
        <f t="shared" si="143"/>
        <v>25.25</v>
      </c>
      <c r="V162" s="6">
        <f>ROUNDUP(IF($A162=1,S162/Pieņēmumi!$V$39,IF($A162=2,S162/Pieņēmumi!$V$40,IF($A162=3,S162/Pieņēmumi!$V$41,S162/Pieņēmumi!$V$42))),$V$10)</f>
        <v>6</v>
      </c>
      <c r="W162" s="6">
        <f t="shared" si="119"/>
        <v>16.833333333333332</v>
      </c>
      <c r="X162" s="6" t="str">
        <f>IF(AND(W162&gt;=0,W162&lt;Pieņēmumi!$V$46),0,
IF(AND(W162&gt;= Pieņēmumi!$V$46,W162&lt;Pieņēmumi!$V$47), "Mikro",
IF(AND(W162&gt;=Pieņēmumi!$V$47,W162&lt;Pieņēmumi!$V$48), "Mazs",
IF(AND(W162&gt;=Pieņēmumi!$V$48,W162&lt;Pieņēmumi!$V$49), "Vidējs","Liels"))))</f>
        <v>Vidējs</v>
      </c>
      <c r="Y162" s="9">
        <f>IF(X162="Mikro",Pieņēmumi!$V$31*V162*0.5,
IF(X162="Mazs",Pieņēmumi!$V$31*V162,
IF(X162="Vidējs",Pieņēmumi!$V$32*V162,
IF(X162="Liels",Pieņēmumi!$V$34*V162,
0))))</f>
        <v>5.2325581395348841</v>
      </c>
      <c r="Z162" s="9">
        <f>IF(X162="Mikro",Pieņēmumi!$V$31*V162*0.5,0)</f>
        <v>0</v>
      </c>
      <c r="AA162">
        <v>97</v>
      </c>
      <c r="AB162">
        <v>4</v>
      </c>
      <c r="AC162" s="2">
        <f t="shared" si="144"/>
        <v>24.25</v>
      </c>
      <c r="AD162" s="6">
        <f>ROUNDUP(IF($A162=1,AA162/Pieņēmumi!$AF$39,IF($A162=2,AA162/Pieņēmumi!$AF$40,IF($A162=3,AA162/Pieņēmumi!$AF$41,AA162/Pieņēmumi!$AF$42))),$AD$10)</f>
        <v>5</v>
      </c>
      <c r="AE162" s="6">
        <f t="shared" si="120"/>
        <v>19.399999999999999</v>
      </c>
      <c r="AF162" s="6" t="str">
        <f>IF(AND(AE162&gt;=0,AE162&lt;Pieņēmumi!$AF$46),0,
IF(AND(AE162&gt;= Pieņēmumi!$AF$46,AE162&lt;Pieņēmumi!$AF$47), "Mikro",
IF(AND(AE162&gt;=Pieņēmumi!$AF$47,AE162&lt;Pieņēmumi!$AF$48), "Mazs",
IF(AND(AE162&gt;=Pieņēmumi!$AF$48,AE162&lt;Pieņēmumi!$AF$49), "Vidējs","Liels"))))</f>
        <v>Vidējs</v>
      </c>
      <c r="AG162" s="9">
        <f>IF(AF162="Mikro",Pieņēmumi!$AF$31*AD162*0.5,
IF(AF162="Mazs",Pieņēmumi!$AF$31*AD162,
IF(AF162="Vidējs",Pieņēmumi!$AF$32*AD162,
IF(AF162="Liels",Pieņēmumi!$AF$34*AD162,
0))))</f>
        <v>5.1679586563307502</v>
      </c>
      <c r="AH162" s="9">
        <f>IF(AF162="Mikro",Pieņēmumi!$AF$31*AD162*0.5,0)</f>
        <v>0</v>
      </c>
      <c r="AI162">
        <v>110</v>
      </c>
      <c r="AJ162">
        <v>5</v>
      </c>
      <c r="AK162" s="2">
        <f t="shared" si="136"/>
        <v>22</v>
      </c>
      <c r="AL162" s="6">
        <f>ROUNDUP(IF($A162=1,AI162/Pieņēmumi!$AR$39,IF($A162=2,AI162/Pieņēmumi!$AR$40,IF($A162=3,AI162/Pieņēmumi!$AR$41,AI162/Pieņēmumi!$AR$42))),$AL$10)</f>
        <v>5</v>
      </c>
      <c r="AM162" s="6">
        <f t="shared" si="121"/>
        <v>22</v>
      </c>
      <c r="AN162" s="6" t="str">
        <f>IF(AND(AM162&gt;=0,AM162&lt;Pieņēmumi!$AR$46),0,
IF(AND(AM162&gt;= Pieņēmumi!$AR$46,AM162&lt;Pieņēmumi!$AR$47), "Mikro",
IF(AND(AM162&gt;=Pieņēmumi!$AR$47,AM162&lt;Pieņēmumi!$AR$48), "Mazs",
IF(AND(AM162&gt;=Pieņēmumi!$AR$48,AM162&lt;Pieņēmumi!$AR$49), "Vidējs","Liels"))))</f>
        <v>Liels</v>
      </c>
      <c r="AO162" s="9">
        <f>IF(AN162="Mikro",Pieņēmumi!$AR$31*AL162*0.5,
IF(AN162="Mazs",Pieņēmumi!$AR$31*AL162,
IF(AN162="Vidējs",Pieņēmumi!$AR$32*AL162,
IF(AN162="Liels",Pieņēmumi!$AR$34*AL162,
0))))</f>
        <v>6.854256854256854</v>
      </c>
      <c r="AP162" s="9">
        <f>IF(AN162="Mikro",Pieņēmumi!$AR$31*AL162*0.5,0)</f>
        <v>0</v>
      </c>
      <c r="AQ162">
        <v>118</v>
      </c>
      <c r="AR162">
        <v>5</v>
      </c>
      <c r="AS162" s="2">
        <f t="shared" si="145"/>
        <v>23.6</v>
      </c>
      <c r="AT162" s="6">
        <f>ROUNDUP(IF($A162=1,AQ162/Pieņēmumi!$BC$39,IF($A162=2,AQ162/Pieņēmumi!$BC$40,IF($A162=3,AQ162/Pieņēmumi!$BC$41,AQ162/Pieņēmumi!$BC$42))),$AT$10)</f>
        <v>5</v>
      </c>
      <c r="AU162" s="6">
        <f t="shared" si="122"/>
        <v>23.6</v>
      </c>
      <c r="AV162" s="6" t="str">
        <f>IF(AND(AU162&gt;=0,AU162&lt;Pieņēmumi!$BC$46),0,
IF(AND(AU162&gt;= Pieņēmumi!$BC$46,AU162&lt;Pieņēmumi!$BC$47), "Mikro",
IF(AND(AU162&gt;=Pieņēmumi!$BC$47,AU162&lt;Pieņēmumi!$BC$48), "Mazs",
IF(AND(AU162&gt;=Pieņēmumi!$BC$48,AU162&lt;Pieņēmumi!$BC$49), "Vidējs","Liels"))))</f>
        <v>Liels</v>
      </c>
      <c r="AW162" s="9">
        <f>IF(AV162="Mikro",Pieņēmumi!$BC$31*AT162*0.5,
IF(AV162="Mazs",Pieņēmumi!$BC$31*AT162,
IF(AV162="Vidējs",Pieņēmumi!$BC$32*AT162,
IF(AV162="Liels",Pieņēmumi!$BC$34*AT162,
0))))</f>
        <v>7.5757575757575761</v>
      </c>
      <c r="AX162" s="9">
        <f>IF(AV162="Mikro",Pieņēmumi!$BC$31*AT162*0.5,0)</f>
        <v>0</v>
      </c>
      <c r="AY162">
        <v>57</v>
      </c>
      <c r="AZ162">
        <v>3</v>
      </c>
      <c r="BA162" s="2">
        <f t="shared" si="138"/>
        <v>19</v>
      </c>
      <c r="BB162" s="6">
        <f>ROUNDUP(IF($A162=1,AY162/Pieņēmumi!$BN$39,IF($A162=2,AY162/Pieņēmumi!$BN$40,IF($A162=3,AY162/Pieņēmumi!$BN$41,AY162/Pieņēmumi!$BN$42))),$BB$10)</f>
        <v>3</v>
      </c>
      <c r="BC162" s="6">
        <f t="shared" si="123"/>
        <v>19</v>
      </c>
      <c r="BD162" s="6" t="str">
        <f>IF(AND(BC162&gt;=0,BC162&lt;Pieņēmumi!$BN$46),0,
IF(AND(BC162&gt;= Pieņēmumi!$BN$46,BC162&lt;Pieņēmumi!$BN$47), "Mikro",
IF(AND(BC162&gt;=Pieņēmumi!$BN$47,BC162&lt;Pieņēmumi!$BN$48), "Mazs",
IF(AND(BC162&gt;=Pieņēmumi!$BN$48,BC162&lt;Pieņēmumi!$BN$49), "Vidējs","Liels"))))</f>
        <v>Vidējs</v>
      </c>
      <c r="BE162" s="9">
        <f>IF(BD162="Mikro",Pieņēmumi!$BN$31*BB162*0.5,
IF(BD162="Mazs",Pieņēmumi!$BN$31*BB162,
IF(BD162="Vidējs",Pieņēmumi!$BN$32*BB162,
IF(BD162="Liels",Pieņēmumi!$BN$34*BB162,
0))))</f>
        <v>3.6821705426356592</v>
      </c>
      <c r="BF162" s="9">
        <f>IF(BD162="Mikro",Pieņēmumi!$BN$31*BB162*0.5,0)</f>
        <v>0</v>
      </c>
      <c r="BG162">
        <v>60</v>
      </c>
      <c r="BH162">
        <v>3</v>
      </c>
      <c r="BI162" s="2">
        <f t="shared" si="139"/>
        <v>20</v>
      </c>
      <c r="BJ162" s="6">
        <f>ROUNDUP(IF($A162=1,BG162/Pieņēmumi!$BY$39,IF($A162=2,BG162/Pieņēmumi!$BY$40,IF($A162=3,BG162/Pieņēmumi!$BY$41,BG162/Pieņēmumi!$BY$42))),$BJ$10)</f>
        <v>3</v>
      </c>
      <c r="BK162" s="6">
        <f t="shared" si="124"/>
        <v>20</v>
      </c>
      <c r="BL162" s="6" t="str">
        <f>IF(AND(BK162&gt;=0,BK162&lt;Pieņēmumi!$BY$46),0,
IF(AND(BK162&gt;= Pieņēmumi!$BY$46,BK162&lt;Pieņēmumi!$BY$47), "Mikro",
IF(AND(BK162&gt;=Pieņēmumi!$BY$47,BK162&lt;Pieņēmumi!$BY$48), "Mazs",
IF(AND(BK162&gt;=Pieņēmumi!$BY$48,BK162&lt;Pieņēmumi!$BY$49), "Vidējs","Liels"))))</f>
        <v>Vidējs</v>
      </c>
      <c r="BM162" s="9">
        <f>IF(BL162="Mikro",Pieņēmumi!$BY$31*BJ162*0.5,
IF(BL162="Mazs",Pieņēmumi!$BY$31*BJ162,
IF(BL162="Vidējs",Pieņēmumi!$BY$32*BJ162,
IF(BL162="Liels",Pieņēmumi!$BY$34*BJ162,
0))))</f>
        <v>3.8759689922480618</v>
      </c>
      <c r="BN162" s="9">
        <f>IF(BL162="Mikro",Pieņēmumi!$BY$31*BJ162*0.5,0)</f>
        <v>0</v>
      </c>
      <c r="BO162">
        <v>72</v>
      </c>
      <c r="BP162">
        <v>3</v>
      </c>
      <c r="BQ162" s="2">
        <f t="shared" si="140"/>
        <v>24</v>
      </c>
      <c r="BR162" s="6">
        <f>ROUNDUP(IF($A162=1,BO162/Pieņēmumi!$CJ$39,IF($A162=2,BO162/Pieņēmumi!$CJ$40,IF($A162=3,BO162/Pieņēmumi!$CJ$41,BO162/Pieņēmumi!$CJ$42))),$BR$10)</f>
        <v>3</v>
      </c>
      <c r="BS162" s="6">
        <f t="shared" si="125"/>
        <v>24</v>
      </c>
      <c r="BT162" s="6" t="str">
        <f>IF(AND(BS162&gt;=0,BS162&lt;Pieņēmumi!$CJ$46),0,
IF(AND(BS162&gt;= Pieņēmumi!$CJ$46,BS162&lt;Pieņēmumi!$CJ$47), "Mikro",
IF(AND(BS162&gt;=Pieņēmumi!$CJ$47,BS162&lt;Pieņēmumi!$CJ$48), "Mazs",
IF(AND(BS162&gt;=Pieņēmumi!$CJ$48,BS162&lt;Pieņēmumi!$CJ$49), "Vidējs","Liels"))))</f>
        <v>Liels</v>
      </c>
      <c r="BU162" s="9">
        <f>IF(BT162="Mikro",Pieņēmumi!$CJ$31*BR162*0.5,
IF(BT162="Mazs",Pieņēmumi!$CJ$31*BR162,
IF(BT162="Vidējs",Pieņēmumi!$CJ$32*BR162,
IF(BT162="Liels",Pieņēmumi!$CJ$34*BR162,
0))))</f>
        <v>5.0865800865800868</v>
      </c>
      <c r="BV162" s="9">
        <f>IF(BT162="Mikro",Pieņēmumi!$CJ$31*BR162*0.5,0)</f>
        <v>0</v>
      </c>
      <c r="BW162">
        <v>51</v>
      </c>
      <c r="BX162">
        <v>3</v>
      </c>
      <c r="BY162" s="2">
        <f>BW162/BX162</f>
        <v>17</v>
      </c>
      <c r="BZ162" s="6">
        <f>ROUNDUP(IF($A162=1,BW162/Pieņēmumi!$CU$42,IF($A162=2,BW162/Pieņēmumi!$CU$43,IF($A162=3,BW162/Pieņēmumi!$CU$44,BW162/Pieņēmumi!$CU$45))),$CH$10)</f>
        <v>3</v>
      </c>
      <c r="CA162" s="6">
        <f t="shared" si="126"/>
        <v>17</v>
      </c>
      <c r="CB162" s="6" t="str">
        <f>IF(AND(CA162&gt;=0,CA162&lt;Pieņēmumi!$CU$49),0,
IF(AND(CA162&gt;=Pieņēmumi!$CU$49,CA162&lt;Pieņēmumi!$CU$50),"Mazs",
IF(AND(CA162&gt;=Pieņēmumi!$CU$50,CA162&lt;Pieņēmumi!$CU$51),"Vidējs","Liels")))</f>
        <v>Vidējs</v>
      </c>
      <c r="CC162" s="9">
        <f>IF(CB162="Mazs",Pieņēmumi!$CU$34*BZ162,IF(CB162="Vidējs",Pieņēmumi!$CU$35*BZ162,IF(CB162="Liels",Pieņēmumi!$CU$37*BZ162,0)))</f>
        <v>4.166666666666667</v>
      </c>
      <c r="CD162" s="9">
        <f>IF(CB162="Mazs",(Pieņēmumi!$CU$35-Pieņēmumi!$CU$34)*BZ162,0)</f>
        <v>0</v>
      </c>
      <c r="CE162">
        <v>39</v>
      </c>
      <c r="CF162">
        <v>3</v>
      </c>
      <c r="CG162" s="2">
        <f>CE162/CF162</f>
        <v>13</v>
      </c>
      <c r="CH162" s="6">
        <f>ROUNDUP(IF($A162=1,CE162/Pieņēmumi!$DE$42,IF($A162=2,CE162/Pieņēmumi!$DE$43,IF($A162=3,CE162/Pieņēmumi!$DE$44,CE162/Pieņēmumi!$DE$45))),$CH$10)</f>
        <v>2</v>
      </c>
      <c r="CI162" s="6">
        <f t="shared" si="127"/>
        <v>19.5</v>
      </c>
      <c r="CJ162" s="6" t="str">
        <f>IF(AND(CI162&gt;=0,CI162&lt;Pieņēmumi!$DE$49),0,
IF(AND(CI162&gt;=Pieņēmumi!$DE$49,CI162&lt;Pieņēmumi!$DE$50),"Mazs",
IF(AND(CI162&gt;=Pieņēmumi!$DE$50,CI162&lt;Pieņēmumi!$DE$51),"Vidējs","Liels")))</f>
        <v>Vidējs</v>
      </c>
      <c r="CK162" s="9">
        <f>IF(CJ162="Mazs",Pieņēmumi!$DE$34*CH162,IF(CJ162="Vidējs",Pieņēmumi!$DE$35*CH162,IF(CJ162="Liels",Pieņēmumi!$DE$37*CH162,0)))</f>
        <v>2.7777777777777781</v>
      </c>
      <c r="CL162" s="9">
        <f>IF(CJ162="Mazs",(Pieņēmumi!$DE$35-Pieņēmumi!$DE$34)*CH162,0)</f>
        <v>0</v>
      </c>
      <c r="CM162">
        <v>61</v>
      </c>
      <c r="CN162">
        <v>3</v>
      </c>
      <c r="CO162" s="2">
        <f>CM162/CN162</f>
        <v>20.333333333333332</v>
      </c>
      <c r="CP162" s="6">
        <f>ROUNDUP(IF($A162=1,CM162/Pieņēmumi!$DO$42,IF($A162=2,CM162/Pieņēmumi!$DO$43,IF($A162=3,CM162/Pieņēmumi!$DO$44,CM162/Pieņēmumi!$DO$45))),$CP$10)</f>
        <v>3</v>
      </c>
      <c r="CQ162" s="6">
        <f t="shared" si="128"/>
        <v>20.333333333333332</v>
      </c>
      <c r="CR162" s="6" t="str">
        <f>IF(AND(CQ162&gt;=0,CQ162&lt;Pieņēmumi!$DO$49),0,
IF(AND(CQ162&gt;=Pieņēmumi!$DO$49,CQ162&lt;Pieņēmumi!$DO$50),"Mazs",
IF(AND(CQ162&gt;=Pieņēmumi!$DO$50,CQ162&lt;Pieņēmumi!$DO$51),"Vidējs","Liels")))</f>
        <v>Vidējs</v>
      </c>
      <c r="CS162" s="9">
        <f>IF(CR162="Mazs",Pieņēmumi!$DO$34*CP162,IF(CR162="Vidējs",Pieņēmumi!$DO$35*CP162,IF(CR162="Liels",Pieņēmumi!$DO$37*CP162,0)))</f>
        <v>4.166666666666667</v>
      </c>
      <c r="CT162" s="9">
        <f>IF(CR162="Mazs",(Pieņēmumi!$DO$35-Pieņēmumi!$DO$34)*CP162,0)</f>
        <v>0</v>
      </c>
      <c r="CU162" s="6">
        <f t="shared" si="129"/>
        <v>976</v>
      </c>
      <c r="CV162" s="6">
        <f t="shared" si="130"/>
        <v>45</v>
      </c>
      <c r="CW162" s="2">
        <f t="shared" si="131"/>
        <v>21.68888888888889</v>
      </c>
      <c r="CX162" t="str">
        <f t="shared" si="132"/>
        <v>Lielā</v>
      </c>
    </row>
    <row r="163" spans="1:102" x14ac:dyDescent="0.25">
      <c r="A163" s="5">
        <v>1</v>
      </c>
      <c r="B163" s="23">
        <v>0.71877019615011717</v>
      </c>
      <c r="C163">
        <v>26</v>
      </c>
      <c r="D163">
        <v>1</v>
      </c>
      <c r="E163" s="2">
        <f t="shared" si="141"/>
        <v>26</v>
      </c>
      <c r="F163" s="6">
        <f>ROUNDUP(IF($A163=1,C163/Pieņēmumi!$B$39,IF($A163=2,C163/Pieņēmumi!$B$40,IF($A163=3,C163/Pieņēmumi!$B$41,C163/Pieņēmumi!$B$42))),$F$10)</f>
        <v>2</v>
      </c>
      <c r="G163" s="6">
        <f t="shared" si="117"/>
        <v>13</v>
      </c>
      <c r="H163" s="6" t="str">
        <f>IF(AND(G163&gt;=0,G163&lt;Pieņēmumi!$B$46),0,
IF(AND(G163&gt;= Pieņēmumi!$B$46,G163&lt;Pieņēmumi!$B$47), "Mikro",
IF(AND(G163&gt;=Pieņēmumi!$B$47,G163&lt;Pieņēmumi!$B$48), "Mazs",
IF(AND(G163&gt;=Pieņēmumi!$B$48,G163&lt;Pieņēmumi!$B$49), "Vidējs","Liels"))))</f>
        <v>Vidējs</v>
      </c>
      <c r="I163" s="9">
        <f>IF(H163="Mikro",Pieņēmumi!$B$31*F163*0.5,
IF(H163="Mazs",Pieņēmumi!$B$31*F163,
IF(H163="Vidējs",Pieņēmumi!$B$32*F163,
IF(H163="Liels",Pieņēmumi!$B$34*F163,
0))))</f>
        <v>1.614987080103359</v>
      </c>
      <c r="J163" s="9">
        <f>IF(H163="Mikro",Pieņēmumi!$B$31*F163*0.5,0)</f>
        <v>0</v>
      </c>
      <c r="K163">
        <v>32</v>
      </c>
      <c r="L163">
        <v>1</v>
      </c>
      <c r="M163" s="2">
        <f t="shared" si="142"/>
        <v>32</v>
      </c>
      <c r="N163" s="6">
        <f>ROUNDUP(IF($A163=1,K163/Pieņēmumi!$L$39,IF($A163=2,K163/Pieņēmumi!$L$40,IF($A163=3,K163/Pieņēmumi!$L$41,K163/Pieņēmumi!$L$42))),$N$10)</f>
        <v>2</v>
      </c>
      <c r="O163" s="6">
        <f t="shared" si="118"/>
        <v>16</v>
      </c>
      <c r="P163" s="6" t="str">
        <f>IF(AND(O163&gt;=0,O163&lt;Pieņēmumi!$L$46),0,
IF(AND(O163&gt;= Pieņēmumi!$L$46,O163&lt;Pieņēmumi!$L$47), "Mikro",
IF(AND(O163&gt;=Pieņēmumi!$L$47,O163&lt;Pieņēmumi!$L$48), "Mazs",
IF(AND(O163&gt;=Pieņēmumi!$L$48,O163&lt;Pieņēmumi!$L$49), "Vidējs","Liels"))))</f>
        <v>Vidējs</v>
      </c>
      <c r="Q163" s="9">
        <f>IF(P163="Mikro",Pieņēmumi!$L$31*N163*0.5,
IF(P163="Mazs",Pieņēmumi!$L$31*N163,
IF(P163="Vidējs",Pieņēmumi!$L$32*N163,
IF(P163="Liels",Pieņēmumi!$L$34*N163,
0))))</f>
        <v>1.6795865633074938</v>
      </c>
      <c r="R163" s="9">
        <f>IF(P163="Mikro",Pieņēmumi!$L$31*N163*0.5,0)</f>
        <v>0</v>
      </c>
      <c r="S163">
        <v>18</v>
      </c>
      <c r="T163">
        <v>1</v>
      </c>
      <c r="U163" s="2">
        <f t="shared" si="143"/>
        <v>18</v>
      </c>
      <c r="V163" s="6">
        <f>ROUNDUP(IF($A163=1,S163/Pieņēmumi!$V$39,IF($A163=2,S163/Pieņēmumi!$V$40,IF($A163=3,S163/Pieņēmumi!$V$41,S163/Pieņēmumi!$V$42))),$V$10)</f>
        <v>1</v>
      </c>
      <c r="W163" s="6">
        <f t="shared" si="119"/>
        <v>18</v>
      </c>
      <c r="X163" s="6" t="str">
        <f>IF(AND(W163&gt;=0,W163&lt;Pieņēmumi!$V$46),0,
IF(AND(W163&gt;= Pieņēmumi!$V$46,W163&lt;Pieņēmumi!$V$47), "Mikro",
IF(AND(W163&gt;=Pieņēmumi!$V$47,W163&lt;Pieņēmumi!$V$48), "Mazs",
IF(AND(W163&gt;=Pieņēmumi!$V$48,W163&lt;Pieņēmumi!$V$49), "Vidējs","Liels"))))</f>
        <v>Vidējs</v>
      </c>
      <c r="Y163" s="9">
        <f>IF(X163="Mikro",Pieņēmumi!$V$31*V163*0.5,
IF(X163="Mazs",Pieņēmumi!$V$31*V163,
IF(X163="Vidējs",Pieņēmumi!$V$32*V163,
IF(X163="Liels",Pieņēmumi!$V$34*V163,
0))))</f>
        <v>0.87209302325581406</v>
      </c>
      <c r="Z163" s="9">
        <f>IF(X163="Mikro",Pieņēmumi!$V$31*V163*0.5,0)</f>
        <v>0</v>
      </c>
      <c r="AA163">
        <v>27</v>
      </c>
      <c r="AB163">
        <v>1</v>
      </c>
      <c r="AC163" s="2">
        <f t="shared" si="144"/>
        <v>27</v>
      </c>
      <c r="AD163" s="6">
        <f>ROUNDUP(IF($A163=1,AA163/Pieņēmumi!$AF$39,IF($A163=2,AA163/Pieņēmumi!$AF$40,IF($A163=3,AA163/Pieņēmumi!$AF$41,AA163/Pieņēmumi!$AF$42))),$AD$10)</f>
        <v>2</v>
      </c>
      <c r="AE163" s="6">
        <f t="shared" si="120"/>
        <v>13.5</v>
      </c>
      <c r="AF163" s="6" t="str">
        <f>IF(AND(AE163&gt;=0,AE163&lt;Pieņēmumi!$AF$46),0,
IF(AND(AE163&gt;= Pieņēmumi!$AF$46,AE163&lt;Pieņēmumi!$AF$47), "Mikro",
IF(AND(AE163&gt;=Pieņēmumi!$AF$47,AE163&lt;Pieņēmumi!$AF$48), "Mazs",
IF(AND(AE163&gt;=Pieņēmumi!$AF$48,AE163&lt;Pieņēmumi!$AF$49), "Vidējs","Liels"))))</f>
        <v>Vidējs</v>
      </c>
      <c r="AG163" s="9">
        <f>IF(AF163="Mikro",Pieņēmumi!$AF$31*AD163*0.5,
IF(AF163="Mazs",Pieņēmumi!$AF$31*AD163,
IF(AF163="Vidējs",Pieņēmumi!$AF$32*AD163,
IF(AF163="Liels",Pieņēmumi!$AF$34*AD163,
0))))</f>
        <v>2.0671834625323</v>
      </c>
      <c r="AH163" s="9">
        <f>IF(AF163="Mikro",Pieņēmumi!$AF$31*AD163*0.5,0)</f>
        <v>0</v>
      </c>
      <c r="AI163">
        <v>31</v>
      </c>
      <c r="AJ163">
        <v>1</v>
      </c>
      <c r="AK163" s="2">
        <f t="shared" si="136"/>
        <v>31</v>
      </c>
      <c r="AL163" s="6">
        <f>ROUNDUP(IF($A163=1,AI163/Pieņēmumi!$AR$39,IF($A163=2,AI163/Pieņēmumi!$AR$40,IF($A163=3,AI163/Pieņēmumi!$AR$41,AI163/Pieņēmumi!$AR$42))),$AL$10)</f>
        <v>2</v>
      </c>
      <c r="AM163" s="6">
        <f t="shared" si="121"/>
        <v>15.5</v>
      </c>
      <c r="AN163" s="6" t="str">
        <f>IF(AND(AM163&gt;=0,AM163&lt;Pieņēmumi!$AR$46),0,
IF(AND(AM163&gt;= Pieņēmumi!$AR$46,AM163&lt;Pieņēmumi!$AR$47), "Mikro",
IF(AND(AM163&gt;=Pieņēmumi!$AR$47,AM163&lt;Pieņēmumi!$AR$48), "Mazs",
IF(AND(AM163&gt;=Pieņēmumi!$AR$48,AM163&lt;Pieņēmumi!$AR$49), "Vidējs","Liels"))))</f>
        <v>Vidējs</v>
      </c>
      <c r="AO163" s="9">
        <f>IF(AN163="Mikro",Pieņēmumi!$AR$31*AL163*0.5,
IF(AN163="Mazs",Pieņēmumi!$AR$31*AL163,
IF(AN163="Vidējs",Pieņēmumi!$AR$32*AL163,
IF(AN163="Liels",Pieņēmumi!$AR$34*AL163,
0))))</f>
        <v>2.1963824289405687</v>
      </c>
      <c r="AP163" s="9">
        <f>IF(AN163="Mikro",Pieņēmumi!$AR$31*AL163*0.5,0)</f>
        <v>0</v>
      </c>
      <c r="AQ163">
        <v>38</v>
      </c>
      <c r="AR163">
        <v>2</v>
      </c>
      <c r="AS163" s="2">
        <f t="shared" si="145"/>
        <v>19</v>
      </c>
      <c r="AT163" s="6">
        <f>ROUNDUP(IF($A163=1,AQ163/Pieņēmumi!$BC$39,IF($A163=2,AQ163/Pieņēmumi!$BC$40,IF($A163=3,AQ163/Pieņēmumi!$BC$41,AQ163/Pieņēmumi!$BC$42))),$AT$10)</f>
        <v>2</v>
      </c>
      <c r="AU163" s="6">
        <f t="shared" si="122"/>
        <v>19</v>
      </c>
      <c r="AV163" s="6" t="str">
        <f>IF(AND(AU163&gt;=0,AU163&lt;Pieņēmumi!$BC$46),0,
IF(AND(AU163&gt;= Pieņēmumi!$BC$46,AU163&lt;Pieņēmumi!$BC$47), "Mikro",
IF(AND(AU163&gt;=Pieņēmumi!$BC$47,AU163&lt;Pieņēmumi!$BC$48), "Mazs",
IF(AND(AU163&gt;=Pieņēmumi!$BC$48,AU163&lt;Pieņēmumi!$BC$49), "Vidējs","Liels"))))</f>
        <v>Vidējs</v>
      </c>
      <c r="AW163" s="9">
        <f>IF(AV163="Mikro",Pieņēmumi!$BC$31*AT163*0.5,
IF(AV163="Mazs",Pieņēmumi!$BC$31*AT163,
IF(AV163="Vidējs",Pieņēmumi!$BC$32*AT163,
IF(AV163="Liels",Pieņēmumi!$BC$34*AT163,
0))))</f>
        <v>2.3255813953488373</v>
      </c>
      <c r="AX163" s="9">
        <f>IF(AV163="Mikro",Pieņēmumi!$BC$31*AT163*0.5,0)</f>
        <v>0</v>
      </c>
      <c r="AY163">
        <v>48</v>
      </c>
      <c r="AZ163">
        <v>2</v>
      </c>
      <c r="BA163" s="2">
        <f t="shared" si="138"/>
        <v>24</v>
      </c>
      <c r="BB163" s="6">
        <f>ROUNDUP(IF($A163=1,AY163/Pieņēmumi!$BN$39,IF($A163=2,AY163/Pieņēmumi!$BN$40,IF($A163=3,AY163/Pieņēmumi!$BN$41,AY163/Pieņēmumi!$BN$42))),$BB$10)</f>
        <v>2</v>
      </c>
      <c r="BC163" s="6">
        <f t="shared" si="123"/>
        <v>24</v>
      </c>
      <c r="BD163" s="6" t="str">
        <f>IF(AND(BC163&gt;=0,BC163&lt;Pieņēmumi!$BN$46),0,
IF(AND(BC163&gt;= Pieņēmumi!$BN$46,BC163&lt;Pieņēmumi!$BN$47), "Mikro",
IF(AND(BC163&gt;=Pieņēmumi!$BN$47,BC163&lt;Pieņēmumi!$BN$48), "Mazs",
IF(AND(BC163&gt;=Pieņēmumi!$BN$48,BC163&lt;Pieņēmumi!$BN$49), "Vidējs","Liels"))))</f>
        <v>Liels</v>
      </c>
      <c r="BE163" s="9">
        <f>IF(BD163="Mikro",Pieņēmumi!$BN$31*BB163*0.5,
IF(BD163="Mazs",Pieņēmumi!$BN$31*BB163,
IF(BD163="Vidējs",Pieņēmumi!$BN$32*BB163,
IF(BD163="Liels",Pieņēmumi!$BN$34*BB163,
0))))</f>
        <v>3.1746031746031744</v>
      </c>
      <c r="BF163" s="9">
        <f>IF(BD163="Mikro",Pieņēmumi!$BN$31*BB163*0.5,0)</f>
        <v>0</v>
      </c>
      <c r="BG163">
        <v>43</v>
      </c>
      <c r="BH163">
        <v>2</v>
      </c>
      <c r="BI163" s="2">
        <f t="shared" si="139"/>
        <v>21.5</v>
      </c>
      <c r="BJ163" s="6">
        <f>ROUNDUP(IF($A163=1,BG163/Pieņēmumi!$BY$39,IF($A163=2,BG163/Pieņēmumi!$BY$40,IF($A163=3,BG163/Pieņēmumi!$BY$41,BG163/Pieņēmumi!$BY$42))),$BJ$10)</f>
        <v>2</v>
      </c>
      <c r="BK163" s="6">
        <f t="shared" si="124"/>
        <v>21.5</v>
      </c>
      <c r="BL163" s="6" t="str">
        <f>IF(AND(BK163&gt;=0,BK163&lt;Pieņēmumi!$BY$46),0,
IF(AND(BK163&gt;= Pieņēmumi!$BY$46,BK163&lt;Pieņēmumi!$BY$47), "Mikro",
IF(AND(BK163&gt;=Pieņēmumi!$BY$47,BK163&lt;Pieņēmumi!$BY$48), "Mazs",
IF(AND(BK163&gt;=Pieņēmumi!$BY$48,BK163&lt;Pieņēmumi!$BY$49), "Vidējs","Liels"))))</f>
        <v>Liels</v>
      </c>
      <c r="BM163" s="9">
        <f>IF(BL163="Mikro",Pieņēmumi!$BY$31*BJ163*0.5,
IF(BL163="Mazs",Pieņēmumi!$BY$31*BJ163,
IF(BL163="Vidējs",Pieņēmumi!$BY$32*BJ163,
IF(BL163="Liels",Pieņēmumi!$BY$34*BJ163,
0))))</f>
        <v>3.3189033189033186</v>
      </c>
      <c r="BN163" s="9">
        <f>IF(BL163="Mikro",Pieņēmumi!$BY$31*BJ163*0.5,0)</f>
        <v>0</v>
      </c>
      <c r="BO163">
        <v>28</v>
      </c>
      <c r="BP163">
        <v>1</v>
      </c>
      <c r="BQ163" s="2">
        <f t="shared" si="140"/>
        <v>28</v>
      </c>
      <c r="BR163" s="6">
        <f>ROUNDUP(IF($A163=1,BO163/Pieņēmumi!$CJ$39,IF($A163=2,BO163/Pieņēmumi!$CJ$40,IF($A163=3,BO163/Pieņēmumi!$CJ$41,BO163/Pieņēmumi!$CJ$42))),$BR$10)</f>
        <v>2</v>
      </c>
      <c r="BS163" s="6">
        <f t="shared" si="125"/>
        <v>14</v>
      </c>
      <c r="BT163" s="6" t="str">
        <f>IF(AND(BS163&gt;=0,BS163&lt;Pieņēmumi!$CJ$46),0,
IF(AND(BS163&gt;= Pieņēmumi!$CJ$46,BS163&lt;Pieņēmumi!$CJ$47), "Mikro",
IF(AND(BS163&gt;=Pieņēmumi!$CJ$47,BS163&lt;Pieņēmumi!$CJ$48), "Mazs",
IF(AND(BS163&gt;=Pieņēmumi!$CJ$48,BS163&lt;Pieņēmumi!$CJ$49), "Vidējs","Liels"))))</f>
        <v>Vidējs</v>
      </c>
      <c r="BU163" s="9">
        <f>IF(BT163="Mikro",Pieņēmumi!$CJ$31*BR163*0.5,
IF(BT163="Mazs",Pieņēmumi!$CJ$31*BR163,
IF(BT163="Vidējs",Pieņēmumi!$CJ$32*BR163,
IF(BT163="Liels",Pieņēmumi!$CJ$34*BR163,
0))))</f>
        <v>2.5839793281653747</v>
      </c>
      <c r="BV163" s="9">
        <f>IF(BT163="Mikro",Pieņēmumi!$CJ$31*BR163*0.5,0)</f>
        <v>0</v>
      </c>
      <c r="BW163">
        <v>0</v>
      </c>
      <c r="BX163">
        <v>0</v>
      </c>
      <c r="BY163" s="2">
        <v>0</v>
      </c>
      <c r="BZ163" s="6">
        <f>ROUNDUP(IF($A163=1,BW163/Pieņēmumi!$CU$42,IF($A163=2,BW163/Pieņēmumi!$CU$43,IF($A163=3,BW163/Pieņēmumi!$CU$44,BW163/Pieņēmumi!$CU$45))),$CH$10)</f>
        <v>0</v>
      </c>
      <c r="CA163" s="6">
        <f t="shared" si="126"/>
        <v>0</v>
      </c>
      <c r="CB163" s="6">
        <f>IF(AND(CA163&gt;=0,CA163&lt;Pieņēmumi!$CU$49),0,
IF(AND(CA163&gt;=Pieņēmumi!$CU$49,CA163&lt;Pieņēmumi!$CU$50),"Mazs",
IF(AND(CA163&gt;=Pieņēmumi!$CU$50,CA163&lt;Pieņēmumi!$CU$51),"Vidējs","Liels")))</f>
        <v>0</v>
      </c>
      <c r="CC163" s="9">
        <f>IF(CB163="Mazs",Pieņēmumi!$CU$34*BZ163,IF(CB163="Vidējs",Pieņēmumi!$CU$35*BZ163,IF(CB163="Liels",Pieņēmumi!$CU$37*BZ163,0)))</f>
        <v>0</v>
      </c>
      <c r="CD163" s="9">
        <f>IF(CB163="Mazs",(Pieņēmumi!$CU$35-Pieņēmumi!$CU$34)*BZ163,0)</f>
        <v>0</v>
      </c>
      <c r="CE163">
        <v>0</v>
      </c>
      <c r="CF163">
        <v>0</v>
      </c>
      <c r="CG163" s="2">
        <v>0</v>
      </c>
      <c r="CH163" s="6">
        <f>ROUNDUP(IF($A163=1,CE163/Pieņēmumi!$DE$42,IF($A163=2,CE163/Pieņēmumi!$DE$43,IF($A163=3,CE163/Pieņēmumi!$DE$44,CE163/Pieņēmumi!$DE$45))),$CH$10)</f>
        <v>0</v>
      </c>
      <c r="CI163" s="6">
        <f t="shared" si="127"/>
        <v>0</v>
      </c>
      <c r="CJ163" s="6">
        <f>IF(AND(CI163&gt;=0,CI163&lt;Pieņēmumi!$DE$49),0,
IF(AND(CI163&gt;=Pieņēmumi!$DE$49,CI163&lt;Pieņēmumi!$DE$50),"Mazs",
IF(AND(CI163&gt;=Pieņēmumi!$DE$50,CI163&lt;Pieņēmumi!$DE$51),"Vidējs","Liels")))</f>
        <v>0</v>
      </c>
      <c r="CK163" s="9">
        <f>IF(CJ163="Mazs",Pieņēmumi!$DE$34*CH163,IF(CJ163="Vidējs",Pieņēmumi!$DE$35*CH163,IF(CJ163="Liels",Pieņēmumi!$DE$37*CH163,0)))</f>
        <v>0</v>
      </c>
      <c r="CL163" s="9">
        <f>IF(CJ163="Mazs",(Pieņēmumi!$DE$35-Pieņēmumi!$DE$34)*CH163,0)</f>
        <v>0</v>
      </c>
      <c r="CM163">
        <v>31</v>
      </c>
      <c r="CN163">
        <v>1</v>
      </c>
      <c r="CO163" s="2">
        <f>CM163/CN163</f>
        <v>31</v>
      </c>
      <c r="CP163" s="6">
        <f>ROUNDUP(IF($A163=1,CM163/Pieņēmumi!$DO$42,IF($A163=2,CM163/Pieņēmumi!$DO$43,IF($A163=3,CM163/Pieņēmumi!$DO$44,CM163/Pieņēmumi!$DO$45))),$CP$10)</f>
        <v>2</v>
      </c>
      <c r="CQ163" s="6">
        <f t="shared" si="128"/>
        <v>15.5</v>
      </c>
      <c r="CR163" s="6" t="str">
        <f>IF(AND(CQ163&gt;=0,CQ163&lt;Pieņēmumi!$DO$49),0,
IF(AND(CQ163&gt;=Pieņēmumi!$DO$49,CQ163&lt;Pieņēmumi!$DO$50),"Mazs",
IF(AND(CQ163&gt;=Pieņēmumi!$DO$50,CQ163&lt;Pieņēmumi!$DO$51),"Vidējs","Liels")))</f>
        <v>Vidējs</v>
      </c>
      <c r="CS163" s="9">
        <f>IF(CR163="Mazs",Pieņēmumi!$DO$34*CP163,IF(CR163="Vidējs",Pieņēmumi!$DO$35*CP163,IF(CR163="Liels",Pieņēmumi!$DO$37*CP163,0)))</f>
        <v>2.7777777777777781</v>
      </c>
      <c r="CT163" s="9">
        <f>IF(CR163="Mazs",(Pieņēmumi!$DO$35-Pieņēmumi!$DO$34)*CP163,0)</f>
        <v>0</v>
      </c>
      <c r="CU163" s="6">
        <f t="shared" si="129"/>
        <v>322</v>
      </c>
      <c r="CV163" s="6">
        <f t="shared" si="130"/>
        <v>13</v>
      </c>
      <c r="CW163" s="2">
        <f t="shared" si="131"/>
        <v>24.76923076923077</v>
      </c>
      <c r="CX163" t="str">
        <f t="shared" si="132"/>
        <v>Vidējā</v>
      </c>
    </row>
    <row r="164" spans="1:102" x14ac:dyDescent="0.25">
      <c r="A164" s="5">
        <v>4</v>
      </c>
      <c r="B164" s="23">
        <v>0.71791821899094799</v>
      </c>
      <c r="C164">
        <v>13</v>
      </c>
      <c r="D164">
        <v>1</v>
      </c>
      <c r="E164" s="2">
        <f t="shared" si="141"/>
        <v>13</v>
      </c>
      <c r="F164" s="6">
        <f>ROUNDUP(IF($A164=1,C164/Pieņēmumi!$B$39,IF($A164=2,C164/Pieņēmumi!$B$40,IF($A164=3,C164/Pieņēmumi!$B$41,C164/Pieņēmumi!$B$42))),$F$10)</f>
        <v>1</v>
      </c>
      <c r="G164" s="6">
        <f t="shared" si="117"/>
        <v>13</v>
      </c>
      <c r="H164" s="6" t="str">
        <f>IF(AND(G164&gt;=0,G164&lt;Pieņēmumi!$B$46),0,
IF(AND(G164&gt;= Pieņēmumi!$B$46,G164&lt;Pieņēmumi!$B$47), "Mikro",
IF(AND(G164&gt;=Pieņēmumi!$B$47,G164&lt;Pieņēmumi!$B$48), "Mazs",
IF(AND(G164&gt;=Pieņēmumi!$B$48,G164&lt;Pieņēmumi!$B$49), "Vidējs","Liels"))))</f>
        <v>Vidējs</v>
      </c>
      <c r="I164" s="9">
        <f>IF(H164="Mikro",Pieņēmumi!$B$31*F164*0.5,
IF(H164="Mazs",Pieņēmumi!$B$31*F164,
IF(H164="Vidējs",Pieņēmumi!$B$32*F164,
IF(H164="Liels",Pieņēmumi!$B$34*F164,
0))))</f>
        <v>0.8074935400516795</v>
      </c>
      <c r="J164" s="9">
        <f>IF(H164="Mikro",Pieņēmumi!$B$31*F164*0.5,0)</f>
        <v>0</v>
      </c>
      <c r="K164">
        <v>10</v>
      </c>
      <c r="L164">
        <v>1</v>
      </c>
      <c r="M164" s="2">
        <f t="shared" si="142"/>
        <v>10</v>
      </c>
      <c r="N164" s="6">
        <f>ROUNDUP(IF($A164=1,K164/Pieņēmumi!$L$39,IF($A164=2,K164/Pieņēmumi!$L$40,IF($A164=3,K164/Pieņēmumi!$L$41,K164/Pieņēmumi!$L$42))),$N$10)</f>
        <v>1</v>
      </c>
      <c r="O164" s="6">
        <f t="shared" si="118"/>
        <v>10</v>
      </c>
      <c r="P164" s="6" t="str">
        <f>IF(AND(O164&gt;=0,O164&lt;Pieņēmumi!$L$46),0,
IF(AND(O164&gt;= Pieņēmumi!$L$46,O164&lt;Pieņēmumi!$L$47), "Mikro",
IF(AND(O164&gt;=Pieņēmumi!$L$47,O164&lt;Pieņēmumi!$L$48), "Mazs",
IF(AND(O164&gt;=Pieņēmumi!$L$48,O164&lt;Pieņēmumi!$L$49), "Vidējs","Liels"))))</f>
        <v>Mazs</v>
      </c>
      <c r="Q164" s="9">
        <f>IF(P164="Mikro",Pieņēmumi!$L$31*N164*0.5,
IF(P164="Mazs",Pieņēmumi!$L$31*N164,
IF(P164="Vidējs",Pieņēmumi!$L$32*N164,
IF(P164="Liels",Pieņēmumi!$L$34*N164,
0))))</f>
        <v>0.7469654528478058</v>
      </c>
      <c r="R164" s="9">
        <f>IF(P164="Mikro",Pieņēmumi!$L$31*N164*0.5,0)</f>
        <v>0</v>
      </c>
      <c r="S164">
        <v>4</v>
      </c>
      <c r="T164">
        <v>1</v>
      </c>
      <c r="U164" s="2">
        <f t="shared" si="143"/>
        <v>4</v>
      </c>
      <c r="V164" s="6">
        <f>ROUNDUP(IF($A164=1,S164/Pieņēmumi!$V$39,IF($A164=2,S164/Pieņēmumi!$V$40,IF($A164=3,S164/Pieņēmumi!$V$41,S164/Pieņēmumi!$V$42))),$V$10)</f>
        <v>1</v>
      </c>
      <c r="W164" s="6">
        <f t="shared" si="119"/>
        <v>4</v>
      </c>
      <c r="X164" s="6" t="str">
        <f>IF(AND(W164&gt;=0,W164&lt;Pieņēmumi!$V$46),0,
IF(AND(W164&gt;= Pieņēmumi!$V$46,W164&lt;Pieņēmumi!$V$47), "Mikro",
IF(AND(W164&gt;=Pieņēmumi!$V$47,W164&lt;Pieņēmumi!$V$48), "Mazs",
IF(AND(W164&gt;=Pieņēmumi!$V$48,W164&lt;Pieņēmumi!$V$49), "Vidējs","Liels"))))</f>
        <v>Mikro</v>
      </c>
      <c r="Y164" s="9">
        <f>IF(X164="Mikro",Pieņēmumi!$V$31*V164*0.5,
IF(X164="Mazs",Pieņēmumi!$V$31*V164,
IF(X164="Vidējs",Pieņēmumi!$V$32*V164,
IF(X164="Liels",Pieņēmumi!$V$34*V164,
0))))</f>
        <v>0.38904450669156554</v>
      </c>
      <c r="Z164" s="9">
        <f>IF(X164="Mikro",Pieņēmumi!$V$31*V164*0.5,0)</f>
        <v>0.38904450669156554</v>
      </c>
      <c r="AA164">
        <v>12</v>
      </c>
      <c r="AB164">
        <v>1</v>
      </c>
      <c r="AC164" s="2">
        <f t="shared" si="144"/>
        <v>12</v>
      </c>
      <c r="AD164" s="6">
        <f>ROUNDUP(IF($A164=1,AA164/Pieņēmumi!$AF$39,IF($A164=2,AA164/Pieņēmumi!$AF$40,IF($A164=3,AA164/Pieņēmumi!$AF$41,AA164/Pieņēmumi!$AF$42))),$AD$10)</f>
        <v>1</v>
      </c>
      <c r="AE164" s="6">
        <f t="shared" si="120"/>
        <v>12</v>
      </c>
      <c r="AF164" s="6" t="str">
        <f>IF(AND(AE164&gt;=0,AE164&lt;Pieņēmumi!$AF$46),0,
IF(AND(AE164&gt;= Pieņēmumi!$AF$46,AE164&lt;Pieņēmumi!$AF$47), "Mikro",
IF(AND(AE164&gt;=Pieņēmumi!$AF$47,AE164&lt;Pieņēmumi!$AF$48), "Mazs",
IF(AND(AE164&gt;=Pieņēmumi!$AF$48,AE164&lt;Pieņēmumi!$AF$49), "Vidējs","Liels"))))</f>
        <v>Vidējs</v>
      </c>
      <c r="AG164" s="9">
        <f>IF(AF164="Mikro",Pieņēmumi!$AF$31*AD164*0.5,
IF(AF164="Mazs",Pieņēmumi!$AF$31*AD164,
IF(AF164="Vidējs",Pieņēmumi!$AF$32*AD164,
IF(AF164="Liels",Pieņēmumi!$AF$34*AD164,
0))))</f>
        <v>1.03359173126615</v>
      </c>
      <c r="AH164" s="9">
        <f>IF(AF164="Mikro",Pieņēmumi!$AF$31*AD164*0.5,0)</f>
        <v>0</v>
      </c>
      <c r="AI164">
        <v>9</v>
      </c>
      <c r="AJ164">
        <v>1</v>
      </c>
      <c r="AK164" s="2">
        <f t="shared" si="136"/>
        <v>9</v>
      </c>
      <c r="AL164" s="6">
        <f>ROUNDUP(IF($A164=1,AI164/Pieņēmumi!$AR$39,IF($A164=2,AI164/Pieņēmumi!$AR$40,IF($A164=3,AI164/Pieņēmumi!$AR$41,AI164/Pieņēmumi!$AR$42))),$AL$10)</f>
        <v>1</v>
      </c>
      <c r="AM164" s="6">
        <f t="shared" si="121"/>
        <v>9</v>
      </c>
      <c r="AN164" s="6" t="str">
        <f>IF(AND(AM164&gt;=0,AM164&lt;Pieņēmumi!$AR$46),0,
IF(AND(AM164&gt;= Pieņēmumi!$AR$46,AM164&lt;Pieņēmumi!$AR$47), "Mikro",
IF(AND(AM164&gt;=Pieņēmumi!$AR$47,AM164&lt;Pieņēmumi!$AR$48), "Mazs",
IF(AND(AM164&gt;=Pieņēmumi!$AR$48,AM164&lt;Pieņēmumi!$AR$49), "Vidējs","Liels"))))</f>
        <v>Mazs</v>
      </c>
      <c r="AO164" s="9">
        <f>IF(AN164="Mikro",Pieņēmumi!$AR$31*AL164*0.5,
IF(AN164="Mazs",Pieņēmumi!$AR$31*AL164,
IF(AN164="Vidējs",Pieņēmumi!$AR$32*AL164,
IF(AN164="Liels",Pieņēmumi!$AR$34*AL164,
0))))</f>
        <v>0.90258325552443208</v>
      </c>
      <c r="AP164" s="9">
        <f>IF(AN164="Mikro",Pieņēmumi!$AR$31*AL164*0.5,0)</f>
        <v>0</v>
      </c>
      <c r="AQ164">
        <v>7</v>
      </c>
      <c r="AR164">
        <v>1</v>
      </c>
      <c r="AS164" s="2">
        <f t="shared" si="145"/>
        <v>7</v>
      </c>
      <c r="AT164" s="6">
        <f>ROUNDUP(IF($A164=1,AQ164/Pieņēmumi!$BC$39,IF($A164=2,AQ164/Pieņēmumi!$BC$40,IF($A164=3,AQ164/Pieņēmumi!$BC$41,AQ164/Pieņēmumi!$BC$42))),$AT$10)</f>
        <v>1</v>
      </c>
      <c r="AU164" s="6">
        <f t="shared" si="122"/>
        <v>7</v>
      </c>
      <c r="AV164" s="6" t="str">
        <f>IF(AND(AU164&gt;=0,AU164&lt;Pieņēmumi!$BC$46),0,
IF(AND(AU164&gt;= Pieņēmumi!$BC$46,AU164&lt;Pieņēmumi!$BC$47), "Mikro",
IF(AND(AU164&gt;=Pieņēmumi!$BC$47,AU164&lt;Pieņēmumi!$BC$48), "Mazs",
IF(AND(AU164&gt;=Pieņēmumi!$BC$48,AU164&lt;Pieņēmumi!$BC$49), "Vidējs","Liels"))))</f>
        <v>Mikro</v>
      </c>
      <c r="AW164" s="9">
        <f>IF(AV164="Mikro",Pieņēmumi!$BC$31*AT164*0.5,
IF(AV164="Mazs",Pieņēmumi!$BC$31*AT164,
IF(AV164="Vidējs",Pieņēmumi!$BC$32*AT164,
IF(AV164="Liels",Pieņēmumi!$BC$34*AT164,
0))))</f>
        <v>0.48241518829754126</v>
      </c>
      <c r="AX164" s="9">
        <f>IF(AV164="Mikro",Pieņēmumi!$BC$31*AT164*0.5,0)</f>
        <v>0.48241518829754126</v>
      </c>
      <c r="AY164">
        <v>12</v>
      </c>
      <c r="AZ164">
        <v>1</v>
      </c>
      <c r="BA164" s="2">
        <f t="shared" si="138"/>
        <v>12</v>
      </c>
      <c r="BB164" s="6">
        <f>ROUNDUP(IF($A164=1,AY164/Pieņēmumi!$BN$39,IF($A164=2,AY164/Pieņēmumi!$BN$40,IF($A164=3,AY164/Pieņēmumi!$BN$41,AY164/Pieņēmumi!$BN$42))),$BB$10)</f>
        <v>1</v>
      </c>
      <c r="BC164" s="6">
        <f t="shared" si="123"/>
        <v>12</v>
      </c>
      <c r="BD164" s="6" t="str">
        <f>IF(AND(BC164&gt;=0,BC164&lt;Pieņēmumi!$BN$46),0,
IF(AND(BC164&gt;= Pieņēmumi!$BN$46,BC164&lt;Pieņēmumi!$BN$47), "Mikro",
IF(AND(BC164&gt;=Pieņēmumi!$BN$47,BC164&lt;Pieņēmumi!$BN$48), "Mazs",
IF(AND(BC164&gt;=Pieņēmumi!$BN$48,BC164&lt;Pieņēmumi!$BN$49), "Vidējs","Liels"))))</f>
        <v>Vidējs</v>
      </c>
      <c r="BE164" s="9">
        <f>IF(BD164="Mikro",Pieņēmumi!$BN$31*BB164*0.5,
IF(BD164="Mazs",Pieņēmumi!$BN$31*BB164,
IF(BD164="Vidējs",Pieņēmumi!$BN$32*BB164,
IF(BD164="Liels",Pieņēmumi!$BN$34*BB164,
0))))</f>
        <v>1.227390180878553</v>
      </c>
      <c r="BF164" s="9">
        <f>IF(BD164="Mikro",Pieņēmumi!$BN$31*BB164*0.5,0)</f>
        <v>0</v>
      </c>
      <c r="BG164">
        <v>8</v>
      </c>
      <c r="BH164">
        <v>1</v>
      </c>
      <c r="BI164" s="2">
        <f t="shared" si="139"/>
        <v>8</v>
      </c>
      <c r="BJ164" s="6">
        <f>ROUNDUP(IF($A164=1,BG164/Pieņēmumi!$BY$39,IF($A164=2,BG164/Pieņēmumi!$BY$40,IF($A164=3,BG164/Pieņēmumi!$BY$41,BG164/Pieņēmumi!$BY$42))),$BJ$10)</f>
        <v>1</v>
      </c>
      <c r="BK164" s="6">
        <f t="shared" si="124"/>
        <v>8</v>
      </c>
      <c r="BL164" s="6" t="str">
        <f>IF(AND(BK164&gt;=0,BK164&lt;Pieņēmumi!$BY$46),0,
IF(AND(BK164&gt;= Pieņēmumi!$BY$46,BK164&lt;Pieņēmumi!$BY$47), "Mikro",
IF(AND(BK164&gt;=Pieņēmumi!$BY$47,BK164&lt;Pieņēmumi!$BY$48), "Mazs",
IF(AND(BK164&gt;=Pieņēmumi!$BY$48,BK164&lt;Pieņēmumi!$BY$49), "Vidējs","Liels"))))</f>
        <v>Mazs</v>
      </c>
      <c r="BM164" s="9">
        <f>IF(BL164="Mikro",Pieņēmumi!$BY$31*BJ164*0.5,
IF(BL164="Mazs",Pieņēmumi!$BY$31*BJ164,
IF(BL164="Vidējs",Pieņēmumi!$BY$32*BJ164,
IF(BL164="Liels",Pieņēmumi!$BY$34*BJ164,
0))))</f>
        <v>1.0893246187363834</v>
      </c>
      <c r="BN164" s="9">
        <f>IF(BL164="Mikro",Pieņēmumi!$BY$31*BJ164*0.5,0)</f>
        <v>0</v>
      </c>
      <c r="BO164">
        <v>5</v>
      </c>
      <c r="BP164">
        <v>1</v>
      </c>
      <c r="BQ164" s="2">
        <f t="shared" si="140"/>
        <v>5</v>
      </c>
      <c r="BR164" s="6">
        <f>ROUNDUP(IF($A164=1,BO164/Pieņēmumi!$CJ$39,IF($A164=2,BO164/Pieņēmumi!$CJ$40,IF($A164=3,BO164/Pieņēmumi!$CJ$41,BO164/Pieņēmumi!$CJ$42))),$BR$10)</f>
        <v>1</v>
      </c>
      <c r="BS164" s="6">
        <f t="shared" si="125"/>
        <v>5</v>
      </c>
      <c r="BT164" s="6" t="str">
        <f>IF(AND(BS164&gt;=0,BS164&lt;Pieņēmumi!$CJ$46),0,
IF(AND(BS164&gt;= Pieņēmumi!$CJ$46,BS164&lt;Pieņēmumi!$CJ$47), "Mikro",
IF(AND(BS164&gt;=Pieņēmumi!$CJ$47,BS164&lt;Pieņēmumi!$CJ$48), "Mazs",
IF(AND(BS164&gt;=Pieņēmumi!$CJ$48,BS164&lt;Pieņēmumi!$CJ$49), "Vidējs","Liels"))))</f>
        <v>Mikro</v>
      </c>
      <c r="BU164" s="9">
        <f>IF(BT164="Mikro",Pieņēmumi!$CJ$31*BR164*0.5,
IF(BT164="Mazs",Pieņēmumi!$CJ$31*BR164,
IF(BT164="Vidējs",Pieņēmumi!$CJ$32*BR164,
IF(BT164="Liels",Pieņēmumi!$CJ$34*BR164,
0))))</f>
        <v>0.54466230936819171</v>
      </c>
      <c r="BV164" s="9">
        <f>IF(BT164="Mikro",Pieņēmumi!$CJ$31*BR164*0.5,0)</f>
        <v>0.54466230936819171</v>
      </c>
      <c r="BW164">
        <v>7</v>
      </c>
      <c r="BX164">
        <v>1</v>
      </c>
      <c r="BY164" s="2">
        <f>BW164/BX164</f>
        <v>7</v>
      </c>
      <c r="BZ164" s="6">
        <f>ROUNDUP(IF($A164=1,BW164/Pieņēmumi!$CU$42,IF($A164=2,BW164/Pieņēmumi!$CU$43,IF($A164=3,BW164/Pieņēmumi!$CU$44,BW164/Pieņēmumi!$CU$45))),$CH$10)</f>
        <v>1</v>
      </c>
      <c r="CA164" s="6">
        <f t="shared" si="126"/>
        <v>7</v>
      </c>
      <c r="CB164" s="6" t="str">
        <f>IF(AND(CA164&gt;=0,CA164&lt;Pieņēmumi!$CU$49),0,
IF(AND(CA164&gt;=Pieņēmumi!$CU$49,CA164&lt;Pieņēmumi!$CU$50),"Mazs",
IF(AND(CA164&gt;=Pieņēmumi!$CU$50,CA164&lt;Pieņēmumi!$CU$51),"Vidējs","Liels")))</f>
        <v>Mazs</v>
      </c>
      <c r="CC164" s="9">
        <f>IF(CB164="Mazs",Pieņēmumi!$CU$34*BZ164,IF(CB164="Vidējs",Pieņēmumi!$CU$35*BZ164,IF(CB164="Liels",Pieņēmumi!$CU$37*BZ164,0)))</f>
        <v>1.151571739807034</v>
      </c>
      <c r="CD164" s="9">
        <f>IF(CB164="Mazs",(Pieņēmumi!$CU$35-Pieņēmumi!$CU$34)*BZ164,0)</f>
        <v>0.23731714908185508</v>
      </c>
      <c r="CE164">
        <v>5</v>
      </c>
      <c r="CF164">
        <v>1</v>
      </c>
      <c r="CG164" s="2">
        <f>CE164/CF164</f>
        <v>5</v>
      </c>
      <c r="CH164" s="6">
        <f>ROUNDUP(IF($A164=1,CE164/Pieņēmumi!$DE$42,IF($A164=2,CE164/Pieņēmumi!$DE$43,IF($A164=3,CE164/Pieņēmumi!$DE$44,CE164/Pieņēmumi!$DE$45))),$CH$10)</f>
        <v>1</v>
      </c>
      <c r="CI164" s="6">
        <f t="shared" si="127"/>
        <v>5</v>
      </c>
      <c r="CJ164" s="6" t="str">
        <f>IF(AND(CI164&gt;=0,CI164&lt;Pieņēmumi!$DE$49),0,
IF(AND(CI164&gt;=Pieņēmumi!$DE$49,CI164&lt;Pieņēmumi!$DE$50),"Mazs",
IF(AND(CI164&gt;=Pieņēmumi!$DE$50,CI164&lt;Pieņēmumi!$DE$51),"Vidējs","Liels")))</f>
        <v>Mazs</v>
      </c>
      <c r="CK164" s="9">
        <f>IF(CJ164="Mazs",Pieņēmumi!$DE$34*CH164,IF(CJ164="Vidējs",Pieņēmumi!$DE$35*CH164,IF(CJ164="Liels",Pieņēmumi!$DE$37*CH164,0)))</f>
        <v>1.151571739807034</v>
      </c>
      <c r="CL164" s="9">
        <f>IF(CJ164="Mazs",(Pieņēmumi!$DE$35-Pieņēmumi!$DE$34)*CH164,0)</f>
        <v>0.23731714908185508</v>
      </c>
      <c r="CM164">
        <v>10</v>
      </c>
      <c r="CN164">
        <v>1</v>
      </c>
      <c r="CO164" s="2">
        <f>CM164/CN164</f>
        <v>10</v>
      </c>
      <c r="CP164" s="6">
        <f>ROUNDUP(IF($A164=1,CM164/Pieņēmumi!$DO$42,IF($A164=2,CM164/Pieņēmumi!$DO$43,IF($A164=3,CM164/Pieņēmumi!$DO$44,CM164/Pieņēmumi!$DO$45))),$CP$10)</f>
        <v>1</v>
      </c>
      <c r="CQ164" s="6">
        <f t="shared" si="128"/>
        <v>10</v>
      </c>
      <c r="CR164" s="6" t="str">
        <f>IF(AND(CQ164&gt;=0,CQ164&lt;Pieņēmumi!$DO$49),0,
IF(AND(CQ164&gt;=Pieņēmumi!$DO$49,CQ164&lt;Pieņēmumi!$DO$50),"Mazs",
IF(AND(CQ164&gt;=Pieņēmumi!$DO$50,CQ164&lt;Pieņēmumi!$DO$51),"Vidējs","Liels")))</f>
        <v>Mazs</v>
      </c>
      <c r="CS164" s="9">
        <f>IF(CR164="Mazs",Pieņēmumi!$DO$34*CP164,IF(CR164="Vidējs",Pieņēmumi!$DO$35*CP164,IF(CR164="Liels",Pieņēmumi!$DO$37*CP164,0)))</f>
        <v>1.151571739807034</v>
      </c>
      <c r="CT164" s="9">
        <f>IF(CR164="Mazs",(Pieņēmumi!$DO$35-Pieņēmumi!$DO$34)*CP164,0)</f>
        <v>0.23731714908185508</v>
      </c>
      <c r="CU164" s="6">
        <f t="shared" si="129"/>
        <v>102</v>
      </c>
      <c r="CV164" s="6">
        <f t="shared" si="130"/>
        <v>12</v>
      </c>
      <c r="CW164" s="2">
        <f t="shared" si="131"/>
        <v>8.5</v>
      </c>
      <c r="CX164" t="str">
        <f t="shared" si="132"/>
        <v>Vidējā</v>
      </c>
    </row>
    <row r="165" spans="1:102" x14ac:dyDescent="0.25">
      <c r="A165" s="5">
        <v>1</v>
      </c>
      <c r="B165" s="23">
        <v>0.71629021621117861</v>
      </c>
      <c r="C165">
        <v>104</v>
      </c>
      <c r="D165">
        <v>4</v>
      </c>
      <c r="E165" s="2">
        <f t="shared" si="141"/>
        <v>26</v>
      </c>
      <c r="F165" s="6">
        <f>ROUNDUP(IF($A165=1,C165/Pieņēmumi!$B$39,IF($A165=2,C165/Pieņēmumi!$B$40,IF($A165=3,C165/Pieņēmumi!$B$41,C165/Pieņēmumi!$B$42))),$F$10)</f>
        <v>6</v>
      </c>
      <c r="G165" s="6">
        <f t="shared" si="117"/>
        <v>17.333333333333332</v>
      </c>
      <c r="H165" s="6" t="str">
        <f>IF(AND(G165&gt;=0,G165&lt;Pieņēmumi!$B$46),0,
IF(AND(G165&gt;= Pieņēmumi!$B$46,G165&lt;Pieņēmumi!$B$47), "Mikro",
IF(AND(G165&gt;=Pieņēmumi!$B$47,G165&lt;Pieņēmumi!$B$48), "Mazs",
IF(AND(G165&gt;=Pieņēmumi!$B$48,G165&lt;Pieņēmumi!$B$49), "Vidējs","Liels"))))</f>
        <v>Vidējs</v>
      </c>
      <c r="I165" s="9">
        <f>IF(H165="Mikro",Pieņēmumi!$B$31*F165*0.5,
IF(H165="Mazs",Pieņēmumi!$B$31*F165,
IF(H165="Vidējs",Pieņēmumi!$B$32*F165,
IF(H165="Liels",Pieņēmumi!$B$34*F165,
0))))</f>
        <v>4.8449612403100772</v>
      </c>
      <c r="J165" s="9">
        <f>IF(H165="Mikro",Pieņēmumi!$B$31*F165*0.5,0)</f>
        <v>0</v>
      </c>
      <c r="K165">
        <v>85</v>
      </c>
      <c r="L165">
        <v>3</v>
      </c>
      <c r="M165" s="2">
        <f t="shared" si="142"/>
        <v>28.333333333333332</v>
      </c>
      <c r="N165" s="6">
        <f>ROUNDUP(IF($A165=1,K165/Pieņēmumi!$L$39,IF($A165=2,K165/Pieņēmumi!$L$40,IF($A165=3,K165/Pieņēmumi!$L$41,K165/Pieņēmumi!$L$42))),$N$10)</f>
        <v>5</v>
      </c>
      <c r="O165" s="6">
        <f t="shared" si="118"/>
        <v>17</v>
      </c>
      <c r="P165" s="6" t="str">
        <f>IF(AND(O165&gt;=0,O165&lt;Pieņēmumi!$L$46),0,
IF(AND(O165&gt;= Pieņēmumi!$L$46,O165&lt;Pieņēmumi!$L$47), "Mikro",
IF(AND(O165&gt;=Pieņēmumi!$L$47,O165&lt;Pieņēmumi!$L$48), "Mazs",
IF(AND(O165&gt;=Pieņēmumi!$L$48,O165&lt;Pieņēmumi!$L$49), "Vidējs","Liels"))))</f>
        <v>Vidējs</v>
      </c>
      <c r="Q165" s="9">
        <f>IF(P165="Mikro",Pieņēmumi!$L$31*N165*0.5,
IF(P165="Mazs",Pieņēmumi!$L$31*N165,
IF(P165="Vidējs",Pieņēmumi!$L$32*N165,
IF(P165="Liels",Pieņēmumi!$L$34*N165,
0))))</f>
        <v>4.1989664082687348</v>
      </c>
      <c r="R165" s="9">
        <f>IF(P165="Mikro",Pieņēmumi!$L$31*N165*0.5,0)</f>
        <v>0</v>
      </c>
      <c r="S165">
        <v>102</v>
      </c>
      <c r="T165">
        <v>4</v>
      </c>
      <c r="U165" s="2">
        <f t="shared" si="143"/>
        <v>25.5</v>
      </c>
      <c r="V165" s="6">
        <f>ROUNDUP(IF($A165=1,S165/Pieņēmumi!$V$39,IF($A165=2,S165/Pieņēmumi!$V$40,IF($A165=3,S165/Pieņēmumi!$V$41,S165/Pieņēmumi!$V$42))),$V$10)</f>
        <v>6</v>
      </c>
      <c r="W165" s="6">
        <f t="shared" si="119"/>
        <v>17</v>
      </c>
      <c r="X165" s="6" t="str">
        <f>IF(AND(W165&gt;=0,W165&lt;Pieņēmumi!$V$46),0,
IF(AND(W165&gt;= Pieņēmumi!$V$46,W165&lt;Pieņēmumi!$V$47), "Mikro",
IF(AND(W165&gt;=Pieņēmumi!$V$47,W165&lt;Pieņēmumi!$V$48), "Mazs",
IF(AND(W165&gt;=Pieņēmumi!$V$48,W165&lt;Pieņēmumi!$V$49), "Vidējs","Liels"))))</f>
        <v>Vidējs</v>
      </c>
      <c r="Y165" s="9">
        <f>IF(X165="Mikro",Pieņēmumi!$V$31*V165*0.5,
IF(X165="Mazs",Pieņēmumi!$V$31*V165,
IF(X165="Vidējs",Pieņēmumi!$V$32*V165,
IF(X165="Liels",Pieņēmumi!$V$34*V165,
0))))</f>
        <v>5.2325581395348841</v>
      </c>
      <c r="Z165" s="9">
        <f>IF(X165="Mikro",Pieņēmumi!$V$31*V165*0.5,0)</f>
        <v>0</v>
      </c>
      <c r="AA165">
        <v>101</v>
      </c>
      <c r="AB165">
        <v>4</v>
      </c>
      <c r="AC165" s="2">
        <f t="shared" si="144"/>
        <v>25.25</v>
      </c>
      <c r="AD165" s="6">
        <f>ROUNDUP(IF($A165=1,AA165/Pieņēmumi!$AF$39,IF($A165=2,AA165/Pieņēmumi!$AF$40,IF($A165=3,AA165/Pieņēmumi!$AF$41,AA165/Pieņēmumi!$AF$42))),$AD$10)</f>
        <v>6</v>
      </c>
      <c r="AE165" s="6">
        <f t="shared" si="120"/>
        <v>16.833333333333332</v>
      </c>
      <c r="AF165" s="6" t="str">
        <f>IF(AND(AE165&gt;=0,AE165&lt;Pieņēmumi!$AF$46),0,
IF(AND(AE165&gt;= Pieņēmumi!$AF$46,AE165&lt;Pieņēmumi!$AF$47), "Mikro",
IF(AND(AE165&gt;=Pieņēmumi!$AF$47,AE165&lt;Pieņēmumi!$AF$48), "Mazs",
IF(AND(AE165&gt;=Pieņēmumi!$AF$48,AE165&lt;Pieņēmumi!$AF$49), "Vidējs","Liels"))))</f>
        <v>Vidējs</v>
      </c>
      <c r="AG165" s="9">
        <f>IF(AF165="Mikro",Pieņēmumi!$AF$31*AD165*0.5,
IF(AF165="Mazs",Pieņēmumi!$AF$31*AD165,
IF(AF165="Vidējs",Pieņēmumi!$AF$32*AD165,
IF(AF165="Liels",Pieņēmumi!$AF$34*AD165,
0))))</f>
        <v>6.2015503875968996</v>
      </c>
      <c r="AH165" s="9">
        <f>IF(AF165="Mikro",Pieņēmumi!$AF$31*AD165*0.5,0)</f>
        <v>0</v>
      </c>
      <c r="AI165">
        <v>91</v>
      </c>
      <c r="AJ165">
        <v>3</v>
      </c>
      <c r="AK165" s="2">
        <f t="shared" si="136"/>
        <v>30.333333333333332</v>
      </c>
      <c r="AL165" s="6">
        <f>ROUNDUP(IF($A165=1,AI165/Pieņēmumi!$AR$39,IF($A165=2,AI165/Pieņēmumi!$AR$40,IF($A165=3,AI165/Pieņēmumi!$AR$41,AI165/Pieņēmumi!$AR$42))),$AL$10)</f>
        <v>4</v>
      </c>
      <c r="AM165" s="6">
        <f t="shared" si="121"/>
        <v>22.75</v>
      </c>
      <c r="AN165" s="6" t="str">
        <f>IF(AND(AM165&gt;=0,AM165&lt;Pieņēmumi!$AR$46),0,
IF(AND(AM165&gt;= Pieņēmumi!$AR$46,AM165&lt;Pieņēmumi!$AR$47), "Mikro",
IF(AND(AM165&gt;=Pieņēmumi!$AR$47,AM165&lt;Pieņēmumi!$AR$48), "Mazs",
IF(AND(AM165&gt;=Pieņēmumi!$AR$48,AM165&lt;Pieņēmumi!$AR$49), "Vidējs","Liels"))))</f>
        <v>Liels</v>
      </c>
      <c r="AO165" s="9">
        <f>IF(AN165="Mikro",Pieņēmumi!$AR$31*AL165*0.5,
IF(AN165="Mazs",Pieņēmumi!$AR$31*AL165,
IF(AN165="Vidējs",Pieņēmumi!$AR$32*AL165,
IF(AN165="Liels",Pieņēmumi!$AR$34*AL165,
0))))</f>
        <v>5.4834054834054831</v>
      </c>
      <c r="AP165" s="9">
        <f>IF(AN165="Mikro",Pieņēmumi!$AR$31*AL165*0.5,0)</f>
        <v>0</v>
      </c>
      <c r="AQ165">
        <v>113</v>
      </c>
      <c r="AR165">
        <v>4</v>
      </c>
      <c r="AS165" s="2">
        <f t="shared" si="145"/>
        <v>28.25</v>
      </c>
      <c r="AT165" s="6">
        <f>ROUNDUP(IF($A165=1,AQ165/Pieņēmumi!$BC$39,IF($A165=2,AQ165/Pieņēmumi!$BC$40,IF($A165=3,AQ165/Pieņēmumi!$BC$41,AQ165/Pieņēmumi!$BC$42))),$AT$10)</f>
        <v>5</v>
      </c>
      <c r="AU165" s="6">
        <f t="shared" si="122"/>
        <v>22.6</v>
      </c>
      <c r="AV165" s="6" t="str">
        <f>IF(AND(AU165&gt;=0,AU165&lt;Pieņēmumi!$BC$46),0,
IF(AND(AU165&gt;= Pieņēmumi!$BC$46,AU165&lt;Pieņēmumi!$BC$47), "Mikro",
IF(AND(AU165&gt;=Pieņēmumi!$BC$47,AU165&lt;Pieņēmumi!$BC$48), "Mazs",
IF(AND(AU165&gt;=Pieņēmumi!$BC$48,AU165&lt;Pieņēmumi!$BC$49), "Vidējs","Liels"))))</f>
        <v>Liels</v>
      </c>
      <c r="AW165" s="9">
        <f>IF(AV165="Mikro",Pieņēmumi!$BC$31*AT165*0.5,
IF(AV165="Mazs",Pieņēmumi!$BC$31*AT165,
IF(AV165="Vidējs",Pieņēmumi!$BC$32*AT165,
IF(AV165="Liels",Pieņēmumi!$BC$34*AT165,
0))))</f>
        <v>7.5757575757575761</v>
      </c>
      <c r="AX165" s="9">
        <f>IF(AV165="Mikro",Pieņēmumi!$BC$31*AT165*0.5,0)</f>
        <v>0</v>
      </c>
      <c r="AY165">
        <v>110</v>
      </c>
      <c r="AZ165">
        <v>4</v>
      </c>
      <c r="BA165" s="2">
        <f t="shared" si="138"/>
        <v>27.5</v>
      </c>
      <c r="BB165" s="6">
        <f>ROUNDUP(IF($A165=1,AY165/Pieņēmumi!$BN$39,IF($A165=2,AY165/Pieņēmumi!$BN$40,IF($A165=3,AY165/Pieņēmumi!$BN$41,AY165/Pieņēmumi!$BN$42))),$BB$10)</f>
        <v>5</v>
      </c>
      <c r="BC165" s="6">
        <f t="shared" si="123"/>
        <v>22</v>
      </c>
      <c r="BD165" s="6" t="str">
        <f>IF(AND(BC165&gt;=0,BC165&lt;Pieņēmumi!$BN$46),0,
IF(AND(BC165&gt;= Pieņēmumi!$BN$46,BC165&lt;Pieņēmumi!$BN$47), "Mikro",
IF(AND(BC165&gt;=Pieņēmumi!$BN$47,BC165&lt;Pieņēmumi!$BN$48), "Mazs",
IF(AND(BC165&gt;=Pieņēmumi!$BN$48,BC165&lt;Pieņēmumi!$BN$49), "Vidējs","Liels"))))</f>
        <v>Liels</v>
      </c>
      <c r="BE165" s="9">
        <f>IF(BD165="Mikro",Pieņēmumi!$BN$31*BB165*0.5,
IF(BD165="Mazs",Pieņēmumi!$BN$31*BB165,
IF(BD165="Vidējs",Pieņēmumi!$BN$32*BB165,
IF(BD165="Liels",Pieņēmumi!$BN$34*BB165,
0))))</f>
        <v>7.9365079365079358</v>
      </c>
      <c r="BF165" s="9">
        <f>IF(BD165="Mikro",Pieņēmumi!$BN$31*BB165*0.5,0)</f>
        <v>0</v>
      </c>
      <c r="BG165">
        <v>83</v>
      </c>
      <c r="BH165">
        <v>3</v>
      </c>
      <c r="BI165" s="2">
        <f t="shared" si="139"/>
        <v>27.666666666666668</v>
      </c>
      <c r="BJ165" s="6">
        <f>ROUNDUP(IF($A165=1,BG165/Pieņēmumi!$BY$39,IF($A165=2,BG165/Pieņēmumi!$BY$40,IF($A165=3,BG165/Pieņēmumi!$BY$41,BG165/Pieņēmumi!$BY$42))),$BJ$10)</f>
        <v>4</v>
      </c>
      <c r="BK165" s="6">
        <f t="shared" si="124"/>
        <v>20.75</v>
      </c>
      <c r="BL165" s="6" t="str">
        <f>IF(AND(BK165&gt;=0,BK165&lt;Pieņēmumi!$BY$46),0,
IF(AND(BK165&gt;= Pieņēmumi!$BY$46,BK165&lt;Pieņēmumi!$BY$47), "Mikro",
IF(AND(BK165&gt;=Pieņēmumi!$BY$47,BK165&lt;Pieņēmumi!$BY$48), "Mazs",
IF(AND(BK165&gt;=Pieņēmumi!$BY$48,BK165&lt;Pieņēmumi!$BY$49), "Vidējs","Liels"))))</f>
        <v>Vidējs</v>
      </c>
      <c r="BM165" s="9">
        <f>IF(BL165="Mikro",Pieņēmumi!$BY$31*BJ165*0.5,
IF(BL165="Mazs",Pieņēmumi!$BY$31*BJ165,
IF(BL165="Vidējs",Pieņēmumi!$BY$32*BJ165,
IF(BL165="Liels",Pieņēmumi!$BY$34*BJ165,
0))))</f>
        <v>5.1679586563307494</v>
      </c>
      <c r="BN165" s="9">
        <f>IF(BL165="Mikro",Pieņēmumi!$BY$31*BJ165*0.5,0)</f>
        <v>0</v>
      </c>
      <c r="BO165">
        <v>85</v>
      </c>
      <c r="BP165">
        <v>3</v>
      </c>
      <c r="BQ165" s="2">
        <f t="shared" si="140"/>
        <v>28.333333333333332</v>
      </c>
      <c r="BR165" s="6">
        <f>ROUNDUP(IF($A165=1,BO165/Pieņēmumi!$CJ$39,IF($A165=2,BO165/Pieņēmumi!$CJ$40,IF($A165=3,BO165/Pieņēmumi!$CJ$41,BO165/Pieņēmumi!$CJ$42))),$BR$10)</f>
        <v>4</v>
      </c>
      <c r="BS165" s="6">
        <f t="shared" si="125"/>
        <v>21.25</v>
      </c>
      <c r="BT165" s="6" t="str">
        <f>IF(AND(BS165&gt;=0,BS165&lt;Pieņēmumi!$CJ$46),0,
IF(AND(BS165&gt;= Pieņēmumi!$CJ$46,BS165&lt;Pieņēmumi!$CJ$47), "Mikro",
IF(AND(BS165&gt;=Pieņēmumi!$CJ$47,BS165&lt;Pieņēmumi!$CJ$48), "Mazs",
IF(AND(BS165&gt;=Pieņēmumi!$CJ$48,BS165&lt;Pieņēmumi!$CJ$49), "Vidējs","Liels"))))</f>
        <v>Liels</v>
      </c>
      <c r="BU165" s="9">
        <f>IF(BT165="Mikro",Pieņēmumi!$CJ$31*BR165*0.5,
IF(BT165="Mazs",Pieņēmumi!$CJ$31*BR165,
IF(BT165="Vidējs",Pieņēmumi!$CJ$32*BR165,
IF(BT165="Liels",Pieņēmumi!$CJ$34*BR165,
0))))</f>
        <v>6.7821067821067818</v>
      </c>
      <c r="BV165" s="9">
        <f>IF(BT165="Mikro",Pieņēmumi!$CJ$31*BR165*0.5,0)</f>
        <v>0</v>
      </c>
      <c r="BW165">
        <v>53</v>
      </c>
      <c r="BX165">
        <v>2</v>
      </c>
      <c r="BY165" s="2">
        <f>BW165/BX165</f>
        <v>26.5</v>
      </c>
      <c r="BZ165" s="6">
        <f>ROUNDUP(IF($A165=1,BW165/Pieņēmumi!$CU$42,IF($A165=2,BW165/Pieņēmumi!$CU$43,IF($A165=3,BW165/Pieņēmumi!$CU$44,BW165/Pieņēmumi!$CU$45))),$CH$10)</f>
        <v>3</v>
      </c>
      <c r="CA165" s="6">
        <f t="shared" si="126"/>
        <v>17.666666666666668</v>
      </c>
      <c r="CB165" s="6" t="str">
        <f>IF(AND(CA165&gt;=0,CA165&lt;Pieņēmumi!$CU$49),0,
IF(AND(CA165&gt;=Pieņēmumi!$CU$49,CA165&lt;Pieņēmumi!$CU$50),"Mazs",
IF(AND(CA165&gt;=Pieņēmumi!$CU$50,CA165&lt;Pieņēmumi!$CU$51),"Vidējs","Liels")))</f>
        <v>Vidējs</v>
      </c>
      <c r="CC165" s="9">
        <f>IF(CB165="Mazs",Pieņēmumi!$CU$34*BZ165,IF(CB165="Vidējs",Pieņēmumi!$CU$35*BZ165,IF(CB165="Liels",Pieņēmumi!$CU$37*BZ165,0)))</f>
        <v>4.166666666666667</v>
      </c>
      <c r="CD165" s="9">
        <f>IF(CB165="Mazs",(Pieņēmumi!$CU$35-Pieņēmumi!$CU$34)*BZ165,0)</f>
        <v>0</v>
      </c>
      <c r="CE165">
        <v>40</v>
      </c>
      <c r="CF165">
        <v>2</v>
      </c>
      <c r="CG165" s="2">
        <f>CE165/CF165</f>
        <v>20</v>
      </c>
      <c r="CH165" s="6">
        <f>ROUNDUP(IF($A165=1,CE165/Pieņēmumi!$DE$42,IF($A165=2,CE165/Pieņēmumi!$DE$43,IF($A165=3,CE165/Pieņēmumi!$DE$44,CE165/Pieņēmumi!$DE$45))),$CH$10)</f>
        <v>2</v>
      </c>
      <c r="CI165" s="6">
        <f t="shared" si="127"/>
        <v>20</v>
      </c>
      <c r="CJ165" s="6" t="str">
        <f>IF(AND(CI165&gt;=0,CI165&lt;Pieņēmumi!$DE$49),0,
IF(AND(CI165&gt;=Pieņēmumi!$DE$49,CI165&lt;Pieņēmumi!$DE$50),"Mazs",
IF(AND(CI165&gt;=Pieņēmumi!$DE$50,CI165&lt;Pieņēmumi!$DE$51),"Vidējs","Liels")))</f>
        <v>Vidējs</v>
      </c>
      <c r="CK165" s="9">
        <f>IF(CJ165="Mazs",Pieņēmumi!$DE$34*CH165,IF(CJ165="Vidējs",Pieņēmumi!$DE$35*CH165,IF(CJ165="Liels",Pieņēmumi!$DE$37*CH165,0)))</f>
        <v>2.7777777777777781</v>
      </c>
      <c r="CL165" s="9">
        <f>IF(CJ165="Mazs",(Pieņēmumi!$DE$35-Pieņēmumi!$DE$34)*CH165,0)</f>
        <v>0</v>
      </c>
      <c r="CM165">
        <v>32</v>
      </c>
      <c r="CN165">
        <v>2</v>
      </c>
      <c r="CO165" s="2">
        <f>CM165/CN165</f>
        <v>16</v>
      </c>
      <c r="CP165" s="6">
        <f>ROUNDUP(IF($A165=1,CM165/Pieņēmumi!$DO$42,IF($A165=2,CM165/Pieņēmumi!$DO$43,IF($A165=3,CM165/Pieņēmumi!$DO$44,CM165/Pieņēmumi!$DO$45))),$CP$10)</f>
        <v>2</v>
      </c>
      <c r="CQ165" s="6">
        <f t="shared" si="128"/>
        <v>16</v>
      </c>
      <c r="CR165" s="6" t="str">
        <f>IF(AND(CQ165&gt;=0,CQ165&lt;Pieņēmumi!$DO$49),0,
IF(AND(CQ165&gt;=Pieņēmumi!$DO$49,CQ165&lt;Pieņēmumi!$DO$50),"Mazs",
IF(AND(CQ165&gt;=Pieņēmumi!$DO$50,CQ165&lt;Pieņēmumi!$DO$51),"Vidējs","Liels")))</f>
        <v>Vidējs</v>
      </c>
      <c r="CS165" s="9">
        <f>IF(CR165="Mazs",Pieņēmumi!$DO$34*CP165,IF(CR165="Vidējs",Pieņēmumi!$DO$35*CP165,IF(CR165="Liels",Pieņēmumi!$DO$37*CP165,0)))</f>
        <v>2.7777777777777781</v>
      </c>
      <c r="CT165" s="9">
        <f>IF(CR165="Mazs",(Pieņēmumi!$DO$35-Pieņēmumi!$DO$34)*CP165,0)</f>
        <v>0</v>
      </c>
      <c r="CU165" s="6">
        <f t="shared" si="129"/>
        <v>999</v>
      </c>
      <c r="CV165" s="6">
        <f t="shared" si="130"/>
        <v>38</v>
      </c>
      <c r="CW165" s="2">
        <f t="shared" si="131"/>
        <v>26.289473684210527</v>
      </c>
      <c r="CX165" t="str">
        <f t="shared" si="132"/>
        <v>Lielā</v>
      </c>
    </row>
    <row r="166" spans="1:102" x14ac:dyDescent="0.25">
      <c r="A166" s="5">
        <v>1</v>
      </c>
      <c r="B166" s="23">
        <v>0.71266816705350222</v>
      </c>
      <c r="C166">
        <v>14</v>
      </c>
      <c r="D166">
        <v>1</v>
      </c>
      <c r="E166" s="2">
        <f t="shared" si="141"/>
        <v>14</v>
      </c>
      <c r="F166" s="6">
        <f>ROUNDUP(IF($A166=1,C166/Pieņēmumi!$B$39,IF($A166=2,C166/Pieņēmumi!$B$40,IF($A166=3,C166/Pieņēmumi!$B$41,C166/Pieņēmumi!$B$42))),$F$10)</f>
        <v>1</v>
      </c>
      <c r="G166" s="6">
        <f t="shared" si="117"/>
        <v>14</v>
      </c>
      <c r="H166" s="6" t="str">
        <f>IF(AND(G166&gt;=0,G166&lt;Pieņēmumi!$B$46),0,
IF(AND(G166&gt;= Pieņēmumi!$B$46,G166&lt;Pieņēmumi!$B$47), "Mikro",
IF(AND(G166&gt;=Pieņēmumi!$B$47,G166&lt;Pieņēmumi!$B$48), "Mazs",
IF(AND(G166&gt;=Pieņēmumi!$B$48,G166&lt;Pieņēmumi!$B$49), "Vidējs","Liels"))))</f>
        <v>Vidējs</v>
      </c>
      <c r="I166" s="9">
        <f>IF(H166="Mikro",Pieņēmumi!$B$31*F166*0.5,
IF(H166="Mazs",Pieņēmumi!$B$31*F166,
IF(H166="Vidējs",Pieņēmumi!$B$32*F166,
IF(H166="Liels",Pieņēmumi!$B$34*F166,
0))))</f>
        <v>0.8074935400516795</v>
      </c>
      <c r="J166" s="9">
        <f>IF(H166="Mikro",Pieņēmumi!$B$31*F166*0.5,0)</f>
        <v>0</v>
      </c>
      <c r="K166">
        <v>19</v>
      </c>
      <c r="L166">
        <v>1</v>
      </c>
      <c r="M166" s="2">
        <f t="shared" si="142"/>
        <v>19</v>
      </c>
      <c r="N166" s="6">
        <f>ROUNDUP(IF($A166=1,K166/Pieņēmumi!$L$39,IF($A166=2,K166/Pieņēmumi!$L$40,IF($A166=3,K166/Pieņēmumi!$L$41,K166/Pieņēmumi!$L$42))),$N$10)</f>
        <v>1</v>
      </c>
      <c r="O166" s="6">
        <f t="shared" si="118"/>
        <v>19</v>
      </c>
      <c r="P166" s="6" t="str">
        <f>IF(AND(O166&gt;=0,O166&lt;Pieņēmumi!$L$46),0,
IF(AND(O166&gt;= Pieņēmumi!$L$46,O166&lt;Pieņēmumi!$L$47), "Mikro",
IF(AND(O166&gt;=Pieņēmumi!$L$47,O166&lt;Pieņēmumi!$L$48), "Mazs",
IF(AND(O166&gt;=Pieņēmumi!$L$48,O166&lt;Pieņēmumi!$L$49), "Vidējs","Liels"))))</f>
        <v>Vidējs</v>
      </c>
      <c r="Q166" s="9">
        <f>IF(P166="Mikro",Pieņēmumi!$L$31*N166*0.5,
IF(P166="Mazs",Pieņēmumi!$L$31*N166,
IF(P166="Vidējs",Pieņēmumi!$L$32*N166,
IF(P166="Liels",Pieņēmumi!$L$34*N166,
0))))</f>
        <v>0.83979328165374689</v>
      </c>
      <c r="R166" s="9">
        <f>IF(P166="Mikro",Pieņēmumi!$L$31*N166*0.5,0)</f>
        <v>0</v>
      </c>
      <c r="S166">
        <v>12</v>
      </c>
      <c r="T166">
        <v>1</v>
      </c>
      <c r="U166" s="2">
        <f t="shared" si="143"/>
        <v>12</v>
      </c>
      <c r="V166" s="6">
        <f>ROUNDUP(IF($A166=1,S166/Pieņēmumi!$V$39,IF($A166=2,S166/Pieņēmumi!$V$40,IF($A166=3,S166/Pieņēmumi!$V$41,S166/Pieņēmumi!$V$42))),$V$10)</f>
        <v>1</v>
      </c>
      <c r="W166" s="6">
        <f t="shared" si="119"/>
        <v>12</v>
      </c>
      <c r="X166" s="6" t="str">
        <f>IF(AND(W166&gt;=0,W166&lt;Pieņēmumi!$V$46),0,
IF(AND(W166&gt;= Pieņēmumi!$V$46,W166&lt;Pieņēmumi!$V$47), "Mikro",
IF(AND(W166&gt;=Pieņēmumi!$V$47,W166&lt;Pieņēmumi!$V$48), "Mazs",
IF(AND(W166&gt;=Pieņēmumi!$V$48,W166&lt;Pieņēmumi!$V$49), "Vidējs","Liels"))))</f>
        <v>Vidējs</v>
      </c>
      <c r="Y166" s="9">
        <f>IF(X166="Mikro",Pieņēmumi!$V$31*V166*0.5,
IF(X166="Mazs",Pieņēmumi!$V$31*V166,
IF(X166="Vidējs",Pieņēmumi!$V$32*V166,
IF(X166="Liels",Pieņēmumi!$V$34*V166,
0))))</f>
        <v>0.87209302325581406</v>
      </c>
      <c r="Z166" s="9">
        <f>IF(X166="Mikro",Pieņēmumi!$V$31*V166*0.5,0)</f>
        <v>0</v>
      </c>
      <c r="AA166">
        <v>15</v>
      </c>
      <c r="AB166">
        <v>1</v>
      </c>
      <c r="AC166" s="2">
        <f t="shared" si="144"/>
        <v>15</v>
      </c>
      <c r="AD166" s="6">
        <f>ROUNDUP(IF($A166=1,AA166/Pieņēmumi!$AF$39,IF($A166=2,AA166/Pieņēmumi!$AF$40,IF($A166=3,AA166/Pieņēmumi!$AF$41,AA166/Pieņēmumi!$AF$42))),$AD$10)</f>
        <v>1</v>
      </c>
      <c r="AE166" s="6">
        <f t="shared" si="120"/>
        <v>15</v>
      </c>
      <c r="AF166" s="6" t="str">
        <f>IF(AND(AE166&gt;=0,AE166&lt;Pieņēmumi!$AF$46),0,
IF(AND(AE166&gt;= Pieņēmumi!$AF$46,AE166&lt;Pieņēmumi!$AF$47), "Mikro",
IF(AND(AE166&gt;=Pieņēmumi!$AF$47,AE166&lt;Pieņēmumi!$AF$48), "Mazs",
IF(AND(AE166&gt;=Pieņēmumi!$AF$48,AE166&lt;Pieņēmumi!$AF$49), "Vidējs","Liels"))))</f>
        <v>Vidējs</v>
      </c>
      <c r="AG166" s="9">
        <f>IF(AF166="Mikro",Pieņēmumi!$AF$31*AD166*0.5,
IF(AF166="Mazs",Pieņēmumi!$AF$31*AD166,
IF(AF166="Vidējs",Pieņēmumi!$AF$32*AD166,
IF(AF166="Liels",Pieņēmumi!$AF$34*AD166,
0))))</f>
        <v>1.03359173126615</v>
      </c>
      <c r="AH166" s="9">
        <f>IF(AF166="Mikro",Pieņēmumi!$AF$31*AD166*0.5,0)</f>
        <v>0</v>
      </c>
      <c r="AI166">
        <v>18</v>
      </c>
      <c r="AJ166">
        <v>1</v>
      </c>
      <c r="AK166" s="2">
        <f t="shared" si="136"/>
        <v>18</v>
      </c>
      <c r="AL166" s="6">
        <f>ROUNDUP(IF($A166=1,AI166/Pieņēmumi!$AR$39,IF($A166=2,AI166/Pieņēmumi!$AR$40,IF($A166=3,AI166/Pieņēmumi!$AR$41,AI166/Pieņēmumi!$AR$42))),$AL$10)</f>
        <v>1</v>
      </c>
      <c r="AM166" s="6">
        <f t="shared" si="121"/>
        <v>18</v>
      </c>
      <c r="AN166" s="6" t="str">
        <f>IF(AND(AM166&gt;=0,AM166&lt;Pieņēmumi!$AR$46),0,
IF(AND(AM166&gt;= Pieņēmumi!$AR$46,AM166&lt;Pieņēmumi!$AR$47), "Mikro",
IF(AND(AM166&gt;=Pieņēmumi!$AR$47,AM166&lt;Pieņēmumi!$AR$48), "Mazs",
IF(AND(AM166&gt;=Pieņēmumi!$AR$48,AM166&lt;Pieņēmumi!$AR$49), "Vidējs","Liels"))))</f>
        <v>Vidējs</v>
      </c>
      <c r="AO166" s="9">
        <f>IF(AN166="Mikro",Pieņēmumi!$AR$31*AL166*0.5,
IF(AN166="Mazs",Pieņēmumi!$AR$31*AL166,
IF(AN166="Vidējs",Pieņēmumi!$AR$32*AL166,
IF(AN166="Liels",Pieņēmumi!$AR$34*AL166,
0))))</f>
        <v>1.0981912144702843</v>
      </c>
      <c r="AP166" s="9">
        <f>IF(AN166="Mikro",Pieņēmumi!$AR$31*AL166*0.5,0)</f>
        <v>0</v>
      </c>
      <c r="AQ166">
        <v>16</v>
      </c>
      <c r="AR166">
        <v>1</v>
      </c>
      <c r="AS166" s="2">
        <f t="shared" si="145"/>
        <v>16</v>
      </c>
      <c r="AT166" s="6">
        <f>ROUNDUP(IF($A166=1,AQ166/Pieņēmumi!$BC$39,IF($A166=2,AQ166/Pieņēmumi!$BC$40,IF($A166=3,AQ166/Pieņēmumi!$BC$41,AQ166/Pieņēmumi!$BC$42))),$AT$10)</f>
        <v>1</v>
      </c>
      <c r="AU166" s="6">
        <f t="shared" si="122"/>
        <v>16</v>
      </c>
      <c r="AV166" s="6" t="str">
        <f>IF(AND(AU166&gt;=0,AU166&lt;Pieņēmumi!$BC$46),0,
IF(AND(AU166&gt;= Pieņēmumi!$BC$46,AU166&lt;Pieņēmumi!$BC$47), "Mikro",
IF(AND(AU166&gt;=Pieņēmumi!$BC$47,AU166&lt;Pieņēmumi!$BC$48), "Mazs",
IF(AND(AU166&gt;=Pieņēmumi!$BC$48,AU166&lt;Pieņēmumi!$BC$49), "Vidējs","Liels"))))</f>
        <v>Vidējs</v>
      </c>
      <c r="AW166" s="9">
        <f>IF(AV166="Mikro",Pieņēmumi!$BC$31*AT166*0.5,
IF(AV166="Mazs",Pieņēmumi!$BC$31*AT166,
IF(AV166="Vidējs",Pieņēmumi!$BC$32*AT166,
IF(AV166="Liels",Pieņēmumi!$BC$34*AT166,
0))))</f>
        <v>1.1627906976744187</v>
      </c>
      <c r="AX166" s="9">
        <f>IF(AV166="Mikro",Pieņēmumi!$BC$31*AT166*0.5,0)</f>
        <v>0</v>
      </c>
      <c r="AY166">
        <v>10</v>
      </c>
      <c r="AZ166">
        <v>1</v>
      </c>
      <c r="BA166" s="2">
        <f t="shared" si="138"/>
        <v>10</v>
      </c>
      <c r="BB166" s="6">
        <f>ROUNDUP(IF($A166=1,AY166/Pieņēmumi!$BN$39,IF($A166=2,AY166/Pieņēmumi!$BN$40,IF($A166=3,AY166/Pieņēmumi!$BN$41,AY166/Pieņēmumi!$BN$42))),$BB$10)</f>
        <v>1</v>
      </c>
      <c r="BC166" s="6">
        <f t="shared" si="123"/>
        <v>10</v>
      </c>
      <c r="BD166" s="6" t="str">
        <f>IF(AND(BC166&gt;=0,BC166&lt;Pieņēmumi!$BN$46),0,
IF(AND(BC166&gt;= Pieņēmumi!$BN$46,BC166&lt;Pieņēmumi!$BN$47), "Mikro",
IF(AND(BC166&gt;=Pieņēmumi!$BN$47,BC166&lt;Pieņēmumi!$BN$48), "Mazs",
IF(AND(BC166&gt;=Pieņēmumi!$BN$48,BC166&lt;Pieņēmumi!$BN$49), "Vidējs","Liels"))))</f>
        <v>Mazs</v>
      </c>
      <c r="BE166" s="9">
        <f>IF(BD166="Mikro",Pieņēmumi!$BN$31*BB166*0.5,
IF(BD166="Mazs",Pieņēmumi!$BN$31*BB166,
IF(BD166="Vidējs",Pieņēmumi!$BN$32*BB166,
IF(BD166="Liels",Pieņēmumi!$BN$34*BB166,
0))))</f>
        <v>1.0270774976657331</v>
      </c>
      <c r="BF166" s="9">
        <f>IF(BD166="Mikro",Pieņēmumi!$BN$31*BB166*0.5,0)</f>
        <v>0</v>
      </c>
      <c r="BG166">
        <v>15</v>
      </c>
      <c r="BH166">
        <v>1</v>
      </c>
      <c r="BI166" s="2">
        <f t="shared" si="139"/>
        <v>15</v>
      </c>
      <c r="BJ166" s="6">
        <f>ROUNDUP(IF($A166=1,BG166/Pieņēmumi!$BY$39,IF($A166=2,BG166/Pieņēmumi!$BY$40,IF($A166=3,BG166/Pieņēmumi!$BY$41,BG166/Pieņēmumi!$BY$42))),$BJ$10)</f>
        <v>1</v>
      </c>
      <c r="BK166" s="6">
        <f t="shared" si="124"/>
        <v>15</v>
      </c>
      <c r="BL166" s="6" t="str">
        <f>IF(AND(BK166&gt;=0,BK166&lt;Pieņēmumi!$BY$46),0,
IF(AND(BK166&gt;= Pieņēmumi!$BY$46,BK166&lt;Pieņēmumi!$BY$47), "Mikro",
IF(AND(BK166&gt;=Pieņēmumi!$BY$47,BK166&lt;Pieņēmumi!$BY$48), "Mazs",
IF(AND(BK166&gt;=Pieņēmumi!$BY$48,BK166&lt;Pieņēmumi!$BY$49), "Vidējs","Liels"))))</f>
        <v>Vidējs</v>
      </c>
      <c r="BM166" s="9">
        <f>IF(BL166="Mikro",Pieņēmumi!$BY$31*BJ166*0.5,
IF(BL166="Mazs",Pieņēmumi!$BY$31*BJ166,
IF(BL166="Vidējs",Pieņēmumi!$BY$32*BJ166,
IF(BL166="Liels",Pieņēmumi!$BY$34*BJ166,
0))))</f>
        <v>1.2919896640826873</v>
      </c>
      <c r="BN166" s="9">
        <f>IF(BL166="Mikro",Pieņēmumi!$BY$31*BJ166*0.5,0)</f>
        <v>0</v>
      </c>
      <c r="BO166">
        <v>15</v>
      </c>
      <c r="BP166">
        <v>1</v>
      </c>
      <c r="BQ166" s="2">
        <f t="shared" si="140"/>
        <v>15</v>
      </c>
      <c r="BR166" s="6">
        <f>ROUNDUP(IF($A166=1,BO166/Pieņēmumi!$CJ$39,IF($A166=2,BO166/Pieņēmumi!$CJ$40,IF($A166=3,BO166/Pieņēmumi!$CJ$41,BO166/Pieņēmumi!$CJ$42))),$BR$10)</f>
        <v>1</v>
      </c>
      <c r="BS166" s="6">
        <f t="shared" si="125"/>
        <v>15</v>
      </c>
      <c r="BT166" s="6" t="str">
        <f>IF(AND(BS166&gt;=0,BS166&lt;Pieņēmumi!$CJ$46),0,
IF(AND(BS166&gt;= Pieņēmumi!$CJ$46,BS166&lt;Pieņēmumi!$CJ$47), "Mikro",
IF(AND(BS166&gt;=Pieņēmumi!$CJ$47,BS166&lt;Pieņēmumi!$CJ$48), "Mazs",
IF(AND(BS166&gt;=Pieņēmumi!$CJ$48,BS166&lt;Pieņēmumi!$CJ$49), "Vidējs","Liels"))))</f>
        <v>Vidējs</v>
      </c>
      <c r="BU166" s="9">
        <f>IF(BT166="Mikro",Pieņēmumi!$CJ$31*BR166*0.5,
IF(BT166="Mazs",Pieņēmumi!$CJ$31*BR166,
IF(BT166="Vidējs",Pieņēmumi!$CJ$32*BR166,
IF(BT166="Liels",Pieņēmumi!$CJ$34*BR166,
0))))</f>
        <v>1.2919896640826873</v>
      </c>
      <c r="BV166" s="9">
        <f>IF(BT166="Mikro",Pieņēmumi!$CJ$31*BR166*0.5,0)</f>
        <v>0</v>
      </c>
      <c r="BW166">
        <v>0</v>
      </c>
      <c r="BX166">
        <v>0</v>
      </c>
      <c r="BY166" s="2">
        <v>0</v>
      </c>
      <c r="BZ166" s="6">
        <f>ROUNDUP(IF($A166=1,BW166/Pieņēmumi!$CU$42,IF($A166=2,BW166/Pieņēmumi!$CU$43,IF($A166=3,BW166/Pieņēmumi!$CU$44,BW166/Pieņēmumi!$CU$45))),$CH$10)</f>
        <v>0</v>
      </c>
      <c r="CA166" s="6">
        <f t="shared" si="126"/>
        <v>0</v>
      </c>
      <c r="CB166" s="6">
        <f>IF(AND(CA166&gt;=0,CA166&lt;Pieņēmumi!$CU$49),0,
IF(AND(CA166&gt;=Pieņēmumi!$CU$49,CA166&lt;Pieņēmumi!$CU$50),"Mazs",
IF(AND(CA166&gt;=Pieņēmumi!$CU$50,CA166&lt;Pieņēmumi!$CU$51),"Vidējs","Liels")))</f>
        <v>0</v>
      </c>
      <c r="CC166" s="9">
        <f>IF(CB166="Mazs",Pieņēmumi!$CU$34*BZ166,IF(CB166="Vidējs",Pieņēmumi!$CU$35*BZ166,IF(CB166="Liels",Pieņēmumi!$CU$37*BZ166,0)))</f>
        <v>0</v>
      </c>
      <c r="CD166" s="9">
        <f>IF(CB166="Mazs",(Pieņēmumi!$CU$35-Pieņēmumi!$CU$34)*BZ166,0)</f>
        <v>0</v>
      </c>
      <c r="CE166">
        <v>0</v>
      </c>
      <c r="CF166">
        <v>0</v>
      </c>
      <c r="CG166" s="2">
        <v>0</v>
      </c>
      <c r="CH166" s="6">
        <f>ROUNDUP(IF($A166=1,CE166/Pieņēmumi!$DE$42,IF($A166=2,CE166/Pieņēmumi!$DE$43,IF($A166=3,CE166/Pieņēmumi!$DE$44,CE166/Pieņēmumi!$DE$45))),$CH$10)</f>
        <v>0</v>
      </c>
      <c r="CI166" s="6">
        <f t="shared" si="127"/>
        <v>0</v>
      </c>
      <c r="CJ166" s="6">
        <f>IF(AND(CI166&gt;=0,CI166&lt;Pieņēmumi!$DE$49),0,
IF(AND(CI166&gt;=Pieņēmumi!$DE$49,CI166&lt;Pieņēmumi!$DE$50),"Mazs",
IF(AND(CI166&gt;=Pieņēmumi!$DE$50,CI166&lt;Pieņēmumi!$DE$51),"Vidējs","Liels")))</f>
        <v>0</v>
      </c>
      <c r="CK166" s="9">
        <f>IF(CJ166="Mazs",Pieņēmumi!$DE$34*CH166,IF(CJ166="Vidējs",Pieņēmumi!$DE$35*CH166,IF(CJ166="Liels",Pieņēmumi!$DE$37*CH166,0)))</f>
        <v>0</v>
      </c>
      <c r="CL166" s="9">
        <f>IF(CJ166="Mazs",(Pieņēmumi!$DE$35-Pieņēmumi!$DE$34)*CH166,0)</f>
        <v>0</v>
      </c>
      <c r="CM166">
        <v>0</v>
      </c>
      <c r="CN166">
        <v>0</v>
      </c>
      <c r="CO166" s="2">
        <v>0</v>
      </c>
      <c r="CP166" s="6">
        <f>ROUNDUP(IF($A166=1,CM166/Pieņēmumi!$DO$42,IF($A166=2,CM166/Pieņēmumi!$DO$43,IF($A166=3,CM166/Pieņēmumi!$DO$44,CM166/Pieņēmumi!$DO$45))),$CP$10)</f>
        <v>0</v>
      </c>
      <c r="CQ166" s="6">
        <f t="shared" si="128"/>
        <v>0</v>
      </c>
      <c r="CR166" s="6">
        <f>IF(AND(CQ166&gt;=0,CQ166&lt;Pieņēmumi!$DO$49),0,
IF(AND(CQ166&gt;=Pieņēmumi!$DO$49,CQ166&lt;Pieņēmumi!$DO$50),"Mazs",
IF(AND(CQ166&gt;=Pieņēmumi!$DO$50,CQ166&lt;Pieņēmumi!$DO$51),"Vidējs","Liels")))</f>
        <v>0</v>
      </c>
      <c r="CS166" s="9">
        <f>IF(CR166="Mazs",Pieņēmumi!$DO$34*CP166,IF(CR166="Vidējs",Pieņēmumi!$DO$35*CP166,IF(CR166="Liels",Pieņēmumi!$DO$37*CP166,0)))</f>
        <v>0</v>
      </c>
      <c r="CT166" s="9">
        <f>IF(CR166="Mazs",(Pieņēmumi!$DO$35-Pieņēmumi!$DO$34)*CP166,0)</f>
        <v>0</v>
      </c>
      <c r="CU166" s="6">
        <f t="shared" si="129"/>
        <v>134</v>
      </c>
      <c r="CV166" s="6">
        <f t="shared" si="130"/>
        <v>9</v>
      </c>
      <c r="CW166" s="2">
        <f t="shared" si="131"/>
        <v>14.888888888888889</v>
      </c>
      <c r="CX166" t="str">
        <f t="shared" si="132"/>
        <v>Vidējā</v>
      </c>
    </row>
    <row r="167" spans="1:102" x14ac:dyDescent="0.25">
      <c r="A167" s="5">
        <v>1</v>
      </c>
      <c r="B167" s="23">
        <v>0.71083697021993342</v>
      </c>
      <c r="C167">
        <v>0</v>
      </c>
      <c r="D167">
        <v>0</v>
      </c>
      <c r="E167" s="2">
        <v>0</v>
      </c>
      <c r="F167" s="6">
        <f>ROUNDUP(IF($A167=1,C167/Pieņēmumi!$B$39,IF($A167=2,C167/Pieņēmumi!$B$40,IF($A167=3,C167/Pieņēmumi!$B$41,C167/Pieņēmumi!$B$42))),$F$10)</f>
        <v>0</v>
      </c>
      <c r="G167" s="6">
        <f t="shared" si="117"/>
        <v>0</v>
      </c>
      <c r="H167" s="6">
        <f>IF(AND(G167&gt;=0,G167&lt;Pieņēmumi!$B$46),0,
IF(AND(G167&gt;= Pieņēmumi!$B$46,G167&lt;Pieņēmumi!$B$47), "Mikro",
IF(AND(G167&gt;=Pieņēmumi!$B$47,G167&lt;Pieņēmumi!$B$48), "Mazs",
IF(AND(G167&gt;=Pieņēmumi!$B$48,G167&lt;Pieņēmumi!$B$49), "Vidējs","Liels"))))</f>
        <v>0</v>
      </c>
      <c r="I167" s="9">
        <f>IF(H167="Mikro",Pieņēmumi!$B$31*F167*0.5,
IF(H167="Mazs",Pieņēmumi!$B$31*F167,
IF(H167="Vidējs",Pieņēmumi!$B$32*F167,
IF(H167="Liels",Pieņēmumi!$B$34*F167,
0))))</f>
        <v>0</v>
      </c>
      <c r="J167" s="9">
        <f>IF(H167="Mikro",Pieņēmumi!$B$31*F167*0.5,0)</f>
        <v>0</v>
      </c>
      <c r="K167">
        <v>0</v>
      </c>
      <c r="L167">
        <v>0</v>
      </c>
      <c r="M167" s="2">
        <v>0</v>
      </c>
      <c r="N167" s="6">
        <f>ROUNDUP(IF($A167=1,K167/Pieņēmumi!$L$39,IF($A167=2,K167/Pieņēmumi!$L$40,IF($A167=3,K167/Pieņēmumi!$L$41,K167/Pieņēmumi!$L$42))),$N$10)</f>
        <v>0</v>
      </c>
      <c r="O167" s="6">
        <f t="shared" si="118"/>
        <v>0</v>
      </c>
      <c r="P167" s="6">
        <f>IF(AND(O167&gt;=0,O167&lt;Pieņēmumi!$L$46),0,
IF(AND(O167&gt;= Pieņēmumi!$L$46,O167&lt;Pieņēmumi!$L$47), "Mikro",
IF(AND(O167&gt;=Pieņēmumi!$L$47,O167&lt;Pieņēmumi!$L$48), "Mazs",
IF(AND(O167&gt;=Pieņēmumi!$L$48,O167&lt;Pieņēmumi!$L$49), "Vidējs","Liels"))))</f>
        <v>0</v>
      </c>
      <c r="Q167" s="9">
        <f>IF(P167="Mikro",Pieņēmumi!$L$31*N167*0.5,
IF(P167="Mazs",Pieņēmumi!$L$31*N167,
IF(P167="Vidējs",Pieņēmumi!$L$32*N167,
IF(P167="Liels",Pieņēmumi!$L$34*N167,
0))))</f>
        <v>0</v>
      </c>
      <c r="R167" s="9">
        <f>IF(P167="Mikro",Pieņēmumi!$L$31*N167*0.5,0)</f>
        <v>0</v>
      </c>
      <c r="S167">
        <v>0</v>
      </c>
      <c r="T167">
        <v>0</v>
      </c>
      <c r="U167" s="2">
        <v>0</v>
      </c>
      <c r="V167" s="6">
        <f>ROUNDUP(IF($A167=1,S167/Pieņēmumi!$V$39,IF($A167=2,S167/Pieņēmumi!$V$40,IF($A167=3,S167/Pieņēmumi!$V$41,S167/Pieņēmumi!$V$42))),$V$10)</f>
        <v>0</v>
      </c>
      <c r="W167" s="6">
        <f t="shared" si="119"/>
        <v>0</v>
      </c>
      <c r="X167" s="6">
        <f>IF(AND(W167&gt;=0,W167&lt;Pieņēmumi!$V$46),0,
IF(AND(W167&gt;= Pieņēmumi!$V$46,W167&lt;Pieņēmumi!$V$47), "Mikro",
IF(AND(W167&gt;=Pieņēmumi!$V$47,W167&lt;Pieņēmumi!$V$48), "Mazs",
IF(AND(W167&gt;=Pieņēmumi!$V$48,W167&lt;Pieņēmumi!$V$49), "Vidējs","Liels"))))</f>
        <v>0</v>
      </c>
      <c r="Y167" s="9">
        <f>IF(X167="Mikro",Pieņēmumi!$V$31*V167*0.5,
IF(X167="Mazs",Pieņēmumi!$V$31*V167,
IF(X167="Vidējs",Pieņēmumi!$V$32*V167,
IF(X167="Liels",Pieņēmumi!$V$34*V167,
0))))</f>
        <v>0</v>
      </c>
      <c r="Z167" s="9">
        <f>IF(X167="Mikro",Pieņēmumi!$V$31*V167*0.5,0)</f>
        <v>0</v>
      </c>
      <c r="AA167">
        <v>0</v>
      </c>
      <c r="AB167">
        <v>0</v>
      </c>
      <c r="AC167" s="2">
        <v>0</v>
      </c>
      <c r="AD167" s="6">
        <f>ROUNDUP(IF($A167=1,AA167/Pieņēmumi!$AF$39,IF($A167=2,AA167/Pieņēmumi!$AF$40,IF($A167=3,AA167/Pieņēmumi!$AF$41,AA167/Pieņēmumi!$AF$42))),$AD$10)</f>
        <v>0</v>
      </c>
      <c r="AE167" s="6">
        <f t="shared" si="120"/>
        <v>0</v>
      </c>
      <c r="AF167" s="6">
        <f>IF(AND(AE167&gt;=0,AE167&lt;Pieņēmumi!$AF$46),0,
IF(AND(AE167&gt;= Pieņēmumi!$AF$46,AE167&lt;Pieņēmumi!$AF$47), "Mikro",
IF(AND(AE167&gt;=Pieņēmumi!$AF$47,AE167&lt;Pieņēmumi!$AF$48), "Mazs",
IF(AND(AE167&gt;=Pieņēmumi!$AF$48,AE167&lt;Pieņēmumi!$AF$49), "Vidējs","Liels"))))</f>
        <v>0</v>
      </c>
      <c r="AG167" s="9">
        <f>IF(AF167="Mikro",Pieņēmumi!$AF$31*AD167*0.5,
IF(AF167="Mazs",Pieņēmumi!$AF$31*AD167,
IF(AF167="Vidējs",Pieņēmumi!$AF$32*AD167,
IF(AF167="Liels",Pieņēmumi!$AF$34*AD167,
0))))</f>
        <v>0</v>
      </c>
      <c r="AH167" s="9">
        <f>IF(AF167="Mikro",Pieņēmumi!$AF$31*AD167*0.5,0)</f>
        <v>0</v>
      </c>
      <c r="AI167">
        <v>0</v>
      </c>
      <c r="AJ167">
        <v>0</v>
      </c>
      <c r="AK167" s="2">
        <v>0</v>
      </c>
      <c r="AL167" s="6">
        <f>ROUNDUP(IF($A167=1,AI167/Pieņēmumi!$AR$39,IF($A167=2,AI167/Pieņēmumi!$AR$40,IF($A167=3,AI167/Pieņēmumi!$AR$41,AI167/Pieņēmumi!$AR$42))),$AL$10)</f>
        <v>0</v>
      </c>
      <c r="AM167" s="6">
        <f t="shared" si="121"/>
        <v>0</v>
      </c>
      <c r="AN167" s="6">
        <f>IF(AND(AM167&gt;=0,AM167&lt;Pieņēmumi!$AR$46),0,
IF(AND(AM167&gt;= Pieņēmumi!$AR$46,AM167&lt;Pieņēmumi!$AR$47), "Mikro",
IF(AND(AM167&gt;=Pieņēmumi!$AR$47,AM167&lt;Pieņēmumi!$AR$48), "Mazs",
IF(AND(AM167&gt;=Pieņēmumi!$AR$48,AM167&lt;Pieņēmumi!$AR$49), "Vidējs","Liels"))))</f>
        <v>0</v>
      </c>
      <c r="AO167" s="9">
        <f>IF(AN167="Mikro",Pieņēmumi!$AR$31*AL167*0.5,
IF(AN167="Mazs",Pieņēmumi!$AR$31*AL167,
IF(AN167="Vidējs",Pieņēmumi!$AR$32*AL167,
IF(AN167="Liels",Pieņēmumi!$AR$34*AL167,
0))))</f>
        <v>0</v>
      </c>
      <c r="AP167" s="9">
        <f>IF(AN167="Mikro",Pieņēmumi!$AR$31*AL167*0.5,0)</f>
        <v>0</v>
      </c>
      <c r="AQ167">
        <v>0</v>
      </c>
      <c r="AR167">
        <v>0</v>
      </c>
      <c r="AS167" s="2">
        <v>0</v>
      </c>
      <c r="AT167" s="6">
        <f>ROUNDUP(IF($A167=1,AQ167/Pieņēmumi!$BC$39,IF($A167=2,AQ167/Pieņēmumi!$BC$40,IF($A167=3,AQ167/Pieņēmumi!$BC$41,AQ167/Pieņēmumi!$BC$42))),$AT$10)</f>
        <v>0</v>
      </c>
      <c r="AU167" s="6">
        <f t="shared" si="122"/>
        <v>0</v>
      </c>
      <c r="AV167" s="6">
        <f>IF(AND(AU167&gt;=0,AU167&lt;Pieņēmumi!$BC$46),0,
IF(AND(AU167&gt;= Pieņēmumi!$BC$46,AU167&lt;Pieņēmumi!$BC$47), "Mikro",
IF(AND(AU167&gt;=Pieņēmumi!$BC$47,AU167&lt;Pieņēmumi!$BC$48), "Mazs",
IF(AND(AU167&gt;=Pieņēmumi!$BC$48,AU167&lt;Pieņēmumi!$BC$49), "Vidējs","Liels"))))</f>
        <v>0</v>
      </c>
      <c r="AW167" s="9">
        <f>IF(AV167="Mikro",Pieņēmumi!$BC$31*AT167*0.5,
IF(AV167="Mazs",Pieņēmumi!$BC$31*AT167,
IF(AV167="Vidējs",Pieņēmumi!$BC$32*AT167,
IF(AV167="Liels",Pieņēmumi!$BC$34*AT167,
0))))</f>
        <v>0</v>
      </c>
      <c r="AX167" s="9">
        <f>IF(AV167="Mikro",Pieņēmumi!$BC$31*AT167*0.5,0)</f>
        <v>0</v>
      </c>
      <c r="AY167">
        <v>119</v>
      </c>
      <c r="AZ167">
        <v>4</v>
      </c>
      <c r="BA167" s="2">
        <f t="shared" si="138"/>
        <v>29.75</v>
      </c>
      <c r="BB167" s="6">
        <f>ROUNDUP(IF($A167=1,AY167/Pieņēmumi!$BN$39,IF($A167=2,AY167/Pieņēmumi!$BN$40,IF($A167=3,AY167/Pieņēmumi!$BN$41,AY167/Pieņēmumi!$BN$42))),$BB$10)</f>
        <v>5</v>
      </c>
      <c r="BC167" s="6">
        <f t="shared" si="123"/>
        <v>23.8</v>
      </c>
      <c r="BD167" s="6" t="str">
        <f>IF(AND(BC167&gt;=0,BC167&lt;Pieņēmumi!$BN$46),0,
IF(AND(BC167&gt;= Pieņēmumi!$BN$46,BC167&lt;Pieņēmumi!$BN$47), "Mikro",
IF(AND(BC167&gt;=Pieņēmumi!$BN$47,BC167&lt;Pieņēmumi!$BN$48), "Mazs",
IF(AND(BC167&gt;=Pieņēmumi!$BN$48,BC167&lt;Pieņēmumi!$BN$49), "Vidējs","Liels"))))</f>
        <v>Liels</v>
      </c>
      <c r="BE167" s="9">
        <f>IF(BD167="Mikro",Pieņēmumi!$BN$31*BB167*0.5,
IF(BD167="Mazs",Pieņēmumi!$BN$31*BB167,
IF(BD167="Vidējs",Pieņēmumi!$BN$32*BB167,
IF(BD167="Liels",Pieņēmumi!$BN$34*BB167,
0))))</f>
        <v>7.9365079365079358</v>
      </c>
      <c r="BF167" s="9">
        <f>IF(BD167="Mikro",Pieņēmumi!$BN$31*BB167*0.5,0)</f>
        <v>0</v>
      </c>
      <c r="BG167">
        <v>119</v>
      </c>
      <c r="BH167">
        <v>4</v>
      </c>
      <c r="BI167" s="2">
        <f t="shared" si="139"/>
        <v>29.75</v>
      </c>
      <c r="BJ167" s="6">
        <f>ROUNDUP(IF($A167=1,BG167/Pieņēmumi!$BY$39,IF($A167=2,BG167/Pieņēmumi!$BY$40,IF($A167=3,BG167/Pieņēmumi!$BY$41,BG167/Pieņēmumi!$BY$42))),$BJ$10)</f>
        <v>5</v>
      </c>
      <c r="BK167" s="6">
        <f t="shared" si="124"/>
        <v>23.8</v>
      </c>
      <c r="BL167" s="6" t="str">
        <f>IF(AND(BK167&gt;=0,BK167&lt;Pieņēmumi!$BY$46),0,
IF(AND(BK167&gt;= Pieņēmumi!$BY$46,BK167&lt;Pieņēmumi!$BY$47), "Mikro",
IF(AND(BK167&gt;=Pieņēmumi!$BY$47,BK167&lt;Pieņēmumi!$BY$48), "Mazs",
IF(AND(BK167&gt;=Pieņēmumi!$BY$48,BK167&lt;Pieņēmumi!$BY$49), "Vidējs","Liels"))))</f>
        <v>Liels</v>
      </c>
      <c r="BM167" s="9">
        <f>IF(BL167="Mikro",Pieņēmumi!$BY$31*BJ167*0.5,
IF(BL167="Mazs",Pieņēmumi!$BY$31*BJ167,
IF(BL167="Vidējs",Pieņēmumi!$BY$32*BJ167,
IF(BL167="Liels",Pieņēmumi!$BY$34*BJ167,
0))))</f>
        <v>8.2972582972582956</v>
      </c>
      <c r="BN167" s="9">
        <f>IF(BL167="Mikro",Pieņēmumi!$BY$31*BJ167*0.5,0)</f>
        <v>0</v>
      </c>
      <c r="BO167">
        <v>113</v>
      </c>
      <c r="BP167">
        <v>4</v>
      </c>
      <c r="BQ167" s="2">
        <f t="shared" si="140"/>
        <v>28.25</v>
      </c>
      <c r="BR167" s="6">
        <f>ROUNDUP(IF($A167=1,BO167/Pieņēmumi!$CJ$39,IF($A167=2,BO167/Pieņēmumi!$CJ$40,IF($A167=3,BO167/Pieņēmumi!$CJ$41,BO167/Pieņēmumi!$CJ$42))),$BR$10)</f>
        <v>5</v>
      </c>
      <c r="BS167" s="6">
        <f t="shared" si="125"/>
        <v>22.6</v>
      </c>
      <c r="BT167" s="6" t="str">
        <f>IF(AND(BS167&gt;=0,BS167&lt;Pieņēmumi!$CJ$46),0,
IF(AND(BS167&gt;= Pieņēmumi!$CJ$46,BS167&lt;Pieņēmumi!$CJ$47), "Mikro",
IF(AND(BS167&gt;=Pieņēmumi!$CJ$47,BS167&lt;Pieņēmumi!$CJ$48), "Mazs",
IF(AND(BS167&gt;=Pieņēmumi!$CJ$48,BS167&lt;Pieņēmumi!$CJ$49), "Vidējs","Liels"))))</f>
        <v>Liels</v>
      </c>
      <c r="BU167" s="9">
        <f>IF(BT167="Mikro",Pieņēmumi!$CJ$31*BR167*0.5,
IF(BT167="Mazs",Pieņēmumi!$CJ$31*BR167,
IF(BT167="Vidējs",Pieņēmumi!$CJ$32*BR167,
IF(BT167="Liels",Pieņēmumi!$CJ$34*BR167,
0))))</f>
        <v>8.4776334776334767</v>
      </c>
      <c r="BV167" s="9">
        <f>IF(BT167="Mikro",Pieņēmumi!$CJ$31*BR167*0.5,0)</f>
        <v>0</v>
      </c>
      <c r="BW167">
        <v>175</v>
      </c>
      <c r="BX167">
        <v>6</v>
      </c>
      <c r="BY167" s="2">
        <f>BW167/BX167</f>
        <v>29.166666666666668</v>
      </c>
      <c r="BZ167" s="6">
        <f>ROUNDUP(IF($A167=1,BW167/Pieņēmumi!$CU$42,IF($A167=2,BW167/Pieņēmumi!$CU$43,IF($A167=3,BW167/Pieņēmumi!$CU$44,BW167/Pieņēmumi!$CU$45))),$CH$10)</f>
        <v>7</v>
      </c>
      <c r="CA167" s="6">
        <f t="shared" si="126"/>
        <v>25</v>
      </c>
      <c r="CB167" s="6" t="str">
        <f>IF(AND(CA167&gt;=0,CA167&lt;Pieņēmumi!$CU$49),0,
IF(AND(CA167&gt;=Pieņēmumi!$CU$49,CA167&lt;Pieņēmumi!$CU$50),"Mazs",
IF(AND(CA167&gt;=Pieņēmumi!$CU$50,CA167&lt;Pieņēmumi!$CU$51),"Vidējs","Liels")))</f>
        <v>Liels</v>
      </c>
      <c r="CC167" s="9">
        <f>IF(CB167="Mazs",Pieņēmumi!$CU$34*BZ167,IF(CB167="Vidējs",Pieņēmumi!$CU$35*BZ167,IF(CB167="Liels",Pieņēmumi!$CU$37*BZ167,0)))</f>
        <v>12.373737373737372</v>
      </c>
      <c r="CD167" s="9">
        <f>IF(CB167="Mazs",(Pieņēmumi!$CU$35-Pieņēmumi!$CU$34)*BZ167,0)</f>
        <v>0</v>
      </c>
      <c r="CE167">
        <v>164</v>
      </c>
      <c r="CF167">
        <v>6</v>
      </c>
      <c r="CG167" s="2">
        <f>CE167/CF167</f>
        <v>27.333333333333332</v>
      </c>
      <c r="CH167" s="6">
        <f>ROUNDUP(IF($A167=1,CE167/Pieņēmumi!$DE$42,IF($A167=2,CE167/Pieņēmumi!$DE$43,IF($A167=3,CE167/Pieņēmumi!$DE$44,CE167/Pieņēmumi!$DE$45))),$CH$10)</f>
        <v>7</v>
      </c>
      <c r="CI167" s="6">
        <f t="shared" si="127"/>
        <v>23.428571428571427</v>
      </c>
      <c r="CJ167" s="6" t="str">
        <f>IF(AND(CI167&gt;=0,CI167&lt;Pieņēmumi!$DE$49),0,
IF(AND(CI167&gt;=Pieņēmumi!$DE$49,CI167&lt;Pieņēmumi!$DE$50),"Mazs",
IF(AND(CI167&gt;=Pieņēmumi!$DE$50,CI167&lt;Pieņēmumi!$DE$51),"Vidējs","Liels")))</f>
        <v>Liels</v>
      </c>
      <c r="CK167" s="9">
        <f>IF(CJ167="Mazs",Pieņēmumi!$DE$34*CH167,IF(CJ167="Vidējs",Pieņēmumi!$DE$35*CH167,IF(CJ167="Liels",Pieņēmumi!$DE$37*CH167,0)))</f>
        <v>12.373737373737372</v>
      </c>
      <c r="CL167" s="9">
        <f>IF(CJ167="Mazs",(Pieņēmumi!$DE$35-Pieņēmumi!$DE$34)*CH167,0)</f>
        <v>0</v>
      </c>
      <c r="CM167">
        <v>153</v>
      </c>
      <c r="CN167">
        <v>6</v>
      </c>
      <c r="CO167" s="2">
        <f>CM167/CN167</f>
        <v>25.5</v>
      </c>
      <c r="CP167" s="6">
        <f>ROUNDUP(IF($A167=1,CM167/Pieņēmumi!$DO$42,IF($A167=2,CM167/Pieņēmumi!$DO$43,IF($A167=3,CM167/Pieņēmumi!$DO$44,CM167/Pieņēmumi!$DO$45))),$CP$10)</f>
        <v>7</v>
      </c>
      <c r="CQ167" s="6">
        <f t="shared" si="128"/>
        <v>21.857142857142858</v>
      </c>
      <c r="CR167" s="6" t="str">
        <f>IF(AND(CQ167&gt;=0,CQ167&lt;Pieņēmumi!$DO$49),0,
IF(AND(CQ167&gt;=Pieņēmumi!$DO$49,CQ167&lt;Pieņēmumi!$DO$50),"Mazs",
IF(AND(CQ167&gt;=Pieņēmumi!$DO$50,CQ167&lt;Pieņēmumi!$DO$51),"Vidējs","Liels")))</f>
        <v>Liels</v>
      </c>
      <c r="CS167" s="9">
        <f>IF(CR167="Mazs",Pieņēmumi!$DO$34*CP167,IF(CR167="Vidējs",Pieņēmumi!$DO$35*CP167,IF(CR167="Liels",Pieņēmumi!$DO$37*CP167,0)))</f>
        <v>12.373737373737372</v>
      </c>
      <c r="CT167" s="9">
        <f>IF(CR167="Mazs",(Pieņēmumi!$DO$35-Pieņēmumi!$DO$34)*CP167,0)</f>
        <v>0</v>
      </c>
      <c r="CU167" s="6">
        <f t="shared" si="129"/>
        <v>843</v>
      </c>
      <c r="CV167" s="6">
        <f t="shared" si="130"/>
        <v>30</v>
      </c>
      <c r="CW167" s="2">
        <f t="shared" si="131"/>
        <v>28.1</v>
      </c>
      <c r="CX167" t="str">
        <f t="shared" si="132"/>
        <v>Lielā</v>
      </c>
    </row>
    <row r="168" spans="1:102" x14ac:dyDescent="0.25">
      <c r="A168" s="5">
        <v>3</v>
      </c>
      <c r="B168" s="23">
        <v>0.71078800133415643</v>
      </c>
      <c r="C168">
        <v>5</v>
      </c>
      <c r="D168">
        <v>1</v>
      </c>
      <c r="E168" s="2">
        <f t="shared" ref="E168:E187" si="146">C168/D168</f>
        <v>5</v>
      </c>
      <c r="F168" s="6">
        <f>ROUNDUP(IF($A168=1,C168/Pieņēmumi!$B$39,IF($A168=2,C168/Pieņēmumi!$B$40,IF($A168=3,C168/Pieņēmumi!$B$41,C168/Pieņēmumi!$B$42))),$F$10)</f>
        <v>1</v>
      </c>
      <c r="G168" s="6">
        <f t="shared" si="117"/>
        <v>5</v>
      </c>
      <c r="H168" s="6" t="str">
        <f>IF(AND(G168&gt;=0,G168&lt;Pieņēmumi!$B$46),0,
IF(AND(G168&gt;= Pieņēmumi!$B$46,G168&lt;Pieņēmumi!$B$47), "Mikro",
IF(AND(G168&gt;=Pieņēmumi!$B$47,G168&lt;Pieņēmumi!$B$48), "Mazs",
IF(AND(G168&gt;=Pieņēmumi!$B$48,G168&lt;Pieņēmumi!$B$49), "Vidējs","Liels"))))</f>
        <v>Mikro</v>
      </c>
      <c r="I168" s="9">
        <f>IF(H168="Mikro",Pieņēmumi!$B$31*F168*0.5,
IF(H168="Mazs",Pieņēmumi!$B$31*F168,
IF(H168="Vidējs",Pieņēmumi!$B$32*F168,
IF(H168="Liels",Pieņēmumi!$B$34*F168,
0))))</f>
        <v>0.35792094615624032</v>
      </c>
      <c r="J168" s="9">
        <f>IF(H168="Mikro",Pieņēmumi!$B$31*F168*0.5,0)</f>
        <v>0.35792094615624032</v>
      </c>
      <c r="K168">
        <v>11</v>
      </c>
      <c r="L168">
        <v>1</v>
      </c>
      <c r="M168" s="2">
        <f t="shared" ref="M168:M187" si="147">K168/L168</f>
        <v>11</v>
      </c>
      <c r="N168" s="6">
        <f>ROUNDUP(IF($A168=1,K168/Pieņēmumi!$L$39,IF($A168=2,K168/Pieņēmumi!$L$40,IF($A168=3,K168/Pieņēmumi!$L$41,K168/Pieņēmumi!$L$42))),$N$10)</f>
        <v>1</v>
      </c>
      <c r="O168" s="6">
        <f t="shared" si="118"/>
        <v>11</v>
      </c>
      <c r="P168" s="6" t="str">
        <f>IF(AND(O168&gt;=0,O168&lt;Pieņēmumi!$L$46),0,
IF(AND(O168&gt;= Pieņēmumi!$L$46,O168&lt;Pieņēmumi!$L$47), "Mikro",
IF(AND(O168&gt;=Pieņēmumi!$L$47,O168&lt;Pieņēmumi!$L$48), "Mazs",
IF(AND(O168&gt;=Pieņēmumi!$L$48,O168&lt;Pieņēmumi!$L$49), "Vidējs","Liels"))))</f>
        <v>Mazs</v>
      </c>
      <c r="Q168" s="9">
        <f>IF(P168="Mikro",Pieņēmumi!$L$31*N168*0.5,
IF(P168="Mazs",Pieņēmumi!$L$31*N168,
IF(P168="Vidējs",Pieņēmumi!$L$32*N168,
IF(P168="Liels",Pieņēmumi!$L$34*N168,
0))))</f>
        <v>0.7469654528478058</v>
      </c>
      <c r="R168" s="9">
        <f>IF(P168="Mikro",Pieņēmumi!$L$31*N168*0.5,0)</f>
        <v>0</v>
      </c>
      <c r="S168">
        <v>7</v>
      </c>
      <c r="T168">
        <v>1</v>
      </c>
      <c r="U168" s="2">
        <f t="shared" ref="U168:U193" si="148">S168/T168</f>
        <v>7</v>
      </c>
      <c r="V168" s="6">
        <f>ROUNDUP(IF($A168=1,S168/Pieņēmumi!$V$39,IF($A168=2,S168/Pieņēmumi!$V$40,IF($A168=3,S168/Pieņēmumi!$V$41,S168/Pieņēmumi!$V$42))),$V$10)</f>
        <v>1</v>
      </c>
      <c r="W168" s="6">
        <f t="shared" si="119"/>
        <v>7</v>
      </c>
      <c r="X168" s="6" t="str">
        <f>IF(AND(W168&gt;=0,W168&lt;Pieņēmumi!$V$46),0,
IF(AND(W168&gt;= Pieņēmumi!$V$46,W168&lt;Pieņēmumi!$V$47), "Mikro",
IF(AND(W168&gt;=Pieņēmumi!$V$47,W168&lt;Pieņēmumi!$V$48), "Mazs",
IF(AND(W168&gt;=Pieņēmumi!$V$48,W168&lt;Pieņēmumi!$V$49), "Vidējs","Liels"))))</f>
        <v>Mikro</v>
      </c>
      <c r="Y168" s="9">
        <f>IF(X168="Mikro",Pieņēmumi!$V$31*V168*0.5,
IF(X168="Mazs",Pieņēmumi!$V$31*V168,
IF(X168="Vidējs",Pieņēmumi!$V$32*V168,
IF(X168="Liels",Pieņēmumi!$V$34*V168,
0))))</f>
        <v>0.38904450669156554</v>
      </c>
      <c r="Z168" s="9">
        <f>IF(X168="Mikro",Pieņēmumi!$V$31*V168*0.5,0)</f>
        <v>0.38904450669156554</v>
      </c>
      <c r="AA168">
        <v>8</v>
      </c>
      <c r="AB168">
        <v>1</v>
      </c>
      <c r="AC168" s="2">
        <f t="shared" ref="AC168:AC187" si="149">AA168/AB168</f>
        <v>8</v>
      </c>
      <c r="AD168" s="6">
        <f>ROUNDUP(IF($A168=1,AA168/Pieņēmumi!$AF$39,IF($A168=2,AA168/Pieņēmumi!$AF$40,IF($A168=3,AA168/Pieņēmumi!$AF$41,AA168/Pieņēmumi!$AF$42))),$AD$10)</f>
        <v>1</v>
      </c>
      <c r="AE168" s="6">
        <f t="shared" si="120"/>
        <v>8</v>
      </c>
      <c r="AF168" s="6" t="str">
        <f>IF(AND(AE168&gt;=0,AE168&lt;Pieņēmumi!$AF$46),0,
IF(AND(AE168&gt;= Pieņēmumi!$AF$46,AE168&lt;Pieņēmumi!$AF$47), "Mikro",
IF(AND(AE168&gt;=Pieņēmumi!$AF$47,AE168&lt;Pieņēmumi!$AF$48), "Mazs",
IF(AND(AE168&gt;=Pieņēmumi!$AF$48,AE168&lt;Pieņēmumi!$AF$49), "Vidējs","Liels"))))</f>
        <v>Mazs</v>
      </c>
      <c r="AG168" s="9">
        <f>IF(AF168="Mikro",Pieņēmumi!$AF$31*AD168*0.5,
IF(AF168="Mazs",Pieņēmumi!$AF$31*AD168,
IF(AF168="Vidējs",Pieņēmumi!$AF$32*AD168,
IF(AF168="Liels",Pieņēmumi!$AF$34*AD168,
0))))</f>
        <v>0.84033613445378152</v>
      </c>
      <c r="AH168" s="9">
        <f>IF(AF168="Mikro",Pieņēmumi!$AF$31*AD168*0.5,0)</f>
        <v>0</v>
      </c>
      <c r="AI168">
        <v>11</v>
      </c>
      <c r="AJ168">
        <v>1</v>
      </c>
      <c r="AK168" s="2">
        <f t="shared" ref="AK168:AK187" si="150">AI168/AJ168</f>
        <v>11</v>
      </c>
      <c r="AL168" s="6">
        <f>ROUNDUP(IF($A168=1,AI168/Pieņēmumi!$AR$39,IF($A168=2,AI168/Pieņēmumi!$AR$40,IF($A168=3,AI168/Pieņēmumi!$AR$41,AI168/Pieņēmumi!$AR$42))),$AL$10)</f>
        <v>1</v>
      </c>
      <c r="AM168" s="6">
        <f t="shared" si="121"/>
        <v>11</v>
      </c>
      <c r="AN168" s="6" t="str">
        <f>IF(AND(AM168&gt;=0,AM168&lt;Pieņēmumi!$AR$46),0,
IF(AND(AM168&gt;= Pieņēmumi!$AR$46,AM168&lt;Pieņēmumi!$AR$47), "Mikro",
IF(AND(AM168&gt;=Pieņēmumi!$AR$47,AM168&lt;Pieņēmumi!$AR$48), "Mazs",
IF(AND(AM168&gt;=Pieņēmumi!$AR$48,AM168&lt;Pieņēmumi!$AR$49), "Vidējs","Liels"))))</f>
        <v>Mazs</v>
      </c>
      <c r="AO168" s="9">
        <f>IF(AN168="Mikro",Pieņēmumi!$AR$31*AL168*0.5,
IF(AN168="Mazs",Pieņēmumi!$AR$31*AL168,
IF(AN168="Vidējs",Pieņēmumi!$AR$32*AL168,
IF(AN168="Liels",Pieņēmumi!$AR$34*AL168,
0))))</f>
        <v>0.90258325552443208</v>
      </c>
      <c r="AP168" s="9">
        <f>IF(AN168="Mikro",Pieņēmumi!$AR$31*AL168*0.5,0)</f>
        <v>0</v>
      </c>
      <c r="AQ168">
        <v>9</v>
      </c>
      <c r="AR168">
        <v>1</v>
      </c>
      <c r="AS168" s="2">
        <f t="shared" ref="AS168:AS205" si="151">AQ168/AR168</f>
        <v>9</v>
      </c>
      <c r="AT168" s="6">
        <f>ROUNDUP(IF($A168=1,AQ168/Pieņēmumi!$BC$39,IF($A168=2,AQ168/Pieņēmumi!$BC$40,IF($A168=3,AQ168/Pieņēmumi!$BC$41,AQ168/Pieņēmumi!$BC$42))),$AT$10)</f>
        <v>1</v>
      </c>
      <c r="AU168" s="6">
        <f t="shared" si="122"/>
        <v>9</v>
      </c>
      <c r="AV168" s="6" t="str">
        <f>IF(AND(AU168&gt;=0,AU168&lt;Pieņēmumi!$BC$46),0,
IF(AND(AU168&gt;= Pieņēmumi!$BC$46,AU168&lt;Pieņēmumi!$BC$47), "Mikro",
IF(AND(AU168&gt;=Pieņēmumi!$BC$47,AU168&lt;Pieņēmumi!$BC$48), "Mazs",
IF(AND(AU168&gt;=Pieņēmumi!$BC$48,AU168&lt;Pieņēmumi!$BC$49), "Vidējs","Liels"))))</f>
        <v>Mazs</v>
      </c>
      <c r="AW168" s="9">
        <f>IF(AV168="Mikro",Pieņēmumi!$BC$31*AT168*0.5,
IF(AV168="Mazs",Pieņēmumi!$BC$31*AT168,
IF(AV168="Vidējs",Pieņēmumi!$BC$32*AT168,
IF(AV168="Liels",Pieņēmumi!$BC$34*AT168,
0))))</f>
        <v>0.96483037659508253</v>
      </c>
      <c r="AX168" s="9">
        <f>IF(AV168="Mikro",Pieņēmumi!$BC$31*AT168*0.5,0)</f>
        <v>0</v>
      </c>
      <c r="AY168">
        <v>9</v>
      </c>
      <c r="AZ168">
        <v>1</v>
      </c>
      <c r="BA168" s="2">
        <f t="shared" si="138"/>
        <v>9</v>
      </c>
      <c r="BB168" s="6">
        <f>ROUNDUP(IF($A168=1,AY168/Pieņēmumi!$BN$39,IF($A168=2,AY168/Pieņēmumi!$BN$40,IF($A168=3,AY168/Pieņēmumi!$BN$41,AY168/Pieņēmumi!$BN$42))),$BB$10)</f>
        <v>1</v>
      </c>
      <c r="BC168" s="6">
        <f t="shared" si="123"/>
        <v>9</v>
      </c>
      <c r="BD168" s="6" t="str">
        <f>IF(AND(BC168&gt;=0,BC168&lt;Pieņēmumi!$BN$46),0,
IF(AND(BC168&gt;= Pieņēmumi!$BN$46,BC168&lt;Pieņēmumi!$BN$47), "Mikro",
IF(AND(BC168&gt;=Pieņēmumi!$BN$47,BC168&lt;Pieņēmumi!$BN$48), "Mazs",
IF(AND(BC168&gt;=Pieņēmumi!$BN$48,BC168&lt;Pieņēmumi!$BN$49), "Vidējs","Liels"))))</f>
        <v>Mazs</v>
      </c>
      <c r="BE168" s="9">
        <f>IF(BD168="Mikro",Pieņēmumi!$BN$31*BB168*0.5,
IF(BD168="Mazs",Pieņēmumi!$BN$31*BB168,
IF(BD168="Vidējs",Pieņēmumi!$BN$32*BB168,
IF(BD168="Liels",Pieņēmumi!$BN$34*BB168,
0))))</f>
        <v>1.0270774976657331</v>
      </c>
      <c r="BF168" s="9">
        <f>IF(BD168="Mikro",Pieņēmumi!$BN$31*BB168*0.5,0)</f>
        <v>0</v>
      </c>
      <c r="BG168">
        <v>10</v>
      </c>
      <c r="BH168">
        <v>1</v>
      </c>
      <c r="BI168" s="2">
        <f t="shared" si="139"/>
        <v>10</v>
      </c>
      <c r="BJ168" s="6">
        <f>ROUNDUP(IF($A168=1,BG168/Pieņēmumi!$BY$39,IF($A168=2,BG168/Pieņēmumi!$BY$40,IF($A168=3,BG168/Pieņēmumi!$BY$41,BG168/Pieņēmumi!$BY$42))),$BJ$10)</f>
        <v>1</v>
      </c>
      <c r="BK168" s="6">
        <f t="shared" si="124"/>
        <v>10</v>
      </c>
      <c r="BL168" s="6" t="str">
        <f>IF(AND(BK168&gt;=0,BK168&lt;Pieņēmumi!$BY$46),0,
IF(AND(BK168&gt;= Pieņēmumi!$BY$46,BK168&lt;Pieņēmumi!$BY$47), "Mikro",
IF(AND(BK168&gt;=Pieņēmumi!$BY$47,BK168&lt;Pieņēmumi!$BY$48), "Mazs",
IF(AND(BK168&gt;=Pieņēmumi!$BY$48,BK168&lt;Pieņēmumi!$BY$49), "Vidējs","Liels"))))</f>
        <v>Mazs</v>
      </c>
      <c r="BM168" s="9">
        <f>IF(BL168="Mikro",Pieņēmumi!$BY$31*BJ168*0.5,
IF(BL168="Mazs",Pieņēmumi!$BY$31*BJ168,
IF(BL168="Vidējs",Pieņēmumi!$BY$32*BJ168,
IF(BL168="Liels",Pieņēmumi!$BY$34*BJ168,
0))))</f>
        <v>1.0893246187363834</v>
      </c>
      <c r="BN168" s="9">
        <f>IF(BL168="Mikro",Pieņēmumi!$BY$31*BJ168*0.5,0)</f>
        <v>0</v>
      </c>
      <c r="BO168">
        <v>10</v>
      </c>
      <c r="BP168">
        <v>1</v>
      </c>
      <c r="BQ168" s="2">
        <f t="shared" si="140"/>
        <v>10</v>
      </c>
      <c r="BR168" s="6">
        <f>ROUNDUP(IF($A168=1,BO168/Pieņēmumi!$CJ$39,IF($A168=2,BO168/Pieņēmumi!$CJ$40,IF($A168=3,BO168/Pieņēmumi!$CJ$41,BO168/Pieņēmumi!$CJ$42))),$BR$10)</f>
        <v>1</v>
      </c>
      <c r="BS168" s="6">
        <f t="shared" si="125"/>
        <v>10</v>
      </c>
      <c r="BT168" s="6" t="str">
        <f>IF(AND(BS168&gt;=0,BS168&lt;Pieņēmumi!$CJ$46),0,
IF(AND(BS168&gt;= Pieņēmumi!$CJ$46,BS168&lt;Pieņēmumi!$CJ$47), "Mikro",
IF(AND(BS168&gt;=Pieņēmumi!$CJ$47,BS168&lt;Pieņēmumi!$CJ$48), "Mazs",
IF(AND(BS168&gt;=Pieņēmumi!$CJ$48,BS168&lt;Pieņēmumi!$CJ$49), "Vidējs","Liels"))))</f>
        <v>Mazs</v>
      </c>
      <c r="BU168" s="9">
        <f>IF(BT168="Mikro",Pieņēmumi!$CJ$31*BR168*0.5,
IF(BT168="Mazs",Pieņēmumi!$CJ$31*BR168,
IF(BT168="Vidējs",Pieņēmumi!$CJ$32*BR168,
IF(BT168="Liels",Pieņēmumi!$CJ$34*BR168,
0))))</f>
        <v>1.0893246187363834</v>
      </c>
      <c r="BV168" s="9">
        <f>IF(BT168="Mikro",Pieņēmumi!$CJ$31*BR168*0.5,0)</f>
        <v>0</v>
      </c>
      <c r="BW168">
        <v>0</v>
      </c>
      <c r="BX168">
        <v>0</v>
      </c>
      <c r="BY168" s="2">
        <v>0</v>
      </c>
      <c r="BZ168" s="6">
        <f>ROUNDUP(IF($A168=1,BW168/Pieņēmumi!$CU$42,IF($A168=2,BW168/Pieņēmumi!$CU$43,IF($A168=3,BW168/Pieņēmumi!$CU$44,BW168/Pieņēmumi!$CU$45))),$CH$10)</f>
        <v>0</v>
      </c>
      <c r="CA168" s="6">
        <f t="shared" si="126"/>
        <v>0</v>
      </c>
      <c r="CB168" s="6">
        <f>IF(AND(CA168&gt;=0,CA168&lt;Pieņēmumi!$CU$49),0,
IF(AND(CA168&gt;=Pieņēmumi!$CU$49,CA168&lt;Pieņēmumi!$CU$50),"Mazs",
IF(AND(CA168&gt;=Pieņēmumi!$CU$50,CA168&lt;Pieņēmumi!$CU$51),"Vidējs","Liels")))</f>
        <v>0</v>
      </c>
      <c r="CC168" s="9">
        <f>IF(CB168="Mazs",Pieņēmumi!$CU$34*BZ168,IF(CB168="Vidējs",Pieņēmumi!$CU$35*BZ168,IF(CB168="Liels",Pieņēmumi!$CU$37*BZ168,0)))</f>
        <v>0</v>
      </c>
      <c r="CD168" s="9">
        <f>IF(CB168="Mazs",(Pieņēmumi!$CU$35-Pieņēmumi!$CU$34)*BZ168,0)</f>
        <v>0</v>
      </c>
      <c r="CE168">
        <v>0</v>
      </c>
      <c r="CF168">
        <v>0</v>
      </c>
      <c r="CG168" s="2">
        <v>0</v>
      </c>
      <c r="CH168" s="6">
        <f>ROUNDUP(IF($A168=1,CE168/Pieņēmumi!$DE$42,IF($A168=2,CE168/Pieņēmumi!$DE$43,IF($A168=3,CE168/Pieņēmumi!$DE$44,CE168/Pieņēmumi!$DE$45))),$CH$10)</f>
        <v>0</v>
      </c>
      <c r="CI168" s="6">
        <f t="shared" si="127"/>
        <v>0</v>
      </c>
      <c r="CJ168" s="6">
        <f>IF(AND(CI168&gt;=0,CI168&lt;Pieņēmumi!$DE$49),0,
IF(AND(CI168&gt;=Pieņēmumi!$DE$49,CI168&lt;Pieņēmumi!$DE$50),"Mazs",
IF(AND(CI168&gt;=Pieņēmumi!$DE$50,CI168&lt;Pieņēmumi!$DE$51),"Vidējs","Liels")))</f>
        <v>0</v>
      </c>
      <c r="CK168" s="9">
        <f>IF(CJ168="Mazs",Pieņēmumi!$DE$34*CH168,IF(CJ168="Vidējs",Pieņēmumi!$DE$35*CH168,IF(CJ168="Liels",Pieņēmumi!$DE$37*CH168,0)))</f>
        <v>0</v>
      </c>
      <c r="CL168" s="9">
        <f>IF(CJ168="Mazs",(Pieņēmumi!$DE$35-Pieņēmumi!$DE$34)*CH168,0)</f>
        <v>0</v>
      </c>
      <c r="CM168">
        <v>0</v>
      </c>
      <c r="CN168">
        <v>0</v>
      </c>
      <c r="CO168" s="2">
        <v>0</v>
      </c>
      <c r="CP168" s="6">
        <f>ROUNDUP(IF($A168=1,CM168/Pieņēmumi!$DO$42,IF($A168=2,CM168/Pieņēmumi!$DO$43,IF($A168=3,CM168/Pieņēmumi!$DO$44,CM168/Pieņēmumi!$DO$45))),$CP$10)</f>
        <v>0</v>
      </c>
      <c r="CQ168" s="6">
        <f t="shared" si="128"/>
        <v>0</v>
      </c>
      <c r="CR168" s="6">
        <f>IF(AND(CQ168&gt;=0,CQ168&lt;Pieņēmumi!$DO$49),0,
IF(AND(CQ168&gt;=Pieņēmumi!$DO$49,CQ168&lt;Pieņēmumi!$DO$50),"Mazs",
IF(AND(CQ168&gt;=Pieņēmumi!$DO$50,CQ168&lt;Pieņēmumi!$DO$51),"Vidējs","Liels")))</f>
        <v>0</v>
      </c>
      <c r="CS168" s="9">
        <f>IF(CR168="Mazs",Pieņēmumi!$DO$34*CP168,IF(CR168="Vidējs",Pieņēmumi!$DO$35*CP168,IF(CR168="Liels",Pieņēmumi!$DO$37*CP168,0)))</f>
        <v>0</v>
      </c>
      <c r="CT168" s="9">
        <f>IF(CR168="Mazs",(Pieņēmumi!$DO$35-Pieņēmumi!$DO$34)*CP168,0)</f>
        <v>0</v>
      </c>
      <c r="CU168" s="6">
        <f t="shared" si="129"/>
        <v>80</v>
      </c>
      <c r="CV168" s="6">
        <f t="shared" si="130"/>
        <v>9</v>
      </c>
      <c r="CW168" s="2">
        <f t="shared" si="131"/>
        <v>8.8888888888888893</v>
      </c>
      <c r="CX168" t="str">
        <f t="shared" si="132"/>
        <v>Mazā</v>
      </c>
    </row>
    <row r="169" spans="1:102" x14ac:dyDescent="0.25">
      <c r="A169" s="5">
        <v>1</v>
      </c>
      <c r="B169" s="23">
        <v>0.70912048195613664</v>
      </c>
      <c r="C169">
        <v>24</v>
      </c>
      <c r="D169">
        <v>1</v>
      </c>
      <c r="E169" s="2">
        <f t="shared" si="146"/>
        <v>24</v>
      </c>
      <c r="F169" s="6">
        <f>ROUNDUP(IF($A169=1,C169/Pieņēmumi!$B$39,IF($A169=2,C169/Pieņēmumi!$B$40,IF($A169=3,C169/Pieņēmumi!$B$41,C169/Pieņēmumi!$B$42))),$F$10)</f>
        <v>2</v>
      </c>
      <c r="G169" s="6">
        <f t="shared" si="117"/>
        <v>12</v>
      </c>
      <c r="H169" s="6" t="str">
        <f>IF(AND(G169&gt;=0,G169&lt;Pieņēmumi!$B$46),0,
IF(AND(G169&gt;= Pieņēmumi!$B$46,G169&lt;Pieņēmumi!$B$47), "Mikro",
IF(AND(G169&gt;=Pieņēmumi!$B$47,G169&lt;Pieņēmumi!$B$48), "Mazs",
IF(AND(G169&gt;=Pieņēmumi!$B$48,G169&lt;Pieņēmumi!$B$49), "Vidējs","Liels"))))</f>
        <v>Vidējs</v>
      </c>
      <c r="I169" s="9">
        <f>IF(H169="Mikro",Pieņēmumi!$B$31*F169*0.5,
IF(H169="Mazs",Pieņēmumi!$B$31*F169,
IF(H169="Vidējs",Pieņēmumi!$B$32*F169,
IF(H169="Liels",Pieņēmumi!$B$34*F169,
0))))</f>
        <v>1.614987080103359</v>
      </c>
      <c r="J169" s="9">
        <f>IF(H169="Mikro",Pieņēmumi!$B$31*F169*0.5,0)</f>
        <v>0</v>
      </c>
      <c r="K169">
        <v>40</v>
      </c>
      <c r="L169">
        <v>2</v>
      </c>
      <c r="M169" s="2">
        <f t="shared" si="147"/>
        <v>20</v>
      </c>
      <c r="N169" s="6">
        <f>ROUNDUP(IF($A169=1,K169/Pieņēmumi!$L$39,IF($A169=2,K169/Pieņēmumi!$L$40,IF($A169=3,K169/Pieņēmumi!$L$41,K169/Pieņēmumi!$L$42))),$N$10)</f>
        <v>2</v>
      </c>
      <c r="O169" s="6">
        <f t="shared" si="118"/>
        <v>20</v>
      </c>
      <c r="P169" s="6" t="str">
        <f>IF(AND(O169&gt;=0,O169&lt;Pieņēmumi!$L$46),0,
IF(AND(O169&gt;= Pieņēmumi!$L$46,O169&lt;Pieņēmumi!$L$47), "Mikro",
IF(AND(O169&gt;=Pieņēmumi!$L$47,O169&lt;Pieņēmumi!$L$48), "Mazs",
IF(AND(O169&gt;=Pieņēmumi!$L$48,O169&lt;Pieņēmumi!$L$49), "Vidējs","Liels"))))</f>
        <v>Vidējs</v>
      </c>
      <c r="Q169" s="9">
        <f>IF(P169="Mikro",Pieņēmumi!$L$31*N169*0.5,
IF(P169="Mazs",Pieņēmumi!$L$31*N169,
IF(P169="Vidējs",Pieņēmumi!$L$32*N169,
IF(P169="Liels",Pieņēmumi!$L$34*N169,
0))))</f>
        <v>1.6795865633074938</v>
      </c>
      <c r="R169" s="9">
        <f>IF(P169="Mikro",Pieņēmumi!$L$31*N169*0.5,0)</f>
        <v>0</v>
      </c>
      <c r="S169">
        <v>23</v>
      </c>
      <c r="T169">
        <v>1</v>
      </c>
      <c r="U169" s="2">
        <f t="shared" si="148"/>
        <v>23</v>
      </c>
      <c r="V169" s="6">
        <f>ROUNDUP(IF($A169=1,S169/Pieņēmumi!$V$39,IF($A169=2,S169/Pieņēmumi!$V$40,IF($A169=3,S169/Pieņēmumi!$V$41,S169/Pieņēmumi!$V$42))),$V$10)</f>
        <v>2</v>
      </c>
      <c r="W169" s="6">
        <f t="shared" si="119"/>
        <v>11.5</v>
      </c>
      <c r="X169" s="6" t="str">
        <f>IF(AND(W169&gt;=0,W169&lt;Pieņēmumi!$V$46),0,
IF(AND(W169&gt;= Pieņēmumi!$V$46,W169&lt;Pieņēmumi!$V$47), "Mikro",
IF(AND(W169&gt;=Pieņēmumi!$V$47,W169&lt;Pieņēmumi!$V$48), "Mazs",
IF(AND(W169&gt;=Pieņēmumi!$V$48,W169&lt;Pieņēmumi!$V$49), "Vidējs","Liels"))))</f>
        <v>Mazs</v>
      </c>
      <c r="Y169" s="9">
        <f>IF(X169="Mikro",Pieņēmumi!$V$31*V169*0.5,
IF(X169="Mazs",Pieņēmumi!$V$31*V169,
IF(X169="Vidējs",Pieņēmumi!$V$32*V169,
IF(X169="Liels",Pieņēmumi!$V$34*V169,
0))))</f>
        <v>1.5561780267662622</v>
      </c>
      <c r="Z169" s="9">
        <f>IF(X169="Mikro",Pieņēmumi!$V$31*V169*0.5,0)</f>
        <v>0</v>
      </c>
      <c r="AA169">
        <v>20</v>
      </c>
      <c r="AB169">
        <v>1</v>
      </c>
      <c r="AC169" s="2">
        <f t="shared" si="149"/>
        <v>20</v>
      </c>
      <c r="AD169" s="6">
        <f>ROUNDUP(IF($A169=1,AA169/Pieņēmumi!$AF$39,IF($A169=2,AA169/Pieņēmumi!$AF$40,IF($A169=3,AA169/Pieņēmumi!$AF$41,AA169/Pieņēmumi!$AF$42))),$AD$10)</f>
        <v>1</v>
      </c>
      <c r="AE169" s="6">
        <f t="shared" si="120"/>
        <v>20</v>
      </c>
      <c r="AF169" s="6" t="str">
        <f>IF(AND(AE169&gt;=0,AE169&lt;Pieņēmumi!$AF$46),0,
IF(AND(AE169&gt;= Pieņēmumi!$AF$46,AE169&lt;Pieņēmumi!$AF$47), "Mikro",
IF(AND(AE169&gt;=Pieņēmumi!$AF$47,AE169&lt;Pieņēmumi!$AF$48), "Mazs",
IF(AND(AE169&gt;=Pieņēmumi!$AF$48,AE169&lt;Pieņēmumi!$AF$49), "Vidējs","Liels"))))</f>
        <v>Vidējs</v>
      </c>
      <c r="AG169" s="9">
        <f>IF(AF169="Mikro",Pieņēmumi!$AF$31*AD169*0.5,
IF(AF169="Mazs",Pieņēmumi!$AF$31*AD169,
IF(AF169="Vidējs",Pieņēmumi!$AF$32*AD169,
IF(AF169="Liels",Pieņēmumi!$AF$34*AD169,
0))))</f>
        <v>1.03359173126615</v>
      </c>
      <c r="AH169" s="9">
        <f>IF(AF169="Mikro",Pieņēmumi!$AF$31*AD169*0.5,0)</f>
        <v>0</v>
      </c>
      <c r="AI169">
        <v>31</v>
      </c>
      <c r="AJ169">
        <v>2</v>
      </c>
      <c r="AK169" s="2">
        <f t="shared" si="150"/>
        <v>15.5</v>
      </c>
      <c r="AL169" s="6">
        <f>ROUNDUP(IF($A169=1,AI169/Pieņēmumi!$AR$39,IF($A169=2,AI169/Pieņēmumi!$AR$40,IF($A169=3,AI169/Pieņēmumi!$AR$41,AI169/Pieņēmumi!$AR$42))),$AL$10)</f>
        <v>2</v>
      </c>
      <c r="AM169" s="6">
        <f t="shared" si="121"/>
        <v>15.5</v>
      </c>
      <c r="AN169" s="6" t="str">
        <f>IF(AND(AM169&gt;=0,AM169&lt;Pieņēmumi!$AR$46),0,
IF(AND(AM169&gt;= Pieņēmumi!$AR$46,AM169&lt;Pieņēmumi!$AR$47), "Mikro",
IF(AND(AM169&gt;=Pieņēmumi!$AR$47,AM169&lt;Pieņēmumi!$AR$48), "Mazs",
IF(AND(AM169&gt;=Pieņēmumi!$AR$48,AM169&lt;Pieņēmumi!$AR$49), "Vidējs","Liels"))))</f>
        <v>Vidējs</v>
      </c>
      <c r="AO169" s="9">
        <f>IF(AN169="Mikro",Pieņēmumi!$AR$31*AL169*0.5,
IF(AN169="Mazs",Pieņēmumi!$AR$31*AL169,
IF(AN169="Vidējs",Pieņēmumi!$AR$32*AL169,
IF(AN169="Liels",Pieņēmumi!$AR$34*AL169,
0))))</f>
        <v>2.1963824289405687</v>
      </c>
      <c r="AP169" s="9">
        <f>IF(AN169="Mikro",Pieņēmumi!$AR$31*AL169*0.5,0)</f>
        <v>0</v>
      </c>
      <c r="AQ169">
        <v>12</v>
      </c>
      <c r="AR169">
        <v>1</v>
      </c>
      <c r="AS169" s="2">
        <f t="shared" si="151"/>
        <v>12</v>
      </c>
      <c r="AT169" s="6">
        <f>ROUNDUP(IF($A169=1,AQ169/Pieņēmumi!$BC$39,IF($A169=2,AQ169/Pieņēmumi!$BC$40,IF($A169=3,AQ169/Pieņēmumi!$BC$41,AQ169/Pieņēmumi!$BC$42))),$AT$10)</f>
        <v>1</v>
      </c>
      <c r="AU169" s="6">
        <f t="shared" si="122"/>
        <v>12</v>
      </c>
      <c r="AV169" s="6" t="str">
        <f>IF(AND(AU169&gt;=0,AU169&lt;Pieņēmumi!$BC$46),0,
IF(AND(AU169&gt;= Pieņēmumi!$BC$46,AU169&lt;Pieņēmumi!$BC$47), "Mikro",
IF(AND(AU169&gt;=Pieņēmumi!$BC$47,AU169&lt;Pieņēmumi!$BC$48), "Mazs",
IF(AND(AU169&gt;=Pieņēmumi!$BC$48,AU169&lt;Pieņēmumi!$BC$49), "Vidējs","Liels"))))</f>
        <v>Vidējs</v>
      </c>
      <c r="AW169" s="9">
        <f>IF(AV169="Mikro",Pieņēmumi!$BC$31*AT169*0.5,
IF(AV169="Mazs",Pieņēmumi!$BC$31*AT169,
IF(AV169="Vidējs",Pieņēmumi!$BC$32*AT169,
IF(AV169="Liels",Pieņēmumi!$BC$34*AT169,
0))))</f>
        <v>1.1627906976744187</v>
      </c>
      <c r="AX169" s="9">
        <f>IF(AV169="Mikro",Pieņēmumi!$BC$31*AT169*0.5,0)</f>
        <v>0</v>
      </c>
      <c r="AY169">
        <v>23</v>
      </c>
      <c r="AZ169">
        <v>1</v>
      </c>
      <c r="BA169" s="2">
        <f t="shared" si="138"/>
        <v>23</v>
      </c>
      <c r="BB169" s="6">
        <f>ROUNDUP(IF($A169=1,AY169/Pieņēmumi!$BN$39,IF($A169=2,AY169/Pieņēmumi!$BN$40,IF($A169=3,AY169/Pieņēmumi!$BN$41,AY169/Pieņēmumi!$BN$42))),$BB$10)</f>
        <v>1</v>
      </c>
      <c r="BC169" s="6">
        <f t="shared" si="123"/>
        <v>23</v>
      </c>
      <c r="BD169" s="6" t="str">
        <f>IF(AND(BC169&gt;=0,BC169&lt;Pieņēmumi!$BN$46),0,
IF(AND(BC169&gt;= Pieņēmumi!$BN$46,BC169&lt;Pieņēmumi!$BN$47), "Mikro",
IF(AND(BC169&gt;=Pieņēmumi!$BN$47,BC169&lt;Pieņēmumi!$BN$48), "Mazs",
IF(AND(BC169&gt;=Pieņēmumi!$BN$48,BC169&lt;Pieņēmumi!$BN$49), "Vidējs","Liels"))))</f>
        <v>Liels</v>
      </c>
      <c r="BE169" s="9">
        <f>IF(BD169="Mikro",Pieņēmumi!$BN$31*BB169*0.5,
IF(BD169="Mazs",Pieņēmumi!$BN$31*BB169,
IF(BD169="Vidējs",Pieņēmumi!$BN$32*BB169,
IF(BD169="Liels",Pieņēmumi!$BN$34*BB169,
0))))</f>
        <v>1.5873015873015872</v>
      </c>
      <c r="BF169" s="9">
        <f>IF(BD169="Mikro",Pieņēmumi!$BN$31*BB169*0.5,0)</f>
        <v>0</v>
      </c>
      <c r="BG169">
        <v>32</v>
      </c>
      <c r="BH169">
        <v>2</v>
      </c>
      <c r="BI169" s="2">
        <f t="shared" si="139"/>
        <v>16</v>
      </c>
      <c r="BJ169" s="6">
        <f>ROUNDUP(IF($A169=1,BG169/Pieņēmumi!$BY$39,IF($A169=2,BG169/Pieņēmumi!$BY$40,IF($A169=3,BG169/Pieņēmumi!$BY$41,BG169/Pieņēmumi!$BY$42))),$BJ$10)</f>
        <v>2</v>
      </c>
      <c r="BK169" s="6">
        <f t="shared" si="124"/>
        <v>16</v>
      </c>
      <c r="BL169" s="6" t="str">
        <f>IF(AND(BK169&gt;=0,BK169&lt;Pieņēmumi!$BY$46),0,
IF(AND(BK169&gt;= Pieņēmumi!$BY$46,BK169&lt;Pieņēmumi!$BY$47), "Mikro",
IF(AND(BK169&gt;=Pieņēmumi!$BY$47,BK169&lt;Pieņēmumi!$BY$48), "Mazs",
IF(AND(BK169&gt;=Pieņēmumi!$BY$48,BK169&lt;Pieņēmumi!$BY$49), "Vidējs","Liels"))))</f>
        <v>Vidējs</v>
      </c>
      <c r="BM169" s="9">
        <f>IF(BL169="Mikro",Pieņēmumi!$BY$31*BJ169*0.5,
IF(BL169="Mazs",Pieņēmumi!$BY$31*BJ169,
IF(BL169="Vidējs",Pieņēmumi!$BY$32*BJ169,
IF(BL169="Liels",Pieņēmumi!$BY$34*BJ169,
0))))</f>
        <v>2.5839793281653747</v>
      </c>
      <c r="BN169" s="9">
        <f>IF(BL169="Mikro",Pieņēmumi!$BY$31*BJ169*0.5,0)</f>
        <v>0</v>
      </c>
      <c r="BO169">
        <v>10</v>
      </c>
      <c r="BP169">
        <v>1</v>
      </c>
      <c r="BQ169" s="2">
        <f t="shared" si="140"/>
        <v>10</v>
      </c>
      <c r="BR169" s="6">
        <f>ROUNDUP(IF($A169=1,BO169/Pieņēmumi!$CJ$39,IF($A169=2,BO169/Pieņēmumi!$CJ$40,IF($A169=3,BO169/Pieņēmumi!$CJ$41,BO169/Pieņēmumi!$CJ$42))),$BR$10)</f>
        <v>1</v>
      </c>
      <c r="BS169" s="6">
        <f t="shared" si="125"/>
        <v>10</v>
      </c>
      <c r="BT169" s="6" t="str">
        <f>IF(AND(BS169&gt;=0,BS169&lt;Pieņēmumi!$CJ$46),0,
IF(AND(BS169&gt;= Pieņēmumi!$CJ$46,BS169&lt;Pieņēmumi!$CJ$47), "Mikro",
IF(AND(BS169&gt;=Pieņēmumi!$CJ$47,BS169&lt;Pieņēmumi!$CJ$48), "Mazs",
IF(AND(BS169&gt;=Pieņēmumi!$CJ$48,BS169&lt;Pieņēmumi!$CJ$49), "Vidējs","Liels"))))</f>
        <v>Mazs</v>
      </c>
      <c r="BU169" s="9">
        <f>IF(BT169="Mikro",Pieņēmumi!$CJ$31*BR169*0.5,
IF(BT169="Mazs",Pieņēmumi!$CJ$31*BR169,
IF(BT169="Vidējs",Pieņēmumi!$CJ$32*BR169,
IF(BT169="Liels",Pieņēmumi!$CJ$34*BR169,
0))))</f>
        <v>1.0893246187363834</v>
      </c>
      <c r="BV169" s="9">
        <f>IF(BT169="Mikro",Pieņēmumi!$CJ$31*BR169*0.5,0)</f>
        <v>0</v>
      </c>
      <c r="BW169">
        <v>0</v>
      </c>
      <c r="BX169">
        <v>0</v>
      </c>
      <c r="BY169" s="2">
        <v>0</v>
      </c>
      <c r="BZ169" s="6">
        <f>ROUNDUP(IF($A169=1,BW169/Pieņēmumi!$CU$42,IF($A169=2,BW169/Pieņēmumi!$CU$43,IF($A169=3,BW169/Pieņēmumi!$CU$44,BW169/Pieņēmumi!$CU$45))),$CH$10)</f>
        <v>0</v>
      </c>
      <c r="CA169" s="6">
        <f t="shared" si="126"/>
        <v>0</v>
      </c>
      <c r="CB169" s="6">
        <f>IF(AND(CA169&gt;=0,CA169&lt;Pieņēmumi!$CU$49),0,
IF(AND(CA169&gt;=Pieņēmumi!$CU$49,CA169&lt;Pieņēmumi!$CU$50),"Mazs",
IF(AND(CA169&gt;=Pieņēmumi!$CU$50,CA169&lt;Pieņēmumi!$CU$51),"Vidējs","Liels")))</f>
        <v>0</v>
      </c>
      <c r="CC169" s="9">
        <f>IF(CB169="Mazs",Pieņēmumi!$CU$34*BZ169,IF(CB169="Vidējs",Pieņēmumi!$CU$35*BZ169,IF(CB169="Liels",Pieņēmumi!$CU$37*BZ169,0)))</f>
        <v>0</v>
      </c>
      <c r="CD169" s="9">
        <f>IF(CB169="Mazs",(Pieņēmumi!$CU$35-Pieņēmumi!$CU$34)*BZ169,0)</f>
        <v>0</v>
      </c>
      <c r="CE169">
        <v>0</v>
      </c>
      <c r="CF169">
        <v>0</v>
      </c>
      <c r="CG169" s="2">
        <v>0</v>
      </c>
      <c r="CH169" s="6">
        <f>ROUNDUP(IF($A169=1,CE169/Pieņēmumi!$DE$42,IF($A169=2,CE169/Pieņēmumi!$DE$43,IF($A169=3,CE169/Pieņēmumi!$DE$44,CE169/Pieņēmumi!$DE$45))),$CH$10)</f>
        <v>0</v>
      </c>
      <c r="CI169" s="6">
        <f t="shared" si="127"/>
        <v>0</v>
      </c>
      <c r="CJ169" s="6">
        <f>IF(AND(CI169&gt;=0,CI169&lt;Pieņēmumi!$DE$49),0,
IF(AND(CI169&gt;=Pieņēmumi!$DE$49,CI169&lt;Pieņēmumi!$DE$50),"Mazs",
IF(AND(CI169&gt;=Pieņēmumi!$DE$50,CI169&lt;Pieņēmumi!$DE$51),"Vidējs","Liels")))</f>
        <v>0</v>
      </c>
      <c r="CK169" s="9">
        <f>IF(CJ169="Mazs",Pieņēmumi!$DE$34*CH169,IF(CJ169="Vidējs",Pieņēmumi!$DE$35*CH169,IF(CJ169="Liels",Pieņēmumi!$DE$37*CH169,0)))</f>
        <v>0</v>
      </c>
      <c r="CL169" s="9">
        <f>IF(CJ169="Mazs",(Pieņēmumi!$DE$35-Pieņēmumi!$DE$34)*CH169,0)</f>
        <v>0</v>
      </c>
      <c r="CM169">
        <v>0</v>
      </c>
      <c r="CN169">
        <v>0</v>
      </c>
      <c r="CO169" s="2">
        <v>0</v>
      </c>
      <c r="CP169" s="6">
        <f>ROUNDUP(IF($A169=1,CM169/Pieņēmumi!$DO$42,IF($A169=2,CM169/Pieņēmumi!$DO$43,IF($A169=3,CM169/Pieņēmumi!$DO$44,CM169/Pieņēmumi!$DO$45))),$CP$10)</f>
        <v>0</v>
      </c>
      <c r="CQ169" s="6">
        <f t="shared" si="128"/>
        <v>0</v>
      </c>
      <c r="CR169" s="6">
        <f>IF(AND(CQ169&gt;=0,CQ169&lt;Pieņēmumi!$DO$49),0,
IF(AND(CQ169&gt;=Pieņēmumi!$DO$49,CQ169&lt;Pieņēmumi!$DO$50),"Mazs",
IF(AND(CQ169&gt;=Pieņēmumi!$DO$50,CQ169&lt;Pieņēmumi!$DO$51),"Vidējs","Liels")))</f>
        <v>0</v>
      </c>
      <c r="CS169" s="9">
        <f>IF(CR169="Mazs",Pieņēmumi!$DO$34*CP169,IF(CR169="Vidējs",Pieņēmumi!$DO$35*CP169,IF(CR169="Liels",Pieņēmumi!$DO$37*CP169,0)))</f>
        <v>0</v>
      </c>
      <c r="CT169" s="9">
        <f>IF(CR169="Mazs",(Pieņēmumi!$DO$35-Pieņēmumi!$DO$34)*CP169,0)</f>
        <v>0</v>
      </c>
      <c r="CU169" s="6">
        <f t="shared" si="129"/>
        <v>215</v>
      </c>
      <c r="CV169" s="6">
        <f t="shared" si="130"/>
        <v>12</v>
      </c>
      <c r="CW169" s="2">
        <f t="shared" si="131"/>
        <v>17.916666666666668</v>
      </c>
      <c r="CX169" t="str">
        <f t="shared" si="132"/>
        <v>Vidējā</v>
      </c>
    </row>
    <row r="170" spans="1:102" x14ac:dyDescent="0.25">
      <c r="A170" s="5">
        <v>4</v>
      </c>
      <c r="B170" s="23">
        <v>0.70714378951935786</v>
      </c>
      <c r="C170">
        <v>10</v>
      </c>
      <c r="D170">
        <v>1</v>
      </c>
      <c r="E170" s="2">
        <f t="shared" si="146"/>
        <v>10</v>
      </c>
      <c r="F170" s="6">
        <f>ROUNDUP(IF($A170=1,C170/Pieņēmumi!$B$39,IF($A170=2,C170/Pieņēmumi!$B$40,IF($A170=3,C170/Pieņēmumi!$B$41,C170/Pieņēmumi!$B$42))),$F$10)</f>
        <v>1</v>
      </c>
      <c r="G170" s="6">
        <f t="shared" si="117"/>
        <v>10</v>
      </c>
      <c r="H170" s="6" t="str">
        <f>IF(AND(G170&gt;=0,G170&lt;Pieņēmumi!$B$46),0,
IF(AND(G170&gt;= Pieņēmumi!$B$46,G170&lt;Pieņēmumi!$B$47), "Mikro",
IF(AND(G170&gt;=Pieņēmumi!$B$47,G170&lt;Pieņēmumi!$B$48), "Mazs",
IF(AND(G170&gt;=Pieņēmumi!$B$48,G170&lt;Pieņēmumi!$B$49), "Vidējs","Liels"))))</f>
        <v>Mazs</v>
      </c>
      <c r="I170" s="9">
        <f>IF(H170="Mikro",Pieņēmumi!$B$31*F170*0.5,
IF(H170="Mazs",Pieņēmumi!$B$31*F170,
IF(H170="Vidējs",Pieņēmumi!$B$32*F170,
IF(H170="Liels",Pieņēmumi!$B$34*F170,
0))))</f>
        <v>0.71584189231248063</v>
      </c>
      <c r="J170" s="9">
        <f>IF(H170="Mikro",Pieņēmumi!$B$31*F170*0.5,0)</f>
        <v>0</v>
      </c>
      <c r="K170">
        <v>8</v>
      </c>
      <c r="L170">
        <v>1</v>
      </c>
      <c r="M170" s="2">
        <f t="shared" si="147"/>
        <v>8</v>
      </c>
      <c r="N170" s="6">
        <f>ROUNDUP(IF($A170=1,K170/Pieņēmumi!$L$39,IF($A170=2,K170/Pieņēmumi!$L$40,IF($A170=3,K170/Pieņēmumi!$L$41,K170/Pieņēmumi!$L$42))),$N$10)</f>
        <v>1</v>
      </c>
      <c r="O170" s="6">
        <f t="shared" si="118"/>
        <v>8</v>
      </c>
      <c r="P170" s="6" t="str">
        <f>IF(AND(O170&gt;=0,O170&lt;Pieņēmumi!$L$46),0,
IF(AND(O170&gt;= Pieņēmumi!$L$46,O170&lt;Pieņēmumi!$L$47), "Mikro",
IF(AND(O170&gt;=Pieņēmumi!$L$47,O170&lt;Pieņēmumi!$L$48), "Mazs",
IF(AND(O170&gt;=Pieņēmumi!$L$48,O170&lt;Pieņēmumi!$L$49), "Vidējs","Liels"))))</f>
        <v>Mazs</v>
      </c>
      <c r="Q170" s="9">
        <f>IF(P170="Mikro",Pieņēmumi!$L$31*N170*0.5,
IF(P170="Mazs",Pieņēmumi!$L$31*N170,
IF(P170="Vidējs",Pieņēmumi!$L$32*N170,
IF(P170="Liels",Pieņēmumi!$L$34*N170,
0))))</f>
        <v>0.7469654528478058</v>
      </c>
      <c r="R170" s="9">
        <f>IF(P170="Mikro",Pieņēmumi!$L$31*N170*0.5,0)</f>
        <v>0</v>
      </c>
      <c r="S170">
        <v>8</v>
      </c>
      <c r="T170">
        <v>1</v>
      </c>
      <c r="U170" s="2">
        <f t="shared" si="148"/>
        <v>8</v>
      </c>
      <c r="V170" s="6">
        <f>ROUNDUP(IF($A170=1,S170/Pieņēmumi!$V$39,IF($A170=2,S170/Pieņēmumi!$V$40,IF($A170=3,S170/Pieņēmumi!$V$41,S170/Pieņēmumi!$V$42))),$V$10)</f>
        <v>1</v>
      </c>
      <c r="W170" s="6">
        <f t="shared" si="119"/>
        <v>8</v>
      </c>
      <c r="X170" s="6" t="str">
        <f>IF(AND(W170&gt;=0,W170&lt;Pieņēmumi!$V$46),0,
IF(AND(W170&gt;= Pieņēmumi!$V$46,W170&lt;Pieņēmumi!$V$47), "Mikro",
IF(AND(W170&gt;=Pieņēmumi!$V$47,W170&lt;Pieņēmumi!$V$48), "Mazs",
IF(AND(W170&gt;=Pieņēmumi!$V$48,W170&lt;Pieņēmumi!$V$49), "Vidējs","Liels"))))</f>
        <v>Mazs</v>
      </c>
      <c r="Y170" s="9">
        <f>IF(X170="Mikro",Pieņēmumi!$V$31*V170*0.5,
IF(X170="Mazs",Pieņēmumi!$V$31*V170,
IF(X170="Vidējs",Pieņēmumi!$V$32*V170,
IF(X170="Liels",Pieņēmumi!$V$34*V170,
0))))</f>
        <v>0.77808901338313108</v>
      </c>
      <c r="Z170" s="9">
        <f>IF(X170="Mikro",Pieņēmumi!$V$31*V170*0.5,0)</f>
        <v>0</v>
      </c>
      <c r="AA170">
        <v>10</v>
      </c>
      <c r="AB170">
        <v>1</v>
      </c>
      <c r="AC170" s="2">
        <f t="shared" si="149"/>
        <v>10</v>
      </c>
      <c r="AD170" s="6">
        <f>ROUNDUP(IF($A170=1,AA170/Pieņēmumi!$AF$39,IF($A170=2,AA170/Pieņēmumi!$AF$40,IF($A170=3,AA170/Pieņēmumi!$AF$41,AA170/Pieņēmumi!$AF$42))),$AD$10)</f>
        <v>1</v>
      </c>
      <c r="AE170" s="6">
        <f t="shared" si="120"/>
        <v>10</v>
      </c>
      <c r="AF170" s="6" t="str">
        <f>IF(AND(AE170&gt;=0,AE170&lt;Pieņēmumi!$AF$46),0,
IF(AND(AE170&gt;= Pieņēmumi!$AF$46,AE170&lt;Pieņēmumi!$AF$47), "Mikro",
IF(AND(AE170&gt;=Pieņēmumi!$AF$47,AE170&lt;Pieņēmumi!$AF$48), "Mazs",
IF(AND(AE170&gt;=Pieņēmumi!$AF$48,AE170&lt;Pieņēmumi!$AF$49), "Vidējs","Liels"))))</f>
        <v>Mazs</v>
      </c>
      <c r="AG170" s="9">
        <f>IF(AF170="Mikro",Pieņēmumi!$AF$31*AD170*0.5,
IF(AF170="Mazs",Pieņēmumi!$AF$31*AD170,
IF(AF170="Vidējs",Pieņēmumi!$AF$32*AD170,
IF(AF170="Liels",Pieņēmumi!$AF$34*AD170,
0))))</f>
        <v>0.84033613445378152</v>
      </c>
      <c r="AH170" s="9">
        <f>IF(AF170="Mikro",Pieņēmumi!$AF$31*AD170*0.5,0)</f>
        <v>0</v>
      </c>
      <c r="AI170">
        <v>11</v>
      </c>
      <c r="AJ170">
        <v>1</v>
      </c>
      <c r="AK170" s="2">
        <f t="shared" si="150"/>
        <v>11</v>
      </c>
      <c r="AL170" s="6">
        <f>ROUNDUP(IF($A170=1,AI170/Pieņēmumi!$AR$39,IF($A170=2,AI170/Pieņēmumi!$AR$40,IF($A170=3,AI170/Pieņēmumi!$AR$41,AI170/Pieņēmumi!$AR$42))),$AL$10)</f>
        <v>1</v>
      </c>
      <c r="AM170" s="6">
        <f t="shared" si="121"/>
        <v>11</v>
      </c>
      <c r="AN170" s="6" t="str">
        <f>IF(AND(AM170&gt;=0,AM170&lt;Pieņēmumi!$AR$46),0,
IF(AND(AM170&gt;= Pieņēmumi!$AR$46,AM170&lt;Pieņēmumi!$AR$47), "Mikro",
IF(AND(AM170&gt;=Pieņēmumi!$AR$47,AM170&lt;Pieņēmumi!$AR$48), "Mazs",
IF(AND(AM170&gt;=Pieņēmumi!$AR$48,AM170&lt;Pieņēmumi!$AR$49), "Vidējs","Liels"))))</f>
        <v>Mazs</v>
      </c>
      <c r="AO170" s="9">
        <f>IF(AN170="Mikro",Pieņēmumi!$AR$31*AL170*0.5,
IF(AN170="Mazs",Pieņēmumi!$AR$31*AL170,
IF(AN170="Vidējs",Pieņēmumi!$AR$32*AL170,
IF(AN170="Liels",Pieņēmumi!$AR$34*AL170,
0))))</f>
        <v>0.90258325552443208</v>
      </c>
      <c r="AP170" s="9">
        <f>IF(AN170="Mikro",Pieņēmumi!$AR$31*AL170*0.5,0)</f>
        <v>0</v>
      </c>
      <c r="AQ170">
        <v>15</v>
      </c>
      <c r="AR170">
        <v>1</v>
      </c>
      <c r="AS170" s="2">
        <f t="shared" si="151"/>
        <v>15</v>
      </c>
      <c r="AT170" s="6">
        <f>ROUNDUP(IF($A170=1,AQ170/Pieņēmumi!$BC$39,IF($A170=2,AQ170/Pieņēmumi!$BC$40,IF($A170=3,AQ170/Pieņēmumi!$BC$41,AQ170/Pieņēmumi!$BC$42))),$AT$10)</f>
        <v>1</v>
      </c>
      <c r="AU170" s="6">
        <f t="shared" si="122"/>
        <v>15</v>
      </c>
      <c r="AV170" s="6" t="str">
        <f>IF(AND(AU170&gt;=0,AU170&lt;Pieņēmumi!$BC$46),0,
IF(AND(AU170&gt;= Pieņēmumi!$BC$46,AU170&lt;Pieņēmumi!$BC$47), "Mikro",
IF(AND(AU170&gt;=Pieņēmumi!$BC$47,AU170&lt;Pieņēmumi!$BC$48), "Mazs",
IF(AND(AU170&gt;=Pieņēmumi!$BC$48,AU170&lt;Pieņēmumi!$BC$49), "Vidējs","Liels"))))</f>
        <v>Vidējs</v>
      </c>
      <c r="AW170" s="9">
        <f>IF(AV170="Mikro",Pieņēmumi!$BC$31*AT170*0.5,
IF(AV170="Mazs",Pieņēmumi!$BC$31*AT170,
IF(AV170="Vidējs",Pieņēmumi!$BC$32*AT170,
IF(AV170="Liels",Pieņēmumi!$BC$34*AT170,
0))))</f>
        <v>1.1627906976744187</v>
      </c>
      <c r="AX170" s="9">
        <f>IF(AV170="Mikro",Pieņēmumi!$BC$31*AT170*0.5,0)</f>
        <v>0</v>
      </c>
      <c r="AY170">
        <v>8</v>
      </c>
      <c r="AZ170">
        <v>1</v>
      </c>
      <c r="BA170" s="2">
        <f t="shared" si="138"/>
        <v>8</v>
      </c>
      <c r="BB170" s="6">
        <f>ROUNDUP(IF($A170=1,AY170/Pieņēmumi!$BN$39,IF($A170=2,AY170/Pieņēmumi!$BN$40,IF($A170=3,AY170/Pieņēmumi!$BN$41,AY170/Pieņēmumi!$BN$42))),$BB$10)</f>
        <v>1</v>
      </c>
      <c r="BC170" s="6">
        <f t="shared" si="123"/>
        <v>8</v>
      </c>
      <c r="BD170" s="6" t="str">
        <f>IF(AND(BC170&gt;=0,BC170&lt;Pieņēmumi!$BN$46),0,
IF(AND(BC170&gt;= Pieņēmumi!$BN$46,BC170&lt;Pieņēmumi!$BN$47), "Mikro",
IF(AND(BC170&gt;=Pieņēmumi!$BN$47,BC170&lt;Pieņēmumi!$BN$48), "Mazs",
IF(AND(BC170&gt;=Pieņēmumi!$BN$48,BC170&lt;Pieņēmumi!$BN$49), "Vidējs","Liels"))))</f>
        <v>Mazs</v>
      </c>
      <c r="BE170" s="9">
        <f>IF(BD170="Mikro",Pieņēmumi!$BN$31*BB170*0.5,
IF(BD170="Mazs",Pieņēmumi!$BN$31*BB170,
IF(BD170="Vidējs",Pieņēmumi!$BN$32*BB170,
IF(BD170="Liels",Pieņēmumi!$BN$34*BB170,
0))))</f>
        <v>1.0270774976657331</v>
      </c>
      <c r="BF170" s="9">
        <f>IF(BD170="Mikro",Pieņēmumi!$BN$31*BB170*0.5,0)</f>
        <v>0</v>
      </c>
      <c r="BG170">
        <v>15</v>
      </c>
      <c r="BH170">
        <v>1</v>
      </c>
      <c r="BI170" s="2">
        <f t="shared" si="139"/>
        <v>15</v>
      </c>
      <c r="BJ170" s="6">
        <f>ROUNDUP(IF($A170=1,BG170/Pieņēmumi!$BY$39,IF($A170=2,BG170/Pieņēmumi!$BY$40,IF($A170=3,BG170/Pieņēmumi!$BY$41,BG170/Pieņēmumi!$BY$42))),$BJ$10)</f>
        <v>1</v>
      </c>
      <c r="BK170" s="6">
        <f t="shared" si="124"/>
        <v>15</v>
      </c>
      <c r="BL170" s="6" t="str">
        <f>IF(AND(BK170&gt;=0,BK170&lt;Pieņēmumi!$BY$46),0,
IF(AND(BK170&gt;= Pieņēmumi!$BY$46,BK170&lt;Pieņēmumi!$BY$47), "Mikro",
IF(AND(BK170&gt;=Pieņēmumi!$BY$47,BK170&lt;Pieņēmumi!$BY$48), "Mazs",
IF(AND(BK170&gt;=Pieņēmumi!$BY$48,BK170&lt;Pieņēmumi!$BY$49), "Vidējs","Liels"))))</f>
        <v>Vidējs</v>
      </c>
      <c r="BM170" s="9">
        <f>IF(BL170="Mikro",Pieņēmumi!$BY$31*BJ170*0.5,
IF(BL170="Mazs",Pieņēmumi!$BY$31*BJ170,
IF(BL170="Vidējs",Pieņēmumi!$BY$32*BJ170,
IF(BL170="Liels",Pieņēmumi!$BY$34*BJ170,
0))))</f>
        <v>1.2919896640826873</v>
      </c>
      <c r="BN170" s="9">
        <f>IF(BL170="Mikro",Pieņēmumi!$BY$31*BJ170*0.5,0)</f>
        <v>0</v>
      </c>
      <c r="BO170">
        <v>14</v>
      </c>
      <c r="BP170">
        <v>1</v>
      </c>
      <c r="BQ170" s="2">
        <f t="shared" si="140"/>
        <v>14</v>
      </c>
      <c r="BR170" s="6">
        <f>ROUNDUP(IF($A170=1,BO170/Pieņēmumi!$CJ$39,IF($A170=2,BO170/Pieņēmumi!$CJ$40,IF($A170=3,BO170/Pieņēmumi!$CJ$41,BO170/Pieņēmumi!$CJ$42))),$BR$10)</f>
        <v>1</v>
      </c>
      <c r="BS170" s="6">
        <f t="shared" si="125"/>
        <v>14</v>
      </c>
      <c r="BT170" s="6" t="str">
        <f>IF(AND(BS170&gt;=0,BS170&lt;Pieņēmumi!$CJ$46),0,
IF(AND(BS170&gt;= Pieņēmumi!$CJ$46,BS170&lt;Pieņēmumi!$CJ$47), "Mikro",
IF(AND(BS170&gt;=Pieņēmumi!$CJ$47,BS170&lt;Pieņēmumi!$CJ$48), "Mazs",
IF(AND(BS170&gt;=Pieņēmumi!$CJ$48,BS170&lt;Pieņēmumi!$CJ$49), "Vidējs","Liels"))))</f>
        <v>Vidējs</v>
      </c>
      <c r="BU170" s="9">
        <f>IF(BT170="Mikro",Pieņēmumi!$CJ$31*BR170*0.5,
IF(BT170="Mazs",Pieņēmumi!$CJ$31*BR170,
IF(BT170="Vidējs",Pieņēmumi!$CJ$32*BR170,
IF(BT170="Liels",Pieņēmumi!$CJ$34*BR170,
0))))</f>
        <v>1.2919896640826873</v>
      </c>
      <c r="BV170" s="9">
        <f>IF(BT170="Mikro",Pieņēmumi!$CJ$31*BR170*0.5,0)</f>
        <v>0</v>
      </c>
      <c r="BW170">
        <v>9</v>
      </c>
      <c r="BX170">
        <v>1</v>
      </c>
      <c r="BY170" s="2">
        <f>BW170/BX170</f>
        <v>9</v>
      </c>
      <c r="BZ170" s="6">
        <f>ROUNDUP(IF($A170=1,BW170/Pieņēmumi!$CU$42,IF($A170=2,BW170/Pieņēmumi!$CU$43,IF($A170=3,BW170/Pieņēmumi!$CU$44,BW170/Pieņēmumi!$CU$45))),$CH$10)</f>
        <v>1</v>
      </c>
      <c r="CA170" s="6">
        <f t="shared" si="126"/>
        <v>9</v>
      </c>
      <c r="CB170" s="6" t="str">
        <f>IF(AND(CA170&gt;=0,CA170&lt;Pieņēmumi!$CU$49),0,
IF(AND(CA170&gt;=Pieņēmumi!$CU$49,CA170&lt;Pieņēmumi!$CU$50),"Mazs",
IF(AND(CA170&gt;=Pieņēmumi!$CU$50,CA170&lt;Pieņēmumi!$CU$51),"Vidējs","Liels")))</f>
        <v>Mazs</v>
      </c>
      <c r="CC170" s="9">
        <f>IF(CB170="Mazs",Pieņēmumi!$CU$34*BZ170,IF(CB170="Vidējs",Pieņēmumi!$CU$35*BZ170,IF(CB170="Liels",Pieņēmumi!$CU$37*BZ170,0)))</f>
        <v>1.151571739807034</v>
      </c>
      <c r="CD170" s="9">
        <f>IF(CB170="Mazs",(Pieņēmumi!$CU$35-Pieņēmumi!$CU$34)*BZ170,0)</f>
        <v>0.23731714908185508</v>
      </c>
      <c r="CE170">
        <v>13</v>
      </c>
      <c r="CF170">
        <v>1</v>
      </c>
      <c r="CG170" s="2">
        <f>CE170/CF170</f>
        <v>13</v>
      </c>
      <c r="CH170" s="6">
        <f>ROUNDUP(IF($A170=1,CE170/Pieņēmumi!$DE$42,IF($A170=2,CE170/Pieņēmumi!$DE$43,IF($A170=3,CE170/Pieņēmumi!$DE$44,CE170/Pieņēmumi!$DE$45))),$CH$10)</f>
        <v>1</v>
      </c>
      <c r="CI170" s="6">
        <f t="shared" si="127"/>
        <v>13</v>
      </c>
      <c r="CJ170" s="6" t="str">
        <f>IF(AND(CI170&gt;=0,CI170&lt;Pieņēmumi!$DE$49),0,
IF(AND(CI170&gt;=Pieņēmumi!$DE$49,CI170&lt;Pieņēmumi!$DE$50),"Mazs",
IF(AND(CI170&gt;=Pieņēmumi!$DE$50,CI170&lt;Pieņēmumi!$DE$51),"Vidējs","Liels")))</f>
        <v>Vidējs</v>
      </c>
      <c r="CK170" s="9">
        <f>IF(CJ170="Mazs",Pieņēmumi!$DE$34*CH170,IF(CJ170="Vidējs",Pieņēmumi!$DE$35*CH170,IF(CJ170="Liels",Pieņēmumi!$DE$37*CH170,0)))</f>
        <v>1.3888888888888891</v>
      </c>
      <c r="CL170" s="9">
        <f>IF(CJ170="Mazs",(Pieņēmumi!$DE$35-Pieņēmumi!$DE$34)*CH170,0)</f>
        <v>0</v>
      </c>
      <c r="CM170">
        <v>13</v>
      </c>
      <c r="CN170">
        <v>1</v>
      </c>
      <c r="CO170" s="2">
        <f>CM170/CN170</f>
        <v>13</v>
      </c>
      <c r="CP170" s="6">
        <f>ROUNDUP(IF($A170=1,CM170/Pieņēmumi!$DO$42,IF($A170=2,CM170/Pieņēmumi!$DO$43,IF($A170=3,CM170/Pieņēmumi!$DO$44,CM170/Pieņēmumi!$DO$45))),$CP$10)</f>
        <v>1</v>
      </c>
      <c r="CQ170" s="6">
        <f t="shared" si="128"/>
        <v>13</v>
      </c>
      <c r="CR170" s="6" t="str">
        <f>IF(AND(CQ170&gt;=0,CQ170&lt;Pieņēmumi!$DO$49),0,
IF(AND(CQ170&gt;=Pieņēmumi!$DO$49,CQ170&lt;Pieņēmumi!$DO$50),"Mazs",
IF(AND(CQ170&gt;=Pieņēmumi!$DO$50,CQ170&lt;Pieņēmumi!$DO$51),"Vidējs","Liels")))</f>
        <v>Vidējs</v>
      </c>
      <c r="CS170" s="9">
        <f>IF(CR170="Mazs",Pieņēmumi!$DO$34*CP170,IF(CR170="Vidējs",Pieņēmumi!$DO$35*CP170,IF(CR170="Liels",Pieņēmumi!$DO$37*CP170,0)))</f>
        <v>1.3888888888888891</v>
      </c>
      <c r="CT170" s="9">
        <f>IF(CR170="Mazs",(Pieņēmumi!$DO$35-Pieņēmumi!$DO$34)*CP170,0)</f>
        <v>0</v>
      </c>
      <c r="CU170" s="6">
        <f t="shared" si="129"/>
        <v>134</v>
      </c>
      <c r="CV170" s="6">
        <f t="shared" si="130"/>
        <v>12</v>
      </c>
      <c r="CW170" s="2">
        <f t="shared" si="131"/>
        <v>11.166666666666666</v>
      </c>
      <c r="CX170" t="str">
        <f t="shared" si="132"/>
        <v>Vidējā</v>
      </c>
    </row>
    <row r="171" spans="1:102" x14ac:dyDescent="0.25">
      <c r="A171" s="5">
        <v>2</v>
      </c>
      <c r="B171" s="23">
        <v>0.70642822139630812</v>
      </c>
      <c r="C171">
        <v>50</v>
      </c>
      <c r="D171">
        <v>2</v>
      </c>
      <c r="E171" s="2">
        <f t="shared" si="146"/>
        <v>25</v>
      </c>
      <c r="F171" s="6">
        <f>ROUNDUP(IF($A171=1,C171/Pieņēmumi!$B$39,IF($A171=2,C171/Pieņēmumi!$B$40,IF($A171=3,C171/Pieņēmumi!$B$41,C171/Pieņēmumi!$B$42))),$F$10)</f>
        <v>3</v>
      </c>
      <c r="G171" s="6">
        <f t="shared" si="117"/>
        <v>16.666666666666668</v>
      </c>
      <c r="H171" s="6" t="str">
        <f>IF(AND(G171&gt;=0,G171&lt;Pieņēmumi!$B$46),0,
IF(AND(G171&gt;= Pieņēmumi!$B$46,G171&lt;Pieņēmumi!$B$47), "Mikro",
IF(AND(G171&gt;=Pieņēmumi!$B$47,G171&lt;Pieņēmumi!$B$48), "Mazs",
IF(AND(G171&gt;=Pieņēmumi!$B$48,G171&lt;Pieņēmumi!$B$49), "Vidējs","Liels"))))</f>
        <v>Vidējs</v>
      </c>
      <c r="I171" s="9">
        <f>IF(H171="Mikro",Pieņēmumi!$B$31*F171*0.5,
IF(H171="Mazs",Pieņēmumi!$B$31*F171,
IF(H171="Vidējs",Pieņēmumi!$B$32*F171,
IF(H171="Liels",Pieņēmumi!$B$34*F171,
0))))</f>
        <v>2.4224806201550386</v>
      </c>
      <c r="J171" s="9">
        <f>IF(H171="Mikro",Pieņēmumi!$B$31*F171*0.5,0)</f>
        <v>0</v>
      </c>
      <c r="K171">
        <v>57</v>
      </c>
      <c r="L171">
        <v>3</v>
      </c>
      <c r="M171" s="2">
        <f t="shared" si="147"/>
        <v>19</v>
      </c>
      <c r="N171" s="6">
        <f>ROUNDUP(IF($A171=1,K171/Pieņēmumi!$L$39,IF($A171=2,K171/Pieņēmumi!$L$40,IF($A171=3,K171/Pieņēmumi!$L$41,K171/Pieņēmumi!$L$42))),$N$10)</f>
        <v>3</v>
      </c>
      <c r="O171" s="6">
        <f t="shared" si="118"/>
        <v>19</v>
      </c>
      <c r="P171" s="6" t="str">
        <f>IF(AND(O171&gt;=0,O171&lt;Pieņēmumi!$L$46),0,
IF(AND(O171&gt;= Pieņēmumi!$L$46,O171&lt;Pieņēmumi!$L$47), "Mikro",
IF(AND(O171&gt;=Pieņēmumi!$L$47,O171&lt;Pieņēmumi!$L$48), "Mazs",
IF(AND(O171&gt;=Pieņēmumi!$L$48,O171&lt;Pieņēmumi!$L$49), "Vidējs","Liels"))))</f>
        <v>Vidējs</v>
      </c>
      <c r="Q171" s="9">
        <f>IF(P171="Mikro",Pieņēmumi!$L$31*N171*0.5,
IF(P171="Mazs",Pieņēmumi!$L$31*N171,
IF(P171="Vidējs",Pieņēmumi!$L$32*N171,
IF(P171="Liels",Pieņēmumi!$L$34*N171,
0))))</f>
        <v>2.5193798449612408</v>
      </c>
      <c r="R171" s="9">
        <f>IF(P171="Mikro",Pieņēmumi!$L$31*N171*0.5,0)</f>
        <v>0</v>
      </c>
      <c r="S171">
        <v>49</v>
      </c>
      <c r="T171">
        <v>2</v>
      </c>
      <c r="U171" s="2">
        <f t="shared" si="148"/>
        <v>24.5</v>
      </c>
      <c r="V171" s="6">
        <f>ROUNDUP(IF($A171=1,S171/Pieņēmumi!$V$39,IF($A171=2,S171/Pieņēmumi!$V$40,IF($A171=3,S171/Pieņēmumi!$V$41,S171/Pieņēmumi!$V$42))),$V$10)</f>
        <v>3</v>
      </c>
      <c r="W171" s="6">
        <f t="shared" si="119"/>
        <v>16.333333333333332</v>
      </c>
      <c r="X171" s="6" t="str">
        <f>IF(AND(W171&gt;=0,W171&lt;Pieņēmumi!$V$46),0,
IF(AND(W171&gt;= Pieņēmumi!$V$46,W171&lt;Pieņēmumi!$V$47), "Mikro",
IF(AND(W171&gt;=Pieņēmumi!$V$47,W171&lt;Pieņēmumi!$V$48), "Mazs",
IF(AND(W171&gt;=Pieņēmumi!$V$48,W171&lt;Pieņēmumi!$V$49), "Vidējs","Liels"))))</f>
        <v>Vidējs</v>
      </c>
      <c r="Y171" s="9">
        <f>IF(X171="Mikro",Pieņēmumi!$V$31*V171*0.5,
IF(X171="Mazs",Pieņēmumi!$V$31*V171,
IF(X171="Vidējs",Pieņēmumi!$V$32*V171,
IF(X171="Liels",Pieņēmumi!$V$34*V171,
0))))</f>
        <v>2.6162790697674421</v>
      </c>
      <c r="Z171" s="9">
        <f>IF(X171="Mikro",Pieņēmumi!$V$31*V171*0.5,0)</f>
        <v>0</v>
      </c>
      <c r="AA171">
        <v>41</v>
      </c>
      <c r="AB171">
        <v>2</v>
      </c>
      <c r="AC171" s="2">
        <f t="shared" si="149"/>
        <v>20.5</v>
      </c>
      <c r="AD171" s="6">
        <f>ROUNDUP(IF($A171=1,AA171/Pieņēmumi!$AF$39,IF($A171=2,AA171/Pieņēmumi!$AF$40,IF($A171=3,AA171/Pieņēmumi!$AF$41,AA171/Pieņēmumi!$AF$42))),$AD$10)</f>
        <v>3</v>
      </c>
      <c r="AE171" s="6">
        <f t="shared" si="120"/>
        <v>13.666666666666666</v>
      </c>
      <c r="AF171" s="6" t="str">
        <f>IF(AND(AE171&gt;=0,AE171&lt;Pieņēmumi!$AF$46),0,
IF(AND(AE171&gt;= Pieņēmumi!$AF$46,AE171&lt;Pieņēmumi!$AF$47), "Mikro",
IF(AND(AE171&gt;=Pieņēmumi!$AF$47,AE171&lt;Pieņēmumi!$AF$48), "Mazs",
IF(AND(AE171&gt;=Pieņēmumi!$AF$48,AE171&lt;Pieņēmumi!$AF$49), "Vidējs","Liels"))))</f>
        <v>Vidējs</v>
      </c>
      <c r="AG171" s="9">
        <f>IF(AF171="Mikro",Pieņēmumi!$AF$31*AD171*0.5,
IF(AF171="Mazs",Pieņēmumi!$AF$31*AD171,
IF(AF171="Vidējs",Pieņēmumi!$AF$32*AD171,
IF(AF171="Liels",Pieņēmumi!$AF$34*AD171,
0))))</f>
        <v>3.1007751937984498</v>
      </c>
      <c r="AH171" s="9">
        <f>IF(AF171="Mikro",Pieņēmumi!$AF$31*AD171*0.5,0)</f>
        <v>0</v>
      </c>
      <c r="AI171">
        <v>49</v>
      </c>
      <c r="AJ171">
        <v>2</v>
      </c>
      <c r="AK171" s="2">
        <f t="shared" si="150"/>
        <v>24.5</v>
      </c>
      <c r="AL171" s="6">
        <f>ROUNDUP(IF($A171=1,AI171/Pieņēmumi!$AR$39,IF($A171=2,AI171/Pieņēmumi!$AR$40,IF($A171=3,AI171/Pieņēmumi!$AR$41,AI171/Pieņēmumi!$AR$42))),$AL$10)</f>
        <v>2</v>
      </c>
      <c r="AM171" s="6">
        <f t="shared" si="121"/>
        <v>24.5</v>
      </c>
      <c r="AN171" s="6" t="str">
        <f>IF(AND(AM171&gt;=0,AM171&lt;Pieņēmumi!$AR$46),0,
IF(AND(AM171&gt;= Pieņēmumi!$AR$46,AM171&lt;Pieņēmumi!$AR$47), "Mikro",
IF(AND(AM171&gt;=Pieņēmumi!$AR$47,AM171&lt;Pieņēmumi!$AR$48), "Mazs",
IF(AND(AM171&gt;=Pieņēmumi!$AR$48,AM171&lt;Pieņēmumi!$AR$49), "Vidējs","Liels"))))</f>
        <v>Liels</v>
      </c>
      <c r="AO171" s="9">
        <f>IF(AN171="Mikro",Pieņēmumi!$AR$31*AL171*0.5,
IF(AN171="Mazs",Pieņēmumi!$AR$31*AL171,
IF(AN171="Vidējs",Pieņēmumi!$AR$32*AL171,
IF(AN171="Liels",Pieņēmumi!$AR$34*AL171,
0))))</f>
        <v>2.7417027417027415</v>
      </c>
      <c r="AP171" s="9">
        <f>IF(AN171="Mikro",Pieņēmumi!$AR$31*AL171*0.5,0)</f>
        <v>0</v>
      </c>
      <c r="AQ171">
        <v>47</v>
      </c>
      <c r="AR171">
        <v>2</v>
      </c>
      <c r="AS171" s="2">
        <f t="shared" si="151"/>
        <v>23.5</v>
      </c>
      <c r="AT171" s="6">
        <f>ROUNDUP(IF($A171=1,AQ171/Pieņēmumi!$BC$39,IF($A171=2,AQ171/Pieņēmumi!$BC$40,IF($A171=3,AQ171/Pieņēmumi!$BC$41,AQ171/Pieņēmumi!$BC$42))),$AT$10)</f>
        <v>2</v>
      </c>
      <c r="AU171" s="6">
        <f t="shared" si="122"/>
        <v>23.5</v>
      </c>
      <c r="AV171" s="6" t="str">
        <f>IF(AND(AU171&gt;=0,AU171&lt;Pieņēmumi!$BC$46),0,
IF(AND(AU171&gt;= Pieņēmumi!$BC$46,AU171&lt;Pieņēmumi!$BC$47), "Mikro",
IF(AND(AU171&gt;=Pieņēmumi!$BC$47,AU171&lt;Pieņēmumi!$BC$48), "Mazs",
IF(AND(AU171&gt;=Pieņēmumi!$BC$48,AU171&lt;Pieņēmumi!$BC$49), "Vidējs","Liels"))))</f>
        <v>Liels</v>
      </c>
      <c r="AW171" s="9">
        <f>IF(AV171="Mikro",Pieņēmumi!$BC$31*AT171*0.5,
IF(AV171="Mazs",Pieņēmumi!$BC$31*AT171,
IF(AV171="Vidējs",Pieņēmumi!$BC$32*AT171,
IF(AV171="Liels",Pieņēmumi!$BC$34*AT171,
0))))</f>
        <v>3.0303030303030303</v>
      </c>
      <c r="AX171" s="9">
        <f>IF(AV171="Mikro",Pieņēmumi!$BC$31*AT171*0.5,0)</f>
        <v>0</v>
      </c>
      <c r="AY171">
        <v>0</v>
      </c>
      <c r="AZ171">
        <v>0</v>
      </c>
      <c r="BA171" s="2">
        <v>0</v>
      </c>
      <c r="BB171" s="6">
        <f>ROUNDUP(IF($A171=1,AY171/Pieņēmumi!$BN$39,IF($A171=2,AY171/Pieņēmumi!$BN$40,IF($A171=3,AY171/Pieņēmumi!$BN$41,AY171/Pieņēmumi!$BN$42))),$BB$10)</f>
        <v>0</v>
      </c>
      <c r="BC171" s="6">
        <f t="shared" si="123"/>
        <v>0</v>
      </c>
      <c r="BD171" s="6">
        <f>IF(AND(BC171&gt;=0,BC171&lt;Pieņēmumi!$BN$46),0,
IF(AND(BC171&gt;= Pieņēmumi!$BN$46,BC171&lt;Pieņēmumi!$BN$47), "Mikro",
IF(AND(BC171&gt;=Pieņēmumi!$BN$47,BC171&lt;Pieņēmumi!$BN$48), "Mazs",
IF(AND(BC171&gt;=Pieņēmumi!$BN$48,BC171&lt;Pieņēmumi!$BN$49), "Vidējs","Liels"))))</f>
        <v>0</v>
      </c>
      <c r="BE171" s="9">
        <f>IF(BD171="Mikro",Pieņēmumi!$BN$31*BB171*0.5,
IF(BD171="Mazs",Pieņēmumi!$BN$31*BB171,
IF(BD171="Vidējs",Pieņēmumi!$BN$32*BB171,
IF(BD171="Liels",Pieņēmumi!$BN$34*BB171,
0))))</f>
        <v>0</v>
      </c>
      <c r="BF171" s="9">
        <f>IF(BD171="Mikro",Pieņēmumi!$BN$31*BB171*0.5,0)</f>
        <v>0</v>
      </c>
      <c r="BG171">
        <v>0</v>
      </c>
      <c r="BH171">
        <v>0</v>
      </c>
      <c r="BI171" s="2">
        <v>0</v>
      </c>
      <c r="BJ171" s="6">
        <f>ROUNDUP(IF($A171=1,BG171/Pieņēmumi!$BY$39,IF($A171=2,BG171/Pieņēmumi!$BY$40,IF($A171=3,BG171/Pieņēmumi!$BY$41,BG171/Pieņēmumi!$BY$42))),$BJ$10)</f>
        <v>0</v>
      </c>
      <c r="BK171" s="6">
        <f t="shared" si="124"/>
        <v>0</v>
      </c>
      <c r="BL171" s="6">
        <f>IF(AND(BK171&gt;=0,BK171&lt;Pieņēmumi!$BY$46),0,
IF(AND(BK171&gt;= Pieņēmumi!$BY$46,BK171&lt;Pieņēmumi!$BY$47), "Mikro",
IF(AND(BK171&gt;=Pieņēmumi!$BY$47,BK171&lt;Pieņēmumi!$BY$48), "Mazs",
IF(AND(BK171&gt;=Pieņēmumi!$BY$48,BK171&lt;Pieņēmumi!$BY$49), "Vidējs","Liels"))))</f>
        <v>0</v>
      </c>
      <c r="BM171" s="9">
        <f>IF(BL171="Mikro",Pieņēmumi!$BY$31*BJ171*0.5,
IF(BL171="Mazs",Pieņēmumi!$BY$31*BJ171,
IF(BL171="Vidējs",Pieņēmumi!$BY$32*BJ171,
IF(BL171="Liels",Pieņēmumi!$BY$34*BJ171,
0))))</f>
        <v>0</v>
      </c>
      <c r="BN171" s="9">
        <f>IF(BL171="Mikro",Pieņēmumi!$BY$31*BJ171*0.5,0)</f>
        <v>0</v>
      </c>
      <c r="BO171">
        <v>0</v>
      </c>
      <c r="BP171">
        <v>0</v>
      </c>
      <c r="BQ171" s="2">
        <v>0</v>
      </c>
      <c r="BR171" s="6">
        <f>ROUNDUP(IF($A171=1,BO171/Pieņēmumi!$CJ$39,IF($A171=2,BO171/Pieņēmumi!$CJ$40,IF($A171=3,BO171/Pieņēmumi!$CJ$41,BO171/Pieņēmumi!$CJ$42))),$BR$10)</f>
        <v>0</v>
      </c>
      <c r="BS171" s="6">
        <f t="shared" si="125"/>
        <v>0</v>
      </c>
      <c r="BT171" s="6">
        <f>IF(AND(BS171&gt;=0,BS171&lt;Pieņēmumi!$CJ$46),0,
IF(AND(BS171&gt;= Pieņēmumi!$CJ$46,BS171&lt;Pieņēmumi!$CJ$47), "Mikro",
IF(AND(BS171&gt;=Pieņēmumi!$CJ$47,BS171&lt;Pieņēmumi!$CJ$48), "Mazs",
IF(AND(BS171&gt;=Pieņēmumi!$CJ$48,BS171&lt;Pieņēmumi!$CJ$49), "Vidējs","Liels"))))</f>
        <v>0</v>
      </c>
      <c r="BU171" s="9">
        <f>IF(BT171="Mikro",Pieņēmumi!$CJ$31*BR171*0.5,
IF(BT171="Mazs",Pieņēmumi!$CJ$31*BR171,
IF(BT171="Vidējs",Pieņēmumi!$CJ$32*BR171,
IF(BT171="Liels",Pieņēmumi!$CJ$34*BR171,
0))))</f>
        <v>0</v>
      </c>
      <c r="BV171" s="9">
        <f>IF(BT171="Mikro",Pieņēmumi!$CJ$31*BR171*0.5,0)</f>
        <v>0</v>
      </c>
      <c r="BW171">
        <v>0</v>
      </c>
      <c r="BX171">
        <v>0</v>
      </c>
      <c r="BY171" s="2">
        <v>0</v>
      </c>
      <c r="BZ171" s="6">
        <f>ROUNDUP(IF($A171=1,BW171/Pieņēmumi!$CU$42,IF($A171=2,BW171/Pieņēmumi!$CU$43,IF($A171=3,BW171/Pieņēmumi!$CU$44,BW171/Pieņēmumi!$CU$45))),$CH$10)</f>
        <v>0</v>
      </c>
      <c r="CA171" s="6">
        <f t="shared" si="126"/>
        <v>0</v>
      </c>
      <c r="CB171" s="6">
        <f>IF(AND(CA171&gt;=0,CA171&lt;Pieņēmumi!$CU$49),0,
IF(AND(CA171&gt;=Pieņēmumi!$CU$49,CA171&lt;Pieņēmumi!$CU$50),"Mazs",
IF(AND(CA171&gt;=Pieņēmumi!$CU$50,CA171&lt;Pieņēmumi!$CU$51),"Vidējs","Liels")))</f>
        <v>0</v>
      </c>
      <c r="CC171" s="9">
        <f>IF(CB171="Mazs",Pieņēmumi!$CU$34*BZ171,IF(CB171="Vidējs",Pieņēmumi!$CU$35*BZ171,IF(CB171="Liels",Pieņēmumi!$CU$37*BZ171,0)))</f>
        <v>0</v>
      </c>
      <c r="CD171" s="9">
        <f>IF(CB171="Mazs",(Pieņēmumi!$CU$35-Pieņēmumi!$CU$34)*BZ171,0)</f>
        <v>0</v>
      </c>
      <c r="CE171">
        <v>0</v>
      </c>
      <c r="CF171">
        <v>0</v>
      </c>
      <c r="CG171" s="2">
        <v>0</v>
      </c>
      <c r="CH171" s="6">
        <f>ROUNDUP(IF($A171=1,CE171/Pieņēmumi!$DE$42,IF($A171=2,CE171/Pieņēmumi!$DE$43,IF($A171=3,CE171/Pieņēmumi!$DE$44,CE171/Pieņēmumi!$DE$45))),$CH$10)</f>
        <v>0</v>
      </c>
      <c r="CI171" s="6">
        <f t="shared" si="127"/>
        <v>0</v>
      </c>
      <c r="CJ171" s="6">
        <f>IF(AND(CI171&gt;=0,CI171&lt;Pieņēmumi!$DE$49),0,
IF(AND(CI171&gt;=Pieņēmumi!$DE$49,CI171&lt;Pieņēmumi!$DE$50),"Mazs",
IF(AND(CI171&gt;=Pieņēmumi!$DE$50,CI171&lt;Pieņēmumi!$DE$51),"Vidējs","Liels")))</f>
        <v>0</v>
      </c>
      <c r="CK171" s="9">
        <f>IF(CJ171="Mazs",Pieņēmumi!$DE$34*CH171,IF(CJ171="Vidējs",Pieņēmumi!$DE$35*CH171,IF(CJ171="Liels",Pieņēmumi!$DE$37*CH171,0)))</f>
        <v>0</v>
      </c>
      <c r="CL171" s="9">
        <f>IF(CJ171="Mazs",(Pieņēmumi!$DE$35-Pieņēmumi!$DE$34)*CH171,0)</f>
        <v>0</v>
      </c>
      <c r="CM171">
        <v>0</v>
      </c>
      <c r="CN171">
        <v>0</v>
      </c>
      <c r="CO171" s="2">
        <v>0</v>
      </c>
      <c r="CP171" s="6">
        <f>ROUNDUP(IF($A171=1,CM171/Pieņēmumi!$DO$42,IF($A171=2,CM171/Pieņēmumi!$DO$43,IF($A171=3,CM171/Pieņēmumi!$DO$44,CM171/Pieņēmumi!$DO$45))),$CP$10)</f>
        <v>0</v>
      </c>
      <c r="CQ171" s="6">
        <f t="shared" si="128"/>
        <v>0</v>
      </c>
      <c r="CR171" s="6">
        <f>IF(AND(CQ171&gt;=0,CQ171&lt;Pieņēmumi!$DO$49),0,
IF(AND(CQ171&gt;=Pieņēmumi!$DO$49,CQ171&lt;Pieņēmumi!$DO$50),"Mazs",
IF(AND(CQ171&gt;=Pieņēmumi!$DO$50,CQ171&lt;Pieņēmumi!$DO$51),"Vidējs","Liels")))</f>
        <v>0</v>
      </c>
      <c r="CS171" s="9">
        <f>IF(CR171="Mazs",Pieņēmumi!$DO$34*CP171,IF(CR171="Vidējs",Pieņēmumi!$DO$35*CP171,IF(CR171="Liels",Pieņēmumi!$DO$37*CP171,0)))</f>
        <v>0</v>
      </c>
      <c r="CT171" s="9">
        <f>IF(CR171="Mazs",(Pieņēmumi!$DO$35-Pieņēmumi!$DO$34)*CP171,0)</f>
        <v>0</v>
      </c>
      <c r="CU171" s="6">
        <f t="shared" si="129"/>
        <v>293</v>
      </c>
      <c r="CV171" s="6">
        <f t="shared" si="130"/>
        <v>13</v>
      </c>
      <c r="CW171" s="2">
        <f t="shared" si="131"/>
        <v>22.53846153846154</v>
      </c>
      <c r="CX171" t="str">
        <f t="shared" si="132"/>
        <v>Vidējā</v>
      </c>
    </row>
    <row r="172" spans="1:102" x14ac:dyDescent="0.25">
      <c r="A172" s="5">
        <v>3</v>
      </c>
      <c r="B172" s="23">
        <v>0.70537603804761118</v>
      </c>
      <c r="C172">
        <v>13</v>
      </c>
      <c r="D172">
        <v>1</v>
      </c>
      <c r="E172" s="2">
        <f t="shared" si="146"/>
        <v>13</v>
      </c>
      <c r="F172" s="6">
        <f>ROUNDUP(IF($A172=1,C172/Pieņēmumi!$B$39,IF($A172=2,C172/Pieņēmumi!$B$40,IF($A172=3,C172/Pieņēmumi!$B$41,C172/Pieņēmumi!$B$42))),$F$10)</f>
        <v>1</v>
      </c>
      <c r="G172" s="6">
        <f t="shared" si="117"/>
        <v>13</v>
      </c>
      <c r="H172" s="6" t="str">
        <f>IF(AND(G172&gt;=0,G172&lt;Pieņēmumi!$B$46),0,
IF(AND(G172&gt;= Pieņēmumi!$B$46,G172&lt;Pieņēmumi!$B$47), "Mikro",
IF(AND(G172&gt;=Pieņēmumi!$B$47,G172&lt;Pieņēmumi!$B$48), "Mazs",
IF(AND(G172&gt;=Pieņēmumi!$B$48,G172&lt;Pieņēmumi!$B$49), "Vidējs","Liels"))))</f>
        <v>Vidējs</v>
      </c>
      <c r="I172" s="9">
        <f>IF(H172="Mikro",Pieņēmumi!$B$31*F172*0.5,
IF(H172="Mazs",Pieņēmumi!$B$31*F172,
IF(H172="Vidējs",Pieņēmumi!$B$32*F172,
IF(H172="Liels",Pieņēmumi!$B$34*F172,
0))))</f>
        <v>0.8074935400516795</v>
      </c>
      <c r="J172" s="9">
        <f>IF(H172="Mikro",Pieņēmumi!$B$31*F172*0.5,0)</f>
        <v>0</v>
      </c>
      <c r="K172">
        <v>7</v>
      </c>
      <c r="L172">
        <v>1</v>
      </c>
      <c r="M172" s="2">
        <f t="shared" si="147"/>
        <v>7</v>
      </c>
      <c r="N172" s="6">
        <f>ROUNDUP(IF($A172=1,K172/Pieņēmumi!$L$39,IF($A172=2,K172/Pieņēmumi!$L$40,IF($A172=3,K172/Pieņēmumi!$L$41,K172/Pieņēmumi!$L$42))),$N$10)</f>
        <v>1</v>
      </c>
      <c r="O172" s="6">
        <f t="shared" si="118"/>
        <v>7</v>
      </c>
      <c r="P172" s="6" t="str">
        <f>IF(AND(O172&gt;=0,O172&lt;Pieņēmumi!$L$46),0,
IF(AND(O172&gt;= Pieņēmumi!$L$46,O172&lt;Pieņēmumi!$L$47), "Mikro",
IF(AND(O172&gt;=Pieņēmumi!$L$47,O172&lt;Pieņēmumi!$L$48), "Mazs",
IF(AND(O172&gt;=Pieņēmumi!$L$48,O172&lt;Pieņēmumi!$L$49), "Vidējs","Liels"))))</f>
        <v>Mikro</v>
      </c>
      <c r="Q172" s="9">
        <f>IF(P172="Mikro",Pieņēmumi!$L$31*N172*0.5,
IF(P172="Mazs",Pieņēmumi!$L$31*N172,
IF(P172="Vidējs",Pieņēmumi!$L$32*N172,
IF(P172="Liels",Pieņēmumi!$L$34*N172,
0))))</f>
        <v>0.3734827264239029</v>
      </c>
      <c r="R172" s="9">
        <f>IF(P172="Mikro",Pieņēmumi!$L$31*N172*0.5,0)</f>
        <v>0.3734827264239029</v>
      </c>
      <c r="S172">
        <v>9</v>
      </c>
      <c r="T172">
        <v>1</v>
      </c>
      <c r="U172" s="2">
        <f t="shared" si="148"/>
        <v>9</v>
      </c>
      <c r="V172" s="6">
        <f>ROUNDUP(IF($A172=1,S172/Pieņēmumi!$V$39,IF($A172=2,S172/Pieņēmumi!$V$40,IF($A172=3,S172/Pieņēmumi!$V$41,S172/Pieņēmumi!$V$42))),$V$10)</f>
        <v>1</v>
      </c>
      <c r="W172" s="6">
        <f t="shared" si="119"/>
        <v>9</v>
      </c>
      <c r="X172" s="6" t="str">
        <f>IF(AND(W172&gt;=0,W172&lt;Pieņēmumi!$V$46),0,
IF(AND(W172&gt;= Pieņēmumi!$V$46,W172&lt;Pieņēmumi!$V$47), "Mikro",
IF(AND(W172&gt;=Pieņēmumi!$V$47,W172&lt;Pieņēmumi!$V$48), "Mazs",
IF(AND(W172&gt;=Pieņēmumi!$V$48,W172&lt;Pieņēmumi!$V$49), "Vidējs","Liels"))))</f>
        <v>Mazs</v>
      </c>
      <c r="Y172" s="9">
        <f>IF(X172="Mikro",Pieņēmumi!$V$31*V172*0.5,
IF(X172="Mazs",Pieņēmumi!$V$31*V172,
IF(X172="Vidējs",Pieņēmumi!$V$32*V172,
IF(X172="Liels",Pieņēmumi!$V$34*V172,
0))))</f>
        <v>0.77808901338313108</v>
      </c>
      <c r="Z172" s="9">
        <f>IF(X172="Mikro",Pieņēmumi!$V$31*V172*0.5,0)</f>
        <v>0</v>
      </c>
      <c r="AA172">
        <v>13</v>
      </c>
      <c r="AB172">
        <v>1</v>
      </c>
      <c r="AC172" s="2">
        <f t="shared" si="149"/>
        <v>13</v>
      </c>
      <c r="AD172" s="6">
        <f>ROUNDUP(IF($A172=1,AA172/Pieņēmumi!$AF$39,IF($A172=2,AA172/Pieņēmumi!$AF$40,IF($A172=3,AA172/Pieņēmumi!$AF$41,AA172/Pieņēmumi!$AF$42))),$AD$10)</f>
        <v>1</v>
      </c>
      <c r="AE172" s="6">
        <f t="shared" si="120"/>
        <v>13</v>
      </c>
      <c r="AF172" s="6" t="str">
        <f>IF(AND(AE172&gt;=0,AE172&lt;Pieņēmumi!$AF$46),0,
IF(AND(AE172&gt;= Pieņēmumi!$AF$46,AE172&lt;Pieņēmumi!$AF$47), "Mikro",
IF(AND(AE172&gt;=Pieņēmumi!$AF$47,AE172&lt;Pieņēmumi!$AF$48), "Mazs",
IF(AND(AE172&gt;=Pieņēmumi!$AF$48,AE172&lt;Pieņēmumi!$AF$49), "Vidējs","Liels"))))</f>
        <v>Vidējs</v>
      </c>
      <c r="AG172" s="9">
        <f>IF(AF172="Mikro",Pieņēmumi!$AF$31*AD172*0.5,
IF(AF172="Mazs",Pieņēmumi!$AF$31*AD172,
IF(AF172="Vidējs",Pieņēmumi!$AF$32*AD172,
IF(AF172="Liels",Pieņēmumi!$AF$34*AD172,
0))))</f>
        <v>1.03359173126615</v>
      </c>
      <c r="AH172" s="9">
        <f>IF(AF172="Mikro",Pieņēmumi!$AF$31*AD172*0.5,0)</f>
        <v>0</v>
      </c>
      <c r="AI172">
        <v>18</v>
      </c>
      <c r="AJ172">
        <v>1</v>
      </c>
      <c r="AK172" s="2">
        <f t="shared" si="150"/>
        <v>18</v>
      </c>
      <c r="AL172" s="6">
        <f>ROUNDUP(IF($A172=1,AI172/Pieņēmumi!$AR$39,IF($A172=2,AI172/Pieņēmumi!$AR$40,IF($A172=3,AI172/Pieņēmumi!$AR$41,AI172/Pieņēmumi!$AR$42))),$AL$10)</f>
        <v>1</v>
      </c>
      <c r="AM172" s="6">
        <f t="shared" si="121"/>
        <v>18</v>
      </c>
      <c r="AN172" s="6" t="str">
        <f>IF(AND(AM172&gt;=0,AM172&lt;Pieņēmumi!$AR$46),0,
IF(AND(AM172&gt;= Pieņēmumi!$AR$46,AM172&lt;Pieņēmumi!$AR$47), "Mikro",
IF(AND(AM172&gt;=Pieņēmumi!$AR$47,AM172&lt;Pieņēmumi!$AR$48), "Mazs",
IF(AND(AM172&gt;=Pieņēmumi!$AR$48,AM172&lt;Pieņēmumi!$AR$49), "Vidējs","Liels"))))</f>
        <v>Vidējs</v>
      </c>
      <c r="AO172" s="9">
        <f>IF(AN172="Mikro",Pieņēmumi!$AR$31*AL172*0.5,
IF(AN172="Mazs",Pieņēmumi!$AR$31*AL172,
IF(AN172="Vidējs",Pieņēmumi!$AR$32*AL172,
IF(AN172="Liels",Pieņēmumi!$AR$34*AL172,
0))))</f>
        <v>1.0981912144702843</v>
      </c>
      <c r="AP172" s="9">
        <f>IF(AN172="Mikro",Pieņēmumi!$AR$31*AL172*0.5,0)</f>
        <v>0</v>
      </c>
      <c r="AQ172">
        <v>12</v>
      </c>
      <c r="AR172">
        <v>1</v>
      </c>
      <c r="AS172" s="2">
        <f t="shared" si="151"/>
        <v>12</v>
      </c>
      <c r="AT172" s="6">
        <f>ROUNDUP(IF($A172=1,AQ172/Pieņēmumi!$BC$39,IF($A172=2,AQ172/Pieņēmumi!$BC$40,IF($A172=3,AQ172/Pieņēmumi!$BC$41,AQ172/Pieņēmumi!$BC$42))),$AT$10)</f>
        <v>1</v>
      </c>
      <c r="AU172" s="6">
        <f t="shared" si="122"/>
        <v>12</v>
      </c>
      <c r="AV172" s="6" t="str">
        <f>IF(AND(AU172&gt;=0,AU172&lt;Pieņēmumi!$BC$46),0,
IF(AND(AU172&gt;= Pieņēmumi!$BC$46,AU172&lt;Pieņēmumi!$BC$47), "Mikro",
IF(AND(AU172&gt;=Pieņēmumi!$BC$47,AU172&lt;Pieņēmumi!$BC$48), "Mazs",
IF(AND(AU172&gt;=Pieņēmumi!$BC$48,AU172&lt;Pieņēmumi!$BC$49), "Vidējs","Liels"))))</f>
        <v>Vidējs</v>
      </c>
      <c r="AW172" s="9">
        <f>IF(AV172="Mikro",Pieņēmumi!$BC$31*AT172*0.5,
IF(AV172="Mazs",Pieņēmumi!$BC$31*AT172,
IF(AV172="Vidējs",Pieņēmumi!$BC$32*AT172,
IF(AV172="Liels",Pieņēmumi!$BC$34*AT172,
0))))</f>
        <v>1.1627906976744187</v>
      </c>
      <c r="AX172" s="9">
        <f>IF(AV172="Mikro",Pieņēmumi!$BC$31*AT172*0.5,0)</f>
        <v>0</v>
      </c>
      <c r="AY172">
        <v>19</v>
      </c>
      <c r="AZ172">
        <v>1</v>
      </c>
      <c r="BA172" s="2">
        <f t="shared" ref="BA172:BA184" si="152">AY172/AZ172</f>
        <v>19</v>
      </c>
      <c r="BB172" s="6">
        <f>ROUNDUP(IF($A172=1,AY172/Pieņēmumi!$BN$39,IF($A172=2,AY172/Pieņēmumi!$BN$40,IF($A172=3,AY172/Pieņēmumi!$BN$41,AY172/Pieņēmumi!$BN$42))),$BB$10)</f>
        <v>1</v>
      </c>
      <c r="BC172" s="6">
        <f t="shared" si="123"/>
        <v>19</v>
      </c>
      <c r="BD172" s="6" t="str">
        <f>IF(AND(BC172&gt;=0,BC172&lt;Pieņēmumi!$BN$46),0,
IF(AND(BC172&gt;= Pieņēmumi!$BN$46,BC172&lt;Pieņēmumi!$BN$47), "Mikro",
IF(AND(BC172&gt;=Pieņēmumi!$BN$47,BC172&lt;Pieņēmumi!$BN$48), "Mazs",
IF(AND(BC172&gt;=Pieņēmumi!$BN$48,BC172&lt;Pieņēmumi!$BN$49), "Vidējs","Liels"))))</f>
        <v>Vidējs</v>
      </c>
      <c r="BE172" s="9">
        <f>IF(BD172="Mikro",Pieņēmumi!$BN$31*BB172*0.5,
IF(BD172="Mazs",Pieņēmumi!$BN$31*BB172,
IF(BD172="Vidējs",Pieņēmumi!$BN$32*BB172,
IF(BD172="Liels",Pieņēmumi!$BN$34*BB172,
0))))</f>
        <v>1.227390180878553</v>
      </c>
      <c r="BF172" s="9">
        <f>IF(BD172="Mikro",Pieņēmumi!$BN$31*BB172*0.5,0)</f>
        <v>0</v>
      </c>
      <c r="BG172">
        <v>13</v>
      </c>
      <c r="BH172">
        <v>1</v>
      </c>
      <c r="BI172" s="2">
        <f t="shared" ref="BI172:BI184" si="153">BG172/BH172</f>
        <v>13</v>
      </c>
      <c r="BJ172" s="6">
        <f>ROUNDUP(IF($A172=1,BG172/Pieņēmumi!$BY$39,IF($A172=2,BG172/Pieņēmumi!$BY$40,IF($A172=3,BG172/Pieņēmumi!$BY$41,BG172/Pieņēmumi!$BY$42))),$BJ$10)</f>
        <v>1</v>
      </c>
      <c r="BK172" s="6">
        <f t="shared" si="124"/>
        <v>13</v>
      </c>
      <c r="BL172" s="6" t="str">
        <f>IF(AND(BK172&gt;=0,BK172&lt;Pieņēmumi!$BY$46),0,
IF(AND(BK172&gt;= Pieņēmumi!$BY$46,BK172&lt;Pieņēmumi!$BY$47), "Mikro",
IF(AND(BK172&gt;=Pieņēmumi!$BY$47,BK172&lt;Pieņēmumi!$BY$48), "Mazs",
IF(AND(BK172&gt;=Pieņēmumi!$BY$48,BK172&lt;Pieņēmumi!$BY$49), "Vidējs","Liels"))))</f>
        <v>Vidējs</v>
      </c>
      <c r="BM172" s="9">
        <f>IF(BL172="Mikro",Pieņēmumi!$BY$31*BJ172*0.5,
IF(BL172="Mazs",Pieņēmumi!$BY$31*BJ172,
IF(BL172="Vidējs",Pieņēmumi!$BY$32*BJ172,
IF(BL172="Liels",Pieņēmumi!$BY$34*BJ172,
0))))</f>
        <v>1.2919896640826873</v>
      </c>
      <c r="BN172" s="9">
        <f>IF(BL172="Mikro",Pieņēmumi!$BY$31*BJ172*0.5,0)</f>
        <v>0</v>
      </c>
      <c r="BO172">
        <v>19</v>
      </c>
      <c r="BP172">
        <v>1</v>
      </c>
      <c r="BQ172" s="2">
        <f t="shared" ref="BQ172:BQ184" si="154">BO172/BP172</f>
        <v>19</v>
      </c>
      <c r="BR172" s="6">
        <f>ROUNDUP(IF($A172=1,BO172/Pieņēmumi!$CJ$39,IF($A172=2,BO172/Pieņēmumi!$CJ$40,IF($A172=3,BO172/Pieņēmumi!$CJ$41,BO172/Pieņēmumi!$CJ$42))),$BR$10)</f>
        <v>1</v>
      </c>
      <c r="BS172" s="6">
        <f t="shared" si="125"/>
        <v>19</v>
      </c>
      <c r="BT172" s="6" t="str">
        <f>IF(AND(BS172&gt;=0,BS172&lt;Pieņēmumi!$CJ$46),0,
IF(AND(BS172&gt;= Pieņēmumi!$CJ$46,BS172&lt;Pieņēmumi!$CJ$47), "Mikro",
IF(AND(BS172&gt;=Pieņēmumi!$CJ$47,BS172&lt;Pieņēmumi!$CJ$48), "Mazs",
IF(AND(BS172&gt;=Pieņēmumi!$CJ$48,BS172&lt;Pieņēmumi!$CJ$49), "Vidējs","Liels"))))</f>
        <v>Vidējs</v>
      </c>
      <c r="BU172" s="9">
        <f>IF(BT172="Mikro",Pieņēmumi!$CJ$31*BR172*0.5,
IF(BT172="Mazs",Pieņēmumi!$CJ$31*BR172,
IF(BT172="Vidējs",Pieņēmumi!$CJ$32*BR172,
IF(BT172="Liels",Pieņēmumi!$CJ$34*BR172,
0))))</f>
        <v>1.2919896640826873</v>
      </c>
      <c r="BV172" s="9">
        <f>IF(BT172="Mikro",Pieņēmumi!$CJ$31*BR172*0.5,0)</f>
        <v>0</v>
      </c>
      <c r="BW172">
        <v>0</v>
      </c>
      <c r="BX172">
        <v>0</v>
      </c>
      <c r="BY172" s="2">
        <v>0</v>
      </c>
      <c r="BZ172" s="6">
        <f>ROUNDUP(IF($A172=1,BW172/Pieņēmumi!$CU$42,IF($A172=2,BW172/Pieņēmumi!$CU$43,IF($A172=3,BW172/Pieņēmumi!$CU$44,BW172/Pieņēmumi!$CU$45))),$CH$10)</f>
        <v>0</v>
      </c>
      <c r="CA172" s="6">
        <f t="shared" si="126"/>
        <v>0</v>
      </c>
      <c r="CB172" s="6">
        <f>IF(AND(CA172&gt;=0,CA172&lt;Pieņēmumi!$CU$49),0,
IF(AND(CA172&gt;=Pieņēmumi!$CU$49,CA172&lt;Pieņēmumi!$CU$50),"Mazs",
IF(AND(CA172&gt;=Pieņēmumi!$CU$50,CA172&lt;Pieņēmumi!$CU$51),"Vidējs","Liels")))</f>
        <v>0</v>
      </c>
      <c r="CC172" s="9">
        <f>IF(CB172="Mazs",Pieņēmumi!$CU$34*BZ172,IF(CB172="Vidējs",Pieņēmumi!$CU$35*BZ172,IF(CB172="Liels",Pieņēmumi!$CU$37*BZ172,0)))</f>
        <v>0</v>
      </c>
      <c r="CD172" s="9">
        <f>IF(CB172="Mazs",(Pieņēmumi!$CU$35-Pieņēmumi!$CU$34)*BZ172,0)</f>
        <v>0</v>
      </c>
      <c r="CE172">
        <v>0</v>
      </c>
      <c r="CF172">
        <v>0</v>
      </c>
      <c r="CG172" s="2">
        <v>0</v>
      </c>
      <c r="CH172" s="6">
        <f>ROUNDUP(IF($A172=1,CE172/Pieņēmumi!$DE$42,IF($A172=2,CE172/Pieņēmumi!$DE$43,IF($A172=3,CE172/Pieņēmumi!$DE$44,CE172/Pieņēmumi!$DE$45))),$CH$10)</f>
        <v>0</v>
      </c>
      <c r="CI172" s="6">
        <f t="shared" si="127"/>
        <v>0</v>
      </c>
      <c r="CJ172" s="6">
        <f>IF(AND(CI172&gt;=0,CI172&lt;Pieņēmumi!$DE$49),0,
IF(AND(CI172&gt;=Pieņēmumi!$DE$49,CI172&lt;Pieņēmumi!$DE$50),"Mazs",
IF(AND(CI172&gt;=Pieņēmumi!$DE$50,CI172&lt;Pieņēmumi!$DE$51),"Vidējs","Liels")))</f>
        <v>0</v>
      </c>
      <c r="CK172" s="9">
        <f>IF(CJ172="Mazs",Pieņēmumi!$DE$34*CH172,IF(CJ172="Vidējs",Pieņēmumi!$DE$35*CH172,IF(CJ172="Liels",Pieņēmumi!$DE$37*CH172,0)))</f>
        <v>0</v>
      </c>
      <c r="CL172" s="9">
        <f>IF(CJ172="Mazs",(Pieņēmumi!$DE$35-Pieņēmumi!$DE$34)*CH172,0)</f>
        <v>0</v>
      </c>
      <c r="CM172">
        <v>0</v>
      </c>
      <c r="CN172">
        <v>0</v>
      </c>
      <c r="CO172" s="2">
        <v>0</v>
      </c>
      <c r="CP172" s="6">
        <f>ROUNDUP(IF($A172=1,CM172/Pieņēmumi!$DO$42,IF($A172=2,CM172/Pieņēmumi!$DO$43,IF($A172=3,CM172/Pieņēmumi!$DO$44,CM172/Pieņēmumi!$DO$45))),$CP$10)</f>
        <v>0</v>
      </c>
      <c r="CQ172" s="6">
        <f t="shared" si="128"/>
        <v>0</v>
      </c>
      <c r="CR172" s="6">
        <f>IF(AND(CQ172&gt;=0,CQ172&lt;Pieņēmumi!$DO$49),0,
IF(AND(CQ172&gt;=Pieņēmumi!$DO$49,CQ172&lt;Pieņēmumi!$DO$50),"Mazs",
IF(AND(CQ172&gt;=Pieņēmumi!$DO$50,CQ172&lt;Pieņēmumi!$DO$51),"Vidējs","Liels")))</f>
        <v>0</v>
      </c>
      <c r="CS172" s="9">
        <f>IF(CR172="Mazs",Pieņēmumi!$DO$34*CP172,IF(CR172="Vidējs",Pieņēmumi!$DO$35*CP172,IF(CR172="Liels",Pieņēmumi!$DO$37*CP172,0)))</f>
        <v>0</v>
      </c>
      <c r="CT172" s="9">
        <f>IF(CR172="Mazs",(Pieņēmumi!$DO$35-Pieņēmumi!$DO$34)*CP172,0)</f>
        <v>0</v>
      </c>
      <c r="CU172" s="6">
        <f t="shared" si="129"/>
        <v>123</v>
      </c>
      <c r="CV172" s="6">
        <f t="shared" si="130"/>
        <v>9</v>
      </c>
      <c r="CW172" s="2">
        <f t="shared" si="131"/>
        <v>13.666666666666666</v>
      </c>
      <c r="CX172" t="str">
        <f t="shared" si="132"/>
        <v>Vidējā</v>
      </c>
    </row>
    <row r="173" spans="1:102" x14ac:dyDescent="0.25">
      <c r="A173" s="5">
        <v>1</v>
      </c>
      <c r="B173" s="23">
        <v>0.7038916068301927</v>
      </c>
      <c r="C173">
        <v>49</v>
      </c>
      <c r="D173">
        <v>2</v>
      </c>
      <c r="E173" s="2">
        <f t="shared" si="146"/>
        <v>24.5</v>
      </c>
      <c r="F173" s="6">
        <f>ROUNDUP(IF($A173=1,C173/Pieņēmumi!$B$39,IF($A173=2,C173/Pieņēmumi!$B$40,IF($A173=3,C173/Pieņēmumi!$B$41,C173/Pieņēmumi!$B$42))),$F$10)</f>
        <v>3</v>
      </c>
      <c r="G173" s="6">
        <f t="shared" si="117"/>
        <v>16.333333333333332</v>
      </c>
      <c r="H173" s="6" t="str">
        <f>IF(AND(G173&gt;=0,G173&lt;Pieņēmumi!$B$46),0,
IF(AND(G173&gt;= Pieņēmumi!$B$46,G173&lt;Pieņēmumi!$B$47), "Mikro",
IF(AND(G173&gt;=Pieņēmumi!$B$47,G173&lt;Pieņēmumi!$B$48), "Mazs",
IF(AND(G173&gt;=Pieņēmumi!$B$48,G173&lt;Pieņēmumi!$B$49), "Vidējs","Liels"))))</f>
        <v>Vidējs</v>
      </c>
      <c r="I173" s="9">
        <f>IF(H173="Mikro",Pieņēmumi!$B$31*F173*0.5,
IF(H173="Mazs",Pieņēmumi!$B$31*F173,
IF(H173="Vidējs",Pieņēmumi!$B$32*F173,
IF(H173="Liels",Pieņēmumi!$B$34*F173,
0))))</f>
        <v>2.4224806201550386</v>
      </c>
      <c r="J173" s="9">
        <f>IF(H173="Mikro",Pieņēmumi!$B$31*F173*0.5,0)</f>
        <v>0</v>
      </c>
      <c r="K173">
        <v>57</v>
      </c>
      <c r="L173">
        <v>3</v>
      </c>
      <c r="M173" s="2">
        <f t="shared" si="147"/>
        <v>19</v>
      </c>
      <c r="N173" s="6">
        <f>ROUNDUP(IF($A173=1,K173/Pieņēmumi!$L$39,IF($A173=2,K173/Pieņēmumi!$L$40,IF($A173=3,K173/Pieņēmumi!$L$41,K173/Pieņēmumi!$L$42))),$N$10)</f>
        <v>3</v>
      </c>
      <c r="O173" s="6">
        <f t="shared" si="118"/>
        <v>19</v>
      </c>
      <c r="P173" s="6" t="str">
        <f>IF(AND(O173&gt;=0,O173&lt;Pieņēmumi!$L$46),0,
IF(AND(O173&gt;= Pieņēmumi!$L$46,O173&lt;Pieņēmumi!$L$47), "Mikro",
IF(AND(O173&gt;=Pieņēmumi!$L$47,O173&lt;Pieņēmumi!$L$48), "Mazs",
IF(AND(O173&gt;=Pieņēmumi!$L$48,O173&lt;Pieņēmumi!$L$49), "Vidējs","Liels"))))</f>
        <v>Vidējs</v>
      </c>
      <c r="Q173" s="9">
        <f>IF(P173="Mikro",Pieņēmumi!$L$31*N173*0.5,
IF(P173="Mazs",Pieņēmumi!$L$31*N173,
IF(P173="Vidējs",Pieņēmumi!$L$32*N173,
IF(P173="Liels",Pieņēmumi!$L$34*N173,
0))))</f>
        <v>2.5193798449612408</v>
      </c>
      <c r="R173" s="9">
        <f>IF(P173="Mikro",Pieņēmumi!$L$31*N173*0.5,0)</f>
        <v>0</v>
      </c>
      <c r="S173">
        <v>29</v>
      </c>
      <c r="T173">
        <v>2</v>
      </c>
      <c r="U173" s="2">
        <f t="shared" si="148"/>
        <v>14.5</v>
      </c>
      <c r="V173" s="6">
        <f>ROUNDUP(IF($A173=1,S173/Pieņēmumi!$V$39,IF($A173=2,S173/Pieņēmumi!$V$40,IF($A173=3,S173/Pieņēmumi!$V$41,S173/Pieņēmumi!$V$42))),$V$10)</f>
        <v>2</v>
      </c>
      <c r="W173" s="6">
        <f t="shared" si="119"/>
        <v>14.5</v>
      </c>
      <c r="X173" s="6" t="str">
        <f>IF(AND(W173&gt;=0,W173&lt;Pieņēmumi!$V$46),0,
IF(AND(W173&gt;= Pieņēmumi!$V$46,W173&lt;Pieņēmumi!$V$47), "Mikro",
IF(AND(W173&gt;=Pieņēmumi!$V$47,W173&lt;Pieņēmumi!$V$48), "Mazs",
IF(AND(W173&gt;=Pieņēmumi!$V$48,W173&lt;Pieņēmumi!$V$49), "Vidējs","Liels"))))</f>
        <v>Vidējs</v>
      </c>
      <c r="Y173" s="9">
        <f>IF(X173="Mikro",Pieņēmumi!$V$31*V173*0.5,
IF(X173="Mazs",Pieņēmumi!$V$31*V173,
IF(X173="Vidējs",Pieņēmumi!$V$32*V173,
IF(X173="Liels",Pieņēmumi!$V$34*V173,
0))))</f>
        <v>1.7441860465116281</v>
      </c>
      <c r="Z173" s="9">
        <f>IF(X173="Mikro",Pieņēmumi!$V$31*V173*0.5,0)</f>
        <v>0</v>
      </c>
      <c r="AA173">
        <v>37</v>
      </c>
      <c r="AB173">
        <v>2</v>
      </c>
      <c r="AC173" s="2">
        <f t="shared" si="149"/>
        <v>18.5</v>
      </c>
      <c r="AD173" s="6">
        <f>ROUNDUP(IF($A173=1,AA173/Pieņēmumi!$AF$39,IF($A173=2,AA173/Pieņēmumi!$AF$40,IF($A173=3,AA173/Pieņēmumi!$AF$41,AA173/Pieņēmumi!$AF$42))),$AD$10)</f>
        <v>2</v>
      </c>
      <c r="AE173" s="6">
        <f t="shared" si="120"/>
        <v>18.5</v>
      </c>
      <c r="AF173" s="6" t="str">
        <f>IF(AND(AE173&gt;=0,AE173&lt;Pieņēmumi!$AF$46),0,
IF(AND(AE173&gt;= Pieņēmumi!$AF$46,AE173&lt;Pieņēmumi!$AF$47), "Mikro",
IF(AND(AE173&gt;=Pieņēmumi!$AF$47,AE173&lt;Pieņēmumi!$AF$48), "Mazs",
IF(AND(AE173&gt;=Pieņēmumi!$AF$48,AE173&lt;Pieņēmumi!$AF$49), "Vidējs","Liels"))))</f>
        <v>Vidējs</v>
      </c>
      <c r="AG173" s="9">
        <f>IF(AF173="Mikro",Pieņēmumi!$AF$31*AD173*0.5,
IF(AF173="Mazs",Pieņēmumi!$AF$31*AD173,
IF(AF173="Vidējs",Pieņēmumi!$AF$32*AD173,
IF(AF173="Liels",Pieņēmumi!$AF$34*AD173,
0))))</f>
        <v>2.0671834625323</v>
      </c>
      <c r="AH173" s="9">
        <f>IF(AF173="Mikro",Pieņēmumi!$AF$31*AD173*0.5,0)</f>
        <v>0</v>
      </c>
      <c r="AI173">
        <v>34</v>
      </c>
      <c r="AJ173">
        <v>2</v>
      </c>
      <c r="AK173" s="2">
        <f t="shared" si="150"/>
        <v>17</v>
      </c>
      <c r="AL173" s="6">
        <f>ROUNDUP(IF($A173=1,AI173/Pieņēmumi!$AR$39,IF($A173=2,AI173/Pieņēmumi!$AR$40,IF($A173=3,AI173/Pieņēmumi!$AR$41,AI173/Pieņēmumi!$AR$42))),$AL$10)</f>
        <v>2</v>
      </c>
      <c r="AM173" s="6">
        <f t="shared" si="121"/>
        <v>17</v>
      </c>
      <c r="AN173" s="6" t="str">
        <f>IF(AND(AM173&gt;=0,AM173&lt;Pieņēmumi!$AR$46),0,
IF(AND(AM173&gt;= Pieņēmumi!$AR$46,AM173&lt;Pieņēmumi!$AR$47), "Mikro",
IF(AND(AM173&gt;=Pieņēmumi!$AR$47,AM173&lt;Pieņēmumi!$AR$48), "Mazs",
IF(AND(AM173&gt;=Pieņēmumi!$AR$48,AM173&lt;Pieņēmumi!$AR$49), "Vidējs","Liels"))))</f>
        <v>Vidējs</v>
      </c>
      <c r="AO173" s="9">
        <f>IF(AN173="Mikro",Pieņēmumi!$AR$31*AL173*0.5,
IF(AN173="Mazs",Pieņēmumi!$AR$31*AL173,
IF(AN173="Vidējs",Pieņēmumi!$AR$32*AL173,
IF(AN173="Liels",Pieņēmumi!$AR$34*AL173,
0))))</f>
        <v>2.1963824289405687</v>
      </c>
      <c r="AP173" s="9">
        <f>IF(AN173="Mikro",Pieņēmumi!$AR$31*AL173*0.5,0)</f>
        <v>0</v>
      </c>
      <c r="AQ173">
        <v>35</v>
      </c>
      <c r="AR173">
        <v>2</v>
      </c>
      <c r="AS173" s="2">
        <f t="shared" si="151"/>
        <v>17.5</v>
      </c>
      <c r="AT173" s="6">
        <f>ROUNDUP(IF($A173=1,AQ173/Pieņēmumi!$BC$39,IF($A173=2,AQ173/Pieņēmumi!$BC$40,IF($A173=3,AQ173/Pieņēmumi!$BC$41,AQ173/Pieņēmumi!$BC$42))),$AT$10)</f>
        <v>2</v>
      </c>
      <c r="AU173" s="6">
        <f t="shared" si="122"/>
        <v>17.5</v>
      </c>
      <c r="AV173" s="6" t="str">
        <f>IF(AND(AU173&gt;=0,AU173&lt;Pieņēmumi!$BC$46),0,
IF(AND(AU173&gt;= Pieņēmumi!$BC$46,AU173&lt;Pieņēmumi!$BC$47), "Mikro",
IF(AND(AU173&gt;=Pieņēmumi!$BC$47,AU173&lt;Pieņēmumi!$BC$48), "Mazs",
IF(AND(AU173&gt;=Pieņēmumi!$BC$48,AU173&lt;Pieņēmumi!$BC$49), "Vidējs","Liels"))))</f>
        <v>Vidējs</v>
      </c>
      <c r="AW173" s="9">
        <f>IF(AV173="Mikro",Pieņēmumi!$BC$31*AT173*0.5,
IF(AV173="Mazs",Pieņēmumi!$BC$31*AT173,
IF(AV173="Vidējs",Pieņēmumi!$BC$32*AT173,
IF(AV173="Liels",Pieņēmumi!$BC$34*AT173,
0))))</f>
        <v>2.3255813953488373</v>
      </c>
      <c r="AX173" s="9">
        <f>IF(AV173="Mikro",Pieņēmumi!$BC$31*AT173*0.5,0)</f>
        <v>0</v>
      </c>
      <c r="AY173">
        <v>38</v>
      </c>
      <c r="AZ173">
        <v>2</v>
      </c>
      <c r="BA173" s="2">
        <f t="shared" si="152"/>
        <v>19</v>
      </c>
      <c r="BB173" s="6">
        <f>ROUNDUP(IF($A173=1,AY173/Pieņēmumi!$BN$39,IF($A173=2,AY173/Pieņēmumi!$BN$40,IF($A173=3,AY173/Pieņēmumi!$BN$41,AY173/Pieņēmumi!$BN$42))),$BB$10)</f>
        <v>2</v>
      </c>
      <c r="BC173" s="6">
        <f t="shared" si="123"/>
        <v>19</v>
      </c>
      <c r="BD173" s="6" t="str">
        <f>IF(AND(BC173&gt;=0,BC173&lt;Pieņēmumi!$BN$46),0,
IF(AND(BC173&gt;= Pieņēmumi!$BN$46,BC173&lt;Pieņēmumi!$BN$47), "Mikro",
IF(AND(BC173&gt;=Pieņēmumi!$BN$47,BC173&lt;Pieņēmumi!$BN$48), "Mazs",
IF(AND(BC173&gt;=Pieņēmumi!$BN$48,BC173&lt;Pieņēmumi!$BN$49), "Vidējs","Liels"))))</f>
        <v>Vidējs</v>
      </c>
      <c r="BE173" s="9">
        <f>IF(BD173="Mikro",Pieņēmumi!$BN$31*BB173*0.5,
IF(BD173="Mazs",Pieņēmumi!$BN$31*BB173,
IF(BD173="Vidējs",Pieņēmumi!$BN$32*BB173,
IF(BD173="Liels",Pieņēmumi!$BN$34*BB173,
0))))</f>
        <v>2.454780361757106</v>
      </c>
      <c r="BF173" s="9">
        <f>IF(BD173="Mikro",Pieņēmumi!$BN$31*BB173*0.5,0)</f>
        <v>0</v>
      </c>
      <c r="BG173">
        <v>21</v>
      </c>
      <c r="BH173">
        <v>1</v>
      </c>
      <c r="BI173" s="2">
        <f t="shared" si="153"/>
        <v>21</v>
      </c>
      <c r="BJ173" s="6">
        <f>ROUNDUP(IF($A173=1,BG173/Pieņēmumi!$BY$39,IF($A173=2,BG173/Pieņēmumi!$BY$40,IF($A173=3,BG173/Pieņēmumi!$BY$41,BG173/Pieņēmumi!$BY$42))),$BJ$10)</f>
        <v>1</v>
      </c>
      <c r="BK173" s="6">
        <f t="shared" si="124"/>
        <v>21</v>
      </c>
      <c r="BL173" s="6" t="str">
        <f>IF(AND(BK173&gt;=0,BK173&lt;Pieņēmumi!$BY$46),0,
IF(AND(BK173&gt;= Pieņēmumi!$BY$46,BK173&lt;Pieņēmumi!$BY$47), "Mikro",
IF(AND(BK173&gt;=Pieņēmumi!$BY$47,BK173&lt;Pieņēmumi!$BY$48), "Mazs",
IF(AND(BK173&gt;=Pieņēmumi!$BY$48,BK173&lt;Pieņēmumi!$BY$49), "Vidējs","Liels"))))</f>
        <v>Liels</v>
      </c>
      <c r="BM173" s="9">
        <f>IF(BL173="Mikro",Pieņēmumi!$BY$31*BJ173*0.5,
IF(BL173="Mazs",Pieņēmumi!$BY$31*BJ173,
IF(BL173="Vidējs",Pieņēmumi!$BY$32*BJ173,
IF(BL173="Liels",Pieņēmumi!$BY$34*BJ173,
0))))</f>
        <v>1.6594516594516593</v>
      </c>
      <c r="BN173" s="9">
        <f>IF(BL173="Mikro",Pieņēmumi!$BY$31*BJ173*0.5,0)</f>
        <v>0</v>
      </c>
      <c r="BO173">
        <v>31</v>
      </c>
      <c r="BP173">
        <v>2</v>
      </c>
      <c r="BQ173" s="2">
        <f t="shared" si="154"/>
        <v>15.5</v>
      </c>
      <c r="BR173" s="6">
        <f>ROUNDUP(IF($A173=1,BO173/Pieņēmumi!$CJ$39,IF($A173=2,BO173/Pieņēmumi!$CJ$40,IF($A173=3,BO173/Pieņēmumi!$CJ$41,BO173/Pieņēmumi!$CJ$42))),$BR$10)</f>
        <v>2</v>
      </c>
      <c r="BS173" s="6">
        <f t="shared" si="125"/>
        <v>15.5</v>
      </c>
      <c r="BT173" s="6" t="str">
        <f>IF(AND(BS173&gt;=0,BS173&lt;Pieņēmumi!$CJ$46),0,
IF(AND(BS173&gt;= Pieņēmumi!$CJ$46,BS173&lt;Pieņēmumi!$CJ$47), "Mikro",
IF(AND(BS173&gt;=Pieņēmumi!$CJ$47,BS173&lt;Pieņēmumi!$CJ$48), "Mazs",
IF(AND(BS173&gt;=Pieņēmumi!$CJ$48,BS173&lt;Pieņēmumi!$CJ$49), "Vidējs","Liels"))))</f>
        <v>Vidējs</v>
      </c>
      <c r="BU173" s="9">
        <f>IF(BT173="Mikro",Pieņēmumi!$CJ$31*BR173*0.5,
IF(BT173="Mazs",Pieņēmumi!$CJ$31*BR173,
IF(BT173="Vidējs",Pieņēmumi!$CJ$32*BR173,
IF(BT173="Liels",Pieņēmumi!$CJ$34*BR173,
0))))</f>
        <v>2.5839793281653747</v>
      </c>
      <c r="BV173" s="9">
        <f>IF(BT173="Mikro",Pieņēmumi!$CJ$31*BR173*0.5,0)</f>
        <v>0</v>
      </c>
      <c r="BW173">
        <v>21</v>
      </c>
      <c r="BX173">
        <v>1</v>
      </c>
      <c r="BY173" s="2">
        <f>BW173/BX173</f>
        <v>21</v>
      </c>
      <c r="BZ173" s="6">
        <f>ROUNDUP(IF($A173=1,BW173/Pieņēmumi!$CU$42,IF($A173=2,BW173/Pieņēmumi!$CU$43,IF($A173=3,BW173/Pieņēmumi!$CU$44,BW173/Pieņēmumi!$CU$45))),$CH$10)</f>
        <v>1</v>
      </c>
      <c r="CA173" s="6">
        <f t="shared" si="126"/>
        <v>21</v>
      </c>
      <c r="CB173" s="6" t="str">
        <f>IF(AND(CA173&gt;=0,CA173&lt;Pieņēmumi!$CU$49),0,
IF(AND(CA173&gt;=Pieņēmumi!$CU$49,CA173&lt;Pieņēmumi!$CU$50),"Mazs",
IF(AND(CA173&gt;=Pieņēmumi!$CU$50,CA173&lt;Pieņēmumi!$CU$51),"Vidējs","Liels")))</f>
        <v>Liels</v>
      </c>
      <c r="CC173" s="9">
        <f>IF(CB173="Mazs",Pieņēmumi!$CU$34*BZ173,IF(CB173="Vidējs",Pieņēmumi!$CU$35*BZ173,IF(CB173="Liels",Pieņēmumi!$CU$37*BZ173,0)))</f>
        <v>1.7676767676767675</v>
      </c>
      <c r="CD173" s="9">
        <f>IF(CB173="Mazs",(Pieņēmumi!$CU$35-Pieņēmumi!$CU$34)*BZ173,0)</f>
        <v>0</v>
      </c>
      <c r="CE173">
        <v>21</v>
      </c>
      <c r="CF173">
        <v>1</v>
      </c>
      <c r="CG173" s="2">
        <f>CE173/CF173</f>
        <v>21</v>
      </c>
      <c r="CH173" s="6">
        <f>ROUNDUP(IF($A173=1,CE173/Pieņēmumi!$DE$42,IF($A173=2,CE173/Pieņēmumi!$DE$43,IF($A173=3,CE173/Pieņēmumi!$DE$44,CE173/Pieņēmumi!$DE$45))),$CH$10)</f>
        <v>1</v>
      </c>
      <c r="CI173" s="6">
        <f t="shared" si="127"/>
        <v>21</v>
      </c>
      <c r="CJ173" s="6" t="str">
        <f>IF(AND(CI173&gt;=0,CI173&lt;Pieņēmumi!$DE$49),0,
IF(AND(CI173&gt;=Pieņēmumi!$DE$49,CI173&lt;Pieņēmumi!$DE$50),"Mazs",
IF(AND(CI173&gt;=Pieņēmumi!$DE$50,CI173&lt;Pieņēmumi!$DE$51),"Vidējs","Liels")))</f>
        <v>Liels</v>
      </c>
      <c r="CK173" s="9">
        <f>IF(CJ173="Mazs",Pieņēmumi!$DE$34*CH173,IF(CJ173="Vidējs",Pieņēmumi!$DE$35*CH173,IF(CJ173="Liels",Pieņēmumi!$DE$37*CH173,0)))</f>
        <v>1.7676767676767675</v>
      </c>
      <c r="CL173" s="9">
        <f>IF(CJ173="Mazs",(Pieņēmumi!$DE$35-Pieņēmumi!$DE$34)*CH173,0)</f>
        <v>0</v>
      </c>
      <c r="CM173">
        <v>14</v>
      </c>
      <c r="CN173">
        <v>1</v>
      </c>
      <c r="CO173" s="2">
        <f>CM173/CN173</f>
        <v>14</v>
      </c>
      <c r="CP173" s="6">
        <f>ROUNDUP(IF($A173=1,CM173/Pieņēmumi!$DO$42,IF($A173=2,CM173/Pieņēmumi!$DO$43,IF($A173=3,CM173/Pieņēmumi!$DO$44,CM173/Pieņēmumi!$DO$45))),$CP$10)</f>
        <v>1</v>
      </c>
      <c r="CQ173" s="6">
        <f t="shared" si="128"/>
        <v>14</v>
      </c>
      <c r="CR173" s="6" t="str">
        <f>IF(AND(CQ173&gt;=0,CQ173&lt;Pieņēmumi!$DO$49),0,
IF(AND(CQ173&gt;=Pieņēmumi!$DO$49,CQ173&lt;Pieņēmumi!$DO$50),"Mazs",
IF(AND(CQ173&gt;=Pieņēmumi!$DO$50,CQ173&lt;Pieņēmumi!$DO$51),"Vidējs","Liels")))</f>
        <v>Vidējs</v>
      </c>
      <c r="CS173" s="9">
        <f>IF(CR173="Mazs",Pieņēmumi!$DO$34*CP173,IF(CR173="Vidējs",Pieņēmumi!$DO$35*CP173,IF(CR173="Liels",Pieņēmumi!$DO$37*CP173,0)))</f>
        <v>1.3888888888888891</v>
      </c>
      <c r="CT173" s="9">
        <f>IF(CR173="Mazs",(Pieņēmumi!$DO$35-Pieņēmumi!$DO$34)*CP173,0)</f>
        <v>0</v>
      </c>
      <c r="CU173" s="6">
        <f t="shared" si="129"/>
        <v>387</v>
      </c>
      <c r="CV173" s="6">
        <f t="shared" si="130"/>
        <v>21</v>
      </c>
      <c r="CW173" s="2">
        <f t="shared" si="131"/>
        <v>18.428571428571427</v>
      </c>
      <c r="CX173" t="str">
        <f t="shared" si="132"/>
        <v>Vidējā</v>
      </c>
    </row>
    <row r="174" spans="1:102" x14ac:dyDescent="0.25">
      <c r="A174" s="5">
        <v>1</v>
      </c>
      <c r="B174" s="23">
        <v>0.70369769857272069</v>
      </c>
      <c r="C174">
        <v>156</v>
      </c>
      <c r="D174">
        <v>6</v>
      </c>
      <c r="E174" s="2">
        <f t="shared" si="146"/>
        <v>26</v>
      </c>
      <c r="F174" s="6">
        <f>ROUNDUP(IF($A174=1,C174/Pieņēmumi!$B$39,IF($A174=2,C174/Pieņēmumi!$B$40,IF($A174=3,C174/Pieņēmumi!$B$41,C174/Pieņēmumi!$B$42))),$F$10)</f>
        <v>8</v>
      </c>
      <c r="G174" s="6">
        <f t="shared" si="117"/>
        <v>19.5</v>
      </c>
      <c r="H174" s="6" t="str">
        <f>IF(AND(G174&gt;=0,G174&lt;Pieņēmumi!$B$46),0,
IF(AND(G174&gt;= Pieņēmumi!$B$46,G174&lt;Pieņēmumi!$B$47), "Mikro",
IF(AND(G174&gt;=Pieņēmumi!$B$47,G174&lt;Pieņēmumi!$B$48), "Mazs",
IF(AND(G174&gt;=Pieņēmumi!$B$48,G174&lt;Pieņēmumi!$B$49), "Vidējs","Liels"))))</f>
        <v>Vidējs</v>
      </c>
      <c r="I174" s="9">
        <f>IF(H174="Mikro",Pieņēmumi!$B$31*F174*0.5,
IF(H174="Mazs",Pieņēmumi!$B$31*F174,
IF(H174="Vidējs",Pieņēmumi!$B$32*F174,
IF(H174="Liels",Pieņēmumi!$B$34*F174,
0))))</f>
        <v>6.459948320413436</v>
      </c>
      <c r="J174" s="9">
        <f>IF(H174="Mikro",Pieņēmumi!$B$31*F174*0.5,0)</f>
        <v>0</v>
      </c>
      <c r="K174">
        <v>178</v>
      </c>
      <c r="L174">
        <v>9</v>
      </c>
      <c r="M174" s="2">
        <f t="shared" si="147"/>
        <v>19.777777777777779</v>
      </c>
      <c r="N174" s="6">
        <f>ROUNDUP(IF($A174=1,K174/Pieņēmumi!$L$39,IF($A174=2,K174/Pieņēmumi!$L$40,IF($A174=3,K174/Pieņēmumi!$L$41,K174/Pieņēmumi!$L$42))),$N$10)</f>
        <v>9</v>
      </c>
      <c r="O174" s="6">
        <f t="shared" si="118"/>
        <v>19.777777777777779</v>
      </c>
      <c r="P174" s="6" t="str">
        <f>IF(AND(O174&gt;=0,O174&lt;Pieņēmumi!$L$46),0,
IF(AND(O174&gt;= Pieņēmumi!$L$46,O174&lt;Pieņēmumi!$L$47), "Mikro",
IF(AND(O174&gt;=Pieņēmumi!$L$47,O174&lt;Pieņēmumi!$L$48), "Mazs",
IF(AND(O174&gt;=Pieņēmumi!$L$48,O174&lt;Pieņēmumi!$L$49), "Vidējs","Liels"))))</f>
        <v>Vidējs</v>
      </c>
      <c r="Q174" s="9">
        <f>IF(P174="Mikro",Pieņēmumi!$L$31*N174*0.5,
IF(P174="Mazs",Pieņēmumi!$L$31*N174,
IF(P174="Vidējs",Pieņēmumi!$L$32*N174,
IF(P174="Liels",Pieņēmumi!$L$34*N174,
0))))</f>
        <v>7.5581395348837219</v>
      </c>
      <c r="R174" s="9">
        <f>IF(P174="Mikro",Pieņēmumi!$L$31*N174*0.5,0)</f>
        <v>0</v>
      </c>
      <c r="S174">
        <v>180</v>
      </c>
      <c r="T174">
        <v>8</v>
      </c>
      <c r="U174" s="2">
        <f t="shared" si="148"/>
        <v>22.5</v>
      </c>
      <c r="V174" s="6">
        <f>ROUNDUP(IF($A174=1,S174/Pieņēmumi!$V$39,IF($A174=2,S174/Pieņēmumi!$V$40,IF($A174=3,S174/Pieņēmumi!$V$41,S174/Pieņēmumi!$V$42))),$V$10)</f>
        <v>9</v>
      </c>
      <c r="W174" s="6">
        <f t="shared" si="119"/>
        <v>20</v>
      </c>
      <c r="X174" s="6" t="str">
        <f>IF(AND(W174&gt;=0,W174&lt;Pieņēmumi!$V$46),0,
IF(AND(W174&gt;= Pieņēmumi!$V$46,W174&lt;Pieņēmumi!$V$47), "Mikro",
IF(AND(W174&gt;=Pieņēmumi!$V$47,W174&lt;Pieņēmumi!$V$48), "Mazs",
IF(AND(W174&gt;=Pieņēmumi!$V$48,W174&lt;Pieņēmumi!$V$49), "Vidējs","Liels"))))</f>
        <v>Vidējs</v>
      </c>
      <c r="Y174" s="9">
        <f>IF(X174="Mikro",Pieņēmumi!$V$31*V174*0.5,
IF(X174="Mazs",Pieņēmumi!$V$31*V174,
IF(X174="Vidējs",Pieņēmumi!$V$32*V174,
IF(X174="Liels",Pieņēmumi!$V$34*V174,
0))))</f>
        <v>7.8488372093023262</v>
      </c>
      <c r="Z174" s="9">
        <f>IF(X174="Mikro",Pieņēmumi!$V$31*V174*0.5,0)</f>
        <v>0</v>
      </c>
      <c r="AA174">
        <v>157</v>
      </c>
      <c r="AB174">
        <v>8</v>
      </c>
      <c r="AC174" s="2">
        <f t="shared" si="149"/>
        <v>19.625</v>
      </c>
      <c r="AD174" s="6">
        <f>ROUNDUP(IF($A174=1,AA174/Pieņēmumi!$AF$39,IF($A174=2,AA174/Pieņēmumi!$AF$40,IF($A174=3,AA174/Pieņēmumi!$AF$41,AA174/Pieņēmumi!$AF$42))),$AD$10)</f>
        <v>8</v>
      </c>
      <c r="AE174" s="6">
        <f t="shared" si="120"/>
        <v>19.625</v>
      </c>
      <c r="AF174" s="6" t="str">
        <f>IF(AND(AE174&gt;=0,AE174&lt;Pieņēmumi!$AF$46),0,
IF(AND(AE174&gt;= Pieņēmumi!$AF$46,AE174&lt;Pieņēmumi!$AF$47), "Mikro",
IF(AND(AE174&gt;=Pieņēmumi!$AF$47,AE174&lt;Pieņēmumi!$AF$48), "Mazs",
IF(AND(AE174&gt;=Pieņēmumi!$AF$48,AE174&lt;Pieņēmumi!$AF$49), "Vidējs","Liels"))))</f>
        <v>Vidējs</v>
      </c>
      <c r="AG174" s="9">
        <f>IF(AF174="Mikro",Pieņēmumi!$AF$31*AD174*0.5,
IF(AF174="Mazs",Pieņēmumi!$AF$31*AD174,
IF(AF174="Vidējs",Pieņēmumi!$AF$32*AD174,
IF(AF174="Liels",Pieņēmumi!$AF$34*AD174,
0))))</f>
        <v>8.2687338501292</v>
      </c>
      <c r="AH174" s="9">
        <f>IF(AF174="Mikro",Pieņēmumi!$AF$31*AD174*0.5,0)</f>
        <v>0</v>
      </c>
      <c r="AI174">
        <v>161</v>
      </c>
      <c r="AJ174">
        <v>6</v>
      </c>
      <c r="AK174" s="2">
        <f t="shared" si="150"/>
        <v>26.833333333333332</v>
      </c>
      <c r="AL174" s="6">
        <f>ROUNDUP(IF($A174=1,AI174/Pieņēmumi!$AR$39,IF($A174=2,AI174/Pieņēmumi!$AR$40,IF($A174=3,AI174/Pieņēmumi!$AR$41,AI174/Pieņēmumi!$AR$42))),$AL$10)</f>
        <v>7</v>
      </c>
      <c r="AM174" s="6">
        <f t="shared" si="121"/>
        <v>23</v>
      </c>
      <c r="AN174" s="6" t="str">
        <f>IF(AND(AM174&gt;=0,AM174&lt;Pieņēmumi!$AR$46),0,
IF(AND(AM174&gt;= Pieņēmumi!$AR$46,AM174&lt;Pieņēmumi!$AR$47), "Mikro",
IF(AND(AM174&gt;=Pieņēmumi!$AR$47,AM174&lt;Pieņēmumi!$AR$48), "Mazs",
IF(AND(AM174&gt;=Pieņēmumi!$AR$48,AM174&lt;Pieņēmumi!$AR$49), "Vidējs","Liels"))))</f>
        <v>Liels</v>
      </c>
      <c r="AO174" s="9">
        <f>IF(AN174="Mikro",Pieņēmumi!$AR$31*AL174*0.5,
IF(AN174="Mazs",Pieņēmumi!$AR$31*AL174,
IF(AN174="Vidējs",Pieņēmumi!$AR$32*AL174,
IF(AN174="Liels",Pieņēmumi!$AR$34*AL174,
0))))</f>
        <v>9.5959595959595951</v>
      </c>
      <c r="AP174" s="9">
        <f>IF(AN174="Mikro",Pieņēmumi!$AR$31*AL174*0.5,0)</f>
        <v>0</v>
      </c>
      <c r="AQ174">
        <v>193</v>
      </c>
      <c r="AR174">
        <v>8</v>
      </c>
      <c r="AS174" s="2">
        <f t="shared" si="151"/>
        <v>24.125</v>
      </c>
      <c r="AT174" s="6">
        <f>ROUNDUP(IF($A174=1,AQ174/Pieņēmumi!$BC$39,IF($A174=2,AQ174/Pieņēmumi!$BC$40,IF($A174=3,AQ174/Pieņēmumi!$BC$41,AQ174/Pieņēmumi!$BC$42))),$AT$10)</f>
        <v>8</v>
      </c>
      <c r="AU174" s="6">
        <f t="shared" si="122"/>
        <v>24.125</v>
      </c>
      <c r="AV174" s="6" t="str">
        <f>IF(AND(AU174&gt;=0,AU174&lt;Pieņēmumi!$BC$46),0,
IF(AND(AU174&gt;= Pieņēmumi!$BC$46,AU174&lt;Pieņēmumi!$BC$47), "Mikro",
IF(AND(AU174&gt;=Pieņēmumi!$BC$47,AU174&lt;Pieņēmumi!$BC$48), "Mazs",
IF(AND(AU174&gt;=Pieņēmumi!$BC$48,AU174&lt;Pieņēmumi!$BC$49), "Vidējs","Liels"))))</f>
        <v>Liels</v>
      </c>
      <c r="AW174" s="9">
        <f>IF(AV174="Mikro",Pieņēmumi!$BC$31*AT174*0.5,
IF(AV174="Mazs",Pieņēmumi!$BC$31*AT174,
IF(AV174="Vidējs",Pieņēmumi!$BC$32*AT174,
IF(AV174="Liels",Pieņēmumi!$BC$34*AT174,
0))))</f>
        <v>12.121212121212121</v>
      </c>
      <c r="AX174" s="9">
        <f>IF(AV174="Mikro",Pieņēmumi!$BC$31*AT174*0.5,0)</f>
        <v>0</v>
      </c>
      <c r="AY174">
        <v>65</v>
      </c>
      <c r="AZ174">
        <v>4</v>
      </c>
      <c r="BA174" s="2">
        <f t="shared" si="152"/>
        <v>16.25</v>
      </c>
      <c r="BB174" s="6">
        <f>ROUNDUP(IF($A174=1,AY174/Pieņēmumi!$BN$39,IF($A174=2,AY174/Pieņēmumi!$BN$40,IF($A174=3,AY174/Pieņēmumi!$BN$41,AY174/Pieņēmumi!$BN$42))),$BB$10)</f>
        <v>3</v>
      </c>
      <c r="BC174" s="6">
        <f t="shared" si="123"/>
        <v>21.666666666666668</v>
      </c>
      <c r="BD174" s="6" t="str">
        <f>IF(AND(BC174&gt;=0,BC174&lt;Pieņēmumi!$BN$46),0,
IF(AND(BC174&gt;= Pieņēmumi!$BN$46,BC174&lt;Pieņēmumi!$BN$47), "Mikro",
IF(AND(BC174&gt;=Pieņēmumi!$BN$47,BC174&lt;Pieņēmumi!$BN$48), "Mazs",
IF(AND(BC174&gt;=Pieņēmumi!$BN$48,BC174&lt;Pieņēmumi!$BN$49), "Vidējs","Liels"))))</f>
        <v>Liels</v>
      </c>
      <c r="BE174" s="9">
        <f>IF(BD174="Mikro",Pieņēmumi!$BN$31*BB174*0.5,
IF(BD174="Mazs",Pieņēmumi!$BN$31*BB174,
IF(BD174="Vidējs",Pieņēmumi!$BN$32*BB174,
IF(BD174="Liels",Pieņēmumi!$BN$34*BB174,
0))))</f>
        <v>4.7619047619047619</v>
      </c>
      <c r="BF174" s="9">
        <f>IF(BD174="Mikro",Pieņēmumi!$BN$31*BB174*0.5,0)</f>
        <v>0</v>
      </c>
      <c r="BG174">
        <v>55</v>
      </c>
      <c r="BH174">
        <v>3</v>
      </c>
      <c r="BI174" s="2">
        <f t="shared" si="153"/>
        <v>18.333333333333332</v>
      </c>
      <c r="BJ174" s="6">
        <f>ROUNDUP(IF($A174=1,BG174/Pieņēmumi!$BY$39,IF($A174=2,BG174/Pieņēmumi!$BY$40,IF($A174=3,BG174/Pieņēmumi!$BY$41,BG174/Pieņēmumi!$BY$42))),$BJ$10)</f>
        <v>3</v>
      </c>
      <c r="BK174" s="6">
        <f t="shared" si="124"/>
        <v>18.333333333333332</v>
      </c>
      <c r="BL174" s="6" t="str">
        <f>IF(AND(BK174&gt;=0,BK174&lt;Pieņēmumi!$BY$46),0,
IF(AND(BK174&gt;= Pieņēmumi!$BY$46,BK174&lt;Pieņēmumi!$BY$47), "Mikro",
IF(AND(BK174&gt;=Pieņēmumi!$BY$47,BK174&lt;Pieņēmumi!$BY$48), "Mazs",
IF(AND(BK174&gt;=Pieņēmumi!$BY$48,BK174&lt;Pieņēmumi!$BY$49), "Vidējs","Liels"))))</f>
        <v>Vidējs</v>
      </c>
      <c r="BM174" s="9">
        <f>IF(BL174="Mikro",Pieņēmumi!$BY$31*BJ174*0.5,
IF(BL174="Mazs",Pieņēmumi!$BY$31*BJ174,
IF(BL174="Vidējs",Pieņēmumi!$BY$32*BJ174,
IF(BL174="Liels",Pieņēmumi!$BY$34*BJ174,
0))))</f>
        <v>3.8759689922480618</v>
      </c>
      <c r="BN174" s="9">
        <f>IF(BL174="Mikro",Pieņēmumi!$BY$31*BJ174*0.5,0)</f>
        <v>0</v>
      </c>
      <c r="BO174">
        <v>42</v>
      </c>
      <c r="BP174">
        <v>3</v>
      </c>
      <c r="BQ174" s="2">
        <f t="shared" si="154"/>
        <v>14</v>
      </c>
      <c r="BR174" s="6">
        <f>ROUNDUP(IF($A174=1,BO174/Pieņēmumi!$CJ$39,IF($A174=2,BO174/Pieņēmumi!$CJ$40,IF($A174=3,BO174/Pieņēmumi!$CJ$41,BO174/Pieņēmumi!$CJ$42))),$BR$10)</f>
        <v>2</v>
      </c>
      <c r="BS174" s="6">
        <f t="shared" si="125"/>
        <v>21</v>
      </c>
      <c r="BT174" s="6" t="str">
        <f>IF(AND(BS174&gt;=0,BS174&lt;Pieņēmumi!$CJ$46),0,
IF(AND(BS174&gt;= Pieņēmumi!$CJ$46,BS174&lt;Pieņēmumi!$CJ$47), "Mikro",
IF(AND(BS174&gt;=Pieņēmumi!$CJ$47,BS174&lt;Pieņēmumi!$CJ$48), "Mazs",
IF(AND(BS174&gt;=Pieņēmumi!$CJ$48,BS174&lt;Pieņēmumi!$CJ$49), "Vidējs","Liels"))))</f>
        <v>Liels</v>
      </c>
      <c r="BU174" s="9">
        <f>IF(BT174="Mikro",Pieņēmumi!$CJ$31*BR174*0.5,
IF(BT174="Mazs",Pieņēmumi!$CJ$31*BR174,
IF(BT174="Vidējs",Pieņēmumi!$CJ$32*BR174,
IF(BT174="Liels",Pieņēmumi!$CJ$34*BR174,
0))))</f>
        <v>3.3910533910533909</v>
      </c>
      <c r="BV174" s="9">
        <f>IF(BT174="Mikro",Pieņēmumi!$CJ$31*BR174*0.5,0)</f>
        <v>0</v>
      </c>
      <c r="BW174">
        <v>30</v>
      </c>
      <c r="BX174">
        <v>2</v>
      </c>
      <c r="BY174" s="2">
        <f>BW174/BX174</f>
        <v>15</v>
      </c>
      <c r="BZ174" s="6">
        <f>ROUNDUP(IF($A174=1,BW174/Pieņēmumi!$CU$42,IF($A174=2,BW174/Pieņēmumi!$CU$43,IF($A174=3,BW174/Pieņēmumi!$CU$44,BW174/Pieņēmumi!$CU$45))),$CH$10)</f>
        <v>2</v>
      </c>
      <c r="CA174" s="6">
        <f t="shared" si="126"/>
        <v>15</v>
      </c>
      <c r="CB174" s="6" t="str">
        <f>IF(AND(CA174&gt;=0,CA174&lt;Pieņēmumi!$CU$49),0,
IF(AND(CA174&gt;=Pieņēmumi!$CU$49,CA174&lt;Pieņēmumi!$CU$50),"Mazs",
IF(AND(CA174&gt;=Pieņēmumi!$CU$50,CA174&lt;Pieņēmumi!$CU$51),"Vidējs","Liels")))</f>
        <v>Vidējs</v>
      </c>
      <c r="CC174" s="9">
        <f>IF(CB174="Mazs",Pieņēmumi!$CU$34*BZ174,IF(CB174="Vidējs",Pieņēmumi!$CU$35*BZ174,IF(CB174="Liels",Pieņēmumi!$CU$37*BZ174,0)))</f>
        <v>2.7777777777777781</v>
      </c>
      <c r="CD174" s="9">
        <f>IF(CB174="Mazs",(Pieņēmumi!$CU$35-Pieņēmumi!$CU$34)*BZ174,0)</f>
        <v>0</v>
      </c>
      <c r="CE174">
        <v>37</v>
      </c>
      <c r="CF174">
        <v>3</v>
      </c>
      <c r="CG174" s="2">
        <f>CE174/CF174</f>
        <v>12.333333333333334</v>
      </c>
      <c r="CH174" s="6">
        <f>ROUNDUP(IF($A174=1,CE174/Pieņēmumi!$DE$42,IF($A174=2,CE174/Pieņēmumi!$DE$43,IF($A174=3,CE174/Pieņēmumi!$DE$44,CE174/Pieņēmumi!$DE$45))),$CH$10)</f>
        <v>2</v>
      </c>
      <c r="CI174" s="6">
        <f t="shared" si="127"/>
        <v>18.5</v>
      </c>
      <c r="CJ174" s="6" t="str">
        <f>IF(AND(CI174&gt;=0,CI174&lt;Pieņēmumi!$DE$49),0,
IF(AND(CI174&gt;=Pieņēmumi!$DE$49,CI174&lt;Pieņēmumi!$DE$50),"Mazs",
IF(AND(CI174&gt;=Pieņēmumi!$DE$50,CI174&lt;Pieņēmumi!$DE$51),"Vidējs","Liels")))</f>
        <v>Vidējs</v>
      </c>
      <c r="CK174" s="9">
        <f>IF(CJ174="Mazs",Pieņēmumi!$DE$34*CH174,IF(CJ174="Vidējs",Pieņēmumi!$DE$35*CH174,IF(CJ174="Liels",Pieņēmumi!$DE$37*CH174,0)))</f>
        <v>2.7777777777777781</v>
      </c>
      <c r="CL174" s="9">
        <f>IF(CJ174="Mazs",(Pieņēmumi!$DE$35-Pieņēmumi!$DE$34)*CH174,0)</f>
        <v>0</v>
      </c>
      <c r="CM174">
        <v>25</v>
      </c>
      <c r="CN174">
        <v>3</v>
      </c>
      <c r="CO174" s="2">
        <f>CM174/CN174</f>
        <v>8.3333333333333339</v>
      </c>
      <c r="CP174" s="6">
        <f>ROUNDUP(IF($A174=1,CM174/Pieņēmumi!$DO$42,IF($A174=2,CM174/Pieņēmumi!$DO$43,IF($A174=3,CM174/Pieņēmumi!$DO$44,CM174/Pieņēmumi!$DO$45))),$CP$10)</f>
        <v>1</v>
      </c>
      <c r="CQ174" s="6">
        <f t="shared" si="128"/>
        <v>25</v>
      </c>
      <c r="CR174" s="6" t="str">
        <f>IF(AND(CQ174&gt;=0,CQ174&lt;Pieņēmumi!$DO$49),0,
IF(AND(CQ174&gt;=Pieņēmumi!$DO$49,CQ174&lt;Pieņēmumi!$DO$50),"Mazs",
IF(AND(CQ174&gt;=Pieņēmumi!$DO$50,CQ174&lt;Pieņēmumi!$DO$51),"Vidējs","Liels")))</f>
        <v>Liels</v>
      </c>
      <c r="CS174" s="9">
        <f>IF(CR174="Mazs",Pieņēmumi!$DO$34*CP174,IF(CR174="Vidējs",Pieņēmumi!$DO$35*CP174,IF(CR174="Liels",Pieņēmumi!$DO$37*CP174,0)))</f>
        <v>1.7676767676767675</v>
      </c>
      <c r="CT174" s="9">
        <f>IF(CR174="Mazs",(Pieņēmumi!$DO$35-Pieņēmumi!$DO$34)*CP174,0)</f>
        <v>0</v>
      </c>
      <c r="CU174" s="6">
        <f t="shared" si="129"/>
        <v>1279</v>
      </c>
      <c r="CV174" s="6">
        <f t="shared" si="130"/>
        <v>63</v>
      </c>
      <c r="CW174" s="2">
        <f t="shared" si="131"/>
        <v>20.301587301587301</v>
      </c>
      <c r="CX174" t="str">
        <f t="shared" si="132"/>
        <v>Lielā</v>
      </c>
    </row>
    <row r="175" spans="1:102" x14ac:dyDescent="0.25">
      <c r="A175" s="5">
        <v>1</v>
      </c>
      <c r="B175" s="23">
        <v>0.70100483958471782</v>
      </c>
      <c r="C175">
        <v>89</v>
      </c>
      <c r="D175">
        <v>4</v>
      </c>
      <c r="E175" s="2">
        <f t="shared" si="146"/>
        <v>22.25</v>
      </c>
      <c r="F175" s="6">
        <f>ROUNDUP(IF($A175=1,C175/Pieņēmumi!$B$39,IF($A175=2,C175/Pieņēmumi!$B$40,IF($A175=3,C175/Pieņēmumi!$B$41,C175/Pieņēmumi!$B$42))),$F$10)</f>
        <v>5</v>
      </c>
      <c r="G175" s="6">
        <f t="shared" si="117"/>
        <v>17.8</v>
      </c>
      <c r="H175" s="6" t="str">
        <f>IF(AND(G175&gt;=0,G175&lt;Pieņēmumi!$B$46),0,
IF(AND(G175&gt;= Pieņēmumi!$B$46,G175&lt;Pieņēmumi!$B$47), "Mikro",
IF(AND(G175&gt;=Pieņēmumi!$B$47,G175&lt;Pieņēmumi!$B$48), "Mazs",
IF(AND(G175&gt;=Pieņēmumi!$B$48,G175&lt;Pieņēmumi!$B$49), "Vidējs","Liels"))))</f>
        <v>Vidējs</v>
      </c>
      <c r="I175" s="9">
        <f>IF(H175="Mikro",Pieņēmumi!$B$31*F175*0.5,
IF(H175="Mazs",Pieņēmumi!$B$31*F175,
IF(H175="Vidējs",Pieņēmumi!$B$32*F175,
IF(H175="Liels",Pieņēmumi!$B$34*F175,
0))))</f>
        <v>4.0374677002583974</v>
      </c>
      <c r="J175" s="9">
        <f>IF(H175="Mikro",Pieņēmumi!$B$31*F175*0.5,0)</f>
        <v>0</v>
      </c>
      <c r="K175">
        <v>72</v>
      </c>
      <c r="L175">
        <v>4</v>
      </c>
      <c r="M175" s="2">
        <f t="shared" si="147"/>
        <v>18</v>
      </c>
      <c r="N175" s="6">
        <f>ROUNDUP(IF($A175=1,K175/Pieņēmumi!$L$39,IF($A175=2,K175/Pieņēmumi!$L$40,IF($A175=3,K175/Pieņēmumi!$L$41,K175/Pieņēmumi!$L$42))),$N$10)</f>
        <v>4</v>
      </c>
      <c r="O175" s="6">
        <f t="shared" si="118"/>
        <v>18</v>
      </c>
      <c r="P175" s="6" t="str">
        <f>IF(AND(O175&gt;=0,O175&lt;Pieņēmumi!$L$46),0,
IF(AND(O175&gt;= Pieņēmumi!$L$46,O175&lt;Pieņēmumi!$L$47), "Mikro",
IF(AND(O175&gt;=Pieņēmumi!$L$47,O175&lt;Pieņēmumi!$L$48), "Mazs",
IF(AND(O175&gt;=Pieņēmumi!$L$48,O175&lt;Pieņēmumi!$L$49), "Vidējs","Liels"))))</f>
        <v>Vidējs</v>
      </c>
      <c r="Q175" s="9">
        <f>IF(P175="Mikro",Pieņēmumi!$L$31*N175*0.5,
IF(P175="Mazs",Pieņēmumi!$L$31*N175,
IF(P175="Vidējs",Pieņēmumi!$L$32*N175,
IF(P175="Liels",Pieņēmumi!$L$34*N175,
0))))</f>
        <v>3.3591731266149876</v>
      </c>
      <c r="R175" s="9">
        <f>IF(P175="Mikro",Pieņēmumi!$L$31*N175*0.5,0)</f>
        <v>0</v>
      </c>
      <c r="S175">
        <v>65</v>
      </c>
      <c r="T175">
        <v>4</v>
      </c>
      <c r="U175" s="2">
        <f t="shared" si="148"/>
        <v>16.25</v>
      </c>
      <c r="V175" s="6">
        <f>ROUNDUP(IF($A175=1,S175/Pieņēmumi!$V$39,IF($A175=2,S175/Pieņēmumi!$V$40,IF($A175=3,S175/Pieņēmumi!$V$41,S175/Pieņēmumi!$V$42))),$V$10)</f>
        <v>4</v>
      </c>
      <c r="W175" s="6">
        <f t="shared" si="119"/>
        <v>16.25</v>
      </c>
      <c r="X175" s="6" t="str">
        <f>IF(AND(W175&gt;=0,W175&lt;Pieņēmumi!$V$46),0,
IF(AND(W175&gt;= Pieņēmumi!$V$46,W175&lt;Pieņēmumi!$V$47), "Mikro",
IF(AND(W175&gt;=Pieņēmumi!$V$47,W175&lt;Pieņēmumi!$V$48), "Mazs",
IF(AND(W175&gt;=Pieņēmumi!$V$48,W175&lt;Pieņēmumi!$V$49), "Vidējs","Liels"))))</f>
        <v>Vidējs</v>
      </c>
      <c r="Y175" s="9">
        <f>IF(X175="Mikro",Pieņēmumi!$V$31*V175*0.5,
IF(X175="Mazs",Pieņēmumi!$V$31*V175,
IF(X175="Vidējs",Pieņēmumi!$V$32*V175,
IF(X175="Liels",Pieņēmumi!$V$34*V175,
0))))</f>
        <v>3.4883720930232562</v>
      </c>
      <c r="Z175" s="9">
        <f>IF(X175="Mikro",Pieņēmumi!$V$31*V175*0.5,0)</f>
        <v>0</v>
      </c>
      <c r="AA175">
        <v>61</v>
      </c>
      <c r="AB175">
        <v>3</v>
      </c>
      <c r="AC175" s="2">
        <f t="shared" si="149"/>
        <v>20.333333333333332</v>
      </c>
      <c r="AD175" s="6">
        <f>ROUNDUP(IF($A175=1,AA175/Pieņēmumi!$AF$39,IF($A175=2,AA175/Pieņēmumi!$AF$40,IF($A175=3,AA175/Pieņēmumi!$AF$41,AA175/Pieņēmumi!$AF$42))),$AD$10)</f>
        <v>4</v>
      </c>
      <c r="AE175" s="6">
        <f t="shared" si="120"/>
        <v>15.25</v>
      </c>
      <c r="AF175" s="6" t="str">
        <f>IF(AND(AE175&gt;=0,AE175&lt;Pieņēmumi!$AF$46),0,
IF(AND(AE175&gt;= Pieņēmumi!$AF$46,AE175&lt;Pieņēmumi!$AF$47), "Mikro",
IF(AND(AE175&gt;=Pieņēmumi!$AF$47,AE175&lt;Pieņēmumi!$AF$48), "Mazs",
IF(AND(AE175&gt;=Pieņēmumi!$AF$48,AE175&lt;Pieņēmumi!$AF$49), "Vidējs","Liels"))))</f>
        <v>Vidējs</v>
      </c>
      <c r="AG175" s="9">
        <f>IF(AF175="Mikro",Pieņēmumi!$AF$31*AD175*0.5,
IF(AF175="Mazs",Pieņēmumi!$AF$31*AD175,
IF(AF175="Vidējs",Pieņēmumi!$AF$32*AD175,
IF(AF175="Liels",Pieņēmumi!$AF$34*AD175,
0))))</f>
        <v>4.1343669250646</v>
      </c>
      <c r="AH175" s="9">
        <f>IF(AF175="Mikro",Pieņēmumi!$AF$31*AD175*0.5,0)</f>
        <v>0</v>
      </c>
      <c r="AI175">
        <v>81</v>
      </c>
      <c r="AJ175">
        <v>3</v>
      </c>
      <c r="AK175" s="2">
        <f t="shared" si="150"/>
        <v>27</v>
      </c>
      <c r="AL175" s="6">
        <f>ROUNDUP(IF($A175=1,AI175/Pieņēmumi!$AR$39,IF($A175=2,AI175/Pieņēmumi!$AR$40,IF($A175=3,AI175/Pieņēmumi!$AR$41,AI175/Pieņēmumi!$AR$42))),$AL$10)</f>
        <v>4</v>
      </c>
      <c r="AM175" s="6">
        <f t="shared" si="121"/>
        <v>20.25</v>
      </c>
      <c r="AN175" s="6" t="str">
        <f>IF(AND(AM175&gt;=0,AM175&lt;Pieņēmumi!$AR$46),0,
IF(AND(AM175&gt;= Pieņēmumi!$AR$46,AM175&lt;Pieņēmumi!$AR$47), "Mikro",
IF(AND(AM175&gt;=Pieņēmumi!$AR$47,AM175&lt;Pieņēmumi!$AR$48), "Mazs",
IF(AND(AM175&gt;=Pieņēmumi!$AR$48,AM175&lt;Pieņēmumi!$AR$49), "Vidējs","Liels"))))</f>
        <v>Vidējs</v>
      </c>
      <c r="AO175" s="9">
        <f>IF(AN175="Mikro",Pieņēmumi!$AR$31*AL175*0.5,
IF(AN175="Mazs",Pieņēmumi!$AR$31*AL175,
IF(AN175="Vidējs",Pieņēmumi!$AR$32*AL175,
IF(AN175="Liels",Pieņēmumi!$AR$34*AL175,
0))))</f>
        <v>4.3927648578811374</v>
      </c>
      <c r="AP175" s="9">
        <f>IF(AN175="Mikro",Pieņēmumi!$AR$31*AL175*0.5,0)</f>
        <v>0</v>
      </c>
      <c r="AQ175">
        <v>65</v>
      </c>
      <c r="AR175">
        <v>3</v>
      </c>
      <c r="AS175" s="2">
        <f t="shared" si="151"/>
        <v>21.666666666666668</v>
      </c>
      <c r="AT175" s="6">
        <f>ROUNDUP(IF($A175=1,AQ175/Pieņēmumi!$BC$39,IF($A175=2,AQ175/Pieņēmumi!$BC$40,IF($A175=3,AQ175/Pieņēmumi!$BC$41,AQ175/Pieņēmumi!$BC$42))),$AT$10)</f>
        <v>3</v>
      </c>
      <c r="AU175" s="6">
        <f t="shared" si="122"/>
        <v>21.666666666666668</v>
      </c>
      <c r="AV175" s="6" t="str">
        <f>IF(AND(AU175&gt;=0,AU175&lt;Pieņēmumi!$BC$46),0,
IF(AND(AU175&gt;= Pieņēmumi!$BC$46,AU175&lt;Pieņēmumi!$BC$47), "Mikro",
IF(AND(AU175&gt;=Pieņēmumi!$BC$47,AU175&lt;Pieņēmumi!$BC$48), "Mazs",
IF(AND(AU175&gt;=Pieņēmumi!$BC$48,AU175&lt;Pieņēmumi!$BC$49), "Vidējs","Liels"))))</f>
        <v>Liels</v>
      </c>
      <c r="AW175" s="9">
        <f>IF(AV175="Mikro",Pieņēmumi!$BC$31*AT175*0.5,
IF(AV175="Mazs",Pieņēmumi!$BC$31*AT175,
IF(AV175="Vidējs",Pieņēmumi!$BC$32*AT175,
IF(AV175="Liels",Pieņēmumi!$BC$34*AT175,
0))))</f>
        <v>4.545454545454545</v>
      </c>
      <c r="AX175" s="9">
        <f>IF(AV175="Mikro",Pieņēmumi!$BC$31*AT175*0.5,0)</f>
        <v>0</v>
      </c>
      <c r="AY175">
        <v>29</v>
      </c>
      <c r="AZ175">
        <v>1</v>
      </c>
      <c r="BA175" s="2">
        <f t="shared" si="152"/>
        <v>29</v>
      </c>
      <c r="BB175" s="6">
        <f>ROUNDUP(IF($A175=1,AY175/Pieņēmumi!$BN$39,IF($A175=2,AY175/Pieņēmumi!$BN$40,IF($A175=3,AY175/Pieņēmumi!$BN$41,AY175/Pieņēmumi!$BN$42))),$BB$10)</f>
        <v>2</v>
      </c>
      <c r="BC175" s="6">
        <f t="shared" si="123"/>
        <v>14.5</v>
      </c>
      <c r="BD175" s="6" t="str">
        <f>IF(AND(BC175&gt;=0,BC175&lt;Pieņēmumi!$BN$46),0,
IF(AND(BC175&gt;= Pieņēmumi!$BN$46,BC175&lt;Pieņēmumi!$BN$47), "Mikro",
IF(AND(BC175&gt;=Pieņēmumi!$BN$47,BC175&lt;Pieņēmumi!$BN$48), "Mazs",
IF(AND(BC175&gt;=Pieņēmumi!$BN$48,BC175&lt;Pieņēmumi!$BN$49), "Vidējs","Liels"))))</f>
        <v>Vidējs</v>
      </c>
      <c r="BE175" s="9">
        <f>IF(BD175="Mikro",Pieņēmumi!$BN$31*BB175*0.5,
IF(BD175="Mazs",Pieņēmumi!$BN$31*BB175,
IF(BD175="Vidējs",Pieņēmumi!$BN$32*BB175,
IF(BD175="Liels",Pieņēmumi!$BN$34*BB175,
0))))</f>
        <v>2.454780361757106</v>
      </c>
      <c r="BF175" s="9">
        <f>IF(BD175="Mikro",Pieņēmumi!$BN$31*BB175*0.5,0)</f>
        <v>0</v>
      </c>
      <c r="BG175">
        <v>31</v>
      </c>
      <c r="BH175">
        <v>1</v>
      </c>
      <c r="BI175" s="2">
        <f t="shared" si="153"/>
        <v>31</v>
      </c>
      <c r="BJ175" s="6">
        <f>ROUNDUP(IF($A175=1,BG175/Pieņēmumi!$BY$39,IF($A175=2,BG175/Pieņēmumi!$BY$40,IF($A175=3,BG175/Pieņēmumi!$BY$41,BG175/Pieņēmumi!$BY$42))),$BJ$10)</f>
        <v>2</v>
      </c>
      <c r="BK175" s="6">
        <f t="shared" si="124"/>
        <v>15.5</v>
      </c>
      <c r="BL175" s="6" t="str">
        <f>IF(AND(BK175&gt;=0,BK175&lt;Pieņēmumi!$BY$46),0,
IF(AND(BK175&gt;= Pieņēmumi!$BY$46,BK175&lt;Pieņēmumi!$BY$47), "Mikro",
IF(AND(BK175&gt;=Pieņēmumi!$BY$47,BK175&lt;Pieņēmumi!$BY$48), "Mazs",
IF(AND(BK175&gt;=Pieņēmumi!$BY$48,BK175&lt;Pieņēmumi!$BY$49), "Vidējs","Liels"))))</f>
        <v>Vidējs</v>
      </c>
      <c r="BM175" s="9">
        <f>IF(BL175="Mikro",Pieņēmumi!$BY$31*BJ175*0.5,
IF(BL175="Mazs",Pieņēmumi!$BY$31*BJ175,
IF(BL175="Vidējs",Pieņēmumi!$BY$32*BJ175,
IF(BL175="Liels",Pieņēmumi!$BY$34*BJ175,
0))))</f>
        <v>2.5839793281653747</v>
      </c>
      <c r="BN175" s="9">
        <f>IF(BL175="Mikro",Pieņēmumi!$BY$31*BJ175*0.5,0)</f>
        <v>0</v>
      </c>
      <c r="BO175">
        <v>20</v>
      </c>
      <c r="BP175">
        <v>1</v>
      </c>
      <c r="BQ175" s="2">
        <f t="shared" si="154"/>
        <v>20</v>
      </c>
      <c r="BR175" s="6">
        <f>ROUNDUP(IF($A175=1,BO175/Pieņēmumi!$CJ$39,IF($A175=2,BO175/Pieņēmumi!$CJ$40,IF($A175=3,BO175/Pieņēmumi!$CJ$41,BO175/Pieņēmumi!$CJ$42))),$BR$10)</f>
        <v>1</v>
      </c>
      <c r="BS175" s="6">
        <f t="shared" si="125"/>
        <v>20</v>
      </c>
      <c r="BT175" s="6" t="str">
        <f>IF(AND(BS175&gt;=0,BS175&lt;Pieņēmumi!$CJ$46),0,
IF(AND(BS175&gt;= Pieņēmumi!$CJ$46,BS175&lt;Pieņēmumi!$CJ$47), "Mikro",
IF(AND(BS175&gt;=Pieņēmumi!$CJ$47,BS175&lt;Pieņēmumi!$CJ$48), "Mazs",
IF(AND(BS175&gt;=Pieņēmumi!$CJ$48,BS175&lt;Pieņēmumi!$CJ$49), "Vidējs","Liels"))))</f>
        <v>Vidējs</v>
      </c>
      <c r="BU175" s="9">
        <f>IF(BT175="Mikro",Pieņēmumi!$CJ$31*BR175*0.5,
IF(BT175="Mazs",Pieņēmumi!$CJ$31*BR175,
IF(BT175="Vidējs",Pieņēmumi!$CJ$32*BR175,
IF(BT175="Liels",Pieņēmumi!$CJ$34*BR175,
0))))</f>
        <v>1.2919896640826873</v>
      </c>
      <c r="BV175" s="9">
        <f>IF(BT175="Mikro",Pieņēmumi!$CJ$31*BR175*0.5,0)</f>
        <v>0</v>
      </c>
      <c r="BW175">
        <v>0</v>
      </c>
      <c r="BX175">
        <v>0</v>
      </c>
      <c r="BY175" s="2">
        <v>0</v>
      </c>
      <c r="BZ175" s="6">
        <f>ROUNDUP(IF($A175=1,BW175/Pieņēmumi!$CU$42,IF($A175=2,BW175/Pieņēmumi!$CU$43,IF($A175=3,BW175/Pieņēmumi!$CU$44,BW175/Pieņēmumi!$CU$45))),$CH$10)</f>
        <v>0</v>
      </c>
      <c r="CA175" s="6">
        <f t="shared" si="126"/>
        <v>0</v>
      </c>
      <c r="CB175" s="6">
        <f>IF(AND(CA175&gt;=0,CA175&lt;Pieņēmumi!$CU$49),0,
IF(AND(CA175&gt;=Pieņēmumi!$CU$49,CA175&lt;Pieņēmumi!$CU$50),"Mazs",
IF(AND(CA175&gt;=Pieņēmumi!$CU$50,CA175&lt;Pieņēmumi!$CU$51),"Vidējs","Liels")))</f>
        <v>0</v>
      </c>
      <c r="CC175" s="9">
        <f>IF(CB175="Mazs",Pieņēmumi!$CU$34*BZ175,IF(CB175="Vidējs",Pieņēmumi!$CU$35*BZ175,IF(CB175="Liels",Pieņēmumi!$CU$37*BZ175,0)))</f>
        <v>0</v>
      </c>
      <c r="CD175" s="9">
        <f>IF(CB175="Mazs",(Pieņēmumi!$CU$35-Pieņēmumi!$CU$34)*BZ175,0)</f>
        <v>0</v>
      </c>
      <c r="CE175">
        <v>0</v>
      </c>
      <c r="CF175">
        <v>0</v>
      </c>
      <c r="CG175" s="2">
        <v>0</v>
      </c>
      <c r="CH175" s="6">
        <f>ROUNDUP(IF($A175=1,CE175/Pieņēmumi!$DE$42,IF($A175=2,CE175/Pieņēmumi!$DE$43,IF($A175=3,CE175/Pieņēmumi!$DE$44,CE175/Pieņēmumi!$DE$45))),$CH$10)</f>
        <v>0</v>
      </c>
      <c r="CI175" s="6">
        <f t="shared" si="127"/>
        <v>0</v>
      </c>
      <c r="CJ175" s="6">
        <f>IF(AND(CI175&gt;=0,CI175&lt;Pieņēmumi!$DE$49),0,
IF(AND(CI175&gt;=Pieņēmumi!$DE$49,CI175&lt;Pieņēmumi!$DE$50),"Mazs",
IF(AND(CI175&gt;=Pieņēmumi!$DE$50,CI175&lt;Pieņēmumi!$DE$51),"Vidējs","Liels")))</f>
        <v>0</v>
      </c>
      <c r="CK175" s="9">
        <f>IF(CJ175="Mazs",Pieņēmumi!$DE$34*CH175,IF(CJ175="Vidējs",Pieņēmumi!$DE$35*CH175,IF(CJ175="Liels",Pieņēmumi!$DE$37*CH175,0)))</f>
        <v>0</v>
      </c>
      <c r="CL175" s="9">
        <f>IF(CJ175="Mazs",(Pieņēmumi!$DE$35-Pieņēmumi!$DE$34)*CH175,0)</f>
        <v>0</v>
      </c>
      <c r="CM175">
        <v>0</v>
      </c>
      <c r="CN175">
        <v>0</v>
      </c>
      <c r="CO175" s="2">
        <v>0</v>
      </c>
      <c r="CP175" s="6">
        <f>ROUNDUP(IF($A175=1,CM175/Pieņēmumi!$DO$42,IF($A175=2,CM175/Pieņēmumi!$DO$43,IF($A175=3,CM175/Pieņēmumi!$DO$44,CM175/Pieņēmumi!$DO$45))),$CP$10)</f>
        <v>0</v>
      </c>
      <c r="CQ175" s="6">
        <f t="shared" si="128"/>
        <v>0</v>
      </c>
      <c r="CR175" s="6">
        <f>IF(AND(CQ175&gt;=0,CQ175&lt;Pieņēmumi!$DO$49),0,
IF(AND(CQ175&gt;=Pieņēmumi!$DO$49,CQ175&lt;Pieņēmumi!$DO$50),"Mazs",
IF(AND(CQ175&gt;=Pieņēmumi!$DO$50,CQ175&lt;Pieņēmumi!$DO$51),"Vidējs","Liels")))</f>
        <v>0</v>
      </c>
      <c r="CS175" s="9">
        <f>IF(CR175="Mazs",Pieņēmumi!$DO$34*CP175,IF(CR175="Vidējs",Pieņēmumi!$DO$35*CP175,IF(CR175="Liels",Pieņēmumi!$DO$37*CP175,0)))</f>
        <v>0</v>
      </c>
      <c r="CT175" s="9">
        <f>IF(CR175="Mazs",(Pieņēmumi!$DO$35-Pieņēmumi!$DO$34)*CP175,0)</f>
        <v>0</v>
      </c>
      <c r="CU175" s="6">
        <f t="shared" si="129"/>
        <v>513</v>
      </c>
      <c r="CV175" s="6">
        <f t="shared" si="130"/>
        <v>24</v>
      </c>
      <c r="CW175" s="2">
        <f t="shared" si="131"/>
        <v>21.375</v>
      </c>
      <c r="CX175" t="str">
        <f t="shared" si="132"/>
        <v>Lielā</v>
      </c>
    </row>
    <row r="176" spans="1:102" x14ac:dyDescent="0.25">
      <c r="A176" s="5">
        <v>2</v>
      </c>
      <c r="B176" s="23">
        <v>0.70007401743693265</v>
      </c>
      <c r="C176">
        <v>27</v>
      </c>
      <c r="D176">
        <v>1</v>
      </c>
      <c r="E176" s="2">
        <f t="shared" si="146"/>
        <v>27</v>
      </c>
      <c r="F176" s="6">
        <f>ROUNDUP(IF($A176=1,C176/Pieņēmumi!$B$39,IF($A176=2,C176/Pieņēmumi!$B$40,IF($A176=3,C176/Pieņēmumi!$B$41,C176/Pieņēmumi!$B$42))),$F$10)</f>
        <v>2</v>
      </c>
      <c r="G176" s="6">
        <f t="shared" si="117"/>
        <v>13.5</v>
      </c>
      <c r="H176" s="6" t="str">
        <f>IF(AND(G176&gt;=0,G176&lt;Pieņēmumi!$B$46),0,
IF(AND(G176&gt;= Pieņēmumi!$B$46,G176&lt;Pieņēmumi!$B$47), "Mikro",
IF(AND(G176&gt;=Pieņēmumi!$B$47,G176&lt;Pieņēmumi!$B$48), "Mazs",
IF(AND(G176&gt;=Pieņēmumi!$B$48,G176&lt;Pieņēmumi!$B$49), "Vidējs","Liels"))))</f>
        <v>Vidējs</v>
      </c>
      <c r="I176" s="9">
        <f>IF(H176="Mikro",Pieņēmumi!$B$31*F176*0.5,
IF(H176="Mazs",Pieņēmumi!$B$31*F176,
IF(H176="Vidējs",Pieņēmumi!$B$32*F176,
IF(H176="Liels",Pieņēmumi!$B$34*F176,
0))))</f>
        <v>1.614987080103359</v>
      </c>
      <c r="J176" s="9">
        <f>IF(H176="Mikro",Pieņēmumi!$B$31*F176*0.5,0)</f>
        <v>0</v>
      </c>
      <c r="K176">
        <v>23</v>
      </c>
      <c r="L176">
        <v>1</v>
      </c>
      <c r="M176" s="2">
        <f t="shared" si="147"/>
        <v>23</v>
      </c>
      <c r="N176" s="6">
        <f>ROUNDUP(IF($A176=1,K176/Pieņēmumi!$L$39,IF($A176=2,K176/Pieņēmumi!$L$40,IF($A176=3,K176/Pieņēmumi!$L$41,K176/Pieņēmumi!$L$42))),$N$10)</f>
        <v>2</v>
      </c>
      <c r="O176" s="6">
        <f t="shared" si="118"/>
        <v>11.5</v>
      </c>
      <c r="P176" s="6" t="str">
        <f>IF(AND(O176&gt;=0,O176&lt;Pieņēmumi!$L$46),0,
IF(AND(O176&gt;= Pieņēmumi!$L$46,O176&lt;Pieņēmumi!$L$47), "Mikro",
IF(AND(O176&gt;=Pieņēmumi!$L$47,O176&lt;Pieņēmumi!$L$48), "Mazs",
IF(AND(O176&gt;=Pieņēmumi!$L$48,O176&lt;Pieņēmumi!$L$49), "Vidējs","Liels"))))</f>
        <v>Mazs</v>
      </c>
      <c r="Q176" s="9">
        <f>IF(P176="Mikro",Pieņēmumi!$L$31*N176*0.5,
IF(P176="Mazs",Pieņēmumi!$L$31*N176,
IF(P176="Vidējs",Pieņēmumi!$L$32*N176,
IF(P176="Liels",Pieņēmumi!$L$34*N176,
0))))</f>
        <v>1.4939309056956116</v>
      </c>
      <c r="R176" s="9">
        <f>IF(P176="Mikro",Pieņēmumi!$L$31*N176*0.5,0)</f>
        <v>0</v>
      </c>
      <c r="S176">
        <v>28</v>
      </c>
      <c r="T176">
        <v>1</v>
      </c>
      <c r="U176" s="2">
        <f t="shared" si="148"/>
        <v>28</v>
      </c>
      <c r="V176" s="6">
        <f>ROUNDUP(IF($A176=1,S176/Pieņēmumi!$V$39,IF($A176=2,S176/Pieņēmumi!$V$40,IF($A176=3,S176/Pieņēmumi!$V$41,S176/Pieņēmumi!$V$42))),$V$10)</f>
        <v>2</v>
      </c>
      <c r="W176" s="6">
        <f t="shared" si="119"/>
        <v>14</v>
      </c>
      <c r="X176" s="6" t="str">
        <f>IF(AND(W176&gt;=0,W176&lt;Pieņēmumi!$V$46),0,
IF(AND(W176&gt;= Pieņēmumi!$V$46,W176&lt;Pieņēmumi!$V$47), "Mikro",
IF(AND(W176&gt;=Pieņēmumi!$V$47,W176&lt;Pieņēmumi!$V$48), "Mazs",
IF(AND(W176&gt;=Pieņēmumi!$V$48,W176&lt;Pieņēmumi!$V$49), "Vidējs","Liels"))))</f>
        <v>Vidējs</v>
      </c>
      <c r="Y176" s="9">
        <f>IF(X176="Mikro",Pieņēmumi!$V$31*V176*0.5,
IF(X176="Mazs",Pieņēmumi!$V$31*V176,
IF(X176="Vidējs",Pieņēmumi!$V$32*V176,
IF(X176="Liels",Pieņēmumi!$V$34*V176,
0))))</f>
        <v>1.7441860465116281</v>
      </c>
      <c r="Z176" s="9">
        <f>IF(X176="Mikro",Pieņēmumi!$V$31*V176*0.5,0)</f>
        <v>0</v>
      </c>
      <c r="AA176">
        <v>21</v>
      </c>
      <c r="AB176">
        <v>1</v>
      </c>
      <c r="AC176" s="2">
        <f t="shared" si="149"/>
        <v>21</v>
      </c>
      <c r="AD176" s="6">
        <f>ROUNDUP(IF($A176=1,AA176/Pieņēmumi!$AF$39,IF($A176=2,AA176/Pieņēmumi!$AF$40,IF($A176=3,AA176/Pieņēmumi!$AF$41,AA176/Pieņēmumi!$AF$42))),$AD$10)</f>
        <v>2</v>
      </c>
      <c r="AE176" s="6">
        <f t="shared" si="120"/>
        <v>10.5</v>
      </c>
      <c r="AF176" s="6" t="str">
        <f>IF(AND(AE176&gt;=0,AE176&lt;Pieņēmumi!$AF$46),0,
IF(AND(AE176&gt;= Pieņēmumi!$AF$46,AE176&lt;Pieņēmumi!$AF$47), "Mikro",
IF(AND(AE176&gt;=Pieņēmumi!$AF$47,AE176&lt;Pieņēmumi!$AF$48), "Mazs",
IF(AND(AE176&gt;=Pieņēmumi!$AF$48,AE176&lt;Pieņēmumi!$AF$49), "Vidējs","Liels"))))</f>
        <v>Mazs</v>
      </c>
      <c r="AG176" s="9">
        <f>IF(AF176="Mikro",Pieņēmumi!$AF$31*AD176*0.5,
IF(AF176="Mazs",Pieņēmumi!$AF$31*AD176,
IF(AF176="Vidējs",Pieņēmumi!$AF$32*AD176,
IF(AF176="Liels",Pieņēmumi!$AF$34*AD176,
0))))</f>
        <v>1.680672268907563</v>
      </c>
      <c r="AH176" s="9">
        <f>IF(AF176="Mikro",Pieņēmumi!$AF$31*AD176*0.5,0)</f>
        <v>0</v>
      </c>
      <c r="AI176">
        <v>25</v>
      </c>
      <c r="AJ176">
        <v>1</v>
      </c>
      <c r="AK176" s="2">
        <f t="shared" si="150"/>
        <v>25</v>
      </c>
      <c r="AL176" s="6">
        <f>ROUNDUP(IF($A176=1,AI176/Pieņēmumi!$AR$39,IF($A176=2,AI176/Pieņēmumi!$AR$40,IF($A176=3,AI176/Pieņēmumi!$AR$41,AI176/Pieņēmumi!$AR$42))),$AL$10)</f>
        <v>1</v>
      </c>
      <c r="AM176" s="6">
        <f t="shared" si="121"/>
        <v>25</v>
      </c>
      <c r="AN176" s="6" t="str">
        <f>IF(AND(AM176&gt;=0,AM176&lt;Pieņēmumi!$AR$46),0,
IF(AND(AM176&gt;= Pieņēmumi!$AR$46,AM176&lt;Pieņēmumi!$AR$47), "Mikro",
IF(AND(AM176&gt;=Pieņēmumi!$AR$47,AM176&lt;Pieņēmumi!$AR$48), "Mazs",
IF(AND(AM176&gt;=Pieņēmumi!$AR$48,AM176&lt;Pieņēmumi!$AR$49), "Vidējs","Liels"))))</f>
        <v>Liels</v>
      </c>
      <c r="AO176" s="9">
        <f>IF(AN176="Mikro",Pieņēmumi!$AR$31*AL176*0.5,
IF(AN176="Mazs",Pieņēmumi!$AR$31*AL176,
IF(AN176="Vidējs",Pieņēmumi!$AR$32*AL176,
IF(AN176="Liels",Pieņēmumi!$AR$34*AL176,
0))))</f>
        <v>1.3708513708513708</v>
      </c>
      <c r="AP176" s="9">
        <f>IF(AN176="Mikro",Pieņēmumi!$AR$31*AL176*0.5,0)</f>
        <v>0</v>
      </c>
      <c r="AQ176">
        <v>21</v>
      </c>
      <c r="AR176">
        <v>1</v>
      </c>
      <c r="AS176" s="2">
        <f t="shared" si="151"/>
        <v>21</v>
      </c>
      <c r="AT176" s="6">
        <f>ROUNDUP(IF($A176=1,AQ176/Pieņēmumi!$BC$39,IF($A176=2,AQ176/Pieņēmumi!$BC$40,IF($A176=3,AQ176/Pieņēmumi!$BC$41,AQ176/Pieņēmumi!$BC$42))),$AT$10)</f>
        <v>1</v>
      </c>
      <c r="AU176" s="6">
        <f t="shared" si="122"/>
        <v>21</v>
      </c>
      <c r="AV176" s="6" t="str">
        <f>IF(AND(AU176&gt;=0,AU176&lt;Pieņēmumi!$BC$46),0,
IF(AND(AU176&gt;= Pieņēmumi!$BC$46,AU176&lt;Pieņēmumi!$BC$47), "Mikro",
IF(AND(AU176&gt;=Pieņēmumi!$BC$47,AU176&lt;Pieņēmumi!$BC$48), "Mazs",
IF(AND(AU176&gt;=Pieņēmumi!$BC$48,AU176&lt;Pieņēmumi!$BC$49), "Vidējs","Liels"))))</f>
        <v>Liels</v>
      </c>
      <c r="AW176" s="9">
        <f>IF(AV176="Mikro",Pieņēmumi!$BC$31*AT176*0.5,
IF(AV176="Mazs",Pieņēmumi!$BC$31*AT176,
IF(AV176="Vidējs",Pieņēmumi!$BC$32*AT176,
IF(AV176="Liels",Pieņēmumi!$BC$34*AT176,
0))))</f>
        <v>1.5151515151515151</v>
      </c>
      <c r="AX176" s="9">
        <f>IF(AV176="Mikro",Pieņēmumi!$BC$31*AT176*0.5,0)</f>
        <v>0</v>
      </c>
      <c r="AY176">
        <v>23</v>
      </c>
      <c r="AZ176">
        <v>1</v>
      </c>
      <c r="BA176" s="2">
        <f t="shared" si="152"/>
        <v>23</v>
      </c>
      <c r="BB176" s="6">
        <f>ROUNDUP(IF($A176=1,AY176/Pieņēmumi!$BN$39,IF($A176=2,AY176/Pieņēmumi!$BN$40,IF($A176=3,AY176/Pieņēmumi!$BN$41,AY176/Pieņēmumi!$BN$42))),$BB$10)</f>
        <v>1</v>
      </c>
      <c r="BC176" s="6">
        <f t="shared" si="123"/>
        <v>23</v>
      </c>
      <c r="BD176" s="6" t="str">
        <f>IF(AND(BC176&gt;=0,BC176&lt;Pieņēmumi!$BN$46),0,
IF(AND(BC176&gt;= Pieņēmumi!$BN$46,BC176&lt;Pieņēmumi!$BN$47), "Mikro",
IF(AND(BC176&gt;=Pieņēmumi!$BN$47,BC176&lt;Pieņēmumi!$BN$48), "Mazs",
IF(AND(BC176&gt;=Pieņēmumi!$BN$48,BC176&lt;Pieņēmumi!$BN$49), "Vidējs","Liels"))))</f>
        <v>Liels</v>
      </c>
      <c r="BE176" s="9">
        <f>IF(BD176="Mikro",Pieņēmumi!$BN$31*BB176*0.5,
IF(BD176="Mazs",Pieņēmumi!$BN$31*BB176,
IF(BD176="Vidējs",Pieņēmumi!$BN$32*BB176,
IF(BD176="Liels",Pieņēmumi!$BN$34*BB176,
0))))</f>
        <v>1.5873015873015872</v>
      </c>
      <c r="BF176" s="9">
        <f>IF(BD176="Mikro",Pieņēmumi!$BN$31*BB176*0.5,0)</f>
        <v>0</v>
      </c>
      <c r="BG176">
        <v>29</v>
      </c>
      <c r="BH176">
        <v>1</v>
      </c>
      <c r="BI176" s="2">
        <f t="shared" si="153"/>
        <v>29</v>
      </c>
      <c r="BJ176" s="6">
        <f>ROUNDUP(IF($A176=1,BG176/Pieņēmumi!$BY$39,IF($A176=2,BG176/Pieņēmumi!$BY$40,IF($A176=3,BG176/Pieņēmumi!$BY$41,BG176/Pieņēmumi!$BY$42))),$BJ$10)</f>
        <v>2</v>
      </c>
      <c r="BK176" s="6">
        <f t="shared" si="124"/>
        <v>14.5</v>
      </c>
      <c r="BL176" s="6" t="str">
        <f>IF(AND(BK176&gt;=0,BK176&lt;Pieņēmumi!$BY$46),0,
IF(AND(BK176&gt;= Pieņēmumi!$BY$46,BK176&lt;Pieņēmumi!$BY$47), "Mikro",
IF(AND(BK176&gt;=Pieņēmumi!$BY$47,BK176&lt;Pieņēmumi!$BY$48), "Mazs",
IF(AND(BK176&gt;=Pieņēmumi!$BY$48,BK176&lt;Pieņēmumi!$BY$49), "Vidējs","Liels"))))</f>
        <v>Vidējs</v>
      </c>
      <c r="BM176" s="9">
        <f>IF(BL176="Mikro",Pieņēmumi!$BY$31*BJ176*0.5,
IF(BL176="Mazs",Pieņēmumi!$BY$31*BJ176,
IF(BL176="Vidējs",Pieņēmumi!$BY$32*BJ176,
IF(BL176="Liels",Pieņēmumi!$BY$34*BJ176,
0))))</f>
        <v>2.5839793281653747</v>
      </c>
      <c r="BN176" s="9">
        <f>IF(BL176="Mikro",Pieņēmumi!$BY$31*BJ176*0.5,0)</f>
        <v>0</v>
      </c>
      <c r="BO176">
        <v>23</v>
      </c>
      <c r="BP176">
        <v>1</v>
      </c>
      <c r="BQ176" s="2">
        <f t="shared" si="154"/>
        <v>23</v>
      </c>
      <c r="BR176" s="6">
        <f>ROUNDUP(IF($A176=1,BO176/Pieņēmumi!$CJ$39,IF($A176=2,BO176/Pieņēmumi!$CJ$40,IF($A176=3,BO176/Pieņēmumi!$CJ$41,BO176/Pieņēmumi!$CJ$42))),$BR$10)</f>
        <v>1</v>
      </c>
      <c r="BS176" s="6">
        <f t="shared" si="125"/>
        <v>23</v>
      </c>
      <c r="BT176" s="6" t="str">
        <f>IF(AND(BS176&gt;=0,BS176&lt;Pieņēmumi!$CJ$46),0,
IF(AND(BS176&gt;= Pieņēmumi!$CJ$46,BS176&lt;Pieņēmumi!$CJ$47), "Mikro",
IF(AND(BS176&gt;=Pieņēmumi!$CJ$47,BS176&lt;Pieņēmumi!$CJ$48), "Mazs",
IF(AND(BS176&gt;=Pieņēmumi!$CJ$48,BS176&lt;Pieņēmumi!$CJ$49), "Vidējs","Liels"))))</f>
        <v>Liels</v>
      </c>
      <c r="BU176" s="9">
        <f>IF(BT176="Mikro",Pieņēmumi!$CJ$31*BR176*0.5,
IF(BT176="Mazs",Pieņēmumi!$CJ$31*BR176,
IF(BT176="Vidējs",Pieņēmumi!$CJ$32*BR176,
IF(BT176="Liels",Pieņēmumi!$CJ$34*BR176,
0))))</f>
        <v>1.6955266955266954</v>
      </c>
      <c r="BV176" s="9">
        <f>IF(BT176="Mikro",Pieņēmumi!$CJ$31*BR176*0.5,0)</f>
        <v>0</v>
      </c>
      <c r="BW176">
        <v>17</v>
      </c>
      <c r="BX176">
        <v>1</v>
      </c>
      <c r="BY176" s="2">
        <f>BW176/BX176</f>
        <v>17</v>
      </c>
      <c r="BZ176" s="6">
        <f>ROUNDUP(IF($A176=1,BW176/Pieņēmumi!$CU$42,IF($A176=2,BW176/Pieņēmumi!$CU$43,IF($A176=3,BW176/Pieņēmumi!$CU$44,BW176/Pieņēmumi!$CU$45))),$CH$10)</f>
        <v>1</v>
      </c>
      <c r="CA176" s="6">
        <f t="shared" si="126"/>
        <v>17</v>
      </c>
      <c r="CB176" s="6" t="str">
        <f>IF(AND(CA176&gt;=0,CA176&lt;Pieņēmumi!$CU$49),0,
IF(AND(CA176&gt;=Pieņēmumi!$CU$49,CA176&lt;Pieņēmumi!$CU$50),"Mazs",
IF(AND(CA176&gt;=Pieņēmumi!$CU$50,CA176&lt;Pieņēmumi!$CU$51),"Vidējs","Liels")))</f>
        <v>Vidējs</v>
      </c>
      <c r="CC176" s="9">
        <f>IF(CB176="Mazs",Pieņēmumi!$CU$34*BZ176,IF(CB176="Vidējs",Pieņēmumi!$CU$35*BZ176,IF(CB176="Liels",Pieņēmumi!$CU$37*BZ176,0)))</f>
        <v>1.3888888888888891</v>
      </c>
      <c r="CD176" s="9">
        <f>IF(CB176="Mazs",(Pieņēmumi!$CU$35-Pieņēmumi!$CU$34)*BZ176,0)</f>
        <v>0</v>
      </c>
      <c r="CE176">
        <v>13</v>
      </c>
      <c r="CF176">
        <v>1</v>
      </c>
      <c r="CG176" s="2">
        <f>CE176/CF176</f>
        <v>13</v>
      </c>
      <c r="CH176" s="6">
        <f>ROUNDUP(IF($A176=1,CE176/Pieņēmumi!$DE$42,IF($A176=2,CE176/Pieņēmumi!$DE$43,IF($A176=3,CE176/Pieņēmumi!$DE$44,CE176/Pieņēmumi!$DE$45))),$CH$10)</f>
        <v>1</v>
      </c>
      <c r="CI176" s="6">
        <f t="shared" si="127"/>
        <v>13</v>
      </c>
      <c r="CJ176" s="6" t="str">
        <f>IF(AND(CI176&gt;=0,CI176&lt;Pieņēmumi!$DE$49),0,
IF(AND(CI176&gt;=Pieņēmumi!$DE$49,CI176&lt;Pieņēmumi!$DE$50),"Mazs",
IF(AND(CI176&gt;=Pieņēmumi!$DE$50,CI176&lt;Pieņēmumi!$DE$51),"Vidējs","Liels")))</f>
        <v>Vidējs</v>
      </c>
      <c r="CK176" s="9">
        <f>IF(CJ176="Mazs",Pieņēmumi!$DE$34*CH176,IF(CJ176="Vidējs",Pieņēmumi!$DE$35*CH176,IF(CJ176="Liels",Pieņēmumi!$DE$37*CH176,0)))</f>
        <v>1.3888888888888891</v>
      </c>
      <c r="CL176" s="9">
        <f>IF(CJ176="Mazs",(Pieņēmumi!$DE$35-Pieņēmumi!$DE$34)*CH176,0)</f>
        <v>0</v>
      </c>
      <c r="CM176">
        <v>19</v>
      </c>
      <c r="CN176">
        <v>1</v>
      </c>
      <c r="CO176" s="2">
        <f>CM176/CN176</f>
        <v>19</v>
      </c>
      <c r="CP176" s="6">
        <f>ROUNDUP(IF($A176=1,CM176/Pieņēmumi!$DO$42,IF($A176=2,CM176/Pieņēmumi!$DO$43,IF($A176=3,CM176/Pieņēmumi!$DO$44,CM176/Pieņēmumi!$DO$45))),$CP$10)</f>
        <v>1</v>
      </c>
      <c r="CQ176" s="6">
        <f t="shared" si="128"/>
        <v>19</v>
      </c>
      <c r="CR176" s="6" t="str">
        <f>IF(AND(CQ176&gt;=0,CQ176&lt;Pieņēmumi!$DO$49),0,
IF(AND(CQ176&gt;=Pieņēmumi!$DO$49,CQ176&lt;Pieņēmumi!$DO$50),"Mazs",
IF(AND(CQ176&gt;=Pieņēmumi!$DO$50,CQ176&lt;Pieņēmumi!$DO$51),"Vidējs","Liels")))</f>
        <v>Vidējs</v>
      </c>
      <c r="CS176" s="9">
        <f>IF(CR176="Mazs",Pieņēmumi!$DO$34*CP176,IF(CR176="Vidējs",Pieņēmumi!$DO$35*CP176,IF(CR176="Liels",Pieņēmumi!$DO$37*CP176,0)))</f>
        <v>1.3888888888888891</v>
      </c>
      <c r="CT176" s="9">
        <f>IF(CR176="Mazs",(Pieņēmumi!$DO$35-Pieņēmumi!$DO$34)*CP176,0)</f>
        <v>0</v>
      </c>
      <c r="CU176" s="6">
        <f t="shared" si="129"/>
        <v>269</v>
      </c>
      <c r="CV176" s="6">
        <f t="shared" si="130"/>
        <v>12</v>
      </c>
      <c r="CW176" s="2">
        <f t="shared" si="131"/>
        <v>22.416666666666668</v>
      </c>
      <c r="CX176" t="str">
        <f t="shared" si="132"/>
        <v>Vidējā</v>
      </c>
    </row>
    <row r="177" spans="1:102" x14ac:dyDescent="0.25">
      <c r="A177" s="5">
        <v>3</v>
      </c>
      <c r="B177" s="23">
        <v>0.6990780209691777</v>
      </c>
      <c r="C177">
        <v>20</v>
      </c>
      <c r="D177">
        <v>1</v>
      </c>
      <c r="E177" s="2">
        <f t="shared" si="146"/>
        <v>20</v>
      </c>
      <c r="F177" s="6">
        <f>ROUNDUP(IF($A177=1,C177/Pieņēmumi!$B$39,IF($A177=2,C177/Pieņēmumi!$B$40,IF($A177=3,C177/Pieņēmumi!$B$41,C177/Pieņēmumi!$B$42))),$F$10)</f>
        <v>1</v>
      </c>
      <c r="G177" s="6">
        <f t="shared" si="117"/>
        <v>20</v>
      </c>
      <c r="H177" s="6" t="str">
        <f>IF(AND(G177&gt;=0,G177&lt;Pieņēmumi!$B$46),0,
IF(AND(G177&gt;= Pieņēmumi!$B$46,G177&lt;Pieņēmumi!$B$47), "Mikro",
IF(AND(G177&gt;=Pieņēmumi!$B$47,G177&lt;Pieņēmumi!$B$48), "Mazs",
IF(AND(G177&gt;=Pieņēmumi!$B$48,G177&lt;Pieņēmumi!$B$49), "Vidējs","Liels"))))</f>
        <v>Vidējs</v>
      </c>
      <c r="I177" s="9">
        <f>IF(H177="Mikro",Pieņēmumi!$B$31*F177*0.5,
IF(H177="Mazs",Pieņēmumi!$B$31*F177,
IF(H177="Vidējs",Pieņēmumi!$B$32*F177,
IF(H177="Liels",Pieņēmumi!$B$34*F177,
0))))</f>
        <v>0.8074935400516795</v>
      </c>
      <c r="J177" s="9">
        <f>IF(H177="Mikro",Pieņēmumi!$B$31*F177*0.5,0)</f>
        <v>0</v>
      </c>
      <c r="K177">
        <v>21</v>
      </c>
      <c r="L177">
        <v>1</v>
      </c>
      <c r="M177" s="2">
        <f t="shared" si="147"/>
        <v>21</v>
      </c>
      <c r="N177" s="6">
        <f>ROUNDUP(IF($A177=1,K177/Pieņēmumi!$L$39,IF($A177=2,K177/Pieņēmumi!$L$40,IF($A177=3,K177/Pieņēmumi!$L$41,K177/Pieņēmumi!$L$42))),$N$10)</f>
        <v>2</v>
      </c>
      <c r="O177" s="6">
        <f t="shared" si="118"/>
        <v>10.5</v>
      </c>
      <c r="P177" s="6" t="str">
        <f>IF(AND(O177&gt;=0,O177&lt;Pieņēmumi!$L$46),0,
IF(AND(O177&gt;= Pieņēmumi!$L$46,O177&lt;Pieņēmumi!$L$47), "Mikro",
IF(AND(O177&gt;=Pieņēmumi!$L$47,O177&lt;Pieņēmumi!$L$48), "Mazs",
IF(AND(O177&gt;=Pieņēmumi!$L$48,O177&lt;Pieņēmumi!$L$49), "Vidējs","Liels"))))</f>
        <v>Mazs</v>
      </c>
      <c r="Q177" s="9">
        <f>IF(P177="Mikro",Pieņēmumi!$L$31*N177*0.5,
IF(P177="Mazs",Pieņēmumi!$L$31*N177,
IF(P177="Vidējs",Pieņēmumi!$L$32*N177,
IF(P177="Liels",Pieņēmumi!$L$34*N177,
0))))</f>
        <v>1.4939309056956116</v>
      </c>
      <c r="R177" s="9">
        <f>IF(P177="Mikro",Pieņēmumi!$L$31*N177*0.5,0)</f>
        <v>0</v>
      </c>
      <c r="S177">
        <v>22</v>
      </c>
      <c r="T177">
        <v>1</v>
      </c>
      <c r="U177" s="2">
        <f t="shared" si="148"/>
        <v>22</v>
      </c>
      <c r="V177" s="6">
        <f>ROUNDUP(IF($A177=1,S177/Pieņēmumi!$V$39,IF($A177=2,S177/Pieņēmumi!$V$40,IF($A177=3,S177/Pieņēmumi!$V$41,S177/Pieņēmumi!$V$42))),$V$10)</f>
        <v>2</v>
      </c>
      <c r="W177" s="6">
        <f t="shared" si="119"/>
        <v>11</v>
      </c>
      <c r="X177" s="6" t="str">
        <f>IF(AND(W177&gt;=0,W177&lt;Pieņēmumi!$V$46),0,
IF(AND(W177&gt;= Pieņēmumi!$V$46,W177&lt;Pieņēmumi!$V$47), "Mikro",
IF(AND(W177&gt;=Pieņēmumi!$V$47,W177&lt;Pieņēmumi!$V$48), "Mazs",
IF(AND(W177&gt;=Pieņēmumi!$V$48,W177&lt;Pieņēmumi!$V$49), "Vidējs","Liels"))))</f>
        <v>Mazs</v>
      </c>
      <c r="Y177" s="9">
        <f>IF(X177="Mikro",Pieņēmumi!$V$31*V177*0.5,
IF(X177="Mazs",Pieņēmumi!$V$31*V177,
IF(X177="Vidējs",Pieņēmumi!$V$32*V177,
IF(X177="Liels",Pieņēmumi!$V$34*V177,
0))))</f>
        <v>1.5561780267662622</v>
      </c>
      <c r="Z177" s="9">
        <f>IF(X177="Mikro",Pieņēmumi!$V$31*V177*0.5,0)</f>
        <v>0</v>
      </c>
      <c r="AA177">
        <v>25</v>
      </c>
      <c r="AB177">
        <v>1</v>
      </c>
      <c r="AC177" s="2">
        <f t="shared" si="149"/>
        <v>25</v>
      </c>
      <c r="AD177" s="6">
        <f>ROUNDUP(IF($A177=1,AA177/Pieņēmumi!$AF$39,IF($A177=2,AA177/Pieņēmumi!$AF$40,IF($A177=3,AA177/Pieņēmumi!$AF$41,AA177/Pieņēmumi!$AF$42))),$AD$10)</f>
        <v>2</v>
      </c>
      <c r="AE177" s="6">
        <f t="shared" si="120"/>
        <v>12.5</v>
      </c>
      <c r="AF177" s="6" t="str">
        <f>IF(AND(AE177&gt;=0,AE177&lt;Pieņēmumi!$AF$46),0,
IF(AND(AE177&gt;= Pieņēmumi!$AF$46,AE177&lt;Pieņēmumi!$AF$47), "Mikro",
IF(AND(AE177&gt;=Pieņēmumi!$AF$47,AE177&lt;Pieņēmumi!$AF$48), "Mazs",
IF(AND(AE177&gt;=Pieņēmumi!$AF$48,AE177&lt;Pieņēmumi!$AF$49), "Vidējs","Liels"))))</f>
        <v>Vidējs</v>
      </c>
      <c r="AG177" s="9">
        <f>IF(AF177="Mikro",Pieņēmumi!$AF$31*AD177*0.5,
IF(AF177="Mazs",Pieņēmumi!$AF$31*AD177,
IF(AF177="Vidējs",Pieņēmumi!$AF$32*AD177,
IF(AF177="Liels",Pieņēmumi!$AF$34*AD177,
0))))</f>
        <v>2.0671834625323</v>
      </c>
      <c r="AH177" s="9">
        <f>IF(AF177="Mikro",Pieņēmumi!$AF$31*AD177*0.5,0)</f>
        <v>0</v>
      </c>
      <c r="AI177">
        <v>13</v>
      </c>
      <c r="AJ177">
        <v>1</v>
      </c>
      <c r="AK177" s="2">
        <f t="shared" si="150"/>
        <v>13</v>
      </c>
      <c r="AL177" s="6">
        <f>ROUNDUP(IF($A177=1,AI177/Pieņēmumi!$AR$39,IF($A177=2,AI177/Pieņēmumi!$AR$40,IF($A177=3,AI177/Pieņēmumi!$AR$41,AI177/Pieņēmumi!$AR$42))),$AL$10)</f>
        <v>1</v>
      </c>
      <c r="AM177" s="6">
        <f t="shared" si="121"/>
        <v>13</v>
      </c>
      <c r="AN177" s="6" t="str">
        <f>IF(AND(AM177&gt;=0,AM177&lt;Pieņēmumi!$AR$46),0,
IF(AND(AM177&gt;= Pieņēmumi!$AR$46,AM177&lt;Pieņēmumi!$AR$47), "Mikro",
IF(AND(AM177&gt;=Pieņēmumi!$AR$47,AM177&lt;Pieņēmumi!$AR$48), "Mazs",
IF(AND(AM177&gt;=Pieņēmumi!$AR$48,AM177&lt;Pieņēmumi!$AR$49), "Vidējs","Liels"))))</f>
        <v>Vidējs</v>
      </c>
      <c r="AO177" s="9">
        <f>IF(AN177="Mikro",Pieņēmumi!$AR$31*AL177*0.5,
IF(AN177="Mazs",Pieņēmumi!$AR$31*AL177,
IF(AN177="Vidējs",Pieņēmumi!$AR$32*AL177,
IF(AN177="Liels",Pieņēmumi!$AR$34*AL177,
0))))</f>
        <v>1.0981912144702843</v>
      </c>
      <c r="AP177" s="9">
        <f>IF(AN177="Mikro",Pieņēmumi!$AR$31*AL177*0.5,0)</f>
        <v>0</v>
      </c>
      <c r="AQ177">
        <v>24</v>
      </c>
      <c r="AR177">
        <v>1</v>
      </c>
      <c r="AS177" s="2">
        <f t="shared" si="151"/>
        <v>24</v>
      </c>
      <c r="AT177" s="6">
        <f>ROUNDUP(IF($A177=1,AQ177/Pieņēmumi!$BC$39,IF($A177=2,AQ177/Pieņēmumi!$BC$40,IF($A177=3,AQ177/Pieņēmumi!$BC$41,AQ177/Pieņēmumi!$BC$42))),$AT$10)</f>
        <v>1</v>
      </c>
      <c r="AU177" s="6">
        <f t="shared" si="122"/>
        <v>24</v>
      </c>
      <c r="AV177" s="6" t="str">
        <f>IF(AND(AU177&gt;=0,AU177&lt;Pieņēmumi!$BC$46),0,
IF(AND(AU177&gt;= Pieņēmumi!$BC$46,AU177&lt;Pieņēmumi!$BC$47), "Mikro",
IF(AND(AU177&gt;=Pieņēmumi!$BC$47,AU177&lt;Pieņēmumi!$BC$48), "Mazs",
IF(AND(AU177&gt;=Pieņēmumi!$BC$48,AU177&lt;Pieņēmumi!$BC$49), "Vidējs","Liels"))))</f>
        <v>Liels</v>
      </c>
      <c r="AW177" s="9">
        <f>IF(AV177="Mikro",Pieņēmumi!$BC$31*AT177*0.5,
IF(AV177="Mazs",Pieņēmumi!$BC$31*AT177,
IF(AV177="Vidējs",Pieņēmumi!$BC$32*AT177,
IF(AV177="Liels",Pieņēmumi!$BC$34*AT177,
0))))</f>
        <v>1.5151515151515151</v>
      </c>
      <c r="AX177" s="9">
        <f>IF(AV177="Mikro",Pieņēmumi!$BC$31*AT177*0.5,0)</f>
        <v>0</v>
      </c>
      <c r="AY177">
        <v>18</v>
      </c>
      <c r="AZ177">
        <v>1</v>
      </c>
      <c r="BA177" s="2">
        <f t="shared" si="152"/>
        <v>18</v>
      </c>
      <c r="BB177" s="6">
        <f>ROUNDUP(IF($A177=1,AY177/Pieņēmumi!$BN$39,IF($A177=2,AY177/Pieņēmumi!$BN$40,IF($A177=3,AY177/Pieņēmumi!$BN$41,AY177/Pieņēmumi!$BN$42))),$BB$10)</f>
        <v>1</v>
      </c>
      <c r="BC177" s="6">
        <f t="shared" si="123"/>
        <v>18</v>
      </c>
      <c r="BD177" s="6" t="str">
        <f>IF(AND(BC177&gt;=0,BC177&lt;Pieņēmumi!$BN$46),0,
IF(AND(BC177&gt;= Pieņēmumi!$BN$46,BC177&lt;Pieņēmumi!$BN$47), "Mikro",
IF(AND(BC177&gt;=Pieņēmumi!$BN$47,BC177&lt;Pieņēmumi!$BN$48), "Mazs",
IF(AND(BC177&gt;=Pieņēmumi!$BN$48,BC177&lt;Pieņēmumi!$BN$49), "Vidējs","Liels"))))</f>
        <v>Vidējs</v>
      </c>
      <c r="BE177" s="9">
        <f>IF(BD177="Mikro",Pieņēmumi!$BN$31*BB177*0.5,
IF(BD177="Mazs",Pieņēmumi!$BN$31*BB177,
IF(BD177="Vidējs",Pieņēmumi!$BN$32*BB177,
IF(BD177="Liels",Pieņēmumi!$BN$34*BB177,
0))))</f>
        <v>1.227390180878553</v>
      </c>
      <c r="BF177" s="9">
        <f>IF(BD177="Mikro",Pieņēmumi!$BN$31*BB177*0.5,0)</f>
        <v>0</v>
      </c>
      <c r="BG177">
        <v>11</v>
      </c>
      <c r="BH177">
        <v>1</v>
      </c>
      <c r="BI177" s="2">
        <f t="shared" si="153"/>
        <v>11</v>
      </c>
      <c r="BJ177" s="6">
        <f>ROUNDUP(IF($A177=1,BG177/Pieņēmumi!$BY$39,IF($A177=2,BG177/Pieņēmumi!$BY$40,IF($A177=3,BG177/Pieņēmumi!$BY$41,BG177/Pieņēmumi!$BY$42))),$BJ$10)</f>
        <v>1</v>
      </c>
      <c r="BK177" s="6">
        <f t="shared" si="124"/>
        <v>11</v>
      </c>
      <c r="BL177" s="6" t="str">
        <f>IF(AND(BK177&gt;=0,BK177&lt;Pieņēmumi!$BY$46),0,
IF(AND(BK177&gt;= Pieņēmumi!$BY$46,BK177&lt;Pieņēmumi!$BY$47), "Mikro",
IF(AND(BK177&gt;=Pieņēmumi!$BY$47,BK177&lt;Pieņēmumi!$BY$48), "Mazs",
IF(AND(BK177&gt;=Pieņēmumi!$BY$48,BK177&lt;Pieņēmumi!$BY$49), "Vidējs","Liels"))))</f>
        <v>Mazs</v>
      </c>
      <c r="BM177" s="9">
        <f>IF(BL177="Mikro",Pieņēmumi!$BY$31*BJ177*0.5,
IF(BL177="Mazs",Pieņēmumi!$BY$31*BJ177,
IF(BL177="Vidējs",Pieņēmumi!$BY$32*BJ177,
IF(BL177="Liels",Pieņēmumi!$BY$34*BJ177,
0))))</f>
        <v>1.0893246187363834</v>
      </c>
      <c r="BN177" s="9">
        <f>IF(BL177="Mikro",Pieņēmumi!$BY$31*BJ177*0.5,0)</f>
        <v>0</v>
      </c>
      <c r="BO177">
        <v>11</v>
      </c>
      <c r="BP177">
        <v>1</v>
      </c>
      <c r="BQ177" s="2">
        <f t="shared" si="154"/>
        <v>11</v>
      </c>
      <c r="BR177" s="6">
        <f>ROUNDUP(IF($A177=1,BO177/Pieņēmumi!$CJ$39,IF($A177=2,BO177/Pieņēmumi!$CJ$40,IF($A177=3,BO177/Pieņēmumi!$CJ$41,BO177/Pieņēmumi!$CJ$42))),$BR$10)</f>
        <v>1</v>
      </c>
      <c r="BS177" s="6">
        <f t="shared" si="125"/>
        <v>11</v>
      </c>
      <c r="BT177" s="6" t="str">
        <f>IF(AND(BS177&gt;=0,BS177&lt;Pieņēmumi!$CJ$46),0,
IF(AND(BS177&gt;= Pieņēmumi!$CJ$46,BS177&lt;Pieņēmumi!$CJ$47), "Mikro",
IF(AND(BS177&gt;=Pieņēmumi!$CJ$47,BS177&lt;Pieņēmumi!$CJ$48), "Mazs",
IF(AND(BS177&gt;=Pieņēmumi!$CJ$48,BS177&lt;Pieņēmumi!$CJ$49), "Vidējs","Liels"))))</f>
        <v>Mazs</v>
      </c>
      <c r="BU177" s="9">
        <f>IF(BT177="Mikro",Pieņēmumi!$CJ$31*BR177*0.5,
IF(BT177="Mazs",Pieņēmumi!$CJ$31*BR177,
IF(BT177="Vidējs",Pieņēmumi!$CJ$32*BR177,
IF(BT177="Liels",Pieņēmumi!$CJ$34*BR177,
0))))</f>
        <v>1.0893246187363834</v>
      </c>
      <c r="BV177" s="9">
        <f>IF(BT177="Mikro",Pieņēmumi!$CJ$31*BR177*0.5,0)</f>
        <v>0</v>
      </c>
      <c r="BW177">
        <v>0</v>
      </c>
      <c r="BX177">
        <v>0</v>
      </c>
      <c r="BY177" s="2">
        <v>0</v>
      </c>
      <c r="BZ177" s="6">
        <f>ROUNDUP(IF($A177=1,BW177/Pieņēmumi!$CU$42,IF($A177=2,BW177/Pieņēmumi!$CU$43,IF($A177=3,BW177/Pieņēmumi!$CU$44,BW177/Pieņēmumi!$CU$45))),$CH$10)</f>
        <v>0</v>
      </c>
      <c r="CA177" s="6">
        <f t="shared" si="126"/>
        <v>0</v>
      </c>
      <c r="CB177" s="6">
        <f>IF(AND(CA177&gt;=0,CA177&lt;Pieņēmumi!$CU$49),0,
IF(AND(CA177&gt;=Pieņēmumi!$CU$49,CA177&lt;Pieņēmumi!$CU$50),"Mazs",
IF(AND(CA177&gt;=Pieņēmumi!$CU$50,CA177&lt;Pieņēmumi!$CU$51),"Vidējs","Liels")))</f>
        <v>0</v>
      </c>
      <c r="CC177" s="9">
        <f>IF(CB177="Mazs",Pieņēmumi!$CU$34*BZ177,IF(CB177="Vidējs",Pieņēmumi!$CU$35*BZ177,IF(CB177="Liels",Pieņēmumi!$CU$37*BZ177,0)))</f>
        <v>0</v>
      </c>
      <c r="CD177" s="9">
        <f>IF(CB177="Mazs",(Pieņēmumi!$CU$35-Pieņēmumi!$CU$34)*BZ177,0)</f>
        <v>0</v>
      </c>
      <c r="CE177">
        <v>0</v>
      </c>
      <c r="CF177">
        <v>0</v>
      </c>
      <c r="CG177" s="2">
        <v>0</v>
      </c>
      <c r="CH177" s="6">
        <f>ROUNDUP(IF($A177=1,CE177/Pieņēmumi!$DE$42,IF($A177=2,CE177/Pieņēmumi!$DE$43,IF($A177=3,CE177/Pieņēmumi!$DE$44,CE177/Pieņēmumi!$DE$45))),$CH$10)</f>
        <v>0</v>
      </c>
      <c r="CI177" s="6">
        <f t="shared" si="127"/>
        <v>0</v>
      </c>
      <c r="CJ177" s="6">
        <f>IF(AND(CI177&gt;=0,CI177&lt;Pieņēmumi!$DE$49),0,
IF(AND(CI177&gt;=Pieņēmumi!$DE$49,CI177&lt;Pieņēmumi!$DE$50),"Mazs",
IF(AND(CI177&gt;=Pieņēmumi!$DE$50,CI177&lt;Pieņēmumi!$DE$51),"Vidējs","Liels")))</f>
        <v>0</v>
      </c>
      <c r="CK177" s="9">
        <f>IF(CJ177="Mazs",Pieņēmumi!$DE$34*CH177,IF(CJ177="Vidējs",Pieņēmumi!$DE$35*CH177,IF(CJ177="Liels",Pieņēmumi!$DE$37*CH177,0)))</f>
        <v>0</v>
      </c>
      <c r="CL177" s="9">
        <f>IF(CJ177="Mazs",(Pieņēmumi!$DE$35-Pieņēmumi!$DE$34)*CH177,0)</f>
        <v>0</v>
      </c>
      <c r="CM177">
        <v>0</v>
      </c>
      <c r="CN177">
        <v>0</v>
      </c>
      <c r="CO177" s="2">
        <v>0</v>
      </c>
      <c r="CP177" s="6">
        <f>ROUNDUP(IF($A177=1,CM177/Pieņēmumi!$DO$42,IF($A177=2,CM177/Pieņēmumi!$DO$43,IF($A177=3,CM177/Pieņēmumi!$DO$44,CM177/Pieņēmumi!$DO$45))),$CP$10)</f>
        <v>0</v>
      </c>
      <c r="CQ177" s="6">
        <f t="shared" si="128"/>
        <v>0</v>
      </c>
      <c r="CR177" s="6">
        <f>IF(AND(CQ177&gt;=0,CQ177&lt;Pieņēmumi!$DO$49),0,
IF(AND(CQ177&gt;=Pieņēmumi!$DO$49,CQ177&lt;Pieņēmumi!$DO$50),"Mazs",
IF(AND(CQ177&gt;=Pieņēmumi!$DO$50,CQ177&lt;Pieņēmumi!$DO$51),"Vidējs","Liels")))</f>
        <v>0</v>
      </c>
      <c r="CS177" s="9">
        <f>IF(CR177="Mazs",Pieņēmumi!$DO$34*CP177,IF(CR177="Vidējs",Pieņēmumi!$DO$35*CP177,IF(CR177="Liels",Pieņēmumi!$DO$37*CP177,0)))</f>
        <v>0</v>
      </c>
      <c r="CT177" s="9">
        <f>IF(CR177="Mazs",(Pieņēmumi!$DO$35-Pieņēmumi!$DO$34)*CP177,0)</f>
        <v>0</v>
      </c>
      <c r="CU177" s="6">
        <f t="shared" si="129"/>
        <v>165</v>
      </c>
      <c r="CV177" s="6">
        <f t="shared" si="130"/>
        <v>9</v>
      </c>
      <c r="CW177" s="2">
        <f t="shared" si="131"/>
        <v>18.333333333333332</v>
      </c>
      <c r="CX177" t="str">
        <f t="shared" si="132"/>
        <v>Vidējā</v>
      </c>
    </row>
    <row r="178" spans="1:102" x14ac:dyDescent="0.25">
      <c r="A178" s="5">
        <v>3</v>
      </c>
      <c r="B178" s="23">
        <v>0.69814750500578593</v>
      </c>
      <c r="C178">
        <v>30</v>
      </c>
      <c r="D178">
        <v>2</v>
      </c>
      <c r="E178" s="2">
        <f t="shared" si="146"/>
        <v>15</v>
      </c>
      <c r="F178" s="6">
        <f>ROUNDUP(IF($A178=1,C178/Pieņēmumi!$B$39,IF($A178=2,C178/Pieņēmumi!$B$40,IF($A178=3,C178/Pieņēmumi!$B$41,C178/Pieņēmumi!$B$42))),$F$10)</f>
        <v>2</v>
      </c>
      <c r="G178" s="6">
        <f t="shared" si="117"/>
        <v>15</v>
      </c>
      <c r="H178" s="6" t="str">
        <f>IF(AND(G178&gt;=0,G178&lt;Pieņēmumi!$B$46),0,
IF(AND(G178&gt;= Pieņēmumi!$B$46,G178&lt;Pieņēmumi!$B$47), "Mikro",
IF(AND(G178&gt;=Pieņēmumi!$B$47,G178&lt;Pieņēmumi!$B$48), "Mazs",
IF(AND(G178&gt;=Pieņēmumi!$B$48,G178&lt;Pieņēmumi!$B$49), "Vidējs","Liels"))))</f>
        <v>Vidējs</v>
      </c>
      <c r="I178" s="9">
        <f>IF(H178="Mikro",Pieņēmumi!$B$31*F178*0.5,
IF(H178="Mazs",Pieņēmumi!$B$31*F178,
IF(H178="Vidējs",Pieņēmumi!$B$32*F178,
IF(H178="Liels",Pieņēmumi!$B$34*F178,
0))))</f>
        <v>1.614987080103359</v>
      </c>
      <c r="J178" s="9">
        <f>IF(H178="Mikro",Pieņēmumi!$B$31*F178*0.5,0)</f>
        <v>0</v>
      </c>
      <c r="K178">
        <v>33</v>
      </c>
      <c r="L178">
        <v>3</v>
      </c>
      <c r="M178" s="2">
        <f t="shared" si="147"/>
        <v>11</v>
      </c>
      <c r="N178" s="6">
        <f>ROUNDUP(IF($A178=1,K178/Pieņēmumi!$L$39,IF($A178=2,K178/Pieņēmumi!$L$40,IF($A178=3,K178/Pieņēmumi!$L$41,K178/Pieņēmumi!$L$42))),$N$10)</f>
        <v>2</v>
      </c>
      <c r="O178" s="6">
        <f t="shared" si="118"/>
        <v>16.5</v>
      </c>
      <c r="P178" s="6" t="str">
        <f>IF(AND(O178&gt;=0,O178&lt;Pieņēmumi!$L$46),0,
IF(AND(O178&gt;= Pieņēmumi!$L$46,O178&lt;Pieņēmumi!$L$47), "Mikro",
IF(AND(O178&gt;=Pieņēmumi!$L$47,O178&lt;Pieņēmumi!$L$48), "Mazs",
IF(AND(O178&gt;=Pieņēmumi!$L$48,O178&lt;Pieņēmumi!$L$49), "Vidējs","Liels"))))</f>
        <v>Vidējs</v>
      </c>
      <c r="Q178" s="9">
        <f>IF(P178="Mikro",Pieņēmumi!$L$31*N178*0.5,
IF(P178="Mazs",Pieņēmumi!$L$31*N178,
IF(P178="Vidējs",Pieņēmumi!$L$32*N178,
IF(P178="Liels",Pieņēmumi!$L$34*N178,
0))))</f>
        <v>1.6795865633074938</v>
      </c>
      <c r="R178" s="9">
        <f>IF(P178="Mikro",Pieņēmumi!$L$31*N178*0.5,0)</f>
        <v>0</v>
      </c>
      <c r="S178">
        <v>37</v>
      </c>
      <c r="T178">
        <v>3</v>
      </c>
      <c r="U178" s="2">
        <f t="shared" si="148"/>
        <v>12.333333333333334</v>
      </c>
      <c r="V178" s="6">
        <f>ROUNDUP(IF($A178=1,S178/Pieņēmumi!$V$39,IF($A178=2,S178/Pieņēmumi!$V$40,IF($A178=3,S178/Pieņēmumi!$V$41,S178/Pieņēmumi!$V$42))),$V$10)</f>
        <v>2</v>
      </c>
      <c r="W178" s="6">
        <f t="shared" si="119"/>
        <v>18.5</v>
      </c>
      <c r="X178" s="6" t="str">
        <f>IF(AND(W178&gt;=0,W178&lt;Pieņēmumi!$V$46),0,
IF(AND(W178&gt;= Pieņēmumi!$V$46,W178&lt;Pieņēmumi!$V$47), "Mikro",
IF(AND(W178&gt;=Pieņēmumi!$V$47,W178&lt;Pieņēmumi!$V$48), "Mazs",
IF(AND(W178&gt;=Pieņēmumi!$V$48,W178&lt;Pieņēmumi!$V$49), "Vidējs","Liels"))))</f>
        <v>Vidējs</v>
      </c>
      <c r="Y178" s="9">
        <f>IF(X178="Mikro",Pieņēmumi!$V$31*V178*0.5,
IF(X178="Mazs",Pieņēmumi!$V$31*V178,
IF(X178="Vidējs",Pieņēmumi!$V$32*V178,
IF(X178="Liels",Pieņēmumi!$V$34*V178,
0))))</f>
        <v>1.7441860465116281</v>
      </c>
      <c r="Z178" s="9">
        <f>IF(X178="Mikro",Pieņēmumi!$V$31*V178*0.5,0)</f>
        <v>0</v>
      </c>
      <c r="AA178">
        <v>30</v>
      </c>
      <c r="AB178">
        <v>3</v>
      </c>
      <c r="AC178" s="2">
        <f t="shared" si="149"/>
        <v>10</v>
      </c>
      <c r="AD178" s="6">
        <f>ROUNDUP(IF($A178=1,AA178/Pieņēmumi!$AF$39,IF($A178=2,AA178/Pieņēmumi!$AF$40,IF($A178=3,AA178/Pieņēmumi!$AF$41,AA178/Pieņēmumi!$AF$42))),$AD$10)</f>
        <v>2</v>
      </c>
      <c r="AE178" s="6">
        <f t="shared" si="120"/>
        <v>15</v>
      </c>
      <c r="AF178" s="6" t="str">
        <f>IF(AND(AE178&gt;=0,AE178&lt;Pieņēmumi!$AF$46),0,
IF(AND(AE178&gt;= Pieņēmumi!$AF$46,AE178&lt;Pieņēmumi!$AF$47), "Mikro",
IF(AND(AE178&gt;=Pieņēmumi!$AF$47,AE178&lt;Pieņēmumi!$AF$48), "Mazs",
IF(AND(AE178&gt;=Pieņēmumi!$AF$48,AE178&lt;Pieņēmumi!$AF$49), "Vidējs","Liels"))))</f>
        <v>Vidējs</v>
      </c>
      <c r="AG178" s="9">
        <f>IF(AF178="Mikro",Pieņēmumi!$AF$31*AD178*0.5,
IF(AF178="Mazs",Pieņēmumi!$AF$31*AD178,
IF(AF178="Vidējs",Pieņēmumi!$AF$32*AD178,
IF(AF178="Liels",Pieņēmumi!$AF$34*AD178,
0))))</f>
        <v>2.0671834625323</v>
      </c>
      <c r="AH178" s="9">
        <f>IF(AF178="Mikro",Pieņēmumi!$AF$31*AD178*0.5,0)</f>
        <v>0</v>
      </c>
      <c r="AI178">
        <v>51</v>
      </c>
      <c r="AJ178">
        <v>3</v>
      </c>
      <c r="AK178" s="2">
        <f t="shared" si="150"/>
        <v>17</v>
      </c>
      <c r="AL178" s="6">
        <f>ROUNDUP(IF($A178=1,AI178/Pieņēmumi!$AR$39,IF($A178=2,AI178/Pieņēmumi!$AR$40,IF($A178=3,AI178/Pieņēmumi!$AR$41,AI178/Pieņēmumi!$AR$42))),$AL$10)</f>
        <v>3</v>
      </c>
      <c r="AM178" s="6">
        <f t="shared" si="121"/>
        <v>17</v>
      </c>
      <c r="AN178" s="6" t="str">
        <f>IF(AND(AM178&gt;=0,AM178&lt;Pieņēmumi!$AR$46),0,
IF(AND(AM178&gt;= Pieņēmumi!$AR$46,AM178&lt;Pieņēmumi!$AR$47), "Mikro",
IF(AND(AM178&gt;=Pieņēmumi!$AR$47,AM178&lt;Pieņēmumi!$AR$48), "Mazs",
IF(AND(AM178&gt;=Pieņēmumi!$AR$48,AM178&lt;Pieņēmumi!$AR$49), "Vidējs","Liels"))))</f>
        <v>Vidējs</v>
      </c>
      <c r="AO178" s="9">
        <f>IF(AN178="Mikro",Pieņēmumi!$AR$31*AL178*0.5,
IF(AN178="Mazs",Pieņēmumi!$AR$31*AL178,
IF(AN178="Vidējs",Pieņēmumi!$AR$32*AL178,
IF(AN178="Liels",Pieņēmumi!$AR$34*AL178,
0))))</f>
        <v>3.2945736434108532</v>
      </c>
      <c r="AP178" s="9">
        <f>IF(AN178="Mikro",Pieņēmumi!$AR$31*AL178*0.5,0)</f>
        <v>0</v>
      </c>
      <c r="AQ178">
        <v>57</v>
      </c>
      <c r="AR178">
        <v>3</v>
      </c>
      <c r="AS178" s="2">
        <f t="shared" si="151"/>
        <v>19</v>
      </c>
      <c r="AT178" s="6">
        <f>ROUNDUP(IF($A178=1,AQ178/Pieņēmumi!$BC$39,IF($A178=2,AQ178/Pieņēmumi!$BC$40,IF($A178=3,AQ178/Pieņēmumi!$BC$41,AQ178/Pieņēmumi!$BC$42))),$AT$10)</f>
        <v>3</v>
      </c>
      <c r="AU178" s="6">
        <f t="shared" si="122"/>
        <v>19</v>
      </c>
      <c r="AV178" s="6" t="str">
        <f>IF(AND(AU178&gt;=0,AU178&lt;Pieņēmumi!$BC$46),0,
IF(AND(AU178&gt;= Pieņēmumi!$BC$46,AU178&lt;Pieņēmumi!$BC$47), "Mikro",
IF(AND(AU178&gt;=Pieņēmumi!$BC$47,AU178&lt;Pieņēmumi!$BC$48), "Mazs",
IF(AND(AU178&gt;=Pieņēmumi!$BC$48,AU178&lt;Pieņēmumi!$BC$49), "Vidējs","Liels"))))</f>
        <v>Vidējs</v>
      </c>
      <c r="AW178" s="9">
        <f>IF(AV178="Mikro",Pieņēmumi!$BC$31*AT178*0.5,
IF(AV178="Mazs",Pieņēmumi!$BC$31*AT178,
IF(AV178="Vidējs",Pieņēmumi!$BC$32*AT178,
IF(AV178="Liels",Pieņēmumi!$BC$34*AT178,
0))))</f>
        <v>3.4883720930232558</v>
      </c>
      <c r="AX178" s="9">
        <f>IF(AV178="Mikro",Pieņēmumi!$BC$31*AT178*0.5,0)</f>
        <v>0</v>
      </c>
      <c r="AY178">
        <v>35</v>
      </c>
      <c r="AZ178">
        <v>2</v>
      </c>
      <c r="BA178" s="2">
        <f t="shared" si="152"/>
        <v>17.5</v>
      </c>
      <c r="BB178" s="6">
        <f>ROUNDUP(IF($A178=1,AY178/Pieņēmumi!$BN$39,IF($A178=2,AY178/Pieņēmumi!$BN$40,IF($A178=3,AY178/Pieņēmumi!$BN$41,AY178/Pieņēmumi!$BN$42))),$BB$10)</f>
        <v>2</v>
      </c>
      <c r="BC178" s="6">
        <f t="shared" si="123"/>
        <v>17.5</v>
      </c>
      <c r="BD178" s="6" t="str">
        <f>IF(AND(BC178&gt;=0,BC178&lt;Pieņēmumi!$BN$46),0,
IF(AND(BC178&gt;= Pieņēmumi!$BN$46,BC178&lt;Pieņēmumi!$BN$47), "Mikro",
IF(AND(BC178&gt;=Pieņēmumi!$BN$47,BC178&lt;Pieņēmumi!$BN$48), "Mazs",
IF(AND(BC178&gt;=Pieņēmumi!$BN$48,BC178&lt;Pieņēmumi!$BN$49), "Vidējs","Liels"))))</f>
        <v>Vidējs</v>
      </c>
      <c r="BE178" s="9">
        <f>IF(BD178="Mikro",Pieņēmumi!$BN$31*BB178*0.5,
IF(BD178="Mazs",Pieņēmumi!$BN$31*BB178,
IF(BD178="Vidējs",Pieņēmumi!$BN$32*BB178,
IF(BD178="Liels",Pieņēmumi!$BN$34*BB178,
0))))</f>
        <v>2.454780361757106</v>
      </c>
      <c r="BF178" s="9">
        <f>IF(BD178="Mikro",Pieņēmumi!$BN$31*BB178*0.5,0)</f>
        <v>0</v>
      </c>
      <c r="BG178">
        <v>39</v>
      </c>
      <c r="BH178">
        <v>2</v>
      </c>
      <c r="BI178" s="2">
        <f t="shared" si="153"/>
        <v>19.5</v>
      </c>
      <c r="BJ178" s="6">
        <f>ROUNDUP(IF($A178=1,BG178/Pieņēmumi!$BY$39,IF($A178=2,BG178/Pieņēmumi!$BY$40,IF($A178=3,BG178/Pieņēmumi!$BY$41,BG178/Pieņēmumi!$BY$42))),$BJ$10)</f>
        <v>2</v>
      </c>
      <c r="BK178" s="6">
        <f t="shared" si="124"/>
        <v>19.5</v>
      </c>
      <c r="BL178" s="6" t="str">
        <f>IF(AND(BK178&gt;=0,BK178&lt;Pieņēmumi!$BY$46),0,
IF(AND(BK178&gt;= Pieņēmumi!$BY$46,BK178&lt;Pieņēmumi!$BY$47), "Mikro",
IF(AND(BK178&gt;=Pieņēmumi!$BY$47,BK178&lt;Pieņēmumi!$BY$48), "Mazs",
IF(AND(BK178&gt;=Pieņēmumi!$BY$48,BK178&lt;Pieņēmumi!$BY$49), "Vidējs","Liels"))))</f>
        <v>Vidējs</v>
      </c>
      <c r="BM178" s="9">
        <f>IF(BL178="Mikro",Pieņēmumi!$BY$31*BJ178*0.5,
IF(BL178="Mazs",Pieņēmumi!$BY$31*BJ178,
IF(BL178="Vidējs",Pieņēmumi!$BY$32*BJ178,
IF(BL178="Liels",Pieņēmumi!$BY$34*BJ178,
0))))</f>
        <v>2.5839793281653747</v>
      </c>
      <c r="BN178" s="9">
        <f>IF(BL178="Mikro",Pieņēmumi!$BY$31*BJ178*0.5,0)</f>
        <v>0</v>
      </c>
      <c r="BO178">
        <v>37</v>
      </c>
      <c r="BP178">
        <v>2</v>
      </c>
      <c r="BQ178" s="2">
        <f t="shared" si="154"/>
        <v>18.5</v>
      </c>
      <c r="BR178" s="6">
        <f>ROUNDUP(IF($A178=1,BO178/Pieņēmumi!$CJ$39,IF($A178=2,BO178/Pieņēmumi!$CJ$40,IF($A178=3,BO178/Pieņēmumi!$CJ$41,BO178/Pieņēmumi!$CJ$42))),$BR$10)</f>
        <v>2</v>
      </c>
      <c r="BS178" s="6">
        <f t="shared" si="125"/>
        <v>18.5</v>
      </c>
      <c r="BT178" s="6" t="str">
        <f>IF(AND(BS178&gt;=0,BS178&lt;Pieņēmumi!$CJ$46),0,
IF(AND(BS178&gt;= Pieņēmumi!$CJ$46,BS178&lt;Pieņēmumi!$CJ$47), "Mikro",
IF(AND(BS178&gt;=Pieņēmumi!$CJ$47,BS178&lt;Pieņēmumi!$CJ$48), "Mazs",
IF(AND(BS178&gt;=Pieņēmumi!$CJ$48,BS178&lt;Pieņēmumi!$CJ$49), "Vidējs","Liels"))))</f>
        <v>Vidējs</v>
      </c>
      <c r="BU178" s="9">
        <f>IF(BT178="Mikro",Pieņēmumi!$CJ$31*BR178*0.5,
IF(BT178="Mazs",Pieņēmumi!$CJ$31*BR178,
IF(BT178="Vidējs",Pieņēmumi!$CJ$32*BR178,
IF(BT178="Liels",Pieņēmumi!$CJ$34*BR178,
0))))</f>
        <v>2.5839793281653747</v>
      </c>
      <c r="BV178" s="9">
        <f>IF(BT178="Mikro",Pieņēmumi!$CJ$31*BR178*0.5,0)</f>
        <v>0</v>
      </c>
      <c r="BW178">
        <v>20</v>
      </c>
      <c r="BX178">
        <v>1</v>
      </c>
      <c r="BY178" s="2">
        <f>BW178/BX178</f>
        <v>20</v>
      </c>
      <c r="BZ178" s="6">
        <f>ROUNDUP(IF($A178=1,BW178/Pieņēmumi!$CU$42,IF($A178=2,BW178/Pieņēmumi!$CU$43,IF($A178=3,BW178/Pieņēmumi!$CU$44,BW178/Pieņēmumi!$CU$45))),$CH$10)</f>
        <v>1</v>
      </c>
      <c r="CA178" s="6">
        <f t="shared" si="126"/>
        <v>20</v>
      </c>
      <c r="CB178" s="6" t="str">
        <f>IF(AND(CA178&gt;=0,CA178&lt;Pieņēmumi!$CU$49),0,
IF(AND(CA178&gt;=Pieņēmumi!$CU$49,CA178&lt;Pieņēmumi!$CU$50),"Mazs",
IF(AND(CA178&gt;=Pieņēmumi!$CU$50,CA178&lt;Pieņēmumi!$CU$51),"Vidējs","Liels")))</f>
        <v>Vidējs</v>
      </c>
      <c r="CC178" s="9">
        <f>IF(CB178="Mazs",Pieņēmumi!$CU$34*BZ178,IF(CB178="Vidējs",Pieņēmumi!$CU$35*BZ178,IF(CB178="Liels",Pieņēmumi!$CU$37*BZ178,0)))</f>
        <v>1.3888888888888891</v>
      </c>
      <c r="CD178" s="9">
        <f>IF(CB178="Mazs",(Pieņēmumi!$CU$35-Pieņēmumi!$CU$34)*BZ178,0)</f>
        <v>0</v>
      </c>
      <c r="CE178">
        <v>18</v>
      </c>
      <c r="CF178">
        <v>1</v>
      </c>
      <c r="CG178" s="2">
        <f>CE178/CF178</f>
        <v>18</v>
      </c>
      <c r="CH178" s="6">
        <f>ROUNDUP(IF($A178=1,CE178/Pieņēmumi!$DE$42,IF($A178=2,CE178/Pieņēmumi!$DE$43,IF($A178=3,CE178/Pieņēmumi!$DE$44,CE178/Pieņēmumi!$DE$45))),$CH$10)</f>
        <v>1</v>
      </c>
      <c r="CI178" s="6">
        <f t="shared" si="127"/>
        <v>18</v>
      </c>
      <c r="CJ178" s="6" t="str">
        <f>IF(AND(CI178&gt;=0,CI178&lt;Pieņēmumi!$DE$49),0,
IF(AND(CI178&gt;=Pieņēmumi!$DE$49,CI178&lt;Pieņēmumi!$DE$50),"Mazs",
IF(AND(CI178&gt;=Pieņēmumi!$DE$50,CI178&lt;Pieņēmumi!$DE$51),"Vidējs","Liels")))</f>
        <v>Vidējs</v>
      </c>
      <c r="CK178" s="9">
        <f>IF(CJ178="Mazs",Pieņēmumi!$DE$34*CH178,IF(CJ178="Vidējs",Pieņēmumi!$DE$35*CH178,IF(CJ178="Liels",Pieņēmumi!$DE$37*CH178,0)))</f>
        <v>1.3888888888888891</v>
      </c>
      <c r="CL178" s="9">
        <f>IF(CJ178="Mazs",(Pieņēmumi!$DE$35-Pieņēmumi!$DE$34)*CH178,0)</f>
        <v>0</v>
      </c>
      <c r="CM178">
        <v>36</v>
      </c>
      <c r="CN178">
        <v>2</v>
      </c>
      <c r="CO178" s="2">
        <f>CM178/CN178</f>
        <v>18</v>
      </c>
      <c r="CP178" s="6">
        <f>ROUNDUP(IF($A178=1,CM178/Pieņēmumi!$DO$42,IF($A178=2,CM178/Pieņēmumi!$DO$43,IF($A178=3,CM178/Pieņēmumi!$DO$44,CM178/Pieņēmumi!$DO$45))),$CP$10)</f>
        <v>2</v>
      </c>
      <c r="CQ178" s="6">
        <f t="shared" si="128"/>
        <v>18</v>
      </c>
      <c r="CR178" s="6" t="str">
        <f>IF(AND(CQ178&gt;=0,CQ178&lt;Pieņēmumi!$DO$49),0,
IF(AND(CQ178&gt;=Pieņēmumi!$DO$49,CQ178&lt;Pieņēmumi!$DO$50),"Mazs",
IF(AND(CQ178&gt;=Pieņēmumi!$DO$50,CQ178&lt;Pieņēmumi!$DO$51),"Vidējs","Liels")))</f>
        <v>Vidējs</v>
      </c>
      <c r="CS178" s="9">
        <f>IF(CR178="Mazs",Pieņēmumi!$DO$34*CP178,IF(CR178="Vidējs",Pieņēmumi!$DO$35*CP178,IF(CR178="Liels",Pieņēmumi!$DO$37*CP178,0)))</f>
        <v>2.7777777777777781</v>
      </c>
      <c r="CT178" s="9">
        <f>IF(CR178="Mazs",(Pieņēmumi!$DO$35-Pieņēmumi!$DO$34)*CP178,0)</f>
        <v>0</v>
      </c>
      <c r="CU178" s="6">
        <f t="shared" si="129"/>
        <v>423</v>
      </c>
      <c r="CV178" s="6">
        <f t="shared" si="130"/>
        <v>27</v>
      </c>
      <c r="CW178" s="2">
        <f t="shared" si="131"/>
        <v>15.666666666666666</v>
      </c>
      <c r="CX178" t="str">
        <f t="shared" si="132"/>
        <v>Vidējā</v>
      </c>
    </row>
    <row r="179" spans="1:102" x14ac:dyDescent="0.25">
      <c r="A179" s="5">
        <v>3</v>
      </c>
      <c r="B179" s="23">
        <v>0.6968323354555056</v>
      </c>
      <c r="C179">
        <v>11</v>
      </c>
      <c r="D179">
        <v>1</v>
      </c>
      <c r="E179" s="2">
        <f t="shared" si="146"/>
        <v>11</v>
      </c>
      <c r="F179" s="6">
        <f>ROUNDUP(IF($A179=1,C179/Pieņēmumi!$B$39,IF($A179=2,C179/Pieņēmumi!$B$40,IF($A179=3,C179/Pieņēmumi!$B$41,C179/Pieņēmumi!$B$42))),$F$10)</f>
        <v>1</v>
      </c>
      <c r="G179" s="6">
        <f t="shared" si="117"/>
        <v>11</v>
      </c>
      <c r="H179" s="6" t="str">
        <f>IF(AND(G179&gt;=0,G179&lt;Pieņēmumi!$B$46),0,
IF(AND(G179&gt;= Pieņēmumi!$B$46,G179&lt;Pieņēmumi!$B$47), "Mikro",
IF(AND(G179&gt;=Pieņēmumi!$B$47,G179&lt;Pieņēmumi!$B$48), "Mazs",
IF(AND(G179&gt;=Pieņēmumi!$B$48,G179&lt;Pieņēmumi!$B$49), "Vidējs","Liels"))))</f>
        <v>Mazs</v>
      </c>
      <c r="I179" s="9">
        <f>IF(H179="Mikro",Pieņēmumi!$B$31*F179*0.5,
IF(H179="Mazs",Pieņēmumi!$B$31*F179,
IF(H179="Vidējs",Pieņēmumi!$B$32*F179,
IF(H179="Liels",Pieņēmumi!$B$34*F179,
0))))</f>
        <v>0.71584189231248063</v>
      </c>
      <c r="J179" s="9">
        <f>IF(H179="Mikro",Pieņēmumi!$B$31*F179*0.5,0)</f>
        <v>0</v>
      </c>
      <c r="K179">
        <v>11</v>
      </c>
      <c r="L179">
        <v>1</v>
      </c>
      <c r="M179" s="2">
        <f t="shared" si="147"/>
        <v>11</v>
      </c>
      <c r="N179" s="6">
        <f>ROUNDUP(IF($A179=1,K179/Pieņēmumi!$L$39,IF($A179=2,K179/Pieņēmumi!$L$40,IF($A179=3,K179/Pieņēmumi!$L$41,K179/Pieņēmumi!$L$42))),$N$10)</f>
        <v>1</v>
      </c>
      <c r="O179" s="6">
        <f t="shared" si="118"/>
        <v>11</v>
      </c>
      <c r="P179" s="6" t="str">
        <f>IF(AND(O179&gt;=0,O179&lt;Pieņēmumi!$L$46),0,
IF(AND(O179&gt;= Pieņēmumi!$L$46,O179&lt;Pieņēmumi!$L$47), "Mikro",
IF(AND(O179&gt;=Pieņēmumi!$L$47,O179&lt;Pieņēmumi!$L$48), "Mazs",
IF(AND(O179&gt;=Pieņēmumi!$L$48,O179&lt;Pieņēmumi!$L$49), "Vidējs","Liels"))))</f>
        <v>Mazs</v>
      </c>
      <c r="Q179" s="9">
        <f>IF(P179="Mikro",Pieņēmumi!$L$31*N179*0.5,
IF(P179="Mazs",Pieņēmumi!$L$31*N179,
IF(P179="Vidējs",Pieņēmumi!$L$32*N179,
IF(P179="Liels",Pieņēmumi!$L$34*N179,
0))))</f>
        <v>0.7469654528478058</v>
      </c>
      <c r="R179" s="9">
        <f>IF(P179="Mikro",Pieņēmumi!$L$31*N179*0.5,0)</f>
        <v>0</v>
      </c>
      <c r="S179">
        <v>13</v>
      </c>
      <c r="T179">
        <v>1</v>
      </c>
      <c r="U179" s="2">
        <f t="shared" si="148"/>
        <v>13</v>
      </c>
      <c r="V179" s="6">
        <f>ROUNDUP(IF($A179=1,S179/Pieņēmumi!$V$39,IF($A179=2,S179/Pieņēmumi!$V$40,IF($A179=3,S179/Pieņēmumi!$V$41,S179/Pieņēmumi!$V$42))),$V$10)</f>
        <v>1</v>
      </c>
      <c r="W179" s="6">
        <f t="shared" si="119"/>
        <v>13</v>
      </c>
      <c r="X179" s="6" t="str">
        <f>IF(AND(W179&gt;=0,W179&lt;Pieņēmumi!$V$46),0,
IF(AND(W179&gt;= Pieņēmumi!$V$46,W179&lt;Pieņēmumi!$V$47), "Mikro",
IF(AND(W179&gt;=Pieņēmumi!$V$47,W179&lt;Pieņēmumi!$V$48), "Mazs",
IF(AND(W179&gt;=Pieņēmumi!$V$48,W179&lt;Pieņēmumi!$V$49), "Vidējs","Liels"))))</f>
        <v>Vidējs</v>
      </c>
      <c r="Y179" s="9">
        <f>IF(X179="Mikro",Pieņēmumi!$V$31*V179*0.5,
IF(X179="Mazs",Pieņēmumi!$V$31*V179,
IF(X179="Vidējs",Pieņēmumi!$V$32*V179,
IF(X179="Liels",Pieņēmumi!$V$34*V179,
0))))</f>
        <v>0.87209302325581406</v>
      </c>
      <c r="Z179" s="9">
        <f>IF(X179="Mikro",Pieņēmumi!$V$31*V179*0.5,0)</f>
        <v>0</v>
      </c>
      <c r="AA179">
        <v>12</v>
      </c>
      <c r="AB179">
        <v>1</v>
      </c>
      <c r="AC179" s="2">
        <f t="shared" si="149"/>
        <v>12</v>
      </c>
      <c r="AD179" s="6">
        <f>ROUNDUP(IF($A179=1,AA179/Pieņēmumi!$AF$39,IF($A179=2,AA179/Pieņēmumi!$AF$40,IF($A179=3,AA179/Pieņēmumi!$AF$41,AA179/Pieņēmumi!$AF$42))),$AD$10)</f>
        <v>1</v>
      </c>
      <c r="AE179" s="6">
        <f t="shared" si="120"/>
        <v>12</v>
      </c>
      <c r="AF179" s="6" t="str">
        <f>IF(AND(AE179&gt;=0,AE179&lt;Pieņēmumi!$AF$46),0,
IF(AND(AE179&gt;= Pieņēmumi!$AF$46,AE179&lt;Pieņēmumi!$AF$47), "Mikro",
IF(AND(AE179&gt;=Pieņēmumi!$AF$47,AE179&lt;Pieņēmumi!$AF$48), "Mazs",
IF(AND(AE179&gt;=Pieņēmumi!$AF$48,AE179&lt;Pieņēmumi!$AF$49), "Vidējs","Liels"))))</f>
        <v>Vidējs</v>
      </c>
      <c r="AG179" s="9">
        <f>IF(AF179="Mikro",Pieņēmumi!$AF$31*AD179*0.5,
IF(AF179="Mazs",Pieņēmumi!$AF$31*AD179,
IF(AF179="Vidējs",Pieņēmumi!$AF$32*AD179,
IF(AF179="Liels",Pieņēmumi!$AF$34*AD179,
0))))</f>
        <v>1.03359173126615</v>
      </c>
      <c r="AH179" s="9">
        <f>IF(AF179="Mikro",Pieņēmumi!$AF$31*AD179*0.5,0)</f>
        <v>0</v>
      </c>
      <c r="AI179">
        <v>15</v>
      </c>
      <c r="AJ179">
        <v>1</v>
      </c>
      <c r="AK179" s="2">
        <f t="shared" si="150"/>
        <v>15</v>
      </c>
      <c r="AL179" s="6">
        <f>ROUNDUP(IF($A179=1,AI179/Pieņēmumi!$AR$39,IF($A179=2,AI179/Pieņēmumi!$AR$40,IF($A179=3,AI179/Pieņēmumi!$AR$41,AI179/Pieņēmumi!$AR$42))),$AL$10)</f>
        <v>1</v>
      </c>
      <c r="AM179" s="6">
        <f t="shared" si="121"/>
        <v>15</v>
      </c>
      <c r="AN179" s="6" t="str">
        <f>IF(AND(AM179&gt;=0,AM179&lt;Pieņēmumi!$AR$46),0,
IF(AND(AM179&gt;= Pieņēmumi!$AR$46,AM179&lt;Pieņēmumi!$AR$47), "Mikro",
IF(AND(AM179&gt;=Pieņēmumi!$AR$47,AM179&lt;Pieņēmumi!$AR$48), "Mazs",
IF(AND(AM179&gt;=Pieņēmumi!$AR$48,AM179&lt;Pieņēmumi!$AR$49), "Vidējs","Liels"))))</f>
        <v>Vidējs</v>
      </c>
      <c r="AO179" s="9">
        <f>IF(AN179="Mikro",Pieņēmumi!$AR$31*AL179*0.5,
IF(AN179="Mazs",Pieņēmumi!$AR$31*AL179,
IF(AN179="Vidējs",Pieņēmumi!$AR$32*AL179,
IF(AN179="Liels",Pieņēmumi!$AR$34*AL179,
0))))</f>
        <v>1.0981912144702843</v>
      </c>
      <c r="AP179" s="9">
        <f>IF(AN179="Mikro",Pieņēmumi!$AR$31*AL179*0.5,0)</f>
        <v>0</v>
      </c>
      <c r="AQ179">
        <v>11</v>
      </c>
      <c r="AR179">
        <v>1</v>
      </c>
      <c r="AS179" s="2">
        <f t="shared" si="151"/>
        <v>11</v>
      </c>
      <c r="AT179" s="6">
        <f>ROUNDUP(IF($A179=1,AQ179/Pieņēmumi!$BC$39,IF($A179=2,AQ179/Pieņēmumi!$BC$40,IF($A179=3,AQ179/Pieņēmumi!$BC$41,AQ179/Pieņēmumi!$BC$42))),$AT$10)</f>
        <v>1</v>
      </c>
      <c r="AU179" s="6">
        <f t="shared" si="122"/>
        <v>11</v>
      </c>
      <c r="AV179" s="6" t="str">
        <f>IF(AND(AU179&gt;=0,AU179&lt;Pieņēmumi!$BC$46),0,
IF(AND(AU179&gt;= Pieņēmumi!$BC$46,AU179&lt;Pieņēmumi!$BC$47), "Mikro",
IF(AND(AU179&gt;=Pieņēmumi!$BC$47,AU179&lt;Pieņēmumi!$BC$48), "Mazs",
IF(AND(AU179&gt;=Pieņēmumi!$BC$48,AU179&lt;Pieņēmumi!$BC$49), "Vidējs","Liels"))))</f>
        <v>Mazs</v>
      </c>
      <c r="AW179" s="9">
        <f>IF(AV179="Mikro",Pieņēmumi!$BC$31*AT179*0.5,
IF(AV179="Mazs",Pieņēmumi!$BC$31*AT179,
IF(AV179="Vidējs",Pieņēmumi!$BC$32*AT179,
IF(AV179="Liels",Pieņēmumi!$BC$34*AT179,
0))))</f>
        <v>0.96483037659508253</v>
      </c>
      <c r="AX179" s="9">
        <f>IF(AV179="Mikro",Pieņēmumi!$BC$31*AT179*0.5,0)</f>
        <v>0</v>
      </c>
      <c r="AY179">
        <v>24</v>
      </c>
      <c r="AZ179">
        <v>1</v>
      </c>
      <c r="BA179" s="2">
        <f t="shared" si="152"/>
        <v>24</v>
      </c>
      <c r="BB179" s="6">
        <f>ROUNDUP(IF($A179=1,AY179/Pieņēmumi!$BN$39,IF($A179=2,AY179/Pieņēmumi!$BN$40,IF($A179=3,AY179/Pieņēmumi!$BN$41,AY179/Pieņēmumi!$BN$42))),$BB$10)</f>
        <v>1</v>
      </c>
      <c r="BC179" s="6">
        <f t="shared" si="123"/>
        <v>24</v>
      </c>
      <c r="BD179" s="6" t="str">
        <f>IF(AND(BC179&gt;=0,BC179&lt;Pieņēmumi!$BN$46),0,
IF(AND(BC179&gt;= Pieņēmumi!$BN$46,BC179&lt;Pieņēmumi!$BN$47), "Mikro",
IF(AND(BC179&gt;=Pieņēmumi!$BN$47,BC179&lt;Pieņēmumi!$BN$48), "Mazs",
IF(AND(BC179&gt;=Pieņēmumi!$BN$48,BC179&lt;Pieņēmumi!$BN$49), "Vidējs","Liels"))))</f>
        <v>Liels</v>
      </c>
      <c r="BE179" s="9">
        <f>IF(BD179="Mikro",Pieņēmumi!$BN$31*BB179*0.5,
IF(BD179="Mazs",Pieņēmumi!$BN$31*BB179,
IF(BD179="Vidējs",Pieņēmumi!$BN$32*BB179,
IF(BD179="Liels",Pieņēmumi!$BN$34*BB179,
0))))</f>
        <v>1.5873015873015872</v>
      </c>
      <c r="BF179" s="9">
        <f>IF(BD179="Mikro",Pieņēmumi!$BN$31*BB179*0.5,0)</f>
        <v>0</v>
      </c>
      <c r="BG179">
        <v>10</v>
      </c>
      <c r="BH179">
        <v>1</v>
      </c>
      <c r="BI179" s="2">
        <f t="shared" si="153"/>
        <v>10</v>
      </c>
      <c r="BJ179" s="6">
        <f>ROUNDUP(IF($A179=1,BG179/Pieņēmumi!$BY$39,IF($A179=2,BG179/Pieņēmumi!$BY$40,IF($A179=3,BG179/Pieņēmumi!$BY$41,BG179/Pieņēmumi!$BY$42))),$BJ$10)</f>
        <v>1</v>
      </c>
      <c r="BK179" s="6">
        <f t="shared" si="124"/>
        <v>10</v>
      </c>
      <c r="BL179" s="6" t="str">
        <f>IF(AND(BK179&gt;=0,BK179&lt;Pieņēmumi!$BY$46),0,
IF(AND(BK179&gt;= Pieņēmumi!$BY$46,BK179&lt;Pieņēmumi!$BY$47), "Mikro",
IF(AND(BK179&gt;=Pieņēmumi!$BY$47,BK179&lt;Pieņēmumi!$BY$48), "Mazs",
IF(AND(BK179&gt;=Pieņēmumi!$BY$48,BK179&lt;Pieņēmumi!$BY$49), "Vidējs","Liels"))))</f>
        <v>Mazs</v>
      </c>
      <c r="BM179" s="9">
        <f>IF(BL179="Mikro",Pieņēmumi!$BY$31*BJ179*0.5,
IF(BL179="Mazs",Pieņēmumi!$BY$31*BJ179,
IF(BL179="Vidējs",Pieņēmumi!$BY$32*BJ179,
IF(BL179="Liels",Pieņēmumi!$BY$34*BJ179,
0))))</f>
        <v>1.0893246187363834</v>
      </c>
      <c r="BN179" s="9">
        <f>IF(BL179="Mikro",Pieņēmumi!$BY$31*BJ179*0.5,0)</f>
        <v>0</v>
      </c>
      <c r="BO179">
        <v>12</v>
      </c>
      <c r="BP179">
        <v>1</v>
      </c>
      <c r="BQ179" s="2">
        <f t="shared" si="154"/>
        <v>12</v>
      </c>
      <c r="BR179" s="6">
        <f>ROUNDUP(IF($A179=1,BO179/Pieņēmumi!$CJ$39,IF($A179=2,BO179/Pieņēmumi!$CJ$40,IF($A179=3,BO179/Pieņēmumi!$CJ$41,BO179/Pieņēmumi!$CJ$42))),$BR$10)</f>
        <v>1</v>
      </c>
      <c r="BS179" s="6">
        <f t="shared" si="125"/>
        <v>12</v>
      </c>
      <c r="BT179" s="6" t="str">
        <f>IF(AND(BS179&gt;=0,BS179&lt;Pieņēmumi!$CJ$46),0,
IF(AND(BS179&gt;= Pieņēmumi!$CJ$46,BS179&lt;Pieņēmumi!$CJ$47), "Mikro",
IF(AND(BS179&gt;=Pieņēmumi!$CJ$47,BS179&lt;Pieņēmumi!$CJ$48), "Mazs",
IF(AND(BS179&gt;=Pieņēmumi!$CJ$48,BS179&lt;Pieņēmumi!$CJ$49), "Vidējs","Liels"))))</f>
        <v>Vidējs</v>
      </c>
      <c r="BU179" s="9">
        <f>IF(BT179="Mikro",Pieņēmumi!$CJ$31*BR179*0.5,
IF(BT179="Mazs",Pieņēmumi!$CJ$31*BR179,
IF(BT179="Vidējs",Pieņēmumi!$CJ$32*BR179,
IF(BT179="Liels",Pieņēmumi!$CJ$34*BR179,
0))))</f>
        <v>1.2919896640826873</v>
      </c>
      <c r="BV179" s="9">
        <f>IF(BT179="Mikro",Pieņēmumi!$CJ$31*BR179*0.5,0)</f>
        <v>0</v>
      </c>
      <c r="BW179">
        <v>0</v>
      </c>
      <c r="BX179">
        <v>0</v>
      </c>
      <c r="BY179" s="2">
        <v>0</v>
      </c>
      <c r="BZ179" s="6">
        <f>ROUNDUP(IF($A179=1,BW179/Pieņēmumi!$CU$42,IF($A179=2,BW179/Pieņēmumi!$CU$43,IF($A179=3,BW179/Pieņēmumi!$CU$44,BW179/Pieņēmumi!$CU$45))),$CH$10)</f>
        <v>0</v>
      </c>
      <c r="CA179" s="6">
        <f t="shared" si="126"/>
        <v>0</v>
      </c>
      <c r="CB179" s="6">
        <f>IF(AND(CA179&gt;=0,CA179&lt;Pieņēmumi!$CU$49),0,
IF(AND(CA179&gt;=Pieņēmumi!$CU$49,CA179&lt;Pieņēmumi!$CU$50),"Mazs",
IF(AND(CA179&gt;=Pieņēmumi!$CU$50,CA179&lt;Pieņēmumi!$CU$51),"Vidējs","Liels")))</f>
        <v>0</v>
      </c>
      <c r="CC179" s="9">
        <f>IF(CB179="Mazs",Pieņēmumi!$CU$34*BZ179,IF(CB179="Vidējs",Pieņēmumi!$CU$35*BZ179,IF(CB179="Liels",Pieņēmumi!$CU$37*BZ179,0)))</f>
        <v>0</v>
      </c>
      <c r="CD179" s="9">
        <f>IF(CB179="Mazs",(Pieņēmumi!$CU$35-Pieņēmumi!$CU$34)*BZ179,0)</f>
        <v>0</v>
      </c>
      <c r="CE179">
        <v>0</v>
      </c>
      <c r="CF179">
        <v>0</v>
      </c>
      <c r="CG179" s="2">
        <v>0</v>
      </c>
      <c r="CH179" s="6">
        <f>ROUNDUP(IF($A179=1,CE179/Pieņēmumi!$DE$42,IF($A179=2,CE179/Pieņēmumi!$DE$43,IF($A179=3,CE179/Pieņēmumi!$DE$44,CE179/Pieņēmumi!$DE$45))),$CH$10)</f>
        <v>0</v>
      </c>
      <c r="CI179" s="6">
        <f t="shared" si="127"/>
        <v>0</v>
      </c>
      <c r="CJ179" s="6">
        <f>IF(AND(CI179&gt;=0,CI179&lt;Pieņēmumi!$DE$49),0,
IF(AND(CI179&gt;=Pieņēmumi!$DE$49,CI179&lt;Pieņēmumi!$DE$50),"Mazs",
IF(AND(CI179&gt;=Pieņēmumi!$DE$50,CI179&lt;Pieņēmumi!$DE$51),"Vidējs","Liels")))</f>
        <v>0</v>
      </c>
      <c r="CK179" s="9">
        <f>IF(CJ179="Mazs",Pieņēmumi!$DE$34*CH179,IF(CJ179="Vidējs",Pieņēmumi!$DE$35*CH179,IF(CJ179="Liels",Pieņēmumi!$DE$37*CH179,0)))</f>
        <v>0</v>
      </c>
      <c r="CL179" s="9">
        <f>IF(CJ179="Mazs",(Pieņēmumi!$DE$35-Pieņēmumi!$DE$34)*CH179,0)</f>
        <v>0</v>
      </c>
      <c r="CM179">
        <v>0</v>
      </c>
      <c r="CN179">
        <v>0</v>
      </c>
      <c r="CO179" s="2">
        <v>0</v>
      </c>
      <c r="CP179" s="6">
        <f>ROUNDUP(IF($A179=1,CM179/Pieņēmumi!$DO$42,IF($A179=2,CM179/Pieņēmumi!$DO$43,IF($A179=3,CM179/Pieņēmumi!$DO$44,CM179/Pieņēmumi!$DO$45))),$CP$10)</f>
        <v>0</v>
      </c>
      <c r="CQ179" s="6">
        <f t="shared" si="128"/>
        <v>0</v>
      </c>
      <c r="CR179" s="6">
        <f>IF(AND(CQ179&gt;=0,CQ179&lt;Pieņēmumi!$DO$49),0,
IF(AND(CQ179&gt;=Pieņēmumi!$DO$49,CQ179&lt;Pieņēmumi!$DO$50),"Mazs",
IF(AND(CQ179&gt;=Pieņēmumi!$DO$50,CQ179&lt;Pieņēmumi!$DO$51),"Vidējs","Liels")))</f>
        <v>0</v>
      </c>
      <c r="CS179" s="9">
        <f>IF(CR179="Mazs",Pieņēmumi!$DO$34*CP179,IF(CR179="Vidējs",Pieņēmumi!$DO$35*CP179,IF(CR179="Liels",Pieņēmumi!$DO$37*CP179,0)))</f>
        <v>0</v>
      </c>
      <c r="CT179" s="9">
        <f>IF(CR179="Mazs",(Pieņēmumi!$DO$35-Pieņēmumi!$DO$34)*CP179,0)</f>
        <v>0</v>
      </c>
      <c r="CU179" s="6">
        <f t="shared" si="129"/>
        <v>119</v>
      </c>
      <c r="CV179" s="6">
        <f t="shared" si="130"/>
        <v>9</v>
      </c>
      <c r="CW179" s="2">
        <f t="shared" si="131"/>
        <v>13.222222222222221</v>
      </c>
      <c r="CX179" t="str">
        <f t="shared" si="132"/>
        <v>Vidējā</v>
      </c>
    </row>
    <row r="180" spans="1:102" x14ac:dyDescent="0.25">
      <c r="A180" s="5">
        <v>1</v>
      </c>
      <c r="B180" s="23">
        <v>0.69538238766977911</v>
      </c>
      <c r="C180">
        <v>38</v>
      </c>
      <c r="D180">
        <v>2</v>
      </c>
      <c r="E180" s="2">
        <f t="shared" si="146"/>
        <v>19</v>
      </c>
      <c r="F180" s="6">
        <f>ROUNDUP(IF($A180=1,C180/Pieņēmumi!$B$39,IF($A180=2,C180/Pieņēmumi!$B$40,IF($A180=3,C180/Pieņēmumi!$B$41,C180/Pieņēmumi!$B$42))),$F$10)</f>
        <v>2</v>
      </c>
      <c r="G180" s="6">
        <f t="shared" si="117"/>
        <v>19</v>
      </c>
      <c r="H180" s="6" t="str">
        <f>IF(AND(G180&gt;=0,G180&lt;Pieņēmumi!$B$46),0,
IF(AND(G180&gt;= Pieņēmumi!$B$46,G180&lt;Pieņēmumi!$B$47), "Mikro",
IF(AND(G180&gt;=Pieņēmumi!$B$47,G180&lt;Pieņēmumi!$B$48), "Mazs",
IF(AND(G180&gt;=Pieņēmumi!$B$48,G180&lt;Pieņēmumi!$B$49), "Vidējs","Liels"))))</f>
        <v>Vidējs</v>
      </c>
      <c r="I180" s="9">
        <f>IF(H180="Mikro",Pieņēmumi!$B$31*F180*0.5,
IF(H180="Mazs",Pieņēmumi!$B$31*F180,
IF(H180="Vidējs",Pieņēmumi!$B$32*F180,
IF(H180="Liels",Pieņēmumi!$B$34*F180,
0))))</f>
        <v>1.614987080103359</v>
      </c>
      <c r="J180" s="9">
        <f>IF(H180="Mikro",Pieņēmumi!$B$31*F180*0.5,0)</f>
        <v>0</v>
      </c>
      <c r="K180">
        <v>44</v>
      </c>
      <c r="L180">
        <v>2</v>
      </c>
      <c r="M180" s="2">
        <f t="shared" si="147"/>
        <v>22</v>
      </c>
      <c r="N180" s="6">
        <f>ROUNDUP(IF($A180=1,K180/Pieņēmumi!$L$39,IF($A180=2,K180/Pieņēmumi!$L$40,IF($A180=3,K180/Pieņēmumi!$L$41,K180/Pieņēmumi!$L$42))),$N$10)</f>
        <v>3</v>
      </c>
      <c r="O180" s="6">
        <f t="shared" si="118"/>
        <v>14.666666666666666</v>
      </c>
      <c r="P180" s="6" t="str">
        <f>IF(AND(O180&gt;=0,O180&lt;Pieņēmumi!$L$46),0,
IF(AND(O180&gt;= Pieņēmumi!$L$46,O180&lt;Pieņēmumi!$L$47), "Mikro",
IF(AND(O180&gt;=Pieņēmumi!$L$47,O180&lt;Pieņēmumi!$L$48), "Mazs",
IF(AND(O180&gt;=Pieņēmumi!$L$48,O180&lt;Pieņēmumi!$L$49), "Vidējs","Liels"))))</f>
        <v>Vidējs</v>
      </c>
      <c r="Q180" s="9">
        <f>IF(P180="Mikro",Pieņēmumi!$L$31*N180*0.5,
IF(P180="Mazs",Pieņēmumi!$L$31*N180,
IF(P180="Vidējs",Pieņēmumi!$L$32*N180,
IF(P180="Liels",Pieņēmumi!$L$34*N180,
0))))</f>
        <v>2.5193798449612408</v>
      </c>
      <c r="R180" s="9">
        <f>IF(P180="Mikro",Pieņēmumi!$L$31*N180*0.5,0)</f>
        <v>0</v>
      </c>
      <c r="S180">
        <v>37</v>
      </c>
      <c r="T180">
        <v>2</v>
      </c>
      <c r="U180" s="2">
        <f t="shared" si="148"/>
        <v>18.5</v>
      </c>
      <c r="V180" s="6">
        <f>ROUNDUP(IF($A180=1,S180/Pieņēmumi!$V$39,IF($A180=2,S180/Pieņēmumi!$V$40,IF($A180=3,S180/Pieņēmumi!$V$41,S180/Pieņēmumi!$V$42))),$V$10)</f>
        <v>2</v>
      </c>
      <c r="W180" s="6">
        <f t="shared" si="119"/>
        <v>18.5</v>
      </c>
      <c r="X180" s="6" t="str">
        <f>IF(AND(W180&gt;=0,W180&lt;Pieņēmumi!$V$46),0,
IF(AND(W180&gt;= Pieņēmumi!$V$46,W180&lt;Pieņēmumi!$V$47), "Mikro",
IF(AND(W180&gt;=Pieņēmumi!$V$47,W180&lt;Pieņēmumi!$V$48), "Mazs",
IF(AND(W180&gt;=Pieņēmumi!$V$48,W180&lt;Pieņēmumi!$V$49), "Vidējs","Liels"))))</f>
        <v>Vidējs</v>
      </c>
      <c r="Y180" s="9">
        <f>IF(X180="Mikro",Pieņēmumi!$V$31*V180*0.5,
IF(X180="Mazs",Pieņēmumi!$V$31*V180,
IF(X180="Vidējs",Pieņēmumi!$V$32*V180,
IF(X180="Liels",Pieņēmumi!$V$34*V180,
0))))</f>
        <v>1.7441860465116281</v>
      </c>
      <c r="Z180" s="9">
        <f>IF(X180="Mikro",Pieņēmumi!$V$31*V180*0.5,0)</f>
        <v>0</v>
      </c>
      <c r="AA180">
        <v>27</v>
      </c>
      <c r="AB180">
        <v>1</v>
      </c>
      <c r="AC180" s="2">
        <f t="shared" si="149"/>
        <v>27</v>
      </c>
      <c r="AD180" s="6">
        <f>ROUNDUP(IF($A180=1,AA180/Pieņēmumi!$AF$39,IF($A180=2,AA180/Pieņēmumi!$AF$40,IF($A180=3,AA180/Pieņēmumi!$AF$41,AA180/Pieņēmumi!$AF$42))),$AD$10)</f>
        <v>2</v>
      </c>
      <c r="AE180" s="6">
        <f t="shared" si="120"/>
        <v>13.5</v>
      </c>
      <c r="AF180" s="6" t="str">
        <f>IF(AND(AE180&gt;=0,AE180&lt;Pieņēmumi!$AF$46),0,
IF(AND(AE180&gt;= Pieņēmumi!$AF$46,AE180&lt;Pieņēmumi!$AF$47), "Mikro",
IF(AND(AE180&gt;=Pieņēmumi!$AF$47,AE180&lt;Pieņēmumi!$AF$48), "Mazs",
IF(AND(AE180&gt;=Pieņēmumi!$AF$48,AE180&lt;Pieņēmumi!$AF$49), "Vidējs","Liels"))))</f>
        <v>Vidējs</v>
      </c>
      <c r="AG180" s="9">
        <f>IF(AF180="Mikro",Pieņēmumi!$AF$31*AD180*0.5,
IF(AF180="Mazs",Pieņēmumi!$AF$31*AD180,
IF(AF180="Vidējs",Pieņēmumi!$AF$32*AD180,
IF(AF180="Liels",Pieņēmumi!$AF$34*AD180,
0))))</f>
        <v>2.0671834625323</v>
      </c>
      <c r="AH180" s="9">
        <f>IF(AF180="Mikro",Pieņēmumi!$AF$31*AD180*0.5,0)</f>
        <v>0</v>
      </c>
      <c r="AI180">
        <v>39</v>
      </c>
      <c r="AJ180">
        <v>2</v>
      </c>
      <c r="AK180" s="2">
        <f t="shared" si="150"/>
        <v>19.5</v>
      </c>
      <c r="AL180" s="6">
        <f>ROUNDUP(IF($A180=1,AI180/Pieņēmumi!$AR$39,IF($A180=2,AI180/Pieņēmumi!$AR$40,IF($A180=3,AI180/Pieņēmumi!$AR$41,AI180/Pieņēmumi!$AR$42))),$AL$10)</f>
        <v>2</v>
      </c>
      <c r="AM180" s="6">
        <f t="shared" si="121"/>
        <v>19.5</v>
      </c>
      <c r="AN180" s="6" t="str">
        <f>IF(AND(AM180&gt;=0,AM180&lt;Pieņēmumi!$AR$46),0,
IF(AND(AM180&gt;= Pieņēmumi!$AR$46,AM180&lt;Pieņēmumi!$AR$47), "Mikro",
IF(AND(AM180&gt;=Pieņēmumi!$AR$47,AM180&lt;Pieņēmumi!$AR$48), "Mazs",
IF(AND(AM180&gt;=Pieņēmumi!$AR$48,AM180&lt;Pieņēmumi!$AR$49), "Vidējs","Liels"))))</f>
        <v>Vidējs</v>
      </c>
      <c r="AO180" s="9">
        <f>IF(AN180="Mikro",Pieņēmumi!$AR$31*AL180*0.5,
IF(AN180="Mazs",Pieņēmumi!$AR$31*AL180,
IF(AN180="Vidējs",Pieņēmumi!$AR$32*AL180,
IF(AN180="Liels",Pieņēmumi!$AR$34*AL180,
0))))</f>
        <v>2.1963824289405687</v>
      </c>
      <c r="AP180" s="9">
        <f>IF(AN180="Mikro",Pieņēmumi!$AR$31*AL180*0.5,0)</f>
        <v>0</v>
      </c>
      <c r="AQ180">
        <v>49</v>
      </c>
      <c r="AR180">
        <v>2</v>
      </c>
      <c r="AS180" s="2">
        <f t="shared" si="151"/>
        <v>24.5</v>
      </c>
      <c r="AT180" s="6">
        <f>ROUNDUP(IF($A180=1,AQ180/Pieņēmumi!$BC$39,IF($A180=2,AQ180/Pieņēmumi!$BC$40,IF($A180=3,AQ180/Pieņēmumi!$BC$41,AQ180/Pieņēmumi!$BC$42))),$AT$10)</f>
        <v>2</v>
      </c>
      <c r="AU180" s="6">
        <f t="shared" si="122"/>
        <v>24.5</v>
      </c>
      <c r="AV180" s="6" t="str">
        <f>IF(AND(AU180&gt;=0,AU180&lt;Pieņēmumi!$BC$46),0,
IF(AND(AU180&gt;= Pieņēmumi!$BC$46,AU180&lt;Pieņēmumi!$BC$47), "Mikro",
IF(AND(AU180&gt;=Pieņēmumi!$BC$47,AU180&lt;Pieņēmumi!$BC$48), "Mazs",
IF(AND(AU180&gt;=Pieņēmumi!$BC$48,AU180&lt;Pieņēmumi!$BC$49), "Vidējs","Liels"))))</f>
        <v>Liels</v>
      </c>
      <c r="AW180" s="9">
        <f>IF(AV180="Mikro",Pieņēmumi!$BC$31*AT180*0.5,
IF(AV180="Mazs",Pieņēmumi!$BC$31*AT180,
IF(AV180="Vidējs",Pieņēmumi!$BC$32*AT180,
IF(AV180="Liels",Pieņēmumi!$BC$34*AT180,
0))))</f>
        <v>3.0303030303030303</v>
      </c>
      <c r="AX180" s="9">
        <f>IF(AV180="Mikro",Pieņēmumi!$BC$31*AT180*0.5,0)</f>
        <v>0</v>
      </c>
      <c r="AY180">
        <v>53</v>
      </c>
      <c r="AZ180">
        <v>2</v>
      </c>
      <c r="BA180" s="2">
        <f t="shared" si="152"/>
        <v>26.5</v>
      </c>
      <c r="BB180" s="6">
        <f>ROUNDUP(IF($A180=1,AY180/Pieņēmumi!$BN$39,IF($A180=2,AY180/Pieņēmumi!$BN$40,IF($A180=3,AY180/Pieņēmumi!$BN$41,AY180/Pieņēmumi!$BN$42))),$BB$10)</f>
        <v>3</v>
      </c>
      <c r="BC180" s="6">
        <f t="shared" si="123"/>
        <v>17.666666666666668</v>
      </c>
      <c r="BD180" s="6" t="str">
        <f>IF(AND(BC180&gt;=0,BC180&lt;Pieņēmumi!$BN$46),0,
IF(AND(BC180&gt;= Pieņēmumi!$BN$46,BC180&lt;Pieņēmumi!$BN$47), "Mikro",
IF(AND(BC180&gt;=Pieņēmumi!$BN$47,BC180&lt;Pieņēmumi!$BN$48), "Mazs",
IF(AND(BC180&gt;=Pieņēmumi!$BN$48,BC180&lt;Pieņēmumi!$BN$49), "Vidējs","Liels"))))</f>
        <v>Vidējs</v>
      </c>
      <c r="BE180" s="9">
        <f>IF(BD180="Mikro",Pieņēmumi!$BN$31*BB180*0.5,
IF(BD180="Mazs",Pieņēmumi!$BN$31*BB180,
IF(BD180="Vidējs",Pieņēmumi!$BN$32*BB180,
IF(BD180="Liels",Pieņēmumi!$BN$34*BB180,
0))))</f>
        <v>3.6821705426356592</v>
      </c>
      <c r="BF180" s="9">
        <f>IF(BD180="Mikro",Pieņēmumi!$BN$31*BB180*0.5,0)</f>
        <v>0</v>
      </c>
      <c r="BG180">
        <v>51</v>
      </c>
      <c r="BH180">
        <v>2</v>
      </c>
      <c r="BI180" s="2">
        <f t="shared" si="153"/>
        <v>25.5</v>
      </c>
      <c r="BJ180" s="6">
        <f>ROUNDUP(IF($A180=1,BG180/Pieņēmumi!$BY$39,IF($A180=2,BG180/Pieņēmumi!$BY$40,IF($A180=3,BG180/Pieņēmumi!$BY$41,BG180/Pieņēmumi!$BY$42))),$BJ$10)</f>
        <v>3</v>
      </c>
      <c r="BK180" s="6">
        <f t="shared" si="124"/>
        <v>17</v>
      </c>
      <c r="BL180" s="6" t="str">
        <f>IF(AND(BK180&gt;=0,BK180&lt;Pieņēmumi!$BY$46),0,
IF(AND(BK180&gt;= Pieņēmumi!$BY$46,BK180&lt;Pieņēmumi!$BY$47), "Mikro",
IF(AND(BK180&gt;=Pieņēmumi!$BY$47,BK180&lt;Pieņēmumi!$BY$48), "Mazs",
IF(AND(BK180&gt;=Pieņēmumi!$BY$48,BK180&lt;Pieņēmumi!$BY$49), "Vidējs","Liels"))))</f>
        <v>Vidējs</v>
      </c>
      <c r="BM180" s="9">
        <f>IF(BL180="Mikro",Pieņēmumi!$BY$31*BJ180*0.5,
IF(BL180="Mazs",Pieņēmumi!$BY$31*BJ180,
IF(BL180="Vidējs",Pieņēmumi!$BY$32*BJ180,
IF(BL180="Liels",Pieņēmumi!$BY$34*BJ180,
0))))</f>
        <v>3.8759689922480618</v>
      </c>
      <c r="BN180" s="9">
        <f>IF(BL180="Mikro",Pieņēmumi!$BY$31*BJ180*0.5,0)</f>
        <v>0</v>
      </c>
      <c r="BO180">
        <v>56</v>
      </c>
      <c r="BP180">
        <v>2</v>
      </c>
      <c r="BQ180" s="2">
        <f t="shared" si="154"/>
        <v>28</v>
      </c>
      <c r="BR180" s="6">
        <f>ROUNDUP(IF($A180=1,BO180/Pieņēmumi!$CJ$39,IF($A180=2,BO180/Pieņēmumi!$CJ$40,IF($A180=3,BO180/Pieņēmumi!$CJ$41,BO180/Pieņēmumi!$CJ$42))),$BR$10)</f>
        <v>3</v>
      </c>
      <c r="BS180" s="6">
        <f t="shared" si="125"/>
        <v>18.666666666666668</v>
      </c>
      <c r="BT180" s="6" t="str">
        <f>IF(AND(BS180&gt;=0,BS180&lt;Pieņēmumi!$CJ$46),0,
IF(AND(BS180&gt;= Pieņēmumi!$CJ$46,BS180&lt;Pieņēmumi!$CJ$47), "Mikro",
IF(AND(BS180&gt;=Pieņēmumi!$CJ$47,BS180&lt;Pieņēmumi!$CJ$48), "Mazs",
IF(AND(BS180&gt;=Pieņēmumi!$CJ$48,BS180&lt;Pieņēmumi!$CJ$49), "Vidējs","Liels"))))</f>
        <v>Vidējs</v>
      </c>
      <c r="BU180" s="9">
        <f>IF(BT180="Mikro",Pieņēmumi!$CJ$31*BR180*0.5,
IF(BT180="Mazs",Pieņēmumi!$CJ$31*BR180,
IF(BT180="Vidējs",Pieņēmumi!$CJ$32*BR180,
IF(BT180="Liels",Pieņēmumi!$CJ$34*BR180,
0))))</f>
        <v>3.8759689922480618</v>
      </c>
      <c r="BV180" s="9">
        <f>IF(BT180="Mikro",Pieņēmumi!$CJ$31*BR180*0.5,0)</f>
        <v>0</v>
      </c>
      <c r="BW180">
        <v>35</v>
      </c>
      <c r="BX180">
        <v>1</v>
      </c>
      <c r="BY180" s="2">
        <f>BW180/BX180</f>
        <v>35</v>
      </c>
      <c r="BZ180" s="6">
        <f>ROUNDUP(IF($A180=1,BW180/Pieņēmumi!$CU$42,IF($A180=2,BW180/Pieņēmumi!$CU$43,IF($A180=3,BW180/Pieņēmumi!$CU$44,BW180/Pieņēmumi!$CU$45))),$CH$10)</f>
        <v>2</v>
      </c>
      <c r="CA180" s="6">
        <f t="shared" si="126"/>
        <v>17.5</v>
      </c>
      <c r="CB180" s="6" t="str">
        <f>IF(AND(CA180&gt;=0,CA180&lt;Pieņēmumi!$CU$49),0,
IF(AND(CA180&gt;=Pieņēmumi!$CU$49,CA180&lt;Pieņēmumi!$CU$50),"Mazs",
IF(AND(CA180&gt;=Pieņēmumi!$CU$50,CA180&lt;Pieņēmumi!$CU$51),"Vidējs","Liels")))</f>
        <v>Vidējs</v>
      </c>
      <c r="CC180" s="9">
        <f>IF(CB180="Mazs",Pieņēmumi!$CU$34*BZ180,IF(CB180="Vidējs",Pieņēmumi!$CU$35*BZ180,IF(CB180="Liels",Pieņēmumi!$CU$37*BZ180,0)))</f>
        <v>2.7777777777777781</v>
      </c>
      <c r="CD180" s="9">
        <f>IF(CB180="Mazs",(Pieņēmumi!$CU$35-Pieņēmumi!$CU$34)*BZ180,0)</f>
        <v>0</v>
      </c>
      <c r="CE180">
        <v>42</v>
      </c>
      <c r="CF180">
        <v>2</v>
      </c>
      <c r="CG180" s="2">
        <f>CE180/CF180</f>
        <v>21</v>
      </c>
      <c r="CH180" s="6">
        <f>ROUNDUP(IF($A180=1,CE180/Pieņēmumi!$DE$42,IF($A180=2,CE180/Pieņēmumi!$DE$43,IF($A180=3,CE180/Pieņēmumi!$DE$44,CE180/Pieņēmumi!$DE$45))),$CH$10)</f>
        <v>2</v>
      </c>
      <c r="CI180" s="6">
        <f t="shared" si="127"/>
        <v>21</v>
      </c>
      <c r="CJ180" s="6" t="str">
        <f>IF(AND(CI180&gt;=0,CI180&lt;Pieņēmumi!$DE$49),0,
IF(AND(CI180&gt;=Pieņēmumi!$DE$49,CI180&lt;Pieņēmumi!$DE$50),"Mazs",
IF(AND(CI180&gt;=Pieņēmumi!$DE$50,CI180&lt;Pieņēmumi!$DE$51),"Vidējs","Liels")))</f>
        <v>Liels</v>
      </c>
      <c r="CK180" s="9">
        <f>IF(CJ180="Mazs",Pieņēmumi!$DE$34*CH180,IF(CJ180="Vidējs",Pieņēmumi!$DE$35*CH180,IF(CJ180="Liels",Pieņēmumi!$DE$37*CH180,0)))</f>
        <v>3.535353535353535</v>
      </c>
      <c r="CL180" s="9">
        <f>IF(CJ180="Mazs",(Pieņēmumi!$DE$35-Pieņēmumi!$DE$34)*CH180,0)</f>
        <v>0</v>
      </c>
      <c r="CM180">
        <v>37</v>
      </c>
      <c r="CN180">
        <v>2</v>
      </c>
      <c r="CO180" s="2">
        <f>CM180/CN180</f>
        <v>18.5</v>
      </c>
      <c r="CP180" s="6">
        <f>ROUNDUP(IF($A180=1,CM180/Pieņēmumi!$DO$42,IF($A180=2,CM180/Pieņēmumi!$DO$43,IF($A180=3,CM180/Pieņēmumi!$DO$44,CM180/Pieņēmumi!$DO$45))),$CP$10)</f>
        <v>2</v>
      </c>
      <c r="CQ180" s="6">
        <f t="shared" si="128"/>
        <v>18.5</v>
      </c>
      <c r="CR180" s="6" t="str">
        <f>IF(AND(CQ180&gt;=0,CQ180&lt;Pieņēmumi!$DO$49),0,
IF(AND(CQ180&gt;=Pieņēmumi!$DO$49,CQ180&lt;Pieņēmumi!$DO$50),"Mazs",
IF(AND(CQ180&gt;=Pieņēmumi!$DO$50,CQ180&lt;Pieņēmumi!$DO$51),"Vidējs","Liels")))</f>
        <v>Vidējs</v>
      </c>
      <c r="CS180" s="9">
        <f>IF(CR180="Mazs",Pieņēmumi!$DO$34*CP180,IF(CR180="Vidējs",Pieņēmumi!$DO$35*CP180,IF(CR180="Liels",Pieņēmumi!$DO$37*CP180,0)))</f>
        <v>2.7777777777777781</v>
      </c>
      <c r="CT180" s="9">
        <f>IF(CR180="Mazs",(Pieņēmumi!$DO$35-Pieņēmumi!$DO$34)*CP180,0)</f>
        <v>0</v>
      </c>
      <c r="CU180" s="6">
        <f t="shared" si="129"/>
        <v>508</v>
      </c>
      <c r="CV180" s="6">
        <f t="shared" si="130"/>
        <v>22</v>
      </c>
      <c r="CW180" s="2">
        <f t="shared" si="131"/>
        <v>23.09090909090909</v>
      </c>
      <c r="CX180" t="str">
        <f t="shared" si="132"/>
        <v>Lielā</v>
      </c>
    </row>
    <row r="181" spans="1:102" x14ac:dyDescent="0.25">
      <c r="A181" s="5">
        <v>3</v>
      </c>
      <c r="B181" s="23">
        <v>0.69421207525135775</v>
      </c>
      <c r="C181">
        <v>10</v>
      </c>
      <c r="D181">
        <v>1</v>
      </c>
      <c r="E181" s="2">
        <f t="shared" si="146"/>
        <v>10</v>
      </c>
      <c r="F181" s="6">
        <f>ROUNDUP(IF($A181=1,C181/Pieņēmumi!$B$39,IF($A181=2,C181/Pieņēmumi!$B$40,IF($A181=3,C181/Pieņēmumi!$B$41,C181/Pieņēmumi!$B$42))),$F$10)</f>
        <v>1</v>
      </c>
      <c r="G181" s="6">
        <f t="shared" si="117"/>
        <v>10</v>
      </c>
      <c r="H181" s="6" t="str">
        <f>IF(AND(G181&gt;=0,G181&lt;Pieņēmumi!$B$46),0,
IF(AND(G181&gt;= Pieņēmumi!$B$46,G181&lt;Pieņēmumi!$B$47), "Mikro",
IF(AND(G181&gt;=Pieņēmumi!$B$47,G181&lt;Pieņēmumi!$B$48), "Mazs",
IF(AND(G181&gt;=Pieņēmumi!$B$48,G181&lt;Pieņēmumi!$B$49), "Vidējs","Liels"))))</f>
        <v>Mazs</v>
      </c>
      <c r="I181" s="9">
        <f>IF(H181="Mikro",Pieņēmumi!$B$31*F181*0.5,
IF(H181="Mazs",Pieņēmumi!$B$31*F181,
IF(H181="Vidējs",Pieņēmumi!$B$32*F181,
IF(H181="Liels",Pieņēmumi!$B$34*F181,
0))))</f>
        <v>0.71584189231248063</v>
      </c>
      <c r="J181" s="9">
        <f>IF(H181="Mikro",Pieņēmumi!$B$31*F181*0.5,0)</f>
        <v>0</v>
      </c>
      <c r="K181">
        <v>16</v>
      </c>
      <c r="L181">
        <v>1</v>
      </c>
      <c r="M181" s="2">
        <f t="shared" si="147"/>
        <v>16</v>
      </c>
      <c r="N181" s="6">
        <f>ROUNDUP(IF($A181=1,K181/Pieņēmumi!$L$39,IF($A181=2,K181/Pieņēmumi!$L$40,IF($A181=3,K181/Pieņēmumi!$L$41,K181/Pieņēmumi!$L$42))),$N$10)</f>
        <v>1</v>
      </c>
      <c r="O181" s="6">
        <f t="shared" si="118"/>
        <v>16</v>
      </c>
      <c r="P181" s="6" t="str">
        <f>IF(AND(O181&gt;=0,O181&lt;Pieņēmumi!$L$46),0,
IF(AND(O181&gt;= Pieņēmumi!$L$46,O181&lt;Pieņēmumi!$L$47), "Mikro",
IF(AND(O181&gt;=Pieņēmumi!$L$47,O181&lt;Pieņēmumi!$L$48), "Mazs",
IF(AND(O181&gt;=Pieņēmumi!$L$48,O181&lt;Pieņēmumi!$L$49), "Vidējs","Liels"))))</f>
        <v>Vidējs</v>
      </c>
      <c r="Q181" s="9">
        <f>IF(P181="Mikro",Pieņēmumi!$L$31*N181*0.5,
IF(P181="Mazs",Pieņēmumi!$L$31*N181,
IF(P181="Vidējs",Pieņēmumi!$L$32*N181,
IF(P181="Liels",Pieņēmumi!$L$34*N181,
0))))</f>
        <v>0.83979328165374689</v>
      </c>
      <c r="R181" s="9">
        <f>IF(P181="Mikro",Pieņēmumi!$L$31*N181*0.5,0)</f>
        <v>0</v>
      </c>
      <c r="S181">
        <v>13</v>
      </c>
      <c r="T181">
        <v>1</v>
      </c>
      <c r="U181" s="2">
        <f t="shared" si="148"/>
        <v>13</v>
      </c>
      <c r="V181" s="6">
        <f>ROUNDUP(IF($A181=1,S181/Pieņēmumi!$V$39,IF($A181=2,S181/Pieņēmumi!$V$40,IF($A181=3,S181/Pieņēmumi!$V$41,S181/Pieņēmumi!$V$42))),$V$10)</f>
        <v>1</v>
      </c>
      <c r="W181" s="6">
        <f t="shared" si="119"/>
        <v>13</v>
      </c>
      <c r="X181" s="6" t="str">
        <f>IF(AND(W181&gt;=0,W181&lt;Pieņēmumi!$V$46),0,
IF(AND(W181&gt;= Pieņēmumi!$V$46,W181&lt;Pieņēmumi!$V$47), "Mikro",
IF(AND(W181&gt;=Pieņēmumi!$V$47,W181&lt;Pieņēmumi!$V$48), "Mazs",
IF(AND(W181&gt;=Pieņēmumi!$V$48,W181&lt;Pieņēmumi!$V$49), "Vidējs","Liels"))))</f>
        <v>Vidējs</v>
      </c>
      <c r="Y181" s="9">
        <f>IF(X181="Mikro",Pieņēmumi!$V$31*V181*0.5,
IF(X181="Mazs",Pieņēmumi!$V$31*V181,
IF(X181="Vidējs",Pieņēmumi!$V$32*V181,
IF(X181="Liels",Pieņēmumi!$V$34*V181,
0))))</f>
        <v>0.87209302325581406</v>
      </c>
      <c r="Z181" s="9">
        <f>IF(X181="Mikro",Pieņēmumi!$V$31*V181*0.5,0)</f>
        <v>0</v>
      </c>
      <c r="AA181">
        <v>24</v>
      </c>
      <c r="AB181">
        <v>1</v>
      </c>
      <c r="AC181" s="2">
        <f t="shared" si="149"/>
        <v>24</v>
      </c>
      <c r="AD181" s="6">
        <f>ROUNDUP(IF($A181=1,AA181/Pieņēmumi!$AF$39,IF($A181=2,AA181/Pieņēmumi!$AF$40,IF($A181=3,AA181/Pieņēmumi!$AF$41,AA181/Pieņēmumi!$AF$42))),$AD$10)</f>
        <v>2</v>
      </c>
      <c r="AE181" s="6">
        <f t="shared" si="120"/>
        <v>12</v>
      </c>
      <c r="AF181" s="6" t="str">
        <f>IF(AND(AE181&gt;=0,AE181&lt;Pieņēmumi!$AF$46),0,
IF(AND(AE181&gt;= Pieņēmumi!$AF$46,AE181&lt;Pieņēmumi!$AF$47), "Mikro",
IF(AND(AE181&gt;=Pieņēmumi!$AF$47,AE181&lt;Pieņēmumi!$AF$48), "Mazs",
IF(AND(AE181&gt;=Pieņēmumi!$AF$48,AE181&lt;Pieņēmumi!$AF$49), "Vidējs","Liels"))))</f>
        <v>Vidējs</v>
      </c>
      <c r="AG181" s="9">
        <f>IF(AF181="Mikro",Pieņēmumi!$AF$31*AD181*0.5,
IF(AF181="Mazs",Pieņēmumi!$AF$31*AD181,
IF(AF181="Vidējs",Pieņēmumi!$AF$32*AD181,
IF(AF181="Liels",Pieņēmumi!$AF$34*AD181,
0))))</f>
        <v>2.0671834625323</v>
      </c>
      <c r="AH181" s="9">
        <f>IF(AF181="Mikro",Pieņēmumi!$AF$31*AD181*0.5,0)</f>
        <v>0</v>
      </c>
      <c r="AI181">
        <v>16</v>
      </c>
      <c r="AJ181">
        <v>1</v>
      </c>
      <c r="AK181" s="2">
        <f t="shared" si="150"/>
        <v>16</v>
      </c>
      <c r="AL181" s="6">
        <f>ROUNDUP(IF($A181=1,AI181/Pieņēmumi!$AR$39,IF($A181=2,AI181/Pieņēmumi!$AR$40,IF($A181=3,AI181/Pieņēmumi!$AR$41,AI181/Pieņēmumi!$AR$42))),$AL$10)</f>
        <v>1</v>
      </c>
      <c r="AM181" s="6">
        <f t="shared" si="121"/>
        <v>16</v>
      </c>
      <c r="AN181" s="6" t="str">
        <f>IF(AND(AM181&gt;=0,AM181&lt;Pieņēmumi!$AR$46),0,
IF(AND(AM181&gt;= Pieņēmumi!$AR$46,AM181&lt;Pieņēmumi!$AR$47), "Mikro",
IF(AND(AM181&gt;=Pieņēmumi!$AR$47,AM181&lt;Pieņēmumi!$AR$48), "Mazs",
IF(AND(AM181&gt;=Pieņēmumi!$AR$48,AM181&lt;Pieņēmumi!$AR$49), "Vidējs","Liels"))))</f>
        <v>Vidējs</v>
      </c>
      <c r="AO181" s="9">
        <f>IF(AN181="Mikro",Pieņēmumi!$AR$31*AL181*0.5,
IF(AN181="Mazs",Pieņēmumi!$AR$31*AL181,
IF(AN181="Vidējs",Pieņēmumi!$AR$32*AL181,
IF(AN181="Liels",Pieņēmumi!$AR$34*AL181,
0))))</f>
        <v>1.0981912144702843</v>
      </c>
      <c r="AP181" s="9">
        <f>IF(AN181="Mikro",Pieņēmumi!$AR$31*AL181*0.5,0)</f>
        <v>0</v>
      </c>
      <c r="AQ181">
        <v>12</v>
      </c>
      <c r="AR181">
        <v>1</v>
      </c>
      <c r="AS181" s="2">
        <f t="shared" si="151"/>
        <v>12</v>
      </c>
      <c r="AT181" s="6">
        <f>ROUNDUP(IF($A181=1,AQ181/Pieņēmumi!$BC$39,IF($A181=2,AQ181/Pieņēmumi!$BC$40,IF($A181=3,AQ181/Pieņēmumi!$BC$41,AQ181/Pieņēmumi!$BC$42))),$AT$10)</f>
        <v>1</v>
      </c>
      <c r="AU181" s="6">
        <f t="shared" si="122"/>
        <v>12</v>
      </c>
      <c r="AV181" s="6" t="str">
        <f>IF(AND(AU181&gt;=0,AU181&lt;Pieņēmumi!$BC$46),0,
IF(AND(AU181&gt;= Pieņēmumi!$BC$46,AU181&lt;Pieņēmumi!$BC$47), "Mikro",
IF(AND(AU181&gt;=Pieņēmumi!$BC$47,AU181&lt;Pieņēmumi!$BC$48), "Mazs",
IF(AND(AU181&gt;=Pieņēmumi!$BC$48,AU181&lt;Pieņēmumi!$BC$49), "Vidējs","Liels"))))</f>
        <v>Vidējs</v>
      </c>
      <c r="AW181" s="9">
        <f>IF(AV181="Mikro",Pieņēmumi!$BC$31*AT181*0.5,
IF(AV181="Mazs",Pieņēmumi!$BC$31*AT181,
IF(AV181="Vidējs",Pieņēmumi!$BC$32*AT181,
IF(AV181="Liels",Pieņēmumi!$BC$34*AT181,
0))))</f>
        <v>1.1627906976744187</v>
      </c>
      <c r="AX181" s="9">
        <f>IF(AV181="Mikro",Pieņēmumi!$BC$31*AT181*0.5,0)</f>
        <v>0</v>
      </c>
      <c r="AY181">
        <v>20</v>
      </c>
      <c r="AZ181">
        <v>1</v>
      </c>
      <c r="BA181" s="2">
        <f t="shared" si="152"/>
        <v>20</v>
      </c>
      <c r="BB181" s="6">
        <f>ROUNDUP(IF($A181=1,AY181/Pieņēmumi!$BN$39,IF($A181=2,AY181/Pieņēmumi!$BN$40,IF($A181=3,AY181/Pieņēmumi!$BN$41,AY181/Pieņēmumi!$BN$42))),$BB$10)</f>
        <v>1</v>
      </c>
      <c r="BC181" s="6">
        <f t="shared" si="123"/>
        <v>20</v>
      </c>
      <c r="BD181" s="6" t="str">
        <f>IF(AND(BC181&gt;=0,BC181&lt;Pieņēmumi!$BN$46),0,
IF(AND(BC181&gt;= Pieņēmumi!$BN$46,BC181&lt;Pieņēmumi!$BN$47), "Mikro",
IF(AND(BC181&gt;=Pieņēmumi!$BN$47,BC181&lt;Pieņēmumi!$BN$48), "Mazs",
IF(AND(BC181&gt;=Pieņēmumi!$BN$48,BC181&lt;Pieņēmumi!$BN$49), "Vidējs","Liels"))))</f>
        <v>Vidējs</v>
      </c>
      <c r="BE181" s="9">
        <f>IF(BD181="Mikro",Pieņēmumi!$BN$31*BB181*0.5,
IF(BD181="Mazs",Pieņēmumi!$BN$31*BB181,
IF(BD181="Vidējs",Pieņēmumi!$BN$32*BB181,
IF(BD181="Liels",Pieņēmumi!$BN$34*BB181,
0))))</f>
        <v>1.227390180878553</v>
      </c>
      <c r="BF181" s="9">
        <f>IF(BD181="Mikro",Pieņēmumi!$BN$31*BB181*0.5,0)</f>
        <v>0</v>
      </c>
      <c r="BG181">
        <v>20</v>
      </c>
      <c r="BH181">
        <v>1</v>
      </c>
      <c r="BI181" s="2">
        <f t="shared" si="153"/>
        <v>20</v>
      </c>
      <c r="BJ181" s="6">
        <f>ROUNDUP(IF($A181=1,BG181/Pieņēmumi!$BY$39,IF($A181=2,BG181/Pieņēmumi!$BY$40,IF($A181=3,BG181/Pieņēmumi!$BY$41,BG181/Pieņēmumi!$BY$42))),$BJ$10)</f>
        <v>1</v>
      </c>
      <c r="BK181" s="6">
        <f t="shared" si="124"/>
        <v>20</v>
      </c>
      <c r="BL181" s="6" t="str">
        <f>IF(AND(BK181&gt;=0,BK181&lt;Pieņēmumi!$BY$46),0,
IF(AND(BK181&gt;= Pieņēmumi!$BY$46,BK181&lt;Pieņēmumi!$BY$47), "Mikro",
IF(AND(BK181&gt;=Pieņēmumi!$BY$47,BK181&lt;Pieņēmumi!$BY$48), "Mazs",
IF(AND(BK181&gt;=Pieņēmumi!$BY$48,BK181&lt;Pieņēmumi!$BY$49), "Vidējs","Liels"))))</f>
        <v>Vidējs</v>
      </c>
      <c r="BM181" s="9">
        <f>IF(BL181="Mikro",Pieņēmumi!$BY$31*BJ181*0.5,
IF(BL181="Mazs",Pieņēmumi!$BY$31*BJ181,
IF(BL181="Vidējs",Pieņēmumi!$BY$32*BJ181,
IF(BL181="Liels",Pieņēmumi!$BY$34*BJ181,
0))))</f>
        <v>1.2919896640826873</v>
      </c>
      <c r="BN181" s="9">
        <f>IF(BL181="Mikro",Pieņēmumi!$BY$31*BJ181*0.5,0)</f>
        <v>0</v>
      </c>
      <c r="BO181">
        <v>13</v>
      </c>
      <c r="BP181">
        <v>1</v>
      </c>
      <c r="BQ181" s="2">
        <f t="shared" si="154"/>
        <v>13</v>
      </c>
      <c r="BR181" s="6">
        <f>ROUNDUP(IF($A181=1,BO181/Pieņēmumi!$CJ$39,IF($A181=2,BO181/Pieņēmumi!$CJ$40,IF($A181=3,BO181/Pieņēmumi!$CJ$41,BO181/Pieņēmumi!$CJ$42))),$BR$10)</f>
        <v>1</v>
      </c>
      <c r="BS181" s="6">
        <f t="shared" si="125"/>
        <v>13</v>
      </c>
      <c r="BT181" s="6" t="str">
        <f>IF(AND(BS181&gt;=0,BS181&lt;Pieņēmumi!$CJ$46),0,
IF(AND(BS181&gt;= Pieņēmumi!$CJ$46,BS181&lt;Pieņēmumi!$CJ$47), "Mikro",
IF(AND(BS181&gt;=Pieņēmumi!$CJ$47,BS181&lt;Pieņēmumi!$CJ$48), "Mazs",
IF(AND(BS181&gt;=Pieņēmumi!$CJ$48,BS181&lt;Pieņēmumi!$CJ$49), "Vidējs","Liels"))))</f>
        <v>Vidējs</v>
      </c>
      <c r="BU181" s="9">
        <f>IF(BT181="Mikro",Pieņēmumi!$CJ$31*BR181*0.5,
IF(BT181="Mazs",Pieņēmumi!$CJ$31*BR181,
IF(BT181="Vidējs",Pieņēmumi!$CJ$32*BR181,
IF(BT181="Liels",Pieņēmumi!$CJ$34*BR181,
0))))</f>
        <v>1.2919896640826873</v>
      </c>
      <c r="BV181" s="9">
        <f>IF(BT181="Mikro",Pieņēmumi!$CJ$31*BR181*0.5,0)</f>
        <v>0</v>
      </c>
      <c r="BW181">
        <v>0</v>
      </c>
      <c r="BX181">
        <v>0</v>
      </c>
      <c r="BY181" s="2">
        <v>0</v>
      </c>
      <c r="BZ181" s="6">
        <f>ROUNDUP(IF($A181=1,BW181/Pieņēmumi!$CU$42,IF($A181=2,BW181/Pieņēmumi!$CU$43,IF($A181=3,BW181/Pieņēmumi!$CU$44,BW181/Pieņēmumi!$CU$45))),$CH$10)</f>
        <v>0</v>
      </c>
      <c r="CA181" s="6">
        <f t="shared" si="126"/>
        <v>0</v>
      </c>
      <c r="CB181" s="6">
        <f>IF(AND(CA181&gt;=0,CA181&lt;Pieņēmumi!$CU$49),0,
IF(AND(CA181&gt;=Pieņēmumi!$CU$49,CA181&lt;Pieņēmumi!$CU$50),"Mazs",
IF(AND(CA181&gt;=Pieņēmumi!$CU$50,CA181&lt;Pieņēmumi!$CU$51),"Vidējs","Liels")))</f>
        <v>0</v>
      </c>
      <c r="CC181" s="9">
        <f>IF(CB181="Mazs",Pieņēmumi!$CU$34*BZ181,IF(CB181="Vidējs",Pieņēmumi!$CU$35*BZ181,IF(CB181="Liels",Pieņēmumi!$CU$37*BZ181,0)))</f>
        <v>0</v>
      </c>
      <c r="CD181" s="9">
        <f>IF(CB181="Mazs",(Pieņēmumi!$CU$35-Pieņēmumi!$CU$34)*BZ181,0)</f>
        <v>0</v>
      </c>
      <c r="CE181">
        <v>0</v>
      </c>
      <c r="CF181">
        <v>0</v>
      </c>
      <c r="CG181" s="2">
        <v>0</v>
      </c>
      <c r="CH181" s="6">
        <f>ROUNDUP(IF($A181=1,CE181/Pieņēmumi!$DE$42,IF($A181=2,CE181/Pieņēmumi!$DE$43,IF($A181=3,CE181/Pieņēmumi!$DE$44,CE181/Pieņēmumi!$DE$45))),$CH$10)</f>
        <v>0</v>
      </c>
      <c r="CI181" s="6">
        <f t="shared" si="127"/>
        <v>0</v>
      </c>
      <c r="CJ181" s="6">
        <f>IF(AND(CI181&gt;=0,CI181&lt;Pieņēmumi!$DE$49),0,
IF(AND(CI181&gt;=Pieņēmumi!$DE$49,CI181&lt;Pieņēmumi!$DE$50),"Mazs",
IF(AND(CI181&gt;=Pieņēmumi!$DE$50,CI181&lt;Pieņēmumi!$DE$51),"Vidējs","Liels")))</f>
        <v>0</v>
      </c>
      <c r="CK181" s="9">
        <f>IF(CJ181="Mazs",Pieņēmumi!$DE$34*CH181,IF(CJ181="Vidējs",Pieņēmumi!$DE$35*CH181,IF(CJ181="Liels",Pieņēmumi!$DE$37*CH181,0)))</f>
        <v>0</v>
      </c>
      <c r="CL181" s="9">
        <f>IF(CJ181="Mazs",(Pieņēmumi!$DE$35-Pieņēmumi!$DE$34)*CH181,0)</f>
        <v>0</v>
      </c>
      <c r="CM181">
        <v>0</v>
      </c>
      <c r="CN181">
        <v>0</v>
      </c>
      <c r="CO181" s="2">
        <v>0</v>
      </c>
      <c r="CP181" s="6">
        <f>ROUNDUP(IF($A181=1,CM181/Pieņēmumi!$DO$42,IF($A181=2,CM181/Pieņēmumi!$DO$43,IF($A181=3,CM181/Pieņēmumi!$DO$44,CM181/Pieņēmumi!$DO$45))),$CP$10)</f>
        <v>0</v>
      </c>
      <c r="CQ181" s="6">
        <f t="shared" si="128"/>
        <v>0</v>
      </c>
      <c r="CR181" s="6">
        <f>IF(AND(CQ181&gt;=0,CQ181&lt;Pieņēmumi!$DO$49),0,
IF(AND(CQ181&gt;=Pieņēmumi!$DO$49,CQ181&lt;Pieņēmumi!$DO$50),"Mazs",
IF(AND(CQ181&gt;=Pieņēmumi!$DO$50,CQ181&lt;Pieņēmumi!$DO$51),"Vidējs","Liels")))</f>
        <v>0</v>
      </c>
      <c r="CS181" s="9">
        <f>IF(CR181="Mazs",Pieņēmumi!$DO$34*CP181,IF(CR181="Vidējs",Pieņēmumi!$DO$35*CP181,IF(CR181="Liels",Pieņēmumi!$DO$37*CP181,0)))</f>
        <v>0</v>
      </c>
      <c r="CT181" s="9">
        <f>IF(CR181="Mazs",(Pieņēmumi!$DO$35-Pieņēmumi!$DO$34)*CP181,0)</f>
        <v>0</v>
      </c>
      <c r="CU181" s="6">
        <f t="shared" si="129"/>
        <v>144</v>
      </c>
      <c r="CV181" s="6">
        <f t="shared" si="130"/>
        <v>9</v>
      </c>
      <c r="CW181" s="2">
        <f t="shared" si="131"/>
        <v>16</v>
      </c>
      <c r="CX181" t="str">
        <f t="shared" si="132"/>
        <v>Vidējā</v>
      </c>
    </row>
    <row r="182" spans="1:102" x14ac:dyDescent="0.25">
      <c r="A182" s="5">
        <v>2</v>
      </c>
      <c r="B182" s="23">
        <v>0.69418409307441808</v>
      </c>
      <c r="C182">
        <v>57</v>
      </c>
      <c r="D182">
        <v>3</v>
      </c>
      <c r="E182" s="2">
        <f t="shared" si="146"/>
        <v>19</v>
      </c>
      <c r="F182" s="6">
        <f>ROUNDUP(IF($A182=1,C182/Pieņēmumi!$B$39,IF($A182=2,C182/Pieņēmumi!$B$40,IF($A182=3,C182/Pieņēmumi!$B$41,C182/Pieņēmumi!$B$42))),$F$10)</f>
        <v>3</v>
      </c>
      <c r="G182" s="6">
        <f t="shared" si="117"/>
        <v>19</v>
      </c>
      <c r="H182" s="6" t="str">
        <f>IF(AND(G182&gt;=0,G182&lt;Pieņēmumi!$B$46),0,
IF(AND(G182&gt;= Pieņēmumi!$B$46,G182&lt;Pieņēmumi!$B$47), "Mikro",
IF(AND(G182&gt;=Pieņēmumi!$B$47,G182&lt;Pieņēmumi!$B$48), "Mazs",
IF(AND(G182&gt;=Pieņēmumi!$B$48,G182&lt;Pieņēmumi!$B$49), "Vidējs","Liels"))))</f>
        <v>Vidējs</v>
      </c>
      <c r="I182" s="9">
        <f>IF(H182="Mikro",Pieņēmumi!$B$31*F182*0.5,
IF(H182="Mazs",Pieņēmumi!$B$31*F182,
IF(H182="Vidējs",Pieņēmumi!$B$32*F182,
IF(H182="Liels",Pieņēmumi!$B$34*F182,
0))))</f>
        <v>2.4224806201550386</v>
      </c>
      <c r="J182" s="9">
        <f>IF(H182="Mikro",Pieņēmumi!$B$31*F182*0.5,0)</f>
        <v>0</v>
      </c>
      <c r="K182">
        <v>45</v>
      </c>
      <c r="L182">
        <v>2</v>
      </c>
      <c r="M182" s="2">
        <f t="shared" si="147"/>
        <v>22.5</v>
      </c>
      <c r="N182" s="6">
        <f>ROUNDUP(IF($A182=1,K182/Pieņēmumi!$L$39,IF($A182=2,K182/Pieņēmumi!$L$40,IF($A182=3,K182/Pieņēmumi!$L$41,K182/Pieņēmumi!$L$42))),$N$10)</f>
        <v>3</v>
      </c>
      <c r="O182" s="6">
        <f t="shared" si="118"/>
        <v>15</v>
      </c>
      <c r="P182" s="6" t="str">
        <f>IF(AND(O182&gt;=0,O182&lt;Pieņēmumi!$L$46),0,
IF(AND(O182&gt;= Pieņēmumi!$L$46,O182&lt;Pieņēmumi!$L$47), "Mikro",
IF(AND(O182&gt;=Pieņēmumi!$L$47,O182&lt;Pieņēmumi!$L$48), "Mazs",
IF(AND(O182&gt;=Pieņēmumi!$L$48,O182&lt;Pieņēmumi!$L$49), "Vidējs","Liels"))))</f>
        <v>Vidējs</v>
      </c>
      <c r="Q182" s="9">
        <f>IF(P182="Mikro",Pieņēmumi!$L$31*N182*0.5,
IF(P182="Mazs",Pieņēmumi!$L$31*N182,
IF(P182="Vidējs",Pieņēmumi!$L$32*N182,
IF(P182="Liels",Pieņēmumi!$L$34*N182,
0))))</f>
        <v>2.5193798449612408</v>
      </c>
      <c r="R182" s="9">
        <f>IF(P182="Mikro",Pieņēmumi!$L$31*N182*0.5,0)</f>
        <v>0</v>
      </c>
      <c r="S182">
        <v>59</v>
      </c>
      <c r="T182">
        <v>3</v>
      </c>
      <c r="U182" s="2">
        <f t="shared" si="148"/>
        <v>19.666666666666668</v>
      </c>
      <c r="V182" s="6">
        <f>ROUNDUP(IF($A182=1,S182/Pieņēmumi!$V$39,IF($A182=2,S182/Pieņēmumi!$V$40,IF($A182=3,S182/Pieņēmumi!$V$41,S182/Pieņēmumi!$V$42))),$V$10)</f>
        <v>3</v>
      </c>
      <c r="W182" s="6">
        <f t="shared" si="119"/>
        <v>19.666666666666668</v>
      </c>
      <c r="X182" s="6" t="str">
        <f>IF(AND(W182&gt;=0,W182&lt;Pieņēmumi!$V$46),0,
IF(AND(W182&gt;= Pieņēmumi!$V$46,W182&lt;Pieņēmumi!$V$47), "Mikro",
IF(AND(W182&gt;=Pieņēmumi!$V$47,W182&lt;Pieņēmumi!$V$48), "Mazs",
IF(AND(W182&gt;=Pieņēmumi!$V$48,W182&lt;Pieņēmumi!$V$49), "Vidējs","Liels"))))</f>
        <v>Vidējs</v>
      </c>
      <c r="Y182" s="9">
        <f>IF(X182="Mikro",Pieņēmumi!$V$31*V182*0.5,
IF(X182="Mazs",Pieņēmumi!$V$31*V182,
IF(X182="Vidējs",Pieņēmumi!$V$32*V182,
IF(X182="Liels",Pieņēmumi!$V$34*V182,
0))))</f>
        <v>2.6162790697674421</v>
      </c>
      <c r="Z182" s="9">
        <f>IF(X182="Mikro",Pieņēmumi!$V$31*V182*0.5,0)</f>
        <v>0</v>
      </c>
      <c r="AA182">
        <v>48</v>
      </c>
      <c r="AB182">
        <v>2</v>
      </c>
      <c r="AC182" s="2">
        <f t="shared" si="149"/>
        <v>24</v>
      </c>
      <c r="AD182" s="6">
        <f>ROUNDUP(IF($A182=1,AA182/Pieņēmumi!$AF$39,IF($A182=2,AA182/Pieņēmumi!$AF$40,IF($A182=3,AA182/Pieņēmumi!$AF$41,AA182/Pieņēmumi!$AF$42))),$AD$10)</f>
        <v>3</v>
      </c>
      <c r="AE182" s="6">
        <f t="shared" si="120"/>
        <v>16</v>
      </c>
      <c r="AF182" s="6" t="str">
        <f>IF(AND(AE182&gt;=0,AE182&lt;Pieņēmumi!$AF$46),0,
IF(AND(AE182&gt;= Pieņēmumi!$AF$46,AE182&lt;Pieņēmumi!$AF$47), "Mikro",
IF(AND(AE182&gt;=Pieņēmumi!$AF$47,AE182&lt;Pieņēmumi!$AF$48), "Mazs",
IF(AND(AE182&gt;=Pieņēmumi!$AF$48,AE182&lt;Pieņēmumi!$AF$49), "Vidējs","Liels"))))</f>
        <v>Vidējs</v>
      </c>
      <c r="AG182" s="9">
        <f>IF(AF182="Mikro",Pieņēmumi!$AF$31*AD182*0.5,
IF(AF182="Mazs",Pieņēmumi!$AF$31*AD182,
IF(AF182="Vidējs",Pieņēmumi!$AF$32*AD182,
IF(AF182="Liels",Pieņēmumi!$AF$34*AD182,
0))))</f>
        <v>3.1007751937984498</v>
      </c>
      <c r="AH182" s="9">
        <f>IF(AF182="Mikro",Pieņēmumi!$AF$31*AD182*0.5,0)</f>
        <v>0</v>
      </c>
      <c r="AI182">
        <v>52</v>
      </c>
      <c r="AJ182">
        <v>2</v>
      </c>
      <c r="AK182" s="2">
        <f t="shared" si="150"/>
        <v>26</v>
      </c>
      <c r="AL182" s="6">
        <f>ROUNDUP(IF($A182=1,AI182/Pieņēmumi!$AR$39,IF($A182=2,AI182/Pieņēmumi!$AR$40,IF($A182=3,AI182/Pieņēmumi!$AR$41,AI182/Pieņēmumi!$AR$42))),$AL$10)</f>
        <v>3</v>
      </c>
      <c r="AM182" s="6">
        <f t="shared" si="121"/>
        <v>17.333333333333332</v>
      </c>
      <c r="AN182" s="6" t="str">
        <f>IF(AND(AM182&gt;=0,AM182&lt;Pieņēmumi!$AR$46),0,
IF(AND(AM182&gt;= Pieņēmumi!$AR$46,AM182&lt;Pieņēmumi!$AR$47), "Mikro",
IF(AND(AM182&gt;=Pieņēmumi!$AR$47,AM182&lt;Pieņēmumi!$AR$48), "Mazs",
IF(AND(AM182&gt;=Pieņēmumi!$AR$48,AM182&lt;Pieņēmumi!$AR$49), "Vidējs","Liels"))))</f>
        <v>Vidējs</v>
      </c>
      <c r="AO182" s="9">
        <f>IF(AN182="Mikro",Pieņēmumi!$AR$31*AL182*0.5,
IF(AN182="Mazs",Pieņēmumi!$AR$31*AL182,
IF(AN182="Vidējs",Pieņēmumi!$AR$32*AL182,
IF(AN182="Liels",Pieņēmumi!$AR$34*AL182,
0))))</f>
        <v>3.2945736434108532</v>
      </c>
      <c r="AP182" s="9">
        <f>IF(AN182="Mikro",Pieņēmumi!$AR$31*AL182*0.5,0)</f>
        <v>0</v>
      </c>
      <c r="AQ182">
        <v>53</v>
      </c>
      <c r="AR182">
        <v>2</v>
      </c>
      <c r="AS182" s="2">
        <f t="shared" si="151"/>
        <v>26.5</v>
      </c>
      <c r="AT182" s="6">
        <f>ROUNDUP(IF($A182=1,AQ182/Pieņēmumi!$BC$39,IF($A182=2,AQ182/Pieņēmumi!$BC$40,IF($A182=3,AQ182/Pieņēmumi!$BC$41,AQ182/Pieņēmumi!$BC$42))),$AT$10)</f>
        <v>3</v>
      </c>
      <c r="AU182" s="6">
        <f t="shared" si="122"/>
        <v>17.666666666666668</v>
      </c>
      <c r="AV182" s="6" t="str">
        <f>IF(AND(AU182&gt;=0,AU182&lt;Pieņēmumi!$BC$46),0,
IF(AND(AU182&gt;= Pieņēmumi!$BC$46,AU182&lt;Pieņēmumi!$BC$47), "Mikro",
IF(AND(AU182&gt;=Pieņēmumi!$BC$47,AU182&lt;Pieņēmumi!$BC$48), "Mazs",
IF(AND(AU182&gt;=Pieņēmumi!$BC$48,AU182&lt;Pieņēmumi!$BC$49), "Vidējs","Liels"))))</f>
        <v>Vidējs</v>
      </c>
      <c r="AW182" s="9">
        <f>IF(AV182="Mikro",Pieņēmumi!$BC$31*AT182*0.5,
IF(AV182="Mazs",Pieņēmumi!$BC$31*AT182,
IF(AV182="Vidējs",Pieņēmumi!$BC$32*AT182,
IF(AV182="Liels",Pieņēmumi!$BC$34*AT182,
0))))</f>
        <v>3.4883720930232558</v>
      </c>
      <c r="AX182" s="9">
        <f>IF(AV182="Mikro",Pieņēmumi!$BC$31*AT182*0.5,0)</f>
        <v>0</v>
      </c>
      <c r="AY182">
        <v>52</v>
      </c>
      <c r="AZ182">
        <v>3</v>
      </c>
      <c r="BA182" s="2">
        <f t="shared" si="152"/>
        <v>17.333333333333332</v>
      </c>
      <c r="BB182" s="6">
        <f>ROUNDUP(IF($A182=1,AY182/Pieņēmumi!$BN$39,IF($A182=2,AY182/Pieņēmumi!$BN$40,IF($A182=3,AY182/Pieņēmumi!$BN$41,AY182/Pieņēmumi!$BN$42))),$BB$10)</f>
        <v>3</v>
      </c>
      <c r="BC182" s="6">
        <f t="shared" si="123"/>
        <v>17.333333333333332</v>
      </c>
      <c r="BD182" s="6" t="str">
        <f>IF(AND(BC182&gt;=0,BC182&lt;Pieņēmumi!$BN$46),0,
IF(AND(BC182&gt;= Pieņēmumi!$BN$46,BC182&lt;Pieņēmumi!$BN$47), "Mikro",
IF(AND(BC182&gt;=Pieņēmumi!$BN$47,BC182&lt;Pieņēmumi!$BN$48), "Mazs",
IF(AND(BC182&gt;=Pieņēmumi!$BN$48,BC182&lt;Pieņēmumi!$BN$49), "Vidējs","Liels"))))</f>
        <v>Vidējs</v>
      </c>
      <c r="BE182" s="9">
        <f>IF(BD182="Mikro",Pieņēmumi!$BN$31*BB182*0.5,
IF(BD182="Mazs",Pieņēmumi!$BN$31*BB182,
IF(BD182="Vidējs",Pieņēmumi!$BN$32*BB182,
IF(BD182="Liels",Pieņēmumi!$BN$34*BB182,
0))))</f>
        <v>3.6821705426356592</v>
      </c>
      <c r="BF182" s="9">
        <f>IF(BD182="Mikro",Pieņēmumi!$BN$31*BB182*0.5,0)</f>
        <v>0</v>
      </c>
      <c r="BG182">
        <v>56</v>
      </c>
      <c r="BH182">
        <v>3</v>
      </c>
      <c r="BI182" s="2">
        <f t="shared" si="153"/>
        <v>18.666666666666668</v>
      </c>
      <c r="BJ182" s="6">
        <f>ROUNDUP(IF($A182=1,BG182/Pieņēmumi!$BY$39,IF($A182=2,BG182/Pieņēmumi!$BY$40,IF($A182=3,BG182/Pieņēmumi!$BY$41,BG182/Pieņēmumi!$BY$42))),$BJ$10)</f>
        <v>3</v>
      </c>
      <c r="BK182" s="6">
        <f t="shared" si="124"/>
        <v>18.666666666666668</v>
      </c>
      <c r="BL182" s="6" t="str">
        <f>IF(AND(BK182&gt;=0,BK182&lt;Pieņēmumi!$BY$46),0,
IF(AND(BK182&gt;= Pieņēmumi!$BY$46,BK182&lt;Pieņēmumi!$BY$47), "Mikro",
IF(AND(BK182&gt;=Pieņēmumi!$BY$47,BK182&lt;Pieņēmumi!$BY$48), "Mazs",
IF(AND(BK182&gt;=Pieņēmumi!$BY$48,BK182&lt;Pieņēmumi!$BY$49), "Vidējs","Liels"))))</f>
        <v>Vidējs</v>
      </c>
      <c r="BM182" s="9">
        <f>IF(BL182="Mikro",Pieņēmumi!$BY$31*BJ182*0.5,
IF(BL182="Mazs",Pieņēmumi!$BY$31*BJ182,
IF(BL182="Vidējs",Pieņēmumi!$BY$32*BJ182,
IF(BL182="Liels",Pieņēmumi!$BY$34*BJ182,
0))))</f>
        <v>3.8759689922480618</v>
      </c>
      <c r="BN182" s="9">
        <f>IF(BL182="Mikro",Pieņēmumi!$BY$31*BJ182*0.5,0)</f>
        <v>0</v>
      </c>
      <c r="BO182">
        <v>67</v>
      </c>
      <c r="BP182">
        <v>4</v>
      </c>
      <c r="BQ182" s="2">
        <f t="shared" si="154"/>
        <v>16.75</v>
      </c>
      <c r="BR182" s="6">
        <f>ROUNDUP(IF($A182=1,BO182/Pieņēmumi!$CJ$39,IF($A182=2,BO182/Pieņēmumi!$CJ$40,IF($A182=3,BO182/Pieņēmumi!$CJ$41,BO182/Pieņēmumi!$CJ$42))),$BR$10)</f>
        <v>3</v>
      </c>
      <c r="BS182" s="6">
        <f t="shared" si="125"/>
        <v>22.333333333333332</v>
      </c>
      <c r="BT182" s="6" t="str">
        <f>IF(AND(BS182&gt;=0,BS182&lt;Pieņēmumi!$CJ$46),0,
IF(AND(BS182&gt;= Pieņēmumi!$CJ$46,BS182&lt;Pieņēmumi!$CJ$47), "Mikro",
IF(AND(BS182&gt;=Pieņēmumi!$CJ$47,BS182&lt;Pieņēmumi!$CJ$48), "Mazs",
IF(AND(BS182&gt;=Pieņēmumi!$CJ$48,BS182&lt;Pieņēmumi!$CJ$49), "Vidējs","Liels"))))</f>
        <v>Liels</v>
      </c>
      <c r="BU182" s="9">
        <f>IF(BT182="Mikro",Pieņēmumi!$CJ$31*BR182*0.5,
IF(BT182="Mazs",Pieņēmumi!$CJ$31*BR182,
IF(BT182="Vidējs",Pieņēmumi!$CJ$32*BR182,
IF(BT182="Liels",Pieņēmumi!$CJ$34*BR182,
0))))</f>
        <v>5.0865800865800868</v>
      </c>
      <c r="BV182" s="9">
        <f>IF(BT182="Mikro",Pieņēmumi!$CJ$31*BR182*0.5,0)</f>
        <v>0</v>
      </c>
      <c r="BW182">
        <v>46</v>
      </c>
      <c r="BX182">
        <v>2</v>
      </c>
      <c r="BY182" s="2">
        <f>BW182/BX182</f>
        <v>23</v>
      </c>
      <c r="BZ182" s="6">
        <f>ROUNDUP(IF($A182=1,BW182/Pieņēmumi!$CU$42,IF($A182=2,BW182/Pieņēmumi!$CU$43,IF($A182=3,BW182/Pieņēmumi!$CU$44,BW182/Pieņēmumi!$CU$45))),$CH$10)</f>
        <v>2</v>
      </c>
      <c r="CA182" s="6">
        <f t="shared" si="126"/>
        <v>23</v>
      </c>
      <c r="CB182" s="6" t="str">
        <f>IF(AND(CA182&gt;=0,CA182&lt;Pieņēmumi!$CU$49),0,
IF(AND(CA182&gt;=Pieņēmumi!$CU$49,CA182&lt;Pieņēmumi!$CU$50),"Mazs",
IF(AND(CA182&gt;=Pieņēmumi!$CU$50,CA182&lt;Pieņēmumi!$CU$51),"Vidējs","Liels")))</f>
        <v>Liels</v>
      </c>
      <c r="CC182" s="9">
        <f>IF(CB182="Mazs",Pieņēmumi!$CU$34*BZ182,IF(CB182="Vidējs",Pieņēmumi!$CU$35*BZ182,IF(CB182="Liels",Pieņēmumi!$CU$37*BZ182,0)))</f>
        <v>3.535353535353535</v>
      </c>
      <c r="CD182" s="9">
        <f>IF(CB182="Mazs",(Pieņēmumi!$CU$35-Pieņēmumi!$CU$34)*BZ182,0)</f>
        <v>0</v>
      </c>
      <c r="CE182">
        <v>31</v>
      </c>
      <c r="CF182">
        <v>2</v>
      </c>
      <c r="CG182" s="2">
        <f>CE182/CF182</f>
        <v>15.5</v>
      </c>
      <c r="CH182" s="6">
        <f>ROUNDUP(IF($A182=1,CE182/Pieņēmumi!$DE$42,IF($A182=2,CE182/Pieņēmumi!$DE$43,IF($A182=3,CE182/Pieņēmumi!$DE$44,CE182/Pieņēmumi!$DE$45))),$CH$10)</f>
        <v>2</v>
      </c>
      <c r="CI182" s="6">
        <f t="shared" si="127"/>
        <v>15.5</v>
      </c>
      <c r="CJ182" s="6" t="str">
        <f>IF(AND(CI182&gt;=0,CI182&lt;Pieņēmumi!$DE$49),0,
IF(AND(CI182&gt;=Pieņēmumi!$DE$49,CI182&lt;Pieņēmumi!$DE$50),"Mazs",
IF(AND(CI182&gt;=Pieņēmumi!$DE$50,CI182&lt;Pieņēmumi!$DE$51),"Vidējs","Liels")))</f>
        <v>Vidējs</v>
      </c>
      <c r="CK182" s="9">
        <f>IF(CJ182="Mazs",Pieņēmumi!$DE$34*CH182,IF(CJ182="Vidējs",Pieņēmumi!$DE$35*CH182,IF(CJ182="Liels",Pieņēmumi!$DE$37*CH182,0)))</f>
        <v>2.7777777777777781</v>
      </c>
      <c r="CL182" s="9">
        <f>IF(CJ182="Mazs",(Pieņēmumi!$DE$35-Pieņēmumi!$DE$34)*CH182,0)</f>
        <v>0</v>
      </c>
      <c r="CM182">
        <v>34</v>
      </c>
      <c r="CN182">
        <v>2</v>
      </c>
      <c r="CO182" s="2">
        <f>CM182/CN182</f>
        <v>17</v>
      </c>
      <c r="CP182" s="6">
        <f>ROUNDUP(IF($A182=1,CM182/Pieņēmumi!$DO$42,IF($A182=2,CM182/Pieņēmumi!$DO$43,IF($A182=3,CM182/Pieņēmumi!$DO$44,CM182/Pieņēmumi!$DO$45))),$CP$10)</f>
        <v>2</v>
      </c>
      <c r="CQ182" s="6">
        <f t="shared" si="128"/>
        <v>17</v>
      </c>
      <c r="CR182" s="6" t="str">
        <f>IF(AND(CQ182&gt;=0,CQ182&lt;Pieņēmumi!$DO$49),0,
IF(AND(CQ182&gt;=Pieņēmumi!$DO$49,CQ182&lt;Pieņēmumi!$DO$50),"Mazs",
IF(AND(CQ182&gt;=Pieņēmumi!$DO$50,CQ182&lt;Pieņēmumi!$DO$51),"Vidējs","Liels")))</f>
        <v>Vidējs</v>
      </c>
      <c r="CS182" s="9">
        <f>IF(CR182="Mazs",Pieņēmumi!$DO$34*CP182,IF(CR182="Vidējs",Pieņēmumi!$DO$35*CP182,IF(CR182="Liels",Pieņēmumi!$DO$37*CP182,0)))</f>
        <v>2.7777777777777781</v>
      </c>
      <c r="CT182" s="9">
        <f>IF(CR182="Mazs",(Pieņēmumi!$DO$35-Pieņēmumi!$DO$34)*CP182,0)</f>
        <v>0</v>
      </c>
      <c r="CU182" s="6">
        <f t="shared" si="129"/>
        <v>600</v>
      </c>
      <c r="CV182" s="6">
        <f t="shared" si="130"/>
        <v>30</v>
      </c>
      <c r="CW182" s="2">
        <f t="shared" si="131"/>
        <v>20</v>
      </c>
      <c r="CX182" t="str">
        <f t="shared" si="132"/>
        <v>Lielā</v>
      </c>
    </row>
    <row r="183" spans="1:102" x14ac:dyDescent="0.25">
      <c r="A183" s="5">
        <v>1</v>
      </c>
      <c r="B183" s="23">
        <v>0.68982801121565518</v>
      </c>
      <c r="C183">
        <v>106</v>
      </c>
      <c r="D183">
        <v>4</v>
      </c>
      <c r="E183" s="2">
        <f t="shared" si="146"/>
        <v>26.5</v>
      </c>
      <c r="F183" s="6">
        <f>ROUNDUP(IF($A183=1,C183/Pieņēmumi!$B$39,IF($A183=2,C183/Pieņēmumi!$B$40,IF($A183=3,C183/Pieņēmumi!$B$41,C183/Pieņēmumi!$B$42))),$F$10)</f>
        <v>6</v>
      </c>
      <c r="G183" s="6">
        <f t="shared" si="117"/>
        <v>17.666666666666668</v>
      </c>
      <c r="H183" s="6" t="str">
        <f>IF(AND(G183&gt;=0,G183&lt;Pieņēmumi!$B$46),0,
IF(AND(G183&gt;= Pieņēmumi!$B$46,G183&lt;Pieņēmumi!$B$47), "Mikro",
IF(AND(G183&gt;=Pieņēmumi!$B$47,G183&lt;Pieņēmumi!$B$48), "Mazs",
IF(AND(G183&gt;=Pieņēmumi!$B$48,G183&lt;Pieņēmumi!$B$49), "Vidējs","Liels"))))</f>
        <v>Vidējs</v>
      </c>
      <c r="I183" s="9">
        <f>IF(H183="Mikro",Pieņēmumi!$B$31*F183*0.5,
IF(H183="Mazs",Pieņēmumi!$B$31*F183,
IF(H183="Vidējs",Pieņēmumi!$B$32*F183,
IF(H183="Liels",Pieņēmumi!$B$34*F183,
0))))</f>
        <v>4.8449612403100772</v>
      </c>
      <c r="J183" s="9">
        <f>IF(H183="Mikro",Pieņēmumi!$B$31*F183*0.5,0)</f>
        <v>0</v>
      </c>
      <c r="K183">
        <v>122</v>
      </c>
      <c r="L183">
        <v>5</v>
      </c>
      <c r="M183" s="2">
        <f t="shared" si="147"/>
        <v>24.4</v>
      </c>
      <c r="N183" s="6">
        <f>ROUNDUP(IF($A183=1,K183/Pieņēmumi!$L$39,IF($A183=2,K183/Pieņēmumi!$L$40,IF($A183=3,K183/Pieņēmumi!$L$41,K183/Pieņēmumi!$L$42))),$N$10)</f>
        <v>7</v>
      </c>
      <c r="O183" s="6">
        <f t="shared" si="118"/>
        <v>17.428571428571427</v>
      </c>
      <c r="P183" s="6" t="str">
        <f>IF(AND(O183&gt;=0,O183&lt;Pieņēmumi!$L$46),0,
IF(AND(O183&gt;= Pieņēmumi!$L$46,O183&lt;Pieņēmumi!$L$47), "Mikro",
IF(AND(O183&gt;=Pieņēmumi!$L$47,O183&lt;Pieņēmumi!$L$48), "Mazs",
IF(AND(O183&gt;=Pieņēmumi!$L$48,O183&lt;Pieņēmumi!$L$49), "Vidējs","Liels"))))</f>
        <v>Vidējs</v>
      </c>
      <c r="Q183" s="9">
        <f>IF(P183="Mikro",Pieņēmumi!$L$31*N183*0.5,
IF(P183="Mazs",Pieņēmumi!$L$31*N183,
IF(P183="Vidējs",Pieņēmumi!$L$32*N183,
IF(P183="Liels",Pieņēmumi!$L$34*N183,
0))))</f>
        <v>5.8785529715762284</v>
      </c>
      <c r="R183" s="9">
        <f>IF(P183="Mikro",Pieņēmumi!$L$31*N183*0.5,0)</f>
        <v>0</v>
      </c>
      <c r="S183">
        <v>128</v>
      </c>
      <c r="T183">
        <v>5</v>
      </c>
      <c r="U183" s="2">
        <f t="shared" si="148"/>
        <v>25.6</v>
      </c>
      <c r="V183" s="6">
        <f>ROUNDUP(IF($A183=1,S183/Pieņēmumi!$V$39,IF($A183=2,S183/Pieņēmumi!$V$40,IF($A183=3,S183/Pieņēmumi!$V$41,S183/Pieņēmumi!$V$42))),$V$10)</f>
        <v>7</v>
      </c>
      <c r="W183" s="6">
        <f t="shared" si="119"/>
        <v>18.285714285714285</v>
      </c>
      <c r="X183" s="6" t="str">
        <f>IF(AND(W183&gt;=0,W183&lt;Pieņēmumi!$V$46),0,
IF(AND(W183&gt;= Pieņēmumi!$V$46,W183&lt;Pieņēmumi!$V$47), "Mikro",
IF(AND(W183&gt;=Pieņēmumi!$V$47,W183&lt;Pieņēmumi!$V$48), "Mazs",
IF(AND(W183&gt;=Pieņēmumi!$V$48,W183&lt;Pieņēmumi!$V$49), "Vidējs","Liels"))))</f>
        <v>Vidējs</v>
      </c>
      <c r="Y183" s="9">
        <f>IF(X183="Mikro",Pieņēmumi!$V$31*V183*0.5,
IF(X183="Mazs",Pieņēmumi!$V$31*V183,
IF(X183="Vidējs",Pieņēmumi!$V$32*V183,
IF(X183="Liels",Pieņēmumi!$V$34*V183,
0))))</f>
        <v>6.1046511627906987</v>
      </c>
      <c r="Z183" s="9">
        <f>IF(X183="Mikro",Pieņēmumi!$V$31*V183*0.5,0)</f>
        <v>0</v>
      </c>
      <c r="AA183">
        <v>123</v>
      </c>
      <c r="AB183">
        <v>5</v>
      </c>
      <c r="AC183" s="2">
        <f t="shared" si="149"/>
        <v>24.6</v>
      </c>
      <c r="AD183" s="6">
        <f>ROUNDUP(IF($A183=1,AA183/Pieņēmumi!$AF$39,IF($A183=2,AA183/Pieņēmumi!$AF$40,IF($A183=3,AA183/Pieņēmumi!$AF$41,AA183/Pieņēmumi!$AF$42))),$AD$10)</f>
        <v>7</v>
      </c>
      <c r="AE183" s="6">
        <f t="shared" si="120"/>
        <v>17.571428571428573</v>
      </c>
      <c r="AF183" s="6" t="str">
        <f>IF(AND(AE183&gt;=0,AE183&lt;Pieņēmumi!$AF$46),0,
IF(AND(AE183&gt;= Pieņēmumi!$AF$46,AE183&lt;Pieņēmumi!$AF$47), "Mikro",
IF(AND(AE183&gt;=Pieņēmumi!$AF$47,AE183&lt;Pieņēmumi!$AF$48), "Mazs",
IF(AND(AE183&gt;=Pieņēmumi!$AF$48,AE183&lt;Pieņēmumi!$AF$49), "Vidējs","Liels"))))</f>
        <v>Vidējs</v>
      </c>
      <c r="AG183" s="9">
        <f>IF(AF183="Mikro",Pieņēmumi!$AF$31*AD183*0.5,
IF(AF183="Mazs",Pieņēmumi!$AF$31*AD183,
IF(AF183="Vidējs",Pieņēmumi!$AF$32*AD183,
IF(AF183="Liels",Pieņēmumi!$AF$34*AD183,
0))))</f>
        <v>7.2351421188630498</v>
      </c>
      <c r="AH183" s="9">
        <f>IF(AF183="Mikro",Pieņēmumi!$AF$31*AD183*0.5,0)</f>
        <v>0</v>
      </c>
      <c r="AI183">
        <v>114</v>
      </c>
      <c r="AJ183">
        <v>5</v>
      </c>
      <c r="AK183" s="2">
        <f t="shared" si="150"/>
        <v>22.8</v>
      </c>
      <c r="AL183" s="6">
        <f>ROUNDUP(IF($A183=1,AI183/Pieņēmumi!$AR$39,IF($A183=2,AI183/Pieņēmumi!$AR$40,IF($A183=3,AI183/Pieņēmumi!$AR$41,AI183/Pieņēmumi!$AR$42))),$AL$10)</f>
        <v>5</v>
      </c>
      <c r="AM183" s="6">
        <f t="shared" si="121"/>
        <v>22.8</v>
      </c>
      <c r="AN183" s="6" t="str">
        <f>IF(AND(AM183&gt;=0,AM183&lt;Pieņēmumi!$AR$46),0,
IF(AND(AM183&gt;= Pieņēmumi!$AR$46,AM183&lt;Pieņēmumi!$AR$47), "Mikro",
IF(AND(AM183&gt;=Pieņēmumi!$AR$47,AM183&lt;Pieņēmumi!$AR$48), "Mazs",
IF(AND(AM183&gt;=Pieņēmumi!$AR$48,AM183&lt;Pieņēmumi!$AR$49), "Vidējs","Liels"))))</f>
        <v>Liels</v>
      </c>
      <c r="AO183" s="9">
        <f>IF(AN183="Mikro",Pieņēmumi!$AR$31*AL183*0.5,
IF(AN183="Mazs",Pieņēmumi!$AR$31*AL183,
IF(AN183="Vidējs",Pieņēmumi!$AR$32*AL183,
IF(AN183="Liels",Pieņēmumi!$AR$34*AL183,
0))))</f>
        <v>6.854256854256854</v>
      </c>
      <c r="AP183" s="9">
        <f>IF(AN183="Mikro",Pieņēmumi!$AR$31*AL183*0.5,0)</f>
        <v>0</v>
      </c>
      <c r="AQ183">
        <v>117</v>
      </c>
      <c r="AR183">
        <v>5</v>
      </c>
      <c r="AS183" s="2">
        <f t="shared" si="151"/>
        <v>23.4</v>
      </c>
      <c r="AT183" s="6">
        <f>ROUNDUP(IF($A183=1,AQ183/Pieņēmumi!$BC$39,IF($A183=2,AQ183/Pieņēmumi!$BC$40,IF($A183=3,AQ183/Pieņēmumi!$BC$41,AQ183/Pieņēmumi!$BC$42))),$AT$10)</f>
        <v>5</v>
      </c>
      <c r="AU183" s="6">
        <f t="shared" si="122"/>
        <v>23.4</v>
      </c>
      <c r="AV183" s="6" t="str">
        <f>IF(AND(AU183&gt;=0,AU183&lt;Pieņēmumi!$BC$46),0,
IF(AND(AU183&gt;= Pieņēmumi!$BC$46,AU183&lt;Pieņēmumi!$BC$47), "Mikro",
IF(AND(AU183&gt;=Pieņēmumi!$BC$47,AU183&lt;Pieņēmumi!$BC$48), "Mazs",
IF(AND(AU183&gt;=Pieņēmumi!$BC$48,AU183&lt;Pieņēmumi!$BC$49), "Vidējs","Liels"))))</f>
        <v>Liels</v>
      </c>
      <c r="AW183" s="9">
        <f>IF(AV183="Mikro",Pieņēmumi!$BC$31*AT183*0.5,
IF(AV183="Mazs",Pieņēmumi!$BC$31*AT183,
IF(AV183="Vidējs",Pieņēmumi!$BC$32*AT183,
IF(AV183="Liels",Pieņēmumi!$BC$34*AT183,
0))))</f>
        <v>7.5757575757575761</v>
      </c>
      <c r="AX183" s="9">
        <f>IF(AV183="Mikro",Pieņēmumi!$BC$31*AT183*0.5,0)</f>
        <v>0</v>
      </c>
      <c r="AY183">
        <v>79</v>
      </c>
      <c r="AZ183">
        <v>3</v>
      </c>
      <c r="BA183" s="2">
        <f t="shared" si="152"/>
        <v>26.333333333333332</v>
      </c>
      <c r="BB183" s="6">
        <f>ROUNDUP(IF($A183=1,AY183/Pieņēmumi!$BN$39,IF($A183=2,AY183/Pieņēmumi!$BN$40,IF($A183=3,AY183/Pieņēmumi!$BN$41,AY183/Pieņēmumi!$BN$42))),$BB$10)</f>
        <v>4</v>
      </c>
      <c r="BC183" s="6">
        <f t="shared" si="123"/>
        <v>19.75</v>
      </c>
      <c r="BD183" s="6" t="str">
        <f>IF(AND(BC183&gt;=0,BC183&lt;Pieņēmumi!$BN$46),0,
IF(AND(BC183&gt;= Pieņēmumi!$BN$46,BC183&lt;Pieņēmumi!$BN$47), "Mikro",
IF(AND(BC183&gt;=Pieņēmumi!$BN$47,BC183&lt;Pieņēmumi!$BN$48), "Mazs",
IF(AND(BC183&gt;=Pieņēmumi!$BN$48,BC183&lt;Pieņēmumi!$BN$49), "Vidējs","Liels"))))</f>
        <v>Vidējs</v>
      </c>
      <c r="BE183" s="9">
        <f>IF(BD183="Mikro",Pieņēmumi!$BN$31*BB183*0.5,
IF(BD183="Mazs",Pieņēmumi!$BN$31*BB183,
IF(BD183="Vidējs",Pieņēmumi!$BN$32*BB183,
IF(BD183="Liels",Pieņēmumi!$BN$34*BB183,
0))))</f>
        <v>4.909560723514212</v>
      </c>
      <c r="BF183" s="9">
        <f>IF(BD183="Mikro",Pieņēmumi!$BN$31*BB183*0.5,0)</f>
        <v>0</v>
      </c>
      <c r="BG183">
        <v>83</v>
      </c>
      <c r="BH183">
        <v>3</v>
      </c>
      <c r="BI183" s="2">
        <f t="shared" si="153"/>
        <v>27.666666666666668</v>
      </c>
      <c r="BJ183" s="6">
        <f>ROUNDUP(IF($A183=1,BG183/Pieņēmumi!$BY$39,IF($A183=2,BG183/Pieņēmumi!$BY$40,IF($A183=3,BG183/Pieņēmumi!$BY$41,BG183/Pieņēmumi!$BY$42))),$BJ$10)</f>
        <v>4</v>
      </c>
      <c r="BK183" s="6">
        <f t="shared" si="124"/>
        <v>20.75</v>
      </c>
      <c r="BL183" s="6" t="str">
        <f>IF(AND(BK183&gt;=0,BK183&lt;Pieņēmumi!$BY$46),0,
IF(AND(BK183&gt;= Pieņēmumi!$BY$46,BK183&lt;Pieņēmumi!$BY$47), "Mikro",
IF(AND(BK183&gt;=Pieņēmumi!$BY$47,BK183&lt;Pieņēmumi!$BY$48), "Mazs",
IF(AND(BK183&gt;=Pieņēmumi!$BY$48,BK183&lt;Pieņēmumi!$BY$49), "Vidējs","Liels"))))</f>
        <v>Vidējs</v>
      </c>
      <c r="BM183" s="9">
        <f>IF(BL183="Mikro",Pieņēmumi!$BY$31*BJ183*0.5,
IF(BL183="Mazs",Pieņēmumi!$BY$31*BJ183,
IF(BL183="Vidējs",Pieņēmumi!$BY$32*BJ183,
IF(BL183="Liels",Pieņēmumi!$BY$34*BJ183,
0))))</f>
        <v>5.1679586563307494</v>
      </c>
      <c r="BN183" s="9">
        <f>IF(BL183="Mikro",Pieņēmumi!$BY$31*BJ183*0.5,0)</f>
        <v>0</v>
      </c>
      <c r="BO183">
        <v>49</v>
      </c>
      <c r="BP183">
        <v>2</v>
      </c>
      <c r="BQ183" s="2">
        <f t="shared" si="154"/>
        <v>24.5</v>
      </c>
      <c r="BR183" s="6">
        <f>ROUNDUP(IF($A183=1,BO183/Pieņēmumi!$CJ$39,IF($A183=2,BO183/Pieņēmumi!$CJ$40,IF($A183=3,BO183/Pieņēmumi!$CJ$41,BO183/Pieņēmumi!$CJ$42))),$BR$10)</f>
        <v>2</v>
      </c>
      <c r="BS183" s="6">
        <f t="shared" si="125"/>
        <v>24.5</v>
      </c>
      <c r="BT183" s="6" t="str">
        <f>IF(AND(BS183&gt;=0,BS183&lt;Pieņēmumi!$CJ$46),0,
IF(AND(BS183&gt;= Pieņēmumi!$CJ$46,BS183&lt;Pieņēmumi!$CJ$47), "Mikro",
IF(AND(BS183&gt;=Pieņēmumi!$CJ$47,BS183&lt;Pieņēmumi!$CJ$48), "Mazs",
IF(AND(BS183&gt;=Pieņēmumi!$CJ$48,BS183&lt;Pieņēmumi!$CJ$49), "Vidējs","Liels"))))</f>
        <v>Liels</v>
      </c>
      <c r="BU183" s="9">
        <f>IF(BT183="Mikro",Pieņēmumi!$CJ$31*BR183*0.5,
IF(BT183="Mazs",Pieņēmumi!$CJ$31*BR183,
IF(BT183="Vidējs",Pieņēmumi!$CJ$32*BR183,
IF(BT183="Liels",Pieņēmumi!$CJ$34*BR183,
0))))</f>
        <v>3.3910533910533909</v>
      </c>
      <c r="BV183" s="9">
        <f>IF(BT183="Mikro",Pieņēmumi!$CJ$31*BR183*0.5,0)</f>
        <v>0</v>
      </c>
      <c r="BW183">
        <v>30</v>
      </c>
      <c r="BX183">
        <v>1</v>
      </c>
      <c r="BY183" s="2">
        <f>BW183/BX183</f>
        <v>30</v>
      </c>
      <c r="BZ183" s="6">
        <f>ROUNDUP(IF($A183=1,BW183/Pieņēmumi!$CU$42,IF($A183=2,BW183/Pieņēmumi!$CU$43,IF($A183=3,BW183/Pieņēmumi!$CU$44,BW183/Pieņēmumi!$CU$45))),$CH$10)</f>
        <v>2</v>
      </c>
      <c r="CA183" s="6">
        <f t="shared" si="126"/>
        <v>15</v>
      </c>
      <c r="CB183" s="6" t="str">
        <f>IF(AND(CA183&gt;=0,CA183&lt;Pieņēmumi!$CU$49),0,
IF(AND(CA183&gt;=Pieņēmumi!$CU$49,CA183&lt;Pieņēmumi!$CU$50),"Mazs",
IF(AND(CA183&gt;=Pieņēmumi!$CU$50,CA183&lt;Pieņēmumi!$CU$51),"Vidējs","Liels")))</f>
        <v>Vidējs</v>
      </c>
      <c r="CC183" s="9">
        <f>IF(CB183="Mazs",Pieņēmumi!$CU$34*BZ183,IF(CB183="Vidējs",Pieņēmumi!$CU$35*BZ183,IF(CB183="Liels",Pieņēmumi!$CU$37*BZ183,0)))</f>
        <v>2.7777777777777781</v>
      </c>
      <c r="CD183" s="9">
        <f>IF(CB183="Mazs",(Pieņēmumi!$CU$35-Pieņēmumi!$CU$34)*BZ183,0)</f>
        <v>0</v>
      </c>
      <c r="CE183">
        <v>25</v>
      </c>
      <c r="CF183">
        <v>1</v>
      </c>
      <c r="CG183" s="2">
        <f>CE183/CF183</f>
        <v>25</v>
      </c>
      <c r="CH183" s="6">
        <f>ROUNDUP(IF($A183=1,CE183/Pieņēmumi!$DE$42,IF($A183=2,CE183/Pieņēmumi!$DE$43,IF($A183=3,CE183/Pieņēmumi!$DE$44,CE183/Pieņēmumi!$DE$45))),$CH$10)</f>
        <v>1</v>
      </c>
      <c r="CI183" s="6">
        <f t="shared" si="127"/>
        <v>25</v>
      </c>
      <c r="CJ183" s="6" t="str">
        <f>IF(AND(CI183&gt;=0,CI183&lt;Pieņēmumi!$DE$49),0,
IF(AND(CI183&gt;=Pieņēmumi!$DE$49,CI183&lt;Pieņēmumi!$DE$50),"Mazs",
IF(AND(CI183&gt;=Pieņēmumi!$DE$50,CI183&lt;Pieņēmumi!$DE$51),"Vidējs","Liels")))</f>
        <v>Liels</v>
      </c>
      <c r="CK183" s="9">
        <f>IF(CJ183="Mazs",Pieņēmumi!$DE$34*CH183,IF(CJ183="Vidējs",Pieņēmumi!$DE$35*CH183,IF(CJ183="Liels",Pieņēmumi!$DE$37*CH183,0)))</f>
        <v>1.7676767676767675</v>
      </c>
      <c r="CL183" s="9">
        <f>IF(CJ183="Mazs",(Pieņēmumi!$DE$35-Pieņēmumi!$DE$34)*CH183,0)</f>
        <v>0</v>
      </c>
      <c r="CM183">
        <v>17</v>
      </c>
      <c r="CN183">
        <v>1</v>
      </c>
      <c r="CO183" s="2">
        <f>CM183/CN183</f>
        <v>17</v>
      </c>
      <c r="CP183" s="6">
        <f>ROUNDUP(IF($A183=1,CM183/Pieņēmumi!$DO$42,IF($A183=2,CM183/Pieņēmumi!$DO$43,IF($A183=3,CM183/Pieņēmumi!$DO$44,CM183/Pieņēmumi!$DO$45))),$CP$10)</f>
        <v>1</v>
      </c>
      <c r="CQ183" s="6">
        <f t="shared" si="128"/>
        <v>17</v>
      </c>
      <c r="CR183" s="6" t="str">
        <f>IF(AND(CQ183&gt;=0,CQ183&lt;Pieņēmumi!$DO$49),0,
IF(AND(CQ183&gt;=Pieņēmumi!$DO$49,CQ183&lt;Pieņēmumi!$DO$50),"Mazs",
IF(AND(CQ183&gt;=Pieņēmumi!$DO$50,CQ183&lt;Pieņēmumi!$DO$51),"Vidējs","Liels")))</f>
        <v>Vidējs</v>
      </c>
      <c r="CS183" s="9">
        <f>IF(CR183="Mazs",Pieņēmumi!$DO$34*CP183,IF(CR183="Vidējs",Pieņēmumi!$DO$35*CP183,IF(CR183="Liels",Pieņēmumi!$DO$37*CP183,0)))</f>
        <v>1.3888888888888891</v>
      </c>
      <c r="CT183" s="9">
        <f>IF(CR183="Mazs",(Pieņēmumi!$DO$35-Pieņēmumi!$DO$34)*CP183,0)</f>
        <v>0</v>
      </c>
      <c r="CU183" s="6">
        <f t="shared" si="129"/>
        <v>993</v>
      </c>
      <c r="CV183" s="6">
        <f t="shared" si="130"/>
        <v>40</v>
      </c>
      <c r="CW183" s="2">
        <f t="shared" si="131"/>
        <v>24.824999999999999</v>
      </c>
      <c r="CX183" t="str">
        <f t="shared" si="132"/>
        <v>Lielā</v>
      </c>
    </row>
    <row r="184" spans="1:102" x14ac:dyDescent="0.25">
      <c r="A184" s="5">
        <v>3</v>
      </c>
      <c r="B184" s="23">
        <v>0.68867499370971552</v>
      </c>
      <c r="C184">
        <v>21</v>
      </c>
      <c r="D184">
        <v>1</v>
      </c>
      <c r="E184" s="2">
        <f t="shared" si="146"/>
        <v>21</v>
      </c>
      <c r="F184" s="6">
        <f>ROUNDUP(IF($A184=1,C184/Pieņēmumi!$B$39,IF($A184=2,C184/Pieņēmumi!$B$40,IF($A184=3,C184/Pieņēmumi!$B$41,C184/Pieņēmumi!$B$42))),$F$10)</f>
        <v>2</v>
      </c>
      <c r="G184" s="6">
        <f t="shared" si="117"/>
        <v>10.5</v>
      </c>
      <c r="H184" s="6" t="str">
        <f>IF(AND(G184&gt;=0,G184&lt;Pieņēmumi!$B$46),0,
IF(AND(G184&gt;= Pieņēmumi!$B$46,G184&lt;Pieņēmumi!$B$47), "Mikro",
IF(AND(G184&gt;=Pieņēmumi!$B$47,G184&lt;Pieņēmumi!$B$48), "Mazs",
IF(AND(G184&gt;=Pieņēmumi!$B$48,G184&lt;Pieņēmumi!$B$49), "Vidējs","Liels"))))</f>
        <v>Mazs</v>
      </c>
      <c r="I184" s="9">
        <f>IF(H184="Mikro",Pieņēmumi!$B$31*F184*0.5,
IF(H184="Mazs",Pieņēmumi!$B$31*F184,
IF(H184="Vidējs",Pieņēmumi!$B$32*F184,
IF(H184="Liels",Pieņēmumi!$B$34*F184,
0))))</f>
        <v>1.4316837846249613</v>
      </c>
      <c r="J184" s="9">
        <f>IF(H184="Mikro",Pieņēmumi!$B$31*F184*0.5,0)</f>
        <v>0</v>
      </c>
      <c r="K184">
        <v>16</v>
      </c>
      <c r="L184">
        <v>1</v>
      </c>
      <c r="M184" s="2">
        <f t="shared" si="147"/>
        <v>16</v>
      </c>
      <c r="N184" s="6">
        <f>ROUNDUP(IF($A184=1,K184/Pieņēmumi!$L$39,IF($A184=2,K184/Pieņēmumi!$L$40,IF($A184=3,K184/Pieņēmumi!$L$41,K184/Pieņēmumi!$L$42))),$N$10)</f>
        <v>1</v>
      </c>
      <c r="O184" s="6">
        <f t="shared" si="118"/>
        <v>16</v>
      </c>
      <c r="P184" s="6" t="str">
        <f>IF(AND(O184&gt;=0,O184&lt;Pieņēmumi!$L$46),0,
IF(AND(O184&gt;= Pieņēmumi!$L$46,O184&lt;Pieņēmumi!$L$47), "Mikro",
IF(AND(O184&gt;=Pieņēmumi!$L$47,O184&lt;Pieņēmumi!$L$48), "Mazs",
IF(AND(O184&gt;=Pieņēmumi!$L$48,O184&lt;Pieņēmumi!$L$49), "Vidējs","Liels"))))</f>
        <v>Vidējs</v>
      </c>
      <c r="Q184" s="9">
        <f>IF(P184="Mikro",Pieņēmumi!$L$31*N184*0.5,
IF(P184="Mazs",Pieņēmumi!$L$31*N184,
IF(P184="Vidējs",Pieņēmumi!$L$32*N184,
IF(P184="Liels",Pieņēmumi!$L$34*N184,
0))))</f>
        <v>0.83979328165374689</v>
      </c>
      <c r="R184" s="9">
        <f>IF(P184="Mikro",Pieņēmumi!$L$31*N184*0.5,0)</f>
        <v>0</v>
      </c>
      <c r="S184">
        <v>7</v>
      </c>
      <c r="T184">
        <v>1</v>
      </c>
      <c r="U184" s="2">
        <f t="shared" si="148"/>
        <v>7</v>
      </c>
      <c r="V184" s="6">
        <f>ROUNDUP(IF($A184=1,S184/Pieņēmumi!$V$39,IF($A184=2,S184/Pieņēmumi!$V$40,IF($A184=3,S184/Pieņēmumi!$V$41,S184/Pieņēmumi!$V$42))),$V$10)</f>
        <v>1</v>
      </c>
      <c r="W184" s="6">
        <f t="shared" si="119"/>
        <v>7</v>
      </c>
      <c r="X184" s="6" t="str">
        <f>IF(AND(W184&gt;=0,W184&lt;Pieņēmumi!$V$46),0,
IF(AND(W184&gt;= Pieņēmumi!$V$46,W184&lt;Pieņēmumi!$V$47), "Mikro",
IF(AND(W184&gt;=Pieņēmumi!$V$47,W184&lt;Pieņēmumi!$V$48), "Mazs",
IF(AND(W184&gt;=Pieņēmumi!$V$48,W184&lt;Pieņēmumi!$V$49), "Vidējs","Liels"))))</f>
        <v>Mikro</v>
      </c>
      <c r="Y184" s="9">
        <f>IF(X184="Mikro",Pieņēmumi!$V$31*V184*0.5,
IF(X184="Mazs",Pieņēmumi!$V$31*V184,
IF(X184="Vidējs",Pieņēmumi!$V$32*V184,
IF(X184="Liels",Pieņēmumi!$V$34*V184,
0))))</f>
        <v>0.38904450669156554</v>
      </c>
      <c r="Z184" s="9">
        <f>IF(X184="Mikro",Pieņēmumi!$V$31*V184*0.5,0)</f>
        <v>0.38904450669156554</v>
      </c>
      <c r="AA184">
        <v>15</v>
      </c>
      <c r="AB184">
        <v>1</v>
      </c>
      <c r="AC184" s="2">
        <f t="shared" si="149"/>
        <v>15</v>
      </c>
      <c r="AD184" s="6">
        <f>ROUNDUP(IF($A184=1,AA184/Pieņēmumi!$AF$39,IF($A184=2,AA184/Pieņēmumi!$AF$40,IF($A184=3,AA184/Pieņēmumi!$AF$41,AA184/Pieņēmumi!$AF$42))),$AD$10)</f>
        <v>1</v>
      </c>
      <c r="AE184" s="6">
        <f t="shared" si="120"/>
        <v>15</v>
      </c>
      <c r="AF184" s="6" t="str">
        <f>IF(AND(AE184&gt;=0,AE184&lt;Pieņēmumi!$AF$46),0,
IF(AND(AE184&gt;= Pieņēmumi!$AF$46,AE184&lt;Pieņēmumi!$AF$47), "Mikro",
IF(AND(AE184&gt;=Pieņēmumi!$AF$47,AE184&lt;Pieņēmumi!$AF$48), "Mazs",
IF(AND(AE184&gt;=Pieņēmumi!$AF$48,AE184&lt;Pieņēmumi!$AF$49), "Vidējs","Liels"))))</f>
        <v>Vidējs</v>
      </c>
      <c r="AG184" s="9">
        <f>IF(AF184="Mikro",Pieņēmumi!$AF$31*AD184*0.5,
IF(AF184="Mazs",Pieņēmumi!$AF$31*AD184,
IF(AF184="Vidējs",Pieņēmumi!$AF$32*AD184,
IF(AF184="Liels",Pieņēmumi!$AF$34*AD184,
0))))</f>
        <v>1.03359173126615</v>
      </c>
      <c r="AH184" s="9">
        <f>IF(AF184="Mikro",Pieņēmumi!$AF$31*AD184*0.5,0)</f>
        <v>0</v>
      </c>
      <c r="AI184">
        <v>12</v>
      </c>
      <c r="AJ184">
        <v>1</v>
      </c>
      <c r="AK184" s="2">
        <f t="shared" si="150"/>
        <v>12</v>
      </c>
      <c r="AL184" s="6">
        <f>ROUNDUP(IF($A184=1,AI184/Pieņēmumi!$AR$39,IF($A184=2,AI184/Pieņēmumi!$AR$40,IF($A184=3,AI184/Pieņēmumi!$AR$41,AI184/Pieņēmumi!$AR$42))),$AL$10)</f>
        <v>1</v>
      </c>
      <c r="AM184" s="6">
        <f t="shared" si="121"/>
        <v>12</v>
      </c>
      <c r="AN184" s="6" t="str">
        <f>IF(AND(AM184&gt;=0,AM184&lt;Pieņēmumi!$AR$46),0,
IF(AND(AM184&gt;= Pieņēmumi!$AR$46,AM184&lt;Pieņēmumi!$AR$47), "Mikro",
IF(AND(AM184&gt;=Pieņēmumi!$AR$47,AM184&lt;Pieņēmumi!$AR$48), "Mazs",
IF(AND(AM184&gt;=Pieņēmumi!$AR$48,AM184&lt;Pieņēmumi!$AR$49), "Vidējs","Liels"))))</f>
        <v>Vidējs</v>
      </c>
      <c r="AO184" s="9">
        <f>IF(AN184="Mikro",Pieņēmumi!$AR$31*AL184*0.5,
IF(AN184="Mazs",Pieņēmumi!$AR$31*AL184,
IF(AN184="Vidējs",Pieņēmumi!$AR$32*AL184,
IF(AN184="Liels",Pieņēmumi!$AR$34*AL184,
0))))</f>
        <v>1.0981912144702843</v>
      </c>
      <c r="AP184" s="9">
        <f>IF(AN184="Mikro",Pieņēmumi!$AR$31*AL184*0.5,0)</f>
        <v>0</v>
      </c>
      <c r="AQ184">
        <v>30</v>
      </c>
      <c r="AR184">
        <v>1</v>
      </c>
      <c r="AS184" s="2">
        <f t="shared" si="151"/>
        <v>30</v>
      </c>
      <c r="AT184" s="6">
        <f>ROUNDUP(IF($A184=1,AQ184/Pieņēmumi!$BC$39,IF($A184=2,AQ184/Pieņēmumi!$BC$40,IF($A184=3,AQ184/Pieņēmumi!$BC$41,AQ184/Pieņēmumi!$BC$42))),$AT$10)</f>
        <v>2</v>
      </c>
      <c r="AU184" s="6">
        <f t="shared" si="122"/>
        <v>15</v>
      </c>
      <c r="AV184" s="6" t="str">
        <f>IF(AND(AU184&gt;=0,AU184&lt;Pieņēmumi!$BC$46),0,
IF(AND(AU184&gt;= Pieņēmumi!$BC$46,AU184&lt;Pieņēmumi!$BC$47), "Mikro",
IF(AND(AU184&gt;=Pieņēmumi!$BC$47,AU184&lt;Pieņēmumi!$BC$48), "Mazs",
IF(AND(AU184&gt;=Pieņēmumi!$BC$48,AU184&lt;Pieņēmumi!$BC$49), "Vidējs","Liels"))))</f>
        <v>Vidējs</v>
      </c>
      <c r="AW184" s="9">
        <f>IF(AV184="Mikro",Pieņēmumi!$BC$31*AT184*0.5,
IF(AV184="Mazs",Pieņēmumi!$BC$31*AT184,
IF(AV184="Vidējs",Pieņēmumi!$BC$32*AT184,
IF(AV184="Liels",Pieņēmumi!$BC$34*AT184,
0))))</f>
        <v>2.3255813953488373</v>
      </c>
      <c r="AX184" s="9">
        <f>IF(AV184="Mikro",Pieņēmumi!$BC$31*AT184*0.5,0)</f>
        <v>0</v>
      </c>
      <c r="AY184">
        <v>10</v>
      </c>
      <c r="AZ184">
        <v>1</v>
      </c>
      <c r="BA184" s="2">
        <f t="shared" si="152"/>
        <v>10</v>
      </c>
      <c r="BB184" s="6">
        <f>ROUNDUP(IF($A184=1,AY184/Pieņēmumi!$BN$39,IF($A184=2,AY184/Pieņēmumi!$BN$40,IF($A184=3,AY184/Pieņēmumi!$BN$41,AY184/Pieņēmumi!$BN$42))),$BB$10)</f>
        <v>1</v>
      </c>
      <c r="BC184" s="6">
        <f t="shared" si="123"/>
        <v>10</v>
      </c>
      <c r="BD184" s="6" t="str">
        <f>IF(AND(BC184&gt;=0,BC184&lt;Pieņēmumi!$BN$46),0,
IF(AND(BC184&gt;= Pieņēmumi!$BN$46,BC184&lt;Pieņēmumi!$BN$47), "Mikro",
IF(AND(BC184&gt;=Pieņēmumi!$BN$47,BC184&lt;Pieņēmumi!$BN$48), "Mazs",
IF(AND(BC184&gt;=Pieņēmumi!$BN$48,BC184&lt;Pieņēmumi!$BN$49), "Vidējs","Liels"))))</f>
        <v>Mazs</v>
      </c>
      <c r="BE184" s="9">
        <f>IF(BD184="Mikro",Pieņēmumi!$BN$31*BB184*0.5,
IF(BD184="Mazs",Pieņēmumi!$BN$31*BB184,
IF(BD184="Vidējs",Pieņēmumi!$BN$32*BB184,
IF(BD184="Liels",Pieņēmumi!$BN$34*BB184,
0))))</f>
        <v>1.0270774976657331</v>
      </c>
      <c r="BF184" s="9">
        <f>IF(BD184="Mikro",Pieņēmumi!$BN$31*BB184*0.5,0)</f>
        <v>0</v>
      </c>
      <c r="BG184">
        <v>9</v>
      </c>
      <c r="BH184">
        <v>1</v>
      </c>
      <c r="BI184" s="2">
        <f t="shared" si="153"/>
        <v>9</v>
      </c>
      <c r="BJ184" s="6">
        <f>ROUNDUP(IF($A184=1,BG184/Pieņēmumi!$BY$39,IF($A184=2,BG184/Pieņēmumi!$BY$40,IF($A184=3,BG184/Pieņēmumi!$BY$41,BG184/Pieņēmumi!$BY$42))),$BJ$10)</f>
        <v>1</v>
      </c>
      <c r="BK184" s="6">
        <f t="shared" si="124"/>
        <v>9</v>
      </c>
      <c r="BL184" s="6" t="str">
        <f>IF(AND(BK184&gt;=0,BK184&lt;Pieņēmumi!$BY$46),0,
IF(AND(BK184&gt;= Pieņēmumi!$BY$46,BK184&lt;Pieņēmumi!$BY$47), "Mikro",
IF(AND(BK184&gt;=Pieņēmumi!$BY$47,BK184&lt;Pieņēmumi!$BY$48), "Mazs",
IF(AND(BK184&gt;=Pieņēmumi!$BY$48,BK184&lt;Pieņēmumi!$BY$49), "Vidējs","Liels"))))</f>
        <v>Mazs</v>
      </c>
      <c r="BM184" s="9">
        <f>IF(BL184="Mikro",Pieņēmumi!$BY$31*BJ184*0.5,
IF(BL184="Mazs",Pieņēmumi!$BY$31*BJ184,
IF(BL184="Vidējs",Pieņēmumi!$BY$32*BJ184,
IF(BL184="Liels",Pieņēmumi!$BY$34*BJ184,
0))))</f>
        <v>1.0893246187363834</v>
      </c>
      <c r="BN184" s="9">
        <f>IF(BL184="Mikro",Pieņēmumi!$BY$31*BJ184*0.5,0)</f>
        <v>0</v>
      </c>
      <c r="BO184">
        <v>17</v>
      </c>
      <c r="BP184">
        <v>1</v>
      </c>
      <c r="BQ184" s="2">
        <f t="shared" si="154"/>
        <v>17</v>
      </c>
      <c r="BR184" s="6">
        <f>ROUNDUP(IF($A184=1,BO184/Pieņēmumi!$CJ$39,IF($A184=2,BO184/Pieņēmumi!$CJ$40,IF($A184=3,BO184/Pieņēmumi!$CJ$41,BO184/Pieņēmumi!$CJ$42))),$BR$10)</f>
        <v>1</v>
      </c>
      <c r="BS184" s="6">
        <f t="shared" si="125"/>
        <v>17</v>
      </c>
      <c r="BT184" s="6" t="str">
        <f>IF(AND(BS184&gt;=0,BS184&lt;Pieņēmumi!$CJ$46),0,
IF(AND(BS184&gt;= Pieņēmumi!$CJ$46,BS184&lt;Pieņēmumi!$CJ$47), "Mikro",
IF(AND(BS184&gt;=Pieņēmumi!$CJ$47,BS184&lt;Pieņēmumi!$CJ$48), "Mazs",
IF(AND(BS184&gt;=Pieņēmumi!$CJ$48,BS184&lt;Pieņēmumi!$CJ$49), "Vidējs","Liels"))))</f>
        <v>Vidējs</v>
      </c>
      <c r="BU184" s="9">
        <f>IF(BT184="Mikro",Pieņēmumi!$CJ$31*BR184*0.5,
IF(BT184="Mazs",Pieņēmumi!$CJ$31*BR184,
IF(BT184="Vidējs",Pieņēmumi!$CJ$32*BR184,
IF(BT184="Liels",Pieņēmumi!$CJ$34*BR184,
0))))</f>
        <v>1.2919896640826873</v>
      </c>
      <c r="BV184" s="9">
        <f>IF(BT184="Mikro",Pieņēmumi!$CJ$31*BR184*0.5,0)</f>
        <v>0</v>
      </c>
      <c r="BW184">
        <v>0</v>
      </c>
      <c r="BX184">
        <v>0</v>
      </c>
      <c r="BY184" s="2">
        <v>0</v>
      </c>
      <c r="BZ184" s="6">
        <f>ROUNDUP(IF($A184=1,BW184/Pieņēmumi!$CU$42,IF($A184=2,BW184/Pieņēmumi!$CU$43,IF($A184=3,BW184/Pieņēmumi!$CU$44,BW184/Pieņēmumi!$CU$45))),$CH$10)</f>
        <v>0</v>
      </c>
      <c r="CA184" s="6">
        <f t="shared" si="126"/>
        <v>0</v>
      </c>
      <c r="CB184" s="6">
        <f>IF(AND(CA184&gt;=0,CA184&lt;Pieņēmumi!$CU$49),0,
IF(AND(CA184&gt;=Pieņēmumi!$CU$49,CA184&lt;Pieņēmumi!$CU$50),"Mazs",
IF(AND(CA184&gt;=Pieņēmumi!$CU$50,CA184&lt;Pieņēmumi!$CU$51),"Vidējs","Liels")))</f>
        <v>0</v>
      </c>
      <c r="CC184" s="9">
        <f>IF(CB184="Mazs",Pieņēmumi!$CU$34*BZ184,IF(CB184="Vidējs",Pieņēmumi!$CU$35*BZ184,IF(CB184="Liels",Pieņēmumi!$CU$37*BZ184,0)))</f>
        <v>0</v>
      </c>
      <c r="CD184" s="9">
        <f>IF(CB184="Mazs",(Pieņēmumi!$CU$35-Pieņēmumi!$CU$34)*BZ184,0)</f>
        <v>0</v>
      </c>
      <c r="CE184">
        <v>0</v>
      </c>
      <c r="CF184">
        <v>0</v>
      </c>
      <c r="CG184" s="2">
        <v>0</v>
      </c>
      <c r="CH184" s="6">
        <f>ROUNDUP(IF($A184=1,CE184/Pieņēmumi!$DE$42,IF($A184=2,CE184/Pieņēmumi!$DE$43,IF($A184=3,CE184/Pieņēmumi!$DE$44,CE184/Pieņēmumi!$DE$45))),$CH$10)</f>
        <v>0</v>
      </c>
      <c r="CI184" s="6">
        <f t="shared" si="127"/>
        <v>0</v>
      </c>
      <c r="CJ184" s="6">
        <f>IF(AND(CI184&gt;=0,CI184&lt;Pieņēmumi!$DE$49),0,
IF(AND(CI184&gt;=Pieņēmumi!$DE$49,CI184&lt;Pieņēmumi!$DE$50),"Mazs",
IF(AND(CI184&gt;=Pieņēmumi!$DE$50,CI184&lt;Pieņēmumi!$DE$51),"Vidējs","Liels")))</f>
        <v>0</v>
      </c>
      <c r="CK184" s="9">
        <f>IF(CJ184="Mazs",Pieņēmumi!$DE$34*CH184,IF(CJ184="Vidējs",Pieņēmumi!$DE$35*CH184,IF(CJ184="Liels",Pieņēmumi!$DE$37*CH184,0)))</f>
        <v>0</v>
      </c>
      <c r="CL184" s="9">
        <f>IF(CJ184="Mazs",(Pieņēmumi!$DE$35-Pieņēmumi!$DE$34)*CH184,0)</f>
        <v>0</v>
      </c>
      <c r="CM184">
        <v>0</v>
      </c>
      <c r="CN184">
        <v>0</v>
      </c>
      <c r="CO184" s="2">
        <v>0</v>
      </c>
      <c r="CP184" s="6">
        <f>ROUNDUP(IF($A184=1,CM184/Pieņēmumi!$DO$42,IF($A184=2,CM184/Pieņēmumi!$DO$43,IF($A184=3,CM184/Pieņēmumi!$DO$44,CM184/Pieņēmumi!$DO$45))),$CP$10)</f>
        <v>0</v>
      </c>
      <c r="CQ184" s="6">
        <f t="shared" si="128"/>
        <v>0</v>
      </c>
      <c r="CR184" s="6">
        <f>IF(AND(CQ184&gt;=0,CQ184&lt;Pieņēmumi!$DO$49),0,
IF(AND(CQ184&gt;=Pieņēmumi!$DO$49,CQ184&lt;Pieņēmumi!$DO$50),"Mazs",
IF(AND(CQ184&gt;=Pieņēmumi!$DO$50,CQ184&lt;Pieņēmumi!$DO$51),"Vidējs","Liels")))</f>
        <v>0</v>
      </c>
      <c r="CS184" s="9">
        <f>IF(CR184="Mazs",Pieņēmumi!$DO$34*CP184,IF(CR184="Vidējs",Pieņēmumi!$DO$35*CP184,IF(CR184="Liels",Pieņēmumi!$DO$37*CP184,0)))</f>
        <v>0</v>
      </c>
      <c r="CT184" s="9">
        <f>IF(CR184="Mazs",(Pieņēmumi!$DO$35-Pieņēmumi!$DO$34)*CP184,0)</f>
        <v>0</v>
      </c>
      <c r="CU184" s="6">
        <f t="shared" si="129"/>
        <v>137</v>
      </c>
      <c r="CV184" s="6">
        <f t="shared" si="130"/>
        <v>9</v>
      </c>
      <c r="CW184" s="2">
        <f t="shared" si="131"/>
        <v>15.222222222222221</v>
      </c>
      <c r="CX184" t="str">
        <f t="shared" si="132"/>
        <v>Vidējā</v>
      </c>
    </row>
    <row r="185" spans="1:102" x14ac:dyDescent="0.25">
      <c r="A185" s="5">
        <v>1</v>
      </c>
      <c r="B185" s="23">
        <v>0.68362719868518151</v>
      </c>
      <c r="C185">
        <v>98</v>
      </c>
      <c r="D185">
        <v>4</v>
      </c>
      <c r="E185" s="2">
        <f t="shared" si="146"/>
        <v>24.5</v>
      </c>
      <c r="F185" s="6">
        <f>ROUNDUP(IF($A185=1,C185/Pieņēmumi!$B$39,IF($A185=2,C185/Pieņēmumi!$B$40,IF($A185=3,C185/Pieņēmumi!$B$41,C185/Pieņēmumi!$B$42))),$F$10)</f>
        <v>5</v>
      </c>
      <c r="G185" s="6">
        <f t="shared" si="117"/>
        <v>19.600000000000001</v>
      </c>
      <c r="H185" s="6" t="str">
        <f>IF(AND(G185&gt;=0,G185&lt;Pieņēmumi!$B$46),0,
IF(AND(G185&gt;= Pieņēmumi!$B$46,G185&lt;Pieņēmumi!$B$47), "Mikro",
IF(AND(G185&gt;=Pieņēmumi!$B$47,G185&lt;Pieņēmumi!$B$48), "Mazs",
IF(AND(G185&gt;=Pieņēmumi!$B$48,G185&lt;Pieņēmumi!$B$49), "Vidējs","Liels"))))</f>
        <v>Vidējs</v>
      </c>
      <c r="I185" s="9">
        <f>IF(H185="Mikro",Pieņēmumi!$B$31*F185*0.5,
IF(H185="Mazs",Pieņēmumi!$B$31*F185,
IF(H185="Vidējs",Pieņēmumi!$B$32*F185,
IF(H185="Liels",Pieņēmumi!$B$34*F185,
0))))</f>
        <v>4.0374677002583974</v>
      </c>
      <c r="J185" s="9">
        <f>IF(H185="Mikro",Pieņēmumi!$B$31*F185*0.5,0)</f>
        <v>0</v>
      </c>
      <c r="K185">
        <v>86</v>
      </c>
      <c r="L185">
        <v>4</v>
      </c>
      <c r="M185" s="2">
        <f t="shared" si="147"/>
        <v>21.5</v>
      </c>
      <c r="N185" s="6">
        <f>ROUNDUP(IF($A185=1,K185/Pieņēmumi!$L$39,IF($A185=2,K185/Pieņēmumi!$L$40,IF($A185=3,K185/Pieņēmumi!$L$41,K185/Pieņēmumi!$L$42))),$N$10)</f>
        <v>5</v>
      </c>
      <c r="O185" s="6">
        <f t="shared" si="118"/>
        <v>17.2</v>
      </c>
      <c r="P185" s="6" t="str">
        <f>IF(AND(O185&gt;=0,O185&lt;Pieņēmumi!$L$46),0,
IF(AND(O185&gt;= Pieņēmumi!$L$46,O185&lt;Pieņēmumi!$L$47), "Mikro",
IF(AND(O185&gt;=Pieņēmumi!$L$47,O185&lt;Pieņēmumi!$L$48), "Mazs",
IF(AND(O185&gt;=Pieņēmumi!$L$48,O185&lt;Pieņēmumi!$L$49), "Vidējs","Liels"))))</f>
        <v>Vidējs</v>
      </c>
      <c r="Q185" s="9">
        <f>IF(P185="Mikro",Pieņēmumi!$L$31*N185*0.5,
IF(P185="Mazs",Pieņēmumi!$L$31*N185,
IF(P185="Vidējs",Pieņēmumi!$L$32*N185,
IF(P185="Liels",Pieņēmumi!$L$34*N185,
0))))</f>
        <v>4.1989664082687348</v>
      </c>
      <c r="R185" s="9">
        <f>IF(P185="Mikro",Pieņēmumi!$L$31*N185*0.5,0)</f>
        <v>0</v>
      </c>
      <c r="S185">
        <v>92</v>
      </c>
      <c r="T185">
        <v>4</v>
      </c>
      <c r="U185" s="2">
        <f t="shared" si="148"/>
        <v>23</v>
      </c>
      <c r="V185" s="6">
        <f>ROUNDUP(IF($A185=1,S185/Pieņēmumi!$V$39,IF($A185=2,S185/Pieņēmumi!$V$40,IF($A185=3,S185/Pieņēmumi!$V$41,S185/Pieņēmumi!$V$42))),$V$10)</f>
        <v>5</v>
      </c>
      <c r="W185" s="6">
        <f t="shared" si="119"/>
        <v>18.399999999999999</v>
      </c>
      <c r="X185" s="6" t="str">
        <f>IF(AND(W185&gt;=0,W185&lt;Pieņēmumi!$V$46),0,
IF(AND(W185&gt;= Pieņēmumi!$V$46,W185&lt;Pieņēmumi!$V$47), "Mikro",
IF(AND(W185&gt;=Pieņēmumi!$V$47,W185&lt;Pieņēmumi!$V$48), "Mazs",
IF(AND(W185&gt;=Pieņēmumi!$V$48,W185&lt;Pieņēmumi!$V$49), "Vidējs","Liels"))))</f>
        <v>Vidējs</v>
      </c>
      <c r="Y185" s="9">
        <f>IF(X185="Mikro",Pieņēmumi!$V$31*V185*0.5,
IF(X185="Mazs",Pieņēmumi!$V$31*V185,
IF(X185="Vidējs",Pieņēmumi!$V$32*V185,
IF(X185="Liels",Pieņēmumi!$V$34*V185,
0))))</f>
        <v>4.3604651162790704</v>
      </c>
      <c r="Z185" s="9">
        <f>IF(X185="Mikro",Pieņēmumi!$V$31*V185*0.5,0)</f>
        <v>0</v>
      </c>
      <c r="AA185">
        <v>85</v>
      </c>
      <c r="AB185">
        <v>4</v>
      </c>
      <c r="AC185" s="2">
        <f t="shared" si="149"/>
        <v>21.25</v>
      </c>
      <c r="AD185" s="6">
        <f>ROUNDUP(IF($A185=1,AA185/Pieņēmumi!$AF$39,IF($A185=2,AA185/Pieņēmumi!$AF$40,IF($A185=3,AA185/Pieņēmumi!$AF$41,AA185/Pieņēmumi!$AF$42))),$AD$10)</f>
        <v>5</v>
      </c>
      <c r="AE185" s="6">
        <f t="shared" si="120"/>
        <v>17</v>
      </c>
      <c r="AF185" s="6" t="str">
        <f>IF(AND(AE185&gt;=0,AE185&lt;Pieņēmumi!$AF$46),0,
IF(AND(AE185&gt;= Pieņēmumi!$AF$46,AE185&lt;Pieņēmumi!$AF$47), "Mikro",
IF(AND(AE185&gt;=Pieņēmumi!$AF$47,AE185&lt;Pieņēmumi!$AF$48), "Mazs",
IF(AND(AE185&gt;=Pieņēmumi!$AF$48,AE185&lt;Pieņēmumi!$AF$49), "Vidējs","Liels"))))</f>
        <v>Vidējs</v>
      </c>
      <c r="AG185" s="9">
        <f>IF(AF185="Mikro",Pieņēmumi!$AF$31*AD185*0.5,
IF(AF185="Mazs",Pieņēmumi!$AF$31*AD185,
IF(AF185="Vidējs",Pieņēmumi!$AF$32*AD185,
IF(AF185="Liels",Pieņēmumi!$AF$34*AD185,
0))))</f>
        <v>5.1679586563307502</v>
      </c>
      <c r="AH185" s="9">
        <f>IF(AF185="Mikro",Pieņēmumi!$AF$31*AD185*0.5,0)</f>
        <v>0</v>
      </c>
      <c r="AI185">
        <v>98</v>
      </c>
      <c r="AJ185">
        <v>4</v>
      </c>
      <c r="AK185" s="2">
        <f t="shared" si="150"/>
        <v>24.5</v>
      </c>
      <c r="AL185" s="6">
        <f>ROUNDUP(IF($A185=1,AI185/Pieņēmumi!$AR$39,IF($A185=2,AI185/Pieņēmumi!$AR$40,IF($A185=3,AI185/Pieņēmumi!$AR$41,AI185/Pieņēmumi!$AR$42))),$AL$10)</f>
        <v>4</v>
      </c>
      <c r="AM185" s="6">
        <f t="shared" si="121"/>
        <v>24.5</v>
      </c>
      <c r="AN185" s="6" t="str">
        <f>IF(AND(AM185&gt;=0,AM185&lt;Pieņēmumi!$AR$46),0,
IF(AND(AM185&gt;= Pieņēmumi!$AR$46,AM185&lt;Pieņēmumi!$AR$47), "Mikro",
IF(AND(AM185&gt;=Pieņēmumi!$AR$47,AM185&lt;Pieņēmumi!$AR$48), "Mazs",
IF(AND(AM185&gt;=Pieņēmumi!$AR$48,AM185&lt;Pieņēmumi!$AR$49), "Vidējs","Liels"))))</f>
        <v>Liels</v>
      </c>
      <c r="AO185" s="9">
        <f>IF(AN185="Mikro",Pieņēmumi!$AR$31*AL185*0.5,
IF(AN185="Mazs",Pieņēmumi!$AR$31*AL185,
IF(AN185="Vidējs",Pieņēmumi!$AR$32*AL185,
IF(AN185="Liels",Pieņēmumi!$AR$34*AL185,
0))))</f>
        <v>5.4834054834054831</v>
      </c>
      <c r="AP185" s="9">
        <f>IF(AN185="Mikro",Pieņēmumi!$AR$31*AL185*0.5,0)</f>
        <v>0</v>
      </c>
      <c r="AQ185">
        <v>97</v>
      </c>
      <c r="AR185">
        <v>4</v>
      </c>
      <c r="AS185" s="2">
        <f t="shared" si="151"/>
        <v>24.25</v>
      </c>
      <c r="AT185" s="6">
        <f>ROUNDUP(IF($A185=1,AQ185/Pieņēmumi!$BC$39,IF($A185=2,AQ185/Pieņēmumi!$BC$40,IF($A185=3,AQ185/Pieņēmumi!$BC$41,AQ185/Pieņēmumi!$BC$42))),$AT$10)</f>
        <v>4</v>
      </c>
      <c r="AU185" s="6">
        <f t="shared" si="122"/>
        <v>24.25</v>
      </c>
      <c r="AV185" s="6" t="str">
        <f>IF(AND(AU185&gt;=0,AU185&lt;Pieņēmumi!$BC$46),0,
IF(AND(AU185&gt;= Pieņēmumi!$BC$46,AU185&lt;Pieņēmumi!$BC$47), "Mikro",
IF(AND(AU185&gt;=Pieņēmumi!$BC$47,AU185&lt;Pieņēmumi!$BC$48), "Mazs",
IF(AND(AU185&gt;=Pieņēmumi!$BC$48,AU185&lt;Pieņēmumi!$BC$49), "Vidējs","Liels"))))</f>
        <v>Liels</v>
      </c>
      <c r="AW185" s="9">
        <f>IF(AV185="Mikro",Pieņēmumi!$BC$31*AT185*0.5,
IF(AV185="Mazs",Pieņēmumi!$BC$31*AT185,
IF(AV185="Vidējs",Pieņēmumi!$BC$32*AT185,
IF(AV185="Liels",Pieņēmumi!$BC$34*AT185,
0))))</f>
        <v>6.0606060606060606</v>
      </c>
      <c r="AX185" s="9">
        <f>IF(AV185="Mikro",Pieņēmumi!$BC$31*AT185*0.5,0)</f>
        <v>0</v>
      </c>
      <c r="AY185">
        <v>0</v>
      </c>
      <c r="AZ185">
        <v>0</v>
      </c>
      <c r="BA185" s="2">
        <v>0</v>
      </c>
      <c r="BB185" s="6">
        <f>ROUNDUP(IF($A185=1,AY185/Pieņēmumi!$BN$39,IF($A185=2,AY185/Pieņēmumi!$BN$40,IF($A185=3,AY185/Pieņēmumi!$BN$41,AY185/Pieņēmumi!$BN$42))),$BB$10)</f>
        <v>0</v>
      </c>
      <c r="BC185" s="6">
        <f t="shared" si="123"/>
        <v>0</v>
      </c>
      <c r="BD185" s="6">
        <f>IF(AND(BC185&gt;=0,BC185&lt;Pieņēmumi!$BN$46),0,
IF(AND(BC185&gt;= Pieņēmumi!$BN$46,BC185&lt;Pieņēmumi!$BN$47), "Mikro",
IF(AND(BC185&gt;=Pieņēmumi!$BN$47,BC185&lt;Pieņēmumi!$BN$48), "Mazs",
IF(AND(BC185&gt;=Pieņēmumi!$BN$48,BC185&lt;Pieņēmumi!$BN$49), "Vidējs","Liels"))))</f>
        <v>0</v>
      </c>
      <c r="BE185" s="9">
        <f>IF(BD185="Mikro",Pieņēmumi!$BN$31*BB185*0.5,
IF(BD185="Mazs",Pieņēmumi!$BN$31*BB185,
IF(BD185="Vidējs",Pieņēmumi!$BN$32*BB185,
IF(BD185="Liels",Pieņēmumi!$BN$34*BB185,
0))))</f>
        <v>0</v>
      </c>
      <c r="BF185" s="9">
        <f>IF(BD185="Mikro",Pieņēmumi!$BN$31*BB185*0.5,0)</f>
        <v>0</v>
      </c>
      <c r="BG185">
        <v>0</v>
      </c>
      <c r="BH185">
        <v>0</v>
      </c>
      <c r="BI185" s="2">
        <v>0</v>
      </c>
      <c r="BJ185" s="6">
        <f>ROUNDUP(IF($A185=1,BG185/Pieņēmumi!$BY$39,IF($A185=2,BG185/Pieņēmumi!$BY$40,IF($A185=3,BG185/Pieņēmumi!$BY$41,BG185/Pieņēmumi!$BY$42))),$BJ$10)</f>
        <v>0</v>
      </c>
      <c r="BK185" s="6">
        <f t="shared" si="124"/>
        <v>0</v>
      </c>
      <c r="BL185" s="6">
        <f>IF(AND(BK185&gt;=0,BK185&lt;Pieņēmumi!$BY$46),0,
IF(AND(BK185&gt;= Pieņēmumi!$BY$46,BK185&lt;Pieņēmumi!$BY$47), "Mikro",
IF(AND(BK185&gt;=Pieņēmumi!$BY$47,BK185&lt;Pieņēmumi!$BY$48), "Mazs",
IF(AND(BK185&gt;=Pieņēmumi!$BY$48,BK185&lt;Pieņēmumi!$BY$49), "Vidējs","Liels"))))</f>
        <v>0</v>
      </c>
      <c r="BM185" s="9">
        <f>IF(BL185="Mikro",Pieņēmumi!$BY$31*BJ185*0.5,
IF(BL185="Mazs",Pieņēmumi!$BY$31*BJ185,
IF(BL185="Vidējs",Pieņēmumi!$BY$32*BJ185,
IF(BL185="Liels",Pieņēmumi!$BY$34*BJ185,
0))))</f>
        <v>0</v>
      </c>
      <c r="BN185" s="9">
        <f>IF(BL185="Mikro",Pieņēmumi!$BY$31*BJ185*0.5,0)</f>
        <v>0</v>
      </c>
      <c r="BO185">
        <v>0</v>
      </c>
      <c r="BP185">
        <v>0</v>
      </c>
      <c r="BQ185" s="2">
        <v>0</v>
      </c>
      <c r="BR185" s="6">
        <f>ROUNDUP(IF($A185=1,BO185/Pieņēmumi!$CJ$39,IF($A185=2,BO185/Pieņēmumi!$CJ$40,IF($A185=3,BO185/Pieņēmumi!$CJ$41,BO185/Pieņēmumi!$CJ$42))),$BR$10)</f>
        <v>0</v>
      </c>
      <c r="BS185" s="6">
        <f t="shared" si="125"/>
        <v>0</v>
      </c>
      <c r="BT185" s="6">
        <f>IF(AND(BS185&gt;=0,BS185&lt;Pieņēmumi!$CJ$46),0,
IF(AND(BS185&gt;= Pieņēmumi!$CJ$46,BS185&lt;Pieņēmumi!$CJ$47), "Mikro",
IF(AND(BS185&gt;=Pieņēmumi!$CJ$47,BS185&lt;Pieņēmumi!$CJ$48), "Mazs",
IF(AND(BS185&gt;=Pieņēmumi!$CJ$48,BS185&lt;Pieņēmumi!$CJ$49), "Vidējs","Liels"))))</f>
        <v>0</v>
      </c>
      <c r="BU185" s="9">
        <f>IF(BT185="Mikro",Pieņēmumi!$CJ$31*BR185*0.5,
IF(BT185="Mazs",Pieņēmumi!$CJ$31*BR185,
IF(BT185="Vidējs",Pieņēmumi!$CJ$32*BR185,
IF(BT185="Liels",Pieņēmumi!$CJ$34*BR185,
0))))</f>
        <v>0</v>
      </c>
      <c r="BV185" s="9">
        <f>IF(BT185="Mikro",Pieņēmumi!$CJ$31*BR185*0.5,0)</f>
        <v>0</v>
      </c>
      <c r="BW185">
        <v>0</v>
      </c>
      <c r="BX185">
        <v>0</v>
      </c>
      <c r="BY185" s="2">
        <v>0</v>
      </c>
      <c r="BZ185" s="6">
        <f>ROUNDUP(IF($A185=1,BW185/Pieņēmumi!$CU$42,IF($A185=2,BW185/Pieņēmumi!$CU$43,IF($A185=3,BW185/Pieņēmumi!$CU$44,BW185/Pieņēmumi!$CU$45))),$CH$10)</f>
        <v>0</v>
      </c>
      <c r="CA185" s="6">
        <f t="shared" si="126"/>
        <v>0</v>
      </c>
      <c r="CB185" s="6">
        <f>IF(AND(CA185&gt;=0,CA185&lt;Pieņēmumi!$CU$49),0,
IF(AND(CA185&gt;=Pieņēmumi!$CU$49,CA185&lt;Pieņēmumi!$CU$50),"Mazs",
IF(AND(CA185&gt;=Pieņēmumi!$CU$50,CA185&lt;Pieņēmumi!$CU$51),"Vidējs","Liels")))</f>
        <v>0</v>
      </c>
      <c r="CC185" s="9">
        <f>IF(CB185="Mazs",Pieņēmumi!$CU$34*BZ185,IF(CB185="Vidējs",Pieņēmumi!$CU$35*BZ185,IF(CB185="Liels",Pieņēmumi!$CU$37*BZ185,0)))</f>
        <v>0</v>
      </c>
      <c r="CD185" s="9">
        <f>IF(CB185="Mazs",(Pieņēmumi!$CU$35-Pieņēmumi!$CU$34)*BZ185,0)</f>
        <v>0</v>
      </c>
      <c r="CE185">
        <v>0</v>
      </c>
      <c r="CF185">
        <v>0</v>
      </c>
      <c r="CG185" s="2">
        <v>0</v>
      </c>
      <c r="CH185" s="6">
        <f>ROUNDUP(IF($A185=1,CE185/Pieņēmumi!$DE$42,IF($A185=2,CE185/Pieņēmumi!$DE$43,IF($A185=3,CE185/Pieņēmumi!$DE$44,CE185/Pieņēmumi!$DE$45))),$CH$10)</f>
        <v>0</v>
      </c>
      <c r="CI185" s="6">
        <f t="shared" si="127"/>
        <v>0</v>
      </c>
      <c r="CJ185" s="6">
        <f>IF(AND(CI185&gt;=0,CI185&lt;Pieņēmumi!$DE$49),0,
IF(AND(CI185&gt;=Pieņēmumi!$DE$49,CI185&lt;Pieņēmumi!$DE$50),"Mazs",
IF(AND(CI185&gt;=Pieņēmumi!$DE$50,CI185&lt;Pieņēmumi!$DE$51),"Vidējs","Liels")))</f>
        <v>0</v>
      </c>
      <c r="CK185" s="9">
        <f>IF(CJ185="Mazs",Pieņēmumi!$DE$34*CH185,IF(CJ185="Vidējs",Pieņēmumi!$DE$35*CH185,IF(CJ185="Liels",Pieņēmumi!$DE$37*CH185,0)))</f>
        <v>0</v>
      </c>
      <c r="CL185" s="9">
        <f>IF(CJ185="Mazs",(Pieņēmumi!$DE$35-Pieņēmumi!$DE$34)*CH185,0)</f>
        <v>0</v>
      </c>
      <c r="CM185">
        <v>0</v>
      </c>
      <c r="CN185">
        <v>0</v>
      </c>
      <c r="CO185" s="2">
        <v>0</v>
      </c>
      <c r="CP185" s="6">
        <f>ROUNDUP(IF($A185=1,CM185/Pieņēmumi!$DO$42,IF($A185=2,CM185/Pieņēmumi!$DO$43,IF($A185=3,CM185/Pieņēmumi!$DO$44,CM185/Pieņēmumi!$DO$45))),$CP$10)</f>
        <v>0</v>
      </c>
      <c r="CQ185" s="6">
        <f t="shared" si="128"/>
        <v>0</v>
      </c>
      <c r="CR185" s="6">
        <f>IF(AND(CQ185&gt;=0,CQ185&lt;Pieņēmumi!$DO$49),0,
IF(AND(CQ185&gt;=Pieņēmumi!$DO$49,CQ185&lt;Pieņēmumi!$DO$50),"Mazs",
IF(AND(CQ185&gt;=Pieņēmumi!$DO$50,CQ185&lt;Pieņēmumi!$DO$51),"Vidējs","Liels")))</f>
        <v>0</v>
      </c>
      <c r="CS185" s="9">
        <f>IF(CR185="Mazs",Pieņēmumi!$DO$34*CP185,IF(CR185="Vidējs",Pieņēmumi!$DO$35*CP185,IF(CR185="Liels",Pieņēmumi!$DO$37*CP185,0)))</f>
        <v>0</v>
      </c>
      <c r="CT185" s="9">
        <f>IF(CR185="Mazs",(Pieņēmumi!$DO$35-Pieņēmumi!$DO$34)*CP185,0)</f>
        <v>0</v>
      </c>
      <c r="CU185" s="6">
        <f t="shared" si="129"/>
        <v>556</v>
      </c>
      <c r="CV185" s="6">
        <f t="shared" si="130"/>
        <v>24</v>
      </c>
      <c r="CW185" s="2">
        <f t="shared" si="131"/>
        <v>23.166666666666668</v>
      </c>
      <c r="CX185" t="str">
        <f t="shared" si="132"/>
        <v>Lielā</v>
      </c>
    </row>
    <row r="186" spans="1:102" x14ac:dyDescent="0.25">
      <c r="A186" s="5">
        <v>1</v>
      </c>
      <c r="B186" s="23">
        <v>0.67943350052733653</v>
      </c>
      <c r="C186">
        <v>96</v>
      </c>
      <c r="D186">
        <v>4</v>
      </c>
      <c r="E186" s="2">
        <f t="shared" si="146"/>
        <v>24</v>
      </c>
      <c r="F186" s="6">
        <f>ROUNDUP(IF($A186=1,C186/Pieņēmumi!$B$39,IF($A186=2,C186/Pieņēmumi!$B$40,IF($A186=3,C186/Pieņēmumi!$B$41,C186/Pieņēmumi!$B$42))),$F$10)</f>
        <v>5</v>
      </c>
      <c r="G186" s="6">
        <f t="shared" si="117"/>
        <v>19.2</v>
      </c>
      <c r="H186" s="6" t="str">
        <f>IF(AND(G186&gt;=0,G186&lt;Pieņēmumi!$B$46),0,
IF(AND(G186&gt;= Pieņēmumi!$B$46,G186&lt;Pieņēmumi!$B$47), "Mikro",
IF(AND(G186&gt;=Pieņēmumi!$B$47,G186&lt;Pieņēmumi!$B$48), "Mazs",
IF(AND(G186&gt;=Pieņēmumi!$B$48,G186&lt;Pieņēmumi!$B$49), "Vidējs","Liels"))))</f>
        <v>Vidējs</v>
      </c>
      <c r="I186" s="9">
        <f>IF(H186="Mikro",Pieņēmumi!$B$31*F186*0.5,
IF(H186="Mazs",Pieņēmumi!$B$31*F186,
IF(H186="Vidējs",Pieņēmumi!$B$32*F186,
IF(H186="Liels",Pieņēmumi!$B$34*F186,
0))))</f>
        <v>4.0374677002583974</v>
      </c>
      <c r="J186" s="9">
        <f>IF(H186="Mikro",Pieņēmumi!$B$31*F186*0.5,0)</f>
        <v>0</v>
      </c>
      <c r="K186">
        <v>85</v>
      </c>
      <c r="L186">
        <v>4</v>
      </c>
      <c r="M186" s="2">
        <f t="shared" si="147"/>
        <v>21.25</v>
      </c>
      <c r="N186" s="6">
        <f>ROUNDUP(IF($A186=1,K186/Pieņēmumi!$L$39,IF($A186=2,K186/Pieņēmumi!$L$40,IF($A186=3,K186/Pieņēmumi!$L$41,K186/Pieņēmumi!$L$42))),$N$10)</f>
        <v>5</v>
      </c>
      <c r="O186" s="6">
        <f t="shared" si="118"/>
        <v>17</v>
      </c>
      <c r="P186" s="6" t="str">
        <f>IF(AND(O186&gt;=0,O186&lt;Pieņēmumi!$L$46),0,
IF(AND(O186&gt;= Pieņēmumi!$L$46,O186&lt;Pieņēmumi!$L$47), "Mikro",
IF(AND(O186&gt;=Pieņēmumi!$L$47,O186&lt;Pieņēmumi!$L$48), "Mazs",
IF(AND(O186&gt;=Pieņēmumi!$L$48,O186&lt;Pieņēmumi!$L$49), "Vidējs","Liels"))))</f>
        <v>Vidējs</v>
      </c>
      <c r="Q186" s="9">
        <f>IF(P186="Mikro",Pieņēmumi!$L$31*N186*0.5,
IF(P186="Mazs",Pieņēmumi!$L$31*N186,
IF(P186="Vidējs",Pieņēmumi!$L$32*N186,
IF(P186="Liels",Pieņēmumi!$L$34*N186,
0))))</f>
        <v>4.1989664082687348</v>
      </c>
      <c r="R186" s="9">
        <f>IF(P186="Mikro",Pieņēmumi!$L$31*N186*0.5,0)</f>
        <v>0</v>
      </c>
      <c r="S186">
        <v>89</v>
      </c>
      <c r="T186">
        <v>4</v>
      </c>
      <c r="U186" s="2">
        <f t="shared" si="148"/>
        <v>22.25</v>
      </c>
      <c r="V186" s="6">
        <f>ROUNDUP(IF($A186=1,S186/Pieņēmumi!$V$39,IF($A186=2,S186/Pieņēmumi!$V$40,IF($A186=3,S186/Pieņēmumi!$V$41,S186/Pieņēmumi!$V$42))),$V$10)</f>
        <v>5</v>
      </c>
      <c r="W186" s="6">
        <f t="shared" si="119"/>
        <v>17.8</v>
      </c>
      <c r="X186" s="6" t="str">
        <f>IF(AND(W186&gt;=0,W186&lt;Pieņēmumi!$V$46),0,
IF(AND(W186&gt;= Pieņēmumi!$V$46,W186&lt;Pieņēmumi!$V$47), "Mikro",
IF(AND(W186&gt;=Pieņēmumi!$V$47,W186&lt;Pieņēmumi!$V$48), "Mazs",
IF(AND(W186&gt;=Pieņēmumi!$V$48,W186&lt;Pieņēmumi!$V$49), "Vidējs","Liels"))))</f>
        <v>Vidējs</v>
      </c>
      <c r="Y186" s="9">
        <f>IF(X186="Mikro",Pieņēmumi!$V$31*V186*0.5,
IF(X186="Mazs",Pieņēmumi!$V$31*V186,
IF(X186="Vidējs",Pieņēmumi!$V$32*V186,
IF(X186="Liels",Pieņēmumi!$V$34*V186,
0))))</f>
        <v>4.3604651162790704</v>
      </c>
      <c r="Z186" s="9">
        <f>IF(X186="Mikro",Pieņēmumi!$V$31*V186*0.5,0)</f>
        <v>0</v>
      </c>
      <c r="AA186">
        <v>83</v>
      </c>
      <c r="AB186">
        <v>4</v>
      </c>
      <c r="AC186" s="2">
        <f t="shared" si="149"/>
        <v>20.75</v>
      </c>
      <c r="AD186" s="6">
        <f>ROUNDUP(IF($A186=1,AA186/Pieņēmumi!$AF$39,IF($A186=2,AA186/Pieņēmumi!$AF$40,IF($A186=3,AA186/Pieņēmumi!$AF$41,AA186/Pieņēmumi!$AF$42))),$AD$10)</f>
        <v>5</v>
      </c>
      <c r="AE186" s="6">
        <f t="shared" si="120"/>
        <v>16.600000000000001</v>
      </c>
      <c r="AF186" s="6" t="str">
        <f>IF(AND(AE186&gt;=0,AE186&lt;Pieņēmumi!$AF$46),0,
IF(AND(AE186&gt;= Pieņēmumi!$AF$46,AE186&lt;Pieņēmumi!$AF$47), "Mikro",
IF(AND(AE186&gt;=Pieņēmumi!$AF$47,AE186&lt;Pieņēmumi!$AF$48), "Mazs",
IF(AND(AE186&gt;=Pieņēmumi!$AF$48,AE186&lt;Pieņēmumi!$AF$49), "Vidējs","Liels"))))</f>
        <v>Vidējs</v>
      </c>
      <c r="AG186" s="9">
        <f>IF(AF186="Mikro",Pieņēmumi!$AF$31*AD186*0.5,
IF(AF186="Mazs",Pieņēmumi!$AF$31*AD186,
IF(AF186="Vidējs",Pieņēmumi!$AF$32*AD186,
IF(AF186="Liels",Pieņēmumi!$AF$34*AD186,
0))))</f>
        <v>5.1679586563307502</v>
      </c>
      <c r="AH186" s="9">
        <f>IF(AF186="Mikro",Pieņēmumi!$AF$31*AD186*0.5,0)</f>
        <v>0</v>
      </c>
      <c r="AI186">
        <v>115</v>
      </c>
      <c r="AJ186">
        <v>4</v>
      </c>
      <c r="AK186" s="2">
        <f t="shared" si="150"/>
        <v>28.75</v>
      </c>
      <c r="AL186" s="6">
        <f>ROUNDUP(IF($A186=1,AI186/Pieņēmumi!$AR$39,IF($A186=2,AI186/Pieņēmumi!$AR$40,IF($A186=3,AI186/Pieņēmumi!$AR$41,AI186/Pieņēmumi!$AR$42))),$AL$10)</f>
        <v>5</v>
      </c>
      <c r="AM186" s="6">
        <f t="shared" si="121"/>
        <v>23</v>
      </c>
      <c r="AN186" s="6" t="str">
        <f>IF(AND(AM186&gt;=0,AM186&lt;Pieņēmumi!$AR$46),0,
IF(AND(AM186&gt;= Pieņēmumi!$AR$46,AM186&lt;Pieņēmumi!$AR$47), "Mikro",
IF(AND(AM186&gt;=Pieņēmumi!$AR$47,AM186&lt;Pieņēmumi!$AR$48), "Mazs",
IF(AND(AM186&gt;=Pieņēmumi!$AR$48,AM186&lt;Pieņēmumi!$AR$49), "Vidējs","Liels"))))</f>
        <v>Liels</v>
      </c>
      <c r="AO186" s="9">
        <f>IF(AN186="Mikro",Pieņēmumi!$AR$31*AL186*0.5,
IF(AN186="Mazs",Pieņēmumi!$AR$31*AL186,
IF(AN186="Vidējs",Pieņēmumi!$AR$32*AL186,
IF(AN186="Liels",Pieņēmumi!$AR$34*AL186,
0))))</f>
        <v>6.854256854256854</v>
      </c>
      <c r="AP186" s="9">
        <f>IF(AN186="Mikro",Pieņēmumi!$AR$31*AL186*0.5,0)</f>
        <v>0</v>
      </c>
      <c r="AQ186">
        <v>129</v>
      </c>
      <c r="AR186">
        <v>4</v>
      </c>
      <c r="AS186" s="2">
        <f t="shared" si="151"/>
        <v>32.25</v>
      </c>
      <c r="AT186" s="6">
        <f>ROUNDUP(IF($A186=1,AQ186/Pieņēmumi!$BC$39,IF($A186=2,AQ186/Pieņēmumi!$BC$40,IF($A186=3,AQ186/Pieņēmumi!$BC$41,AQ186/Pieņēmumi!$BC$42))),$AT$10)</f>
        <v>6</v>
      </c>
      <c r="AU186" s="6">
        <f t="shared" si="122"/>
        <v>21.5</v>
      </c>
      <c r="AV186" s="6" t="str">
        <f>IF(AND(AU186&gt;=0,AU186&lt;Pieņēmumi!$BC$46),0,
IF(AND(AU186&gt;= Pieņēmumi!$BC$46,AU186&lt;Pieņēmumi!$BC$47), "Mikro",
IF(AND(AU186&gt;=Pieņēmumi!$BC$47,AU186&lt;Pieņēmumi!$BC$48), "Mazs",
IF(AND(AU186&gt;=Pieņēmumi!$BC$48,AU186&lt;Pieņēmumi!$BC$49), "Vidējs","Liels"))))</f>
        <v>Liels</v>
      </c>
      <c r="AW186" s="9">
        <f>IF(AV186="Mikro",Pieņēmumi!$BC$31*AT186*0.5,
IF(AV186="Mazs",Pieņēmumi!$BC$31*AT186,
IF(AV186="Vidējs",Pieņēmumi!$BC$32*AT186,
IF(AV186="Liels",Pieņēmumi!$BC$34*AT186,
0))))</f>
        <v>9.0909090909090899</v>
      </c>
      <c r="AX186" s="9">
        <f>IF(AV186="Mikro",Pieņēmumi!$BC$31*AT186*0.5,0)</f>
        <v>0</v>
      </c>
      <c r="AY186">
        <v>121</v>
      </c>
      <c r="AZ186">
        <v>4</v>
      </c>
      <c r="BA186" s="2">
        <f>AY186/AZ186</f>
        <v>30.25</v>
      </c>
      <c r="BB186" s="6">
        <f>ROUNDUP(IF($A186=1,AY186/Pieņēmumi!$BN$39,IF($A186=2,AY186/Pieņēmumi!$BN$40,IF($A186=3,AY186/Pieņēmumi!$BN$41,AY186/Pieņēmumi!$BN$42))),$BB$10)</f>
        <v>5</v>
      </c>
      <c r="BC186" s="6">
        <f t="shared" si="123"/>
        <v>24.2</v>
      </c>
      <c r="BD186" s="6" t="str">
        <f>IF(AND(BC186&gt;=0,BC186&lt;Pieņēmumi!$BN$46),0,
IF(AND(BC186&gt;= Pieņēmumi!$BN$46,BC186&lt;Pieņēmumi!$BN$47), "Mikro",
IF(AND(BC186&gt;=Pieņēmumi!$BN$47,BC186&lt;Pieņēmumi!$BN$48), "Mazs",
IF(AND(BC186&gt;=Pieņēmumi!$BN$48,BC186&lt;Pieņēmumi!$BN$49), "Vidējs","Liels"))))</f>
        <v>Liels</v>
      </c>
      <c r="BE186" s="9">
        <f>IF(BD186="Mikro",Pieņēmumi!$BN$31*BB186*0.5,
IF(BD186="Mazs",Pieņēmumi!$BN$31*BB186,
IF(BD186="Vidējs",Pieņēmumi!$BN$32*BB186,
IF(BD186="Liels",Pieņēmumi!$BN$34*BB186,
0))))</f>
        <v>7.9365079365079358</v>
      </c>
      <c r="BF186" s="9">
        <f>IF(BD186="Mikro",Pieņēmumi!$BN$31*BB186*0.5,0)</f>
        <v>0</v>
      </c>
      <c r="BG186">
        <v>101</v>
      </c>
      <c r="BH186">
        <v>4</v>
      </c>
      <c r="BI186" s="2">
        <f>BG186/BH186</f>
        <v>25.25</v>
      </c>
      <c r="BJ186" s="6">
        <f>ROUNDUP(IF($A186=1,BG186/Pieņēmumi!$BY$39,IF($A186=2,BG186/Pieņēmumi!$BY$40,IF($A186=3,BG186/Pieņēmumi!$BY$41,BG186/Pieņēmumi!$BY$42))),$BJ$10)</f>
        <v>5</v>
      </c>
      <c r="BK186" s="6">
        <f t="shared" si="124"/>
        <v>20.2</v>
      </c>
      <c r="BL186" s="6" t="str">
        <f>IF(AND(BK186&gt;=0,BK186&lt;Pieņēmumi!$BY$46),0,
IF(AND(BK186&gt;= Pieņēmumi!$BY$46,BK186&lt;Pieņēmumi!$BY$47), "Mikro",
IF(AND(BK186&gt;=Pieņēmumi!$BY$47,BK186&lt;Pieņēmumi!$BY$48), "Mazs",
IF(AND(BK186&gt;=Pieņēmumi!$BY$48,BK186&lt;Pieņēmumi!$BY$49), "Vidējs","Liels"))))</f>
        <v>Vidējs</v>
      </c>
      <c r="BM186" s="9">
        <f>IF(BL186="Mikro",Pieņēmumi!$BY$31*BJ186*0.5,
IF(BL186="Mazs",Pieņēmumi!$BY$31*BJ186,
IF(BL186="Vidējs",Pieņēmumi!$BY$32*BJ186,
IF(BL186="Liels",Pieņēmumi!$BY$34*BJ186,
0))))</f>
        <v>6.4599483204134369</v>
      </c>
      <c r="BN186" s="9">
        <f>IF(BL186="Mikro",Pieņēmumi!$BY$31*BJ186*0.5,0)</f>
        <v>0</v>
      </c>
      <c r="BO186">
        <v>86</v>
      </c>
      <c r="BP186">
        <v>3</v>
      </c>
      <c r="BQ186" s="2">
        <f>BO186/BP186</f>
        <v>28.666666666666668</v>
      </c>
      <c r="BR186" s="6">
        <f>ROUNDUP(IF($A186=1,BO186/Pieņēmumi!$CJ$39,IF($A186=2,BO186/Pieņēmumi!$CJ$40,IF($A186=3,BO186/Pieņēmumi!$CJ$41,BO186/Pieņēmumi!$CJ$42))),$BR$10)</f>
        <v>4</v>
      </c>
      <c r="BS186" s="6">
        <f t="shared" si="125"/>
        <v>21.5</v>
      </c>
      <c r="BT186" s="6" t="str">
        <f>IF(AND(BS186&gt;=0,BS186&lt;Pieņēmumi!$CJ$46),0,
IF(AND(BS186&gt;= Pieņēmumi!$CJ$46,BS186&lt;Pieņēmumi!$CJ$47), "Mikro",
IF(AND(BS186&gt;=Pieņēmumi!$CJ$47,BS186&lt;Pieņēmumi!$CJ$48), "Mazs",
IF(AND(BS186&gt;=Pieņēmumi!$CJ$48,BS186&lt;Pieņēmumi!$CJ$49), "Vidējs","Liels"))))</f>
        <v>Liels</v>
      </c>
      <c r="BU186" s="9">
        <f>IF(BT186="Mikro",Pieņēmumi!$CJ$31*BR186*0.5,
IF(BT186="Mazs",Pieņēmumi!$CJ$31*BR186,
IF(BT186="Vidējs",Pieņēmumi!$CJ$32*BR186,
IF(BT186="Liels",Pieņēmumi!$CJ$34*BR186,
0))))</f>
        <v>6.7821067821067818</v>
      </c>
      <c r="BV186" s="9">
        <f>IF(BT186="Mikro",Pieņēmumi!$CJ$31*BR186*0.5,0)</f>
        <v>0</v>
      </c>
      <c r="BW186">
        <v>46</v>
      </c>
      <c r="BX186">
        <v>3</v>
      </c>
      <c r="BY186" s="2">
        <f>BW186/BX186</f>
        <v>15.333333333333334</v>
      </c>
      <c r="BZ186" s="6">
        <f>ROUNDUP(IF($A186=1,BW186/Pieņēmumi!$CU$42,IF($A186=2,BW186/Pieņēmumi!$CU$43,IF($A186=3,BW186/Pieņēmumi!$CU$44,BW186/Pieņēmumi!$CU$45))),$CH$10)</f>
        <v>2</v>
      </c>
      <c r="CA186" s="6">
        <f t="shared" si="126"/>
        <v>23</v>
      </c>
      <c r="CB186" s="6" t="str">
        <f>IF(AND(CA186&gt;=0,CA186&lt;Pieņēmumi!$CU$49),0,
IF(AND(CA186&gt;=Pieņēmumi!$CU$49,CA186&lt;Pieņēmumi!$CU$50),"Mazs",
IF(AND(CA186&gt;=Pieņēmumi!$CU$50,CA186&lt;Pieņēmumi!$CU$51),"Vidējs","Liels")))</f>
        <v>Liels</v>
      </c>
      <c r="CC186" s="9">
        <f>IF(CB186="Mazs",Pieņēmumi!$CU$34*BZ186,IF(CB186="Vidējs",Pieņēmumi!$CU$35*BZ186,IF(CB186="Liels",Pieņēmumi!$CU$37*BZ186,0)))</f>
        <v>3.535353535353535</v>
      </c>
      <c r="CD186" s="9">
        <f>IF(CB186="Mazs",(Pieņēmumi!$CU$35-Pieņēmumi!$CU$34)*BZ186,0)</f>
        <v>0</v>
      </c>
      <c r="CE186">
        <v>36</v>
      </c>
      <c r="CF186">
        <v>2</v>
      </c>
      <c r="CG186" s="2">
        <f>CE186/CF186</f>
        <v>18</v>
      </c>
      <c r="CH186" s="6">
        <f>ROUNDUP(IF($A186=1,CE186/Pieņēmumi!$DE$42,IF($A186=2,CE186/Pieņēmumi!$DE$43,IF($A186=3,CE186/Pieņēmumi!$DE$44,CE186/Pieņēmumi!$DE$45))),$CH$10)</f>
        <v>2</v>
      </c>
      <c r="CI186" s="6">
        <f t="shared" si="127"/>
        <v>18</v>
      </c>
      <c r="CJ186" s="6" t="str">
        <f>IF(AND(CI186&gt;=0,CI186&lt;Pieņēmumi!$DE$49),0,
IF(AND(CI186&gt;=Pieņēmumi!$DE$49,CI186&lt;Pieņēmumi!$DE$50),"Mazs",
IF(AND(CI186&gt;=Pieņēmumi!$DE$50,CI186&lt;Pieņēmumi!$DE$51),"Vidējs","Liels")))</f>
        <v>Vidējs</v>
      </c>
      <c r="CK186" s="9">
        <f>IF(CJ186="Mazs",Pieņēmumi!$DE$34*CH186,IF(CJ186="Vidējs",Pieņēmumi!$DE$35*CH186,IF(CJ186="Liels",Pieņēmumi!$DE$37*CH186,0)))</f>
        <v>2.7777777777777781</v>
      </c>
      <c r="CL186" s="9">
        <f>IF(CJ186="Mazs",(Pieņēmumi!$DE$35-Pieņēmumi!$DE$34)*CH186,0)</f>
        <v>0</v>
      </c>
      <c r="CM186">
        <v>50</v>
      </c>
      <c r="CN186">
        <v>2</v>
      </c>
      <c r="CO186" s="2">
        <f>CM186/CN186</f>
        <v>25</v>
      </c>
      <c r="CP186" s="6">
        <f>ROUNDUP(IF($A186=1,CM186/Pieņēmumi!$DO$42,IF($A186=2,CM186/Pieņēmumi!$DO$43,IF($A186=3,CM186/Pieņēmumi!$DO$44,CM186/Pieņēmumi!$DO$45))),$CP$10)</f>
        <v>2</v>
      </c>
      <c r="CQ186" s="6">
        <f t="shared" si="128"/>
        <v>25</v>
      </c>
      <c r="CR186" s="6" t="str">
        <f>IF(AND(CQ186&gt;=0,CQ186&lt;Pieņēmumi!$DO$49),0,
IF(AND(CQ186&gt;=Pieņēmumi!$DO$49,CQ186&lt;Pieņēmumi!$DO$50),"Mazs",
IF(AND(CQ186&gt;=Pieņēmumi!$DO$50,CQ186&lt;Pieņēmumi!$DO$51),"Vidējs","Liels")))</f>
        <v>Liels</v>
      </c>
      <c r="CS186" s="9">
        <f>IF(CR186="Mazs",Pieņēmumi!$DO$34*CP186,IF(CR186="Vidējs",Pieņēmumi!$DO$35*CP186,IF(CR186="Liels",Pieņēmumi!$DO$37*CP186,0)))</f>
        <v>3.535353535353535</v>
      </c>
      <c r="CT186" s="9">
        <f>IF(CR186="Mazs",(Pieņēmumi!$DO$35-Pieņēmumi!$DO$34)*CP186,0)</f>
        <v>0</v>
      </c>
      <c r="CU186" s="6">
        <f t="shared" si="129"/>
        <v>1037</v>
      </c>
      <c r="CV186" s="6">
        <f t="shared" si="130"/>
        <v>42</v>
      </c>
      <c r="CW186" s="2">
        <f t="shared" si="131"/>
        <v>24.69047619047619</v>
      </c>
      <c r="CX186" t="str">
        <f t="shared" si="132"/>
        <v>Lielā</v>
      </c>
    </row>
    <row r="187" spans="1:102" x14ac:dyDescent="0.25">
      <c r="A187" s="5">
        <v>1</v>
      </c>
      <c r="B187" s="23">
        <v>0.67878437694537552</v>
      </c>
      <c r="C187">
        <v>83</v>
      </c>
      <c r="D187">
        <v>3</v>
      </c>
      <c r="E187" s="2">
        <f t="shared" si="146"/>
        <v>27.666666666666668</v>
      </c>
      <c r="F187" s="6">
        <f>ROUNDUP(IF($A187=1,C187/Pieņēmumi!$B$39,IF($A187=2,C187/Pieņēmumi!$B$40,IF($A187=3,C187/Pieņēmumi!$B$41,C187/Pieņēmumi!$B$42))),$F$10)</f>
        <v>5</v>
      </c>
      <c r="G187" s="6">
        <f t="shared" si="117"/>
        <v>16.600000000000001</v>
      </c>
      <c r="H187" s="6" t="str">
        <f>IF(AND(G187&gt;=0,G187&lt;Pieņēmumi!$B$46),0,
IF(AND(G187&gt;= Pieņēmumi!$B$46,G187&lt;Pieņēmumi!$B$47), "Mikro",
IF(AND(G187&gt;=Pieņēmumi!$B$47,G187&lt;Pieņēmumi!$B$48), "Mazs",
IF(AND(G187&gt;=Pieņēmumi!$B$48,G187&lt;Pieņēmumi!$B$49), "Vidējs","Liels"))))</f>
        <v>Vidējs</v>
      </c>
      <c r="I187" s="9">
        <f>IF(H187="Mikro",Pieņēmumi!$B$31*F187*0.5,
IF(H187="Mazs",Pieņēmumi!$B$31*F187,
IF(H187="Vidējs",Pieņēmumi!$B$32*F187,
IF(H187="Liels",Pieņēmumi!$B$34*F187,
0))))</f>
        <v>4.0374677002583974</v>
      </c>
      <c r="J187" s="9">
        <f>IF(H187="Mikro",Pieņēmumi!$B$31*F187*0.5,0)</f>
        <v>0</v>
      </c>
      <c r="K187">
        <v>77</v>
      </c>
      <c r="L187">
        <v>3</v>
      </c>
      <c r="M187" s="2">
        <f t="shared" si="147"/>
        <v>25.666666666666668</v>
      </c>
      <c r="N187" s="6">
        <f>ROUNDUP(IF($A187=1,K187/Pieņēmumi!$L$39,IF($A187=2,K187/Pieņēmumi!$L$40,IF($A187=3,K187/Pieņēmumi!$L$41,K187/Pieņēmumi!$L$42))),$N$10)</f>
        <v>4</v>
      </c>
      <c r="O187" s="6">
        <f t="shared" si="118"/>
        <v>19.25</v>
      </c>
      <c r="P187" s="6" t="str">
        <f>IF(AND(O187&gt;=0,O187&lt;Pieņēmumi!$L$46),0,
IF(AND(O187&gt;= Pieņēmumi!$L$46,O187&lt;Pieņēmumi!$L$47), "Mikro",
IF(AND(O187&gt;=Pieņēmumi!$L$47,O187&lt;Pieņēmumi!$L$48), "Mazs",
IF(AND(O187&gt;=Pieņēmumi!$L$48,O187&lt;Pieņēmumi!$L$49), "Vidējs","Liels"))))</f>
        <v>Vidējs</v>
      </c>
      <c r="Q187" s="9">
        <f>IF(P187="Mikro",Pieņēmumi!$L$31*N187*0.5,
IF(P187="Mazs",Pieņēmumi!$L$31*N187,
IF(P187="Vidējs",Pieņēmumi!$L$32*N187,
IF(P187="Liels",Pieņēmumi!$L$34*N187,
0))))</f>
        <v>3.3591731266149876</v>
      </c>
      <c r="R187" s="9">
        <f>IF(P187="Mikro",Pieņēmumi!$L$31*N187*0.5,0)</f>
        <v>0</v>
      </c>
      <c r="S187">
        <v>70</v>
      </c>
      <c r="T187">
        <v>3</v>
      </c>
      <c r="U187" s="2">
        <f t="shared" si="148"/>
        <v>23.333333333333332</v>
      </c>
      <c r="V187" s="6">
        <f>ROUNDUP(IF($A187=1,S187/Pieņēmumi!$V$39,IF($A187=2,S187/Pieņēmumi!$V$40,IF($A187=3,S187/Pieņēmumi!$V$41,S187/Pieņēmumi!$V$42))),$V$10)</f>
        <v>4</v>
      </c>
      <c r="W187" s="6">
        <f t="shared" si="119"/>
        <v>17.5</v>
      </c>
      <c r="X187" s="6" t="str">
        <f>IF(AND(W187&gt;=0,W187&lt;Pieņēmumi!$V$46),0,
IF(AND(W187&gt;= Pieņēmumi!$V$46,W187&lt;Pieņēmumi!$V$47), "Mikro",
IF(AND(W187&gt;=Pieņēmumi!$V$47,W187&lt;Pieņēmumi!$V$48), "Mazs",
IF(AND(W187&gt;=Pieņēmumi!$V$48,W187&lt;Pieņēmumi!$V$49), "Vidējs","Liels"))))</f>
        <v>Vidējs</v>
      </c>
      <c r="Y187" s="9">
        <f>IF(X187="Mikro",Pieņēmumi!$V$31*V187*0.5,
IF(X187="Mazs",Pieņēmumi!$V$31*V187,
IF(X187="Vidējs",Pieņēmumi!$V$32*V187,
IF(X187="Liels",Pieņēmumi!$V$34*V187,
0))))</f>
        <v>3.4883720930232562</v>
      </c>
      <c r="Z187" s="9">
        <f>IF(X187="Mikro",Pieņēmumi!$V$31*V187*0.5,0)</f>
        <v>0</v>
      </c>
      <c r="AA187">
        <v>85</v>
      </c>
      <c r="AB187">
        <v>3</v>
      </c>
      <c r="AC187" s="2">
        <f t="shared" si="149"/>
        <v>28.333333333333332</v>
      </c>
      <c r="AD187" s="6">
        <f>ROUNDUP(IF($A187=1,AA187/Pieņēmumi!$AF$39,IF($A187=2,AA187/Pieņēmumi!$AF$40,IF($A187=3,AA187/Pieņēmumi!$AF$41,AA187/Pieņēmumi!$AF$42))),$AD$10)</f>
        <v>5</v>
      </c>
      <c r="AE187" s="6">
        <f t="shared" si="120"/>
        <v>17</v>
      </c>
      <c r="AF187" s="6" t="str">
        <f>IF(AND(AE187&gt;=0,AE187&lt;Pieņēmumi!$AF$46),0,
IF(AND(AE187&gt;= Pieņēmumi!$AF$46,AE187&lt;Pieņēmumi!$AF$47), "Mikro",
IF(AND(AE187&gt;=Pieņēmumi!$AF$47,AE187&lt;Pieņēmumi!$AF$48), "Mazs",
IF(AND(AE187&gt;=Pieņēmumi!$AF$48,AE187&lt;Pieņēmumi!$AF$49), "Vidējs","Liels"))))</f>
        <v>Vidējs</v>
      </c>
      <c r="AG187" s="9">
        <f>IF(AF187="Mikro",Pieņēmumi!$AF$31*AD187*0.5,
IF(AF187="Mazs",Pieņēmumi!$AF$31*AD187,
IF(AF187="Vidējs",Pieņēmumi!$AF$32*AD187,
IF(AF187="Liels",Pieņēmumi!$AF$34*AD187,
0))))</f>
        <v>5.1679586563307502</v>
      </c>
      <c r="AH187" s="9">
        <f>IF(AF187="Mikro",Pieņēmumi!$AF$31*AD187*0.5,0)</f>
        <v>0</v>
      </c>
      <c r="AI187">
        <v>82</v>
      </c>
      <c r="AJ187">
        <v>3</v>
      </c>
      <c r="AK187" s="2">
        <f t="shared" si="150"/>
        <v>27.333333333333332</v>
      </c>
      <c r="AL187" s="6">
        <f>ROUNDUP(IF($A187=1,AI187/Pieņēmumi!$AR$39,IF($A187=2,AI187/Pieņēmumi!$AR$40,IF($A187=3,AI187/Pieņēmumi!$AR$41,AI187/Pieņēmumi!$AR$42))),$AL$10)</f>
        <v>4</v>
      </c>
      <c r="AM187" s="6">
        <f t="shared" si="121"/>
        <v>20.5</v>
      </c>
      <c r="AN187" s="6" t="str">
        <f>IF(AND(AM187&gt;=0,AM187&lt;Pieņēmumi!$AR$46),0,
IF(AND(AM187&gt;= Pieņēmumi!$AR$46,AM187&lt;Pieņēmumi!$AR$47), "Mikro",
IF(AND(AM187&gt;=Pieņēmumi!$AR$47,AM187&lt;Pieņēmumi!$AR$48), "Mazs",
IF(AND(AM187&gt;=Pieņēmumi!$AR$48,AM187&lt;Pieņēmumi!$AR$49), "Vidējs","Liels"))))</f>
        <v>Vidējs</v>
      </c>
      <c r="AO187" s="9">
        <f>IF(AN187="Mikro",Pieņēmumi!$AR$31*AL187*0.5,
IF(AN187="Mazs",Pieņēmumi!$AR$31*AL187,
IF(AN187="Vidējs",Pieņēmumi!$AR$32*AL187,
IF(AN187="Liels",Pieņēmumi!$AR$34*AL187,
0))))</f>
        <v>4.3927648578811374</v>
      </c>
      <c r="AP187" s="9">
        <f>IF(AN187="Mikro",Pieņēmumi!$AR$31*AL187*0.5,0)</f>
        <v>0</v>
      </c>
      <c r="AQ187">
        <v>82</v>
      </c>
      <c r="AR187">
        <v>3</v>
      </c>
      <c r="AS187" s="2">
        <f t="shared" si="151"/>
        <v>27.333333333333332</v>
      </c>
      <c r="AT187" s="6">
        <f>ROUNDUP(IF($A187=1,AQ187/Pieņēmumi!$BC$39,IF($A187=2,AQ187/Pieņēmumi!$BC$40,IF($A187=3,AQ187/Pieņēmumi!$BC$41,AQ187/Pieņēmumi!$BC$42))),$AT$10)</f>
        <v>4</v>
      </c>
      <c r="AU187" s="6">
        <f t="shared" si="122"/>
        <v>20.5</v>
      </c>
      <c r="AV187" s="6" t="str">
        <f>IF(AND(AU187&gt;=0,AU187&lt;Pieņēmumi!$BC$46),0,
IF(AND(AU187&gt;= Pieņēmumi!$BC$46,AU187&lt;Pieņēmumi!$BC$47), "Mikro",
IF(AND(AU187&gt;=Pieņēmumi!$BC$47,AU187&lt;Pieņēmumi!$BC$48), "Mazs",
IF(AND(AU187&gt;=Pieņēmumi!$BC$48,AU187&lt;Pieņēmumi!$BC$49), "Vidējs","Liels"))))</f>
        <v>Vidējs</v>
      </c>
      <c r="AW187" s="9">
        <f>IF(AV187="Mikro",Pieņēmumi!$BC$31*AT187*0.5,
IF(AV187="Mazs",Pieņēmumi!$BC$31*AT187,
IF(AV187="Vidējs",Pieņēmumi!$BC$32*AT187,
IF(AV187="Liels",Pieņēmumi!$BC$34*AT187,
0))))</f>
        <v>4.6511627906976747</v>
      </c>
      <c r="AX187" s="9">
        <f>IF(AV187="Mikro",Pieņēmumi!$BC$31*AT187*0.5,0)</f>
        <v>0</v>
      </c>
      <c r="AY187">
        <v>0</v>
      </c>
      <c r="AZ187">
        <v>0</v>
      </c>
      <c r="BA187" s="2">
        <v>0</v>
      </c>
      <c r="BB187" s="6">
        <f>ROUNDUP(IF($A187=1,AY187/Pieņēmumi!$BN$39,IF($A187=2,AY187/Pieņēmumi!$BN$40,IF($A187=3,AY187/Pieņēmumi!$BN$41,AY187/Pieņēmumi!$BN$42))),$BB$10)</f>
        <v>0</v>
      </c>
      <c r="BC187" s="6">
        <f t="shared" si="123"/>
        <v>0</v>
      </c>
      <c r="BD187" s="6">
        <f>IF(AND(BC187&gt;=0,BC187&lt;Pieņēmumi!$BN$46),0,
IF(AND(BC187&gt;= Pieņēmumi!$BN$46,BC187&lt;Pieņēmumi!$BN$47), "Mikro",
IF(AND(BC187&gt;=Pieņēmumi!$BN$47,BC187&lt;Pieņēmumi!$BN$48), "Mazs",
IF(AND(BC187&gt;=Pieņēmumi!$BN$48,BC187&lt;Pieņēmumi!$BN$49), "Vidējs","Liels"))))</f>
        <v>0</v>
      </c>
      <c r="BE187" s="9">
        <f>IF(BD187="Mikro",Pieņēmumi!$BN$31*BB187*0.5,
IF(BD187="Mazs",Pieņēmumi!$BN$31*BB187,
IF(BD187="Vidējs",Pieņēmumi!$BN$32*BB187,
IF(BD187="Liels",Pieņēmumi!$BN$34*BB187,
0))))</f>
        <v>0</v>
      </c>
      <c r="BF187" s="9">
        <f>IF(BD187="Mikro",Pieņēmumi!$BN$31*BB187*0.5,0)</f>
        <v>0</v>
      </c>
      <c r="BG187">
        <v>0</v>
      </c>
      <c r="BH187">
        <v>0</v>
      </c>
      <c r="BI187" s="2">
        <v>0</v>
      </c>
      <c r="BJ187" s="6">
        <f>ROUNDUP(IF($A187=1,BG187/Pieņēmumi!$BY$39,IF($A187=2,BG187/Pieņēmumi!$BY$40,IF($A187=3,BG187/Pieņēmumi!$BY$41,BG187/Pieņēmumi!$BY$42))),$BJ$10)</f>
        <v>0</v>
      </c>
      <c r="BK187" s="6">
        <f t="shared" si="124"/>
        <v>0</v>
      </c>
      <c r="BL187" s="6">
        <f>IF(AND(BK187&gt;=0,BK187&lt;Pieņēmumi!$BY$46),0,
IF(AND(BK187&gt;= Pieņēmumi!$BY$46,BK187&lt;Pieņēmumi!$BY$47), "Mikro",
IF(AND(BK187&gt;=Pieņēmumi!$BY$47,BK187&lt;Pieņēmumi!$BY$48), "Mazs",
IF(AND(BK187&gt;=Pieņēmumi!$BY$48,BK187&lt;Pieņēmumi!$BY$49), "Vidējs","Liels"))))</f>
        <v>0</v>
      </c>
      <c r="BM187" s="9">
        <f>IF(BL187="Mikro",Pieņēmumi!$BY$31*BJ187*0.5,
IF(BL187="Mazs",Pieņēmumi!$BY$31*BJ187,
IF(BL187="Vidējs",Pieņēmumi!$BY$32*BJ187,
IF(BL187="Liels",Pieņēmumi!$BY$34*BJ187,
0))))</f>
        <v>0</v>
      </c>
      <c r="BN187" s="9">
        <f>IF(BL187="Mikro",Pieņēmumi!$BY$31*BJ187*0.5,0)</f>
        <v>0</v>
      </c>
      <c r="BO187">
        <v>0</v>
      </c>
      <c r="BP187">
        <v>0</v>
      </c>
      <c r="BQ187" s="2">
        <v>0</v>
      </c>
      <c r="BR187" s="6">
        <f>ROUNDUP(IF($A187=1,BO187/Pieņēmumi!$CJ$39,IF($A187=2,BO187/Pieņēmumi!$CJ$40,IF($A187=3,BO187/Pieņēmumi!$CJ$41,BO187/Pieņēmumi!$CJ$42))),$BR$10)</f>
        <v>0</v>
      </c>
      <c r="BS187" s="6">
        <f t="shared" si="125"/>
        <v>0</v>
      </c>
      <c r="BT187" s="6">
        <f>IF(AND(BS187&gt;=0,BS187&lt;Pieņēmumi!$CJ$46),0,
IF(AND(BS187&gt;= Pieņēmumi!$CJ$46,BS187&lt;Pieņēmumi!$CJ$47), "Mikro",
IF(AND(BS187&gt;=Pieņēmumi!$CJ$47,BS187&lt;Pieņēmumi!$CJ$48), "Mazs",
IF(AND(BS187&gt;=Pieņēmumi!$CJ$48,BS187&lt;Pieņēmumi!$CJ$49), "Vidējs","Liels"))))</f>
        <v>0</v>
      </c>
      <c r="BU187" s="9">
        <f>IF(BT187="Mikro",Pieņēmumi!$CJ$31*BR187*0.5,
IF(BT187="Mazs",Pieņēmumi!$CJ$31*BR187,
IF(BT187="Vidējs",Pieņēmumi!$CJ$32*BR187,
IF(BT187="Liels",Pieņēmumi!$CJ$34*BR187,
0))))</f>
        <v>0</v>
      </c>
      <c r="BV187" s="9">
        <f>IF(BT187="Mikro",Pieņēmumi!$CJ$31*BR187*0.5,0)</f>
        <v>0</v>
      </c>
      <c r="BW187">
        <v>0</v>
      </c>
      <c r="BX187">
        <v>0</v>
      </c>
      <c r="BY187" s="2">
        <v>0</v>
      </c>
      <c r="BZ187" s="6">
        <f>ROUNDUP(IF($A187=1,BW187/Pieņēmumi!$CU$42,IF($A187=2,BW187/Pieņēmumi!$CU$43,IF($A187=3,BW187/Pieņēmumi!$CU$44,BW187/Pieņēmumi!$CU$45))),$CH$10)</f>
        <v>0</v>
      </c>
      <c r="CA187" s="6">
        <f t="shared" si="126"/>
        <v>0</v>
      </c>
      <c r="CB187" s="6">
        <f>IF(AND(CA187&gt;=0,CA187&lt;Pieņēmumi!$CU$49),0,
IF(AND(CA187&gt;=Pieņēmumi!$CU$49,CA187&lt;Pieņēmumi!$CU$50),"Mazs",
IF(AND(CA187&gt;=Pieņēmumi!$CU$50,CA187&lt;Pieņēmumi!$CU$51),"Vidējs","Liels")))</f>
        <v>0</v>
      </c>
      <c r="CC187" s="9">
        <f>IF(CB187="Mazs",Pieņēmumi!$CU$34*BZ187,IF(CB187="Vidējs",Pieņēmumi!$CU$35*BZ187,IF(CB187="Liels",Pieņēmumi!$CU$37*BZ187,0)))</f>
        <v>0</v>
      </c>
      <c r="CD187" s="9">
        <f>IF(CB187="Mazs",(Pieņēmumi!$CU$35-Pieņēmumi!$CU$34)*BZ187,0)</f>
        <v>0</v>
      </c>
      <c r="CE187">
        <v>0</v>
      </c>
      <c r="CF187">
        <v>0</v>
      </c>
      <c r="CG187" s="2">
        <v>0</v>
      </c>
      <c r="CH187" s="6">
        <f>ROUNDUP(IF($A187=1,CE187/Pieņēmumi!$DE$42,IF($A187=2,CE187/Pieņēmumi!$DE$43,IF($A187=3,CE187/Pieņēmumi!$DE$44,CE187/Pieņēmumi!$DE$45))),$CH$10)</f>
        <v>0</v>
      </c>
      <c r="CI187" s="6">
        <f t="shared" si="127"/>
        <v>0</v>
      </c>
      <c r="CJ187" s="6">
        <f>IF(AND(CI187&gt;=0,CI187&lt;Pieņēmumi!$DE$49),0,
IF(AND(CI187&gt;=Pieņēmumi!$DE$49,CI187&lt;Pieņēmumi!$DE$50),"Mazs",
IF(AND(CI187&gt;=Pieņēmumi!$DE$50,CI187&lt;Pieņēmumi!$DE$51),"Vidējs","Liels")))</f>
        <v>0</v>
      </c>
      <c r="CK187" s="9">
        <f>IF(CJ187="Mazs",Pieņēmumi!$DE$34*CH187,IF(CJ187="Vidējs",Pieņēmumi!$DE$35*CH187,IF(CJ187="Liels",Pieņēmumi!$DE$37*CH187,0)))</f>
        <v>0</v>
      </c>
      <c r="CL187" s="9">
        <f>IF(CJ187="Mazs",(Pieņēmumi!$DE$35-Pieņēmumi!$DE$34)*CH187,0)</f>
        <v>0</v>
      </c>
      <c r="CM187">
        <v>0</v>
      </c>
      <c r="CN187">
        <v>0</v>
      </c>
      <c r="CO187" s="2">
        <v>0</v>
      </c>
      <c r="CP187" s="6">
        <f>ROUNDUP(IF($A187=1,CM187/Pieņēmumi!$DO$42,IF($A187=2,CM187/Pieņēmumi!$DO$43,IF($A187=3,CM187/Pieņēmumi!$DO$44,CM187/Pieņēmumi!$DO$45))),$CP$10)</f>
        <v>0</v>
      </c>
      <c r="CQ187" s="6">
        <f t="shared" si="128"/>
        <v>0</v>
      </c>
      <c r="CR187" s="6">
        <f>IF(AND(CQ187&gt;=0,CQ187&lt;Pieņēmumi!$DO$49),0,
IF(AND(CQ187&gt;=Pieņēmumi!$DO$49,CQ187&lt;Pieņēmumi!$DO$50),"Mazs",
IF(AND(CQ187&gt;=Pieņēmumi!$DO$50,CQ187&lt;Pieņēmumi!$DO$51),"Vidējs","Liels")))</f>
        <v>0</v>
      </c>
      <c r="CS187" s="9">
        <f>IF(CR187="Mazs",Pieņēmumi!$DO$34*CP187,IF(CR187="Vidējs",Pieņēmumi!$DO$35*CP187,IF(CR187="Liels",Pieņēmumi!$DO$37*CP187,0)))</f>
        <v>0</v>
      </c>
      <c r="CT187" s="9">
        <f>IF(CR187="Mazs",(Pieņēmumi!$DO$35-Pieņēmumi!$DO$34)*CP187,0)</f>
        <v>0</v>
      </c>
      <c r="CU187" s="6">
        <f t="shared" si="129"/>
        <v>479</v>
      </c>
      <c r="CV187" s="6">
        <f t="shared" si="130"/>
        <v>18</v>
      </c>
      <c r="CW187" s="2">
        <f t="shared" si="131"/>
        <v>26.611111111111111</v>
      </c>
      <c r="CX187" t="str">
        <f t="shared" si="132"/>
        <v>Vidējā</v>
      </c>
    </row>
    <row r="188" spans="1:102" x14ac:dyDescent="0.25">
      <c r="A188" s="5">
        <v>3</v>
      </c>
      <c r="B188" s="23">
        <v>0.6781693766071728</v>
      </c>
      <c r="C188">
        <v>3</v>
      </c>
      <c r="D188">
        <v>0</v>
      </c>
      <c r="E188" s="2">
        <v>0</v>
      </c>
      <c r="F188" s="6">
        <f>ROUNDUP(IF($A188=1,C188/Pieņēmumi!$B$39,IF($A188=2,C188/Pieņēmumi!$B$40,IF($A188=3,C188/Pieņēmumi!$B$41,C188/Pieņēmumi!$B$42))),$F$10)</f>
        <v>1</v>
      </c>
      <c r="G188" s="6">
        <f t="shared" si="117"/>
        <v>3</v>
      </c>
      <c r="H188" s="6" t="str">
        <f>IF(AND(G188&gt;=0,G188&lt;Pieņēmumi!$B$46),0,
IF(AND(G188&gt;= Pieņēmumi!$B$46,G188&lt;Pieņēmumi!$B$47), "Mikro",
IF(AND(G188&gt;=Pieņēmumi!$B$47,G188&lt;Pieņēmumi!$B$48), "Mazs",
IF(AND(G188&gt;=Pieņēmumi!$B$48,G188&lt;Pieņēmumi!$B$49), "Vidējs","Liels"))))</f>
        <v>Mikro</v>
      </c>
      <c r="I188" s="9">
        <f>IF(H188="Mikro",Pieņēmumi!$B$31*F188*0.5,
IF(H188="Mazs",Pieņēmumi!$B$31*F188,
IF(H188="Vidējs",Pieņēmumi!$B$32*F188,
IF(H188="Liels",Pieņēmumi!$B$34*F188,
0))))</f>
        <v>0.35792094615624032</v>
      </c>
      <c r="J188" s="9">
        <f>IF(H188="Mikro",Pieņēmumi!$B$31*F188*0.5,0)</f>
        <v>0.35792094615624032</v>
      </c>
      <c r="K188">
        <v>5</v>
      </c>
      <c r="L188">
        <v>0</v>
      </c>
      <c r="M188" s="2">
        <v>0</v>
      </c>
      <c r="N188" s="6">
        <f>ROUNDUP(IF($A188=1,K188/Pieņēmumi!$L$39,IF($A188=2,K188/Pieņēmumi!$L$40,IF($A188=3,K188/Pieņēmumi!$L$41,K188/Pieņēmumi!$L$42))),$N$10)</f>
        <v>1</v>
      </c>
      <c r="O188" s="6">
        <f t="shared" si="118"/>
        <v>5</v>
      </c>
      <c r="P188" s="6" t="str">
        <f>IF(AND(O188&gt;=0,O188&lt;Pieņēmumi!$L$46),0,
IF(AND(O188&gt;= Pieņēmumi!$L$46,O188&lt;Pieņēmumi!$L$47), "Mikro",
IF(AND(O188&gt;=Pieņēmumi!$L$47,O188&lt;Pieņēmumi!$L$48), "Mazs",
IF(AND(O188&gt;=Pieņēmumi!$L$48,O188&lt;Pieņēmumi!$L$49), "Vidējs","Liels"))))</f>
        <v>Mikro</v>
      </c>
      <c r="Q188" s="9">
        <f>IF(P188="Mikro",Pieņēmumi!$L$31*N188*0.5,
IF(P188="Mazs",Pieņēmumi!$L$31*N188,
IF(P188="Vidējs",Pieņēmumi!$L$32*N188,
IF(P188="Liels",Pieņēmumi!$L$34*N188,
0))))</f>
        <v>0.3734827264239029</v>
      </c>
      <c r="R188" s="9">
        <f>IF(P188="Mikro",Pieņēmumi!$L$31*N188*0.5,0)</f>
        <v>0.3734827264239029</v>
      </c>
      <c r="S188">
        <v>4</v>
      </c>
      <c r="T188">
        <v>1</v>
      </c>
      <c r="U188" s="2">
        <f t="shared" si="148"/>
        <v>4</v>
      </c>
      <c r="V188" s="6">
        <f>ROUNDUP(IF($A188=1,S188/Pieņēmumi!$V$39,IF($A188=2,S188/Pieņēmumi!$V$40,IF($A188=3,S188/Pieņēmumi!$V$41,S188/Pieņēmumi!$V$42))),$V$10)</f>
        <v>1</v>
      </c>
      <c r="W188" s="6">
        <f t="shared" si="119"/>
        <v>4</v>
      </c>
      <c r="X188" s="6" t="str">
        <f>IF(AND(W188&gt;=0,W188&lt;Pieņēmumi!$V$46),0,
IF(AND(W188&gt;= Pieņēmumi!$V$46,W188&lt;Pieņēmumi!$V$47), "Mikro",
IF(AND(W188&gt;=Pieņēmumi!$V$47,W188&lt;Pieņēmumi!$V$48), "Mazs",
IF(AND(W188&gt;=Pieņēmumi!$V$48,W188&lt;Pieņēmumi!$V$49), "Vidējs","Liels"))))</f>
        <v>Mikro</v>
      </c>
      <c r="Y188" s="9">
        <f>IF(X188="Mikro",Pieņēmumi!$V$31*V188*0.5,
IF(X188="Mazs",Pieņēmumi!$V$31*V188,
IF(X188="Vidējs",Pieņēmumi!$V$32*V188,
IF(X188="Liels",Pieņēmumi!$V$34*V188,
0))))</f>
        <v>0.38904450669156554</v>
      </c>
      <c r="Z188" s="9">
        <f>IF(X188="Mikro",Pieņēmumi!$V$31*V188*0.5,0)</f>
        <v>0.38904450669156554</v>
      </c>
      <c r="AA188">
        <v>0</v>
      </c>
      <c r="AB188">
        <v>0</v>
      </c>
      <c r="AC188" s="2">
        <v>0</v>
      </c>
      <c r="AD188" s="6">
        <f>ROUNDUP(IF($A188=1,AA188/Pieņēmumi!$AF$39,IF($A188=2,AA188/Pieņēmumi!$AF$40,IF($A188=3,AA188/Pieņēmumi!$AF$41,AA188/Pieņēmumi!$AF$42))),$AD$10)</f>
        <v>0</v>
      </c>
      <c r="AE188" s="6">
        <f t="shared" si="120"/>
        <v>0</v>
      </c>
      <c r="AF188" s="6">
        <f>IF(AND(AE188&gt;=0,AE188&lt;Pieņēmumi!$AF$46),0,
IF(AND(AE188&gt;= Pieņēmumi!$AF$46,AE188&lt;Pieņēmumi!$AF$47), "Mikro",
IF(AND(AE188&gt;=Pieņēmumi!$AF$47,AE188&lt;Pieņēmumi!$AF$48), "Mazs",
IF(AND(AE188&gt;=Pieņēmumi!$AF$48,AE188&lt;Pieņēmumi!$AF$49), "Vidējs","Liels"))))</f>
        <v>0</v>
      </c>
      <c r="AG188" s="9">
        <f>IF(AF188="Mikro",Pieņēmumi!$AF$31*AD188*0.5,
IF(AF188="Mazs",Pieņēmumi!$AF$31*AD188,
IF(AF188="Vidējs",Pieņēmumi!$AF$32*AD188,
IF(AF188="Liels",Pieņēmumi!$AF$34*AD188,
0))))</f>
        <v>0</v>
      </c>
      <c r="AH188" s="9">
        <f>IF(AF188="Mikro",Pieņēmumi!$AF$31*AD188*0.5,0)</f>
        <v>0</v>
      </c>
      <c r="AI188">
        <v>0</v>
      </c>
      <c r="AJ188">
        <v>0</v>
      </c>
      <c r="AK188" s="2">
        <v>0</v>
      </c>
      <c r="AL188" s="6">
        <f>ROUNDUP(IF($A188=1,AI188/Pieņēmumi!$AR$39,IF($A188=2,AI188/Pieņēmumi!$AR$40,IF($A188=3,AI188/Pieņēmumi!$AR$41,AI188/Pieņēmumi!$AR$42))),$AL$10)</f>
        <v>0</v>
      </c>
      <c r="AM188" s="6">
        <f t="shared" si="121"/>
        <v>0</v>
      </c>
      <c r="AN188" s="6">
        <f>IF(AND(AM188&gt;=0,AM188&lt;Pieņēmumi!$AR$46),0,
IF(AND(AM188&gt;= Pieņēmumi!$AR$46,AM188&lt;Pieņēmumi!$AR$47), "Mikro",
IF(AND(AM188&gt;=Pieņēmumi!$AR$47,AM188&lt;Pieņēmumi!$AR$48), "Mazs",
IF(AND(AM188&gt;=Pieņēmumi!$AR$48,AM188&lt;Pieņēmumi!$AR$49), "Vidējs","Liels"))))</f>
        <v>0</v>
      </c>
      <c r="AO188" s="9">
        <f>IF(AN188="Mikro",Pieņēmumi!$AR$31*AL188*0.5,
IF(AN188="Mazs",Pieņēmumi!$AR$31*AL188,
IF(AN188="Vidējs",Pieņēmumi!$AR$32*AL188,
IF(AN188="Liels",Pieņēmumi!$AR$34*AL188,
0))))</f>
        <v>0</v>
      </c>
      <c r="AP188" s="9">
        <f>IF(AN188="Mikro",Pieņēmumi!$AR$31*AL188*0.5,0)</f>
        <v>0</v>
      </c>
      <c r="AQ188">
        <v>6</v>
      </c>
      <c r="AR188">
        <v>1</v>
      </c>
      <c r="AS188" s="2">
        <f t="shared" si="151"/>
        <v>6</v>
      </c>
      <c r="AT188" s="6">
        <f>ROUNDUP(IF($A188=1,AQ188/Pieņēmumi!$BC$39,IF($A188=2,AQ188/Pieņēmumi!$BC$40,IF($A188=3,AQ188/Pieņēmumi!$BC$41,AQ188/Pieņēmumi!$BC$42))),$AT$10)</f>
        <v>1</v>
      </c>
      <c r="AU188" s="6">
        <f t="shared" si="122"/>
        <v>6</v>
      </c>
      <c r="AV188" s="6" t="str">
        <f>IF(AND(AU188&gt;=0,AU188&lt;Pieņēmumi!$BC$46),0,
IF(AND(AU188&gt;= Pieņēmumi!$BC$46,AU188&lt;Pieņēmumi!$BC$47), "Mikro",
IF(AND(AU188&gt;=Pieņēmumi!$BC$47,AU188&lt;Pieņēmumi!$BC$48), "Mazs",
IF(AND(AU188&gt;=Pieņēmumi!$BC$48,AU188&lt;Pieņēmumi!$BC$49), "Vidējs","Liels"))))</f>
        <v>Mikro</v>
      </c>
      <c r="AW188" s="9">
        <f>IF(AV188="Mikro",Pieņēmumi!$BC$31*AT188*0.5,
IF(AV188="Mazs",Pieņēmumi!$BC$31*AT188,
IF(AV188="Vidējs",Pieņēmumi!$BC$32*AT188,
IF(AV188="Liels",Pieņēmumi!$BC$34*AT188,
0))))</f>
        <v>0.48241518829754126</v>
      </c>
      <c r="AX188" s="9">
        <f>IF(AV188="Mikro",Pieņēmumi!$BC$31*AT188*0.5,0)</f>
        <v>0.48241518829754126</v>
      </c>
      <c r="AY188">
        <v>2</v>
      </c>
      <c r="AZ188">
        <v>0</v>
      </c>
      <c r="BA188" s="2">
        <v>0</v>
      </c>
      <c r="BB188" s="6">
        <f>ROUNDUP(IF($A188=1,AY188/Pieņēmumi!$BN$39,IF($A188=2,AY188/Pieņēmumi!$BN$40,IF($A188=3,AY188/Pieņēmumi!$BN$41,AY188/Pieņēmumi!$BN$42))),$BB$10)</f>
        <v>1</v>
      </c>
      <c r="BC188" s="6">
        <f t="shared" si="123"/>
        <v>2</v>
      </c>
      <c r="BD188" s="6" t="str">
        <f>IF(AND(BC188&gt;=0,BC188&lt;Pieņēmumi!$BN$46),0,
IF(AND(BC188&gt;= Pieņēmumi!$BN$46,BC188&lt;Pieņēmumi!$BN$47), "Mikro",
IF(AND(BC188&gt;=Pieņēmumi!$BN$47,BC188&lt;Pieņēmumi!$BN$48), "Mazs",
IF(AND(BC188&gt;=Pieņēmumi!$BN$48,BC188&lt;Pieņēmumi!$BN$49), "Vidējs","Liels"))))</f>
        <v>Mikro</v>
      </c>
      <c r="BE188" s="9">
        <f>IF(BD188="Mikro",Pieņēmumi!$BN$31*BB188*0.5,
IF(BD188="Mazs",Pieņēmumi!$BN$31*BB188,
IF(BD188="Vidējs",Pieņēmumi!$BN$32*BB188,
IF(BD188="Liels",Pieņēmumi!$BN$34*BB188,
0))))</f>
        <v>0.51353874883286654</v>
      </c>
      <c r="BF188" s="9">
        <f>IF(BD188="Mikro",Pieņēmumi!$BN$31*BB188*0.5,0)</f>
        <v>0.51353874883286654</v>
      </c>
      <c r="BG188">
        <v>4</v>
      </c>
      <c r="BH188">
        <v>0</v>
      </c>
      <c r="BI188" s="2">
        <v>0</v>
      </c>
      <c r="BJ188" s="6">
        <f>ROUNDUP(IF($A188=1,BG188/Pieņēmumi!$BY$39,IF($A188=2,BG188/Pieņēmumi!$BY$40,IF($A188=3,BG188/Pieņēmumi!$BY$41,BG188/Pieņēmumi!$BY$42))),$BJ$10)</f>
        <v>1</v>
      </c>
      <c r="BK188" s="6">
        <f t="shared" si="124"/>
        <v>4</v>
      </c>
      <c r="BL188" s="6" t="str">
        <f>IF(AND(BK188&gt;=0,BK188&lt;Pieņēmumi!$BY$46),0,
IF(AND(BK188&gt;= Pieņēmumi!$BY$46,BK188&lt;Pieņēmumi!$BY$47), "Mikro",
IF(AND(BK188&gt;=Pieņēmumi!$BY$47,BK188&lt;Pieņēmumi!$BY$48), "Mazs",
IF(AND(BK188&gt;=Pieņēmumi!$BY$48,BK188&lt;Pieņēmumi!$BY$49), "Vidējs","Liels"))))</f>
        <v>Mikro</v>
      </c>
      <c r="BM188" s="9">
        <f>IF(BL188="Mikro",Pieņēmumi!$BY$31*BJ188*0.5,
IF(BL188="Mazs",Pieņēmumi!$BY$31*BJ188,
IF(BL188="Vidējs",Pieņēmumi!$BY$32*BJ188,
IF(BL188="Liels",Pieņēmumi!$BY$34*BJ188,
0))))</f>
        <v>0.54466230936819171</v>
      </c>
      <c r="BN188" s="9">
        <f>IF(BL188="Mikro",Pieņēmumi!$BY$31*BJ188*0.5,0)</f>
        <v>0.54466230936819171</v>
      </c>
      <c r="BO188">
        <v>7</v>
      </c>
      <c r="BP188">
        <v>1</v>
      </c>
      <c r="BQ188" s="2">
        <f>BO188/BP188</f>
        <v>7</v>
      </c>
      <c r="BR188" s="6">
        <f>ROUNDUP(IF($A188=1,BO188/Pieņēmumi!$CJ$39,IF($A188=2,BO188/Pieņēmumi!$CJ$40,IF($A188=3,BO188/Pieņēmumi!$CJ$41,BO188/Pieņēmumi!$CJ$42))),$BR$10)</f>
        <v>1</v>
      </c>
      <c r="BS188" s="6">
        <f t="shared" si="125"/>
        <v>7</v>
      </c>
      <c r="BT188" s="6" t="str">
        <f>IF(AND(BS188&gt;=0,BS188&lt;Pieņēmumi!$CJ$46),0,
IF(AND(BS188&gt;= Pieņēmumi!$CJ$46,BS188&lt;Pieņēmumi!$CJ$47), "Mikro",
IF(AND(BS188&gt;=Pieņēmumi!$CJ$47,BS188&lt;Pieņēmumi!$CJ$48), "Mazs",
IF(AND(BS188&gt;=Pieņēmumi!$CJ$48,BS188&lt;Pieņēmumi!$CJ$49), "Vidējs","Liels"))))</f>
        <v>Mikro</v>
      </c>
      <c r="BU188" s="9">
        <f>IF(BT188="Mikro",Pieņēmumi!$CJ$31*BR188*0.5,
IF(BT188="Mazs",Pieņēmumi!$CJ$31*BR188,
IF(BT188="Vidējs",Pieņēmumi!$CJ$32*BR188,
IF(BT188="Liels",Pieņēmumi!$CJ$34*BR188,
0))))</f>
        <v>0.54466230936819171</v>
      </c>
      <c r="BV188" s="9">
        <f>IF(BT188="Mikro",Pieņēmumi!$CJ$31*BR188*0.5,0)</f>
        <v>0.54466230936819171</v>
      </c>
      <c r="BW188">
        <v>0</v>
      </c>
      <c r="BX188">
        <v>0</v>
      </c>
      <c r="BY188" s="2">
        <v>0</v>
      </c>
      <c r="BZ188" s="6">
        <f>ROUNDUP(IF($A188=1,BW188/Pieņēmumi!$CU$42,IF($A188=2,BW188/Pieņēmumi!$CU$43,IF($A188=3,BW188/Pieņēmumi!$CU$44,BW188/Pieņēmumi!$CU$45))),$CH$10)</f>
        <v>0</v>
      </c>
      <c r="CA188" s="6">
        <f t="shared" si="126"/>
        <v>0</v>
      </c>
      <c r="CB188" s="6">
        <f>IF(AND(CA188&gt;=0,CA188&lt;Pieņēmumi!$CU$49),0,
IF(AND(CA188&gt;=Pieņēmumi!$CU$49,CA188&lt;Pieņēmumi!$CU$50),"Mazs",
IF(AND(CA188&gt;=Pieņēmumi!$CU$50,CA188&lt;Pieņēmumi!$CU$51),"Vidējs","Liels")))</f>
        <v>0</v>
      </c>
      <c r="CC188" s="9">
        <f>IF(CB188="Mazs",Pieņēmumi!$CU$34*BZ188,IF(CB188="Vidējs",Pieņēmumi!$CU$35*BZ188,IF(CB188="Liels",Pieņēmumi!$CU$37*BZ188,0)))</f>
        <v>0</v>
      </c>
      <c r="CD188" s="9">
        <f>IF(CB188="Mazs",(Pieņēmumi!$CU$35-Pieņēmumi!$CU$34)*BZ188,0)</f>
        <v>0</v>
      </c>
      <c r="CE188">
        <v>0</v>
      </c>
      <c r="CF188">
        <v>0</v>
      </c>
      <c r="CG188" s="2">
        <v>0</v>
      </c>
      <c r="CH188" s="6">
        <f>ROUNDUP(IF($A188=1,CE188/Pieņēmumi!$DE$42,IF($A188=2,CE188/Pieņēmumi!$DE$43,IF($A188=3,CE188/Pieņēmumi!$DE$44,CE188/Pieņēmumi!$DE$45))),$CH$10)</f>
        <v>0</v>
      </c>
      <c r="CI188" s="6">
        <f t="shared" si="127"/>
        <v>0</v>
      </c>
      <c r="CJ188" s="6">
        <f>IF(AND(CI188&gt;=0,CI188&lt;Pieņēmumi!$DE$49),0,
IF(AND(CI188&gt;=Pieņēmumi!$DE$49,CI188&lt;Pieņēmumi!$DE$50),"Mazs",
IF(AND(CI188&gt;=Pieņēmumi!$DE$50,CI188&lt;Pieņēmumi!$DE$51),"Vidējs","Liels")))</f>
        <v>0</v>
      </c>
      <c r="CK188" s="9">
        <f>IF(CJ188="Mazs",Pieņēmumi!$DE$34*CH188,IF(CJ188="Vidējs",Pieņēmumi!$DE$35*CH188,IF(CJ188="Liels",Pieņēmumi!$DE$37*CH188,0)))</f>
        <v>0</v>
      </c>
      <c r="CL188" s="9">
        <f>IF(CJ188="Mazs",(Pieņēmumi!$DE$35-Pieņēmumi!$DE$34)*CH188,0)</f>
        <v>0</v>
      </c>
      <c r="CM188">
        <v>0</v>
      </c>
      <c r="CN188">
        <v>0</v>
      </c>
      <c r="CO188" s="2">
        <v>0</v>
      </c>
      <c r="CP188" s="6">
        <f>ROUNDUP(IF($A188=1,CM188/Pieņēmumi!$DO$42,IF($A188=2,CM188/Pieņēmumi!$DO$43,IF($A188=3,CM188/Pieņēmumi!$DO$44,CM188/Pieņēmumi!$DO$45))),$CP$10)</f>
        <v>0</v>
      </c>
      <c r="CQ188" s="6">
        <f t="shared" si="128"/>
        <v>0</v>
      </c>
      <c r="CR188" s="6">
        <f>IF(AND(CQ188&gt;=0,CQ188&lt;Pieņēmumi!$DO$49),0,
IF(AND(CQ188&gt;=Pieņēmumi!$DO$49,CQ188&lt;Pieņēmumi!$DO$50),"Mazs",
IF(AND(CQ188&gt;=Pieņēmumi!$DO$50,CQ188&lt;Pieņēmumi!$DO$51),"Vidējs","Liels")))</f>
        <v>0</v>
      </c>
      <c r="CS188" s="9">
        <f>IF(CR188="Mazs",Pieņēmumi!$DO$34*CP188,IF(CR188="Vidējs",Pieņēmumi!$DO$35*CP188,IF(CR188="Liels",Pieņēmumi!$DO$37*CP188,0)))</f>
        <v>0</v>
      </c>
      <c r="CT188" s="9">
        <f>IF(CR188="Mazs",(Pieņēmumi!$DO$35-Pieņēmumi!$DO$34)*CP188,0)</f>
        <v>0</v>
      </c>
      <c r="CU188" s="6">
        <f t="shared" si="129"/>
        <v>31</v>
      </c>
      <c r="CV188" s="6">
        <f t="shared" si="130"/>
        <v>3</v>
      </c>
      <c r="CW188" s="2">
        <f t="shared" si="131"/>
        <v>10.333333333333334</v>
      </c>
      <c r="CX188" t="str">
        <f t="shared" si="132"/>
        <v>Mazā</v>
      </c>
    </row>
    <row r="189" spans="1:102" x14ac:dyDescent="0.25">
      <c r="A189" s="5">
        <v>3</v>
      </c>
      <c r="B189" s="23">
        <v>0.67726983840002208</v>
      </c>
      <c r="C189">
        <v>4</v>
      </c>
      <c r="D189">
        <v>1</v>
      </c>
      <c r="E189" s="2">
        <f t="shared" ref="E189:E211" si="155">C189/D189</f>
        <v>4</v>
      </c>
      <c r="F189" s="6">
        <f>ROUNDUP(IF($A189=1,C189/Pieņēmumi!$B$39,IF($A189=2,C189/Pieņēmumi!$B$40,IF($A189=3,C189/Pieņēmumi!$B$41,C189/Pieņēmumi!$B$42))),$F$10)</f>
        <v>1</v>
      </c>
      <c r="G189" s="6">
        <f t="shared" si="117"/>
        <v>4</v>
      </c>
      <c r="H189" s="6" t="str">
        <f>IF(AND(G189&gt;=0,G189&lt;Pieņēmumi!$B$46),0,
IF(AND(G189&gt;= Pieņēmumi!$B$46,G189&lt;Pieņēmumi!$B$47), "Mikro",
IF(AND(G189&gt;=Pieņēmumi!$B$47,G189&lt;Pieņēmumi!$B$48), "Mazs",
IF(AND(G189&gt;=Pieņēmumi!$B$48,G189&lt;Pieņēmumi!$B$49), "Vidējs","Liels"))))</f>
        <v>Mikro</v>
      </c>
      <c r="I189" s="9">
        <f>IF(H189="Mikro",Pieņēmumi!$B$31*F189*0.5,
IF(H189="Mazs",Pieņēmumi!$B$31*F189,
IF(H189="Vidējs",Pieņēmumi!$B$32*F189,
IF(H189="Liels",Pieņēmumi!$B$34*F189,
0))))</f>
        <v>0.35792094615624032</v>
      </c>
      <c r="J189" s="9">
        <f>IF(H189="Mikro",Pieņēmumi!$B$31*F189*0.5,0)</f>
        <v>0.35792094615624032</v>
      </c>
      <c r="K189">
        <v>2</v>
      </c>
      <c r="L189">
        <v>1</v>
      </c>
      <c r="M189" s="2">
        <f t="shared" ref="M189:M204" si="156">K189/L189</f>
        <v>2</v>
      </c>
      <c r="N189" s="6">
        <f>ROUNDUP(IF($A189=1,K189/Pieņēmumi!$L$39,IF($A189=2,K189/Pieņēmumi!$L$40,IF($A189=3,K189/Pieņēmumi!$L$41,K189/Pieņēmumi!$L$42))),$N$10)</f>
        <v>1</v>
      </c>
      <c r="O189" s="6">
        <f t="shared" si="118"/>
        <v>2</v>
      </c>
      <c r="P189" s="6" t="str">
        <f>IF(AND(O189&gt;=0,O189&lt;Pieņēmumi!$L$46),0,
IF(AND(O189&gt;= Pieņēmumi!$L$46,O189&lt;Pieņēmumi!$L$47), "Mikro",
IF(AND(O189&gt;=Pieņēmumi!$L$47,O189&lt;Pieņēmumi!$L$48), "Mazs",
IF(AND(O189&gt;=Pieņēmumi!$L$48,O189&lt;Pieņēmumi!$L$49), "Vidējs","Liels"))))</f>
        <v>Mikro</v>
      </c>
      <c r="Q189" s="9">
        <f>IF(P189="Mikro",Pieņēmumi!$L$31*N189*0.5,
IF(P189="Mazs",Pieņēmumi!$L$31*N189,
IF(P189="Vidējs",Pieņēmumi!$L$32*N189,
IF(P189="Liels",Pieņēmumi!$L$34*N189,
0))))</f>
        <v>0.3734827264239029</v>
      </c>
      <c r="R189" s="9">
        <f>IF(P189="Mikro",Pieņēmumi!$L$31*N189*0.5,0)</f>
        <v>0.3734827264239029</v>
      </c>
      <c r="S189">
        <v>4</v>
      </c>
      <c r="T189">
        <v>1</v>
      </c>
      <c r="U189" s="2">
        <f t="shared" si="148"/>
        <v>4</v>
      </c>
      <c r="V189" s="6">
        <f>ROUNDUP(IF($A189=1,S189/Pieņēmumi!$V$39,IF($A189=2,S189/Pieņēmumi!$V$40,IF($A189=3,S189/Pieņēmumi!$V$41,S189/Pieņēmumi!$V$42))),$V$10)</f>
        <v>1</v>
      </c>
      <c r="W189" s="6">
        <f t="shared" si="119"/>
        <v>4</v>
      </c>
      <c r="X189" s="6" t="str">
        <f>IF(AND(W189&gt;=0,W189&lt;Pieņēmumi!$V$46),0,
IF(AND(W189&gt;= Pieņēmumi!$V$46,W189&lt;Pieņēmumi!$V$47), "Mikro",
IF(AND(W189&gt;=Pieņēmumi!$V$47,W189&lt;Pieņēmumi!$V$48), "Mazs",
IF(AND(W189&gt;=Pieņēmumi!$V$48,W189&lt;Pieņēmumi!$V$49), "Vidējs","Liels"))))</f>
        <v>Mikro</v>
      </c>
      <c r="Y189" s="9">
        <f>IF(X189="Mikro",Pieņēmumi!$V$31*V189*0.5,
IF(X189="Mazs",Pieņēmumi!$V$31*V189,
IF(X189="Vidējs",Pieņēmumi!$V$32*V189,
IF(X189="Liels",Pieņēmumi!$V$34*V189,
0))))</f>
        <v>0.38904450669156554</v>
      </c>
      <c r="Z189" s="9">
        <f>IF(X189="Mikro",Pieņēmumi!$V$31*V189*0.5,0)</f>
        <v>0.38904450669156554</v>
      </c>
      <c r="AA189">
        <v>0</v>
      </c>
      <c r="AB189">
        <v>0</v>
      </c>
      <c r="AC189" s="2">
        <v>0</v>
      </c>
      <c r="AD189" s="6">
        <f>ROUNDUP(IF($A189=1,AA189/Pieņēmumi!$AF$39,IF($A189=2,AA189/Pieņēmumi!$AF$40,IF($A189=3,AA189/Pieņēmumi!$AF$41,AA189/Pieņēmumi!$AF$42))),$AD$10)</f>
        <v>0</v>
      </c>
      <c r="AE189" s="6">
        <f t="shared" si="120"/>
        <v>0</v>
      </c>
      <c r="AF189" s="6">
        <f>IF(AND(AE189&gt;=0,AE189&lt;Pieņēmumi!$AF$46),0,
IF(AND(AE189&gt;= Pieņēmumi!$AF$46,AE189&lt;Pieņēmumi!$AF$47), "Mikro",
IF(AND(AE189&gt;=Pieņēmumi!$AF$47,AE189&lt;Pieņēmumi!$AF$48), "Mazs",
IF(AND(AE189&gt;=Pieņēmumi!$AF$48,AE189&lt;Pieņēmumi!$AF$49), "Vidējs","Liels"))))</f>
        <v>0</v>
      </c>
      <c r="AG189" s="9">
        <f>IF(AF189="Mikro",Pieņēmumi!$AF$31*AD189*0.5,
IF(AF189="Mazs",Pieņēmumi!$AF$31*AD189,
IF(AF189="Vidējs",Pieņēmumi!$AF$32*AD189,
IF(AF189="Liels",Pieņēmumi!$AF$34*AD189,
0))))</f>
        <v>0</v>
      </c>
      <c r="AH189" s="9">
        <f>IF(AF189="Mikro",Pieņēmumi!$AF$31*AD189*0.5,0)</f>
        <v>0</v>
      </c>
      <c r="AI189">
        <v>5</v>
      </c>
      <c r="AJ189">
        <v>1</v>
      </c>
      <c r="AK189" s="2">
        <f>AI189/AJ189</f>
        <v>5</v>
      </c>
      <c r="AL189" s="6">
        <f>ROUNDUP(IF($A189=1,AI189/Pieņēmumi!$AR$39,IF($A189=2,AI189/Pieņēmumi!$AR$40,IF($A189=3,AI189/Pieņēmumi!$AR$41,AI189/Pieņēmumi!$AR$42))),$AL$10)</f>
        <v>1</v>
      </c>
      <c r="AM189" s="6">
        <f t="shared" si="121"/>
        <v>5</v>
      </c>
      <c r="AN189" s="6" t="str">
        <f>IF(AND(AM189&gt;=0,AM189&lt;Pieņēmumi!$AR$46),0,
IF(AND(AM189&gt;= Pieņēmumi!$AR$46,AM189&lt;Pieņēmumi!$AR$47), "Mikro",
IF(AND(AM189&gt;=Pieņēmumi!$AR$47,AM189&lt;Pieņēmumi!$AR$48), "Mazs",
IF(AND(AM189&gt;=Pieņēmumi!$AR$48,AM189&lt;Pieņēmumi!$AR$49), "Vidējs","Liels"))))</f>
        <v>Mikro</v>
      </c>
      <c r="AO189" s="9">
        <f>IF(AN189="Mikro",Pieņēmumi!$AR$31*AL189*0.5,
IF(AN189="Mazs",Pieņēmumi!$AR$31*AL189,
IF(AN189="Vidējs",Pieņēmumi!$AR$32*AL189,
IF(AN189="Liels",Pieņēmumi!$AR$34*AL189,
0))))</f>
        <v>0.45129162776221604</v>
      </c>
      <c r="AP189" s="9">
        <f>IF(AN189="Mikro",Pieņēmumi!$AR$31*AL189*0.5,0)</f>
        <v>0.45129162776221604</v>
      </c>
      <c r="AQ189">
        <v>5</v>
      </c>
      <c r="AR189">
        <v>1</v>
      </c>
      <c r="AS189" s="2">
        <f t="shared" si="151"/>
        <v>5</v>
      </c>
      <c r="AT189" s="6">
        <f>ROUNDUP(IF($A189=1,AQ189/Pieņēmumi!$BC$39,IF($A189=2,AQ189/Pieņēmumi!$BC$40,IF($A189=3,AQ189/Pieņēmumi!$BC$41,AQ189/Pieņēmumi!$BC$42))),$AT$10)</f>
        <v>1</v>
      </c>
      <c r="AU189" s="6">
        <f t="shared" si="122"/>
        <v>5</v>
      </c>
      <c r="AV189" s="6" t="str">
        <f>IF(AND(AU189&gt;=0,AU189&lt;Pieņēmumi!$BC$46),0,
IF(AND(AU189&gt;= Pieņēmumi!$BC$46,AU189&lt;Pieņēmumi!$BC$47), "Mikro",
IF(AND(AU189&gt;=Pieņēmumi!$BC$47,AU189&lt;Pieņēmumi!$BC$48), "Mazs",
IF(AND(AU189&gt;=Pieņēmumi!$BC$48,AU189&lt;Pieņēmumi!$BC$49), "Vidējs","Liels"))))</f>
        <v>Mikro</v>
      </c>
      <c r="AW189" s="9">
        <f>IF(AV189="Mikro",Pieņēmumi!$BC$31*AT189*0.5,
IF(AV189="Mazs",Pieņēmumi!$BC$31*AT189,
IF(AV189="Vidējs",Pieņēmumi!$BC$32*AT189,
IF(AV189="Liels",Pieņēmumi!$BC$34*AT189,
0))))</f>
        <v>0.48241518829754126</v>
      </c>
      <c r="AX189" s="9">
        <f>IF(AV189="Mikro",Pieņēmumi!$BC$31*AT189*0.5,0)</f>
        <v>0.48241518829754126</v>
      </c>
      <c r="AY189">
        <v>3</v>
      </c>
      <c r="AZ189">
        <v>1</v>
      </c>
      <c r="BA189" s="2">
        <f>AY189/AZ189</f>
        <v>3</v>
      </c>
      <c r="BB189" s="6">
        <f>ROUNDUP(IF($A189=1,AY189/Pieņēmumi!$BN$39,IF($A189=2,AY189/Pieņēmumi!$BN$40,IF($A189=3,AY189/Pieņēmumi!$BN$41,AY189/Pieņēmumi!$BN$42))),$BB$10)</f>
        <v>1</v>
      </c>
      <c r="BC189" s="6">
        <f t="shared" si="123"/>
        <v>3</v>
      </c>
      <c r="BD189" s="6" t="str">
        <f>IF(AND(BC189&gt;=0,BC189&lt;Pieņēmumi!$BN$46),0,
IF(AND(BC189&gt;= Pieņēmumi!$BN$46,BC189&lt;Pieņēmumi!$BN$47), "Mikro",
IF(AND(BC189&gt;=Pieņēmumi!$BN$47,BC189&lt;Pieņēmumi!$BN$48), "Mazs",
IF(AND(BC189&gt;=Pieņēmumi!$BN$48,BC189&lt;Pieņēmumi!$BN$49), "Vidējs","Liels"))))</f>
        <v>Mikro</v>
      </c>
      <c r="BE189" s="9">
        <f>IF(BD189="Mikro",Pieņēmumi!$BN$31*BB189*0.5,
IF(BD189="Mazs",Pieņēmumi!$BN$31*BB189,
IF(BD189="Vidējs",Pieņēmumi!$BN$32*BB189,
IF(BD189="Liels",Pieņēmumi!$BN$34*BB189,
0))))</f>
        <v>0.51353874883286654</v>
      </c>
      <c r="BF189" s="9">
        <f>IF(BD189="Mikro",Pieņēmumi!$BN$31*BB189*0.5,0)</f>
        <v>0.51353874883286654</v>
      </c>
      <c r="BG189">
        <v>6</v>
      </c>
      <c r="BH189">
        <v>1</v>
      </c>
      <c r="BI189" s="2">
        <f t="shared" ref="BI189:BI199" si="157">BG189/BH189</f>
        <v>6</v>
      </c>
      <c r="BJ189" s="6">
        <f>ROUNDUP(IF($A189=1,BG189/Pieņēmumi!$BY$39,IF($A189=2,BG189/Pieņēmumi!$BY$40,IF($A189=3,BG189/Pieņēmumi!$BY$41,BG189/Pieņēmumi!$BY$42))),$BJ$10)</f>
        <v>1</v>
      </c>
      <c r="BK189" s="6">
        <f t="shared" si="124"/>
        <v>6</v>
      </c>
      <c r="BL189" s="6" t="str">
        <f>IF(AND(BK189&gt;=0,BK189&lt;Pieņēmumi!$BY$46),0,
IF(AND(BK189&gt;= Pieņēmumi!$BY$46,BK189&lt;Pieņēmumi!$BY$47), "Mikro",
IF(AND(BK189&gt;=Pieņēmumi!$BY$47,BK189&lt;Pieņēmumi!$BY$48), "Mazs",
IF(AND(BK189&gt;=Pieņēmumi!$BY$48,BK189&lt;Pieņēmumi!$BY$49), "Vidējs","Liels"))))</f>
        <v>Mikro</v>
      </c>
      <c r="BM189" s="9">
        <f>IF(BL189="Mikro",Pieņēmumi!$BY$31*BJ189*0.5,
IF(BL189="Mazs",Pieņēmumi!$BY$31*BJ189,
IF(BL189="Vidējs",Pieņēmumi!$BY$32*BJ189,
IF(BL189="Liels",Pieņēmumi!$BY$34*BJ189,
0))))</f>
        <v>0.54466230936819171</v>
      </c>
      <c r="BN189" s="9">
        <f>IF(BL189="Mikro",Pieņēmumi!$BY$31*BJ189*0.5,0)</f>
        <v>0.54466230936819171</v>
      </c>
      <c r="BO189">
        <v>0</v>
      </c>
      <c r="BP189">
        <v>0</v>
      </c>
      <c r="BQ189" s="2">
        <v>0</v>
      </c>
      <c r="BR189" s="6">
        <f>ROUNDUP(IF($A189=1,BO189/Pieņēmumi!$CJ$39,IF($A189=2,BO189/Pieņēmumi!$CJ$40,IF($A189=3,BO189/Pieņēmumi!$CJ$41,BO189/Pieņēmumi!$CJ$42))),$BR$10)</f>
        <v>0</v>
      </c>
      <c r="BS189" s="6">
        <f t="shared" si="125"/>
        <v>0</v>
      </c>
      <c r="BT189" s="6">
        <f>IF(AND(BS189&gt;=0,BS189&lt;Pieņēmumi!$CJ$46),0,
IF(AND(BS189&gt;= Pieņēmumi!$CJ$46,BS189&lt;Pieņēmumi!$CJ$47), "Mikro",
IF(AND(BS189&gt;=Pieņēmumi!$CJ$47,BS189&lt;Pieņēmumi!$CJ$48), "Mazs",
IF(AND(BS189&gt;=Pieņēmumi!$CJ$48,BS189&lt;Pieņēmumi!$CJ$49), "Vidējs","Liels"))))</f>
        <v>0</v>
      </c>
      <c r="BU189" s="9">
        <f>IF(BT189="Mikro",Pieņēmumi!$CJ$31*BR189*0.5,
IF(BT189="Mazs",Pieņēmumi!$CJ$31*BR189,
IF(BT189="Vidējs",Pieņēmumi!$CJ$32*BR189,
IF(BT189="Liels",Pieņēmumi!$CJ$34*BR189,
0))))</f>
        <v>0</v>
      </c>
      <c r="BV189" s="9">
        <f>IF(BT189="Mikro",Pieņēmumi!$CJ$31*BR189*0.5,0)</f>
        <v>0</v>
      </c>
      <c r="BW189">
        <v>0</v>
      </c>
      <c r="BX189">
        <v>0</v>
      </c>
      <c r="BY189" s="2">
        <v>0</v>
      </c>
      <c r="BZ189" s="6">
        <f>ROUNDUP(IF($A189=1,BW189/Pieņēmumi!$CU$42,IF($A189=2,BW189/Pieņēmumi!$CU$43,IF($A189=3,BW189/Pieņēmumi!$CU$44,BW189/Pieņēmumi!$CU$45))),$CH$10)</f>
        <v>0</v>
      </c>
      <c r="CA189" s="6">
        <f t="shared" si="126"/>
        <v>0</v>
      </c>
      <c r="CB189" s="6">
        <f>IF(AND(CA189&gt;=0,CA189&lt;Pieņēmumi!$CU$49),0,
IF(AND(CA189&gt;=Pieņēmumi!$CU$49,CA189&lt;Pieņēmumi!$CU$50),"Mazs",
IF(AND(CA189&gt;=Pieņēmumi!$CU$50,CA189&lt;Pieņēmumi!$CU$51),"Vidējs","Liels")))</f>
        <v>0</v>
      </c>
      <c r="CC189" s="9">
        <f>IF(CB189="Mazs",Pieņēmumi!$CU$34*BZ189,IF(CB189="Vidējs",Pieņēmumi!$CU$35*BZ189,IF(CB189="Liels",Pieņēmumi!$CU$37*BZ189,0)))</f>
        <v>0</v>
      </c>
      <c r="CD189" s="9">
        <f>IF(CB189="Mazs",(Pieņēmumi!$CU$35-Pieņēmumi!$CU$34)*BZ189,0)</f>
        <v>0</v>
      </c>
      <c r="CE189">
        <v>0</v>
      </c>
      <c r="CF189">
        <v>0</v>
      </c>
      <c r="CG189" s="2">
        <v>0</v>
      </c>
      <c r="CH189" s="6">
        <f>ROUNDUP(IF($A189=1,CE189/Pieņēmumi!$DE$42,IF($A189=2,CE189/Pieņēmumi!$DE$43,IF($A189=3,CE189/Pieņēmumi!$DE$44,CE189/Pieņēmumi!$DE$45))),$CH$10)</f>
        <v>0</v>
      </c>
      <c r="CI189" s="6">
        <f t="shared" si="127"/>
        <v>0</v>
      </c>
      <c r="CJ189" s="6">
        <f>IF(AND(CI189&gt;=0,CI189&lt;Pieņēmumi!$DE$49),0,
IF(AND(CI189&gt;=Pieņēmumi!$DE$49,CI189&lt;Pieņēmumi!$DE$50),"Mazs",
IF(AND(CI189&gt;=Pieņēmumi!$DE$50,CI189&lt;Pieņēmumi!$DE$51),"Vidējs","Liels")))</f>
        <v>0</v>
      </c>
      <c r="CK189" s="9">
        <f>IF(CJ189="Mazs",Pieņēmumi!$DE$34*CH189,IF(CJ189="Vidējs",Pieņēmumi!$DE$35*CH189,IF(CJ189="Liels",Pieņēmumi!$DE$37*CH189,0)))</f>
        <v>0</v>
      </c>
      <c r="CL189" s="9">
        <f>IF(CJ189="Mazs",(Pieņēmumi!$DE$35-Pieņēmumi!$DE$34)*CH189,0)</f>
        <v>0</v>
      </c>
      <c r="CM189">
        <v>0</v>
      </c>
      <c r="CN189">
        <v>0</v>
      </c>
      <c r="CO189" s="2">
        <v>0</v>
      </c>
      <c r="CP189" s="6">
        <f>ROUNDUP(IF($A189=1,CM189/Pieņēmumi!$DO$42,IF($A189=2,CM189/Pieņēmumi!$DO$43,IF($A189=3,CM189/Pieņēmumi!$DO$44,CM189/Pieņēmumi!$DO$45))),$CP$10)</f>
        <v>0</v>
      </c>
      <c r="CQ189" s="6">
        <f t="shared" si="128"/>
        <v>0</v>
      </c>
      <c r="CR189" s="6">
        <f>IF(AND(CQ189&gt;=0,CQ189&lt;Pieņēmumi!$DO$49),0,
IF(AND(CQ189&gt;=Pieņēmumi!$DO$49,CQ189&lt;Pieņēmumi!$DO$50),"Mazs",
IF(AND(CQ189&gt;=Pieņēmumi!$DO$50,CQ189&lt;Pieņēmumi!$DO$51),"Vidējs","Liels")))</f>
        <v>0</v>
      </c>
      <c r="CS189" s="9">
        <f>IF(CR189="Mazs",Pieņēmumi!$DO$34*CP189,IF(CR189="Vidējs",Pieņēmumi!$DO$35*CP189,IF(CR189="Liels",Pieņēmumi!$DO$37*CP189,0)))</f>
        <v>0</v>
      </c>
      <c r="CT189" s="9">
        <f>IF(CR189="Mazs",(Pieņēmumi!$DO$35-Pieņēmumi!$DO$34)*CP189,0)</f>
        <v>0</v>
      </c>
      <c r="CU189" s="6">
        <f t="shared" si="129"/>
        <v>29</v>
      </c>
      <c r="CV189" s="6">
        <f t="shared" si="130"/>
        <v>7</v>
      </c>
      <c r="CW189" s="2">
        <f t="shared" si="131"/>
        <v>4.1428571428571432</v>
      </c>
      <c r="CX189" t="str">
        <f t="shared" si="132"/>
        <v>Mazā</v>
      </c>
    </row>
    <row r="190" spans="1:102" x14ac:dyDescent="0.25">
      <c r="A190" s="5">
        <v>1</v>
      </c>
      <c r="B190" s="23">
        <v>0.67609095514943029</v>
      </c>
      <c r="C190">
        <v>69</v>
      </c>
      <c r="D190">
        <v>3</v>
      </c>
      <c r="E190" s="2">
        <f t="shared" si="155"/>
        <v>23</v>
      </c>
      <c r="F190" s="6">
        <f>ROUNDUP(IF($A190=1,C190/Pieņēmumi!$B$39,IF($A190=2,C190/Pieņēmumi!$B$40,IF($A190=3,C190/Pieņēmumi!$B$41,C190/Pieņēmumi!$B$42))),$F$10)</f>
        <v>4</v>
      </c>
      <c r="G190" s="6">
        <f t="shared" si="117"/>
        <v>17.25</v>
      </c>
      <c r="H190" s="6" t="str">
        <f>IF(AND(G190&gt;=0,G190&lt;Pieņēmumi!$B$46),0,
IF(AND(G190&gt;= Pieņēmumi!$B$46,G190&lt;Pieņēmumi!$B$47), "Mikro",
IF(AND(G190&gt;=Pieņēmumi!$B$47,G190&lt;Pieņēmumi!$B$48), "Mazs",
IF(AND(G190&gt;=Pieņēmumi!$B$48,G190&lt;Pieņēmumi!$B$49), "Vidējs","Liels"))))</f>
        <v>Vidējs</v>
      </c>
      <c r="I190" s="9">
        <f>IF(H190="Mikro",Pieņēmumi!$B$31*F190*0.5,
IF(H190="Mazs",Pieņēmumi!$B$31*F190,
IF(H190="Vidējs",Pieņēmumi!$B$32*F190,
IF(H190="Liels",Pieņēmumi!$B$34*F190,
0))))</f>
        <v>3.229974160206718</v>
      </c>
      <c r="J190" s="9">
        <f>IF(H190="Mikro",Pieņēmumi!$B$31*F190*0.5,0)</f>
        <v>0</v>
      </c>
      <c r="K190">
        <v>49</v>
      </c>
      <c r="L190">
        <v>2</v>
      </c>
      <c r="M190" s="2">
        <f t="shared" si="156"/>
        <v>24.5</v>
      </c>
      <c r="N190" s="6">
        <f>ROUNDUP(IF($A190=1,K190/Pieņēmumi!$L$39,IF($A190=2,K190/Pieņēmumi!$L$40,IF($A190=3,K190/Pieņēmumi!$L$41,K190/Pieņēmumi!$L$42))),$N$10)</f>
        <v>3</v>
      </c>
      <c r="O190" s="6">
        <f t="shared" si="118"/>
        <v>16.333333333333332</v>
      </c>
      <c r="P190" s="6" t="str">
        <f>IF(AND(O190&gt;=0,O190&lt;Pieņēmumi!$L$46),0,
IF(AND(O190&gt;= Pieņēmumi!$L$46,O190&lt;Pieņēmumi!$L$47), "Mikro",
IF(AND(O190&gt;=Pieņēmumi!$L$47,O190&lt;Pieņēmumi!$L$48), "Mazs",
IF(AND(O190&gt;=Pieņēmumi!$L$48,O190&lt;Pieņēmumi!$L$49), "Vidējs","Liels"))))</f>
        <v>Vidējs</v>
      </c>
      <c r="Q190" s="9">
        <f>IF(P190="Mikro",Pieņēmumi!$L$31*N190*0.5,
IF(P190="Mazs",Pieņēmumi!$L$31*N190,
IF(P190="Vidējs",Pieņēmumi!$L$32*N190,
IF(P190="Liels",Pieņēmumi!$L$34*N190,
0))))</f>
        <v>2.5193798449612408</v>
      </c>
      <c r="R190" s="9">
        <f>IF(P190="Mikro",Pieņēmumi!$L$31*N190*0.5,0)</f>
        <v>0</v>
      </c>
      <c r="S190">
        <v>71</v>
      </c>
      <c r="T190">
        <v>3</v>
      </c>
      <c r="U190" s="2">
        <f t="shared" si="148"/>
        <v>23.666666666666668</v>
      </c>
      <c r="V190" s="6">
        <f>ROUNDUP(IF($A190=1,S190/Pieņēmumi!$V$39,IF($A190=2,S190/Pieņēmumi!$V$40,IF($A190=3,S190/Pieņēmumi!$V$41,S190/Pieņēmumi!$V$42))),$V$10)</f>
        <v>4</v>
      </c>
      <c r="W190" s="6">
        <f t="shared" si="119"/>
        <v>17.75</v>
      </c>
      <c r="X190" s="6" t="str">
        <f>IF(AND(W190&gt;=0,W190&lt;Pieņēmumi!$V$46),0,
IF(AND(W190&gt;= Pieņēmumi!$V$46,W190&lt;Pieņēmumi!$V$47), "Mikro",
IF(AND(W190&gt;=Pieņēmumi!$V$47,W190&lt;Pieņēmumi!$V$48), "Mazs",
IF(AND(W190&gt;=Pieņēmumi!$V$48,W190&lt;Pieņēmumi!$V$49), "Vidējs","Liels"))))</f>
        <v>Vidējs</v>
      </c>
      <c r="Y190" s="9">
        <f>IF(X190="Mikro",Pieņēmumi!$V$31*V190*0.5,
IF(X190="Mazs",Pieņēmumi!$V$31*V190,
IF(X190="Vidējs",Pieņēmumi!$V$32*V190,
IF(X190="Liels",Pieņēmumi!$V$34*V190,
0))))</f>
        <v>3.4883720930232562</v>
      </c>
      <c r="Z190" s="9">
        <f>IF(X190="Mikro",Pieņēmumi!$V$31*V190*0.5,0)</f>
        <v>0</v>
      </c>
      <c r="AA190">
        <v>42</v>
      </c>
      <c r="AB190">
        <v>2</v>
      </c>
      <c r="AC190" s="2">
        <f t="shared" ref="AC190:AC204" si="158">AA190/AB190</f>
        <v>21</v>
      </c>
      <c r="AD190" s="6">
        <f>ROUNDUP(IF($A190=1,AA190/Pieņēmumi!$AF$39,IF($A190=2,AA190/Pieņēmumi!$AF$40,IF($A190=3,AA190/Pieņēmumi!$AF$41,AA190/Pieņēmumi!$AF$42))),$AD$10)</f>
        <v>3</v>
      </c>
      <c r="AE190" s="6">
        <f t="shared" si="120"/>
        <v>14</v>
      </c>
      <c r="AF190" s="6" t="str">
        <f>IF(AND(AE190&gt;=0,AE190&lt;Pieņēmumi!$AF$46),0,
IF(AND(AE190&gt;= Pieņēmumi!$AF$46,AE190&lt;Pieņēmumi!$AF$47), "Mikro",
IF(AND(AE190&gt;=Pieņēmumi!$AF$47,AE190&lt;Pieņēmumi!$AF$48), "Mazs",
IF(AND(AE190&gt;=Pieņēmumi!$AF$48,AE190&lt;Pieņēmumi!$AF$49), "Vidējs","Liels"))))</f>
        <v>Vidējs</v>
      </c>
      <c r="AG190" s="9">
        <f>IF(AF190="Mikro",Pieņēmumi!$AF$31*AD190*0.5,
IF(AF190="Mazs",Pieņēmumi!$AF$31*AD190,
IF(AF190="Vidējs",Pieņēmumi!$AF$32*AD190,
IF(AF190="Liels",Pieņēmumi!$AF$34*AD190,
0))))</f>
        <v>3.1007751937984498</v>
      </c>
      <c r="AH190" s="9">
        <f>IF(AF190="Mikro",Pieņēmumi!$AF$31*AD190*0.5,0)</f>
        <v>0</v>
      </c>
      <c r="AI190">
        <v>69</v>
      </c>
      <c r="AJ190">
        <v>3</v>
      </c>
      <c r="AK190" s="2">
        <f>AI190/AJ190</f>
        <v>23</v>
      </c>
      <c r="AL190" s="6">
        <f>ROUNDUP(IF($A190=1,AI190/Pieņēmumi!$AR$39,IF($A190=2,AI190/Pieņēmumi!$AR$40,IF($A190=3,AI190/Pieņēmumi!$AR$41,AI190/Pieņēmumi!$AR$42))),$AL$10)</f>
        <v>3</v>
      </c>
      <c r="AM190" s="6">
        <f t="shared" si="121"/>
        <v>23</v>
      </c>
      <c r="AN190" s="6" t="str">
        <f>IF(AND(AM190&gt;=0,AM190&lt;Pieņēmumi!$AR$46),0,
IF(AND(AM190&gt;= Pieņēmumi!$AR$46,AM190&lt;Pieņēmumi!$AR$47), "Mikro",
IF(AND(AM190&gt;=Pieņēmumi!$AR$47,AM190&lt;Pieņēmumi!$AR$48), "Mazs",
IF(AND(AM190&gt;=Pieņēmumi!$AR$48,AM190&lt;Pieņēmumi!$AR$49), "Vidējs","Liels"))))</f>
        <v>Liels</v>
      </c>
      <c r="AO190" s="9">
        <f>IF(AN190="Mikro",Pieņēmumi!$AR$31*AL190*0.5,
IF(AN190="Mazs",Pieņēmumi!$AR$31*AL190,
IF(AN190="Vidējs",Pieņēmumi!$AR$32*AL190,
IF(AN190="Liels",Pieņēmumi!$AR$34*AL190,
0))))</f>
        <v>4.1125541125541121</v>
      </c>
      <c r="AP190" s="9">
        <f>IF(AN190="Mikro",Pieņēmumi!$AR$31*AL190*0.5,0)</f>
        <v>0</v>
      </c>
      <c r="AQ190">
        <v>66</v>
      </c>
      <c r="AR190">
        <v>2</v>
      </c>
      <c r="AS190" s="2">
        <f t="shared" si="151"/>
        <v>33</v>
      </c>
      <c r="AT190" s="6">
        <f>ROUNDUP(IF($A190=1,AQ190/Pieņēmumi!$BC$39,IF($A190=2,AQ190/Pieņēmumi!$BC$40,IF($A190=3,AQ190/Pieņēmumi!$BC$41,AQ190/Pieņēmumi!$BC$42))),$AT$10)</f>
        <v>3</v>
      </c>
      <c r="AU190" s="6">
        <f t="shared" si="122"/>
        <v>22</v>
      </c>
      <c r="AV190" s="6" t="str">
        <f>IF(AND(AU190&gt;=0,AU190&lt;Pieņēmumi!$BC$46),0,
IF(AND(AU190&gt;= Pieņēmumi!$BC$46,AU190&lt;Pieņēmumi!$BC$47), "Mikro",
IF(AND(AU190&gt;=Pieņēmumi!$BC$47,AU190&lt;Pieņēmumi!$BC$48), "Mazs",
IF(AND(AU190&gt;=Pieņēmumi!$BC$48,AU190&lt;Pieņēmumi!$BC$49), "Vidējs","Liels"))))</f>
        <v>Liels</v>
      </c>
      <c r="AW190" s="9">
        <f>IF(AV190="Mikro",Pieņēmumi!$BC$31*AT190*0.5,
IF(AV190="Mazs",Pieņēmumi!$BC$31*AT190,
IF(AV190="Vidējs",Pieņēmumi!$BC$32*AT190,
IF(AV190="Liels",Pieņēmumi!$BC$34*AT190,
0))))</f>
        <v>4.545454545454545</v>
      </c>
      <c r="AX190" s="9">
        <f>IF(AV190="Mikro",Pieņēmumi!$BC$31*AT190*0.5,0)</f>
        <v>0</v>
      </c>
      <c r="AY190">
        <v>70</v>
      </c>
      <c r="AZ190">
        <v>3</v>
      </c>
      <c r="BA190" s="2">
        <f>AY190/AZ190</f>
        <v>23.333333333333332</v>
      </c>
      <c r="BB190" s="6">
        <f>ROUNDUP(IF($A190=1,AY190/Pieņēmumi!$BN$39,IF($A190=2,AY190/Pieņēmumi!$BN$40,IF($A190=3,AY190/Pieņēmumi!$BN$41,AY190/Pieņēmumi!$BN$42))),$BB$10)</f>
        <v>3</v>
      </c>
      <c r="BC190" s="6">
        <f t="shared" si="123"/>
        <v>23.333333333333332</v>
      </c>
      <c r="BD190" s="6" t="str">
        <f>IF(AND(BC190&gt;=0,BC190&lt;Pieņēmumi!$BN$46),0,
IF(AND(BC190&gt;= Pieņēmumi!$BN$46,BC190&lt;Pieņēmumi!$BN$47), "Mikro",
IF(AND(BC190&gt;=Pieņēmumi!$BN$47,BC190&lt;Pieņēmumi!$BN$48), "Mazs",
IF(AND(BC190&gt;=Pieņēmumi!$BN$48,BC190&lt;Pieņēmumi!$BN$49), "Vidējs","Liels"))))</f>
        <v>Liels</v>
      </c>
      <c r="BE190" s="9">
        <f>IF(BD190="Mikro",Pieņēmumi!$BN$31*BB190*0.5,
IF(BD190="Mazs",Pieņēmumi!$BN$31*BB190,
IF(BD190="Vidējs",Pieņēmumi!$BN$32*BB190,
IF(BD190="Liels",Pieņēmumi!$BN$34*BB190,
0))))</f>
        <v>4.7619047619047619</v>
      </c>
      <c r="BF190" s="9">
        <f>IF(BD190="Mikro",Pieņēmumi!$BN$31*BB190*0.5,0)</f>
        <v>0</v>
      </c>
      <c r="BG190">
        <v>46</v>
      </c>
      <c r="BH190">
        <v>2</v>
      </c>
      <c r="BI190" s="2">
        <f t="shared" si="157"/>
        <v>23</v>
      </c>
      <c r="BJ190" s="6">
        <f>ROUNDUP(IF($A190=1,BG190/Pieņēmumi!$BY$39,IF($A190=2,BG190/Pieņēmumi!$BY$40,IF($A190=3,BG190/Pieņēmumi!$BY$41,BG190/Pieņēmumi!$BY$42))),$BJ$10)</f>
        <v>2</v>
      </c>
      <c r="BK190" s="6">
        <f t="shared" si="124"/>
        <v>23</v>
      </c>
      <c r="BL190" s="6" t="str">
        <f>IF(AND(BK190&gt;=0,BK190&lt;Pieņēmumi!$BY$46),0,
IF(AND(BK190&gt;= Pieņēmumi!$BY$46,BK190&lt;Pieņēmumi!$BY$47), "Mikro",
IF(AND(BK190&gt;=Pieņēmumi!$BY$47,BK190&lt;Pieņēmumi!$BY$48), "Mazs",
IF(AND(BK190&gt;=Pieņēmumi!$BY$48,BK190&lt;Pieņēmumi!$BY$49), "Vidējs","Liels"))))</f>
        <v>Liels</v>
      </c>
      <c r="BM190" s="9">
        <f>IF(BL190="Mikro",Pieņēmumi!$BY$31*BJ190*0.5,
IF(BL190="Mazs",Pieņēmumi!$BY$31*BJ190,
IF(BL190="Vidējs",Pieņēmumi!$BY$32*BJ190,
IF(BL190="Liels",Pieņēmumi!$BY$34*BJ190,
0))))</f>
        <v>3.3189033189033186</v>
      </c>
      <c r="BN190" s="9">
        <f>IF(BL190="Mikro",Pieņēmumi!$BY$31*BJ190*0.5,0)</f>
        <v>0</v>
      </c>
      <c r="BO190">
        <v>36</v>
      </c>
      <c r="BP190">
        <v>2</v>
      </c>
      <c r="BQ190" s="2">
        <f>BO190/BP190</f>
        <v>18</v>
      </c>
      <c r="BR190" s="6">
        <f>ROUNDUP(IF($A190=1,BO190/Pieņēmumi!$CJ$39,IF($A190=2,BO190/Pieņēmumi!$CJ$40,IF($A190=3,BO190/Pieņēmumi!$CJ$41,BO190/Pieņēmumi!$CJ$42))),$BR$10)</f>
        <v>2</v>
      </c>
      <c r="BS190" s="6">
        <f t="shared" si="125"/>
        <v>18</v>
      </c>
      <c r="BT190" s="6" t="str">
        <f>IF(AND(BS190&gt;=0,BS190&lt;Pieņēmumi!$CJ$46),0,
IF(AND(BS190&gt;= Pieņēmumi!$CJ$46,BS190&lt;Pieņēmumi!$CJ$47), "Mikro",
IF(AND(BS190&gt;=Pieņēmumi!$CJ$47,BS190&lt;Pieņēmumi!$CJ$48), "Mazs",
IF(AND(BS190&gt;=Pieņēmumi!$CJ$48,BS190&lt;Pieņēmumi!$CJ$49), "Vidējs","Liels"))))</f>
        <v>Vidējs</v>
      </c>
      <c r="BU190" s="9">
        <f>IF(BT190="Mikro",Pieņēmumi!$CJ$31*BR190*0.5,
IF(BT190="Mazs",Pieņēmumi!$CJ$31*BR190,
IF(BT190="Vidējs",Pieņēmumi!$CJ$32*BR190,
IF(BT190="Liels",Pieņēmumi!$CJ$34*BR190,
0))))</f>
        <v>2.5839793281653747</v>
      </c>
      <c r="BV190" s="9">
        <f>IF(BT190="Mikro",Pieņēmumi!$CJ$31*BR190*0.5,0)</f>
        <v>0</v>
      </c>
      <c r="BW190">
        <v>0</v>
      </c>
      <c r="BX190">
        <v>0</v>
      </c>
      <c r="BY190" s="2">
        <v>0</v>
      </c>
      <c r="BZ190" s="6">
        <f>ROUNDUP(IF($A190=1,BW190/Pieņēmumi!$CU$42,IF($A190=2,BW190/Pieņēmumi!$CU$43,IF($A190=3,BW190/Pieņēmumi!$CU$44,BW190/Pieņēmumi!$CU$45))),$CH$10)</f>
        <v>0</v>
      </c>
      <c r="CA190" s="6">
        <f t="shared" si="126"/>
        <v>0</v>
      </c>
      <c r="CB190" s="6">
        <f>IF(AND(CA190&gt;=0,CA190&lt;Pieņēmumi!$CU$49),0,
IF(AND(CA190&gt;=Pieņēmumi!$CU$49,CA190&lt;Pieņēmumi!$CU$50),"Mazs",
IF(AND(CA190&gt;=Pieņēmumi!$CU$50,CA190&lt;Pieņēmumi!$CU$51),"Vidējs","Liels")))</f>
        <v>0</v>
      </c>
      <c r="CC190" s="9">
        <f>IF(CB190="Mazs",Pieņēmumi!$CU$34*BZ190,IF(CB190="Vidējs",Pieņēmumi!$CU$35*BZ190,IF(CB190="Liels",Pieņēmumi!$CU$37*BZ190,0)))</f>
        <v>0</v>
      </c>
      <c r="CD190" s="9">
        <f>IF(CB190="Mazs",(Pieņēmumi!$CU$35-Pieņēmumi!$CU$34)*BZ190,0)</f>
        <v>0</v>
      </c>
      <c r="CE190">
        <v>18</v>
      </c>
      <c r="CF190">
        <v>1</v>
      </c>
      <c r="CG190" s="2">
        <f>CE190/CF190</f>
        <v>18</v>
      </c>
      <c r="CH190" s="6">
        <f>ROUNDUP(IF($A190=1,CE190/Pieņēmumi!$DE$42,IF($A190=2,CE190/Pieņēmumi!$DE$43,IF($A190=3,CE190/Pieņēmumi!$DE$44,CE190/Pieņēmumi!$DE$45))),$CH$10)</f>
        <v>1</v>
      </c>
      <c r="CI190" s="6">
        <f t="shared" si="127"/>
        <v>18</v>
      </c>
      <c r="CJ190" s="6" t="str">
        <f>IF(AND(CI190&gt;=0,CI190&lt;Pieņēmumi!$DE$49),0,
IF(AND(CI190&gt;=Pieņēmumi!$DE$49,CI190&lt;Pieņēmumi!$DE$50),"Mazs",
IF(AND(CI190&gt;=Pieņēmumi!$DE$50,CI190&lt;Pieņēmumi!$DE$51),"Vidējs","Liels")))</f>
        <v>Vidējs</v>
      </c>
      <c r="CK190" s="9">
        <f>IF(CJ190="Mazs",Pieņēmumi!$DE$34*CH190,IF(CJ190="Vidējs",Pieņēmumi!$DE$35*CH190,IF(CJ190="Liels",Pieņēmumi!$DE$37*CH190,0)))</f>
        <v>1.3888888888888891</v>
      </c>
      <c r="CL190" s="9">
        <f>IF(CJ190="Mazs",(Pieņēmumi!$DE$35-Pieņēmumi!$DE$34)*CH190,0)</f>
        <v>0</v>
      </c>
      <c r="CM190">
        <v>12</v>
      </c>
      <c r="CN190">
        <v>1</v>
      </c>
      <c r="CO190" s="2">
        <f>CM190/CN190</f>
        <v>12</v>
      </c>
      <c r="CP190" s="6">
        <f>ROUNDUP(IF($A190=1,CM190/Pieņēmumi!$DO$42,IF($A190=2,CM190/Pieņēmumi!$DO$43,IF($A190=3,CM190/Pieņēmumi!$DO$44,CM190/Pieņēmumi!$DO$45))),$CP$10)</f>
        <v>1</v>
      </c>
      <c r="CQ190" s="6">
        <f t="shared" si="128"/>
        <v>12</v>
      </c>
      <c r="CR190" s="6" t="str">
        <f>IF(AND(CQ190&gt;=0,CQ190&lt;Pieņēmumi!$DO$49),0,
IF(AND(CQ190&gt;=Pieņēmumi!$DO$49,CQ190&lt;Pieņēmumi!$DO$50),"Mazs",
IF(AND(CQ190&gt;=Pieņēmumi!$DO$50,CQ190&lt;Pieņēmumi!$DO$51),"Vidējs","Liels")))</f>
        <v>Vidējs</v>
      </c>
      <c r="CS190" s="9">
        <f>IF(CR190="Mazs",Pieņēmumi!$DO$34*CP190,IF(CR190="Vidējs",Pieņēmumi!$DO$35*CP190,IF(CR190="Liels",Pieņēmumi!$DO$37*CP190,0)))</f>
        <v>1.3888888888888891</v>
      </c>
      <c r="CT190" s="9">
        <f>IF(CR190="Mazs",(Pieņēmumi!$DO$35-Pieņēmumi!$DO$34)*CP190,0)</f>
        <v>0</v>
      </c>
      <c r="CU190" s="6">
        <f t="shared" si="129"/>
        <v>548</v>
      </c>
      <c r="CV190" s="6">
        <f t="shared" si="130"/>
        <v>24</v>
      </c>
      <c r="CW190" s="2">
        <f t="shared" si="131"/>
        <v>22.833333333333332</v>
      </c>
      <c r="CX190" t="str">
        <f t="shared" si="132"/>
        <v>Lielā</v>
      </c>
    </row>
    <row r="191" spans="1:102" x14ac:dyDescent="0.25">
      <c r="A191" s="5">
        <v>1</v>
      </c>
      <c r="B191" s="23">
        <v>0.67425938102924055</v>
      </c>
      <c r="C191">
        <v>91</v>
      </c>
      <c r="D191">
        <v>4</v>
      </c>
      <c r="E191" s="2">
        <f t="shared" si="155"/>
        <v>22.75</v>
      </c>
      <c r="F191" s="6">
        <f>ROUNDUP(IF($A191=1,C191/Pieņēmumi!$B$39,IF($A191=2,C191/Pieņēmumi!$B$40,IF($A191=3,C191/Pieņēmumi!$B$41,C191/Pieņēmumi!$B$42))),$F$10)</f>
        <v>5</v>
      </c>
      <c r="G191" s="6">
        <f t="shared" si="117"/>
        <v>18.2</v>
      </c>
      <c r="H191" s="6" t="str">
        <f>IF(AND(G191&gt;=0,G191&lt;Pieņēmumi!$B$46),0,
IF(AND(G191&gt;= Pieņēmumi!$B$46,G191&lt;Pieņēmumi!$B$47), "Mikro",
IF(AND(G191&gt;=Pieņēmumi!$B$47,G191&lt;Pieņēmumi!$B$48), "Mazs",
IF(AND(G191&gt;=Pieņēmumi!$B$48,G191&lt;Pieņēmumi!$B$49), "Vidējs","Liels"))))</f>
        <v>Vidējs</v>
      </c>
      <c r="I191" s="9">
        <f>IF(H191="Mikro",Pieņēmumi!$B$31*F191*0.5,
IF(H191="Mazs",Pieņēmumi!$B$31*F191,
IF(H191="Vidējs",Pieņēmumi!$B$32*F191,
IF(H191="Liels",Pieņēmumi!$B$34*F191,
0))))</f>
        <v>4.0374677002583974</v>
      </c>
      <c r="J191" s="9">
        <f>IF(H191="Mikro",Pieņēmumi!$B$31*F191*0.5,0)</f>
        <v>0</v>
      </c>
      <c r="K191">
        <v>82</v>
      </c>
      <c r="L191">
        <v>3</v>
      </c>
      <c r="M191" s="2">
        <f t="shared" si="156"/>
        <v>27.333333333333332</v>
      </c>
      <c r="N191" s="6">
        <f>ROUNDUP(IF($A191=1,K191/Pieņēmumi!$L$39,IF($A191=2,K191/Pieņēmumi!$L$40,IF($A191=3,K191/Pieņēmumi!$L$41,K191/Pieņēmumi!$L$42))),$N$10)</f>
        <v>5</v>
      </c>
      <c r="O191" s="6">
        <f t="shared" si="118"/>
        <v>16.399999999999999</v>
      </c>
      <c r="P191" s="6" t="str">
        <f>IF(AND(O191&gt;=0,O191&lt;Pieņēmumi!$L$46),0,
IF(AND(O191&gt;= Pieņēmumi!$L$46,O191&lt;Pieņēmumi!$L$47), "Mikro",
IF(AND(O191&gt;=Pieņēmumi!$L$47,O191&lt;Pieņēmumi!$L$48), "Mazs",
IF(AND(O191&gt;=Pieņēmumi!$L$48,O191&lt;Pieņēmumi!$L$49), "Vidējs","Liels"))))</f>
        <v>Vidējs</v>
      </c>
      <c r="Q191" s="9">
        <f>IF(P191="Mikro",Pieņēmumi!$L$31*N191*0.5,
IF(P191="Mazs",Pieņēmumi!$L$31*N191,
IF(P191="Vidējs",Pieņēmumi!$L$32*N191,
IF(P191="Liels",Pieņēmumi!$L$34*N191,
0))))</f>
        <v>4.1989664082687348</v>
      </c>
      <c r="R191" s="9">
        <f>IF(P191="Mikro",Pieņēmumi!$L$31*N191*0.5,0)</f>
        <v>0</v>
      </c>
      <c r="S191">
        <v>85</v>
      </c>
      <c r="T191">
        <v>4</v>
      </c>
      <c r="U191" s="2">
        <f t="shared" si="148"/>
        <v>21.25</v>
      </c>
      <c r="V191" s="6">
        <f>ROUNDUP(IF($A191=1,S191/Pieņēmumi!$V$39,IF($A191=2,S191/Pieņēmumi!$V$40,IF($A191=3,S191/Pieņēmumi!$V$41,S191/Pieņēmumi!$V$42))),$V$10)</f>
        <v>5</v>
      </c>
      <c r="W191" s="6">
        <f t="shared" si="119"/>
        <v>17</v>
      </c>
      <c r="X191" s="6" t="str">
        <f>IF(AND(W191&gt;=0,W191&lt;Pieņēmumi!$V$46),0,
IF(AND(W191&gt;= Pieņēmumi!$V$46,W191&lt;Pieņēmumi!$V$47), "Mikro",
IF(AND(W191&gt;=Pieņēmumi!$V$47,W191&lt;Pieņēmumi!$V$48), "Mazs",
IF(AND(W191&gt;=Pieņēmumi!$V$48,W191&lt;Pieņēmumi!$V$49), "Vidējs","Liels"))))</f>
        <v>Vidējs</v>
      </c>
      <c r="Y191" s="9">
        <f>IF(X191="Mikro",Pieņēmumi!$V$31*V191*0.5,
IF(X191="Mazs",Pieņēmumi!$V$31*V191,
IF(X191="Vidējs",Pieņēmumi!$V$32*V191,
IF(X191="Liels",Pieņēmumi!$V$34*V191,
0))))</f>
        <v>4.3604651162790704</v>
      </c>
      <c r="Z191" s="9">
        <f>IF(X191="Mikro",Pieņēmumi!$V$31*V191*0.5,0)</f>
        <v>0</v>
      </c>
      <c r="AA191">
        <v>89</v>
      </c>
      <c r="AB191">
        <v>4</v>
      </c>
      <c r="AC191" s="2">
        <f t="shared" si="158"/>
        <v>22.25</v>
      </c>
      <c r="AD191" s="6">
        <f>ROUNDUP(IF($A191=1,AA191/Pieņēmumi!$AF$39,IF($A191=2,AA191/Pieņēmumi!$AF$40,IF($A191=3,AA191/Pieņēmumi!$AF$41,AA191/Pieņēmumi!$AF$42))),$AD$10)</f>
        <v>5</v>
      </c>
      <c r="AE191" s="6">
        <f t="shared" si="120"/>
        <v>17.8</v>
      </c>
      <c r="AF191" s="6" t="str">
        <f>IF(AND(AE191&gt;=0,AE191&lt;Pieņēmumi!$AF$46),0,
IF(AND(AE191&gt;= Pieņēmumi!$AF$46,AE191&lt;Pieņēmumi!$AF$47), "Mikro",
IF(AND(AE191&gt;=Pieņēmumi!$AF$47,AE191&lt;Pieņēmumi!$AF$48), "Mazs",
IF(AND(AE191&gt;=Pieņēmumi!$AF$48,AE191&lt;Pieņēmumi!$AF$49), "Vidējs","Liels"))))</f>
        <v>Vidējs</v>
      </c>
      <c r="AG191" s="9">
        <f>IF(AF191="Mikro",Pieņēmumi!$AF$31*AD191*0.5,
IF(AF191="Mazs",Pieņēmumi!$AF$31*AD191,
IF(AF191="Vidējs",Pieņēmumi!$AF$32*AD191,
IF(AF191="Liels",Pieņēmumi!$AF$34*AD191,
0))))</f>
        <v>5.1679586563307502</v>
      </c>
      <c r="AH191" s="9">
        <f>IF(AF191="Mikro",Pieņēmumi!$AF$31*AD191*0.5,0)</f>
        <v>0</v>
      </c>
      <c r="AI191">
        <v>109</v>
      </c>
      <c r="AJ191">
        <v>4</v>
      </c>
      <c r="AK191" s="2">
        <f>AI191/AJ191</f>
        <v>27.25</v>
      </c>
      <c r="AL191" s="6">
        <f>ROUNDUP(IF($A191=1,AI191/Pieņēmumi!$AR$39,IF($A191=2,AI191/Pieņēmumi!$AR$40,IF($A191=3,AI191/Pieņēmumi!$AR$41,AI191/Pieņēmumi!$AR$42))),$AL$10)</f>
        <v>5</v>
      </c>
      <c r="AM191" s="6">
        <f t="shared" si="121"/>
        <v>21.8</v>
      </c>
      <c r="AN191" s="6" t="str">
        <f>IF(AND(AM191&gt;=0,AM191&lt;Pieņēmumi!$AR$46),0,
IF(AND(AM191&gt;= Pieņēmumi!$AR$46,AM191&lt;Pieņēmumi!$AR$47), "Mikro",
IF(AND(AM191&gt;=Pieņēmumi!$AR$47,AM191&lt;Pieņēmumi!$AR$48), "Mazs",
IF(AND(AM191&gt;=Pieņēmumi!$AR$48,AM191&lt;Pieņēmumi!$AR$49), "Vidējs","Liels"))))</f>
        <v>Liels</v>
      </c>
      <c r="AO191" s="9">
        <f>IF(AN191="Mikro",Pieņēmumi!$AR$31*AL191*0.5,
IF(AN191="Mazs",Pieņēmumi!$AR$31*AL191,
IF(AN191="Vidējs",Pieņēmumi!$AR$32*AL191,
IF(AN191="Liels",Pieņēmumi!$AR$34*AL191,
0))))</f>
        <v>6.854256854256854</v>
      </c>
      <c r="AP191" s="9">
        <f>IF(AN191="Mikro",Pieņēmumi!$AR$31*AL191*0.5,0)</f>
        <v>0</v>
      </c>
      <c r="AQ191">
        <v>106</v>
      </c>
      <c r="AR191">
        <v>4</v>
      </c>
      <c r="AS191" s="2">
        <f t="shared" si="151"/>
        <v>26.5</v>
      </c>
      <c r="AT191" s="6">
        <f>ROUNDUP(IF($A191=1,AQ191/Pieņēmumi!$BC$39,IF($A191=2,AQ191/Pieņēmumi!$BC$40,IF($A191=3,AQ191/Pieņēmumi!$BC$41,AQ191/Pieņēmumi!$BC$42))),$AT$10)</f>
        <v>5</v>
      </c>
      <c r="AU191" s="6">
        <f t="shared" si="122"/>
        <v>21.2</v>
      </c>
      <c r="AV191" s="6" t="str">
        <f>IF(AND(AU191&gt;=0,AU191&lt;Pieņēmumi!$BC$46),0,
IF(AND(AU191&gt;= Pieņēmumi!$BC$46,AU191&lt;Pieņēmumi!$BC$47), "Mikro",
IF(AND(AU191&gt;=Pieņēmumi!$BC$47,AU191&lt;Pieņēmumi!$BC$48), "Mazs",
IF(AND(AU191&gt;=Pieņēmumi!$BC$48,AU191&lt;Pieņēmumi!$BC$49), "Vidējs","Liels"))))</f>
        <v>Liels</v>
      </c>
      <c r="AW191" s="9">
        <f>IF(AV191="Mikro",Pieņēmumi!$BC$31*AT191*0.5,
IF(AV191="Mazs",Pieņēmumi!$BC$31*AT191,
IF(AV191="Vidējs",Pieņēmumi!$BC$32*AT191,
IF(AV191="Liels",Pieņēmumi!$BC$34*AT191,
0))))</f>
        <v>7.5757575757575761</v>
      </c>
      <c r="AX191" s="9">
        <f>IF(AV191="Mikro",Pieņēmumi!$BC$31*AT191*0.5,0)</f>
        <v>0</v>
      </c>
      <c r="AY191">
        <v>98</v>
      </c>
      <c r="AZ191">
        <v>4</v>
      </c>
      <c r="BA191" s="2">
        <f>AY191/AZ191</f>
        <v>24.5</v>
      </c>
      <c r="BB191" s="6">
        <f>ROUNDUP(IF($A191=1,AY191/Pieņēmumi!$BN$39,IF($A191=2,AY191/Pieņēmumi!$BN$40,IF($A191=3,AY191/Pieņēmumi!$BN$41,AY191/Pieņēmumi!$BN$42))),$BB$10)</f>
        <v>4</v>
      </c>
      <c r="BC191" s="6">
        <f t="shared" si="123"/>
        <v>24.5</v>
      </c>
      <c r="BD191" s="6" t="str">
        <f>IF(AND(BC191&gt;=0,BC191&lt;Pieņēmumi!$BN$46),0,
IF(AND(BC191&gt;= Pieņēmumi!$BN$46,BC191&lt;Pieņēmumi!$BN$47), "Mikro",
IF(AND(BC191&gt;=Pieņēmumi!$BN$47,BC191&lt;Pieņēmumi!$BN$48), "Mazs",
IF(AND(BC191&gt;=Pieņēmumi!$BN$48,BC191&lt;Pieņēmumi!$BN$49), "Vidējs","Liels"))))</f>
        <v>Liels</v>
      </c>
      <c r="BE191" s="9">
        <f>IF(BD191="Mikro",Pieņēmumi!$BN$31*BB191*0.5,
IF(BD191="Mazs",Pieņēmumi!$BN$31*BB191,
IF(BD191="Vidējs",Pieņēmumi!$BN$32*BB191,
IF(BD191="Liels",Pieņēmumi!$BN$34*BB191,
0))))</f>
        <v>6.3492063492063489</v>
      </c>
      <c r="BF191" s="9">
        <f>IF(BD191="Mikro",Pieņēmumi!$BN$31*BB191*0.5,0)</f>
        <v>0</v>
      </c>
      <c r="BG191">
        <v>96</v>
      </c>
      <c r="BH191">
        <v>4</v>
      </c>
      <c r="BI191" s="2">
        <f t="shared" si="157"/>
        <v>24</v>
      </c>
      <c r="BJ191" s="6">
        <f>ROUNDUP(IF($A191=1,BG191/Pieņēmumi!$BY$39,IF($A191=2,BG191/Pieņēmumi!$BY$40,IF($A191=3,BG191/Pieņēmumi!$BY$41,BG191/Pieņēmumi!$BY$42))),$BJ$10)</f>
        <v>4</v>
      </c>
      <c r="BK191" s="6">
        <f t="shared" si="124"/>
        <v>24</v>
      </c>
      <c r="BL191" s="6" t="str">
        <f>IF(AND(BK191&gt;=0,BK191&lt;Pieņēmumi!$BY$46),0,
IF(AND(BK191&gt;= Pieņēmumi!$BY$46,BK191&lt;Pieņēmumi!$BY$47), "Mikro",
IF(AND(BK191&gt;=Pieņēmumi!$BY$47,BK191&lt;Pieņēmumi!$BY$48), "Mazs",
IF(AND(BK191&gt;=Pieņēmumi!$BY$48,BK191&lt;Pieņēmumi!$BY$49), "Vidējs","Liels"))))</f>
        <v>Liels</v>
      </c>
      <c r="BM191" s="9">
        <f>IF(BL191="Mikro",Pieņēmumi!$BY$31*BJ191*0.5,
IF(BL191="Mazs",Pieņēmumi!$BY$31*BJ191,
IF(BL191="Vidējs",Pieņēmumi!$BY$32*BJ191,
IF(BL191="Liels",Pieņēmumi!$BY$34*BJ191,
0))))</f>
        <v>6.6378066378066372</v>
      </c>
      <c r="BN191" s="9">
        <f>IF(BL191="Mikro",Pieņēmumi!$BY$31*BJ191*0.5,0)</f>
        <v>0</v>
      </c>
      <c r="BO191">
        <v>64</v>
      </c>
      <c r="BP191">
        <v>3</v>
      </c>
      <c r="BQ191" s="2">
        <f>BO191/BP191</f>
        <v>21.333333333333332</v>
      </c>
      <c r="BR191" s="6">
        <f>ROUNDUP(IF($A191=1,BO191/Pieņēmumi!$CJ$39,IF($A191=2,BO191/Pieņēmumi!$CJ$40,IF($A191=3,BO191/Pieņēmumi!$CJ$41,BO191/Pieņēmumi!$CJ$42))),$BR$10)</f>
        <v>3</v>
      </c>
      <c r="BS191" s="6">
        <f t="shared" si="125"/>
        <v>21.333333333333332</v>
      </c>
      <c r="BT191" s="6" t="str">
        <f>IF(AND(BS191&gt;=0,BS191&lt;Pieņēmumi!$CJ$46),0,
IF(AND(BS191&gt;= Pieņēmumi!$CJ$46,BS191&lt;Pieņēmumi!$CJ$47), "Mikro",
IF(AND(BS191&gt;=Pieņēmumi!$CJ$47,BS191&lt;Pieņēmumi!$CJ$48), "Mazs",
IF(AND(BS191&gt;=Pieņēmumi!$CJ$48,BS191&lt;Pieņēmumi!$CJ$49), "Vidējs","Liels"))))</f>
        <v>Liels</v>
      </c>
      <c r="BU191" s="9">
        <f>IF(BT191="Mikro",Pieņēmumi!$CJ$31*BR191*0.5,
IF(BT191="Mazs",Pieņēmumi!$CJ$31*BR191,
IF(BT191="Vidējs",Pieņēmumi!$CJ$32*BR191,
IF(BT191="Liels",Pieņēmumi!$CJ$34*BR191,
0))))</f>
        <v>5.0865800865800868</v>
      </c>
      <c r="BV191" s="9">
        <f>IF(BT191="Mikro",Pieņēmumi!$CJ$31*BR191*0.5,0)</f>
        <v>0</v>
      </c>
      <c r="BW191">
        <v>48</v>
      </c>
      <c r="BX191">
        <v>2</v>
      </c>
      <c r="BY191" s="2">
        <f>BW191/BX191</f>
        <v>24</v>
      </c>
      <c r="BZ191" s="6">
        <f>ROUNDUP(IF($A191=1,BW191/Pieņēmumi!$CU$42,IF($A191=2,BW191/Pieņēmumi!$CU$43,IF($A191=3,BW191/Pieņēmumi!$CU$44,BW191/Pieņēmumi!$CU$45))),$CH$10)</f>
        <v>2</v>
      </c>
      <c r="CA191" s="6">
        <f t="shared" si="126"/>
        <v>24</v>
      </c>
      <c r="CB191" s="6" t="str">
        <f>IF(AND(CA191&gt;=0,CA191&lt;Pieņēmumi!$CU$49),0,
IF(AND(CA191&gt;=Pieņēmumi!$CU$49,CA191&lt;Pieņēmumi!$CU$50),"Mazs",
IF(AND(CA191&gt;=Pieņēmumi!$CU$50,CA191&lt;Pieņēmumi!$CU$51),"Vidējs","Liels")))</f>
        <v>Liels</v>
      </c>
      <c r="CC191" s="9">
        <f>IF(CB191="Mazs",Pieņēmumi!$CU$34*BZ191,IF(CB191="Vidējs",Pieņēmumi!$CU$35*BZ191,IF(CB191="Liels",Pieņēmumi!$CU$37*BZ191,0)))</f>
        <v>3.535353535353535</v>
      </c>
      <c r="CD191" s="9">
        <f>IF(CB191="Mazs",(Pieņēmumi!$CU$35-Pieņēmumi!$CU$34)*BZ191,0)</f>
        <v>0</v>
      </c>
      <c r="CE191">
        <v>50</v>
      </c>
      <c r="CF191">
        <v>2</v>
      </c>
      <c r="CG191" s="2">
        <f>CE191/CF191</f>
        <v>25</v>
      </c>
      <c r="CH191" s="6">
        <f>ROUNDUP(IF($A191=1,CE191/Pieņēmumi!$DE$42,IF($A191=2,CE191/Pieņēmumi!$DE$43,IF($A191=3,CE191/Pieņēmumi!$DE$44,CE191/Pieņēmumi!$DE$45))),$CH$10)</f>
        <v>2</v>
      </c>
      <c r="CI191" s="6">
        <f t="shared" si="127"/>
        <v>25</v>
      </c>
      <c r="CJ191" s="6" t="str">
        <f>IF(AND(CI191&gt;=0,CI191&lt;Pieņēmumi!$DE$49),0,
IF(AND(CI191&gt;=Pieņēmumi!$DE$49,CI191&lt;Pieņēmumi!$DE$50),"Mazs",
IF(AND(CI191&gt;=Pieņēmumi!$DE$50,CI191&lt;Pieņēmumi!$DE$51),"Vidējs","Liels")))</f>
        <v>Liels</v>
      </c>
      <c r="CK191" s="9">
        <f>IF(CJ191="Mazs",Pieņēmumi!$DE$34*CH191,IF(CJ191="Vidējs",Pieņēmumi!$DE$35*CH191,IF(CJ191="Liels",Pieņēmumi!$DE$37*CH191,0)))</f>
        <v>3.535353535353535</v>
      </c>
      <c r="CL191" s="9">
        <f>IF(CJ191="Mazs",(Pieņēmumi!$DE$35-Pieņēmumi!$DE$34)*CH191,0)</f>
        <v>0</v>
      </c>
      <c r="CM191">
        <v>43</v>
      </c>
      <c r="CN191">
        <v>2</v>
      </c>
      <c r="CO191" s="2">
        <f>CM191/CN191</f>
        <v>21.5</v>
      </c>
      <c r="CP191" s="6">
        <f>ROUNDUP(IF($A191=1,CM191/Pieņēmumi!$DO$42,IF($A191=2,CM191/Pieņēmumi!$DO$43,IF($A191=3,CM191/Pieņēmumi!$DO$44,CM191/Pieņēmumi!$DO$45))),$CP$10)</f>
        <v>2</v>
      </c>
      <c r="CQ191" s="6">
        <f t="shared" si="128"/>
        <v>21.5</v>
      </c>
      <c r="CR191" s="6" t="str">
        <f>IF(AND(CQ191&gt;=0,CQ191&lt;Pieņēmumi!$DO$49),0,
IF(AND(CQ191&gt;=Pieņēmumi!$DO$49,CQ191&lt;Pieņēmumi!$DO$50),"Mazs",
IF(AND(CQ191&gt;=Pieņēmumi!$DO$50,CQ191&lt;Pieņēmumi!$DO$51),"Vidējs","Liels")))</f>
        <v>Liels</v>
      </c>
      <c r="CS191" s="9">
        <f>IF(CR191="Mazs",Pieņēmumi!$DO$34*CP191,IF(CR191="Vidējs",Pieņēmumi!$DO$35*CP191,IF(CR191="Liels",Pieņēmumi!$DO$37*CP191,0)))</f>
        <v>3.535353535353535</v>
      </c>
      <c r="CT191" s="9">
        <f>IF(CR191="Mazs",(Pieņēmumi!$DO$35-Pieņēmumi!$DO$34)*CP191,0)</f>
        <v>0</v>
      </c>
      <c r="CU191" s="6">
        <f t="shared" si="129"/>
        <v>961</v>
      </c>
      <c r="CV191" s="6">
        <f t="shared" si="130"/>
        <v>40</v>
      </c>
      <c r="CW191" s="2">
        <f t="shared" si="131"/>
        <v>24.024999999999999</v>
      </c>
      <c r="CX191" t="str">
        <f t="shared" si="132"/>
        <v>Lielā</v>
      </c>
    </row>
    <row r="192" spans="1:102" x14ac:dyDescent="0.25">
      <c r="A192" s="5">
        <v>3</v>
      </c>
      <c r="B192" s="23">
        <v>0.67358155847505197</v>
      </c>
      <c r="C192">
        <v>24</v>
      </c>
      <c r="D192">
        <v>1</v>
      </c>
      <c r="E192" s="2">
        <f t="shared" si="155"/>
        <v>24</v>
      </c>
      <c r="F192" s="6">
        <f>ROUNDUP(IF($A192=1,C192/Pieņēmumi!$B$39,IF($A192=2,C192/Pieņēmumi!$B$40,IF($A192=3,C192/Pieņēmumi!$B$41,C192/Pieņēmumi!$B$42))),$F$10)</f>
        <v>2</v>
      </c>
      <c r="G192" s="6">
        <f t="shared" si="117"/>
        <v>12</v>
      </c>
      <c r="H192" s="6" t="str">
        <f>IF(AND(G192&gt;=0,G192&lt;Pieņēmumi!$B$46),0,
IF(AND(G192&gt;= Pieņēmumi!$B$46,G192&lt;Pieņēmumi!$B$47), "Mikro",
IF(AND(G192&gt;=Pieņēmumi!$B$47,G192&lt;Pieņēmumi!$B$48), "Mazs",
IF(AND(G192&gt;=Pieņēmumi!$B$48,G192&lt;Pieņēmumi!$B$49), "Vidējs","Liels"))))</f>
        <v>Vidējs</v>
      </c>
      <c r="I192" s="9">
        <f>IF(H192="Mikro",Pieņēmumi!$B$31*F192*0.5,
IF(H192="Mazs",Pieņēmumi!$B$31*F192,
IF(H192="Vidējs",Pieņēmumi!$B$32*F192,
IF(H192="Liels",Pieņēmumi!$B$34*F192,
0))))</f>
        <v>1.614987080103359</v>
      </c>
      <c r="J192" s="9">
        <f>IF(H192="Mikro",Pieņēmumi!$B$31*F192*0.5,0)</f>
        <v>0</v>
      </c>
      <c r="K192">
        <v>21</v>
      </c>
      <c r="L192">
        <v>1</v>
      </c>
      <c r="M192" s="2">
        <f t="shared" si="156"/>
        <v>21</v>
      </c>
      <c r="N192" s="6">
        <f>ROUNDUP(IF($A192=1,K192/Pieņēmumi!$L$39,IF($A192=2,K192/Pieņēmumi!$L$40,IF($A192=3,K192/Pieņēmumi!$L$41,K192/Pieņēmumi!$L$42))),$N$10)</f>
        <v>2</v>
      </c>
      <c r="O192" s="6">
        <f t="shared" si="118"/>
        <v>10.5</v>
      </c>
      <c r="P192" s="6" t="str">
        <f>IF(AND(O192&gt;=0,O192&lt;Pieņēmumi!$L$46),0,
IF(AND(O192&gt;= Pieņēmumi!$L$46,O192&lt;Pieņēmumi!$L$47), "Mikro",
IF(AND(O192&gt;=Pieņēmumi!$L$47,O192&lt;Pieņēmumi!$L$48), "Mazs",
IF(AND(O192&gt;=Pieņēmumi!$L$48,O192&lt;Pieņēmumi!$L$49), "Vidējs","Liels"))))</f>
        <v>Mazs</v>
      </c>
      <c r="Q192" s="9">
        <f>IF(P192="Mikro",Pieņēmumi!$L$31*N192*0.5,
IF(P192="Mazs",Pieņēmumi!$L$31*N192,
IF(P192="Vidējs",Pieņēmumi!$L$32*N192,
IF(P192="Liels",Pieņēmumi!$L$34*N192,
0))))</f>
        <v>1.4939309056956116</v>
      </c>
      <c r="R192" s="9">
        <f>IF(P192="Mikro",Pieņēmumi!$L$31*N192*0.5,0)</f>
        <v>0</v>
      </c>
      <c r="S192">
        <v>24</v>
      </c>
      <c r="T192">
        <v>1</v>
      </c>
      <c r="U192" s="2">
        <f t="shared" si="148"/>
        <v>24</v>
      </c>
      <c r="V192" s="6">
        <f>ROUNDUP(IF($A192=1,S192/Pieņēmumi!$V$39,IF($A192=2,S192/Pieņēmumi!$V$40,IF($A192=3,S192/Pieņēmumi!$V$41,S192/Pieņēmumi!$V$42))),$V$10)</f>
        <v>2</v>
      </c>
      <c r="W192" s="6">
        <f t="shared" si="119"/>
        <v>12</v>
      </c>
      <c r="X192" s="6" t="str">
        <f>IF(AND(W192&gt;=0,W192&lt;Pieņēmumi!$V$46),0,
IF(AND(W192&gt;= Pieņēmumi!$V$46,W192&lt;Pieņēmumi!$V$47), "Mikro",
IF(AND(W192&gt;=Pieņēmumi!$V$47,W192&lt;Pieņēmumi!$V$48), "Mazs",
IF(AND(W192&gt;=Pieņēmumi!$V$48,W192&lt;Pieņēmumi!$V$49), "Vidējs","Liels"))))</f>
        <v>Vidējs</v>
      </c>
      <c r="Y192" s="9">
        <f>IF(X192="Mikro",Pieņēmumi!$V$31*V192*0.5,
IF(X192="Mazs",Pieņēmumi!$V$31*V192,
IF(X192="Vidējs",Pieņēmumi!$V$32*V192,
IF(X192="Liels",Pieņēmumi!$V$34*V192,
0))))</f>
        <v>1.7441860465116281</v>
      </c>
      <c r="Z192" s="9">
        <f>IF(X192="Mikro",Pieņēmumi!$V$31*V192*0.5,0)</f>
        <v>0</v>
      </c>
      <c r="AA192">
        <v>20</v>
      </c>
      <c r="AB192">
        <v>1</v>
      </c>
      <c r="AC192" s="2">
        <f t="shared" si="158"/>
        <v>20</v>
      </c>
      <c r="AD192" s="6">
        <f>ROUNDUP(IF($A192=1,AA192/Pieņēmumi!$AF$39,IF($A192=2,AA192/Pieņēmumi!$AF$40,IF($A192=3,AA192/Pieņēmumi!$AF$41,AA192/Pieņēmumi!$AF$42))),$AD$10)</f>
        <v>1</v>
      </c>
      <c r="AE192" s="6">
        <f t="shared" si="120"/>
        <v>20</v>
      </c>
      <c r="AF192" s="6" t="str">
        <f>IF(AND(AE192&gt;=0,AE192&lt;Pieņēmumi!$AF$46),0,
IF(AND(AE192&gt;= Pieņēmumi!$AF$46,AE192&lt;Pieņēmumi!$AF$47), "Mikro",
IF(AND(AE192&gt;=Pieņēmumi!$AF$47,AE192&lt;Pieņēmumi!$AF$48), "Mazs",
IF(AND(AE192&gt;=Pieņēmumi!$AF$48,AE192&lt;Pieņēmumi!$AF$49), "Vidējs","Liels"))))</f>
        <v>Vidējs</v>
      </c>
      <c r="AG192" s="9">
        <f>IF(AF192="Mikro",Pieņēmumi!$AF$31*AD192*0.5,
IF(AF192="Mazs",Pieņēmumi!$AF$31*AD192,
IF(AF192="Vidējs",Pieņēmumi!$AF$32*AD192,
IF(AF192="Liels",Pieņēmumi!$AF$34*AD192,
0))))</f>
        <v>1.03359173126615</v>
      </c>
      <c r="AH192" s="9">
        <f>IF(AF192="Mikro",Pieņēmumi!$AF$31*AD192*0.5,0)</f>
        <v>0</v>
      </c>
      <c r="AI192">
        <v>19</v>
      </c>
      <c r="AJ192">
        <v>1</v>
      </c>
      <c r="AK192" s="2">
        <f>AI192/AJ192</f>
        <v>19</v>
      </c>
      <c r="AL192" s="6">
        <f>ROUNDUP(IF($A192=1,AI192/Pieņēmumi!$AR$39,IF($A192=2,AI192/Pieņēmumi!$AR$40,IF($A192=3,AI192/Pieņēmumi!$AR$41,AI192/Pieņēmumi!$AR$42))),$AL$10)</f>
        <v>1</v>
      </c>
      <c r="AM192" s="6">
        <f t="shared" si="121"/>
        <v>19</v>
      </c>
      <c r="AN192" s="6" t="str">
        <f>IF(AND(AM192&gt;=0,AM192&lt;Pieņēmumi!$AR$46),0,
IF(AND(AM192&gt;= Pieņēmumi!$AR$46,AM192&lt;Pieņēmumi!$AR$47), "Mikro",
IF(AND(AM192&gt;=Pieņēmumi!$AR$47,AM192&lt;Pieņēmumi!$AR$48), "Mazs",
IF(AND(AM192&gt;=Pieņēmumi!$AR$48,AM192&lt;Pieņēmumi!$AR$49), "Vidējs","Liels"))))</f>
        <v>Vidējs</v>
      </c>
      <c r="AO192" s="9">
        <f>IF(AN192="Mikro",Pieņēmumi!$AR$31*AL192*0.5,
IF(AN192="Mazs",Pieņēmumi!$AR$31*AL192,
IF(AN192="Vidējs",Pieņēmumi!$AR$32*AL192,
IF(AN192="Liels",Pieņēmumi!$AR$34*AL192,
0))))</f>
        <v>1.0981912144702843</v>
      </c>
      <c r="AP192" s="9">
        <f>IF(AN192="Mikro",Pieņēmumi!$AR$31*AL192*0.5,0)</f>
        <v>0</v>
      </c>
      <c r="AQ192">
        <v>26</v>
      </c>
      <c r="AR192">
        <v>1</v>
      </c>
      <c r="AS192" s="2">
        <f t="shared" si="151"/>
        <v>26</v>
      </c>
      <c r="AT192" s="6">
        <f>ROUNDUP(IF($A192=1,AQ192/Pieņēmumi!$BC$39,IF($A192=2,AQ192/Pieņēmumi!$BC$40,IF($A192=3,AQ192/Pieņēmumi!$BC$41,AQ192/Pieņēmumi!$BC$42))),$AT$10)</f>
        <v>2</v>
      </c>
      <c r="AU192" s="6">
        <f t="shared" si="122"/>
        <v>13</v>
      </c>
      <c r="AV192" s="6" t="str">
        <f>IF(AND(AU192&gt;=0,AU192&lt;Pieņēmumi!$BC$46),0,
IF(AND(AU192&gt;= Pieņēmumi!$BC$46,AU192&lt;Pieņēmumi!$BC$47), "Mikro",
IF(AND(AU192&gt;=Pieņēmumi!$BC$47,AU192&lt;Pieņēmumi!$BC$48), "Mazs",
IF(AND(AU192&gt;=Pieņēmumi!$BC$48,AU192&lt;Pieņēmumi!$BC$49), "Vidējs","Liels"))))</f>
        <v>Vidējs</v>
      </c>
      <c r="AW192" s="9">
        <f>IF(AV192="Mikro",Pieņēmumi!$BC$31*AT192*0.5,
IF(AV192="Mazs",Pieņēmumi!$BC$31*AT192,
IF(AV192="Vidējs",Pieņēmumi!$BC$32*AT192,
IF(AV192="Liels",Pieņēmumi!$BC$34*AT192,
0))))</f>
        <v>2.3255813953488373</v>
      </c>
      <c r="AX192" s="9">
        <f>IF(AV192="Mikro",Pieņēmumi!$BC$31*AT192*0.5,0)</f>
        <v>0</v>
      </c>
      <c r="AY192">
        <v>23</v>
      </c>
      <c r="AZ192">
        <v>2</v>
      </c>
      <c r="BA192" s="2">
        <f>AY192/AZ192</f>
        <v>11.5</v>
      </c>
      <c r="BB192" s="6">
        <f>ROUNDUP(IF($A192=1,AY192/Pieņēmumi!$BN$39,IF($A192=2,AY192/Pieņēmumi!$BN$40,IF($A192=3,AY192/Pieņēmumi!$BN$41,AY192/Pieņēmumi!$BN$42))),$BB$10)</f>
        <v>1</v>
      </c>
      <c r="BC192" s="6">
        <f t="shared" si="123"/>
        <v>23</v>
      </c>
      <c r="BD192" s="6" t="str">
        <f>IF(AND(BC192&gt;=0,BC192&lt;Pieņēmumi!$BN$46),0,
IF(AND(BC192&gt;= Pieņēmumi!$BN$46,BC192&lt;Pieņēmumi!$BN$47), "Mikro",
IF(AND(BC192&gt;=Pieņēmumi!$BN$47,BC192&lt;Pieņēmumi!$BN$48), "Mazs",
IF(AND(BC192&gt;=Pieņēmumi!$BN$48,BC192&lt;Pieņēmumi!$BN$49), "Vidējs","Liels"))))</f>
        <v>Liels</v>
      </c>
      <c r="BE192" s="9">
        <f>IF(BD192="Mikro",Pieņēmumi!$BN$31*BB192*0.5,
IF(BD192="Mazs",Pieņēmumi!$BN$31*BB192,
IF(BD192="Vidējs",Pieņēmumi!$BN$32*BB192,
IF(BD192="Liels",Pieņēmumi!$BN$34*BB192,
0))))</f>
        <v>1.5873015873015872</v>
      </c>
      <c r="BF192" s="9">
        <f>IF(BD192="Mikro",Pieņēmumi!$BN$31*BB192*0.5,0)</f>
        <v>0</v>
      </c>
      <c r="BG192">
        <v>13</v>
      </c>
      <c r="BH192">
        <v>1</v>
      </c>
      <c r="BI192" s="2">
        <f t="shared" si="157"/>
        <v>13</v>
      </c>
      <c r="BJ192" s="6">
        <f>ROUNDUP(IF($A192=1,BG192/Pieņēmumi!$BY$39,IF($A192=2,BG192/Pieņēmumi!$BY$40,IF($A192=3,BG192/Pieņēmumi!$BY$41,BG192/Pieņēmumi!$BY$42))),$BJ$10)</f>
        <v>1</v>
      </c>
      <c r="BK192" s="6">
        <f t="shared" si="124"/>
        <v>13</v>
      </c>
      <c r="BL192" s="6" t="str">
        <f>IF(AND(BK192&gt;=0,BK192&lt;Pieņēmumi!$BY$46),0,
IF(AND(BK192&gt;= Pieņēmumi!$BY$46,BK192&lt;Pieņēmumi!$BY$47), "Mikro",
IF(AND(BK192&gt;=Pieņēmumi!$BY$47,BK192&lt;Pieņēmumi!$BY$48), "Mazs",
IF(AND(BK192&gt;=Pieņēmumi!$BY$48,BK192&lt;Pieņēmumi!$BY$49), "Vidējs","Liels"))))</f>
        <v>Vidējs</v>
      </c>
      <c r="BM192" s="9">
        <f>IF(BL192="Mikro",Pieņēmumi!$BY$31*BJ192*0.5,
IF(BL192="Mazs",Pieņēmumi!$BY$31*BJ192,
IF(BL192="Vidējs",Pieņēmumi!$BY$32*BJ192,
IF(BL192="Liels",Pieņēmumi!$BY$34*BJ192,
0))))</f>
        <v>1.2919896640826873</v>
      </c>
      <c r="BN192" s="9">
        <f>IF(BL192="Mikro",Pieņēmumi!$BY$31*BJ192*0.5,0)</f>
        <v>0</v>
      </c>
      <c r="BO192">
        <v>13</v>
      </c>
      <c r="BP192">
        <v>1</v>
      </c>
      <c r="BQ192" s="2">
        <f>BO192/BP192</f>
        <v>13</v>
      </c>
      <c r="BR192" s="6">
        <f>ROUNDUP(IF($A192=1,BO192/Pieņēmumi!$CJ$39,IF($A192=2,BO192/Pieņēmumi!$CJ$40,IF($A192=3,BO192/Pieņēmumi!$CJ$41,BO192/Pieņēmumi!$CJ$42))),$BR$10)</f>
        <v>1</v>
      </c>
      <c r="BS192" s="6">
        <f t="shared" si="125"/>
        <v>13</v>
      </c>
      <c r="BT192" s="6" t="str">
        <f>IF(AND(BS192&gt;=0,BS192&lt;Pieņēmumi!$CJ$46),0,
IF(AND(BS192&gt;= Pieņēmumi!$CJ$46,BS192&lt;Pieņēmumi!$CJ$47), "Mikro",
IF(AND(BS192&gt;=Pieņēmumi!$CJ$47,BS192&lt;Pieņēmumi!$CJ$48), "Mazs",
IF(AND(BS192&gt;=Pieņēmumi!$CJ$48,BS192&lt;Pieņēmumi!$CJ$49), "Vidējs","Liels"))))</f>
        <v>Vidējs</v>
      </c>
      <c r="BU192" s="9">
        <f>IF(BT192="Mikro",Pieņēmumi!$CJ$31*BR192*0.5,
IF(BT192="Mazs",Pieņēmumi!$CJ$31*BR192,
IF(BT192="Vidējs",Pieņēmumi!$CJ$32*BR192,
IF(BT192="Liels",Pieņēmumi!$CJ$34*BR192,
0))))</f>
        <v>1.2919896640826873</v>
      </c>
      <c r="BV192" s="9">
        <f>IF(BT192="Mikro",Pieņēmumi!$CJ$31*BR192*0.5,0)</f>
        <v>0</v>
      </c>
      <c r="BW192">
        <v>0</v>
      </c>
      <c r="BX192">
        <v>0</v>
      </c>
      <c r="BY192" s="2">
        <v>0</v>
      </c>
      <c r="BZ192" s="6">
        <f>ROUNDUP(IF($A192=1,BW192/Pieņēmumi!$CU$42,IF($A192=2,BW192/Pieņēmumi!$CU$43,IF($A192=3,BW192/Pieņēmumi!$CU$44,BW192/Pieņēmumi!$CU$45))),$CH$10)</f>
        <v>0</v>
      </c>
      <c r="CA192" s="6">
        <f t="shared" si="126"/>
        <v>0</v>
      </c>
      <c r="CB192" s="6">
        <f>IF(AND(CA192&gt;=0,CA192&lt;Pieņēmumi!$CU$49),0,
IF(AND(CA192&gt;=Pieņēmumi!$CU$49,CA192&lt;Pieņēmumi!$CU$50),"Mazs",
IF(AND(CA192&gt;=Pieņēmumi!$CU$50,CA192&lt;Pieņēmumi!$CU$51),"Vidējs","Liels")))</f>
        <v>0</v>
      </c>
      <c r="CC192" s="9">
        <f>IF(CB192="Mazs",Pieņēmumi!$CU$34*BZ192,IF(CB192="Vidējs",Pieņēmumi!$CU$35*BZ192,IF(CB192="Liels",Pieņēmumi!$CU$37*BZ192,0)))</f>
        <v>0</v>
      </c>
      <c r="CD192" s="9">
        <f>IF(CB192="Mazs",(Pieņēmumi!$CU$35-Pieņēmumi!$CU$34)*BZ192,0)</f>
        <v>0</v>
      </c>
      <c r="CE192">
        <v>0</v>
      </c>
      <c r="CF192">
        <v>0</v>
      </c>
      <c r="CG192" s="2">
        <v>0</v>
      </c>
      <c r="CH192" s="6">
        <f>ROUNDUP(IF($A192=1,CE192/Pieņēmumi!$DE$42,IF($A192=2,CE192/Pieņēmumi!$DE$43,IF($A192=3,CE192/Pieņēmumi!$DE$44,CE192/Pieņēmumi!$DE$45))),$CH$10)</f>
        <v>0</v>
      </c>
      <c r="CI192" s="6">
        <f t="shared" si="127"/>
        <v>0</v>
      </c>
      <c r="CJ192" s="6">
        <f>IF(AND(CI192&gt;=0,CI192&lt;Pieņēmumi!$DE$49),0,
IF(AND(CI192&gt;=Pieņēmumi!$DE$49,CI192&lt;Pieņēmumi!$DE$50),"Mazs",
IF(AND(CI192&gt;=Pieņēmumi!$DE$50,CI192&lt;Pieņēmumi!$DE$51),"Vidējs","Liels")))</f>
        <v>0</v>
      </c>
      <c r="CK192" s="9">
        <f>IF(CJ192="Mazs",Pieņēmumi!$DE$34*CH192,IF(CJ192="Vidējs",Pieņēmumi!$DE$35*CH192,IF(CJ192="Liels",Pieņēmumi!$DE$37*CH192,0)))</f>
        <v>0</v>
      </c>
      <c r="CL192" s="9">
        <f>IF(CJ192="Mazs",(Pieņēmumi!$DE$35-Pieņēmumi!$DE$34)*CH192,0)</f>
        <v>0</v>
      </c>
      <c r="CM192">
        <v>0</v>
      </c>
      <c r="CN192">
        <v>0</v>
      </c>
      <c r="CO192" s="2">
        <v>0</v>
      </c>
      <c r="CP192" s="6">
        <f>ROUNDUP(IF($A192=1,CM192/Pieņēmumi!$DO$42,IF($A192=2,CM192/Pieņēmumi!$DO$43,IF($A192=3,CM192/Pieņēmumi!$DO$44,CM192/Pieņēmumi!$DO$45))),$CP$10)</f>
        <v>0</v>
      </c>
      <c r="CQ192" s="6">
        <f t="shared" si="128"/>
        <v>0</v>
      </c>
      <c r="CR192" s="6">
        <f>IF(AND(CQ192&gt;=0,CQ192&lt;Pieņēmumi!$DO$49),0,
IF(AND(CQ192&gt;=Pieņēmumi!$DO$49,CQ192&lt;Pieņēmumi!$DO$50),"Mazs",
IF(AND(CQ192&gt;=Pieņēmumi!$DO$50,CQ192&lt;Pieņēmumi!$DO$51),"Vidējs","Liels")))</f>
        <v>0</v>
      </c>
      <c r="CS192" s="9">
        <f>IF(CR192="Mazs",Pieņēmumi!$DO$34*CP192,IF(CR192="Vidējs",Pieņēmumi!$DO$35*CP192,IF(CR192="Liels",Pieņēmumi!$DO$37*CP192,0)))</f>
        <v>0</v>
      </c>
      <c r="CT192" s="9">
        <f>IF(CR192="Mazs",(Pieņēmumi!$DO$35-Pieņēmumi!$DO$34)*CP192,0)</f>
        <v>0</v>
      </c>
      <c r="CU192" s="6">
        <f t="shared" si="129"/>
        <v>183</v>
      </c>
      <c r="CV192" s="6">
        <f t="shared" si="130"/>
        <v>10</v>
      </c>
      <c r="CW192" s="2">
        <f t="shared" si="131"/>
        <v>18.3</v>
      </c>
      <c r="CX192" t="str">
        <f t="shared" si="132"/>
        <v>Vidējā</v>
      </c>
    </row>
    <row r="193" spans="1:102" x14ac:dyDescent="0.25">
      <c r="A193" s="5">
        <v>3</v>
      </c>
      <c r="B193" s="23">
        <v>0.66979898117716974</v>
      </c>
      <c r="C193">
        <v>6</v>
      </c>
      <c r="D193">
        <v>1</v>
      </c>
      <c r="E193" s="2">
        <f t="shared" si="155"/>
        <v>6</v>
      </c>
      <c r="F193" s="6">
        <f>ROUNDUP(IF($A193=1,C193/Pieņēmumi!$B$39,IF($A193=2,C193/Pieņēmumi!$B$40,IF($A193=3,C193/Pieņēmumi!$B$41,C193/Pieņēmumi!$B$42))),$F$10)</f>
        <v>1</v>
      </c>
      <c r="G193" s="6">
        <f t="shared" si="117"/>
        <v>6</v>
      </c>
      <c r="H193" s="6" t="str">
        <f>IF(AND(G193&gt;=0,G193&lt;Pieņēmumi!$B$46),0,
IF(AND(G193&gt;= Pieņēmumi!$B$46,G193&lt;Pieņēmumi!$B$47), "Mikro",
IF(AND(G193&gt;=Pieņēmumi!$B$47,G193&lt;Pieņēmumi!$B$48), "Mazs",
IF(AND(G193&gt;=Pieņēmumi!$B$48,G193&lt;Pieņēmumi!$B$49), "Vidējs","Liels"))))</f>
        <v>Mikro</v>
      </c>
      <c r="I193" s="9">
        <f>IF(H193="Mikro",Pieņēmumi!$B$31*F193*0.5,
IF(H193="Mazs",Pieņēmumi!$B$31*F193,
IF(H193="Vidējs",Pieņēmumi!$B$32*F193,
IF(H193="Liels",Pieņēmumi!$B$34*F193,
0))))</f>
        <v>0.35792094615624032</v>
      </c>
      <c r="J193" s="9">
        <f>IF(H193="Mikro",Pieņēmumi!$B$31*F193*0.5,0)</f>
        <v>0.35792094615624032</v>
      </c>
      <c r="K193">
        <v>6</v>
      </c>
      <c r="L193">
        <v>1</v>
      </c>
      <c r="M193" s="2">
        <f t="shared" si="156"/>
        <v>6</v>
      </c>
      <c r="N193" s="6">
        <f>ROUNDUP(IF($A193=1,K193/Pieņēmumi!$L$39,IF($A193=2,K193/Pieņēmumi!$L$40,IF($A193=3,K193/Pieņēmumi!$L$41,K193/Pieņēmumi!$L$42))),$N$10)</f>
        <v>1</v>
      </c>
      <c r="O193" s="6">
        <f t="shared" si="118"/>
        <v>6</v>
      </c>
      <c r="P193" s="6" t="str">
        <f>IF(AND(O193&gt;=0,O193&lt;Pieņēmumi!$L$46),0,
IF(AND(O193&gt;= Pieņēmumi!$L$46,O193&lt;Pieņēmumi!$L$47), "Mikro",
IF(AND(O193&gt;=Pieņēmumi!$L$47,O193&lt;Pieņēmumi!$L$48), "Mazs",
IF(AND(O193&gt;=Pieņēmumi!$L$48,O193&lt;Pieņēmumi!$L$49), "Vidējs","Liels"))))</f>
        <v>Mikro</v>
      </c>
      <c r="Q193" s="9">
        <f>IF(P193="Mikro",Pieņēmumi!$L$31*N193*0.5,
IF(P193="Mazs",Pieņēmumi!$L$31*N193,
IF(P193="Vidējs",Pieņēmumi!$L$32*N193,
IF(P193="Liels",Pieņēmumi!$L$34*N193,
0))))</f>
        <v>0.3734827264239029</v>
      </c>
      <c r="R193" s="9">
        <f>IF(P193="Mikro",Pieņēmumi!$L$31*N193*0.5,0)</f>
        <v>0.3734827264239029</v>
      </c>
      <c r="S193">
        <v>4</v>
      </c>
      <c r="T193">
        <v>1</v>
      </c>
      <c r="U193" s="2">
        <f t="shared" si="148"/>
        <v>4</v>
      </c>
      <c r="V193" s="6">
        <f>ROUNDUP(IF($A193=1,S193/Pieņēmumi!$V$39,IF($A193=2,S193/Pieņēmumi!$V$40,IF($A193=3,S193/Pieņēmumi!$V$41,S193/Pieņēmumi!$V$42))),$V$10)</f>
        <v>1</v>
      </c>
      <c r="W193" s="6">
        <f t="shared" si="119"/>
        <v>4</v>
      </c>
      <c r="X193" s="6" t="str">
        <f>IF(AND(W193&gt;=0,W193&lt;Pieņēmumi!$V$46),0,
IF(AND(W193&gt;= Pieņēmumi!$V$46,W193&lt;Pieņēmumi!$V$47), "Mikro",
IF(AND(W193&gt;=Pieņēmumi!$V$47,W193&lt;Pieņēmumi!$V$48), "Mazs",
IF(AND(W193&gt;=Pieņēmumi!$V$48,W193&lt;Pieņēmumi!$V$49), "Vidējs","Liels"))))</f>
        <v>Mikro</v>
      </c>
      <c r="Y193" s="9">
        <f>IF(X193="Mikro",Pieņēmumi!$V$31*V193*0.5,
IF(X193="Mazs",Pieņēmumi!$V$31*V193,
IF(X193="Vidējs",Pieņēmumi!$V$32*V193,
IF(X193="Liels",Pieņēmumi!$V$34*V193,
0))))</f>
        <v>0.38904450669156554</v>
      </c>
      <c r="Z193" s="9">
        <f>IF(X193="Mikro",Pieņēmumi!$V$31*V193*0.5,0)</f>
        <v>0.38904450669156554</v>
      </c>
      <c r="AA193">
        <v>4</v>
      </c>
      <c r="AB193">
        <v>1</v>
      </c>
      <c r="AC193" s="2">
        <f t="shared" si="158"/>
        <v>4</v>
      </c>
      <c r="AD193" s="6">
        <f>ROUNDUP(IF($A193=1,AA193/Pieņēmumi!$AF$39,IF($A193=2,AA193/Pieņēmumi!$AF$40,IF($A193=3,AA193/Pieņēmumi!$AF$41,AA193/Pieņēmumi!$AF$42))),$AD$10)</f>
        <v>1</v>
      </c>
      <c r="AE193" s="6">
        <f t="shared" si="120"/>
        <v>4</v>
      </c>
      <c r="AF193" s="6" t="str">
        <f>IF(AND(AE193&gt;=0,AE193&lt;Pieņēmumi!$AF$46),0,
IF(AND(AE193&gt;= Pieņēmumi!$AF$46,AE193&lt;Pieņēmumi!$AF$47), "Mikro",
IF(AND(AE193&gt;=Pieņēmumi!$AF$47,AE193&lt;Pieņēmumi!$AF$48), "Mazs",
IF(AND(AE193&gt;=Pieņēmumi!$AF$48,AE193&lt;Pieņēmumi!$AF$49), "Vidējs","Liels"))))</f>
        <v>Mikro</v>
      </c>
      <c r="AG193" s="9">
        <f>IF(AF193="Mikro",Pieņēmumi!$AF$31*AD193*0.5,
IF(AF193="Mazs",Pieņēmumi!$AF$31*AD193,
IF(AF193="Vidējs",Pieņēmumi!$AF$32*AD193,
IF(AF193="Liels",Pieņēmumi!$AF$34*AD193,
0))))</f>
        <v>0.42016806722689076</v>
      </c>
      <c r="AH193" s="9">
        <f>IF(AF193="Mikro",Pieņēmumi!$AF$31*AD193*0.5,0)</f>
        <v>0.42016806722689076</v>
      </c>
      <c r="AI193">
        <v>6</v>
      </c>
      <c r="AJ193">
        <v>1</v>
      </c>
      <c r="AK193" s="2">
        <f>AI193/AJ193</f>
        <v>6</v>
      </c>
      <c r="AL193" s="6">
        <f>ROUNDUP(IF($A193=1,AI193/Pieņēmumi!$AR$39,IF($A193=2,AI193/Pieņēmumi!$AR$40,IF($A193=3,AI193/Pieņēmumi!$AR$41,AI193/Pieņēmumi!$AR$42))),$AL$10)</f>
        <v>1</v>
      </c>
      <c r="AM193" s="6">
        <f t="shared" si="121"/>
        <v>6</v>
      </c>
      <c r="AN193" s="6" t="str">
        <f>IF(AND(AM193&gt;=0,AM193&lt;Pieņēmumi!$AR$46),0,
IF(AND(AM193&gt;= Pieņēmumi!$AR$46,AM193&lt;Pieņēmumi!$AR$47), "Mikro",
IF(AND(AM193&gt;=Pieņēmumi!$AR$47,AM193&lt;Pieņēmumi!$AR$48), "Mazs",
IF(AND(AM193&gt;=Pieņēmumi!$AR$48,AM193&lt;Pieņēmumi!$AR$49), "Vidējs","Liels"))))</f>
        <v>Mikro</v>
      </c>
      <c r="AO193" s="9">
        <f>IF(AN193="Mikro",Pieņēmumi!$AR$31*AL193*0.5,
IF(AN193="Mazs",Pieņēmumi!$AR$31*AL193,
IF(AN193="Vidējs",Pieņēmumi!$AR$32*AL193,
IF(AN193="Liels",Pieņēmumi!$AR$34*AL193,
0))))</f>
        <v>0.45129162776221604</v>
      </c>
      <c r="AP193" s="9">
        <f>IF(AN193="Mikro",Pieņēmumi!$AR$31*AL193*0.5,0)</f>
        <v>0.45129162776221604</v>
      </c>
      <c r="AQ193">
        <v>8</v>
      </c>
      <c r="AR193">
        <v>1</v>
      </c>
      <c r="AS193" s="2">
        <f t="shared" si="151"/>
        <v>8</v>
      </c>
      <c r="AT193" s="6">
        <f>ROUNDUP(IF($A193=1,AQ193/Pieņēmumi!$BC$39,IF($A193=2,AQ193/Pieņēmumi!$BC$40,IF($A193=3,AQ193/Pieņēmumi!$BC$41,AQ193/Pieņēmumi!$BC$42))),$AT$10)</f>
        <v>1</v>
      </c>
      <c r="AU193" s="6">
        <f t="shared" si="122"/>
        <v>8</v>
      </c>
      <c r="AV193" s="6" t="str">
        <f>IF(AND(AU193&gt;=0,AU193&lt;Pieņēmumi!$BC$46),0,
IF(AND(AU193&gt;= Pieņēmumi!$BC$46,AU193&lt;Pieņēmumi!$BC$47), "Mikro",
IF(AND(AU193&gt;=Pieņēmumi!$BC$47,AU193&lt;Pieņēmumi!$BC$48), "Mazs",
IF(AND(AU193&gt;=Pieņēmumi!$BC$48,AU193&lt;Pieņēmumi!$BC$49), "Vidējs","Liels"))))</f>
        <v>Mazs</v>
      </c>
      <c r="AW193" s="9">
        <f>IF(AV193="Mikro",Pieņēmumi!$BC$31*AT193*0.5,
IF(AV193="Mazs",Pieņēmumi!$BC$31*AT193,
IF(AV193="Vidējs",Pieņēmumi!$BC$32*AT193,
IF(AV193="Liels",Pieņēmumi!$BC$34*AT193,
0))))</f>
        <v>0.96483037659508253</v>
      </c>
      <c r="AX193" s="9">
        <f>IF(AV193="Mikro",Pieņēmumi!$BC$31*AT193*0.5,0)</f>
        <v>0</v>
      </c>
      <c r="AY193">
        <v>2</v>
      </c>
      <c r="AZ193">
        <v>1</v>
      </c>
      <c r="BA193" s="2">
        <f>AY193/AZ193</f>
        <v>2</v>
      </c>
      <c r="BB193" s="6">
        <f>ROUNDUP(IF($A193=1,AY193/Pieņēmumi!$BN$39,IF($A193=2,AY193/Pieņēmumi!$BN$40,IF($A193=3,AY193/Pieņēmumi!$BN$41,AY193/Pieņēmumi!$BN$42))),$BB$10)</f>
        <v>1</v>
      </c>
      <c r="BC193" s="6">
        <f t="shared" si="123"/>
        <v>2</v>
      </c>
      <c r="BD193" s="6" t="str">
        <f>IF(AND(BC193&gt;=0,BC193&lt;Pieņēmumi!$BN$46),0,
IF(AND(BC193&gt;= Pieņēmumi!$BN$46,BC193&lt;Pieņēmumi!$BN$47), "Mikro",
IF(AND(BC193&gt;=Pieņēmumi!$BN$47,BC193&lt;Pieņēmumi!$BN$48), "Mazs",
IF(AND(BC193&gt;=Pieņēmumi!$BN$48,BC193&lt;Pieņēmumi!$BN$49), "Vidējs","Liels"))))</f>
        <v>Mikro</v>
      </c>
      <c r="BE193" s="9">
        <f>IF(BD193="Mikro",Pieņēmumi!$BN$31*BB193*0.5,
IF(BD193="Mazs",Pieņēmumi!$BN$31*BB193,
IF(BD193="Vidējs",Pieņēmumi!$BN$32*BB193,
IF(BD193="Liels",Pieņēmumi!$BN$34*BB193,
0))))</f>
        <v>0.51353874883286654</v>
      </c>
      <c r="BF193" s="9">
        <f>IF(BD193="Mikro",Pieņēmumi!$BN$31*BB193*0.5,0)</f>
        <v>0.51353874883286654</v>
      </c>
      <c r="BG193">
        <v>4</v>
      </c>
      <c r="BH193">
        <v>1</v>
      </c>
      <c r="BI193" s="2">
        <f t="shared" si="157"/>
        <v>4</v>
      </c>
      <c r="BJ193" s="6">
        <f>ROUNDUP(IF($A193=1,BG193/Pieņēmumi!$BY$39,IF($A193=2,BG193/Pieņēmumi!$BY$40,IF($A193=3,BG193/Pieņēmumi!$BY$41,BG193/Pieņēmumi!$BY$42))),$BJ$10)</f>
        <v>1</v>
      </c>
      <c r="BK193" s="6">
        <f t="shared" si="124"/>
        <v>4</v>
      </c>
      <c r="BL193" s="6" t="str">
        <f>IF(AND(BK193&gt;=0,BK193&lt;Pieņēmumi!$BY$46),0,
IF(AND(BK193&gt;= Pieņēmumi!$BY$46,BK193&lt;Pieņēmumi!$BY$47), "Mikro",
IF(AND(BK193&gt;=Pieņēmumi!$BY$47,BK193&lt;Pieņēmumi!$BY$48), "Mazs",
IF(AND(BK193&gt;=Pieņēmumi!$BY$48,BK193&lt;Pieņēmumi!$BY$49), "Vidējs","Liels"))))</f>
        <v>Mikro</v>
      </c>
      <c r="BM193" s="9">
        <f>IF(BL193="Mikro",Pieņēmumi!$BY$31*BJ193*0.5,
IF(BL193="Mazs",Pieņēmumi!$BY$31*BJ193,
IF(BL193="Vidējs",Pieņēmumi!$BY$32*BJ193,
IF(BL193="Liels",Pieņēmumi!$BY$34*BJ193,
0))))</f>
        <v>0.54466230936819171</v>
      </c>
      <c r="BN193" s="9">
        <f>IF(BL193="Mikro",Pieņēmumi!$BY$31*BJ193*0.5,0)</f>
        <v>0.54466230936819171</v>
      </c>
      <c r="BO193">
        <v>7</v>
      </c>
      <c r="BP193">
        <v>1</v>
      </c>
      <c r="BQ193" s="2">
        <f>BO193/BP193</f>
        <v>7</v>
      </c>
      <c r="BR193" s="6">
        <f>ROUNDUP(IF($A193=1,BO193/Pieņēmumi!$CJ$39,IF($A193=2,BO193/Pieņēmumi!$CJ$40,IF($A193=3,BO193/Pieņēmumi!$CJ$41,BO193/Pieņēmumi!$CJ$42))),$BR$10)</f>
        <v>1</v>
      </c>
      <c r="BS193" s="6">
        <f t="shared" si="125"/>
        <v>7</v>
      </c>
      <c r="BT193" s="6" t="str">
        <f>IF(AND(BS193&gt;=0,BS193&lt;Pieņēmumi!$CJ$46),0,
IF(AND(BS193&gt;= Pieņēmumi!$CJ$46,BS193&lt;Pieņēmumi!$CJ$47), "Mikro",
IF(AND(BS193&gt;=Pieņēmumi!$CJ$47,BS193&lt;Pieņēmumi!$CJ$48), "Mazs",
IF(AND(BS193&gt;=Pieņēmumi!$CJ$48,BS193&lt;Pieņēmumi!$CJ$49), "Vidējs","Liels"))))</f>
        <v>Mikro</v>
      </c>
      <c r="BU193" s="9">
        <f>IF(BT193="Mikro",Pieņēmumi!$CJ$31*BR193*0.5,
IF(BT193="Mazs",Pieņēmumi!$CJ$31*BR193,
IF(BT193="Vidējs",Pieņēmumi!$CJ$32*BR193,
IF(BT193="Liels",Pieņēmumi!$CJ$34*BR193,
0))))</f>
        <v>0.54466230936819171</v>
      </c>
      <c r="BV193" s="9">
        <f>IF(BT193="Mikro",Pieņēmumi!$CJ$31*BR193*0.5,0)</f>
        <v>0.54466230936819171</v>
      </c>
      <c r="BW193">
        <v>0</v>
      </c>
      <c r="BX193">
        <v>0</v>
      </c>
      <c r="BY193" s="2">
        <v>0</v>
      </c>
      <c r="BZ193" s="6">
        <f>ROUNDUP(IF($A193=1,BW193/Pieņēmumi!$CU$42,IF($A193=2,BW193/Pieņēmumi!$CU$43,IF($A193=3,BW193/Pieņēmumi!$CU$44,BW193/Pieņēmumi!$CU$45))),$CH$10)</f>
        <v>0</v>
      </c>
      <c r="CA193" s="6">
        <f t="shared" si="126"/>
        <v>0</v>
      </c>
      <c r="CB193" s="6">
        <f>IF(AND(CA193&gt;=0,CA193&lt;Pieņēmumi!$CU$49),0,
IF(AND(CA193&gt;=Pieņēmumi!$CU$49,CA193&lt;Pieņēmumi!$CU$50),"Mazs",
IF(AND(CA193&gt;=Pieņēmumi!$CU$50,CA193&lt;Pieņēmumi!$CU$51),"Vidējs","Liels")))</f>
        <v>0</v>
      </c>
      <c r="CC193" s="9">
        <f>IF(CB193="Mazs",Pieņēmumi!$CU$34*BZ193,IF(CB193="Vidējs",Pieņēmumi!$CU$35*BZ193,IF(CB193="Liels",Pieņēmumi!$CU$37*BZ193,0)))</f>
        <v>0</v>
      </c>
      <c r="CD193" s="9">
        <f>IF(CB193="Mazs",(Pieņēmumi!$CU$35-Pieņēmumi!$CU$34)*BZ193,0)</f>
        <v>0</v>
      </c>
      <c r="CE193">
        <v>0</v>
      </c>
      <c r="CF193">
        <v>0</v>
      </c>
      <c r="CG193" s="2">
        <v>0</v>
      </c>
      <c r="CH193" s="6">
        <f>ROUNDUP(IF($A193=1,CE193/Pieņēmumi!$DE$42,IF($A193=2,CE193/Pieņēmumi!$DE$43,IF($A193=3,CE193/Pieņēmumi!$DE$44,CE193/Pieņēmumi!$DE$45))),$CH$10)</f>
        <v>0</v>
      </c>
      <c r="CI193" s="6">
        <f t="shared" si="127"/>
        <v>0</v>
      </c>
      <c r="CJ193" s="6">
        <f>IF(AND(CI193&gt;=0,CI193&lt;Pieņēmumi!$DE$49),0,
IF(AND(CI193&gt;=Pieņēmumi!$DE$49,CI193&lt;Pieņēmumi!$DE$50),"Mazs",
IF(AND(CI193&gt;=Pieņēmumi!$DE$50,CI193&lt;Pieņēmumi!$DE$51),"Vidējs","Liels")))</f>
        <v>0</v>
      </c>
      <c r="CK193" s="9">
        <f>IF(CJ193="Mazs",Pieņēmumi!$DE$34*CH193,IF(CJ193="Vidējs",Pieņēmumi!$DE$35*CH193,IF(CJ193="Liels",Pieņēmumi!$DE$37*CH193,0)))</f>
        <v>0</v>
      </c>
      <c r="CL193" s="9">
        <f>IF(CJ193="Mazs",(Pieņēmumi!$DE$35-Pieņēmumi!$DE$34)*CH193,0)</f>
        <v>0</v>
      </c>
      <c r="CM193">
        <v>0</v>
      </c>
      <c r="CN193">
        <v>0</v>
      </c>
      <c r="CO193" s="2">
        <v>0</v>
      </c>
      <c r="CP193" s="6">
        <f>ROUNDUP(IF($A193=1,CM193/Pieņēmumi!$DO$42,IF($A193=2,CM193/Pieņēmumi!$DO$43,IF($A193=3,CM193/Pieņēmumi!$DO$44,CM193/Pieņēmumi!$DO$45))),$CP$10)</f>
        <v>0</v>
      </c>
      <c r="CQ193" s="6">
        <f t="shared" si="128"/>
        <v>0</v>
      </c>
      <c r="CR193" s="6">
        <f>IF(AND(CQ193&gt;=0,CQ193&lt;Pieņēmumi!$DO$49),0,
IF(AND(CQ193&gt;=Pieņēmumi!$DO$49,CQ193&lt;Pieņēmumi!$DO$50),"Mazs",
IF(AND(CQ193&gt;=Pieņēmumi!$DO$50,CQ193&lt;Pieņēmumi!$DO$51),"Vidējs","Liels")))</f>
        <v>0</v>
      </c>
      <c r="CS193" s="9">
        <f>IF(CR193="Mazs",Pieņēmumi!$DO$34*CP193,IF(CR193="Vidējs",Pieņēmumi!$DO$35*CP193,IF(CR193="Liels",Pieņēmumi!$DO$37*CP193,0)))</f>
        <v>0</v>
      </c>
      <c r="CT193" s="9">
        <f>IF(CR193="Mazs",(Pieņēmumi!$DO$35-Pieņēmumi!$DO$34)*CP193,0)</f>
        <v>0</v>
      </c>
      <c r="CU193" s="6">
        <f t="shared" si="129"/>
        <v>47</v>
      </c>
      <c r="CV193" s="6">
        <f t="shared" si="130"/>
        <v>9</v>
      </c>
      <c r="CW193" s="2">
        <f t="shared" si="131"/>
        <v>5.2222222222222223</v>
      </c>
      <c r="CX193" t="str">
        <f t="shared" si="132"/>
        <v>Mazā</v>
      </c>
    </row>
    <row r="194" spans="1:102" x14ac:dyDescent="0.25">
      <c r="A194" s="5">
        <v>3</v>
      </c>
      <c r="B194" s="23">
        <v>0.66812383832614997</v>
      </c>
      <c r="C194">
        <v>2</v>
      </c>
      <c r="D194">
        <v>1</v>
      </c>
      <c r="E194" s="2">
        <f t="shared" si="155"/>
        <v>2</v>
      </c>
      <c r="F194" s="6">
        <f>ROUNDUP(IF($A194=1,C194/Pieņēmumi!$B$39,IF($A194=2,C194/Pieņēmumi!$B$40,IF($A194=3,C194/Pieņēmumi!$B$41,C194/Pieņēmumi!$B$42))),$F$10)</f>
        <v>1</v>
      </c>
      <c r="G194" s="6">
        <f t="shared" si="117"/>
        <v>2</v>
      </c>
      <c r="H194" s="6" t="str">
        <f>IF(AND(G194&gt;=0,G194&lt;Pieņēmumi!$B$46),0,
IF(AND(G194&gt;= Pieņēmumi!$B$46,G194&lt;Pieņēmumi!$B$47), "Mikro",
IF(AND(G194&gt;=Pieņēmumi!$B$47,G194&lt;Pieņēmumi!$B$48), "Mazs",
IF(AND(G194&gt;=Pieņēmumi!$B$48,G194&lt;Pieņēmumi!$B$49), "Vidējs","Liels"))))</f>
        <v>Mikro</v>
      </c>
      <c r="I194" s="9">
        <f>IF(H194="Mikro",Pieņēmumi!$B$31*F194*0.5,
IF(H194="Mazs",Pieņēmumi!$B$31*F194,
IF(H194="Vidējs",Pieņēmumi!$B$32*F194,
IF(H194="Liels",Pieņēmumi!$B$34*F194,
0))))</f>
        <v>0.35792094615624032</v>
      </c>
      <c r="J194" s="9">
        <f>IF(H194="Mikro",Pieņēmumi!$B$31*F194*0.5,0)</f>
        <v>0.35792094615624032</v>
      </c>
      <c r="K194">
        <v>7</v>
      </c>
      <c r="L194">
        <v>1</v>
      </c>
      <c r="M194" s="2">
        <f t="shared" si="156"/>
        <v>7</v>
      </c>
      <c r="N194" s="6">
        <f>ROUNDUP(IF($A194=1,K194/Pieņēmumi!$L$39,IF($A194=2,K194/Pieņēmumi!$L$40,IF($A194=3,K194/Pieņēmumi!$L$41,K194/Pieņēmumi!$L$42))),$N$10)</f>
        <v>1</v>
      </c>
      <c r="O194" s="6">
        <f t="shared" si="118"/>
        <v>7</v>
      </c>
      <c r="P194" s="6" t="str">
        <f>IF(AND(O194&gt;=0,O194&lt;Pieņēmumi!$L$46),0,
IF(AND(O194&gt;= Pieņēmumi!$L$46,O194&lt;Pieņēmumi!$L$47), "Mikro",
IF(AND(O194&gt;=Pieņēmumi!$L$47,O194&lt;Pieņēmumi!$L$48), "Mazs",
IF(AND(O194&gt;=Pieņēmumi!$L$48,O194&lt;Pieņēmumi!$L$49), "Vidējs","Liels"))))</f>
        <v>Mikro</v>
      </c>
      <c r="Q194" s="9">
        <f>IF(P194="Mikro",Pieņēmumi!$L$31*N194*0.5,
IF(P194="Mazs",Pieņēmumi!$L$31*N194,
IF(P194="Vidējs",Pieņēmumi!$L$32*N194,
IF(P194="Liels",Pieņēmumi!$L$34*N194,
0))))</f>
        <v>0.3734827264239029</v>
      </c>
      <c r="R194" s="9">
        <f>IF(P194="Mikro",Pieņēmumi!$L$31*N194*0.5,0)</f>
        <v>0.3734827264239029</v>
      </c>
      <c r="S194">
        <v>2</v>
      </c>
      <c r="T194">
        <v>0</v>
      </c>
      <c r="U194" s="2">
        <v>0</v>
      </c>
      <c r="V194" s="6">
        <f>ROUNDUP(IF($A194=1,S194/Pieņēmumi!$V$39,IF($A194=2,S194/Pieņēmumi!$V$40,IF($A194=3,S194/Pieņēmumi!$V$41,S194/Pieņēmumi!$V$42))),$V$10)</f>
        <v>1</v>
      </c>
      <c r="W194" s="6">
        <f t="shared" si="119"/>
        <v>2</v>
      </c>
      <c r="X194" s="6" t="str">
        <f>IF(AND(W194&gt;=0,W194&lt;Pieņēmumi!$V$46),0,
IF(AND(W194&gt;= Pieņēmumi!$V$46,W194&lt;Pieņēmumi!$V$47), "Mikro",
IF(AND(W194&gt;=Pieņēmumi!$V$47,W194&lt;Pieņēmumi!$V$48), "Mazs",
IF(AND(W194&gt;=Pieņēmumi!$V$48,W194&lt;Pieņēmumi!$V$49), "Vidējs","Liels"))))</f>
        <v>Mikro</v>
      </c>
      <c r="Y194" s="9">
        <f>IF(X194="Mikro",Pieņēmumi!$V$31*V194*0.5,
IF(X194="Mazs",Pieņēmumi!$V$31*V194,
IF(X194="Vidējs",Pieņēmumi!$V$32*V194,
IF(X194="Liels",Pieņēmumi!$V$34*V194,
0))))</f>
        <v>0.38904450669156554</v>
      </c>
      <c r="Z194" s="9">
        <f>IF(X194="Mikro",Pieņēmumi!$V$31*V194*0.5,0)</f>
        <v>0.38904450669156554</v>
      </c>
      <c r="AA194">
        <v>2</v>
      </c>
      <c r="AB194">
        <v>1</v>
      </c>
      <c r="AC194" s="2">
        <f t="shared" si="158"/>
        <v>2</v>
      </c>
      <c r="AD194" s="6">
        <f>ROUNDUP(IF($A194=1,AA194/Pieņēmumi!$AF$39,IF($A194=2,AA194/Pieņēmumi!$AF$40,IF($A194=3,AA194/Pieņēmumi!$AF$41,AA194/Pieņēmumi!$AF$42))),$AD$10)</f>
        <v>1</v>
      </c>
      <c r="AE194" s="6">
        <f t="shared" si="120"/>
        <v>2</v>
      </c>
      <c r="AF194" s="6" t="str">
        <f>IF(AND(AE194&gt;=0,AE194&lt;Pieņēmumi!$AF$46),0,
IF(AND(AE194&gt;= Pieņēmumi!$AF$46,AE194&lt;Pieņēmumi!$AF$47), "Mikro",
IF(AND(AE194&gt;=Pieņēmumi!$AF$47,AE194&lt;Pieņēmumi!$AF$48), "Mazs",
IF(AND(AE194&gt;=Pieņēmumi!$AF$48,AE194&lt;Pieņēmumi!$AF$49), "Vidējs","Liels"))))</f>
        <v>Mikro</v>
      </c>
      <c r="AG194" s="9">
        <f>IF(AF194="Mikro",Pieņēmumi!$AF$31*AD194*0.5,
IF(AF194="Mazs",Pieņēmumi!$AF$31*AD194,
IF(AF194="Vidējs",Pieņēmumi!$AF$32*AD194,
IF(AF194="Liels",Pieņēmumi!$AF$34*AD194,
0))))</f>
        <v>0.42016806722689076</v>
      </c>
      <c r="AH194" s="9">
        <f>IF(AF194="Mikro",Pieņēmumi!$AF$31*AD194*0.5,0)</f>
        <v>0.42016806722689076</v>
      </c>
      <c r="AI194">
        <v>5</v>
      </c>
      <c r="AJ194">
        <v>0</v>
      </c>
      <c r="AK194" s="2">
        <v>0</v>
      </c>
      <c r="AL194" s="6">
        <f>ROUNDUP(IF($A194=1,AI194/Pieņēmumi!$AR$39,IF($A194=2,AI194/Pieņēmumi!$AR$40,IF($A194=3,AI194/Pieņēmumi!$AR$41,AI194/Pieņēmumi!$AR$42))),$AL$10)</f>
        <v>1</v>
      </c>
      <c r="AM194" s="6">
        <f t="shared" si="121"/>
        <v>5</v>
      </c>
      <c r="AN194" s="6" t="str">
        <f>IF(AND(AM194&gt;=0,AM194&lt;Pieņēmumi!$AR$46),0,
IF(AND(AM194&gt;= Pieņēmumi!$AR$46,AM194&lt;Pieņēmumi!$AR$47), "Mikro",
IF(AND(AM194&gt;=Pieņēmumi!$AR$47,AM194&lt;Pieņēmumi!$AR$48), "Mazs",
IF(AND(AM194&gt;=Pieņēmumi!$AR$48,AM194&lt;Pieņēmumi!$AR$49), "Vidējs","Liels"))))</f>
        <v>Mikro</v>
      </c>
      <c r="AO194" s="9">
        <f>IF(AN194="Mikro",Pieņēmumi!$AR$31*AL194*0.5,
IF(AN194="Mazs",Pieņēmumi!$AR$31*AL194,
IF(AN194="Vidējs",Pieņēmumi!$AR$32*AL194,
IF(AN194="Liels",Pieņēmumi!$AR$34*AL194,
0))))</f>
        <v>0.45129162776221604</v>
      </c>
      <c r="AP194" s="9">
        <f>IF(AN194="Mikro",Pieņēmumi!$AR$31*AL194*0.5,0)</f>
        <v>0.45129162776221604</v>
      </c>
      <c r="AQ194">
        <v>3</v>
      </c>
      <c r="AR194">
        <v>1</v>
      </c>
      <c r="AS194" s="2">
        <f t="shared" si="151"/>
        <v>3</v>
      </c>
      <c r="AT194" s="6">
        <f>ROUNDUP(IF($A194=1,AQ194/Pieņēmumi!$BC$39,IF($A194=2,AQ194/Pieņēmumi!$BC$40,IF($A194=3,AQ194/Pieņēmumi!$BC$41,AQ194/Pieņēmumi!$BC$42))),$AT$10)</f>
        <v>1</v>
      </c>
      <c r="AU194" s="6">
        <f t="shared" si="122"/>
        <v>3</v>
      </c>
      <c r="AV194" s="6" t="str">
        <f>IF(AND(AU194&gt;=0,AU194&lt;Pieņēmumi!$BC$46),0,
IF(AND(AU194&gt;= Pieņēmumi!$BC$46,AU194&lt;Pieņēmumi!$BC$47), "Mikro",
IF(AND(AU194&gt;=Pieņēmumi!$BC$47,AU194&lt;Pieņēmumi!$BC$48), "Mazs",
IF(AND(AU194&gt;=Pieņēmumi!$BC$48,AU194&lt;Pieņēmumi!$BC$49), "Vidējs","Liels"))))</f>
        <v>Mikro</v>
      </c>
      <c r="AW194" s="9">
        <f>IF(AV194="Mikro",Pieņēmumi!$BC$31*AT194*0.5,
IF(AV194="Mazs",Pieņēmumi!$BC$31*AT194,
IF(AV194="Vidējs",Pieņēmumi!$BC$32*AT194,
IF(AV194="Liels",Pieņēmumi!$BC$34*AT194,
0))))</f>
        <v>0.48241518829754126</v>
      </c>
      <c r="AX194" s="9">
        <f>IF(AV194="Mikro",Pieņēmumi!$BC$31*AT194*0.5,0)</f>
        <v>0.48241518829754126</v>
      </c>
      <c r="AY194">
        <v>5</v>
      </c>
      <c r="AZ194">
        <v>0</v>
      </c>
      <c r="BA194" s="2">
        <v>0</v>
      </c>
      <c r="BB194" s="6">
        <f>ROUNDUP(IF($A194=1,AY194/Pieņēmumi!$BN$39,IF($A194=2,AY194/Pieņēmumi!$BN$40,IF($A194=3,AY194/Pieņēmumi!$BN$41,AY194/Pieņēmumi!$BN$42))),$BB$10)</f>
        <v>1</v>
      </c>
      <c r="BC194" s="6">
        <f t="shared" si="123"/>
        <v>5</v>
      </c>
      <c r="BD194" s="6" t="str">
        <f>IF(AND(BC194&gt;=0,BC194&lt;Pieņēmumi!$BN$46),0,
IF(AND(BC194&gt;= Pieņēmumi!$BN$46,BC194&lt;Pieņēmumi!$BN$47), "Mikro",
IF(AND(BC194&gt;=Pieņēmumi!$BN$47,BC194&lt;Pieņēmumi!$BN$48), "Mazs",
IF(AND(BC194&gt;=Pieņēmumi!$BN$48,BC194&lt;Pieņēmumi!$BN$49), "Vidējs","Liels"))))</f>
        <v>Mikro</v>
      </c>
      <c r="BE194" s="9">
        <f>IF(BD194="Mikro",Pieņēmumi!$BN$31*BB194*0.5,
IF(BD194="Mazs",Pieņēmumi!$BN$31*BB194,
IF(BD194="Vidējs",Pieņēmumi!$BN$32*BB194,
IF(BD194="Liels",Pieņēmumi!$BN$34*BB194,
0))))</f>
        <v>0.51353874883286654</v>
      </c>
      <c r="BF194" s="9">
        <f>IF(BD194="Mikro",Pieņēmumi!$BN$31*BB194*0.5,0)</f>
        <v>0.51353874883286654</v>
      </c>
      <c r="BG194">
        <v>3</v>
      </c>
      <c r="BH194">
        <v>1</v>
      </c>
      <c r="BI194" s="2">
        <f t="shared" si="157"/>
        <v>3</v>
      </c>
      <c r="BJ194" s="6">
        <f>ROUNDUP(IF($A194=1,BG194/Pieņēmumi!$BY$39,IF($A194=2,BG194/Pieņēmumi!$BY$40,IF($A194=3,BG194/Pieņēmumi!$BY$41,BG194/Pieņēmumi!$BY$42))),$BJ$10)</f>
        <v>1</v>
      </c>
      <c r="BK194" s="6">
        <f t="shared" si="124"/>
        <v>3</v>
      </c>
      <c r="BL194" s="6" t="str">
        <f>IF(AND(BK194&gt;=0,BK194&lt;Pieņēmumi!$BY$46),0,
IF(AND(BK194&gt;= Pieņēmumi!$BY$46,BK194&lt;Pieņēmumi!$BY$47), "Mikro",
IF(AND(BK194&gt;=Pieņēmumi!$BY$47,BK194&lt;Pieņēmumi!$BY$48), "Mazs",
IF(AND(BK194&gt;=Pieņēmumi!$BY$48,BK194&lt;Pieņēmumi!$BY$49), "Vidējs","Liels"))))</f>
        <v>Mikro</v>
      </c>
      <c r="BM194" s="9">
        <f>IF(BL194="Mikro",Pieņēmumi!$BY$31*BJ194*0.5,
IF(BL194="Mazs",Pieņēmumi!$BY$31*BJ194,
IF(BL194="Vidējs",Pieņēmumi!$BY$32*BJ194,
IF(BL194="Liels",Pieņēmumi!$BY$34*BJ194,
0))))</f>
        <v>0.54466230936819171</v>
      </c>
      <c r="BN194" s="9">
        <f>IF(BL194="Mikro",Pieņēmumi!$BY$31*BJ194*0.5,0)</f>
        <v>0.54466230936819171</v>
      </c>
      <c r="BO194">
        <v>4</v>
      </c>
      <c r="BP194">
        <v>0</v>
      </c>
      <c r="BQ194" s="2">
        <v>0</v>
      </c>
      <c r="BR194" s="6">
        <f>ROUNDUP(IF($A194=1,BO194/Pieņēmumi!$CJ$39,IF($A194=2,BO194/Pieņēmumi!$CJ$40,IF($A194=3,BO194/Pieņēmumi!$CJ$41,BO194/Pieņēmumi!$CJ$42))),$BR$10)</f>
        <v>1</v>
      </c>
      <c r="BS194" s="6">
        <f t="shared" si="125"/>
        <v>4</v>
      </c>
      <c r="BT194" s="6" t="str">
        <f>IF(AND(BS194&gt;=0,BS194&lt;Pieņēmumi!$CJ$46),0,
IF(AND(BS194&gt;= Pieņēmumi!$CJ$46,BS194&lt;Pieņēmumi!$CJ$47), "Mikro",
IF(AND(BS194&gt;=Pieņēmumi!$CJ$47,BS194&lt;Pieņēmumi!$CJ$48), "Mazs",
IF(AND(BS194&gt;=Pieņēmumi!$CJ$48,BS194&lt;Pieņēmumi!$CJ$49), "Vidējs","Liels"))))</f>
        <v>Mikro</v>
      </c>
      <c r="BU194" s="9">
        <f>IF(BT194="Mikro",Pieņēmumi!$CJ$31*BR194*0.5,
IF(BT194="Mazs",Pieņēmumi!$CJ$31*BR194,
IF(BT194="Vidējs",Pieņēmumi!$CJ$32*BR194,
IF(BT194="Liels",Pieņēmumi!$CJ$34*BR194,
0))))</f>
        <v>0.54466230936819171</v>
      </c>
      <c r="BV194" s="9">
        <f>IF(BT194="Mikro",Pieņēmumi!$CJ$31*BR194*0.5,0)</f>
        <v>0.54466230936819171</v>
      </c>
      <c r="BW194">
        <v>0</v>
      </c>
      <c r="BX194">
        <v>0</v>
      </c>
      <c r="BY194" s="2">
        <v>0</v>
      </c>
      <c r="BZ194" s="6">
        <f>ROUNDUP(IF($A194=1,BW194/Pieņēmumi!$CU$42,IF($A194=2,BW194/Pieņēmumi!$CU$43,IF($A194=3,BW194/Pieņēmumi!$CU$44,BW194/Pieņēmumi!$CU$45))),$CH$10)</f>
        <v>0</v>
      </c>
      <c r="CA194" s="6">
        <f t="shared" si="126"/>
        <v>0</v>
      </c>
      <c r="CB194" s="6">
        <f>IF(AND(CA194&gt;=0,CA194&lt;Pieņēmumi!$CU$49),0,
IF(AND(CA194&gt;=Pieņēmumi!$CU$49,CA194&lt;Pieņēmumi!$CU$50),"Mazs",
IF(AND(CA194&gt;=Pieņēmumi!$CU$50,CA194&lt;Pieņēmumi!$CU$51),"Vidējs","Liels")))</f>
        <v>0</v>
      </c>
      <c r="CC194" s="9">
        <f>IF(CB194="Mazs",Pieņēmumi!$CU$34*BZ194,IF(CB194="Vidējs",Pieņēmumi!$CU$35*BZ194,IF(CB194="Liels",Pieņēmumi!$CU$37*BZ194,0)))</f>
        <v>0</v>
      </c>
      <c r="CD194" s="9">
        <f>IF(CB194="Mazs",(Pieņēmumi!$CU$35-Pieņēmumi!$CU$34)*BZ194,0)</f>
        <v>0</v>
      </c>
      <c r="CE194">
        <v>0</v>
      </c>
      <c r="CF194">
        <v>0</v>
      </c>
      <c r="CG194" s="2">
        <v>0</v>
      </c>
      <c r="CH194" s="6">
        <f>ROUNDUP(IF($A194=1,CE194/Pieņēmumi!$DE$42,IF($A194=2,CE194/Pieņēmumi!$DE$43,IF($A194=3,CE194/Pieņēmumi!$DE$44,CE194/Pieņēmumi!$DE$45))),$CH$10)</f>
        <v>0</v>
      </c>
      <c r="CI194" s="6">
        <f t="shared" si="127"/>
        <v>0</v>
      </c>
      <c r="CJ194" s="6">
        <f>IF(AND(CI194&gt;=0,CI194&lt;Pieņēmumi!$DE$49),0,
IF(AND(CI194&gt;=Pieņēmumi!$DE$49,CI194&lt;Pieņēmumi!$DE$50),"Mazs",
IF(AND(CI194&gt;=Pieņēmumi!$DE$50,CI194&lt;Pieņēmumi!$DE$51),"Vidējs","Liels")))</f>
        <v>0</v>
      </c>
      <c r="CK194" s="9">
        <f>IF(CJ194="Mazs",Pieņēmumi!$DE$34*CH194,IF(CJ194="Vidējs",Pieņēmumi!$DE$35*CH194,IF(CJ194="Liels",Pieņēmumi!$DE$37*CH194,0)))</f>
        <v>0</v>
      </c>
      <c r="CL194" s="9">
        <f>IF(CJ194="Mazs",(Pieņēmumi!$DE$35-Pieņēmumi!$DE$34)*CH194,0)</f>
        <v>0</v>
      </c>
      <c r="CM194">
        <v>0</v>
      </c>
      <c r="CN194">
        <v>0</v>
      </c>
      <c r="CO194" s="2">
        <v>0</v>
      </c>
      <c r="CP194" s="6">
        <f>ROUNDUP(IF($A194=1,CM194/Pieņēmumi!$DO$42,IF($A194=2,CM194/Pieņēmumi!$DO$43,IF($A194=3,CM194/Pieņēmumi!$DO$44,CM194/Pieņēmumi!$DO$45))),$CP$10)</f>
        <v>0</v>
      </c>
      <c r="CQ194" s="6">
        <f t="shared" si="128"/>
        <v>0</v>
      </c>
      <c r="CR194" s="6">
        <f>IF(AND(CQ194&gt;=0,CQ194&lt;Pieņēmumi!$DO$49),0,
IF(AND(CQ194&gt;=Pieņēmumi!$DO$49,CQ194&lt;Pieņēmumi!$DO$50),"Mazs",
IF(AND(CQ194&gt;=Pieņēmumi!$DO$50,CQ194&lt;Pieņēmumi!$DO$51),"Vidējs","Liels")))</f>
        <v>0</v>
      </c>
      <c r="CS194" s="9">
        <f>IF(CR194="Mazs",Pieņēmumi!$DO$34*CP194,IF(CR194="Vidējs",Pieņēmumi!$DO$35*CP194,IF(CR194="Liels",Pieņēmumi!$DO$37*CP194,0)))</f>
        <v>0</v>
      </c>
      <c r="CT194" s="9">
        <f>IF(CR194="Mazs",(Pieņēmumi!$DO$35-Pieņēmumi!$DO$34)*CP194,0)</f>
        <v>0</v>
      </c>
      <c r="CU194" s="6">
        <f t="shared" si="129"/>
        <v>33</v>
      </c>
      <c r="CV194" s="6">
        <f t="shared" si="130"/>
        <v>5</v>
      </c>
      <c r="CW194" s="2">
        <f t="shared" si="131"/>
        <v>6.6</v>
      </c>
      <c r="CX194" t="str">
        <f t="shared" si="132"/>
        <v>Mazā</v>
      </c>
    </row>
    <row r="195" spans="1:102" x14ac:dyDescent="0.25">
      <c r="A195" s="5">
        <v>3</v>
      </c>
      <c r="B195" s="23">
        <v>0.66614563227547396</v>
      </c>
      <c r="C195">
        <v>22</v>
      </c>
      <c r="D195">
        <v>1</v>
      </c>
      <c r="E195" s="2">
        <f t="shared" si="155"/>
        <v>22</v>
      </c>
      <c r="F195" s="6">
        <f>ROUNDUP(IF($A195=1,C195/Pieņēmumi!$B$39,IF($A195=2,C195/Pieņēmumi!$B$40,IF($A195=3,C195/Pieņēmumi!$B$41,C195/Pieņēmumi!$B$42))),$F$10)</f>
        <v>2</v>
      </c>
      <c r="G195" s="6">
        <f t="shared" si="117"/>
        <v>11</v>
      </c>
      <c r="H195" s="6" t="str">
        <f>IF(AND(G195&gt;=0,G195&lt;Pieņēmumi!$B$46),0,
IF(AND(G195&gt;= Pieņēmumi!$B$46,G195&lt;Pieņēmumi!$B$47), "Mikro",
IF(AND(G195&gt;=Pieņēmumi!$B$47,G195&lt;Pieņēmumi!$B$48), "Mazs",
IF(AND(G195&gt;=Pieņēmumi!$B$48,G195&lt;Pieņēmumi!$B$49), "Vidējs","Liels"))))</f>
        <v>Mazs</v>
      </c>
      <c r="I195" s="9">
        <f>IF(H195="Mikro",Pieņēmumi!$B$31*F195*0.5,
IF(H195="Mazs",Pieņēmumi!$B$31*F195,
IF(H195="Vidējs",Pieņēmumi!$B$32*F195,
IF(H195="Liels",Pieņēmumi!$B$34*F195,
0))))</f>
        <v>1.4316837846249613</v>
      </c>
      <c r="J195" s="9">
        <f>IF(H195="Mikro",Pieņēmumi!$B$31*F195*0.5,0)</f>
        <v>0</v>
      </c>
      <c r="K195">
        <v>14</v>
      </c>
      <c r="L195">
        <v>1</v>
      </c>
      <c r="M195" s="2">
        <f t="shared" si="156"/>
        <v>14</v>
      </c>
      <c r="N195" s="6">
        <f>ROUNDUP(IF($A195=1,K195/Pieņēmumi!$L$39,IF($A195=2,K195/Pieņēmumi!$L$40,IF($A195=3,K195/Pieņēmumi!$L$41,K195/Pieņēmumi!$L$42))),$N$10)</f>
        <v>1</v>
      </c>
      <c r="O195" s="6">
        <f t="shared" si="118"/>
        <v>14</v>
      </c>
      <c r="P195" s="6" t="str">
        <f>IF(AND(O195&gt;=0,O195&lt;Pieņēmumi!$L$46),0,
IF(AND(O195&gt;= Pieņēmumi!$L$46,O195&lt;Pieņēmumi!$L$47), "Mikro",
IF(AND(O195&gt;=Pieņēmumi!$L$47,O195&lt;Pieņēmumi!$L$48), "Mazs",
IF(AND(O195&gt;=Pieņēmumi!$L$48,O195&lt;Pieņēmumi!$L$49), "Vidējs","Liels"))))</f>
        <v>Vidējs</v>
      </c>
      <c r="Q195" s="9">
        <f>IF(P195="Mikro",Pieņēmumi!$L$31*N195*0.5,
IF(P195="Mazs",Pieņēmumi!$L$31*N195,
IF(P195="Vidējs",Pieņēmumi!$L$32*N195,
IF(P195="Liels",Pieņēmumi!$L$34*N195,
0))))</f>
        <v>0.83979328165374689</v>
      </c>
      <c r="R195" s="9">
        <f>IF(P195="Mikro",Pieņēmumi!$L$31*N195*0.5,0)</f>
        <v>0</v>
      </c>
      <c r="S195">
        <v>12</v>
      </c>
      <c r="T195">
        <v>1</v>
      </c>
      <c r="U195" s="2">
        <f t="shared" ref="U195:U203" si="159">S195/T195</f>
        <v>12</v>
      </c>
      <c r="V195" s="6">
        <f>ROUNDUP(IF($A195=1,S195/Pieņēmumi!$V$39,IF($A195=2,S195/Pieņēmumi!$V$40,IF($A195=3,S195/Pieņēmumi!$V$41,S195/Pieņēmumi!$V$42))),$V$10)</f>
        <v>1</v>
      </c>
      <c r="W195" s="6">
        <f t="shared" si="119"/>
        <v>12</v>
      </c>
      <c r="X195" s="6" t="str">
        <f>IF(AND(W195&gt;=0,W195&lt;Pieņēmumi!$V$46),0,
IF(AND(W195&gt;= Pieņēmumi!$V$46,W195&lt;Pieņēmumi!$V$47), "Mikro",
IF(AND(W195&gt;=Pieņēmumi!$V$47,W195&lt;Pieņēmumi!$V$48), "Mazs",
IF(AND(W195&gt;=Pieņēmumi!$V$48,W195&lt;Pieņēmumi!$V$49), "Vidējs","Liels"))))</f>
        <v>Vidējs</v>
      </c>
      <c r="Y195" s="9">
        <f>IF(X195="Mikro",Pieņēmumi!$V$31*V195*0.5,
IF(X195="Mazs",Pieņēmumi!$V$31*V195,
IF(X195="Vidējs",Pieņēmumi!$V$32*V195,
IF(X195="Liels",Pieņēmumi!$V$34*V195,
0))))</f>
        <v>0.87209302325581406</v>
      </c>
      <c r="Z195" s="9">
        <f>IF(X195="Mikro",Pieņēmumi!$V$31*V195*0.5,0)</f>
        <v>0</v>
      </c>
      <c r="AA195">
        <v>19</v>
      </c>
      <c r="AB195">
        <v>1</v>
      </c>
      <c r="AC195" s="2">
        <f t="shared" si="158"/>
        <v>19</v>
      </c>
      <c r="AD195" s="6">
        <f>ROUNDUP(IF($A195=1,AA195/Pieņēmumi!$AF$39,IF($A195=2,AA195/Pieņēmumi!$AF$40,IF($A195=3,AA195/Pieņēmumi!$AF$41,AA195/Pieņēmumi!$AF$42))),$AD$10)</f>
        <v>1</v>
      </c>
      <c r="AE195" s="6">
        <f t="shared" si="120"/>
        <v>19</v>
      </c>
      <c r="AF195" s="6" t="str">
        <f>IF(AND(AE195&gt;=0,AE195&lt;Pieņēmumi!$AF$46),0,
IF(AND(AE195&gt;= Pieņēmumi!$AF$46,AE195&lt;Pieņēmumi!$AF$47), "Mikro",
IF(AND(AE195&gt;=Pieņēmumi!$AF$47,AE195&lt;Pieņēmumi!$AF$48), "Mazs",
IF(AND(AE195&gt;=Pieņēmumi!$AF$48,AE195&lt;Pieņēmumi!$AF$49), "Vidējs","Liels"))))</f>
        <v>Vidējs</v>
      </c>
      <c r="AG195" s="9">
        <f>IF(AF195="Mikro",Pieņēmumi!$AF$31*AD195*0.5,
IF(AF195="Mazs",Pieņēmumi!$AF$31*AD195,
IF(AF195="Vidējs",Pieņēmumi!$AF$32*AD195,
IF(AF195="Liels",Pieņēmumi!$AF$34*AD195,
0))))</f>
        <v>1.03359173126615</v>
      </c>
      <c r="AH195" s="9">
        <f>IF(AF195="Mikro",Pieņēmumi!$AF$31*AD195*0.5,0)</f>
        <v>0</v>
      </c>
      <c r="AI195">
        <v>21</v>
      </c>
      <c r="AJ195">
        <v>1</v>
      </c>
      <c r="AK195" s="2">
        <f t="shared" ref="AK195:AK204" si="160">AI195/AJ195</f>
        <v>21</v>
      </c>
      <c r="AL195" s="6">
        <f>ROUNDUP(IF($A195=1,AI195/Pieņēmumi!$AR$39,IF($A195=2,AI195/Pieņēmumi!$AR$40,IF($A195=3,AI195/Pieņēmumi!$AR$41,AI195/Pieņēmumi!$AR$42))),$AL$10)</f>
        <v>1</v>
      </c>
      <c r="AM195" s="6">
        <f t="shared" si="121"/>
        <v>21</v>
      </c>
      <c r="AN195" s="6" t="str">
        <f>IF(AND(AM195&gt;=0,AM195&lt;Pieņēmumi!$AR$46),0,
IF(AND(AM195&gt;= Pieņēmumi!$AR$46,AM195&lt;Pieņēmumi!$AR$47), "Mikro",
IF(AND(AM195&gt;=Pieņēmumi!$AR$47,AM195&lt;Pieņēmumi!$AR$48), "Mazs",
IF(AND(AM195&gt;=Pieņēmumi!$AR$48,AM195&lt;Pieņēmumi!$AR$49), "Vidējs","Liels"))))</f>
        <v>Liels</v>
      </c>
      <c r="AO195" s="9">
        <f>IF(AN195="Mikro",Pieņēmumi!$AR$31*AL195*0.5,
IF(AN195="Mazs",Pieņēmumi!$AR$31*AL195,
IF(AN195="Vidējs",Pieņēmumi!$AR$32*AL195,
IF(AN195="Liels",Pieņēmumi!$AR$34*AL195,
0))))</f>
        <v>1.3708513708513708</v>
      </c>
      <c r="AP195" s="9">
        <f>IF(AN195="Mikro",Pieņēmumi!$AR$31*AL195*0.5,0)</f>
        <v>0</v>
      </c>
      <c r="AQ195">
        <v>25</v>
      </c>
      <c r="AR195">
        <v>1</v>
      </c>
      <c r="AS195" s="2">
        <f t="shared" si="151"/>
        <v>25</v>
      </c>
      <c r="AT195" s="6">
        <f>ROUNDUP(IF($A195=1,AQ195/Pieņēmumi!$BC$39,IF($A195=2,AQ195/Pieņēmumi!$BC$40,IF($A195=3,AQ195/Pieņēmumi!$BC$41,AQ195/Pieņēmumi!$BC$42))),$AT$10)</f>
        <v>1</v>
      </c>
      <c r="AU195" s="6">
        <f t="shared" si="122"/>
        <v>25</v>
      </c>
      <c r="AV195" s="6" t="str">
        <f>IF(AND(AU195&gt;=0,AU195&lt;Pieņēmumi!$BC$46),0,
IF(AND(AU195&gt;= Pieņēmumi!$BC$46,AU195&lt;Pieņēmumi!$BC$47), "Mikro",
IF(AND(AU195&gt;=Pieņēmumi!$BC$47,AU195&lt;Pieņēmumi!$BC$48), "Mazs",
IF(AND(AU195&gt;=Pieņēmumi!$BC$48,AU195&lt;Pieņēmumi!$BC$49), "Vidējs","Liels"))))</f>
        <v>Liels</v>
      </c>
      <c r="AW195" s="9">
        <f>IF(AV195="Mikro",Pieņēmumi!$BC$31*AT195*0.5,
IF(AV195="Mazs",Pieņēmumi!$BC$31*AT195,
IF(AV195="Vidējs",Pieņēmumi!$BC$32*AT195,
IF(AV195="Liels",Pieņēmumi!$BC$34*AT195,
0))))</f>
        <v>1.5151515151515151</v>
      </c>
      <c r="AX195" s="9">
        <f>IF(AV195="Mikro",Pieņēmumi!$BC$31*AT195*0.5,0)</f>
        <v>0</v>
      </c>
      <c r="AY195">
        <v>17</v>
      </c>
      <c r="AZ195">
        <v>1</v>
      </c>
      <c r="BA195" s="2">
        <f>AY195/AZ195</f>
        <v>17</v>
      </c>
      <c r="BB195" s="6">
        <f>ROUNDUP(IF($A195=1,AY195/Pieņēmumi!$BN$39,IF($A195=2,AY195/Pieņēmumi!$BN$40,IF($A195=3,AY195/Pieņēmumi!$BN$41,AY195/Pieņēmumi!$BN$42))),$BB$10)</f>
        <v>1</v>
      </c>
      <c r="BC195" s="6">
        <f t="shared" si="123"/>
        <v>17</v>
      </c>
      <c r="BD195" s="6" t="str">
        <f>IF(AND(BC195&gt;=0,BC195&lt;Pieņēmumi!$BN$46),0,
IF(AND(BC195&gt;= Pieņēmumi!$BN$46,BC195&lt;Pieņēmumi!$BN$47), "Mikro",
IF(AND(BC195&gt;=Pieņēmumi!$BN$47,BC195&lt;Pieņēmumi!$BN$48), "Mazs",
IF(AND(BC195&gt;=Pieņēmumi!$BN$48,BC195&lt;Pieņēmumi!$BN$49), "Vidējs","Liels"))))</f>
        <v>Vidējs</v>
      </c>
      <c r="BE195" s="9">
        <f>IF(BD195="Mikro",Pieņēmumi!$BN$31*BB195*0.5,
IF(BD195="Mazs",Pieņēmumi!$BN$31*BB195,
IF(BD195="Vidējs",Pieņēmumi!$BN$32*BB195,
IF(BD195="Liels",Pieņēmumi!$BN$34*BB195,
0))))</f>
        <v>1.227390180878553</v>
      </c>
      <c r="BF195" s="9">
        <f>IF(BD195="Mikro",Pieņēmumi!$BN$31*BB195*0.5,0)</f>
        <v>0</v>
      </c>
      <c r="BG195">
        <v>15</v>
      </c>
      <c r="BH195">
        <v>1</v>
      </c>
      <c r="BI195" s="2">
        <f t="shared" si="157"/>
        <v>15</v>
      </c>
      <c r="BJ195" s="6">
        <f>ROUNDUP(IF($A195=1,BG195/Pieņēmumi!$BY$39,IF($A195=2,BG195/Pieņēmumi!$BY$40,IF($A195=3,BG195/Pieņēmumi!$BY$41,BG195/Pieņēmumi!$BY$42))),$BJ$10)</f>
        <v>1</v>
      </c>
      <c r="BK195" s="6">
        <f t="shared" si="124"/>
        <v>15</v>
      </c>
      <c r="BL195" s="6" t="str">
        <f>IF(AND(BK195&gt;=0,BK195&lt;Pieņēmumi!$BY$46),0,
IF(AND(BK195&gt;= Pieņēmumi!$BY$46,BK195&lt;Pieņēmumi!$BY$47), "Mikro",
IF(AND(BK195&gt;=Pieņēmumi!$BY$47,BK195&lt;Pieņēmumi!$BY$48), "Mazs",
IF(AND(BK195&gt;=Pieņēmumi!$BY$48,BK195&lt;Pieņēmumi!$BY$49), "Vidējs","Liels"))))</f>
        <v>Vidējs</v>
      </c>
      <c r="BM195" s="9">
        <f>IF(BL195="Mikro",Pieņēmumi!$BY$31*BJ195*0.5,
IF(BL195="Mazs",Pieņēmumi!$BY$31*BJ195,
IF(BL195="Vidējs",Pieņēmumi!$BY$32*BJ195,
IF(BL195="Liels",Pieņēmumi!$BY$34*BJ195,
0))))</f>
        <v>1.2919896640826873</v>
      </c>
      <c r="BN195" s="9">
        <f>IF(BL195="Mikro",Pieņēmumi!$BY$31*BJ195*0.5,0)</f>
        <v>0</v>
      </c>
      <c r="BO195">
        <v>16</v>
      </c>
      <c r="BP195">
        <v>1</v>
      </c>
      <c r="BQ195" s="2">
        <f>BO195/BP195</f>
        <v>16</v>
      </c>
      <c r="BR195" s="6">
        <f>ROUNDUP(IF($A195=1,BO195/Pieņēmumi!$CJ$39,IF($A195=2,BO195/Pieņēmumi!$CJ$40,IF($A195=3,BO195/Pieņēmumi!$CJ$41,BO195/Pieņēmumi!$CJ$42))),$BR$10)</f>
        <v>1</v>
      </c>
      <c r="BS195" s="6">
        <f t="shared" si="125"/>
        <v>16</v>
      </c>
      <c r="BT195" s="6" t="str">
        <f>IF(AND(BS195&gt;=0,BS195&lt;Pieņēmumi!$CJ$46),0,
IF(AND(BS195&gt;= Pieņēmumi!$CJ$46,BS195&lt;Pieņēmumi!$CJ$47), "Mikro",
IF(AND(BS195&gt;=Pieņēmumi!$CJ$47,BS195&lt;Pieņēmumi!$CJ$48), "Mazs",
IF(AND(BS195&gt;=Pieņēmumi!$CJ$48,BS195&lt;Pieņēmumi!$CJ$49), "Vidējs","Liels"))))</f>
        <v>Vidējs</v>
      </c>
      <c r="BU195" s="9">
        <f>IF(BT195="Mikro",Pieņēmumi!$CJ$31*BR195*0.5,
IF(BT195="Mazs",Pieņēmumi!$CJ$31*BR195,
IF(BT195="Vidējs",Pieņēmumi!$CJ$32*BR195,
IF(BT195="Liels",Pieņēmumi!$CJ$34*BR195,
0))))</f>
        <v>1.2919896640826873</v>
      </c>
      <c r="BV195" s="9">
        <f>IF(BT195="Mikro",Pieņēmumi!$CJ$31*BR195*0.5,0)</f>
        <v>0</v>
      </c>
      <c r="BW195">
        <v>0</v>
      </c>
      <c r="BX195">
        <v>0</v>
      </c>
      <c r="BY195" s="2">
        <v>0</v>
      </c>
      <c r="BZ195" s="6">
        <f>ROUNDUP(IF($A195=1,BW195/Pieņēmumi!$CU$42,IF($A195=2,BW195/Pieņēmumi!$CU$43,IF($A195=3,BW195/Pieņēmumi!$CU$44,BW195/Pieņēmumi!$CU$45))),$CH$10)</f>
        <v>0</v>
      </c>
      <c r="CA195" s="6">
        <f t="shared" si="126"/>
        <v>0</v>
      </c>
      <c r="CB195" s="6">
        <f>IF(AND(CA195&gt;=0,CA195&lt;Pieņēmumi!$CU$49),0,
IF(AND(CA195&gt;=Pieņēmumi!$CU$49,CA195&lt;Pieņēmumi!$CU$50),"Mazs",
IF(AND(CA195&gt;=Pieņēmumi!$CU$50,CA195&lt;Pieņēmumi!$CU$51),"Vidējs","Liels")))</f>
        <v>0</v>
      </c>
      <c r="CC195" s="9">
        <f>IF(CB195="Mazs",Pieņēmumi!$CU$34*BZ195,IF(CB195="Vidējs",Pieņēmumi!$CU$35*BZ195,IF(CB195="Liels",Pieņēmumi!$CU$37*BZ195,0)))</f>
        <v>0</v>
      </c>
      <c r="CD195" s="9">
        <f>IF(CB195="Mazs",(Pieņēmumi!$CU$35-Pieņēmumi!$CU$34)*BZ195,0)</f>
        <v>0</v>
      </c>
      <c r="CE195">
        <v>0</v>
      </c>
      <c r="CF195">
        <v>0</v>
      </c>
      <c r="CG195" s="2">
        <v>0</v>
      </c>
      <c r="CH195" s="6">
        <f>ROUNDUP(IF($A195=1,CE195/Pieņēmumi!$DE$42,IF($A195=2,CE195/Pieņēmumi!$DE$43,IF($A195=3,CE195/Pieņēmumi!$DE$44,CE195/Pieņēmumi!$DE$45))),$CH$10)</f>
        <v>0</v>
      </c>
      <c r="CI195" s="6">
        <f t="shared" si="127"/>
        <v>0</v>
      </c>
      <c r="CJ195" s="6">
        <f>IF(AND(CI195&gt;=0,CI195&lt;Pieņēmumi!$DE$49),0,
IF(AND(CI195&gt;=Pieņēmumi!$DE$49,CI195&lt;Pieņēmumi!$DE$50),"Mazs",
IF(AND(CI195&gt;=Pieņēmumi!$DE$50,CI195&lt;Pieņēmumi!$DE$51),"Vidējs","Liels")))</f>
        <v>0</v>
      </c>
      <c r="CK195" s="9">
        <f>IF(CJ195="Mazs",Pieņēmumi!$DE$34*CH195,IF(CJ195="Vidējs",Pieņēmumi!$DE$35*CH195,IF(CJ195="Liels",Pieņēmumi!$DE$37*CH195,0)))</f>
        <v>0</v>
      </c>
      <c r="CL195" s="9">
        <f>IF(CJ195="Mazs",(Pieņēmumi!$DE$35-Pieņēmumi!$DE$34)*CH195,0)</f>
        <v>0</v>
      </c>
      <c r="CM195">
        <v>0</v>
      </c>
      <c r="CN195">
        <v>0</v>
      </c>
      <c r="CO195" s="2">
        <v>0</v>
      </c>
      <c r="CP195" s="6">
        <f>ROUNDUP(IF($A195=1,CM195/Pieņēmumi!$DO$42,IF($A195=2,CM195/Pieņēmumi!$DO$43,IF($A195=3,CM195/Pieņēmumi!$DO$44,CM195/Pieņēmumi!$DO$45))),$CP$10)</f>
        <v>0</v>
      </c>
      <c r="CQ195" s="6">
        <f t="shared" si="128"/>
        <v>0</v>
      </c>
      <c r="CR195" s="6">
        <f>IF(AND(CQ195&gt;=0,CQ195&lt;Pieņēmumi!$DO$49),0,
IF(AND(CQ195&gt;=Pieņēmumi!$DO$49,CQ195&lt;Pieņēmumi!$DO$50),"Mazs",
IF(AND(CQ195&gt;=Pieņēmumi!$DO$50,CQ195&lt;Pieņēmumi!$DO$51),"Vidējs","Liels")))</f>
        <v>0</v>
      </c>
      <c r="CS195" s="9">
        <f>IF(CR195="Mazs",Pieņēmumi!$DO$34*CP195,IF(CR195="Vidējs",Pieņēmumi!$DO$35*CP195,IF(CR195="Liels",Pieņēmumi!$DO$37*CP195,0)))</f>
        <v>0</v>
      </c>
      <c r="CT195" s="9">
        <f>IF(CR195="Mazs",(Pieņēmumi!$DO$35-Pieņēmumi!$DO$34)*CP195,0)</f>
        <v>0</v>
      </c>
      <c r="CU195" s="6">
        <f t="shared" si="129"/>
        <v>161</v>
      </c>
      <c r="CV195" s="6">
        <f t="shared" si="130"/>
        <v>9</v>
      </c>
      <c r="CW195" s="2">
        <f t="shared" si="131"/>
        <v>17.888888888888889</v>
      </c>
      <c r="CX195" t="str">
        <f t="shared" si="132"/>
        <v>Vidējā</v>
      </c>
    </row>
    <row r="196" spans="1:102" x14ac:dyDescent="0.25">
      <c r="A196" s="5">
        <v>1</v>
      </c>
      <c r="B196" s="23">
        <v>0.66399206017774337</v>
      </c>
      <c r="C196">
        <v>14</v>
      </c>
      <c r="D196">
        <v>1</v>
      </c>
      <c r="E196" s="2">
        <f t="shared" si="155"/>
        <v>14</v>
      </c>
      <c r="F196" s="6">
        <f>ROUNDUP(IF($A196=1,C196/Pieņēmumi!$B$39,IF($A196=2,C196/Pieņēmumi!$B$40,IF($A196=3,C196/Pieņēmumi!$B$41,C196/Pieņēmumi!$B$42))),$F$10)</f>
        <v>1</v>
      </c>
      <c r="G196" s="6">
        <f t="shared" si="117"/>
        <v>14</v>
      </c>
      <c r="H196" s="6" t="str">
        <f>IF(AND(G196&gt;=0,G196&lt;Pieņēmumi!$B$46),0,
IF(AND(G196&gt;= Pieņēmumi!$B$46,G196&lt;Pieņēmumi!$B$47), "Mikro",
IF(AND(G196&gt;=Pieņēmumi!$B$47,G196&lt;Pieņēmumi!$B$48), "Mazs",
IF(AND(G196&gt;=Pieņēmumi!$B$48,G196&lt;Pieņēmumi!$B$49), "Vidējs","Liels"))))</f>
        <v>Vidējs</v>
      </c>
      <c r="I196" s="9">
        <f>IF(H196="Mikro",Pieņēmumi!$B$31*F196*0.5,
IF(H196="Mazs",Pieņēmumi!$B$31*F196,
IF(H196="Vidējs",Pieņēmumi!$B$32*F196,
IF(H196="Liels",Pieņēmumi!$B$34*F196,
0))))</f>
        <v>0.8074935400516795</v>
      </c>
      <c r="J196" s="9">
        <f>IF(H196="Mikro",Pieņēmumi!$B$31*F196*0.5,0)</f>
        <v>0</v>
      </c>
      <c r="K196">
        <v>14</v>
      </c>
      <c r="L196">
        <v>1</v>
      </c>
      <c r="M196" s="2">
        <f t="shared" si="156"/>
        <v>14</v>
      </c>
      <c r="N196" s="6">
        <f>ROUNDUP(IF($A196=1,K196/Pieņēmumi!$L$39,IF($A196=2,K196/Pieņēmumi!$L$40,IF($A196=3,K196/Pieņēmumi!$L$41,K196/Pieņēmumi!$L$42))),$N$10)</f>
        <v>1</v>
      </c>
      <c r="O196" s="6">
        <f t="shared" si="118"/>
        <v>14</v>
      </c>
      <c r="P196" s="6" t="str">
        <f>IF(AND(O196&gt;=0,O196&lt;Pieņēmumi!$L$46),0,
IF(AND(O196&gt;= Pieņēmumi!$L$46,O196&lt;Pieņēmumi!$L$47), "Mikro",
IF(AND(O196&gt;=Pieņēmumi!$L$47,O196&lt;Pieņēmumi!$L$48), "Mazs",
IF(AND(O196&gt;=Pieņēmumi!$L$48,O196&lt;Pieņēmumi!$L$49), "Vidējs","Liels"))))</f>
        <v>Vidējs</v>
      </c>
      <c r="Q196" s="9">
        <f>IF(P196="Mikro",Pieņēmumi!$L$31*N196*0.5,
IF(P196="Mazs",Pieņēmumi!$L$31*N196,
IF(P196="Vidējs",Pieņēmumi!$L$32*N196,
IF(P196="Liels",Pieņēmumi!$L$34*N196,
0))))</f>
        <v>0.83979328165374689</v>
      </c>
      <c r="R196" s="9">
        <f>IF(P196="Mikro",Pieņēmumi!$L$31*N196*0.5,0)</f>
        <v>0</v>
      </c>
      <c r="S196">
        <v>16</v>
      </c>
      <c r="T196">
        <v>1</v>
      </c>
      <c r="U196" s="2">
        <f t="shared" si="159"/>
        <v>16</v>
      </c>
      <c r="V196" s="6">
        <f>ROUNDUP(IF($A196=1,S196/Pieņēmumi!$V$39,IF($A196=2,S196/Pieņēmumi!$V$40,IF($A196=3,S196/Pieņēmumi!$V$41,S196/Pieņēmumi!$V$42))),$V$10)</f>
        <v>1</v>
      </c>
      <c r="W196" s="6">
        <f t="shared" si="119"/>
        <v>16</v>
      </c>
      <c r="X196" s="6" t="str">
        <f>IF(AND(W196&gt;=0,W196&lt;Pieņēmumi!$V$46),0,
IF(AND(W196&gt;= Pieņēmumi!$V$46,W196&lt;Pieņēmumi!$V$47), "Mikro",
IF(AND(W196&gt;=Pieņēmumi!$V$47,W196&lt;Pieņēmumi!$V$48), "Mazs",
IF(AND(W196&gt;=Pieņēmumi!$V$48,W196&lt;Pieņēmumi!$V$49), "Vidējs","Liels"))))</f>
        <v>Vidējs</v>
      </c>
      <c r="Y196" s="9">
        <f>IF(X196="Mikro",Pieņēmumi!$V$31*V196*0.5,
IF(X196="Mazs",Pieņēmumi!$V$31*V196,
IF(X196="Vidējs",Pieņēmumi!$V$32*V196,
IF(X196="Liels",Pieņēmumi!$V$34*V196,
0))))</f>
        <v>0.87209302325581406</v>
      </c>
      <c r="Z196" s="9">
        <f>IF(X196="Mikro",Pieņēmumi!$V$31*V196*0.5,0)</f>
        <v>0</v>
      </c>
      <c r="AA196">
        <v>13</v>
      </c>
      <c r="AB196">
        <v>1</v>
      </c>
      <c r="AC196" s="2">
        <f t="shared" si="158"/>
        <v>13</v>
      </c>
      <c r="AD196" s="6">
        <f>ROUNDUP(IF($A196=1,AA196/Pieņēmumi!$AF$39,IF($A196=2,AA196/Pieņēmumi!$AF$40,IF($A196=3,AA196/Pieņēmumi!$AF$41,AA196/Pieņēmumi!$AF$42))),$AD$10)</f>
        <v>1</v>
      </c>
      <c r="AE196" s="6">
        <f t="shared" si="120"/>
        <v>13</v>
      </c>
      <c r="AF196" s="6" t="str">
        <f>IF(AND(AE196&gt;=0,AE196&lt;Pieņēmumi!$AF$46),0,
IF(AND(AE196&gt;= Pieņēmumi!$AF$46,AE196&lt;Pieņēmumi!$AF$47), "Mikro",
IF(AND(AE196&gt;=Pieņēmumi!$AF$47,AE196&lt;Pieņēmumi!$AF$48), "Mazs",
IF(AND(AE196&gt;=Pieņēmumi!$AF$48,AE196&lt;Pieņēmumi!$AF$49), "Vidējs","Liels"))))</f>
        <v>Vidējs</v>
      </c>
      <c r="AG196" s="9">
        <f>IF(AF196="Mikro",Pieņēmumi!$AF$31*AD196*0.5,
IF(AF196="Mazs",Pieņēmumi!$AF$31*AD196,
IF(AF196="Vidējs",Pieņēmumi!$AF$32*AD196,
IF(AF196="Liels",Pieņēmumi!$AF$34*AD196,
0))))</f>
        <v>1.03359173126615</v>
      </c>
      <c r="AH196" s="9">
        <f>IF(AF196="Mikro",Pieņēmumi!$AF$31*AD196*0.5,0)</f>
        <v>0</v>
      </c>
      <c r="AI196">
        <v>26</v>
      </c>
      <c r="AJ196">
        <v>2</v>
      </c>
      <c r="AK196" s="2">
        <f t="shared" si="160"/>
        <v>13</v>
      </c>
      <c r="AL196" s="6">
        <f>ROUNDUP(IF($A196=1,AI196/Pieņēmumi!$AR$39,IF($A196=2,AI196/Pieņēmumi!$AR$40,IF($A196=3,AI196/Pieņēmumi!$AR$41,AI196/Pieņēmumi!$AR$42))),$AL$10)</f>
        <v>2</v>
      </c>
      <c r="AM196" s="6">
        <f t="shared" si="121"/>
        <v>13</v>
      </c>
      <c r="AN196" s="6" t="str">
        <f>IF(AND(AM196&gt;=0,AM196&lt;Pieņēmumi!$AR$46),0,
IF(AND(AM196&gt;= Pieņēmumi!$AR$46,AM196&lt;Pieņēmumi!$AR$47), "Mikro",
IF(AND(AM196&gt;=Pieņēmumi!$AR$47,AM196&lt;Pieņēmumi!$AR$48), "Mazs",
IF(AND(AM196&gt;=Pieņēmumi!$AR$48,AM196&lt;Pieņēmumi!$AR$49), "Vidējs","Liels"))))</f>
        <v>Vidējs</v>
      </c>
      <c r="AO196" s="9">
        <f>IF(AN196="Mikro",Pieņēmumi!$AR$31*AL196*0.5,
IF(AN196="Mazs",Pieņēmumi!$AR$31*AL196,
IF(AN196="Vidējs",Pieņēmumi!$AR$32*AL196,
IF(AN196="Liels",Pieņēmumi!$AR$34*AL196,
0))))</f>
        <v>2.1963824289405687</v>
      </c>
      <c r="AP196" s="9">
        <f>IF(AN196="Mikro",Pieņēmumi!$AR$31*AL196*0.5,0)</f>
        <v>0</v>
      </c>
      <c r="AQ196">
        <v>24</v>
      </c>
      <c r="AR196">
        <v>2</v>
      </c>
      <c r="AS196" s="2">
        <f t="shared" si="151"/>
        <v>12</v>
      </c>
      <c r="AT196" s="6">
        <f>ROUNDUP(IF($A196=1,AQ196/Pieņēmumi!$BC$39,IF($A196=2,AQ196/Pieņēmumi!$BC$40,IF($A196=3,AQ196/Pieņēmumi!$BC$41,AQ196/Pieņēmumi!$BC$42))),$AT$10)</f>
        <v>1</v>
      </c>
      <c r="AU196" s="6">
        <f t="shared" si="122"/>
        <v>24</v>
      </c>
      <c r="AV196" s="6" t="str">
        <f>IF(AND(AU196&gt;=0,AU196&lt;Pieņēmumi!$BC$46),0,
IF(AND(AU196&gt;= Pieņēmumi!$BC$46,AU196&lt;Pieņēmumi!$BC$47), "Mikro",
IF(AND(AU196&gt;=Pieņēmumi!$BC$47,AU196&lt;Pieņēmumi!$BC$48), "Mazs",
IF(AND(AU196&gt;=Pieņēmumi!$BC$48,AU196&lt;Pieņēmumi!$BC$49), "Vidējs","Liels"))))</f>
        <v>Liels</v>
      </c>
      <c r="AW196" s="9">
        <f>IF(AV196="Mikro",Pieņēmumi!$BC$31*AT196*0.5,
IF(AV196="Mazs",Pieņēmumi!$BC$31*AT196,
IF(AV196="Vidējs",Pieņēmumi!$BC$32*AT196,
IF(AV196="Liels",Pieņēmumi!$BC$34*AT196,
0))))</f>
        <v>1.5151515151515151</v>
      </c>
      <c r="AX196" s="9">
        <f>IF(AV196="Mikro",Pieņēmumi!$BC$31*AT196*0.5,0)</f>
        <v>0</v>
      </c>
      <c r="AY196">
        <v>29</v>
      </c>
      <c r="AZ196">
        <v>2</v>
      </c>
      <c r="BA196" s="2">
        <f>AY196/AZ196</f>
        <v>14.5</v>
      </c>
      <c r="BB196" s="6">
        <f>ROUNDUP(IF($A196=1,AY196/Pieņēmumi!$BN$39,IF($A196=2,AY196/Pieņēmumi!$BN$40,IF($A196=3,AY196/Pieņēmumi!$BN$41,AY196/Pieņēmumi!$BN$42))),$BB$10)</f>
        <v>2</v>
      </c>
      <c r="BC196" s="6">
        <f t="shared" si="123"/>
        <v>14.5</v>
      </c>
      <c r="BD196" s="6" t="str">
        <f>IF(AND(BC196&gt;=0,BC196&lt;Pieņēmumi!$BN$46),0,
IF(AND(BC196&gt;= Pieņēmumi!$BN$46,BC196&lt;Pieņēmumi!$BN$47), "Mikro",
IF(AND(BC196&gt;=Pieņēmumi!$BN$47,BC196&lt;Pieņēmumi!$BN$48), "Mazs",
IF(AND(BC196&gt;=Pieņēmumi!$BN$48,BC196&lt;Pieņēmumi!$BN$49), "Vidējs","Liels"))))</f>
        <v>Vidējs</v>
      </c>
      <c r="BE196" s="9">
        <f>IF(BD196="Mikro",Pieņēmumi!$BN$31*BB196*0.5,
IF(BD196="Mazs",Pieņēmumi!$BN$31*BB196,
IF(BD196="Vidējs",Pieņēmumi!$BN$32*BB196,
IF(BD196="Liels",Pieņēmumi!$BN$34*BB196,
0))))</f>
        <v>2.454780361757106</v>
      </c>
      <c r="BF196" s="9">
        <f>IF(BD196="Mikro",Pieņēmumi!$BN$31*BB196*0.5,0)</f>
        <v>0</v>
      </c>
      <c r="BG196">
        <v>24</v>
      </c>
      <c r="BH196">
        <v>1</v>
      </c>
      <c r="BI196" s="2">
        <f t="shared" si="157"/>
        <v>24</v>
      </c>
      <c r="BJ196" s="6">
        <f>ROUNDUP(IF($A196=1,BG196/Pieņēmumi!$BY$39,IF($A196=2,BG196/Pieņēmumi!$BY$40,IF($A196=3,BG196/Pieņēmumi!$BY$41,BG196/Pieņēmumi!$BY$42))),$BJ$10)</f>
        <v>1</v>
      </c>
      <c r="BK196" s="6">
        <f t="shared" si="124"/>
        <v>24</v>
      </c>
      <c r="BL196" s="6" t="str">
        <f>IF(AND(BK196&gt;=0,BK196&lt;Pieņēmumi!$BY$46),0,
IF(AND(BK196&gt;= Pieņēmumi!$BY$46,BK196&lt;Pieņēmumi!$BY$47), "Mikro",
IF(AND(BK196&gt;=Pieņēmumi!$BY$47,BK196&lt;Pieņēmumi!$BY$48), "Mazs",
IF(AND(BK196&gt;=Pieņēmumi!$BY$48,BK196&lt;Pieņēmumi!$BY$49), "Vidējs","Liels"))))</f>
        <v>Liels</v>
      </c>
      <c r="BM196" s="9">
        <f>IF(BL196="Mikro",Pieņēmumi!$BY$31*BJ196*0.5,
IF(BL196="Mazs",Pieņēmumi!$BY$31*BJ196,
IF(BL196="Vidējs",Pieņēmumi!$BY$32*BJ196,
IF(BL196="Liels",Pieņēmumi!$BY$34*BJ196,
0))))</f>
        <v>1.6594516594516593</v>
      </c>
      <c r="BN196" s="9">
        <f>IF(BL196="Mikro",Pieņēmumi!$BY$31*BJ196*0.5,0)</f>
        <v>0</v>
      </c>
      <c r="BO196">
        <v>11</v>
      </c>
      <c r="BP196">
        <v>1</v>
      </c>
      <c r="BQ196" s="2">
        <f>BO196/BP196</f>
        <v>11</v>
      </c>
      <c r="BR196" s="6">
        <f>ROUNDUP(IF($A196=1,BO196/Pieņēmumi!$CJ$39,IF($A196=2,BO196/Pieņēmumi!$CJ$40,IF($A196=3,BO196/Pieņēmumi!$CJ$41,BO196/Pieņēmumi!$CJ$42))),$BR$10)</f>
        <v>1</v>
      </c>
      <c r="BS196" s="6">
        <f t="shared" si="125"/>
        <v>11</v>
      </c>
      <c r="BT196" s="6" t="str">
        <f>IF(AND(BS196&gt;=0,BS196&lt;Pieņēmumi!$CJ$46),0,
IF(AND(BS196&gt;= Pieņēmumi!$CJ$46,BS196&lt;Pieņēmumi!$CJ$47), "Mikro",
IF(AND(BS196&gt;=Pieņēmumi!$CJ$47,BS196&lt;Pieņēmumi!$CJ$48), "Mazs",
IF(AND(BS196&gt;=Pieņēmumi!$CJ$48,BS196&lt;Pieņēmumi!$CJ$49), "Vidējs","Liels"))))</f>
        <v>Mazs</v>
      </c>
      <c r="BU196" s="9">
        <f>IF(BT196="Mikro",Pieņēmumi!$CJ$31*BR196*0.5,
IF(BT196="Mazs",Pieņēmumi!$CJ$31*BR196,
IF(BT196="Vidējs",Pieņēmumi!$CJ$32*BR196,
IF(BT196="Liels",Pieņēmumi!$CJ$34*BR196,
0))))</f>
        <v>1.0893246187363834</v>
      </c>
      <c r="BV196" s="9">
        <f>IF(BT196="Mikro",Pieņēmumi!$CJ$31*BR196*0.5,0)</f>
        <v>0</v>
      </c>
      <c r="BW196">
        <v>0</v>
      </c>
      <c r="BX196">
        <v>0</v>
      </c>
      <c r="BY196" s="2">
        <v>0</v>
      </c>
      <c r="BZ196" s="6">
        <f>ROUNDUP(IF($A196=1,BW196/Pieņēmumi!$CU$42,IF($A196=2,BW196/Pieņēmumi!$CU$43,IF($A196=3,BW196/Pieņēmumi!$CU$44,BW196/Pieņēmumi!$CU$45))),$CH$10)</f>
        <v>0</v>
      </c>
      <c r="CA196" s="6">
        <f t="shared" si="126"/>
        <v>0</v>
      </c>
      <c r="CB196" s="6">
        <f>IF(AND(CA196&gt;=0,CA196&lt;Pieņēmumi!$CU$49),0,
IF(AND(CA196&gt;=Pieņēmumi!$CU$49,CA196&lt;Pieņēmumi!$CU$50),"Mazs",
IF(AND(CA196&gt;=Pieņēmumi!$CU$50,CA196&lt;Pieņēmumi!$CU$51),"Vidējs","Liels")))</f>
        <v>0</v>
      </c>
      <c r="CC196" s="9">
        <f>IF(CB196="Mazs",Pieņēmumi!$CU$34*BZ196,IF(CB196="Vidējs",Pieņēmumi!$CU$35*BZ196,IF(CB196="Liels",Pieņēmumi!$CU$37*BZ196,0)))</f>
        <v>0</v>
      </c>
      <c r="CD196" s="9">
        <f>IF(CB196="Mazs",(Pieņēmumi!$CU$35-Pieņēmumi!$CU$34)*BZ196,0)</f>
        <v>0</v>
      </c>
      <c r="CE196">
        <v>0</v>
      </c>
      <c r="CF196">
        <v>0</v>
      </c>
      <c r="CG196" s="2">
        <v>0</v>
      </c>
      <c r="CH196" s="6">
        <f>ROUNDUP(IF($A196=1,CE196/Pieņēmumi!$DE$42,IF($A196=2,CE196/Pieņēmumi!$DE$43,IF($A196=3,CE196/Pieņēmumi!$DE$44,CE196/Pieņēmumi!$DE$45))),$CH$10)</f>
        <v>0</v>
      </c>
      <c r="CI196" s="6">
        <f t="shared" si="127"/>
        <v>0</v>
      </c>
      <c r="CJ196" s="6">
        <f>IF(AND(CI196&gt;=0,CI196&lt;Pieņēmumi!$DE$49),0,
IF(AND(CI196&gt;=Pieņēmumi!$DE$49,CI196&lt;Pieņēmumi!$DE$50),"Mazs",
IF(AND(CI196&gt;=Pieņēmumi!$DE$50,CI196&lt;Pieņēmumi!$DE$51),"Vidējs","Liels")))</f>
        <v>0</v>
      </c>
      <c r="CK196" s="9">
        <f>IF(CJ196="Mazs",Pieņēmumi!$DE$34*CH196,IF(CJ196="Vidējs",Pieņēmumi!$DE$35*CH196,IF(CJ196="Liels",Pieņēmumi!$DE$37*CH196,0)))</f>
        <v>0</v>
      </c>
      <c r="CL196" s="9">
        <f>IF(CJ196="Mazs",(Pieņēmumi!$DE$35-Pieņēmumi!$DE$34)*CH196,0)</f>
        <v>0</v>
      </c>
      <c r="CM196">
        <v>0</v>
      </c>
      <c r="CN196">
        <v>0</v>
      </c>
      <c r="CO196" s="2">
        <v>0</v>
      </c>
      <c r="CP196" s="6">
        <f>ROUNDUP(IF($A196=1,CM196/Pieņēmumi!$DO$42,IF($A196=2,CM196/Pieņēmumi!$DO$43,IF($A196=3,CM196/Pieņēmumi!$DO$44,CM196/Pieņēmumi!$DO$45))),$CP$10)</f>
        <v>0</v>
      </c>
      <c r="CQ196" s="6">
        <f t="shared" si="128"/>
        <v>0</v>
      </c>
      <c r="CR196" s="6">
        <f>IF(AND(CQ196&gt;=0,CQ196&lt;Pieņēmumi!$DO$49),0,
IF(AND(CQ196&gt;=Pieņēmumi!$DO$49,CQ196&lt;Pieņēmumi!$DO$50),"Mazs",
IF(AND(CQ196&gt;=Pieņēmumi!$DO$50,CQ196&lt;Pieņēmumi!$DO$51),"Vidējs","Liels")))</f>
        <v>0</v>
      </c>
      <c r="CS196" s="9">
        <f>IF(CR196="Mazs",Pieņēmumi!$DO$34*CP196,IF(CR196="Vidējs",Pieņēmumi!$DO$35*CP196,IF(CR196="Liels",Pieņēmumi!$DO$37*CP196,0)))</f>
        <v>0</v>
      </c>
      <c r="CT196" s="9">
        <f>IF(CR196="Mazs",(Pieņēmumi!$DO$35-Pieņēmumi!$DO$34)*CP196,0)</f>
        <v>0</v>
      </c>
      <c r="CU196" s="6">
        <f t="shared" si="129"/>
        <v>171</v>
      </c>
      <c r="CV196" s="6">
        <f t="shared" si="130"/>
        <v>12</v>
      </c>
      <c r="CW196" s="2">
        <f t="shared" si="131"/>
        <v>14.25</v>
      </c>
      <c r="CX196" t="str">
        <f t="shared" si="132"/>
        <v>Vidējā</v>
      </c>
    </row>
    <row r="197" spans="1:102" x14ac:dyDescent="0.25">
      <c r="A197" s="5">
        <v>3</v>
      </c>
      <c r="B197" s="23">
        <v>0.66349707873128227</v>
      </c>
      <c r="C197">
        <v>14</v>
      </c>
      <c r="D197">
        <v>1</v>
      </c>
      <c r="E197" s="2">
        <f t="shared" si="155"/>
        <v>14</v>
      </c>
      <c r="F197" s="6">
        <f>ROUNDUP(IF($A197=1,C197/Pieņēmumi!$B$39,IF($A197=2,C197/Pieņēmumi!$B$40,IF($A197=3,C197/Pieņēmumi!$B$41,C197/Pieņēmumi!$B$42))),$F$10)</f>
        <v>1</v>
      </c>
      <c r="G197" s="6">
        <f t="shared" si="117"/>
        <v>14</v>
      </c>
      <c r="H197" s="6" t="str">
        <f>IF(AND(G197&gt;=0,G197&lt;Pieņēmumi!$B$46),0,
IF(AND(G197&gt;= Pieņēmumi!$B$46,G197&lt;Pieņēmumi!$B$47), "Mikro",
IF(AND(G197&gt;=Pieņēmumi!$B$47,G197&lt;Pieņēmumi!$B$48), "Mazs",
IF(AND(G197&gt;=Pieņēmumi!$B$48,G197&lt;Pieņēmumi!$B$49), "Vidējs","Liels"))))</f>
        <v>Vidējs</v>
      </c>
      <c r="I197" s="9">
        <f>IF(H197="Mikro",Pieņēmumi!$B$31*F197*0.5,
IF(H197="Mazs",Pieņēmumi!$B$31*F197,
IF(H197="Vidējs",Pieņēmumi!$B$32*F197,
IF(H197="Liels",Pieņēmumi!$B$34*F197,
0))))</f>
        <v>0.8074935400516795</v>
      </c>
      <c r="J197" s="9">
        <f>IF(H197="Mikro",Pieņēmumi!$B$31*F197*0.5,0)</f>
        <v>0</v>
      </c>
      <c r="K197">
        <v>12</v>
      </c>
      <c r="L197">
        <v>1</v>
      </c>
      <c r="M197" s="2">
        <f t="shared" si="156"/>
        <v>12</v>
      </c>
      <c r="N197" s="6">
        <f>ROUNDUP(IF($A197=1,K197/Pieņēmumi!$L$39,IF($A197=2,K197/Pieņēmumi!$L$40,IF($A197=3,K197/Pieņēmumi!$L$41,K197/Pieņēmumi!$L$42))),$N$10)</f>
        <v>1</v>
      </c>
      <c r="O197" s="6">
        <f t="shared" si="118"/>
        <v>12</v>
      </c>
      <c r="P197" s="6" t="str">
        <f>IF(AND(O197&gt;=0,O197&lt;Pieņēmumi!$L$46),0,
IF(AND(O197&gt;= Pieņēmumi!$L$46,O197&lt;Pieņēmumi!$L$47), "Mikro",
IF(AND(O197&gt;=Pieņēmumi!$L$47,O197&lt;Pieņēmumi!$L$48), "Mazs",
IF(AND(O197&gt;=Pieņēmumi!$L$48,O197&lt;Pieņēmumi!$L$49), "Vidējs","Liels"))))</f>
        <v>Vidējs</v>
      </c>
      <c r="Q197" s="9">
        <f>IF(P197="Mikro",Pieņēmumi!$L$31*N197*0.5,
IF(P197="Mazs",Pieņēmumi!$L$31*N197,
IF(P197="Vidējs",Pieņēmumi!$L$32*N197,
IF(P197="Liels",Pieņēmumi!$L$34*N197,
0))))</f>
        <v>0.83979328165374689</v>
      </c>
      <c r="R197" s="9">
        <f>IF(P197="Mikro",Pieņēmumi!$L$31*N197*0.5,0)</f>
        <v>0</v>
      </c>
      <c r="S197">
        <v>8</v>
      </c>
      <c r="T197">
        <v>1</v>
      </c>
      <c r="U197" s="2">
        <f t="shared" si="159"/>
        <v>8</v>
      </c>
      <c r="V197" s="6">
        <f>ROUNDUP(IF($A197=1,S197/Pieņēmumi!$V$39,IF($A197=2,S197/Pieņēmumi!$V$40,IF($A197=3,S197/Pieņēmumi!$V$41,S197/Pieņēmumi!$V$42))),$V$10)</f>
        <v>1</v>
      </c>
      <c r="W197" s="6">
        <f t="shared" si="119"/>
        <v>8</v>
      </c>
      <c r="X197" s="6" t="str">
        <f>IF(AND(W197&gt;=0,W197&lt;Pieņēmumi!$V$46),0,
IF(AND(W197&gt;= Pieņēmumi!$V$46,W197&lt;Pieņēmumi!$V$47), "Mikro",
IF(AND(W197&gt;=Pieņēmumi!$V$47,W197&lt;Pieņēmumi!$V$48), "Mazs",
IF(AND(W197&gt;=Pieņēmumi!$V$48,W197&lt;Pieņēmumi!$V$49), "Vidējs","Liels"))))</f>
        <v>Mazs</v>
      </c>
      <c r="Y197" s="9">
        <f>IF(X197="Mikro",Pieņēmumi!$V$31*V197*0.5,
IF(X197="Mazs",Pieņēmumi!$V$31*V197,
IF(X197="Vidējs",Pieņēmumi!$V$32*V197,
IF(X197="Liels",Pieņēmumi!$V$34*V197,
0))))</f>
        <v>0.77808901338313108</v>
      </c>
      <c r="Z197" s="9">
        <f>IF(X197="Mikro",Pieņēmumi!$V$31*V197*0.5,0)</f>
        <v>0</v>
      </c>
      <c r="AA197">
        <v>12</v>
      </c>
      <c r="AB197">
        <v>1</v>
      </c>
      <c r="AC197" s="2">
        <f t="shared" si="158"/>
        <v>12</v>
      </c>
      <c r="AD197" s="6">
        <f>ROUNDUP(IF($A197=1,AA197/Pieņēmumi!$AF$39,IF($A197=2,AA197/Pieņēmumi!$AF$40,IF($A197=3,AA197/Pieņēmumi!$AF$41,AA197/Pieņēmumi!$AF$42))),$AD$10)</f>
        <v>1</v>
      </c>
      <c r="AE197" s="6">
        <f t="shared" si="120"/>
        <v>12</v>
      </c>
      <c r="AF197" s="6" t="str">
        <f>IF(AND(AE197&gt;=0,AE197&lt;Pieņēmumi!$AF$46),0,
IF(AND(AE197&gt;= Pieņēmumi!$AF$46,AE197&lt;Pieņēmumi!$AF$47), "Mikro",
IF(AND(AE197&gt;=Pieņēmumi!$AF$47,AE197&lt;Pieņēmumi!$AF$48), "Mazs",
IF(AND(AE197&gt;=Pieņēmumi!$AF$48,AE197&lt;Pieņēmumi!$AF$49), "Vidējs","Liels"))))</f>
        <v>Vidējs</v>
      </c>
      <c r="AG197" s="9">
        <f>IF(AF197="Mikro",Pieņēmumi!$AF$31*AD197*0.5,
IF(AF197="Mazs",Pieņēmumi!$AF$31*AD197,
IF(AF197="Vidējs",Pieņēmumi!$AF$32*AD197,
IF(AF197="Liels",Pieņēmumi!$AF$34*AD197,
0))))</f>
        <v>1.03359173126615</v>
      </c>
      <c r="AH197" s="9">
        <f>IF(AF197="Mikro",Pieņēmumi!$AF$31*AD197*0.5,0)</f>
        <v>0</v>
      </c>
      <c r="AI197">
        <v>10</v>
      </c>
      <c r="AJ197">
        <v>1</v>
      </c>
      <c r="AK197" s="2">
        <f t="shared" si="160"/>
        <v>10</v>
      </c>
      <c r="AL197" s="6">
        <f>ROUNDUP(IF($A197=1,AI197/Pieņēmumi!$AR$39,IF($A197=2,AI197/Pieņēmumi!$AR$40,IF($A197=3,AI197/Pieņēmumi!$AR$41,AI197/Pieņēmumi!$AR$42))),$AL$10)</f>
        <v>1</v>
      </c>
      <c r="AM197" s="6">
        <f t="shared" si="121"/>
        <v>10</v>
      </c>
      <c r="AN197" s="6" t="str">
        <f>IF(AND(AM197&gt;=0,AM197&lt;Pieņēmumi!$AR$46),0,
IF(AND(AM197&gt;= Pieņēmumi!$AR$46,AM197&lt;Pieņēmumi!$AR$47), "Mikro",
IF(AND(AM197&gt;=Pieņēmumi!$AR$47,AM197&lt;Pieņēmumi!$AR$48), "Mazs",
IF(AND(AM197&gt;=Pieņēmumi!$AR$48,AM197&lt;Pieņēmumi!$AR$49), "Vidējs","Liels"))))</f>
        <v>Mazs</v>
      </c>
      <c r="AO197" s="9">
        <f>IF(AN197="Mikro",Pieņēmumi!$AR$31*AL197*0.5,
IF(AN197="Mazs",Pieņēmumi!$AR$31*AL197,
IF(AN197="Vidējs",Pieņēmumi!$AR$32*AL197,
IF(AN197="Liels",Pieņēmumi!$AR$34*AL197,
0))))</f>
        <v>0.90258325552443208</v>
      </c>
      <c r="AP197" s="9">
        <f>IF(AN197="Mikro",Pieņēmumi!$AR$31*AL197*0.5,0)</f>
        <v>0</v>
      </c>
      <c r="AQ197">
        <v>10</v>
      </c>
      <c r="AR197">
        <v>1</v>
      </c>
      <c r="AS197" s="2">
        <f t="shared" si="151"/>
        <v>10</v>
      </c>
      <c r="AT197" s="6">
        <f>ROUNDUP(IF($A197=1,AQ197/Pieņēmumi!$BC$39,IF($A197=2,AQ197/Pieņēmumi!$BC$40,IF($A197=3,AQ197/Pieņēmumi!$BC$41,AQ197/Pieņēmumi!$BC$42))),$AT$10)</f>
        <v>1</v>
      </c>
      <c r="AU197" s="6">
        <f t="shared" si="122"/>
        <v>10</v>
      </c>
      <c r="AV197" s="6" t="str">
        <f>IF(AND(AU197&gt;=0,AU197&lt;Pieņēmumi!$BC$46),0,
IF(AND(AU197&gt;= Pieņēmumi!$BC$46,AU197&lt;Pieņēmumi!$BC$47), "Mikro",
IF(AND(AU197&gt;=Pieņēmumi!$BC$47,AU197&lt;Pieņēmumi!$BC$48), "Mazs",
IF(AND(AU197&gt;=Pieņēmumi!$BC$48,AU197&lt;Pieņēmumi!$BC$49), "Vidējs","Liels"))))</f>
        <v>Mazs</v>
      </c>
      <c r="AW197" s="9">
        <f>IF(AV197="Mikro",Pieņēmumi!$BC$31*AT197*0.5,
IF(AV197="Mazs",Pieņēmumi!$BC$31*AT197,
IF(AV197="Vidējs",Pieņēmumi!$BC$32*AT197,
IF(AV197="Liels",Pieņēmumi!$BC$34*AT197,
0))))</f>
        <v>0.96483037659508253</v>
      </c>
      <c r="AX197" s="9">
        <f>IF(AV197="Mikro",Pieņēmumi!$BC$31*AT197*0.5,0)</f>
        <v>0</v>
      </c>
      <c r="AY197">
        <v>10</v>
      </c>
      <c r="AZ197">
        <v>1</v>
      </c>
      <c r="BA197" s="2">
        <f>AY197/AZ197</f>
        <v>10</v>
      </c>
      <c r="BB197" s="6">
        <f>ROUNDUP(IF($A197=1,AY197/Pieņēmumi!$BN$39,IF($A197=2,AY197/Pieņēmumi!$BN$40,IF($A197=3,AY197/Pieņēmumi!$BN$41,AY197/Pieņēmumi!$BN$42))),$BB$10)</f>
        <v>1</v>
      </c>
      <c r="BC197" s="6">
        <f t="shared" si="123"/>
        <v>10</v>
      </c>
      <c r="BD197" s="6" t="str">
        <f>IF(AND(BC197&gt;=0,BC197&lt;Pieņēmumi!$BN$46),0,
IF(AND(BC197&gt;= Pieņēmumi!$BN$46,BC197&lt;Pieņēmumi!$BN$47), "Mikro",
IF(AND(BC197&gt;=Pieņēmumi!$BN$47,BC197&lt;Pieņēmumi!$BN$48), "Mazs",
IF(AND(BC197&gt;=Pieņēmumi!$BN$48,BC197&lt;Pieņēmumi!$BN$49), "Vidējs","Liels"))))</f>
        <v>Mazs</v>
      </c>
      <c r="BE197" s="9">
        <f>IF(BD197="Mikro",Pieņēmumi!$BN$31*BB197*0.5,
IF(BD197="Mazs",Pieņēmumi!$BN$31*BB197,
IF(BD197="Vidējs",Pieņēmumi!$BN$32*BB197,
IF(BD197="Liels",Pieņēmumi!$BN$34*BB197,
0))))</f>
        <v>1.0270774976657331</v>
      </c>
      <c r="BF197" s="9">
        <f>IF(BD197="Mikro",Pieņēmumi!$BN$31*BB197*0.5,0)</f>
        <v>0</v>
      </c>
      <c r="BG197">
        <v>13</v>
      </c>
      <c r="BH197">
        <v>1</v>
      </c>
      <c r="BI197" s="2">
        <f t="shared" si="157"/>
        <v>13</v>
      </c>
      <c r="BJ197" s="6">
        <f>ROUNDUP(IF($A197=1,BG197/Pieņēmumi!$BY$39,IF($A197=2,BG197/Pieņēmumi!$BY$40,IF($A197=3,BG197/Pieņēmumi!$BY$41,BG197/Pieņēmumi!$BY$42))),$BJ$10)</f>
        <v>1</v>
      </c>
      <c r="BK197" s="6">
        <f t="shared" si="124"/>
        <v>13</v>
      </c>
      <c r="BL197" s="6" t="str">
        <f>IF(AND(BK197&gt;=0,BK197&lt;Pieņēmumi!$BY$46),0,
IF(AND(BK197&gt;= Pieņēmumi!$BY$46,BK197&lt;Pieņēmumi!$BY$47), "Mikro",
IF(AND(BK197&gt;=Pieņēmumi!$BY$47,BK197&lt;Pieņēmumi!$BY$48), "Mazs",
IF(AND(BK197&gt;=Pieņēmumi!$BY$48,BK197&lt;Pieņēmumi!$BY$49), "Vidējs","Liels"))))</f>
        <v>Vidējs</v>
      </c>
      <c r="BM197" s="9">
        <f>IF(BL197="Mikro",Pieņēmumi!$BY$31*BJ197*0.5,
IF(BL197="Mazs",Pieņēmumi!$BY$31*BJ197,
IF(BL197="Vidējs",Pieņēmumi!$BY$32*BJ197,
IF(BL197="Liels",Pieņēmumi!$BY$34*BJ197,
0))))</f>
        <v>1.2919896640826873</v>
      </c>
      <c r="BN197" s="9">
        <f>IF(BL197="Mikro",Pieņēmumi!$BY$31*BJ197*0.5,0)</f>
        <v>0</v>
      </c>
      <c r="BO197">
        <v>10</v>
      </c>
      <c r="BP197">
        <v>1</v>
      </c>
      <c r="BQ197" s="2">
        <f>BO197/BP197</f>
        <v>10</v>
      </c>
      <c r="BR197" s="6">
        <f>ROUNDUP(IF($A197=1,BO197/Pieņēmumi!$CJ$39,IF($A197=2,BO197/Pieņēmumi!$CJ$40,IF($A197=3,BO197/Pieņēmumi!$CJ$41,BO197/Pieņēmumi!$CJ$42))),$BR$10)</f>
        <v>1</v>
      </c>
      <c r="BS197" s="6">
        <f t="shared" si="125"/>
        <v>10</v>
      </c>
      <c r="BT197" s="6" t="str">
        <f>IF(AND(BS197&gt;=0,BS197&lt;Pieņēmumi!$CJ$46),0,
IF(AND(BS197&gt;= Pieņēmumi!$CJ$46,BS197&lt;Pieņēmumi!$CJ$47), "Mikro",
IF(AND(BS197&gt;=Pieņēmumi!$CJ$47,BS197&lt;Pieņēmumi!$CJ$48), "Mazs",
IF(AND(BS197&gt;=Pieņēmumi!$CJ$48,BS197&lt;Pieņēmumi!$CJ$49), "Vidējs","Liels"))))</f>
        <v>Mazs</v>
      </c>
      <c r="BU197" s="9">
        <f>IF(BT197="Mikro",Pieņēmumi!$CJ$31*BR197*0.5,
IF(BT197="Mazs",Pieņēmumi!$CJ$31*BR197,
IF(BT197="Vidējs",Pieņēmumi!$CJ$32*BR197,
IF(BT197="Liels",Pieņēmumi!$CJ$34*BR197,
0))))</f>
        <v>1.0893246187363834</v>
      </c>
      <c r="BV197" s="9">
        <f>IF(BT197="Mikro",Pieņēmumi!$CJ$31*BR197*0.5,0)</f>
        <v>0</v>
      </c>
      <c r="BW197">
        <v>0</v>
      </c>
      <c r="BX197">
        <v>0</v>
      </c>
      <c r="BY197" s="2">
        <v>0</v>
      </c>
      <c r="BZ197" s="6">
        <f>ROUNDUP(IF($A197=1,BW197/Pieņēmumi!$CU$42,IF($A197=2,BW197/Pieņēmumi!$CU$43,IF($A197=3,BW197/Pieņēmumi!$CU$44,BW197/Pieņēmumi!$CU$45))),$CH$10)</f>
        <v>0</v>
      </c>
      <c r="CA197" s="6">
        <f t="shared" si="126"/>
        <v>0</v>
      </c>
      <c r="CB197" s="6">
        <f>IF(AND(CA197&gt;=0,CA197&lt;Pieņēmumi!$CU$49),0,
IF(AND(CA197&gt;=Pieņēmumi!$CU$49,CA197&lt;Pieņēmumi!$CU$50),"Mazs",
IF(AND(CA197&gt;=Pieņēmumi!$CU$50,CA197&lt;Pieņēmumi!$CU$51),"Vidējs","Liels")))</f>
        <v>0</v>
      </c>
      <c r="CC197" s="9">
        <f>IF(CB197="Mazs",Pieņēmumi!$CU$34*BZ197,IF(CB197="Vidējs",Pieņēmumi!$CU$35*BZ197,IF(CB197="Liels",Pieņēmumi!$CU$37*BZ197,0)))</f>
        <v>0</v>
      </c>
      <c r="CD197" s="9">
        <f>IF(CB197="Mazs",(Pieņēmumi!$CU$35-Pieņēmumi!$CU$34)*BZ197,0)</f>
        <v>0</v>
      </c>
      <c r="CE197">
        <v>0</v>
      </c>
      <c r="CF197">
        <v>0</v>
      </c>
      <c r="CG197" s="2">
        <v>0</v>
      </c>
      <c r="CH197" s="6">
        <f>ROUNDUP(IF($A197=1,CE197/Pieņēmumi!$DE$42,IF($A197=2,CE197/Pieņēmumi!$DE$43,IF($A197=3,CE197/Pieņēmumi!$DE$44,CE197/Pieņēmumi!$DE$45))),$CH$10)</f>
        <v>0</v>
      </c>
      <c r="CI197" s="6">
        <f t="shared" si="127"/>
        <v>0</v>
      </c>
      <c r="CJ197" s="6">
        <f>IF(AND(CI197&gt;=0,CI197&lt;Pieņēmumi!$DE$49),0,
IF(AND(CI197&gt;=Pieņēmumi!$DE$49,CI197&lt;Pieņēmumi!$DE$50),"Mazs",
IF(AND(CI197&gt;=Pieņēmumi!$DE$50,CI197&lt;Pieņēmumi!$DE$51),"Vidējs","Liels")))</f>
        <v>0</v>
      </c>
      <c r="CK197" s="9">
        <f>IF(CJ197="Mazs",Pieņēmumi!$DE$34*CH197,IF(CJ197="Vidējs",Pieņēmumi!$DE$35*CH197,IF(CJ197="Liels",Pieņēmumi!$DE$37*CH197,0)))</f>
        <v>0</v>
      </c>
      <c r="CL197" s="9">
        <f>IF(CJ197="Mazs",(Pieņēmumi!$DE$35-Pieņēmumi!$DE$34)*CH197,0)</f>
        <v>0</v>
      </c>
      <c r="CM197">
        <v>0</v>
      </c>
      <c r="CN197">
        <v>0</v>
      </c>
      <c r="CO197" s="2">
        <v>0</v>
      </c>
      <c r="CP197" s="6">
        <f>ROUNDUP(IF($A197=1,CM197/Pieņēmumi!$DO$42,IF($A197=2,CM197/Pieņēmumi!$DO$43,IF($A197=3,CM197/Pieņēmumi!$DO$44,CM197/Pieņēmumi!$DO$45))),$CP$10)</f>
        <v>0</v>
      </c>
      <c r="CQ197" s="6">
        <f t="shared" si="128"/>
        <v>0</v>
      </c>
      <c r="CR197" s="6">
        <f>IF(AND(CQ197&gt;=0,CQ197&lt;Pieņēmumi!$DO$49),0,
IF(AND(CQ197&gt;=Pieņēmumi!$DO$49,CQ197&lt;Pieņēmumi!$DO$50),"Mazs",
IF(AND(CQ197&gt;=Pieņēmumi!$DO$50,CQ197&lt;Pieņēmumi!$DO$51),"Vidējs","Liels")))</f>
        <v>0</v>
      </c>
      <c r="CS197" s="9">
        <f>IF(CR197="Mazs",Pieņēmumi!$DO$34*CP197,IF(CR197="Vidējs",Pieņēmumi!$DO$35*CP197,IF(CR197="Liels",Pieņēmumi!$DO$37*CP197,0)))</f>
        <v>0</v>
      </c>
      <c r="CT197" s="9">
        <f>IF(CR197="Mazs",(Pieņēmumi!$DO$35-Pieņēmumi!$DO$34)*CP197,0)</f>
        <v>0</v>
      </c>
      <c r="CU197" s="6">
        <f t="shared" si="129"/>
        <v>99</v>
      </c>
      <c r="CV197" s="6">
        <f t="shared" si="130"/>
        <v>9</v>
      </c>
      <c r="CW197" s="2">
        <f t="shared" si="131"/>
        <v>11</v>
      </c>
      <c r="CX197" t="str">
        <f t="shared" si="132"/>
        <v>Mazā</v>
      </c>
    </row>
    <row r="198" spans="1:102" x14ac:dyDescent="0.25">
      <c r="A198" s="5">
        <v>3</v>
      </c>
      <c r="B198" s="23">
        <v>0.66326435515301763</v>
      </c>
      <c r="C198">
        <v>19</v>
      </c>
      <c r="D198">
        <v>1</v>
      </c>
      <c r="E198" s="2">
        <f t="shared" si="155"/>
        <v>19</v>
      </c>
      <c r="F198" s="6">
        <f>ROUNDUP(IF($A198=1,C198/Pieņēmumi!$B$39,IF($A198=2,C198/Pieņēmumi!$B$40,IF($A198=3,C198/Pieņēmumi!$B$41,C198/Pieņēmumi!$B$42))),$F$10)</f>
        <v>1</v>
      </c>
      <c r="G198" s="6">
        <f t="shared" si="117"/>
        <v>19</v>
      </c>
      <c r="H198" s="6" t="str">
        <f>IF(AND(G198&gt;=0,G198&lt;Pieņēmumi!$B$46),0,
IF(AND(G198&gt;= Pieņēmumi!$B$46,G198&lt;Pieņēmumi!$B$47), "Mikro",
IF(AND(G198&gt;=Pieņēmumi!$B$47,G198&lt;Pieņēmumi!$B$48), "Mazs",
IF(AND(G198&gt;=Pieņēmumi!$B$48,G198&lt;Pieņēmumi!$B$49), "Vidējs","Liels"))))</f>
        <v>Vidējs</v>
      </c>
      <c r="I198" s="9">
        <f>IF(H198="Mikro",Pieņēmumi!$B$31*F198*0.5,
IF(H198="Mazs",Pieņēmumi!$B$31*F198,
IF(H198="Vidējs",Pieņēmumi!$B$32*F198,
IF(H198="Liels",Pieņēmumi!$B$34*F198,
0))))</f>
        <v>0.8074935400516795</v>
      </c>
      <c r="J198" s="9">
        <f>IF(H198="Mikro",Pieņēmumi!$B$31*F198*0.5,0)</f>
        <v>0</v>
      </c>
      <c r="K198">
        <v>15</v>
      </c>
      <c r="L198">
        <v>1</v>
      </c>
      <c r="M198" s="2">
        <f t="shared" si="156"/>
        <v>15</v>
      </c>
      <c r="N198" s="6">
        <f>ROUNDUP(IF($A198=1,K198/Pieņēmumi!$L$39,IF($A198=2,K198/Pieņēmumi!$L$40,IF($A198=3,K198/Pieņēmumi!$L$41,K198/Pieņēmumi!$L$42))),$N$10)</f>
        <v>1</v>
      </c>
      <c r="O198" s="6">
        <f t="shared" si="118"/>
        <v>15</v>
      </c>
      <c r="P198" s="6" t="str">
        <f>IF(AND(O198&gt;=0,O198&lt;Pieņēmumi!$L$46),0,
IF(AND(O198&gt;= Pieņēmumi!$L$46,O198&lt;Pieņēmumi!$L$47), "Mikro",
IF(AND(O198&gt;=Pieņēmumi!$L$47,O198&lt;Pieņēmumi!$L$48), "Mazs",
IF(AND(O198&gt;=Pieņēmumi!$L$48,O198&lt;Pieņēmumi!$L$49), "Vidējs","Liels"))))</f>
        <v>Vidējs</v>
      </c>
      <c r="Q198" s="9">
        <f>IF(P198="Mikro",Pieņēmumi!$L$31*N198*0.5,
IF(P198="Mazs",Pieņēmumi!$L$31*N198,
IF(P198="Vidējs",Pieņēmumi!$L$32*N198,
IF(P198="Liels",Pieņēmumi!$L$34*N198,
0))))</f>
        <v>0.83979328165374689</v>
      </c>
      <c r="R198" s="9">
        <f>IF(P198="Mikro",Pieņēmumi!$L$31*N198*0.5,0)</f>
        <v>0</v>
      </c>
      <c r="S198">
        <v>8</v>
      </c>
      <c r="T198">
        <v>1</v>
      </c>
      <c r="U198" s="2">
        <f t="shared" si="159"/>
        <v>8</v>
      </c>
      <c r="V198" s="6">
        <f>ROUNDUP(IF($A198=1,S198/Pieņēmumi!$V$39,IF($A198=2,S198/Pieņēmumi!$V$40,IF($A198=3,S198/Pieņēmumi!$V$41,S198/Pieņēmumi!$V$42))),$V$10)</f>
        <v>1</v>
      </c>
      <c r="W198" s="6">
        <f t="shared" si="119"/>
        <v>8</v>
      </c>
      <c r="X198" s="6" t="str">
        <f>IF(AND(W198&gt;=0,W198&lt;Pieņēmumi!$V$46),0,
IF(AND(W198&gt;= Pieņēmumi!$V$46,W198&lt;Pieņēmumi!$V$47), "Mikro",
IF(AND(W198&gt;=Pieņēmumi!$V$47,W198&lt;Pieņēmumi!$V$48), "Mazs",
IF(AND(W198&gt;=Pieņēmumi!$V$48,W198&lt;Pieņēmumi!$V$49), "Vidējs","Liels"))))</f>
        <v>Mazs</v>
      </c>
      <c r="Y198" s="9">
        <f>IF(X198="Mikro",Pieņēmumi!$V$31*V198*0.5,
IF(X198="Mazs",Pieņēmumi!$V$31*V198,
IF(X198="Vidējs",Pieņēmumi!$V$32*V198,
IF(X198="Liels",Pieņēmumi!$V$34*V198,
0))))</f>
        <v>0.77808901338313108</v>
      </c>
      <c r="Z198" s="9">
        <f>IF(X198="Mikro",Pieņēmumi!$V$31*V198*0.5,0)</f>
        <v>0</v>
      </c>
      <c r="AA198">
        <v>15</v>
      </c>
      <c r="AB198">
        <v>1</v>
      </c>
      <c r="AC198" s="2">
        <f t="shared" si="158"/>
        <v>15</v>
      </c>
      <c r="AD198" s="6">
        <f>ROUNDUP(IF($A198=1,AA198/Pieņēmumi!$AF$39,IF($A198=2,AA198/Pieņēmumi!$AF$40,IF($A198=3,AA198/Pieņēmumi!$AF$41,AA198/Pieņēmumi!$AF$42))),$AD$10)</f>
        <v>1</v>
      </c>
      <c r="AE198" s="6">
        <f t="shared" si="120"/>
        <v>15</v>
      </c>
      <c r="AF198" s="6" t="str">
        <f>IF(AND(AE198&gt;=0,AE198&lt;Pieņēmumi!$AF$46),0,
IF(AND(AE198&gt;= Pieņēmumi!$AF$46,AE198&lt;Pieņēmumi!$AF$47), "Mikro",
IF(AND(AE198&gt;=Pieņēmumi!$AF$47,AE198&lt;Pieņēmumi!$AF$48), "Mazs",
IF(AND(AE198&gt;=Pieņēmumi!$AF$48,AE198&lt;Pieņēmumi!$AF$49), "Vidējs","Liels"))))</f>
        <v>Vidējs</v>
      </c>
      <c r="AG198" s="9">
        <f>IF(AF198="Mikro",Pieņēmumi!$AF$31*AD198*0.5,
IF(AF198="Mazs",Pieņēmumi!$AF$31*AD198,
IF(AF198="Vidējs",Pieņēmumi!$AF$32*AD198,
IF(AF198="Liels",Pieņēmumi!$AF$34*AD198,
0))))</f>
        <v>1.03359173126615</v>
      </c>
      <c r="AH198" s="9">
        <f>IF(AF198="Mikro",Pieņēmumi!$AF$31*AD198*0.5,0)</f>
        <v>0</v>
      </c>
      <c r="AI198">
        <v>11</v>
      </c>
      <c r="AJ198">
        <v>1</v>
      </c>
      <c r="AK198" s="2">
        <f t="shared" si="160"/>
        <v>11</v>
      </c>
      <c r="AL198" s="6">
        <f>ROUNDUP(IF($A198=1,AI198/Pieņēmumi!$AR$39,IF($A198=2,AI198/Pieņēmumi!$AR$40,IF($A198=3,AI198/Pieņēmumi!$AR$41,AI198/Pieņēmumi!$AR$42))),$AL$10)</f>
        <v>1</v>
      </c>
      <c r="AM198" s="6">
        <f t="shared" si="121"/>
        <v>11</v>
      </c>
      <c r="AN198" s="6" t="str">
        <f>IF(AND(AM198&gt;=0,AM198&lt;Pieņēmumi!$AR$46),0,
IF(AND(AM198&gt;= Pieņēmumi!$AR$46,AM198&lt;Pieņēmumi!$AR$47), "Mikro",
IF(AND(AM198&gt;=Pieņēmumi!$AR$47,AM198&lt;Pieņēmumi!$AR$48), "Mazs",
IF(AND(AM198&gt;=Pieņēmumi!$AR$48,AM198&lt;Pieņēmumi!$AR$49), "Vidējs","Liels"))))</f>
        <v>Mazs</v>
      </c>
      <c r="AO198" s="9">
        <f>IF(AN198="Mikro",Pieņēmumi!$AR$31*AL198*0.5,
IF(AN198="Mazs",Pieņēmumi!$AR$31*AL198,
IF(AN198="Vidējs",Pieņēmumi!$AR$32*AL198,
IF(AN198="Liels",Pieņēmumi!$AR$34*AL198,
0))))</f>
        <v>0.90258325552443208</v>
      </c>
      <c r="AP198" s="9">
        <f>IF(AN198="Mikro",Pieņēmumi!$AR$31*AL198*0.5,0)</f>
        <v>0</v>
      </c>
      <c r="AQ198">
        <v>6</v>
      </c>
      <c r="AR198">
        <v>1</v>
      </c>
      <c r="AS198" s="2">
        <f t="shared" si="151"/>
        <v>6</v>
      </c>
      <c r="AT198" s="6">
        <f>ROUNDUP(IF($A198=1,AQ198/Pieņēmumi!$BC$39,IF($A198=2,AQ198/Pieņēmumi!$BC$40,IF($A198=3,AQ198/Pieņēmumi!$BC$41,AQ198/Pieņēmumi!$BC$42))),$AT$10)</f>
        <v>1</v>
      </c>
      <c r="AU198" s="6">
        <f t="shared" si="122"/>
        <v>6</v>
      </c>
      <c r="AV198" s="6" t="str">
        <f>IF(AND(AU198&gt;=0,AU198&lt;Pieņēmumi!$BC$46),0,
IF(AND(AU198&gt;= Pieņēmumi!$BC$46,AU198&lt;Pieņēmumi!$BC$47), "Mikro",
IF(AND(AU198&gt;=Pieņēmumi!$BC$47,AU198&lt;Pieņēmumi!$BC$48), "Mazs",
IF(AND(AU198&gt;=Pieņēmumi!$BC$48,AU198&lt;Pieņēmumi!$BC$49), "Vidējs","Liels"))))</f>
        <v>Mikro</v>
      </c>
      <c r="AW198" s="9">
        <f>IF(AV198="Mikro",Pieņēmumi!$BC$31*AT198*0.5,
IF(AV198="Mazs",Pieņēmumi!$BC$31*AT198,
IF(AV198="Vidējs",Pieņēmumi!$BC$32*AT198,
IF(AV198="Liels",Pieņēmumi!$BC$34*AT198,
0))))</f>
        <v>0.48241518829754126</v>
      </c>
      <c r="AX198" s="9">
        <f>IF(AV198="Mikro",Pieņēmumi!$BC$31*AT198*0.5,0)</f>
        <v>0.48241518829754126</v>
      </c>
      <c r="AY198">
        <v>13</v>
      </c>
      <c r="AZ198">
        <v>1</v>
      </c>
      <c r="BA198" s="2">
        <f>AY198/AZ198</f>
        <v>13</v>
      </c>
      <c r="BB198" s="6">
        <f>ROUNDUP(IF($A198=1,AY198/Pieņēmumi!$BN$39,IF($A198=2,AY198/Pieņēmumi!$BN$40,IF($A198=3,AY198/Pieņēmumi!$BN$41,AY198/Pieņēmumi!$BN$42))),$BB$10)</f>
        <v>1</v>
      </c>
      <c r="BC198" s="6">
        <f t="shared" si="123"/>
        <v>13</v>
      </c>
      <c r="BD198" s="6" t="str">
        <f>IF(AND(BC198&gt;=0,BC198&lt;Pieņēmumi!$BN$46),0,
IF(AND(BC198&gt;= Pieņēmumi!$BN$46,BC198&lt;Pieņēmumi!$BN$47), "Mikro",
IF(AND(BC198&gt;=Pieņēmumi!$BN$47,BC198&lt;Pieņēmumi!$BN$48), "Mazs",
IF(AND(BC198&gt;=Pieņēmumi!$BN$48,BC198&lt;Pieņēmumi!$BN$49), "Vidējs","Liels"))))</f>
        <v>Vidējs</v>
      </c>
      <c r="BE198" s="9">
        <f>IF(BD198="Mikro",Pieņēmumi!$BN$31*BB198*0.5,
IF(BD198="Mazs",Pieņēmumi!$BN$31*BB198,
IF(BD198="Vidējs",Pieņēmumi!$BN$32*BB198,
IF(BD198="Liels",Pieņēmumi!$BN$34*BB198,
0))))</f>
        <v>1.227390180878553</v>
      </c>
      <c r="BF198" s="9">
        <f>IF(BD198="Mikro",Pieņēmumi!$BN$31*BB198*0.5,0)</f>
        <v>0</v>
      </c>
      <c r="BG198">
        <v>11</v>
      </c>
      <c r="BH198">
        <v>1</v>
      </c>
      <c r="BI198" s="2">
        <f t="shared" si="157"/>
        <v>11</v>
      </c>
      <c r="BJ198" s="6">
        <f>ROUNDUP(IF($A198=1,BG198/Pieņēmumi!$BY$39,IF($A198=2,BG198/Pieņēmumi!$BY$40,IF($A198=3,BG198/Pieņēmumi!$BY$41,BG198/Pieņēmumi!$BY$42))),$BJ$10)</f>
        <v>1</v>
      </c>
      <c r="BK198" s="6">
        <f t="shared" si="124"/>
        <v>11</v>
      </c>
      <c r="BL198" s="6" t="str">
        <f>IF(AND(BK198&gt;=0,BK198&lt;Pieņēmumi!$BY$46),0,
IF(AND(BK198&gt;= Pieņēmumi!$BY$46,BK198&lt;Pieņēmumi!$BY$47), "Mikro",
IF(AND(BK198&gt;=Pieņēmumi!$BY$47,BK198&lt;Pieņēmumi!$BY$48), "Mazs",
IF(AND(BK198&gt;=Pieņēmumi!$BY$48,BK198&lt;Pieņēmumi!$BY$49), "Vidējs","Liels"))))</f>
        <v>Mazs</v>
      </c>
      <c r="BM198" s="9">
        <f>IF(BL198="Mikro",Pieņēmumi!$BY$31*BJ198*0.5,
IF(BL198="Mazs",Pieņēmumi!$BY$31*BJ198,
IF(BL198="Vidējs",Pieņēmumi!$BY$32*BJ198,
IF(BL198="Liels",Pieņēmumi!$BY$34*BJ198,
0))))</f>
        <v>1.0893246187363834</v>
      </c>
      <c r="BN198" s="9">
        <f>IF(BL198="Mikro",Pieņēmumi!$BY$31*BJ198*0.5,0)</f>
        <v>0</v>
      </c>
      <c r="BO198">
        <v>6</v>
      </c>
      <c r="BP198">
        <v>1</v>
      </c>
      <c r="BQ198" s="2">
        <f>BO198/BP198</f>
        <v>6</v>
      </c>
      <c r="BR198" s="6">
        <f>ROUNDUP(IF($A198=1,BO198/Pieņēmumi!$CJ$39,IF($A198=2,BO198/Pieņēmumi!$CJ$40,IF($A198=3,BO198/Pieņēmumi!$CJ$41,BO198/Pieņēmumi!$CJ$42))),$BR$10)</f>
        <v>1</v>
      </c>
      <c r="BS198" s="6">
        <f t="shared" si="125"/>
        <v>6</v>
      </c>
      <c r="BT198" s="6" t="str">
        <f>IF(AND(BS198&gt;=0,BS198&lt;Pieņēmumi!$CJ$46),0,
IF(AND(BS198&gt;= Pieņēmumi!$CJ$46,BS198&lt;Pieņēmumi!$CJ$47), "Mikro",
IF(AND(BS198&gt;=Pieņēmumi!$CJ$47,BS198&lt;Pieņēmumi!$CJ$48), "Mazs",
IF(AND(BS198&gt;=Pieņēmumi!$CJ$48,BS198&lt;Pieņēmumi!$CJ$49), "Vidējs","Liels"))))</f>
        <v>Mikro</v>
      </c>
      <c r="BU198" s="9">
        <f>IF(BT198="Mikro",Pieņēmumi!$CJ$31*BR198*0.5,
IF(BT198="Mazs",Pieņēmumi!$CJ$31*BR198,
IF(BT198="Vidējs",Pieņēmumi!$CJ$32*BR198,
IF(BT198="Liels",Pieņēmumi!$CJ$34*BR198,
0))))</f>
        <v>0.54466230936819171</v>
      </c>
      <c r="BV198" s="9">
        <f>IF(BT198="Mikro",Pieņēmumi!$CJ$31*BR198*0.5,0)</f>
        <v>0.54466230936819171</v>
      </c>
      <c r="BW198">
        <v>0</v>
      </c>
      <c r="BX198">
        <v>0</v>
      </c>
      <c r="BY198" s="2">
        <v>0</v>
      </c>
      <c r="BZ198" s="6">
        <f>ROUNDUP(IF($A198=1,BW198/Pieņēmumi!$CU$42,IF($A198=2,BW198/Pieņēmumi!$CU$43,IF($A198=3,BW198/Pieņēmumi!$CU$44,BW198/Pieņēmumi!$CU$45))),$CH$10)</f>
        <v>0</v>
      </c>
      <c r="CA198" s="6">
        <f t="shared" si="126"/>
        <v>0</v>
      </c>
      <c r="CB198" s="6">
        <f>IF(AND(CA198&gt;=0,CA198&lt;Pieņēmumi!$CU$49),0,
IF(AND(CA198&gt;=Pieņēmumi!$CU$49,CA198&lt;Pieņēmumi!$CU$50),"Mazs",
IF(AND(CA198&gt;=Pieņēmumi!$CU$50,CA198&lt;Pieņēmumi!$CU$51),"Vidējs","Liels")))</f>
        <v>0</v>
      </c>
      <c r="CC198" s="9">
        <f>IF(CB198="Mazs",Pieņēmumi!$CU$34*BZ198,IF(CB198="Vidējs",Pieņēmumi!$CU$35*BZ198,IF(CB198="Liels",Pieņēmumi!$CU$37*BZ198,0)))</f>
        <v>0</v>
      </c>
      <c r="CD198" s="9">
        <f>IF(CB198="Mazs",(Pieņēmumi!$CU$35-Pieņēmumi!$CU$34)*BZ198,0)</f>
        <v>0</v>
      </c>
      <c r="CE198">
        <v>0</v>
      </c>
      <c r="CF198">
        <v>0</v>
      </c>
      <c r="CG198" s="2">
        <v>0</v>
      </c>
      <c r="CH198" s="6">
        <f>ROUNDUP(IF($A198=1,CE198/Pieņēmumi!$DE$42,IF($A198=2,CE198/Pieņēmumi!$DE$43,IF($A198=3,CE198/Pieņēmumi!$DE$44,CE198/Pieņēmumi!$DE$45))),$CH$10)</f>
        <v>0</v>
      </c>
      <c r="CI198" s="6">
        <f t="shared" si="127"/>
        <v>0</v>
      </c>
      <c r="CJ198" s="6">
        <f>IF(AND(CI198&gt;=0,CI198&lt;Pieņēmumi!$DE$49),0,
IF(AND(CI198&gt;=Pieņēmumi!$DE$49,CI198&lt;Pieņēmumi!$DE$50),"Mazs",
IF(AND(CI198&gt;=Pieņēmumi!$DE$50,CI198&lt;Pieņēmumi!$DE$51),"Vidējs","Liels")))</f>
        <v>0</v>
      </c>
      <c r="CK198" s="9">
        <f>IF(CJ198="Mazs",Pieņēmumi!$DE$34*CH198,IF(CJ198="Vidējs",Pieņēmumi!$DE$35*CH198,IF(CJ198="Liels",Pieņēmumi!$DE$37*CH198,0)))</f>
        <v>0</v>
      </c>
      <c r="CL198" s="9">
        <f>IF(CJ198="Mazs",(Pieņēmumi!$DE$35-Pieņēmumi!$DE$34)*CH198,0)</f>
        <v>0</v>
      </c>
      <c r="CM198">
        <v>0</v>
      </c>
      <c r="CN198">
        <v>0</v>
      </c>
      <c r="CO198" s="2">
        <v>0</v>
      </c>
      <c r="CP198" s="6">
        <f>ROUNDUP(IF($A198=1,CM198/Pieņēmumi!$DO$42,IF($A198=2,CM198/Pieņēmumi!$DO$43,IF($A198=3,CM198/Pieņēmumi!$DO$44,CM198/Pieņēmumi!$DO$45))),$CP$10)</f>
        <v>0</v>
      </c>
      <c r="CQ198" s="6">
        <f t="shared" si="128"/>
        <v>0</v>
      </c>
      <c r="CR198" s="6">
        <f>IF(AND(CQ198&gt;=0,CQ198&lt;Pieņēmumi!$DO$49),0,
IF(AND(CQ198&gt;=Pieņēmumi!$DO$49,CQ198&lt;Pieņēmumi!$DO$50),"Mazs",
IF(AND(CQ198&gt;=Pieņēmumi!$DO$50,CQ198&lt;Pieņēmumi!$DO$51),"Vidējs","Liels")))</f>
        <v>0</v>
      </c>
      <c r="CS198" s="9">
        <f>IF(CR198="Mazs",Pieņēmumi!$DO$34*CP198,IF(CR198="Vidējs",Pieņēmumi!$DO$35*CP198,IF(CR198="Liels",Pieņēmumi!$DO$37*CP198,0)))</f>
        <v>0</v>
      </c>
      <c r="CT198" s="9">
        <f>IF(CR198="Mazs",(Pieņēmumi!$DO$35-Pieņēmumi!$DO$34)*CP198,0)</f>
        <v>0</v>
      </c>
      <c r="CU198" s="6">
        <f t="shared" si="129"/>
        <v>104</v>
      </c>
      <c r="CV198" s="6">
        <f t="shared" si="130"/>
        <v>9</v>
      </c>
      <c r="CW198" s="2">
        <f t="shared" si="131"/>
        <v>11.555555555555555</v>
      </c>
      <c r="CX198" t="str">
        <f t="shared" si="132"/>
        <v>Vidējā</v>
      </c>
    </row>
    <row r="199" spans="1:102" x14ac:dyDescent="0.25">
      <c r="A199" s="5">
        <v>3</v>
      </c>
      <c r="B199" s="23">
        <v>0.66197896944959578</v>
      </c>
      <c r="C199">
        <v>6</v>
      </c>
      <c r="D199">
        <v>1</v>
      </c>
      <c r="E199" s="2">
        <f t="shared" si="155"/>
        <v>6</v>
      </c>
      <c r="F199" s="6">
        <f>ROUNDUP(IF($A199=1,C199/Pieņēmumi!$B$39,IF($A199=2,C199/Pieņēmumi!$B$40,IF($A199=3,C199/Pieņēmumi!$B$41,C199/Pieņēmumi!$B$42))),$F$10)</f>
        <v>1</v>
      </c>
      <c r="G199" s="6">
        <f t="shared" si="117"/>
        <v>6</v>
      </c>
      <c r="H199" s="6" t="str">
        <f>IF(AND(G199&gt;=0,G199&lt;Pieņēmumi!$B$46),0,
IF(AND(G199&gt;= Pieņēmumi!$B$46,G199&lt;Pieņēmumi!$B$47), "Mikro",
IF(AND(G199&gt;=Pieņēmumi!$B$47,G199&lt;Pieņēmumi!$B$48), "Mazs",
IF(AND(G199&gt;=Pieņēmumi!$B$48,G199&lt;Pieņēmumi!$B$49), "Vidējs","Liels"))))</f>
        <v>Mikro</v>
      </c>
      <c r="I199" s="9">
        <f>IF(H199="Mikro",Pieņēmumi!$B$31*F199*0.5,
IF(H199="Mazs",Pieņēmumi!$B$31*F199,
IF(H199="Vidējs",Pieņēmumi!$B$32*F199,
IF(H199="Liels",Pieņēmumi!$B$34*F199,
0))))</f>
        <v>0.35792094615624032</v>
      </c>
      <c r="J199" s="9">
        <f>IF(H199="Mikro",Pieņēmumi!$B$31*F199*0.5,0)</f>
        <v>0.35792094615624032</v>
      </c>
      <c r="K199">
        <v>1</v>
      </c>
      <c r="L199">
        <v>1</v>
      </c>
      <c r="M199" s="2">
        <f t="shared" si="156"/>
        <v>1</v>
      </c>
      <c r="N199" s="6">
        <f>ROUNDUP(IF($A199=1,K199/Pieņēmumi!$L$39,IF($A199=2,K199/Pieņēmumi!$L$40,IF($A199=3,K199/Pieņēmumi!$L$41,K199/Pieņēmumi!$L$42))),$N$10)</f>
        <v>1</v>
      </c>
      <c r="O199" s="6">
        <f t="shared" si="118"/>
        <v>1</v>
      </c>
      <c r="P199" s="6" t="str">
        <f>IF(AND(O199&gt;=0,O199&lt;Pieņēmumi!$L$46),0,
IF(AND(O199&gt;= Pieņēmumi!$L$46,O199&lt;Pieņēmumi!$L$47), "Mikro",
IF(AND(O199&gt;=Pieņēmumi!$L$47,O199&lt;Pieņēmumi!$L$48), "Mazs",
IF(AND(O199&gt;=Pieņēmumi!$L$48,O199&lt;Pieņēmumi!$L$49), "Vidējs","Liels"))))</f>
        <v>Mikro</v>
      </c>
      <c r="Q199" s="9">
        <f>IF(P199="Mikro",Pieņēmumi!$L$31*N199*0.5,
IF(P199="Mazs",Pieņēmumi!$L$31*N199,
IF(P199="Vidējs",Pieņēmumi!$L$32*N199,
IF(P199="Liels",Pieņēmumi!$L$34*N199,
0))))</f>
        <v>0.3734827264239029</v>
      </c>
      <c r="R199" s="9">
        <f>IF(P199="Mikro",Pieņēmumi!$L$31*N199*0.5,0)</f>
        <v>0.3734827264239029</v>
      </c>
      <c r="S199">
        <v>7</v>
      </c>
      <c r="T199">
        <v>1</v>
      </c>
      <c r="U199" s="2">
        <f t="shared" si="159"/>
        <v>7</v>
      </c>
      <c r="V199" s="6">
        <f>ROUNDUP(IF($A199=1,S199/Pieņēmumi!$V$39,IF($A199=2,S199/Pieņēmumi!$V$40,IF($A199=3,S199/Pieņēmumi!$V$41,S199/Pieņēmumi!$V$42))),$V$10)</f>
        <v>1</v>
      </c>
      <c r="W199" s="6">
        <f t="shared" si="119"/>
        <v>7</v>
      </c>
      <c r="X199" s="6" t="str">
        <f>IF(AND(W199&gt;=0,W199&lt;Pieņēmumi!$V$46),0,
IF(AND(W199&gt;= Pieņēmumi!$V$46,W199&lt;Pieņēmumi!$V$47), "Mikro",
IF(AND(W199&gt;=Pieņēmumi!$V$47,W199&lt;Pieņēmumi!$V$48), "Mazs",
IF(AND(W199&gt;=Pieņēmumi!$V$48,W199&lt;Pieņēmumi!$V$49), "Vidējs","Liels"))))</f>
        <v>Mikro</v>
      </c>
      <c r="Y199" s="9">
        <f>IF(X199="Mikro",Pieņēmumi!$V$31*V199*0.5,
IF(X199="Mazs",Pieņēmumi!$V$31*V199,
IF(X199="Vidējs",Pieņēmumi!$V$32*V199,
IF(X199="Liels",Pieņēmumi!$V$34*V199,
0))))</f>
        <v>0.38904450669156554</v>
      </c>
      <c r="Z199" s="9">
        <f>IF(X199="Mikro",Pieņēmumi!$V$31*V199*0.5,0)</f>
        <v>0.38904450669156554</v>
      </c>
      <c r="AA199">
        <v>5</v>
      </c>
      <c r="AB199">
        <v>1</v>
      </c>
      <c r="AC199" s="2">
        <f t="shared" si="158"/>
        <v>5</v>
      </c>
      <c r="AD199" s="6">
        <f>ROUNDUP(IF($A199=1,AA199/Pieņēmumi!$AF$39,IF($A199=2,AA199/Pieņēmumi!$AF$40,IF($A199=3,AA199/Pieņēmumi!$AF$41,AA199/Pieņēmumi!$AF$42))),$AD$10)</f>
        <v>1</v>
      </c>
      <c r="AE199" s="6">
        <f t="shared" si="120"/>
        <v>5</v>
      </c>
      <c r="AF199" s="6" t="str">
        <f>IF(AND(AE199&gt;=0,AE199&lt;Pieņēmumi!$AF$46),0,
IF(AND(AE199&gt;= Pieņēmumi!$AF$46,AE199&lt;Pieņēmumi!$AF$47), "Mikro",
IF(AND(AE199&gt;=Pieņēmumi!$AF$47,AE199&lt;Pieņēmumi!$AF$48), "Mazs",
IF(AND(AE199&gt;=Pieņēmumi!$AF$48,AE199&lt;Pieņēmumi!$AF$49), "Vidējs","Liels"))))</f>
        <v>Mikro</v>
      </c>
      <c r="AG199" s="9">
        <f>IF(AF199="Mikro",Pieņēmumi!$AF$31*AD199*0.5,
IF(AF199="Mazs",Pieņēmumi!$AF$31*AD199,
IF(AF199="Vidējs",Pieņēmumi!$AF$32*AD199,
IF(AF199="Liels",Pieņēmumi!$AF$34*AD199,
0))))</f>
        <v>0.42016806722689076</v>
      </c>
      <c r="AH199" s="9">
        <f>IF(AF199="Mikro",Pieņēmumi!$AF$31*AD199*0.5,0)</f>
        <v>0.42016806722689076</v>
      </c>
      <c r="AI199">
        <v>6</v>
      </c>
      <c r="AJ199">
        <v>1</v>
      </c>
      <c r="AK199" s="2">
        <f t="shared" si="160"/>
        <v>6</v>
      </c>
      <c r="AL199" s="6">
        <f>ROUNDUP(IF($A199=1,AI199/Pieņēmumi!$AR$39,IF($A199=2,AI199/Pieņēmumi!$AR$40,IF($A199=3,AI199/Pieņēmumi!$AR$41,AI199/Pieņēmumi!$AR$42))),$AL$10)</f>
        <v>1</v>
      </c>
      <c r="AM199" s="6">
        <f t="shared" si="121"/>
        <v>6</v>
      </c>
      <c r="AN199" s="6" t="str">
        <f>IF(AND(AM199&gt;=0,AM199&lt;Pieņēmumi!$AR$46),0,
IF(AND(AM199&gt;= Pieņēmumi!$AR$46,AM199&lt;Pieņēmumi!$AR$47), "Mikro",
IF(AND(AM199&gt;=Pieņēmumi!$AR$47,AM199&lt;Pieņēmumi!$AR$48), "Mazs",
IF(AND(AM199&gt;=Pieņēmumi!$AR$48,AM199&lt;Pieņēmumi!$AR$49), "Vidējs","Liels"))))</f>
        <v>Mikro</v>
      </c>
      <c r="AO199" s="9">
        <f>IF(AN199="Mikro",Pieņēmumi!$AR$31*AL199*0.5,
IF(AN199="Mazs",Pieņēmumi!$AR$31*AL199,
IF(AN199="Vidējs",Pieņēmumi!$AR$32*AL199,
IF(AN199="Liels",Pieņēmumi!$AR$34*AL199,
0))))</f>
        <v>0.45129162776221604</v>
      </c>
      <c r="AP199" s="9">
        <f>IF(AN199="Mikro",Pieņēmumi!$AR$31*AL199*0.5,0)</f>
        <v>0.45129162776221604</v>
      </c>
      <c r="AQ199">
        <v>7</v>
      </c>
      <c r="AR199">
        <v>1</v>
      </c>
      <c r="AS199" s="2">
        <f t="shared" si="151"/>
        <v>7</v>
      </c>
      <c r="AT199" s="6">
        <f>ROUNDUP(IF($A199=1,AQ199/Pieņēmumi!$BC$39,IF($A199=2,AQ199/Pieņēmumi!$BC$40,IF($A199=3,AQ199/Pieņēmumi!$BC$41,AQ199/Pieņēmumi!$BC$42))),$AT$10)</f>
        <v>1</v>
      </c>
      <c r="AU199" s="6">
        <f t="shared" si="122"/>
        <v>7</v>
      </c>
      <c r="AV199" s="6" t="str">
        <f>IF(AND(AU199&gt;=0,AU199&lt;Pieņēmumi!$BC$46),0,
IF(AND(AU199&gt;= Pieņēmumi!$BC$46,AU199&lt;Pieņēmumi!$BC$47), "Mikro",
IF(AND(AU199&gt;=Pieņēmumi!$BC$47,AU199&lt;Pieņēmumi!$BC$48), "Mazs",
IF(AND(AU199&gt;=Pieņēmumi!$BC$48,AU199&lt;Pieņēmumi!$BC$49), "Vidējs","Liels"))))</f>
        <v>Mikro</v>
      </c>
      <c r="AW199" s="9">
        <f>IF(AV199="Mikro",Pieņēmumi!$BC$31*AT199*0.5,
IF(AV199="Mazs",Pieņēmumi!$BC$31*AT199,
IF(AV199="Vidējs",Pieņēmumi!$BC$32*AT199,
IF(AV199="Liels",Pieņēmumi!$BC$34*AT199,
0))))</f>
        <v>0.48241518829754126</v>
      </c>
      <c r="AX199" s="9">
        <f>IF(AV199="Mikro",Pieņēmumi!$BC$31*AT199*0.5,0)</f>
        <v>0.48241518829754126</v>
      </c>
      <c r="AY199">
        <v>8</v>
      </c>
      <c r="AZ199">
        <v>1</v>
      </c>
      <c r="BA199" s="2">
        <f>AY199/AZ199</f>
        <v>8</v>
      </c>
      <c r="BB199" s="6">
        <f>ROUNDUP(IF($A199=1,AY199/Pieņēmumi!$BN$39,IF($A199=2,AY199/Pieņēmumi!$BN$40,IF($A199=3,AY199/Pieņēmumi!$BN$41,AY199/Pieņēmumi!$BN$42))),$BB$10)</f>
        <v>1</v>
      </c>
      <c r="BC199" s="6">
        <f t="shared" si="123"/>
        <v>8</v>
      </c>
      <c r="BD199" s="6" t="str">
        <f>IF(AND(BC199&gt;=0,BC199&lt;Pieņēmumi!$BN$46),0,
IF(AND(BC199&gt;= Pieņēmumi!$BN$46,BC199&lt;Pieņēmumi!$BN$47), "Mikro",
IF(AND(BC199&gt;=Pieņēmumi!$BN$47,BC199&lt;Pieņēmumi!$BN$48), "Mazs",
IF(AND(BC199&gt;=Pieņēmumi!$BN$48,BC199&lt;Pieņēmumi!$BN$49), "Vidējs","Liels"))))</f>
        <v>Mazs</v>
      </c>
      <c r="BE199" s="9">
        <f>IF(BD199="Mikro",Pieņēmumi!$BN$31*BB199*0.5,
IF(BD199="Mazs",Pieņēmumi!$BN$31*BB199,
IF(BD199="Vidējs",Pieņēmumi!$BN$32*BB199,
IF(BD199="Liels",Pieņēmumi!$BN$34*BB199,
0))))</f>
        <v>1.0270774976657331</v>
      </c>
      <c r="BF199" s="9">
        <f>IF(BD199="Mikro",Pieņēmumi!$BN$31*BB199*0.5,0)</f>
        <v>0</v>
      </c>
      <c r="BG199">
        <v>8</v>
      </c>
      <c r="BH199">
        <v>1</v>
      </c>
      <c r="BI199" s="2">
        <f t="shared" si="157"/>
        <v>8</v>
      </c>
      <c r="BJ199" s="6">
        <f>ROUNDUP(IF($A199=1,BG199/Pieņēmumi!$BY$39,IF($A199=2,BG199/Pieņēmumi!$BY$40,IF($A199=3,BG199/Pieņēmumi!$BY$41,BG199/Pieņēmumi!$BY$42))),$BJ$10)</f>
        <v>1</v>
      </c>
      <c r="BK199" s="6">
        <f t="shared" si="124"/>
        <v>8</v>
      </c>
      <c r="BL199" s="6" t="str">
        <f>IF(AND(BK199&gt;=0,BK199&lt;Pieņēmumi!$BY$46),0,
IF(AND(BK199&gt;= Pieņēmumi!$BY$46,BK199&lt;Pieņēmumi!$BY$47), "Mikro",
IF(AND(BK199&gt;=Pieņēmumi!$BY$47,BK199&lt;Pieņēmumi!$BY$48), "Mazs",
IF(AND(BK199&gt;=Pieņēmumi!$BY$48,BK199&lt;Pieņēmumi!$BY$49), "Vidējs","Liels"))))</f>
        <v>Mazs</v>
      </c>
      <c r="BM199" s="9">
        <f>IF(BL199="Mikro",Pieņēmumi!$BY$31*BJ199*0.5,
IF(BL199="Mazs",Pieņēmumi!$BY$31*BJ199,
IF(BL199="Vidējs",Pieņēmumi!$BY$32*BJ199,
IF(BL199="Liels",Pieņēmumi!$BY$34*BJ199,
0))))</f>
        <v>1.0893246187363834</v>
      </c>
      <c r="BN199" s="9">
        <f>IF(BL199="Mikro",Pieņēmumi!$BY$31*BJ199*0.5,0)</f>
        <v>0</v>
      </c>
      <c r="BO199">
        <v>8</v>
      </c>
      <c r="BP199">
        <v>1</v>
      </c>
      <c r="BQ199" s="2">
        <f>BO199/BP199</f>
        <v>8</v>
      </c>
      <c r="BR199" s="6">
        <f>ROUNDUP(IF($A199=1,BO199/Pieņēmumi!$CJ$39,IF($A199=2,BO199/Pieņēmumi!$CJ$40,IF($A199=3,BO199/Pieņēmumi!$CJ$41,BO199/Pieņēmumi!$CJ$42))),$BR$10)</f>
        <v>1</v>
      </c>
      <c r="BS199" s="6">
        <f t="shared" si="125"/>
        <v>8</v>
      </c>
      <c r="BT199" s="6" t="str">
        <f>IF(AND(BS199&gt;=0,BS199&lt;Pieņēmumi!$CJ$46),0,
IF(AND(BS199&gt;= Pieņēmumi!$CJ$46,BS199&lt;Pieņēmumi!$CJ$47), "Mikro",
IF(AND(BS199&gt;=Pieņēmumi!$CJ$47,BS199&lt;Pieņēmumi!$CJ$48), "Mazs",
IF(AND(BS199&gt;=Pieņēmumi!$CJ$48,BS199&lt;Pieņēmumi!$CJ$49), "Vidējs","Liels"))))</f>
        <v>Mazs</v>
      </c>
      <c r="BU199" s="9">
        <f>IF(BT199="Mikro",Pieņēmumi!$CJ$31*BR199*0.5,
IF(BT199="Mazs",Pieņēmumi!$CJ$31*BR199,
IF(BT199="Vidējs",Pieņēmumi!$CJ$32*BR199,
IF(BT199="Liels",Pieņēmumi!$CJ$34*BR199,
0))))</f>
        <v>1.0893246187363834</v>
      </c>
      <c r="BV199" s="9">
        <f>IF(BT199="Mikro",Pieņēmumi!$CJ$31*BR199*0.5,0)</f>
        <v>0</v>
      </c>
      <c r="BW199">
        <v>0</v>
      </c>
      <c r="BX199">
        <v>0</v>
      </c>
      <c r="BY199" s="2">
        <v>0</v>
      </c>
      <c r="BZ199" s="6">
        <f>ROUNDUP(IF($A199=1,BW199/Pieņēmumi!$CU$42,IF($A199=2,BW199/Pieņēmumi!$CU$43,IF($A199=3,BW199/Pieņēmumi!$CU$44,BW199/Pieņēmumi!$CU$45))),$CH$10)</f>
        <v>0</v>
      </c>
      <c r="CA199" s="6">
        <f t="shared" si="126"/>
        <v>0</v>
      </c>
      <c r="CB199" s="6">
        <f>IF(AND(CA199&gt;=0,CA199&lt;Pieņēmumi!$CU$49),0,
IF(AND(CA199&gt;=Pieņēmumi!$CU$49,CA199&lt;Pieņēmumi!$CU$50),"Mazs",
IF(AND(CA199&gt;=Pieņēmumi!$CU$50,CA199&lt;Pieņēmumi!$CU$51),"Vidējs","Liels")))</f>
        <v>0</v>
      </c>
      <c r="CC199" s="9">
        <f>IF(CB199="Mazs",Pieņēmumi!$CU$34*BZ199,IF(CB199="Vidējs",Pieņēmumi!$CU$35*BZ199,IF(CB199="Liels",Pieņēmumi!$CU$37*BZ199,0)))</f>
        <v>0</v>
      </c>
      <c r="CD199" s="9">
        <f>IF(CB199="Mazs",(Pieņēmumi!$CU$35-Pieņēmumi!$CU$34)*BZ199,0)</f>
        <v>0</v>
      </c>
      <c r="CE199">
        <v>0</v>
      </c>
      <c r="CF199">
        <v>0</v>
      </c>
      <c r="CG199" s="2">
        <v>0</v>
      </c>
      <c r="CH199" s="6">
        <f>ROUNDUP(IF($A199=1,CE199/Pieņēmumi!$DE$42,IF($A199=2,CE199/Pieņēmumi!$DE$43,IF($A199=3,CE199/Pieņēmumi!$DE$44,CE199/Pieņēmumi!$DE$45))),$CH$10)</f>
        <v>0</v>
      </c>
      <c r="CI199" s="6">
        <f t="shared" si="127"/>
        <v>0</v>
      </c>
      <c r="CJ199" s="6">
        <f>IF(AND(CI199&gt;=0,CI199&lt;Pieņēmumi!$DE$49),0,
IF(AND(CI199&gt;=Pieņēmumi!$DE$49,CI199&lt;Pieņēmumi!$DE$50),"Mazs",
IF(AND(CI199&gt;=Pieņēmumi!$DE$50,CI199&lt;Pieņēmumi!$DE$51),"Vidējs","Liels")))</f>
        <v>0</v>
      </c>
      <c r="CK199" s="9">
        <f>IF(CJ199="Mazs",Pieņēmumi!$DE$34*CH199,IF(CJ199="Vidējs",Pieņēmumi!$DE$35*CH199,IF(CJ199="Liels",Pieņēmumi!$DE$37*CH199,0)))</f>
        <v>0</v>
      </c>
      <c r="CL199" s="9">
        <f>IF(CJ199="Mazs",(Pieņēmumi!$DE$35-Pieņēmumi!$DE$34)*CH199,0)</f>
        <v>0</v>
      </c>
      <c r="CM199">
        <v>0</v>
      </c>
      <c r="CN199">
        <v>0</v>
      </c>
      <c r="CO199" s="2">
        <v>0</v>
      </c>
      <c r="CP199" s="6">
        <f>ROUNDUP(IF($A199=1,CM199/Pieņēmumi!$DO$42,IF($A199=2,CM199/Pieņēmumi!$DO$43,IF($A199=3,CM199/Pieņēmumi!$DO$44,CM199/Pieņēmumi!$DO$45))),$CP$10)</f>
        <v>0</v>
      </c>
      <c r="CQ199" s="6">
        <f t="shared" si="128"/>
        <v>0</v>
      </c>
      <c r="CR199" s="6">
        <f>IF(AND(CQ199&gt;=0,CQ199&lt;Pieņēmumi!$DO$49),0,
IF(AND(CQ199&gt;=Pieņēmumi!$DO$49,CQ199&lt;Pieņēmumi!$DO$50),"Mazs",
IF(AND(CQ199&gt;=Pieņēmumi!$DO$50,CQ199&lt;Pieņēmumi!$DO$51),"Vidējs","Liels")))</f>
        <v>0</v>
      </c>
      <c r="CS199" s="9">
        <f>IF(CR199="Mazs",Pieņēmumi!$DO$34*CP199,IF(CR199="Vidējs",Pieņēmumi!$DO$35*CP199,IF(CR199="Liels",Pieņēmumi!$DO$37*CP199,0)))</f>
        <v>0</v>
      </c>
      <c r="CT199" s="9">
        <f>IF(CR199="Mazs",(Pieņēmumi!$DO$35-Pieņēmumi!$DO$34)*CP199,0)</f>
        <v>0</v>
      </c>
      <c r="CU199" s="6">
        <f t="shared" si="129"/>
        <v>56</v>
      </c>
      <c r="CV199" s="6">
        <f t="shared" si="130"/>
        <v>9</v>
      </c>
      <c r="CW199" s="2">
        <f t="shared" si="131"/>
        <v>6.2222222222222223</v>
      </c>
      <c r="CX199" t="str">
        <f t="shared" si="132"/>
        <v>Mazā</v>
      </c>
    </row>
    <row r="200" spans="1:102" x14ac:dyDescent="0.25">
      <c r="A200" s="5">
        <v>3</v>
      </c>
      <c r="B200" s="23">
        <v>0.661820650236978</v>
      </c>
      <c r="C200">
        <v>40</v>
      </c>
      <c r="D200">
        <v>2</v>
      </c>
      <c r="E200" s="2">
        <f t="shared" si="155"/>
        <v>20</v>
      </c>
      <c r="F200" s="6">
        <f>ROUNDUP(IF($A200=1,C200/Pieņēmumi!$B$39,IF($A200=2,C200/Pieņēmumi!$B$40,IF($A200=3,C200/Pieņēmumi!$B$41,C200/Pieņēmumi!$B$42))),$F$10)</f>
        <v>2</v>
      </c>
      <c r="G200" s="6">
        <f t="shared" si="117"/>
        <v>20</v>
      </c>
      <c r="H200" s="6" t="str">
        <f>IF(AND(G200&gt;=0,G200&lt;Pieņēmumi!$B$46),0,
IF(AND(G200&gt;= Pieņēmumi!$B$46,G200&lt;Pieņēmumi!$B$47), "Mikro",
IF(AND(G200&gt;=Pieņēmumi!$B$47,G200&lt;Pieņēmumi!$B$48), "Mazs",
IF(AND(G200&gt;=Pieņēmumi!$B$48,G200&lt;Pieņēmumi!$B$49), "Vidējs","Liels"))))</f>
        <v>Vidējs</v>
      </c>
      <c r="I200" s="9">
        <f>IF(H200="Mikro",Pieņēmumi!$B$31*F200*0.5,
IF(H200="Mazs",Pieņēmumi!$B$31*F200,
IF(H200="Vidējs",Pieņēmumi!$B$32*F200,
IF(H200="Liels",Pieņēmumi!$B$34*F200,
0))))</f>
        <v>1.614987080103359</v>
      </c>
      <c r="J200" s="9">
        <f>IF(H200="Mikro",Pieņēmumi!$B$31*F200*0.5,0)</f>
        <v>0</v>
      </c>
      <c r="K200">
        <v>26</v>
      </c>
      <c r="L200">
        <v>1</v>
      </c>
      <c r="M200" s="2">
        <f t="shared" si="156"/>
        <v>26</v>
      </c>
      <c r="N200" s="6">
        <f>ROUNDUP(IF($A200=1,K200/Pieņēmumi!$L$39,IF($A200=2,K200/Pieņēmumi!$L$40,IF($A200=3,K200/Pieņēmumi!$L$41,K200/Pieņēmumi!$L$42))),$N$10)</f>
        <v>2</v>
      </c>
      <c r="O200" s="6">
        <f t="shared" si="118"/>
        <v>13</v>
      </c>
      <c r="P200" s="6" t="str">
        <f>IF(AND(O200&gt;=0,O200&lt;Pieņēmumi!$L$46),0,
IF(AND(O200&gt;= Pieņēmumi!$L$46,O200&lt;Pieņēmumi!$L$47), "Mikro",
IF(AND(O200&gt;=Pieņēmumi!$L$47,O200&lt;Pieņēmumi!$L$48), "Mazs",
IF(AND(O200&gt;=Pieņēmumi!$L$48,O200&lt;Pieņēmumi!$L$49), "Vidējs","Liels"))))</f>
        <v>Vidējs</v>
      </c>
      <c r="Q200" s="9">
        <f>IF(P200="Mikro",Pieņēmumi!$L$31*N200*0.5,
IF(P200="Mazs",Pieņēmumi!$L$31*N200,
IF(P200="Vidējs",Pieņēmumi!$L$32*N200,
IF(P200="Liels",Pieņēmumi!$L$34*N200,
0))))</f>
        <v>1.6795865633074938</v>
      </c>
      <c r="R200" s="9">
        <f>IF(P200="Mikro",Pieņēmumi!$L$31*N200*0.5,0)</f>
        <v>0</v>
      </c>
      <c r="S200">
        <v>33</v>
      </c>
      <c r="T200">
        <v>2</v>
      </c>
      <c r="U200" s="2">
        <f t="shared" si="159"/>
        <v>16.5</v>
      </c>
      <c r="V200" s="6">
        <f>ROUNDUP(IF($A200=1,S200/Pieņēmumi!$V$39,IF($A200=2,S200/Pieņēmumi!$V$40,IF($A200=3,S200/Pieņēmumi!$V$41,S200/Pieņēmumi!$V$42))),$V$10)</f>
        <v>2</v>
      </c>
      <c r="W200" s="6">
        <f t="shared" si="119"/>
        <v>16.5</v>
      </c>
      <c r="X200" s="6" t="str">
        <f>IF(AND(W200&gt;=0,W200&lt;Pieņēmumi!$V$46),0,
IF(AND(W200&gt;= Pieņēmumi!$V$46,W200&lt;Pieņēmumi!$V$47), "Mikro",
IF(AND(W200&gt;=Pieņēmumi!$V$47,W200&lt;Pieņēmumi!$V$48), "Mazs",
IF(AND(W200&gt;=Pieņēmumi!$V$48,W200&lt;Pieņēmumi!$V$49), "Vidējs","Liels"))))</f>
        <v>Vidējs</v>
      </c>
      <c r="Y200" s="9">
        <f>IF(X200="Mikro",Pieņēmumi!$V$31*V200*0.5,
IF(X200="Mazs",Pieņēmumi!$V$31*V200,
IF(X200="Vidējs",Pieņēmumi!$V$32*V200,
IF(X200="Liels",Pieņēmumi!$V$34*V200,
0))))</f>
        <v>1.7441860465116281</v>
      </c>
      <c r="Z200" s="9">
        <f>IF(X200="Mikro",Pieņēmumi!$V$31*V200*0.5,0)</f>
        <v>0</v>
      </c>
      <c r="AA200">
        <v>22</v>
      </c>
      <c r="AB200">
        <v>1</v>
      </c>
      <c r="AC200" s="2">
        <f t="shared" si="158"/>
        <v>22</v>
      </c>
      <c r="AD200" s="6">
        <f>ROUNDUP(IF($A200=1,AA200/Pieņēmumi!$AF$39,IF($A200=2,AA200/Pieņēmumi!$AF$40,IF($A200=3,AA200/Pieņēmumi!$AF$41,AA200/Pieņēmumi!$AF$42))),$AD$10)</f>
        <v>2</v>
      </c>
      <c r="AE200" s="6">
        <f t="shared" si="120"/>
        <v>11</v>
      </c>
      <c r="AF200" s="6" t="str">
        <f>IF(AND(AE200&gt;=0,AE200&lt;Pieņēmumi!$AF$46),0,
IF(AND(AE200&gt;= Pieņēmumi!$AF$46,AE200&lt;Pieņēmumi!$AF$47), "Mikro",
IF(AND(AE200&gt;=Pieņēmumi!$AF$47,AE200&lt;Pieņēmumi!$AF$48), "Mazs",
IF(AND(AE200&gt;=Pieņēmumi!$AF$48,AE200&lt;Pieņēmumi!$AF$49), "Vidējs","Liels"))))</f>
        <v>Mazs</v>
      </c>
      <c r="AG200" s="9">
        <f>IF(AF200="Mikro",Pieņēmumi!$AF$31*AD200*0.5,
IF(AF200="Mazs",Pieņēmumi!$AF$31*AD200,
IF(AF200="Vidējs",Pieņēmumi!$AF$32*AD200,
IF(AF200="Liels",Pieņēmumi!$AF$34*AD200,
0))))</f>
        <v>1.680672268907563</v>
      </c>
      <c r="AH200" s="9">
        <f>IF(AF200="Mikro",Pieņēmumi!$AF$31*AD200*0.5,0)</f>
        <v>0</v>
      </c>
      <c r="AI200">
        <v>36</v>
      </c>
      <c r="AJ200">
        <v>2</v>
      </c>
      <c r="AK200" s="2">
        <f t="shared" si="160"/>
        <v>18</v>
      </c>
      <c r="AL200" s="6">
        <f>ROUNDUP(IF($A200=1,AI200/Pieņēmumi!$AR$39,IF($A200=2,AI200/Pieņēmumi!$AR$40,IF($A200=3,AI200/Pieņēmumi!$AR$41,AI200/Pieņēmumi!$AR$42))),$AL$10)</f>
        <v>2</v>
      </c>
      <c r="AM200" s="6">
        <f t="shared" si="121"/>
        <v>18</v>
      </c>
      <c r="AN200" s="6" t="str">
        <f>IF(AND(AM200&gt;=0,AM200&lt;Pieņēmumi!$AR$46),0,
IF(AND(AM200&gt;= Pieņēmumi!$AR$46,AM200&lt;Pieņēmumi!$AR$47), "Mikro",
IF(AND(AM200&gt;=Pieņēmumi!$AR$47,AM200&lt;Pieņēmumi!$AR$48), "Mazs",
IF(AND(AM200&gt;=Pieņēmumi!$AR$48,AM200&lt;Pieņēmumi!$AR$49), "Vidējs","Liels"))))</f>
        <v>Vidējs</v>
      </c>
      <c r="AO200" s="9">
        <f>IF(AN200="Mikro",Pieņēmumi!$AR$31*AL200*0.5,
IF(AN200="Mazs",Pieņēmumi!$AR$31*AL200,
IF(AN200="Vidējs",Pieņēmumi!$AR$32*AL200,
IF(AN200="Liels",Pieņēmumi!$AR$34*AL200,
0))))</f>
        <v>2.1963824289405687</v>
      </c>
      <c r="AP200" s="9">
        <f>IF(AN200="Mikro",Pieņēmumi!$AR$31*AL200*0.5,0)</f>
        <v>0</v>
      </c>
      <c r="AQ200">
        <v>39</v>
      </c>
      <c r="AR200">
        <v>2</v>
      </c>
      <c r="AS200" s="2">
        <f t="shared" si="151"/>
        <v>19.5</v>
      </c>
      <c r="AT200" s="6">
        <f>ROUNDUP(IF($A200=1,AQ200/Pieņēmumi!$BC$39,IF($A200=2,AQ200/Pieņēmumi!$BC$40,IF($A200=3,AQ200/Pieņēmumi!$BC$41,AQ200/Pieņēmumi!$BC$42))),$AT$10)</f>
        <v>2</v>
      </c>
      <c r="AU200" s="6">
        <f t="shared" si="122"/>
        <v>19.5</v>
      </c>
      <c r="AV200" s="6" t="str">
        <f>IF(AND(AU200&gt;=0,AU200&lt;Pieņēmumi!$BC$46),0,
IF(AND(AU200&gt;= Pieņēmumi!$BC$46,AU200&lt;Pieņēmumi!$BC$47), "Mikro",
IF(AND(AU200&gt;=Pieņēmumi!$BC$47,AU200&lt;Pieņēmumi!$BC$48), "Mazs",
IF(AND(AU200&gt;=Pieņēmumi!$BC$48,AU200&lt;Pieņēmumi!$BC$49), "Vidējs","Liels"))))</f>
        <v>Vidējs</v>
      </c>
      <c r="AW200" s="9">
        <f>IF(AV200="Mikro",Pieņēmumi!$BC$31*AT200*0.5,
IF(AV200="Mazs",Pieņēmumi!$BC$31*AT200,
IF(AV200="Vidējs",Pieņēmumi!$BC$32*AT200,
IF(AV200="Liels",Pieņēmumi!$BC$34*AT200,
0))))</f>
        <v>2.3255813953488373</v>
      </c>
      <c r="AX200" s="9">
        <f>IF(AV200="Mikro",Pieņēmumi!$BC$31*AT200*0.5,0)</f>
        <v>0</v>
      </c>
      <c r="AY200">
        <v>0</v>
      </c>
      <c r="AZ200">
        <v>0</v>
      </c>
      <c r="BA200" s="2">
        <v>0</v>
      </c>
      <c r="BB200" s="6">
        <f>ROUNDUP(IF($A200=1,AY200/Pieņēmumi!$BN$39,IF($A200=2,AY200/Pieņēmumi!$BN$40,IF($A200=3,AY200/Pieņēmumi!$BN$41,AY200/Pieņēmumi!$BN$42))),$BB$10)</f>
        <v>0</v>
      </c>
      <c r="BC200" s="6">
        <f t="shared" si="123"/>
        <v>0</v>
      </c>
      <c r="BD200" s="6">
        <f>IF(AND(BC200&gt;=0,BC200&lt;Pieņēmumi!$BN$46),0,
IF(AND(BC200&gt;= Pieņēmumi!$BN$46,BC200&lt;Pieņēmumi!$BN$47), "Mikro",
IF(AND(BC200&gt;=Pieņēmumi!$BN$47,BC200&lt;Pieņēmumi!$BN$48), "Mazs",
IF(AND(BC200&gt;=Pieņēmumi!$BN$48,BC200&lt;Pieņēmumi!$BN$49), "Vidējs","Liels"))))</f>
        <v>0</v>
      </c>
      <c r="BE200" s="9">
        <f>IF(BD200="Mikro",Pieņēmumi!$BN$31*BB200*0.5,
IF(BD200="Mazs",Pieņēmumi!$BN$31*BB200,
IF(BD200="Vidējs",Pieņēmumi!$BN$32*BB200,
IF(BD200="Liels",Pieņēmumi!$BN$34*BB200,
0))))</f>
        <v>0</v>
      </c>
      <c r="BF200" s="9">
        <f>IF(BD200="Mikro",Pieņēmumi!$BN$31*BB200*0.5,0)</f>
        <v>0</v>
      </c>
      <c r="BG200">
        <v>0</v>
      </c>
      <c r="BH200">
        <v>0</v>
      </c>
      <c r="BI200" s="2">
        <v>0</v>
      </c>
      <c r="BJ200" s="6">
        <f>ROUNDUP(IF($A200=1,BG200/Pieņēmumi!$BY$39,IF($A200=2,BG200/Pieņēmumi!$BY$40,IF($A200=3,BG200/Pieņēmumi!$BY$41,BG200/Pieņēmumi!$BY$42))),$BJ$10)</f>
        <v>0</v>
      </c>
      <c r="BK200" s="6">
        <f t="shared" si="124"/>
        <v>0</v>
      </c>
      <c r="BL200" s="6">
        <f>IF(AND(BK200&gt;=0,BK200&lt;Pieņēmumi!$BY$46),0,
IF(AND(BK200&gt;= Pieņēmumi!$BY$46,BK200&lt;Pieņēmumi!$BY$47), "Mikro",
IF(AND(BK200&gt;=Pieņēmumi!$BY$47,BK200&lt;Pieņēmumi!$BY$48), "Mazs",
IF(AND(BK200&gt;=Pieņēmumi!$BY$48,BK200&lt;Pieņēmumi!$BY$49), "Vidējs","Liels"))))</f>
        <v>0</v>
      </c>
      <c r="BM200" s="9">
        <f>IF(BL200="Mikro",Pieņēmumi!$BY$31*BJ200*0.5,
IF(BL200="Mazs",Pieņēmumi!$BY$31*BJ200,
IF(BL200="Vidējs",Pieņēmumi!$BY$32*BJ200,
IF(BL200="Liels",Pieņēmumi!$BY$34*BJ200,
0))))</f>
        <v>0</v>
      </c>
      <c r="BN200" s="9">
        <f>IF(BL200="Mikro",Pieņēmumi!$BY$31*BJ200*0.5,0)</f>
        <v>0</v>
      </c>
      <c r="BO200">
        <v>0</v>
      </c>
      <c r="BP200">
        <v>0</v>
      </c>
      <c r="BQ200" s="2">
        <v>0</v>
      </c>
      <c r="BR200" s="6">
        <f>ROUNDUP(IF($A200=1,BO200/Pieņēmumi!$CJ$39,IF($A200=2,BO200/Pieņēmumi!$CJ$40,IF($A200=3,BO200/Pieņēmumi!$CJ$41,BO200/Pieņēmumi!$CJ$42))),$BR$10)</f>
        <v>0</v>
      </c>
      <c r="BS200" s="6">
        <f t="shared" si="125"/>
        <v>0</v>
      </c>
      <c r="BT200" s="6">
        <f>IF(AND(BS200&gt;=0,BS200&lt;Pieņēmumi!$CJ$46),0,
IF(AND(BS200&gt;= Pieņēmumi!$CJ$46,BS200&lt;Pieņēmumi!$CJ$47), "Mikro",
IF(AND(BS200&gt;=Pieņēmumi!$CJ$47,BS200&lt;Pieņēmumi!$CJ$48), "Mazs",
IF(AND(BS200&gt;=Pieņēmumi!$CJ$48,BS200&lt;Pieņēmumi!$CJ$49), "Vidējs","Liels"))))</f>
        <v>0</v>
      </c>
      <c r="BU200" s="9">
        <f>IF(BT200="Mikro",Pieņēmumi!$CJ$31*BR200*0.5,
IF(BT200="Mazs",Pieņēmumi!$CJ$31*BR200,
IF(BT200="Vidējs",Pieņēmumi!$CJ$32*BR200,
IF(BT200="Liels",Pieņēmumi!$CJ$34*BR200,
0))))</f>
        <v>0</v>
      </c>
      <c r="BV200" s="9">
        <f>IF(BT200="Mikro",Pieņēmumi!$CJ$31*BR200*0.5,0)</f>
        <v>0</v>
      </c>
      <c r="BW200">
        <v>0</v>
      </c>
      <c r="BX200">
        <v>0</v>
      </c>
      <c r="BY200" s="2">
        <v>0</v>
      </c>
      <c r="BZ200" s="6">
        <f>ROUNDUP(IF($A200=1,BW200/Pieņēmumi!$CU$42,IF($A200=2,BW200/Pieņēmumi!$CU$43,IF($A200=3,BW200/Pieņēmumi!$CU$44,BW200/Pieņēmumi!$CU$45))),$CH$10)</f>
        <v>0</v>
      </c>
      <c r="CA200" s="6">
        <f t="shared" si="126"/>
        <v>0</v>
      </c>
      <c r="CB200" s="6">
        <f>IF(AND(CA200&gt;=0,CA200&lt;Pieņēmumi!$CU$49),0,
IF(AND(CA200&gt;=Pieņēmumi!$CU$49,CA200&lt;Pieņēmumi!$CU$50),"Mazs",
IF(AND(CA200&gt;=Pieņēmumi!$CU$50,CA200&lt;Pieņēmumi!$CU$51),"Vidējs","Liels")))</f>
        <v>0</v>
      </c>
      <c r="CC200" s="9">
        <f>IF(CB200="Mazs",Pieņēmumi!$CU$34*BZ200,IF(CB200="Vidējs",Pieņēmumi!$CU$35*BZ200,IF(CB200="Liels",Pieņēmumi!$CU$37*BZ200,0)))</f>
        <v>0</v>
      </c>
      <c r="CD200" s="9">
        <f>IF(CB200="Mazs",(Pieņēmumi!$CU$35-Pieņēmumi!$CU$34)*BZ200,0)</f>
        <v>0</v>
      </c>
      <c r="CE200">
        <v>0</v>
      </c>
      <c r="CF200">
        <v>0</v>
      </c>
      <c r="CG200" s="2">
        <v>0</v>
      </c>
      <c r="CH200" s="6">
        <f>ROUNDUP(IF($A200=1,CE200/Pieņēmumi!$DE$42,IF($A200=2,CE200/Pieņēmumi!$DE$43,IF($A200=3,CE200/Pieņēmumi!$DE$44,CE200/Pieņēmumi!$DE$45))),$CH$10)</f>
        <v>0</v>
      </c>
      <c r="CI200" s="6">
        <f t="shared" si="127"/>
        <v>0</v>
      </c>
      <c r="CJ200" s="6">
        <f>IF(AND(CI200&gt;=0,CI200&lt;Pieņēmumi!$DE$49),0,
IF(AND(CI200&gt;=Pieņēmumi!$DE$49,CI200&lt;Pieņēmumi!$DE$50),"Mazs",
IF(AND(CI200&gt;=Pieņēmumi!$DE$50,CI200&lt;Pieņēmumi!$DE$51),"Vidējs","Liels")))</f>
        <v>0</v>
      </c>
      <c r="CK200" s="9">
        <f>IF(CJ200="Mazs",Pieņēmumi!$DE$34*CH200,IF(CJ200="Vidējs",Pieņēmumi!$DE$35*CH200,IF(CJ200="Liels",Pieņēmumi!$DE$37*CH200,0)))</f>
        <v>0</v>
      </c>
      <c r="CL200" s="9">
        <f>IF(CJ200="Mazs",(Pieņēmumi!$DE$35-Pieņēmumi!$DE$34)*CH200,0)</f>
        <v>0</v>
      </c>
      <c r="CM200">
        <v>0</v>
      </c>
      <c r="CN200">
        <v>0</v>
      </c>
      <c r="CO200" s="2">
        <v>0</v>
      </c>
      <c r="CP200" s="6">
        <f>ROUNDUP(IF($A200=1,CM200/Pieņēmumi!$DO$42,IF($A200=2,CM200/Pieņēmumi!$DO$43,IF($A200=3,CM200/Pieņēmumi!$DO$44,CM200/Pieņēmumi!$DO$45))),$CP$10)</f>
        <v>0</v>
      </c>
      <c r="CQ200" s="6">
        <f t="shared" si="128"/>
        <v>0</v>
      </c>
      <c r="CR200" s="6">
        <f>IF(AND(CQ200&gt;=0,CQ200&lt;Pieņēmumi!$DO$49),0,
IF(AND(CQ200&gt;=Pieņēmumi!$DO$49,CQ200&lt;Pieņēmumi!$DO$50),"Mazs",
IF(AND(CQ200&gt;=Pieņēmumi!$DO$50,CQ200&lt;Pieņēmumi!$DO$51),"Vidējs","Liels")))</f>
        <v>0</v>
      </c>
      <c r="CS200" s="9">
        <f>IF(CR200="Mazs",Pieņēmumi!$DO$34*CP200,IF(CR200="Vidējs",Pieņēmumi!$DO$35*CP200,IF(CR200="Liels",Pieņēmumi!$DO$37*CP200,0)))</f>
        <v>0</v>
      </c>
      <c r="CT200" s="9">
        <f>IF(CR200="Mazs",(Pieņēmumi!$DO$35-Pieņēmumi!$DO$34)*CP200,0)</f>
        <v>0</v>
      </c>
      <c r="CU200" s="6">
        <f t="shared" si="129"/>
        <v>196</v>
      </c>
      <c r="CV200" s="6">
        <f t="shared" si="130"/>
        <v>10</v>
      </c>
      <c r="CW200" s="2">
        <f t="shared" si="131"/>
        <v>19.600000000000001</v>
      </c>
      <c r="CX200" t="str">
        <f t="shared" si="132"/>
        <v>Vidējā</v>
      </c>
    </row>
    <row r="201" spans="1:102" x14ac:dyDescent="0.25">
      <c r="A201" s="5">
        <v>1</v>
      </c>
      <c r="B201" s="23">
        <v>0.66108733973148559</v>
      </c>
      <c r="C201">
        <v>58</v>
      </c>
      <c r="D201">
        <v>2</v>
      </c>
      <c r="E201" s="2">
        <f t="shared" si="155"/>
        <v>29</v>
      </c>
      <c r="F201" s="6">
        <f>ROUNDUP(IF($A201=1,C201/Pieņēmumi!$B$39,IF($A201=2,C201/Pieņēmumi!$B$40,IF($A201=3,C201/Pieņēmumi!$B$41,C201/Pieņēmumi!$B$42))),$F$10)</f>
        <v>3</v>
      </c>
      <c r="G201" s="6">
        <f t="shared" si="117"/>
        <v>19.333333333333332</v>
      </c>
      <c r="H201" s="6" t="str">
        <f>IF(AND(G201&gt;=0,G201&lt;Pieņēmumi!$B$46),0,
IF(AND(G201&gt;= Pieņēmumi!$B$46,G201&lt;Pieņēmumi!$B$47), "Mikro",
IF(AND(G201&gt;=Pieņēmumi!$B$47,G201&lt;Pieņēmumi!$B$48), "Mazs",
IF(AND(G201&gt;=Pieņēmumi!$B$48,G201&lt;Pieņēmumi!$B$49), "Vidējs","Liels"))))</f>
        <v>Vidējs</v>
      </c>
      <c r="I201" s="9">
        <f>IF(H201="Mikro",Pieņēmumi!$B$31*F201*0.5,
IF(H201="Mazs",Pieņēmumi!$B$31*F201,
IF(H201="Vidējs",Pieņēmumi!$B$32*F201,
IF(H201="Liels",Pieņēmumi!$B$34*F201,
0))))</f>
        <v>2.4224806201550386</v>
      </c>
      <c r="J201" s="9">
        <f>IF(H201="Mikro",Pieņēmumi!$B$31*F201*0.5,0)</f>
        <v>0</v>
      </c>
      <c r="K201">
        <v>60</v>
      </c>
      <c r="L201">
        <v>3</v>
      </c>
      <c r="M201" s="2">
        <f t="shared" si="156"/>
        <v>20</v>
      </c>
      <c r="N201" s="6">
        <f>ROUNDUP(IF($A201=1,K201/Pieņēmumi!$L$39,IF($A201=2,K201/Pieņēmumi!$L$40,IF($A201=3,K201/Pieņēmumi!$L$41,K201/Pieņēmumi!$L$42))),$N$10)</f>
        <v>3</v>
      </c>
      <c r="O201" s="6">
        <f t="shared" si="118"/>
        <v>20</v>
      </c>
      <c r="P201" s="6" t="str">
        <f>IF(AND(O201&gt;=0,O201&lt;Pieņēmumi!$L$46),0,
IF(AND(O201&gt;= Pieņēmumi!$L$46,O201&lt;Pieņēmumi!$L$47), "Mikro",
IF(AND(O201&gt;=Pieņēmumi!$L$47,O201&lt;Pieņēmumi!$L$48), "Mazs",
IF(AND(O201&gt;=Pieņēmumi!$L$48,O201&lt;Pieņēmumi!$L$49), "Vidējs","Liels"))))</f>
        <v>Vidējs</v>
      </c>
      <c r="Q201" s="9">
        <f>IF(P201="Mikro",Pieņēmumi!$L$31*N201*0.5,
IF(P201="Mazs",Pieņēmumi!$L$31*N201,
IF(P201="Vidējs",Pieņēmumi!$L$32*N201,
IF(P201="Liels",Pieņēmumi!$L$34*N201,
0))))</f>
        <v>2.5193798449612408</v>
      </c>
      <c r="R201" s="9">
        <f>IF(P201="Mikro",Pieņēmumi!$L$31*N201*0.5,0)</f>
        <v>0</v>
      </c>
      <c r="S201">
        <v>44</v>
      </c>
      <c r="T201">
        <v>2</v>
      </c>
      <c r="U201" s="2">
        <f t="shared" si="159"/>
        <v>22</v>
      </c>
      <c r="V201" s="6">
        <f>ROUNDUP(IF($A201=1,S201/Pieņēmumi!$V$39,IF($A201=2,S201/Pieņēmumi!$V$40,IF($A201=3,S201/Pieņēmumi!$V$41,S201/Pieņēmumi!$V$42))),$V$10)</f>
        <v>3</v>
      </c>
      <c r="W201" s="6">
        <f t="shared" si="119"/>
        <v>14.666666666666666</v>
      </c>
      <c r="X201" s="6" t="str">
        <f>IF(AND(W201&gt;=0,W201&lt;Pieņēmumi!$V$46),0,
IF(AND(W201&gt;= Pieņēmumi!$V$46,W201&lt;Pieņēmumi!$V$47), "Mikro",
IF(AND(W201&gt;=Pieņēmumi!$V$47,W201&lt;Pieņēmumi!$V$48), "Mazs",
IF(AND(W201&gt;=Pieņēmumi!$V$48,W201&lt;Pieņēmumi!$V$49), "Vidējs","Liels"))))</f>
        <v>Vidējs</v>
      </c>
      <c r="Y201" s="9">
        <f>IF(X201="Mikro",Pieņēmumi!$V$31*V201*0.5,
IF(X201="Mazs",Pieņēmumi!$V$31*V201,
IF(X201="Vidējs",Pieņēmumi!$V$32*V201,
IF(X201="Liels",Pieņēmumi!$V$34*V201,
0))))</f>
        <v>2.6162790697674421</v>
      </c>
      <c r="Z201" s="9">
        <f>IF(X201="Mikro",Pieņēmumi!$V$31*V201*0.5,0)</f>
        <v>0</v>
      </c>
      <c r="AA201">
        <v>54</v>
      </c>
      <c r="AB201">
        <v>2</v>
      </c>
      <c r="AC201" s="2">
        <f t="shared" si="158"/>
        <v>27</v>
      </c>
      <c r="AD201" s="6">
        <f>ROUNDUP(IF($A201=1,AA201/Pieņēmumi!$AF$39,IF($A201=2,AA201/Pieņēmumi!$AF$40,IF($A201=3,AA201/Pieņēmumi!$AF$41,AA201/Pieņēmumi!$AF$42))),$AD$10)</f>
        <v>3</v>
      </c>
      <c r="AE201" s="6">
        <f t="shared" si="120"/>
        <v>18</v>
      </c>
      <c r="AF201" s="6" t="str">
        <f>IF(AND(AE201&gt;=0,AE201&lt;Pieņēmumi!$AF$46),0,
IF(AND(AE201&gt;= Pieņēmumi!$AF$46,AE201&lt;Pieņēmumi!$AF$47), "Mikro",
IF(AND(AE201&gt;=Pieņēmumi!$AF$47,AE201&lt;Pieņēmumi!$AF$48), "Mazs",
IF(AND(AE201&gt;=Pieņēmumi!$AF$48,AE201&lt;Pieņēmumi!$AF$49), "Vidējs","Liels"))))</f>
        <v>Vidējs</v>
      </c>
      <c r="AG201" s="9">
        <f>IF(AF201="Mikro",Pieņēmumi!$AF$31*AD201*0.5,
IF(AF201="Mazs",Pieņēmumi!$AF$31*AD201,
IF(AF201="Vidējs",Pieņēmumi!$AF$32*AD201,
IF(AF201="Liels",Pieņēmumi!$AF$34*AD201,
0))))</f>
        <v>3.1007751937984498</v>
      </c>
      <c r="AH201" s="9">
        <f>IF(AF201="Mikro",Pieņēmumi!$AF$31*AD201*0.5,0)</f>
        <v>0</v>
      </c>
      <c r="AI201">
        <v>47</v>
      </c>
      <c r="AJ201">
        <v>2</v>
      </c>
      <c r="AK201" s="2">
        <f t="shared" si="160"/>
        <v>23.5</v>
      </c>
      <c r="AL201" s="6">
        <f>ROUNDUP(IF($A201=1,AI201/Pieņēmumi!$AR$39,IF($A201=2,AI201/Pieņēmumi!$AR$40,IF($A201=3,AI201/Pieņēmumi!$AR$41,AI201/Pieņēmumi!$AR$42))),$AL$10)</f>
        <v>2</v>
      </c>
      <c r="AM201" s="6">
        <f t="shared" si="121"/>
        <v>23.5</v>
      </c>
      <c r="AN201" s="6" t="str">
        <f>IF(AND(AM201&gt;=0,AM201&lt;Pieņēmumi!$AR$46),0,
IF(AND(AM201&gt;= Pieņēmumi!$AR$46,AM201&lt;Pieņēmumi!$AR$47), "Mikro",
IF(AND(AM201&gt;=Pieņēmumi!$AR$47,AM201&lt;Pieņēmumi!$AR$48), "Mazs",
IF(AND(AM201&gt;=Pieņēmumi!$AR$48,AM201&lt;Pieņēmumi!$AR$49), "Vidējs","Liels"))))</f>
        <v>Liels</v>
      </c>
      <c r="AO201" s="9">
        <f>IF(AN201="Mikro",Pieņēmumi!$AR$31*AL201*0.5,
IF(AN201="Mazs",Pieņēmumi!$AR$31*AL201,
IF(AN201="Vidējs",Pieņēmumi!$AR$32*AL201,
IF(AN201="Liels",Pieņēmumi!$AR$34*AL201,
0))))</f>
        <v>2.7417027417027415</v>
      </c>
      <c r="AP201" s="9">
        <f>IF(AN201="Mikro",Pieņēmumi!$AR$31*AL201*0.5,0)</f>
        <v>0</v>
      </c>
      <c r="AQ201">
        <v>44</v>
      </c>
      <c r="AR201">
        <v>2</v>
      </c>
      <c r="AS201" s="2">
        <f t="shared" si="151"/>
        <v>22</v>
      </c>
      <c r="AT201" s="6">
        <f>ROUNDUP(IF($A201=1,AQ201/Pieņēmumi!$BC$39,IF($A201=2,AQ201/Pieņēmumi!$BC$40,IF($A201=3,AQ201/Pieņēmumi!$BC$41,AQ201/Pieņēmumi!$BC$42))),$AT$10)</f>
        <v>2</v>
      </c>
      <c r="AU201" s="6">
        <f t="shared" si="122"/>
        <v>22</v>
      </c>
      <c r="AV201" s="6" t="str">
        <f>IF(AND(AU201&gt;=0,AU201&lt;Pieņēmumi!$BC$46),0,
IF(AND(AU201&gt;= Pieņēmumi!$BC$46,AU201&lt;Pieņēmumi!$BC$47), "Mikro",
IF(AND(AU201&gt;=Pieņēmumi!$BC$47,AU201&lt;Pieņēmumi!$BC$48), "Mazs",
IF(AND(AU201&gt;=Pieņēmumi!$BC$48,AU201&lt;Pieņēmumi!$BC$49), "Vidējs","Liels"))))</f>
        <v>Liels</v>
      </c>
      <c r="AW201" s="9">
        <f>IF(AV201="Mikro",Pieņēmumi!$BC$31*AT201*0.5,
IF(AV201="Mazs",Pieņēmumi!$BC$31*AT201,
IF(AV201="Vidējs",Pieņēmumi!$BC$32*AT201,
IF(AV201="Liels",Pieņēmumi!$BC$34*AT201,
0))))</f>
        <v>3.0303030303030303</v>
      </c>
      <c r="AX201" s="9">
        <f>IF(AV201="Mikro",Pieņēmumi!$BC$31*AT201*0.5,0)</f>
        <v>0</v>
      </c>
      <c r="AY201">
        <v>54</v>
      </c>
      <c r="AZ201">
        <v>2</v>
      </c>
      <c r="BA201" s="2">
        <f>AY201/AZ201</f>
        <v>27</v>
      </c>
      <c r="BB201" s="6">
        <f>ROUNDUP(IF($A201=1,AY201/Pieņēmumi!$BN$39,IF($A201=2,AY201/Pieņēmumi!$BN$40,IF($A201=3,AY201/Pieņēmumi!$BN$41,AY201/Pieņēmumi!$BN$42))),$BB$10)</f>
        <v>3</v>
      </c>
      <c r="BC201" s="6">
        <f t="shared" si="123"/>
        <v>18</v>
      </c>
      <c r="BD201" s="6" t="str">
        <f>IF(AND(BC201&gt;=0,BC201&lt;Pieņēmumi!$BN$46),0,
IF(AND(BC201&gt;= Pieņēmumi!$BN$46,BC201&lt;Pieņēmumi!$BN$47), "Mikro",
IF(AND(BC201&gt;=Pieņēmumi!$BN$47,BC201&lt;Pieņēmumi!$BN$48), "Mazs",
IF(AND(BC201&gt;=Pieņēmumi!$BN$48,BC201&lt;Pieņēmumi!$BN$49), "Vidējs","Liels"))))</f>
        <v>Vidējs</v>
      </c>
      <c r="BE201" s="9">
        <f>IF(BD201="Mikro",Pieņēmumi!$BN$31*BB201*0.5,
IF(BD201="Mazs",Pieņēmumi!$BN$31*BB201,
IF(BD201="Vidējs",Pieņēmumi!$BN$32*BB201,
IF(BD201="Liels",Pieņēmumi!$BN$34*BB201,
0))))</f>
        <v>3.6821705426356592</v>
      </c>
      <c r="BF201" s="9">
        <f>IF(BD201="Mikro",Pieņēmumi!$BN$31*BB201*0.5,0)</f>
        <v>0</v>
      </c>
      <c r="BG201">
        <v>49</v>
      </c>
      <c r="BH201">
        <v>2</v>
      </c>
      <c r="BI201" s="2">
        <f>BG201/BH201</f>
        <v>24.5</v>
      </c>
      <c r="BJ201" s="6">
        <f>ROUNDUP(IF($A201=1,BG201/Pieņēmumi!$BY$39,IF($A201=2,BG201/Pieņēmumi!$BY$40,IF($A201=3,BG201/Pieņēmumi!$BY$41,BG201/Pieņēmumi!$BY$42))),$BJ$10)</f>
        <v>2</v>
      </c>
      <c r="BK201" s="6">
        <f t="shared" si="124"/>
        <v>24.5</v>
      </c>
      <c r="BL201" s="6" t="str">
        <f>IF(AND(BK201&gt;=0,BK201&lt;Pieņēmumi!$BY$46),0,
IF(AND(BK201&gt;= Pieņēmumi!$BY$46,BK201&lt;Pieņēmumi!$BY$47), "Mikro",
IF(AND(BK201&gt;=Pieņēmumi!$BY$47,BK201&lt;Pieņēmumi!$BY$48), "Mazs",
IF(AND(BK201&gt;=Pieņēmumi!$BY$48,BK201&lt;Pieņēmumi!$BY$49), "Vidējs","Liels"))))</f>
        <v>Liels</v>
      </c>
      <c r="BM201" s="9">
        <f>IF(BL201="Mikro",Pieņēmumi!$BY$31*BJ201*0.5,
IF(BL201="Mazs",Pieņēmumi!$BY$31*BJ201,
IF(BL201="Vidējs",Pieņēmumi!$BY$32*BJ201,
IF(BL201="Liels",Pieņēmumi!$BY$34*BJ201,
0))))</f>
        <v>3.3189033189033186</v>
      </c>
      <c r="BN201" s="9">
        <f>IF(BL201="Mikro",Pieņēmumi!$BY$31*BJ201*0.5,0)</f>
        <v>0</v>
      </c>
      <c r="BO201">
        <v>55</v>
      </c>
      <c r="BP201">
        <v>3</v>
      </c>
      <c r="BQ201" s="2">
        <f>BO201/BP201</f>
        <v>18.333333333333332</v>
      </c>
      <c r="BR201" s="6">
        <f>ROUNDUP(IF($A201=1,BO201/Pieņēmumi!$CJ$39,IF($A201=2,BO201/Pieņēmumi!$CJ$40,IF($A201=3,BO201/Pieņēmumi!$CJ$41,BO201/Pieņēmumi!$CJ$42))),$BR$10)</f>
        <v>3</v>
      </c>
      <c r="BS201" s="6">
        <f t="shared" si="125"/>
        <v>18.333333333333332</v>
      </c>
      <c r="BT201" s="6" t="str">
        <f>IF(AND(BS201&gt;=0,BS201&lt;Pieņēmumi!$CJ$46),0,
IF(AND(BS201&gt;= Pieņēmumi!$CJ$46,BS201&lt;Pieņēmumi!$CJ$47), "Mikro",
IF(AND(BS201&gt;=Pieņēmumi!$CJ$47,BS201&lt;Pieņēmumi!$CJ$48), "Mazs",
IF(AND(BS201&gt;=Pieņēmumi!$CJ$48,BS201&lt;Pieņēmumi!$CJ$49), "Vidējs","Liels"))))</f>
        <v>Vidējs</v>
      </c>
      <c r="BU201" s="9">
        <f>IF(BT201="Mikro",Pieņēmumi!$CJ$31*BR201*0.5,
IF(BT201="Mazs",Pieņēmumi!$CJ$31*BR201,
IF(BT201="Vidējs",Pieņēmumi!$CJ$32*BR201,
IF(BT201="Liels",Pieņēmumi!$CJ$34*BR201,
0))))</f>
        <v>3.8759689922480618</v>
      </c>
      <c r="BV201" s="9">
        <f>IF(BT201="Mikro",Pieņēmumi!$CJ$31*BR201*0.5,0)</f>
        <v>0</v>
      </c>
      <c r="BW201">
        <v>41</v>
      </c>
      <c r="BX201">
        <v>2</v>
      </c>
      <c r="BY201" s="2">
        <f>BW201/BX201</f>
        <v>20.5</v>
      </c>
      <c r="BZ201" s="6">
        <f>ROUNDUP(IF($A201=1,BW201/Pieņēmumi!$CU$42,IF($A201=2,BW201/Pieņēmumi!$CU$43,IF($A201=3,BW201/Pieņēmumi!$CU$44,BW201/Pieņēmumi!$CU$45))),$CH$10)</f>
        <v>2</v>
      </c>
      <c r="CA201" s="6">
        <f t="shared" si="126"/>
        <v>20.5</v>
      </c>
      <c r="CB201" s="6" t="str">
        <f>IF(AND(CA201&gt;=0,CA201&lt;Pieņēmumi!$CU$49),0,
IF(AND(CA201&gt;=Pieņēmumi!$CU$49,CA201&lt;Pieņēmumi!$CU$50),"Mazs",
IF(AND(CA201&gt;=Pieņēmumi!$CU$50,CA201&lt;Pieņēmumi!$CU$51),"Vidējs","Liels")))</f>
        <v>Vidējs</v>
      </c>
      <c r="CC201" s="9">
        <f>IF(CB201="Mazs",Pieņēmumi!$CU$34*BZ201,IF(CB201="Vidējs",Pieņēmumi!$CU$35*BZ201,IF(CB201="Liels",Pieņēmumi!$CU$37*BZ201,0)))</f>
        <v>2.7777777777777781</v>
      </c>
      <c r="CD201" s="9">
        <f>IF(CB201="Mazs",(Pieņēmumi!$CU$35-Pieņēmumi!$CU$34)*BZ201,0)</f>
        <v>0</v>
      </c>
      <c r="CE201">
        <v>44</v>
      </c>
      <c r="CF201">
        <v>2</v>
      </c>
      <c r="CG201" s="2">
        <f>CE201/CF201</f>
        <v>22</v>
      </c>
      <c r="CH201" s="6">
        <f>ROUNDUP(IF($A201=1,CE201/Pieņēmumi!$DE$42,IF($A201=2,CE201/Pieņēmumi!$DE$43,IF($A201=3,CE201/Pieņēmumi!$DE$44,CE201/Pieņēmumi!$DE$45))),$CH$10)</f>
        <v>2</v>
      </c>
      <c r="CI201" s="6">
        <f t="shared" si="127"/>
        <v>22</v>
      </c>
      <c r="CJ201" s="6" t="str">
        <f>IF(AND(CI201&gt;=0,CI201&lt;Pieņēmumi!$DE$49),0,
IF(AND(CI201&gt;=Pieņēmumi!$DE$49,CI201&lt;Pieņēmumi!$DE$50),"Mazs",
IF(AND(CI201&gt;=Pieņēmumi!$DE$50,CI201&lt;Pieņēmumi!$DE$51),"Vidējs","Liels")))</f>
        <v>Liels</v>
      </c>
      <c r="CK201" s="9">
        <f>IF(CJ201="Mazs",Pieņēmumi!$DE$34*CH201,IF(CJ201="Vidējs",Pieņēmumi!$DE$35*CH201,IF(CJ201="Liels",Pieņēmumi!$DE$37*CH201,0)))</f>
        <v>3.535353535353535</v>
      </c>
      <c r="CL201" s="9">
        <f>IF(CJ201="Mazs",(Pieņēmumi!$DE$35-Pieņēmumi!$DE$34)*CH201,0)</f>
        <v>0</v>
      </c>
      <c r="CM201">
        <v>38</v>
      </c>
      <c r="CN201">
        <v>2</v>
      </c>
      <c r="CO201" s="2">
        <f>CM201/CN201</f>
        <v>19</v>
      </c>
      <c r="CP201" s="6">
        <f>ROUNDUP(IF($A201=1,CM201/Pieņēmumi!$DO$42,IF($A201=2,CM201/Pieņēmumi!$DO$43,IF($A201=3,CM201/Pieņēmumi!$DO$44,CM201/Pieņēmumi!$DO$45))),$CP$10)</f>
        <v>2</v>
      </c>
      <c r="CQ201" s="6">
        <f t="shared" si="128"/>
        <v>19</v>
      </c>
      <c r="CR201" s="6" t="str">
        <f>IF(AND(CQ201&gt;=0,CQ201&lt;Pieņēmumi!$DO$49),0,
IF(AND(CQ201&gt;=Pieņēmumi!$DO$49,CQ201&lt;Pieņēmumi!$DO$50),"Mazs",
IF(AND(CQ201&gt;=Pieņēmumi!$DO$50,CQ201&lt;Pieņēmumi!$DO$51),"Vidējs","Liels")))</f>
        <v>Vidējs</v>
      </c>
      <c r="CS201" s="9">
        <f>IF(CR201="Mazs",Pieņēmumi!$DO$34*CP201,IF(CR201="Vidējs",Pieņēmumi!$DO$35*CP201,IF(CR201="Liels",Pieņēmumi!$DO$37*CP201,0)))</f>
        <v>2.7777777777777781</v>
      </c>
      <c r="CT201" s="9">
        <f>IF(CR201="Mazs",(Pieņēmumi!$DO$35-Pieņēmumi!$DO$34)*CP201,0)</f>
        <v>0</v>
      </c>
      <c r="CU201" s="6">
        <f t="shared" si="129"/>
        <v>588</v>
      </c>
      <c r="CV201" s="6">
        <f t="shared" si="130"/>
        <v>26</v>
      </c>
      <c r="CW201" s="2">
        <f t="shared" si="131"/>
        <v>22.615384615384617</v>
      </c>
      <c r="CX201" t="str">
        <f t="shared" si="132"/>
        <v>Lielā</v>
      </c>
    </row>
    <row r="202" spans="1:102" x14ac:dyDescent="0.25">
      <c r="A202" s="5">
        <v>2</v>
      </c>
      <c r="B202" s="23">
        <v>0.6588995904678947</v>
      </c>
      <c r="C202">
        <v>48</v>
      </c>
      <c r="D202">
        <v>3</v>
      </c>
      <c r="E202" s="2">
        <f t="shared" si="155"/>
        <v>16</v>
      </c>
      <c r="F202" s="6">
        <f>ROUNDUP(IF($A202=1,C202/Pieņēmumi!$B$39,IF($A202=2,C202/Pieņēmumi!$B$40,IF($A202=3,C202/Pieņēmumi!$B$41,C202/Pieņēmumi!$B$42))),$F$10)</f>
        <v>3</v>
      </c>
      <c r="G202" s="6">
        <f t="shared" si="117"/>
        <v>16</v>
      </c>
      <c r="H202" s="6" t="str">
        <f>IF(AND(G202&gt;=0,G202&lt;Pieņēmumi!$B$46),0,
IF(AND(G202&gt;= Pieņēmumi!$B$46,G202&lt;Pieņēmumi!$B$47), "Mikro",
IF(AND(G202&gt;=Pieņēmumi!$B$47,G202&lt;Pieņēmumi!$B$48), "Mazs",
IF(AND(G202&gt;=Pieņēmumi!$B$48,G202&lt;Pieņēmumi!$B$49), "Vidējs","Liels"))))</f>
        <v>Vidējs</v>
      </c>
      <c r="I202" s="9">
        <f>IF(H202="Mikro",Pieņēmumi!$B$31*F202*0.5,
IF(H202="Mazs",Pieņēmumi!$B$31*F202,
IF(H202="Vidējs",Pieņēmumi!$B$32*F202,
IF(H202="Liels",Pieņēmumi!$B$34*F202,
0))))</f>
        <v>2.4224806201550386</v>
      </c>
      <c r="J202" s="9">
        <f>IF(H202="Mikro",Pieņēmumi!$B$31*F202*0.5,0)</f>
        <v>0</v>
      </c>
      <c r="K202">
        <v>44</v>
      </c>
      <c r="L202">
        <v>3</v>
      </c>
      <c r="M202" s="2">
        <f t="shared" si="156"/>
        <v>14.666666666666666</v>
      </c>
      <c r="N202" s="6">
        <f>ROUNDUP(IF($A202=1,K202/Pieņēmumi!$L$39,IF($A202=2,K202/Pieņēmumi!$L$40,IF($A202=3,K202/Pieņēmumi!$L$41,K202/Pieņēmumi!$L$42))),$N$10)</f>
        <v>3</v>
      </c>
      <c r="O202" s="6">
        <f t="shared" si="118"/>
        <v>14.666666666666666</v>
      </c>
      <c r="P202" s="6" t="str">
        <f>IF(AND(O202&gt;=0,O202&lt;Pieņēmumi!$L$46),0,
IF(AND(O202&gt;= Pieņēmumi!$L$46,O202&lt;Pieņēmumi!$L$47), "Mikro",
IF(AND(O202&gt;=Pieņēmumi!$L$47,O202&lt;Pieņēmumi!$L$48), "Mazs",
IF(AND(O202&gt;=Pieņēmumi!$L$48,O202&lt;Pieņēmumi!$L$49), "Vidējs","Liels"))))</f>
        <v>Vidējs</v>
      </c>
      <c r="Q202" s="9">
        <f>IF(P202="Mikro",Pieņēmumi!$L$31*N202*0.5,
IF(P202="Mazs",Pieņēmumi!$L$31*N202,
IF(P202="Vidējs",Pieņēmumi!$L$32*N202,
IF(P202="Liels",Pieņēmumi!$L$34*N202,
0))))</f>
        <v>2.5193798449612408</v>
      </c>
      <c r="R202" s="9">
        <f>IF(P202="Mikro",Pieņēmumi!$L$31*N202*0.5,0)</f>
        <v>0</v>
      </c>
      <c r="S202">
        <v>64</v>
      </c>
      <c r="T202">
        <v>3</v>
      </c>
      <c r="U202" s="2">
        <f t="shared" si="159"/>
        <v>21.333333333333332</v>
      </c>
      <c r="V202" s="6">
        <f>ROUNDUP(IF($A202=1,S202/Pieņēmumi!$V$39,IF($A202=2,S202/Pieņēmumi!$V$40,IF($A202=3,S202/Pieņēmumi!$V$41,S202/Pieņēmumi!$V$42))),$V$10)</f>
        <v>4</v>
      </c>
      <c r="W202" s="6">
        <f t="shared" si="119"/>
        <v>16</v>
      </c>
      <c r="X202" s="6" t="str">
        <f>IF(AND(W202&gt;=0,W202&lt;Pieņēmumi!$V$46),0,
IF(AND(W202&gt;= Pieņēmumi!$V$46,W202&lt;Pieņēmumi!$V$47), "Mikro",
IF(AND(W202&gt;=Pieņēmumi!$V$47,W202&lt;Pieņēmumi!$V$48), "Mazs",
IF(AND(W202&gt;=Pieņēmumi!$V$48,W202&lt;Pieņēmumi!$V$49), "Vidējs","Liels"))))</f>
        <v>Vidējs</v>
      </c>
      <c r="Y202" s="9">
        <f>IF(X202="Mikro",Pieņēmumi!$V$31*V202*0.5,
IF(X202="Mazs",Pieņēmumi!$V$31*V202,
IF(X202="Vidējs",Pieņēmumi!$V$32*V202,
IF(X202="Liels",Pieņēmumi!$V$34*V202,
0))))</f>
        <v>3.4883720930232562</v>
      </c>
      <c r="Z202" s="9">
        <f>IF(X202="Mikro",Pieņēmumi!$V$31*V202*0.5,0)</f>
        <v>0</v>
      </c>
      <c r="AA202">
        <v>50</v>
      </c>
      <c r="AB202">
        <v>3</v>
      </c>
      <c r="AC202" s="2">
        <f t="shared" si="158"/>
        <v>16.666666666666668</v>
      </c>
      <c r="AD202" s="6">
        <f>ROUNDUP(IF($A202=1,AA202/Pieņēmumi!$AF$39,IF($A202=2,AA202/Pieņēmumi!$AF$40,IF($A202=3,AA202/Pieņēmumi!$AF$41,AA202/Pieņēmumi!$AF$42))),$AD$10)</f>
        <v>3</v>
      </c>
      <c r="AE202" s="6">
        <f t="shared" si="120"/>
        <v>16.666666666666668</v>
      </c>
      <c r="AF202" s="6" t="str">
        <f>IF(AND(AE202&gt;=0,AE202&lt;Pieņēmumi!$AF$46),0,
IF(AND(AE202&gt;= Pieņēmumi!$AF$46,AE202&lt;Pieņēmumi!$AF$47), "Mikro",
IF(AND(AE202&gt;=Pieņēmumi!$AF$47,AE202&lt;Pieņēmumi!$AF$48), "Mazs",
IF(AND(AE202&gt;=Pieņēmumi!$AF$48,AE202&lt;Pieņēmumi!$AF$49), "Vidējs","Liels"))))</f>
        <v>Vidējs</v>
      </c>
      <c r="AG202" s="9">
        <f>IF(AF202="Mikro",Pieņēmumi!$AF$31*AD202*0.5,
IF(AF202="Mazs",Pieņēmumi!$AF$31*AD202,
IF(AF202="Vidējs",Pieņēmumi!$AF$32*AD202,
IF(AF202="Liels",Pieņēmumi!$AF$34*AD202,
0))))</f>
        <v>3.1007751937984498</v>
      </c>
      <c r="AH202" s="9">
        <f>IF(AF202="Mikro",Pieņēmumi!$AF$31*AD202*0.5,0)</f>
        <v>0</v>
      </c>
      <c r="AI202">
        <v>61</v>
      </c>
      <c r="AJ202">
        <v>3</v>
      </c>
      <c r="AK202" s="2">
        <f t="shared" si="160"/>
        <v>20.333333333333332</v>
      </c>
      <c r="AL202" s="6">
        <f>ROUNDUP(IF($A202=1,AI202/Pieņēmumi!$AR$39,IF($A202=2,AI202/Pieņēmumi!$AR$40,IF($A202=3,AI202/Pieņēmumi!$AR$41,AI202/Pieņēmumi!$AR$42))),$AL$10)</f>
        <v>3</v>
      </c>
      <c r="AM202" s="6">
        <f t="shared" si="121"/>
        <v>20.333333333333332</v>
      </c>
      <c r="AN202" s="6" t="str">
        <f>IF(AND(AM202&gt;=0,AM202&lt;Pieņēmumi!$AR$46),0,
IF(AND(AM202&gt;= Pieņēmumi!$AR$46,AM202&lt;Pieņēmumi!$AR$47), "Mikro",
IF(AND(AM202&gt;=Pieņēmumi!$AR$47,AM202&lt;Pieņēmumi!$AR$48), "Mazs",
IF(AND(AM202&gt;=Pieņēmumi!$AR$48,AM202&lt;Pieņēmumi!$AR$49), "Vidējs","Liels"))))</f>
        <v>Vidējs</v>
      </c>
      <c r="AO202" s="9">
        <f>IF(AN202="Mikro",Pieņēmumi!$AR$31*AL202*0.5,
IF(AN202="Mazs",Pieņēmumi!$AR$31*AL202,
IF(AN202="Vidējs",Pieņēmumi!$AR$32*AL202,
IF(AN202="Liels",Pieņēmumi!$AR$34*AL202,
0))))</f>
        <v>3.2945736434108532</v>
      </c>
      <c r="AP202" s="9">
        <f>IF(AN202="Mikro",Pieņēmumi!$AR$31*AL202*0.5,0)</f>
        <v>0</v>
      </c>
      <c r="AQ202">
        <v>70</v>
      </c>
      <c r="AR202">
        <v>3</v>
      </c>
      <c r="AS202" s="2">
        <f t="shared" si="151"/>
        <v>23.333333333333332</v>
      </c>
      <c r="AT202" s="6">
        <f>ROUNDUP(IF($A202=1,AQ202/Pieņēmumi!$BC$39,IF($A202=2,AQ202/Pieņēmumi!$BC$40,IF($A202=3,AQ202/Pieņēmumi!$BC$41,AQ202/Pieņēmumi!$BC$42))),$AT$10)</f>
        <v>3</v>
      </c>
      <c r="AU202" s="6">
        <f t="shared" si="122"/>
        <v>23.333333333333332</v>
      </c>
      <c r="AV202" s="6" t="str">
        <f>IF(AND(AU202&gt;=0,AU202&lt;Pieņēmumi!$BC$46),0,
IF(AND(AU202&gt;= Pieņēmumi!$BC$46,AU202&lt;Pieņēmumi!$BC$47), "Mikro",
IF(AND(AU202&gt;=Pieņēmumi!$BC$47,AU202&lt;Pieņēmumi!$BC$48), "Mazs",
IF(AND(AU202&gt;=Pieņēmumi!$BC$48,AU202&lt;Pieņēmumi!$BC$49), "Vidējs","Liels"))))</f>
        <v>Liels</v>
      </c>
      <c r="AW202" s="9">
        <f>IF(AV202="Mikro",Pieņēmumi!$BC$31*AT202*0.5,
IF(AV202="Mazs",Pieņēmumi!$BC$31*AT202,
IF(AV202="Vidējs",Pieņēmumi!$BC$32*AT202,
IF(AV202="Liels",Pieņēmumi!$BC$34*AT202,
0))))</f>
        <v>4.545454545454545</v>
      </c>
      <c r="AX202" s="9">
        <f>IF(AV202="Mikro",Pieņēmumi!$BC$31*AT202*0.5,0)</f>
        <v>0</v>
      </c>
      <c r="AY202">
        <v>63</v>
      </c>
      <c r="AZ202">
        <v>3</v>
      </c>
      <c r="BA202" s="2">
        <f>AY202/AZ202</f>
        <v>21</v>
      </c>
      <c r="BB202" s="6">
        <f>ROUNDUP(IF($A202=1,AY202/Pieņēmumi!$BN$39,IF($A202=2,AY202/Pieņēmumi!$BN$40,IF($A202=3,AY202/Pieņēmumi!$BN$41,AY202/Pieņēmumi!$BN$42))),$BB$10)</f>
        <v>3</v>
      </c>
      <c r="BC202" s="6">
        <f t="shared" si="123"/>
        <v>21</v>
      </c>
      <c r="BD202" s="6" t="str">
        <f>IF(AND(BC202&gt;=0,BC202&lt;Pieņēmumi!$BN$46),0,
IF(AND(BC202&gt;= Pieņēmumi!$BN$46,BC202&lt;Pieņēmumi!$BN$47), "Mikro",
IF(AND(BC202&gt;=Pieņēmumi!$BN$47,BC202&lt;Pieņēmumi!$BN$48), "Mazs",
IF(AND(BC202&gt;=Pieņēmumi!$BN$48,BC202&lt;Pieņēmumi!$BN$49), "Vidējs","Liels"))))</f>
        <v>Liels</v>
      </c>
      <c r="BE202" s="9">
        <f>IF(BD202="Mikro",Pieņēmumi!$BN$31*BB202*0.5,
IF(BD202="Mazs",Pieņēmumi!$BN$31*BB202,
IF(BD202="Vidējs",Pieņēmumi!$BN$32*BB202,
IF(BD202="Liels",Pieņēmumi!$BN$34*BB202,
0))))</f>
        <v>4.7619047619047619</v>
      </c>
      <c r="BF202" s="9">
        <f>IF(BD202="Mikro",Pieņēmumi!$BN$31*BB202*0.5,0)</f>
        <v>0</v>
      </c>
      <c r="BG202">
        <v>53</v>
      </c>
      <c r="BH202">
        <v>3</v>
      </c>
      <c r="BI202" s="2">
        <f>BG202/BH202</f>
        <v>17.666666666666668</v>
      </c>
      <c r="BJ202" s="6">
        <f>ROUNDUP(IF($A202=1,BG202/Pieņēmumi!$BY$39,IF($A202=2,BG202/Pieņēmumi!$BY$40,IF($A202=3,BG202/Pieņēmumi!$BY$41,BG202/Pieņēmumi!$BY$42))),$BJ$10)</f>
        <v>3</v>
      </c>
      <c r="BK202" s="6">
        <f t="shared" si="124"/>
        <v>17.666666666666668</v>
      </c>
      <c r="BL202" s="6" t="str">
        <f>IF(AND(BK202&gt;=0,BK202&lt;Pieņēmumi!$BY$46),0,
IF(AND(BK202&gt;= Pieņēmumi!$BY$46,BK202&lt;Pieņēmumi!$BY$47), "Mikro",
IF(AND(BK202&gt;=Pieņēmumi!$BY$47,BK202&lt;Pieņēmumi!$BY$48), "Mazs",
IF(AND(BK202&gt;=Pieņēmumi!$BY$48,BK202&lt;Pieņēmumi!$BY$49), "Vidējs","Liels"))))</f>
        <v>Vidējs</v>
      </c>
      <c r="BM202" s="9">
        <f>IF(BL202="Mikro",Pieņēmumi!$BY$31*BJ202*0.5,
IF(BL202="Mazs",Pieņēmumi!$BY$31*BJ202,
IF(BL202="Vidējs",Pieņēmumi!$BY$32*BJ202,
IF(BL202="Liels",Pieņēmumi!$BY$34*BJ202,
0))))</f>
        <v>3.8759689922480618</v>
      </c>
      <c r="BN202" s="9">
        <f>IF(BL202="Mikro",Pieņēmumi!$BY$31*BJ202*0.5,0)</f>
        <v>0</v>
      </c>
      <c r="BO202">
        <v>51</v>
      </c>
      <c r="BP202">
        <v>3</v>
      </c>
      <c r="BQ202" s="2">
        <f>BO202/BP202</f>
        <v>17</v>
      </c>
      <c r="BR202" s="6">
        <f>ROUNDUP(IF($A202=1,BO202/Pieņēmumi!$CJ$39,IF($A202=2,BO202/Pieņēmumi!$CJ$40,IF($A202=3,BO202/Pieņēmumi!$CJ$41,BO202/Pieņēmumi!$CJ$42))),$BR$10)</f>
        <v>3</v>
      </c>
      <c r="BS202" s="6">
        <f t="shared" si="125"/>
        <v>17</v>
      </c>
      <c r="BT202" s="6" t="str">
        <f>IF(AND(BS202&gt;=0,BS202&lt;Pieņēmumi!$CJ$46),0,
IF(AND(BS202&gt;= Pieņēmumi!$CJ$46,BS202&lt;Pieņēmumi!$CJ$47), "Mikro",
IF(AND(BS202&gt;=Pieņēmumi!$CJ$47,BS202&lt;Pieņēmumi!$CJ$48), "Mazs",
IF(AND(BS202&gt;=Pieņēmumi!$CJ$48,BS202&lt;Pieņēmumi!$CJ$49), "Vidējs","Liels"))))</f>
        <v>Vidējs</v>
      </c>
      <c r="BU202" s="9">
        <f>IF(BT202="Mikro",Pieņēmumi!$CJ$31*BR202*0.5,
IF(BT202="Mazs",Pieņēmumi!$CJ$31*BR202,
IF(BT202="Vidējs",Pieņēmumi!$CJ$32*BR202,
IF(BT202="Liels",Pieņēmumi!$CJ$34*BR202,
0))))</f>
        <v>3.8759689922480618</v>
      </c>
      <c r="BV202" s="9">
        <f>IF(BT202="Mikro",Pieņēmumi!$CJ$31*BR202*0.5,0)</f>
        <v>0</v>
      </c>
      <c r="BW202">
        <v>0</v>
      </c>
      <c r="BX202">
        <v>0</v>
      </c>
      <c r="BY202" s="2">
        <v>0</v>
      </c>
      <c r="BZ202" s="6">
        <f>ROUNDUP(IF($A202=1,BW202/Pieņēmumi!$CU$42,IF($A202=2,BW202/Pieņēmumi!$CU$43,IF($A202=3,BW202/Pieņēmumi!$CU$44,BW202/Pieņēmumi!$CU$45))),$CH$10)</f>
        <v>0</v>
      </c>
      <c r="CA202" s="6">
        <f t="shared" si="126"/>
        <v>0</v>
      </c>
      <c r="CB202" s="6">
        <f>IF(AND(CA202&gt;=0,CA202&lt;Pieņēmumi!$CU$49),0,
IF(AND(CA202&gt;=Pieņēmumi!$CU$49,CA202&lt;Pieņēmumi!$CU$50),"Mazs",
IF(AND(CA202&gt;=Pieņēmumi!$CU$50,CA202&lt;Pieņēmumi!$CU$51),"Vidējs","Liels")))</f>
        <v>0</v>
      </c>
      <c r="CC202" s="9">
        <f>IF(CB202="Mazs",Pieņēmumi!$CU$34*BZ202,IF(CB202="Vidējs",Pieņēmumi!$CU$35*BZ202,IF(CB202="Liels",Pieņēmumi!$CU$37*BZ202,0)))</f>
        <v>0</v>
      </c>
      <c r="CD202" s="9">
        <f>IF(CB202="Mazs",(Pieņēmumi!$CU$35-Pieņēmumi!$CU$34)*BZ202,0)</f>
        <v>0</v>
      </c>
      <c r="CE202">
        <v>0</v>
      </c>
      <c r="CF202">
        <v>0</v>
      </c>
      <c r="CG202" s="2">
        <v>0</v>
      </c>
      <c r="CH202" s="6">
        <f>ROUNDUP(IF($A202=1,CE202/Pieņēmumi!$DE$42,IF($A202=2,CE202/Pieņēmumi!$DE$43,IF($A202=3,CE202/Pieņēmumi!$DE$44,CE202/Pieņēmumi!$DE$45))),$CH$10)</f>
        <v>0</v>
      </c>
      <c r="CI202" s="6">
        <f t="shared" si="127"/>
        <v>0</v>
      </c>
      <c r="CJ202" s="6">
        <f>IF(AND(CI202&gt;=0,CI202&lt;Pieņēmumi!$DE$49),0,
IF(AND(CI202&gt;=Pieņēmumi!$DE$49,CI202&lt;Pieņēmumi!$DE$50),"Mazs",
IF(AND(CI202&gt;=Pieņēmumi!$DE$50,CI202&lt;Pieņēmumi!$DE$51),"Vidējs","Liels")))</f>
        <v>0</v>
      </c>
      <c r="CK202" s="9">
        <f>IF(CJ202="Mazs",Pieņēmumi!$DE$34*CH202,IF(CJ202="Vidējs",Pieņēmumi!$DE$35*CH202,IF(CJ202="Liels",Pieņēmumi!$DE$37*CH202,0)))</f>
        <v>0</v>
      </c>
      <c r="CL202" s="9">
        <f>IF(CJ202="Mazs",(Pieņēmumi!$DE$35-Pieņēmumi!$DE$34)*CH202,0)</f>
        <v>0</v>
      </c>
      <c r="CM202">
        <v>0</v>
      </c>
      <c r="CN202">
        <v>0</v>
      </c>
      <c r="CO202" s="2">
        <v>0</v>
      </c>
      <c r="CP202" s="6">
        <f>ROUNDUP(IF($A202=1,CM202/Pieņēmumi!$DO$42,IF($A202=2,CM202/Pieņēmumi!$DO$43,IF($A202=3,CM202/Pieņēmumi!$DO$44,CM202/Pieņēmumi!$DO$45))),$CP$10)</f>
        <v>0</v>
      </c>
      <c r="CQ202" s="6">
        <f t="shared" si="128"/>
        <v>0</v>
      </c>
      <c r="CR202" s="6">
        <f>IF(AND(CQ202&gt;=0,CQ202&lt;Pieņēmumi!$DO$49),0,
IF(AND(CQ202&gt;=Pieņēmumi!$DO$49,CQ202&lt;Pieņēmumi!$DO$50),"Mazs",
IF(AND(CQ202&gt;=Pieņēmumi!$DO$50,CQ202&lt;Pieņēmumi!$DO$51),"Vidējs","Liels")))</f>
        <v>0</v>
      </c>
      <c r="CS202" s="9">
        <f>IF(CR202="Mazs",Pieņēmumi!$DO$34*CP202,IF(CR202="Vidējs",Pieņēmumi!$DO$35*CP202,IF(CR202="Liels",Pieņēmumi!$DO$37*CP202,0)))</f>
        <v>0</v>
      </c>
      <c r="CT202" s="9">
        <f>IF(CR202="Mazs",(Pieņēmumi!$DO$35-Pieņēmumi!$DO$34)*CP202,0)</f>
        <v>0</v>
      </c>
      <c r="CU202" s="6">
        <f t="shared" si="129"/>
        <v>504</v>
      </c>
      <c r="CV202" s="6">
        <f t="shared" si="130"/>
        <v>27</v>
      </c>
      <c r="CW202" s="2">
        <f t="shared" si="131"/>
        <v>18.666666666666668</v>
      </c>
      <c r="CX202" t="str">
        <f t="shared" si="132"/>
        <v>Lielā</v>
      </c>
    </row>
    <row r="203" spans="1:102" x14ac:dyDescent="0.25">
      <c r="A203" s="5">
        <v>2</v>
      </c>
      <c r="B203" s="23">
        <v>0.65724888258879144</v>
      </c>
      <c r="C203">
        <v>59</v>
      </c>
      <c r="D203">
        <v>3</v>
      </c>
      <c r="E203" s="2">
        <f t="shared" si="155"/>
        <v>19.666666666666668</v>
      </c>
      <c r="F203" s="6">
        <f>ROUNDUP(IF($A203=1,C203/Pieņēmumi!$B$39,IF($A203=2,C203/Pieņēmumi!$B$40,IF($A203=3,C203/Pieņēmumi!$B$41,C203/Pieņēmumi!$B$42))),$F$10)</f>
        <v>3</v>
      </c>
      <c r="G203" s="6">
        <f t="shared" si="117"/>
        <v>19.666666666666668</v>
      </c>
      <c r="H203" s="6" t="str">
        <f>IF(AND(G203&gt;=0,G203&lt;Pieņēmumi!$B$46),0,
IF(AND(G203&gt;= Pieņēmumi!$B$46,G203&lt;Pieņēmumi!$B$47), "Mikro",
IF(AND(G203&gt;=Pieņēmumi!$B$47,G203&lt;Pieņēmumi!$B$48), "Mazs",
IF(AND(G203&gt;=Pieņēmumi!$B$48,G203&lt;Pieņēmumi!$B$49), "Vidējs","Liels"))))</f>
        <v>Vidējs</v>
      </c>
      <c r="I203" s="9">
        <f>IF(H203="Mikro",Pieņēmumi!$B$31*F203*0.5,
IF(H203="Mazs",Pieņēmumi!$B$31*F203,
IF(H203="Vidējs",Pieņēmumi!$B$32*F203,
IF(H203="Liels",Pieņēmumi!$B$34*F203,
0))))</f>
        <v>2.4224806201550386</v>
      </c>
      <c r="J203" s="9">
        <f>IF(H203="Mikro",Pieņēmumi!$B$31*F203*0.5,0)</f>
        <v>0</v>
      </c>
      <c r="K203">
        <v>65</v>
      </c>
      <c r="L203">
        <v>3</v>
      </c>
      <c r="M203" s="2">
        <f t="shared" si="156"/>
        <v>21.666666666666668</v>
      </c>
      <c r="N203" s="6">
        <f>ROUNDUP(IF($A203=1,K203/Pieņēmumi!$L$39,IF($A203=2,K203/Pieņēmumi!$L$40,IF($A203=3,K203/Pieņēmumi!$L$41,K203/Pieņēmumi!$L$42))),$N$10)</f>
        <v>4</v>
      </c>
      <c r="O203" s="6">
        <f t="shared" si="118"/>
        <v>16.25</v>
      </c>
      <c r="P203" s="6" t="str">
        <f>IF(AND(O203&gt;=0,O203&lt;Pieņēmumi!$L$46),0,
IF(AND(O203&gt;= Pieņēmumi!$L$46,O203&lt;Pieņēmumi!$L$47), "Mikro",
IF(AND(O203&gt;=Pieņēmumi!$L$47,O203&lt;Pieņēmumi!$L$48), "Mazs",
IF(AND(O203&gt;=Pieņēmumi!$L$48,O203&lt;Pieņēmumi!$L$49), "Vidējs","Liels"))))</f>
        <v>Vidējs</v>
      </c>
      <c r="Q203" s="9">
        <f>IF(P203="Mikro",Pieņēmumi!$L$31*N203*0.5,
IF(P203="Mazs",Pieņēmumi!$L$31*N203,
IF(P203="Vidējs",Pieņēmumi!$L$32*N203,
IF(P203="Liels",Pieņēmumi!$L$34*N203,
0))))</f>
        <v>3.3591731266149876</v>
      </c>
      <c r="R203" s="9">
        <f>IF(P203="Mikro",Pieņēmumi!$L$31*N203*0.5,0)</f>
        <v>0</v>
      </c>
      <c r="S203">
        <v>43</v>
      </c>
      <c r="T203">
        <v>2</v>
      </c>
      <c r="U203" s="2">
        <f t="shared" si="159"/>
        <v>21.5</v>
      </c>
      <c r="V203" s="6">
        <f>ROUNDUP(IF($A203=1,S203/Pieņēmumi!$V$39,IF($A203=2,S203/Pieņēmumi!$V$40,IF($A203=3,S203/Pieņēmumi!$V$41,S203/Pieņēmumi!$V$42))),$V$10)</f>
        <v>3</v>
      </c>
      <c r="W203" s="6">
        <f t="shared" si="119"/>
        <v>14.333333333333334</v>
      </c>
      <c r="X203" s="6" t="str">
        <f>IF(AND(W203&gt;=0,W203&lt;Pieņēmumi!$V$46),0,
IF(AND(W203&gt;= Pieņēmumi!$V$46,W203&lt;Pieņēmumi!$V$47), "Mikro",
IF(AND(W203&gt;=Pieņēmumi!$V$47,W203&lt;Pieņēmumi!$V$48), "Mazs",
IF(AND(W203&gt;=Pieņēmumi!$V$48,W203&lt;Pieņēmumi!$V$49), "Vidējs","Liels"))))</f>
        <v>Vidējs</v>
      </c>
      <c r="Y203" s="9">
        <f>IF(X203="Mikro",Pieņēmumi!$V$31*V203*0.5,
IF(X203="Mazs",Pieņēmumi!$V$31*V203,
IF(X203="Vidējs",Pieņēmumi!$V$32*V203,
IF(X203="Liels",Pieņēmumi!$V$34*V203,
0))))</f>
        <v>2.6162790697674421</v>
      </c>
      <c r="Z203" s="9">
        <f>IF(X203="Mikro",Pieņēmumi!$V$31*V203*0.5,0)</f>
        <v>0</v>
      </c>
      <c r="AA203">
        <v>45</v>
      </c>
      <c r="AB203">
        <v>2</v>
      </c>
      <c r="AC203" s="2">
        <f t="shared" si="158"/>
        <v>22.5</v>
      </c>
      <c r="AD203" s="6">
        <f>ROUNDUP(IF($A203=1,AA203/Pieņēmumi!$AF$39,IF($A203=2,AA203/Pieņēmumi!$AF$40,IF($A203=3,AA203/Pieņēmumi!$AF$41,AA203/Pieņēmumi!$AF$42))),$AD$10)</f>
        <v>3</v>
      </c>
      <c r="AE203" s="6">
        <f t="shared" si="120"/>
        <v>15</v>
      </c>
      <c r="AF203" s="6" t="str">
        <f>IF(AND(AE203&gt;=0,AE203&lt;Pieņēmumi!$AF$46),0,
IF(AND(AE203&gt;= Pieņēmumi!$AF$46,AE203&lt;Pieņēmumi!$AF$47), "Mikro",
IF(AND(AE203&gt;=Pieņēmumi!$AF$47,AE203&lt;Pieņēmumi!$AF$48), "Mazs",
IF(AND(AE203&gt;=Pieņēmumi!$AF$48,AE203&lt;Pieņēmumi!$AF$49), "Vidējs","Liels"))))</f>
        <v>Vidējs</v>
      </c>
      <c r="AG203" s="9">
        <f>IF(AF203="Mikro",Pieņēmumi!$AF$31*AD203*0.5,
IF(AF203="Mazs",Pieņēmumi!$AF$31*AD203,
IF(AF203="Vidējs",Pieņēmumi!$AF$32*AD203,
IF(AF203="Liels",Pieņēmumi!$AF$34*AD203,
0))))</f>
        <v>3.1007751937984498</v>
      </c>
      <c r="AH203" s="9">
        <f>IF(AF203="Mikro",Pieņēmumi!$AF$31*AD203*0.5,0)</f>
        <v>0</v>
      </c>
      <c r="AI203">
        <v>48</v>
      </c>
      <c r="AJ203">
        <v>2</v>
      </c>
      <c r="AK203" s="2">
        <f t="shared" si="160"/>
        <v>24</v>
      </c>
      <c r="AL203" s="6">
        <f>ROUNDUP(IF($A203=1,AI203/Pieņēmumi!$AR$39,IF($A203=2,AI203/Pieņēmumi!$AR$40,IF($A203=3,AI203/Pieņēmumi!$AR$41,AI203/Pieņēmumi!$AR$42))),$AL$10)</f>
        <v>2</v>
      </c>
      <c r="AM203" s="6">
        <f t="shared" si="121"/>
        <v>24</v>
      </c>
      <c r="AN203" s="6" t="str">
        <f>IF(AND(AM203&gt;=0,AM203&lt;Pieņēmumi!$AR$46),0,
IF(AND(AM203&gt;= Pieņēmumi!$AR$46,AM203&lt;Pieņēmumi!$AR$47), "Mikro",
IF(AND(AM203&gt;=Pieņēmumi!$AR$47,AM203&lt;Pieņēmumi!$AR$48), "Mazs",
IF(AND(AM203&gt;=Pieņēmumi!$AR$48,AM203&lt;Pieņēmumi!$AR$49), "Vidējs","Liels"))))</f>
        <v>Liels</v>
      </c>
      <c r="AO203" s="9">
        <f>IF(AN203="Mikro",Pieņēmumi!$AR$31*AL203*0.5,
IF(AN203="Mazs",Pieņēmumi!$AR$31*AL203,
IF(AN203="Vidējs",Pieņēmumi!$AR$32*AL203,
IF(AN203="Liels",Pieņēmumi!$AR$34*AL203,
0))))</f>
        <v>2.7417027417027415</v>
      </c>
      <c r="AP203" s="9">
        <f>IF(AN203="Mikro",Pieņēmumi!$AR$31*AL203*0.5,0)</f>
        <v>0</v>
      </c>
      <c r="AQ203">
        <v>86</v>
      </c>
      <c r="AR203">
        <v>4</v>
      </c>
      <c r="AS203" s="2">
        <f t="shared" si="151"/>
        <v>21.5</v>
      </c>
      <c r="AT203" s="6">
        <f>ROUNDUP(IF($A203=1,AQ203/Pieņēmumi!$BC$39,IF($A203=2,AQ203/Pieņēmumi!$BC$40,IF($A203=3,AQ203/Pieņēmumi!$BC$41,AQ203/Pieņēmumi!$BC$42))),$AT$10)</f>
        <v>4</v>
      </c>
      <c r="AU203" s="6">
        <f t="shared" si="122"/>
        <v>21.5</v>
      </c>
      <c r="AV203" s="6" t="str">
        <f>IF(AND(AU203&gt;=0,AU203&lt;Pieņēmumi!$BC$46),0,
IF(AND(AU203&gt;= Pieņēmumi!$BC$46,AU203&lt;Pieņēmumi!$BC$47), "Mikro",
IF(AND(AU203&gt;=Pieņēmumi!$BC$47,AU203&lt;Pieņēmumi!$BC$48), "Mazs",
IF(AND(AU203&gt;=Pieņēmumi!$BC$48,AU203&lt;Pieņēmumi!$BC$49), "Vidējs","Liels"))))</f>
        <v>Liels</v>
      </c>
      <c r="AW203" s="9">
        <f>IF(AV203="Mikro",Pieņēmumi!$BC$31*AT203*0.5,
IF(AV203="Mazs",Pieņēmumi!$BC$31*AT203,
IF(AV203="Vidējs",Pieņēmumi!$BC$32*AT203,
IF(AV203="Liels",Pieņēmumi!$BC$34*AT203,
0))))</f>
        <v>6.0606060606060606</v>
      </c>
      <c r="AX203" s="9">
        <f>IF(AV203="Mikro",Pieņēmumi!$BC$31*AT203*0.5,0)</f>
        <v>0</v>
      </c>
      <c r="AY203">
        <v>76</v>
      </c>
      <c r="AZ203">
        <v>4</v>
      </c>
      <c r="BA203" s="2">
        <f>AY203/AZ203</f>
        <v>19</v>
      </c>
      <c r="BB203" s="6">
        <f>ROUNDUP(IF($A203=1,AY203/Pieņēmumi!$BN$39,IF($A203=2,AY203/Pieņēmumi!$BN$40,IF($A203=3,AY203/Pieņēmumi!$BN$41,AY203/Pieņēmumi!$BN$42))),$BB$10)</f>
        <v>4</v>
      </c>
      <c r="BC203" s="6">
        <f t="shared" si="123"/>
        <v>19</v>
      </c>
      <c r="BD203" s="6" t="str">
        <f>IF(AND(BC203&gt;=0,BC203&lt;Pieņēmumi!$BN$46),0,
IF(AND(BC203&gt;= Pieņēmumi!$BN$46,BC203&lt;Pieņēmumi!$BN$47), "Mikro",
IF(AND(BC203&gt;=Pieņēmumi!$BN$47,BC203&lt;Pieņēmumi!$BN$48), "Mazs",
IF(AND(BC203&gt;=Pieņēmumi!$BN$48,BC203&lt;Pieņēmumi!$BN$49), "Vidējs","Liels"))))</f>
        <v>Vidējs</v>
      </c>
      <c r="BE203" s="9">
        <f>IF(BD203="Mikro",Pieņēmumi!$BN$31*BB203*0.5,
IF(BD203="Mazs",Pieņēmumi!$BN$31*BB203,
IF(BD203="Vidējs",Pieņēmumi!$BN$32*BB203,
IF(BD203="Liels",Pieņēmumi!$BN$34*BB203,
0))))</f>
        <v>4.909560723514212</v>
      </c>
      <c r="BF203" s="9">
        <f>IF(BD203="Mikro",Pieņēmumi!$BN$31*BB203*0.5,0)</f>
        <v>0</v>
      </c>
      <c r="BG203">
        <v>55</v>
      </c>
      <c r="BH203">
        <v>3</v>
      </c>
      <c r="BI203" s="2">
        <f>BG203/BH203</f>
        <v>18.333333333333332</v>
      </c>
      <c r="BJ203" s="6">
        <f>ROUNDUP(IF($A203=1,BG203/Pieņēmumi!$BY$39,IF($A203=2,BG203/Pieņēmumi!$BY$40,IF($A203=3,BG203/Pieņēmumi!$BY$41,BG203/Pieņēmumi!$BY$42))),$BJ$10)</f>
        <v>3</v>
      </c>
      <c r="BK203" s="6">
        <f t="shared" si="124"/>
        <v>18.333333333333332</v>
      </c>
      <c r="BL203" s="6" t="str">
        <f>IF(AND(BK203&gt;=0,BK203&lt;Pieņēmumi!$BY$46),0,
IF(AND(BK203&gt;= Pieņēmumi!$BY$46,BK203&lt;Pieņēmumi!$BY$47), "Mikro",
IF(AND(BK203&gt;=Pieņēmumi!$BY$47,BK203&lt;Pieņēmumi!$BY$48), "Mazs",
IF(AND(BK203&gt;=Pieņēmumi!$BY$48,BK203&lt;Pieņēmumi!$BY$49), "Vidējs","Liels"))))</f>
        <v>Vidējs</v>
      </c>
      <c r="BM203" s="9">
        <f>IF(BL203="Mikro",Pieņēmumi!$BY$31*BJ203*0.5,
IF(BL203="Mazs",Pieņēmumi!$BY$31*BJ203,
IF(BL203="Vidējs",Pieņēmumi!$BY$32*BJ203,
IF(BL203="Liels",Pieņēmumi!$BY$34*BJ203,
0))))</f>
        <v>3.8759689922480618</v>
      </c>
      <c r="BN203" s="9">
        <f>IF(BL203="Mikro",Pieņēmumi!$BY$31*BJ203*0.5,0)</f>
        <v>0</v>
      </c>
      <c r="BO203">
        <v>60</v>
      </c>
      <c r="BP203">
        <v>4</v>
      </c>
      <c r="BQ203" s="2">
        <f>BO203/BP203</f>
        <v>15</v>
      </c>
      <c r="BR203" s="6">
        <f>ROUNDUP(IF($A203=1,BO203/Pieņēmumi!$CJ$39,IF($A203=2,BO203/Pieņēmumi!$CJ$40,IF($A203=3,BO203/Pieņēmumi!$CJ$41,BO203/Pieņēmumi!$CJ$42))),$BR$10)</f>
        <v>3</v>
      </c>
      <c r="BS203" s="6">
        <f t="shared" si="125"/>
        <v>20</v>
      </c>
      <c r="BT203" s="6" t="str">
        <f>IF(AND(BS203&gt;=0,BS203&lt;Pieņēmumi!$CJ$46),0,
IF(AND(BS203&gt;= Pieņēmumi!$CJ$46,BS203&lt;Pieņēmumi!$CJ$47), "Mikro",
IF(AND(BS203&gt;=Pieņēmumi!$CJ$47,BS203&lt;Pieņēmumi!$CJ$48), "Mazs",
IF(AND(BS203&gt;=Pieņēmumi!$CJ$48,BS203&lt;Pieņēmumi!$CJ$49), "Vidējs","Liels"))))</f>
        <v>Vidējs</v>
      </c>
      <c r="BU203" s="9">
        <f>IF(BT203="Mikro",Pieņēmumi!$CJ$31*BR203*0.5,
IF(BT203="Mazs",Pieņēmumi!$CJ$31*BR203,
IF(BT203="Vidējs",Pieņēmumi!$CJ$32*BR203,
IF(BT203="Liels",Pieņēmumi!$CJ$34*BR203,
0))))</f>
        <v>3.8759689922480618</v>
      </c>
      <c r="BV203" s="9">
        <f>IF(BT203="Mikro",Pieņēmumi!$CJ$31*BR203*0.5,0)</f>
        <v>0</v>
      </c>
      <c r="BW203">
        <v>45</v>
      </c>
      <c r="BX203">
        <v>2</v>
      </c>
      <c r="BY203" s="2">
        <f>BW203/BX203</f>
        <v>22.5</v>
      </c>
      <c r="BZ203" s="6">
        <f>ROUNDUP(IF($A203=1,BW203/Pieņēmumi!$CU$42,IF($A203=2,BW203/Pieņēmumi!$CU$43,IF($A203=3,BW203/Pieņēmumi!$CU$44,BW203/Pieņēmumi!$CU$45))),$CH$10)</f>
        <v>2</v>
      </c>
      <c r="CA203" s="6">
        <f t="shared" si="126"/>
        <v>22.5</v>
      </c>
      <c r="CB203" s="6" t="str">
        <f>IF(AND(CA203&gt;=0,CA203&lt;Pieņēmumi!$CU$49),0,
IF(AND(CA203&gt;=Pieņēmumi!$CU$49,CA203&lt;Pieņēmumi!$CU$50),"Mazs",
IF(AND(CA203&gt;=Pieņēmumi!$CU$50,CA203&lt;Pieņēmumi!$CU$51),"Vidējs","Liels")))</f>
        <v>Liels</v>
      </c>
      <c r="CC203" s="9">
        <f>IF(CB203="Mazs",Pieņēmumi!$CU$34*BZ203,IF(CB203="Vidējs",Pieņēmumi!$CU$35*BZ203,IF(CB203="Liels",Pieņēmumi!$CU$37*BZ203,0)))</f>
        <v>3.535353535353535</v>
      </c>
      <c r="CD203" s="9">
        <f>IF(CB203="Mazs",(Pieņēmumi!$CU$35-Pieņēmumi!$CU$34)*BZ203,0)</f>
        <v>0</v>
      </c>
      <c r="CE203">
        <v>47</v>
      </c>
      <c r="CF203">
        <v>2</v>
      </c>
      <c r="CG203" s="2">
        <f>CE203/CF203</f>
        <v>23.5</v>
      </c>
      <c r="CH203" s="6">
        <f>ROUNDUP(IF($A203=1,CE203/Pieņēmumi!$DE$42,IF($A203=2,CE203/Pieņēmumi!$DE$43,IF($A203=3,CE203/Pieņēmumi!$DE$44,CE203/Pieņēmumi!$DE$45))),$CH$10)</f>
        <v>2</v>
      </c>
      <c r="CI203" s="6">
        <f t="shared" si="127"/>
        <v>23.5</v>
      </c>
      <c r="CJ203" s="6" t="str">
        <f>IF(AND(CI203&gt;=0,CI203&lt;Pieņēmumi!$DE$49),0,
IF(AND(CI203&gt;=Pieņēmumi!$DE$49,CI203&lt;Pieņēmumi!$DE$50),"Mazs",
IF(AND(CI203&gt;=Pieņēmumi!$DE$50,CI203&lt;Pieņēmumi!$DE$51),"Vidējs","Liels")))</f>
        <v>Liels</v>
      </c>
      <c r="CK203" s="9">
        <f>IF(CJ203="Mazs",Pieņēmumi!$DE$34*CH203,IF(CJ203="Vidējs",Pieņēmumi!$DE$35*CH203,IF(CJ203="Liels",Pieņēmumi!$DE$37*CH203,0)))</f>
        <v>3.535353535353535</v>
      </c>
      <c r="CL203" s="9">
        <f>IF(CJ203="Mazs",(Pieņēmumi!$DE$35-Pieņēmumi!$DE$34)*CH203,0)</f>
        <v>0</v>
      </c>
      <c r="CM203">
        <v>49</v>
      </c>
      <c r="CN203">
        <v>2</v>
      </c>
      <c r="CO203" s="2">
        <f>CM203/CN203</f>
        <v>24.5</v>
      </c>
      <c r="CP203" s="6">
        <f>ROUNDUP(IF($A203=1,CM203/Pieņēmumi!$DO$42,IF($A203=2,CM203/Pieņēmumi!$DO$43,IF($A203=3,CM203/Pieņēmumi!$DO$44,CM203/Pieņēmumi!$DO$45))),$CP$10)</f>
        <v>2</v>
      </c>
      <c r="CQ203" s="6">
        <f t="shared" si="128"/>
        <v>24.5</v>
      </c>
      <c r="CR203" s="6" t="str">
        <f>IF(AND(CQ203&gt;=0,CQ203&lt;Pieņēmumi!$DO$49),0,
IF(AND(CQ203&gt;=Pieņēmumi!$DO$49,CQ203&lt;Pieņēmumi!$DO$50),"Mazs",
IF(AND(CQ203&gt;=Pieņēmumi!$DO$50,CQ203&lt;Pieņēmumi!$DO$51),"Vidējs","Liels")))</f>
        <v>Liels</v>
      </c>
      <c r="CS203" s="9">
        <f>IF(CR203="Mazs",Pieņēmumi!$DO$34*CP203,IF(CR203="Vidējs",Pieņēmumi!$DO$35*CP203,IF(CR203="Liels",Pieņēmumi!$DO$37*CP203,0)))</f>
        <v>3.535353535353535</v>
      </c>
      <c r="CT203" s="9">
        <f>IF(CR203="Mazs",(Pieņēmumi!$DO$35-Pieņēmumi!$DO$34)*CP203,0)</f>
        <v>0</v>
      </c>
      <c r="CU203" s="6">
        <f t="shared" si="129"/>
        <v>678</v>
      </c>
      <c r="CV203" s="6">
        <f t="shared" si="130"/>
        <v>33</v>
      </c>
      <c r="CW203" s="2">
        <f t="shared" si="131"/>
        <v>20.545454545454547</v>
      </c>
      <c r="CX203" t="str">
        <f t="shared" si="132"/>
        <v>Lielā</v>
      </c>
    </row>
    <row r="204" spans="1:102" x14ac:dyDescent="0.25">
      <c r="A204" s="5">
        <v>3</v>
      </c>
      <c r="B204" s="23">
        <v>0.65569259111520639</v>
      </c>
      <c r="C204">
        <v>5</v>
      </c>
      <c r="D204">
        <v>1</v>
      </c>
      <c r="E204" s="2">
        <f t="shared" si="155"/>
        <v>5</v>
      </c>
      <c r="F204" s="6">
        <f>ROUNDUP(IF($A204=1,C204/Pieņēmumi!$B$39,IF($A204=2,C204/Pieņēmumi!$B$40,IF($A204=3,C204/Pieņēmumi!$B$41,C204/Pieņēmumi!$B$42))),$F$10)</f>
        <v>1</v>
      </c>
      <c r="G204" s="6">
        <f t="shared" ref="G204:G267" si="161">IF(C204=0,0,C204/F204)</f>
        <v>5</v>
      </c>
      <c r="H204" s="6" t="str">
        <f>IF(AND(G204&gt;=0,G204&lt;Pieņēmumi!$B$46),0,
IF(AND(G204&gt;= Pieņēmumi!$B$46,G204&lt;Pieņēmumi!$B$47), "Mikro",
IF(AND(G204&gt;=Pieņēmumi!$B$47,G204&lt;Pieņēmumi!$B$48), "Mazs",
IF(AND(G204&gt;=Pieņēmumi!$B$48,G204&lt;Pieņēmumi!$B$49), "Vidējs","Liels"))))</f>
        <v>Mikro</v>
      </c>
      <c r="I204" s="9">
        <f>IF(H204="Mikro",Pieņēmumi!$B$31*F204*0.5,
IF(H204="Mazs",Pieņēmumi!$B$31*F204,
IF(H204="Vidējs",Pieņēmumi!$B$32*F204,
IF(H204="Liels",Pieņēmumi!$B$34*F204,
0))))</f>
        <v>0.35792094615624032</v>
      </c>
      <c r="J204" s="9">
        <f>IF(H204="Mikro",Pieņēmumi!$B$31*F204*0.5,0)</f>
        <v>0.35792094615624032</v>
      </c>
      <c r="K204">
        <v>8</v>
      </c>
      <c r="L204">
        <v>1</v>
      </c>
      <c r="M204" s="2">
        <f t="shared" si="156"/>
        <v>8</v>
      </c>
      <c r="N204" s="6">
        <f>ROUNDUP(IF($A204=1,K204/Pieņēmumi!$L$39,IF($A204=2,K204/Pieņēmumi!$L$40,IF($A204=3,K204/Pieņēmumi!$L$41,K204/Pieņēmumi!$L$42))),$N$10)</f>
        <v>1</v>
      </c>
      <c r="O204" s="6">
        <f t="shared" ref="O204:O267" si="162">IF(K204=0,0,K204/N204)</f>
        <v>8</v>
      </c>
      <c r="P204" s="6" t="str">
        <f>IF(AND(O204&gt;=0,O204&lt;Pieņēmumi!$L$46),0,
IF(AND(O204&gt;= Pieņēmumi!$L$46,O204&lt;Pieņēmumi!$L$47), "Mikro",
IF(AND(O204&gt;=Pieņēmumi!$L$47,O204&lt;Pieņēmumi!$L$48), "Mazs",
IF(AND(O204&gt;=Pieņēmumi!$L$48,O204&lt;Pieņēmumi!$L$49), "Vidējs","Liels"))))</f>
        <v>Mazs</v>
      </c>
      <c r="Q204" s="9">
        <f>IF(P204="Mikro",Pieņēmumi!$L$31*N204*0.5,
IF(P204="Mazs",Pieņēmumi!$L$31*N204,
IF(P204="Vidējs",Pieņēmumi!$L$32*N204,
IF(P204="Liels",Pieņēmumi!$L$34*N204,
0))))</f>
        <v>0.7469654528478058</v>
      </c>
      <c r="R204" s="9">
        <f>IF(P204="Mikro",Pieņēmumi!$L$31*N204*0.5,0)</f>
        <v>0</v>
      </c>
      <c r="S204">
        <v>7</v>
      </c>
      <c r="T204">
        <v>0</v>
      </c>
      <c r="U204" s="2">
        <v>0</v>
      </c>
      <c r="V204" s="6">
        <f>ROUNDUP(IF($A204=1,S204/Pieņēmumi!$V$39,IF($A204=2,S204/Pieņēmumi!$V$40,IF($A204=3,S204/Pieņēmumi!$V$41,S204/Pieņēmumi!$V$42))),$V$10)</f>
        <v>1</v>
      </c>
      <c r="W204" s="6">
        <f t="shared" ref="W204:W267" si="163">IF(S204=0,0,S204/V204)</f>
        <v>7</v>
      </c>
      <c r="X204" s="6" t="str">
        <f>IF(AND(W204&gt;=0,W204&lt;Pieņēmumi!$V$46),0,
IF(AND(W204&gt;= Pieņēmumi!$V$46,W204&lt;Pieņēmumi!$V$47), "Mikro",
IF(AND(W204&gt;=Pieņēmumi!$V$47,W204&lt;Pieņēmumi!$V$48), "Mazs",
IF(AND(W204&gt;=Pieņēmumi!$V$48,W204&lt;Pieņēmumi!$V$49), "Vidējs","Liels"))))</f>
        <v>Mikro</v>
      </c>
      <c r="Y204" s="9">
        <f>IF(X204="Mikro",Pieņēmumi!$V$31*V204*0.5,
IF(X204="Mazs",Pieņēmumi!$V$31*V204,
IF(X204="Vidējs",Pieņēmumi!$V$32*V204,
IF(X204="Liels",Pieņēmumi!$V$34*V204,
0))))</f>
        <v>0.38904450669156554</v>
      </c>
      <c r="Z204" s="9">
        <f>IF(X204="Mikro",Pieņēmumi!$V$31*V204*0.5,0)</f>
        <v>0.38904450669156554</v>
      </c>
      <c r="AA204">
        <v>8</v>
      </c>
      <c r="AB204">
        <v>1</v>
      </c>
      <c r="AC204" s="2">
        <f t="shared" si="158"/>
        <v>8</v>
      </c>
      <c r="AD204" s="6">
        <f>ROUNDUP(IF($A204=1,AA204/Pieņēmumi!$AF$39,IF($A204=2,AA204/Pieņēmumi!$AF$40,IF($A204=3,AA204/Pieņēmumi!$AF$41,AA204/Pieņēmumi!$AF$42))),$AD$10)</f>
        <v>1</v>
      </c>
      <c r="AE204" s="6">
        <f t="shared" ref="AE204:AE267" si="164">IF(AA204=0,0,AA204/AD204)</f>
        <v>8</v>
      </c>
      <c r="AF204" s="6" t="str">
        <f>IF(AND(AE204&gt;=0,AE204&lt;Pieņēmumi!$AF$46),0,
IF(AND(AE204&gt;= Pieņēmumi!$AF$46,AE204&lt;Pieņēmumi!$AF$47), "Mikro",
IF(AND(AE204&gt;=Pieņēmumi!$AF$47,AE204&lt;Pieņēmumi!$AF$48), "Mazs",
IF(AND(AE204&gt;=Pieņēmumi!$AF$48,AE204&lt;Pieņēmumi!$AF$49), "Vidējs","Liels"))))</f>
        <v>Mazs</v>
      </c>
      <c r="AG204" s="9">
        <f>IF(AF204="Mikro",Pieņēmumi!$AF$31*AD204*0.5,
IF(AF204="Mazs",Pieņēmumi!$AF$31*AD204,
IF(AF204="Vidējs",Pieņēmumi!$AF$32*AD204,
IF(AF204="Liels",Pieņēmumi!$AF$34*AD204,
0))))</f>
        <v>0.84033613445378152</v>
      </c>
      <c r="AH204" s="9">
        <f>IF(AF204="Mikro",Pieņēmumi!$AF$31*AD204*0.5,0)</f>
        <v>0</v>
      </c>
      <c r="AI204">
        <v>11</v>
      </c>
      <c r="AJ204">
        <v>1</v>
      </c>
      <c r="AK204" s="2">
        <f t="shared" si="160"/>
        <v>11</v>
      </c>
      <c r="AL204" s="6">
        <f>ROUNDUP(IF($A204=1,AI204/Pieņēmumi!$AR$39,IF($A204=2,AI204/Pieņēmumi!$AR$40,IF($A204=3,AI204/Pieņēmumi!$AR$41,AI204/Pieņēmumi!$AR$42))),$AL$10)</f>
        <v>1</v>
      </c>
      <c r="AM204" s="6">
        <f t="shared" ref="AM204:AM267" si="165">IF(AI204=0,0,AI204/AL204)</f>
        <v>11</v>
      </c>
      <c r="AN204" s="6" t="str">
        <f>IF(AND(AM204&gt;=0,AM204&lt;Pieņēmumi!$AR$46),0,
IF(AND(AM204&gt;= Pieņēmumi!$AR$46,AM204&lt;Pieņēmumi!$AR$47), "Mikro",
IF(AND(AM204&gt;=Pieņēmumi!$AR$47,AM204&lt;Pieņēmumi!$AR$48), "Mazs",
IF(AND(AM204&gt;=Pieņēmumi!$AR$48,AM204&lt;Pieņēmumi!$AR$49), "Vidējs","Liels"))))</f>
        <v>Mazs</v>
      </c>
      <c r="AO204" s="9">
        <f>IF(AN204="Mikro",Pieņēmumi!$AR$31*AL204*0.5,
IF(AN204="Mazs",Pieņēmumi!$AR$31*AL204,
IF(AN204="Vidējs",Pieņēmumi!$AR$32*AL204,
IF(AN204="Liels",Pieņēmumi!$AR$34*AL204,
0))))</f>
        <v>0.90258325552443208</v>
      </c>
      <c r="AP204" s="9">
        <f>IF(AN204="Mikro",Pieņēmumi!$AR$31*AL204*0.5,0)</f>
        <v>0</v>
      </c>
      <c r="AQ204">
        <v>14</v>
      </c>
      <c r="AR204">
        <v>1</v>
      </c>
      <c r="AS204" s="2">
        <f t="shared" si="151"/>
        <v>14</v>
      </c>
      <c r="AT204" s="6">
        <f>ROUNDUP(IF($A204=1,AQ204/Pieņēmumi!$BC$39,IF($A204=2,AQ204/Pieņēmumi!$BC$40,IF($A204=3,AQ204/Pieņēmumi!$BC$41,AQ204/Pieņēmumi!$BC$42))),$AT$10)</f>
        <v>1</v>
      </c>
      <c r="AU204" s="6">
        <f t="shared" ref="AU204:AU267" si="166">IF(AQ204=0,0,AQ204/AT204)</f>
        <v>14</v>
      </c>
      <c r="AV204" s="6" t="str">
        <f>IF(AND(AU204&gt;=0,AU204&lt;Pieņēmumi!$BC$46),0,
IF(AND(AU204&gt;= Pieņēmumi!$BC$46,AU204&lt;Pieņēmumi!$BC$47), "Mikro",
IF(AND(AU204&gt;=Pieņēmumi!$BC$47,AU204&lt;Pieņēmumi!$BC$48), "Mazs",
IF(AND(AU204&gt;=Pieņēmumi!$BC$48,AU204&lt;Pieņēmumi!$BC$49), "Vidējs","Liels"))))</f>
        <v>Vidējs</v>
      </c>
      <c r="AW204" s="9">
        <f>IF(AV204="Mikro",Pieņēmumi!$BC$31*AT204*0.5,
IF(AV204="Mazs",Pieņēmumi!$BC$31*AT204,
IF(AV204="Vidējs",Pieņēmumi!$BC$32*AT204,
IF(AV204="Liels",Pieņēmumi!$BC$34*AT204,
0))))</f>
        <v>1.1627906976744187</v>
      </c>
      <c r="AX204" s="9">
        <f>IF(AV204="Mikro",Pieņēmumi!$BC$31*AT204*0.5,0)</f>
        <v>0</v>
      </c>
      <c r="AY204">
        <v>12</v>
      </c>
      <c r="AZ204">
        <v>1</v>
      </c>
      <c r="BA204" s="2">
        <f>AY204/AZ204</f>
        <v>12</v>
      </c>
      <c r="BB204" s="6">
        <f>ROUNDUP(IF($A204=1,AY204/Pieņēmumi!$BN$39,IF($A204=2,AY204/Pieņēmumi!$BN$40,IF($A204=3,AY204/Pieņēmumi!$BN$41,AY204/Pieņēmumi!$BN$42))),$BB$10)</f>
        <v>1</v>
      </c>
      <c r="BC204" s="6">
        <f t="shared" ref="BC204:BC267" si="167">IF(AY204=0,0,AY204/BB204)</f>
        <v>12</v>
      </c>
      <c r="BD204" s="6" t="str">
        <f>IF(AND(BC204&gt;=0,BC204&lt;Pieņēmumi!$BN$46),0,
IF(AND(BC204&gt;= Pieņēmumi!$BN$46,BC204&lt;Pieņēmumi!$BN$47), "Mikro",
IF(AND(BC204&gt;=Pieņēmumi!$BN$47,BC204&lt;Pieņēmumi!$BN$48), "Mazs",
IF(AND(BC204&gt;=Pieņēmumi!$BN$48,BC204&lt;Pieņēmumi!$BN$49), "Vidējs","Liels"))))</f>
        <v>Vidējs</v>
      </c>
      <c r="BE204" s="9">
        <f>IF(BD204="Mikro",Pieņēmumi!$BN$31*BB204*0.5,
IF(BD204="Mazs",Pieņēmumi!$BN$31*BB204,
IF(BD204="Vidējs",Pieņēmumi!$BN$32*BB204,
IF(BD204="Liels",Pieņēmumi!$BN$34*BB204,
0))))</f>
        <v>1.227390180878553</v>
      </c>
      <c r="BF204" s="9">
        <f>IF(BD204="Mikro",Pieņēmumi!$BN$31*BB204*0.5,0)</f>
        <v>0</v>
      </c>
      <c r="BG204">
        <v>0</v>
      </c>
      <c r="BH204">
        <v>0</v>
      </c>
      <c r="BI204" s="2">
        <v>0</v>
      </c>
      <c r="BJ204" s="6">
        <f>ROUNDUP(IF($A204=1,BG204/Pieņēmumi!$BY$39,IF($A204=2,BG204/Pieņēmumi!$BY$40,IF($A204=3,BG204/Pieņēmumi!$BY$41,BG204/Pieņēmumi!$BY$42))),$BJ$10)</f>
        <v>0</v>
      </c>
      <c r="BK204" s="6">
        <f t="shared" ref="BK204:BK267" si="168">IF(BG204=0,0,BG204/BJ204)</f>
        <v>0</v>
      </c>
      <c r="BL204" s="6">
        <f>IF(AND(BK204&gt;=0,BK204&lt;Pieņēmumi!$BY$46),0,
IF(AND(BK204&gt;= Pieņēmumi!$BY$46,BK204&lt;Pieņēmumi!$BY$47), "Mikro",
IF(AND(BK204&gt;=Pieņēmumi!$BY$47,BK204&lt;Pieņēmumi!$BY$48), "Mazs",
IF(AND(BK204&gt;=Pieņēmumi!$BY$48,BK204&lt;Pieņēmumi!$BY$49), "Vidējs","Liels"))))</f>
        <v>0</v>
      </c>
      <c r="BM204" s="9">
        <f>IF(BL204="Mikro",Pieņēmumi!$BY$31*BJ204*0.5,
IF(BL204="Mazs",Pieņēmumi!$BY$31*BJ204,
IF(BL204="Vidējs",Pieņēmumi!$BY$32*BJ204,
IF(BL204="Liels",Pieņēmumi!$BY$34*BJ204,
0))))</f>
        <v>0</v>
      </c>
      <c r="BN204" s="9">
        <f>IF(BL204="Mikro",Pieņēmumi!$BY$31*BJ204*0.5,0)</f>
        <v>0</v>
      </c>
      <c r="BO204">
        <v>9</v>
      </c>
      <c r="BP204">
        <v>1</v>
      </c>
      <c r="BQ204" s="2">
        <f>BO204/BP204</f>
        <v>9</v>
      </c>
      <c r="BR204" s="6">
        <f>ROUNDUP(IF($A204=1,BO204/Pieņēmumi!$CJ$39,IF($A204=2,BO204/Pieņēmumi!$CJ$40,IF($A204=3,BO204/Pieņēmumi!$CJ$41,BO204/Pieņēmumi!$CJ$42))),$BR$10)</f>
        <v>1</v>
      </c>
      <c r="BS204" s="6">
        <f t="shared" ref="BS204:BS267" si="169">IF(BO204=0,0,BO204/BR204)</f>
        <v>9</v>
      </c>
      <c r="BT204" s="6" t="str">
        <f>IF(AND(BS204&gt;=0,BS204&lt;Pieņēmumi!$CJ$46),0,
IF(AND(BS204&gt;= Pieņēmumi!$CJ$46,BS204&lt;Pieņēmumi!$CJ$47), "Mikro",
IF(AND(BS204&gt;=Pieņēmumi!$CJ$47,BS204&lt;Pieņēmumi!$CJ$48), "Mazs",
IF(AND(BS204&gt;=Pieņēmumi!$CJ$48,BS204&lt;Pieņēmumi!$CJ$49), "Vidējs","Liels"))))</f>
        <v>Mazs</v>
      </c>
      <c r="BU204" s="9">
        <f>IF(BT204="Mikro",Pieņēmumi!$CJ$31*BR204*0.5,
IF(BT204="Mazs",Pieņēmumi!$CJ$31*BR204,
IF(BT204="Vidējs",Pieņēmumi!$CJ$32*BR204,
IF(BT204="Liels",Pieņēmumi!$CJ$34*BR204,
0))))</f>
        <v>1.0893246187363834</v>
      </c>
      <c r="BV204" s="9">
        <f>IF(BT204="Mikro",Pieņēmumi!$CJ$31*BR204*0.5,0)</f>
        <v>0</v>
      </c>
      <c r="BW204">
        <v>0</v>
      </c>
      <c r="BX204">
        <v>0</v>
      </c>
      <c r="BY204" s="2">
        <v>0</v>
      </c>
      <c r="BZ204" s="6">
        <f>ROUNDUP(IF($A204=1,BW204/Pieņēmumi!$CU$42,IF($A204=2,BW204/Pieņēmumi!$CU$43,IF($A204=3,BW204/Pieņēmumi!$CU$44,BW204/Pieņēmumi!$CU$45))),$CH$10)</f>
        <v>0</v>
      </c>
      <c r="CA204" s="6">
        <f t="shared" ref="CA204:CA267" si="170">IF(BW204=0,0,BW204/BZ204)</f>
        <v>0</v>
      </c>
      <c r="CB204" s="6">
        <f>IF(AND(CA204&gt;=0,CA204&lt;Pieņēmumi!$CU$49),0,
IF(AND(CA204&gt;=Pieņēmumi!$CU$49,CA204&lt;Pieņēmumi!$CU$50),"Mazs",
IF(AND(CA204&gt;=Pieņēmumi!$CU$50,CA204&lt;Pieņēmumi!$CU$51),"Vidējs","Liels")))</f>
        <v>0</v>
      </c>
      <c r="CC204" s="9">
        <f>IF(CB204="Mazs",Pieņēmumi!$CU$34*BZ204,IF(CB204="Vidējs",Pieņēmumi!$CU$35*BZ204,IF(CB204="Liels",Pieņēmumi!$CU$37*BZ204,0)))</f>
        <v>0</v>
      </c>
      <c r="CD204" s="9">
        <f>IF(CB204="Mazs",(Pieņēmumi!$CU$35-Pieņēmumi!$CU$34)*BZ204,0)</f>
        <v>0</v>
      </c>
      <c r="CE204">
        <v>0</v>
      </c>
      <c r="CF204">
        <v>0</v>
      </c>
      <c r="CG204" s="2">
        <v>0</v>
      </c>
      <c r="CH204" s="6">
        <f>ROUNDUP(IF($A204=1,CE204/Pieņēmumi!$DE$42,IF($A204=2,CE204/Pieņēmumi!$DE$43,IF($A204=3,CE204/Pieņēmumi!$DE$44,CE204/Pieņēmumi!$DE$45))),$CH$10)</f>
        <v>0</v>
      </c>
      <c r="CI204" s="6">
        <f t="shared" ref="CI204:CI267" si="171">IF(CE204=0,0,CE204/CH204)</f>
        <v>0</v>
      </c>
      <c r="CJ204" s="6">
        <f>IF(AND(CI204&gt;=0,CI204&lt;Pieņēmumi!$DE$49),0,
IF(AND(CI204&gt;=Pieņēmumi!$DE$49,CI204&lt;Pieņēmumi!$DE$50),"Mazs",
IF(AND(CI204&gt;=Pieņēmumi!$DE$50,CI204&lt;Pieņēmumi!$DE$51),"Vidējs","Liels")))</f>
        <v>0</v>
      </c>
      <c r="CK204" s="9">
        <f>IF(CJ204="Mazs",Pieņēmumi!$DE$34*CH204,IF(CJ204="Vidējs",Pieņēmumi!$DE$35*CH204,IF(CJ204="Liels",Pieņēmumi!$DE$37*CH204,0)))</f>
        <v>0</v>
      </c>
      <c r="CL204" s="9">
        <f>IF(CJ204="Mazs",(Pieņēmumi!$DE$35-Pieņēmumi!$DE$34)*CH204,0)</f>
        <v>0</v>
      </c>
      <c r="CM204">
        <v>0</v>
      </c>
      <c r="CN204">
        <v>0</v>
      </c>
      <c r="CO204" s="2">
        <v>0</v>
      </c>
      <c r="CP204" s="6">
        <f>ROUNDUP(IF($A204=1,CM204/Pieņēmumi!$DO$42,IF($A204=2,CM204/Pieņēmumi!$DO$43,IF($A204=3,CM204/Pieņēmumi!$DO$44,CM204/Pieņēmumi!$DO$45))),$CP$10)</f>
        <v>0</v>
      </c>
      <c r="CQ204" s="6">
        <f t="shared" ref="CQ204:CQ267" si="172">IF(CM204=0,0,CM204/CP204)</f>
        <v>0</v>
      </c>
      <c r="CR204" s="6">
        <f>IF(AND(CQ204&gt;=0,CQ204&lt;Pieņēmumi!$DO$49),0,
IF(AND(CQ204&gt;=Pieņēmumi!$DO$49,CQ204&lt;Pieņēmumi!$DO$50),"Mazs",
IF(AND(CQ204&gt;=Pieņēmumi!$DO$50,CQ204&lt;Pieņēmumi!$DO$51),"Vidējs","Liels")))</f>
        <v>0</v>
      </c>
      <c r="CS204" s="9">
        <f>IF(CR204="Mazs",Pieņēmumi!$DO$34*CP204,IF(CR204="Vidējs",Pieņēmumi!$DO$35*CP204,IF(CR204="Liels",Pieņēmumi!$DO$37*CP204,0)))</f>
        <v>0</v>
      </c>
      <c r="CT204" s="9">
        <f>IF(CR204="Mazs",(Pieņēmumi!$DO$35-Pieņēmumi!$DO$34)*CP204,0)</f>
        <v>0</v>
      </c>
      <c r="CU204" s="6">
        <f t="shared" ref="CU204:CU267" si="173">C204+K204+S204+AA204+AI204+AQ204+AY204+BG204+BO204+BW204+CE204+CM204</f>
        <v>74</v>
      </c>
      <c r="CV204" s="6">
        <f t="shared" ref="CV204:CV267" si="174">D204+L204+T204+AB204+AJ204+AR204+AZ204+BH204+BP204+BX204+CF204+CN204</f>
        <v>7</v>
      </c>
      <c r="CW204" s="2">
        <f t="shared" ref="CW204:CW267" si="175">CU204/CV204</f>
        <v>10.571428571428571</v>
      </c>
      <c r="CX204" t="str">
        <f t="shared" ref="CX204:CX267" si="176">IF(CU204&lt;=100,"Mazā",IF(AND(CU204&lt;=500,CU204&gt;100),"Vidējā","Lielā"))</f>
        <v>Mazā</v>
      </c>
    </row>
    <row r="205" spans="1:102" x14ac:dyDescent="0.25">
      <c r="A205" s="5">
        <v>3</v>
      </c>
      <c r="B205" s="23">
        <v>0.65498934418411658</v>
      </c>
      <c r="C205">
        <v>4</v>
      </c>
      <c r="D205">
        <v>1</v>
      </c>
      <c r="E205" s="2">
        <f t="shared" si="155"/>
        <v>4</v>
      </c>
      <c r="F205" s="6">
        <f>ROUNDUP(IF($A205=1,C205/Pieņēmumi!$B$39,IF($A205=2,C205/Pieņēmumi!$B$40,IF($A205=3,C205/Pieņēmumi!$B$41,C205/Pieņēmumi!$B$42))),$F$10)</f>
        <v>1</v>
      </c>
      <c r="G205" s="6">
        <f t="shared" si="161"/>
        <v>4</v>
      </c>
      <c r="H205" s="6" t="str">
        <f>IF(AND(G205&gt;=0,G205&lt;Pieņēmumi!$B$46),0,
IF(AND(G205&gt;= Pieņēmumi!$B$46,G205&lt;Pieņēmumi!$B$47), "Mikro",
IF(AND(G205&gt;=Pieņēmumi!$B$47,G205&lt;Pieņēmumi!$B$48), "Mazs",
IF(AND(G205&gt;=Pieņēmumi!$B$48,G205&lt;Pieņēmumi!$B$49), "Vidējs","Liels"))))</f>
        <v>Mikro</v>
      </c>
      <c r="I205" s="9">
        <f>IF(H205="Mikro",Pieņēmumi!$B$31*F205*0.5,
IF(H205="Mazs",Pieņēmumi!$B$31*F205,
IF(H205="Vidējs",Pieņēmumi!$B$32*F205,
IF(H205="Liels",Pieņēmumi!$B$34*F205,
0))))</f>
        <v>0.35792094615624032</v>
      </c>
      <c r="J205" s="9">
        <f>IF(H205="Mikro",Pieņēmumi!$B$31*F205*0.5,0)</f>
        <v>0.35792094615624032</v>
      </c>
      <c r="K205">
        <v>4</v>
      </c>
      <c r="L205">
        <v>0</v>
      </c>
      <c r="M205" s="2">
        <v>0</v>
      </c>
      <c r="N205" s="6">
        <f>ROUNDUP(IF($A205=1,K205/Pieņēmumi!$L$39,IF($A205=2,K205/Pieņēmumi!$L$40,IF($A205=3,K205/Pieņēmumi!$L$41,K205/Pieņēmumi!$L$42))),$N$10)</f>
        <v>1</v>
      </c>
      <c r="O205" s="6">
        <f t="shared" si="162"/>
        <v>4</v>
      </c>
      <c r="P205" s="6" t="str">
        <f>IF(AND(O205&gt;=0,O205&lt;Pieņēmumi!$L$46),0,
IF(AND(O205&gt;= Pieņēmumi!$L$46,O205&lt;Pieņēmumi!$L$47), "Mikro",
IF(AND(O205&gt;=Pieņēmumi!$L$47,O205&lt;Pieņēmumi!$L$48), "Mazs",
IF(AND(O205&gt;=Pieņēmumi!$L$48,O205&lt;Pieņēmumi!$L$49), "Vidējs","Liels"))))</f>
        <v>Mikro</v>
      </c>
      <c r="Q205" s="9">
        <f>IF(P205="Mikro",Pieņēmumi!$L$31*N205*0.5,
IF(P205="Mazs",Pieņēmumi!$L$31*N205,
IF(P205="Vidējs",Pieņēmumi!$L$32*N205,
IF(P205="Liels",Pieņēmumi!$L$34*N205,
0))))</f>
        <v>0.3734827264239029</v>
      </c>
      <c r="R205" s="9">
        <f>IF(P205="Mikro",Pieņēmumi!$L$31*N205*0.5,0)</f>
        <v>0.3734827264239029</v>
      </c>
      <c r="S205">
        <v>6</v>
      </c>
      <c r="T205">
        <v>1</v>
      </c>
      <c r="U205" s="2">
        <f t="shared" ref="U205:U213" si="177">S205/T205</f>
        <v>6</v>
      </c>
      <c r="V205" s="6">
        <f>ROUNDUP(IF($A205=1,S205/Pieņēmumi!$V$39,IF($A205=2,S205/Pieņēmumi!$V$40,IF($A205=3,S205/Pieņēmumi!$V$41,S205/Pieņēmumi!$V$42))),$V$10)</f>
        <v>1</v>
      </c>
      <c r="W205" s="6">
        <f t="shared" si="163"/>
        <v>6</v>
      </c>
      <c r="X205" s="6" t="str">
        <f>IF(AND(W205&gt;=0,W205&lt;Pieņēmumi!$V$46),0,
IF(AND(W205&gt;= Pieņēmumi!$V$46,W205&lt;Pieņēmumi!$V$47), "Mikro",
IF(AND(W205&gt;=Pieņēmumi!$V$47,W205&lt;Pieņēmumi!$V$48), "Mazs",
IF(AND(W205&gt;=Pieņēmumi!$V$48,W205&lt;Pieņēmumi!$V$49), "Vidējs","Liels"))))</f>
        <v>Mikro</v>
      </c>
      <c r="Y205" s="9">
        <f>IF(X205="Mikro",Pieņēmumi!$V$31*V205*0.5,
IF(X205="Mazs",Pieņēmumi!$V$31*V205,
IF(X205="Vidējs",Pieņēmumi!$V$32*V205,
IF(X205="Liels",Pieņēmumi!$V$34*V205,
0))))</f>
        <v>0.38904450669156554</v>
      </c>
      <c r="Z205" s="9">
        <f>IF(X205="Mikro",Pieņēmumi!$V$31*V205*0.5,0)</f>
        <v>0.38904450669156554</v>
      </c>
      <c r="AA205">
        <v>2</v>
      </c>
      <c r="AB205">
        <v>0</v>
      </c>
      <c r="AC205" s="2">
        <v>0</v>
      </c>
      <c r="AD205" s="6">
        <f>ROUNDUP(IF($A205=1,AA205/Pieņēmumi!$AF$39,IF($A205=2,AA205/Pieņēmumi!$AF$40,IF($A205=3,AA205/Pieņēmumi!$AF$41,AA205/Pieņēmumi!$AF$42))),$AD$10)</f>
        <v>1</v>
      </c>
      <c r="AE205" s="6">
        <f t="shared" si="164"/>
        <v>2</v>
      </c>
      <c r="AF205" s="6" t="str">
        <f>IF(AND(AE205&gt;=0,AE205&lt;Pieņēmumi!$AF$46),0,
IF(AND(AE205&gt;= Pieņēmumi!$AF$46,AE205&lt;Pieņēmumi!$AF$47), "Mikro",
IF(AND(AE205&gt;=Pieņēmumi!$AF$47,AE205&lt;Pieņēmumi!$AF$48), "Mazs",
IF(AND(AE205&gt;=Pieņēmumi!$AF$48,AE205&lt;Pieņēmumi!$AF$49), "Vidējs","Liels"))))</f>
        <v>Mikro</v>
      </c>
      <c r="AG205" s="9">
        <f>IF(AF205="Mikro",Pieņēmumi!$AF$31*AD205*0.5,
IF(AF205="Mazs",Pieņēmumi!$AF$31*AD205,
IF(AF205="Vidējs",Pieņēmumi!$AF$32*AD205,
IF(AF205="Liels",Pieņēmumi!$AF$34*AD205,
0))))</f>
        <v>0.42016806722689076</v>
      </c>
      <c r="AH205" s="9">
        <f>IF(AF205="Mikro",Pieņēmumi!$AF$31*AD205*0.5,0)</f>
        <v>0.42016806722689076</v>
      </c>
      <c r="AI205">
        <v>6</v>
      </c>
      <c r="AJ205">
        <v>0</v>
      </c>
      <c r="AK205" s="2">
        <v>0</v>
      </c>
      <c r="AL205" s="6">
        <f>ROUNDUP(IF($A205=1,AI205/Pieņēmumi!$AR$39,IF($A205=2,AI205/Pieņēmumi!$AR$40,IF($A205=3,AI205/Pieņēmumi!$AR$41,AI205/Pieņēmumi!$AR$42))),$AL$10)</f>
        <v>1</v>
      </c>
      <c r="AM205" s="6">
        <f t="shared" si="165"/>
        <v>6</v>
      </c>
      <c r="AN205" s="6" t="str">
        <f>IF(AND(AM205&gt;=0,AM205&lt;Pieņēmumi!$AR$46),0,
IF(AND(AM205&gt;= Pieņēmumi!$AR$46,AM205&lt;Pieņēmumi!$AR$47), "Mikro",
IF(AND(AM205&gt;=Pieņēmumi!$AR$47,AM205&lt;Pieņēmumi!$AR$48), "Mazs",
IF(AND(AM205&gt;=Pieņēmumi!$AR$48,AM205&lt;Pieņēmumi!$AR$49), "Vidējs","Liels"))))</f>
        <v>Mikro</v>
      </c>
      <c r="AO205" s="9">
        <f>IF(AN205="Mikro",Pieņēmumi!$AR$31*AL205*0.5,
IF(AN205="Mazs",Pieņēmumi!$AR$31*AL205,
IF(AN205="Vidējs",Pieņēmumi!$AR$32*AL205,
IF(AN205="Liels",Pieņēmumi!$AR$34*AL205,
0))))</f>
        <v>0.45129162776221604</v>
      </c>
      <c r="AP205" s="9">
        <f>IF(AN205="Mikro",Pieņēmumi!$AR$31*AL205*0.5,0)</f>
        <v>0.45129162776221604</v>
      </c>
      <c r="AQ205">
        <v>4</v>
      </c>
      <c r="AR205">
        <v>1</v>
      </c>
      <c r="AS205" s="2">
        <f t="shared" si="151"/>
        <v>4</v>
      </c>
      <c r="AT205" s="6">
        <f>ROUNDUP(IF($A205=1,AQ205/Pieņēmumi!$BC$39,IF($A205=2,AQ205/Pieņēmumi!$BC$40,IF($A205=3,AQ205/Pieņēmumi!$BC$41,AQ205/Pieņēmumi!$BC$42))),$AT$10)</f>
        <v>1</v>
      </c>
      <c r="AU205" s="6">
        <f t="shared" si="166"/>
        <v>4</v>
      </c>
      <c r="AV205" s="6" t="str">
        <f>IF(AND(AU205&gt;=0,AU205&lt;Pieņēmumi!$BC$46),0,
IF(AND(AU205&gt;= Pieņēmumi!$BC$46,AU205&lt;Pieņēmumi!$BC$47), "Mikro",
IF(AND(AU205&gt;=Pieņēmumi!$BC$47,AU205&lt;Pieņēmumi!$BC$48), "Mazs",
IF(AND(AU205&gt;=Pieņēmumi!$BC$48,AU205&lt;Pieņēmumi!$BC$49), "Vidējs","Liels"))))</f>
        <v>Mikro</v>
      </c>
      <c r="AW205" s="9">
        <f>IF(AV205="Mikro",Pieņēmumi!$BC$31*AT205*0.5,
IF(AV205="Mazs",Pieņēmumi!$BC$31*AT205,
IF(AV205="Vidējs",Pieņēmumi!$BC$32*AT205,
IF(AV205="Liels",Pieņēmumi!$BC$34*AT205,
0))))</f>
        <v>0.48241518829754126</v>
      </c>
      <c r="AX205" s="9">
        <f>IF(AV205="Mikro",Pieņēmumi!$BC$31*AT205*0.5,0)</f>
        <v>0.48241518829754126</v>
      </c>
      <c r="AY205">
        <v>5</v>
      </c>
      <c r="AZ205">
        <v>0</v>
      </c>
      <c r="BA205" s="2">
        <v>0</v>
      </c>
      <c r="BB205" s="6">
        <f>ROUNDUP(IF($A205=1,AY205/Pieņēmumi!$BN$39,IF($A205=2,AY205/Pieņēmumi!$BN$40,IF($A205=3,AY205/Pieņēmumi!$BN$41,AY205/Pieņēmumi!$BN$42))),$BB$10)</f>
        <v>1</v>
      </c>
      <c r="BC205" s="6">
        <f t="shared" si="167"/>
        <v>5</v>
      </c>
      <c r="BD205" s="6" t="str">
        <f>IF(AND(BC205&gt;=0,BC205&lt;Pieņēmumi!$BN$46),0,
IF(AND(BC205&gt;= Pieņēmumi!$BN$46,BC205&lt;Pieņēmumi!$BN$47), "Mikro",
IF(AND(BC205&gt;=Pieņēmumi!$BN$47,BC205&lt;Pieņēmumi!$BN$48), "Mazs",
IF(AND(BC205&gt;=Pieņēmumi!$BN$48,BC205&lt;Pieņēmumi!$BN$49), "Vidējs","Liels"))))</f>
        <v>Mikro</v>
      </c>
      <c r="BE205" s="9">
        <f>IF(BD205="Mikro",Pieņēmumi!$BN$31*BB205*0.5,
IF(BD205="Mazs",Pieņēmumi!$BN$31*BB205,
IF(BD205="Vidējs",Pieņēmumi!$BN$32*BB205,
IF(BD205="Liels",Pieņēmumi!$BN$34*BB205,
0))))</f>
        <v>0.51353874883286654</v>
      </c>
      <c r="BF205" s="9">
        <f>IF(BD205="Mikro",Pieņēmumi!$BN$31*BB205*0.5,0)</f>
        <v>0.51353874883286654</v>
      </c>
      <c r="BG205">
        <v>5</v>
      </c>
      <c r="BH205">
        <v>1</v>
      </c>
      <c r="BI205" s="2">
        <f>BG205/BH205</f>
        <v>5</v>
      </c>
      <c r="BJ205" s="6">
        <f>ROUNDUP(IF($A205=1,BG205/Pieņēmumi!$BY$39,IF($A205=2,BG205/Pieņēmumi!$BY$40,IF($A205=3,BG205/Pieņēmumi!$BY$41,BG205/Pieņēmumi!$BY$42))),$BJ$10)</f>
        <v>1</v>
      </c>
      <c r="BK205" s="6">
        <f t="shared" si="168"/>
        <v>5</v>
      </c>
      <c r="BL205" s="6" t="str">
        <f>IF(AND(BK205&gt;=0,BK205&lt;Pieņēmumi!$BY$46),0,
IF(AND(BK205&gt;= Pieņēmumi!$BY$46,BK205&lt;Pieņēmumi!$BY$47), "Mikro",
IF(AND(BK205&gt;=Pieņēmumi!$BY$47,BK205&lt;Pieņēmumi!$BY$48), "Mazs",
IF(AND(BK205&gt;=Pieņēmumi!$BY$48,BK205&lt;Pieņēmumi!$BY$49), "Vidējs","Liels"))))</f>
        <v>Mikro</v>
      </c>
      <c r="BM205" s="9">
        <f>IF(BL205="Mikro",Pieņēmumi!$BY$31*BJ205*0.5,
IF(BL205="Mazs",Pieņēmumi!$BY$31*BJ205,
IF(BL205="Vidējs",Pieņēmumi!$BY$32*BJ205,
IF(BL205="Liels",Pieņēmumi!$BY$34*BJ205,
0))))</f>
        <v>0.54466230936819171</v>
      </c>
      <c r="BN205" s="9">
        <f>IF(BL205="Mikro",Pieņēmumi!$BY$31*BJ205*0.5,0)</f>
        <v>0.54466230936819171</v>
      </c>
      <c r="BO205">
        <v>10</v>
      </c>
      <c r="BP205">
        <v>1</v>
      </c>
      <c r="BQ205" s="2">
        <f>BO205/BP205</f>
        <v>10</v>
      </c>
      <c r="BR205" s="6">
        <f>ROUNDUP(IF($A205=1,BO205/Pieņēmumi!$CJ$39,IF($A205=2,BO205/Pieņēmumi!$CJ$40,IF($A205=3,BO205/Pieņēmumi!$CJ$41,BO205/Pieņēmumi!$CJ$42))),$BR$10)</f>
        <v>1</v>
      </c>
      <c r="BS205" s="6">
        <f t="shared" si="169"/>
        <v>10</v>
      </c>
      <c r="BT205" s="6" t="str">
        <f>IF(AND(BS205&gt;=0,BS205&lt;Pieņēmumi!$CJ$46),0,
IF(AND(BS205&gt;= Pieņēmumi!$CJ$46,BS205&lt;Pieņēmumi!$CJ$47), "Mikro",
IF(AND(BS205&gt;=Pieņēmumi!$CJ$47,BS205&lt;Pieņēmumi!$CJ$48), "Mazs",
IF(AND(BS205&gt;=Pieņēmumi!$CJ$48,BS205&lt;Pieņēmumi!$CJ$49), "Vidējs","Liels"))))</f>
        <v>Mazs</v>
      </c>
      <c r="BU205" s="9">
        <f>IF(BT205="Mikro",Pieņēmumi!$CJ$31*BR205*0.5,
IF(BT205="Mazs",Pieņēmumi!$CJ$31*BR205,
IF(BT205="Vidējs",Pieņēmumi!$CJ$32*BR205,
IF(BT205="Liels",Pieņēmumi!$CJ$34*BR205,
0))))</f>
        <v>1.0893246187363834</v>
      </c>
      <c r="BV205" s="9">
        <f>IF(BT205="Mikro",Pieņēmumi!$CJ$31*BR205*0.5,0)</f>
        <v>0</v>
      </c>
      <c r="BW205">
        <v>0</v>
      </c>
      <c r="BX205">
        <v>0</v>
      </c>
      <c r="BY205" s="2">
        <v>0</v>
      </c>
      <c r="BZ205" s="6">
        <f>ROUNDUP(IF($A205=1,BW205/Pieņēmumi!$CU$42,IF($A205=2,BW205/Pieņēmumi!$CU$43,IF($A205=3,BW205/Pieņēmumi!$CU$44,BW205/Pieņēmumi!$CU$45))),$CH$10)</f>
        <v>0</v>
      </c>
      <c r="CA205" s="6">
        <f t="shared" si="170"/>
        <v>0</v>
      </c>
      <c r="CB205" s="6">
        <f>IF(AND(CA205&gt;=0,CA205&lt;Pieņēmumi!$CU$49),0,
IF(AND(CA205&gt;=Pieņēmumi!$CU$49,CA205&lt;Pieņēmumi!$CU$50),"Mazs",
IF(AND(CA205&gt;=Pieņēmumi!$CU$50,CA205&lt;Pieņēmumi!$CU$51),"Vidējs","Liels")))</f>
        <v>0</v>
      </c>
      <c r="CC205" s="9">
        <f>IF(CB205="Mazs",Pieņēmumi!$CU$34*BZ205,IF(CB205="Vidējs",Pieņēmumi!$CU$35*BZ205,IF(CB205="Liels",Pieņēmumi!$CU$37*BZ205,0)))</f>
        <v>0</v>
      </c>
      <c r="CD205" s="9">
        <f>IF(CB205="Mazs",(Pieņēmumi!$CU$35-Pieņēmumi!$CU$34)*BZ205,0)</f>
        <v>0</v>
      </c>
      <c r="CE205">
        <v>0</v>
      </c>
      <c r="CF205">
        <v>0</v>
      </c>
      <c r="CG205" s="2">
        <v>0</v>
      </c>
      <c r="CH205" s="6">
        <f>ROUNDUP(IF($A205=1,CE205/Pieņēmumi!$DE$42,IF($A205=2,CE205/Pieņēmumi!$DE$43,IF($A205=3,CE205/Pieņēmumi!$DE$44,CE205/Pieņēmumi!$DE$45))),$CH$10)</f>
        <v>0</v>
      </c>
      <c r="CI205" s="6">
        <f t="shared" si="171"/>
        <v>0</v>
      </c>
      <c r="CJ205" s="6">
        <f>IF(AND(CI205&gt;=0,CI205&lt;Pieņēmumi!$DE$49),0,
IF(AND(CI205&gt;=Pieņēmumi!$DE$49,CI205&lt;Pieņēmumi!$DE$50),"Mazs",
IF(AND(CI205&gt;=Pieņēmumi!$DE$50,CI205&lt;Pieņēmumi!$DE$51),"Vidējs","Liels")))</f>
        <v>0</v>
      </c>
      <c r="CK205" s="9">
        <f>IF(CJ205="Mazs",Pieņēmumi!$DE$34*CH205,IF(CJ205="Vidējs",Pieņēmumi!$DE$35*CH205,IF(CJ205="Liels",Pieņēmumi!$DE$37*CH205,0)))</f>
        <v>0</v>
      </c>
      <c r="CL205" s="9">
        <f>IF(CJ205="Mazs",(Pieņēmumi!$DE$35-Pieņēmumi!$DE$34)*CH205,0)</f>
        <v>0</v>
      </c>
      <c r="CM205">
        <v>0</v>
      </c>
      <c r="CN205">
        <v>0</v>
      </c>
      <c r="CO205" s="2">
        <v>0</v>
      </c>
      <c r="CP205" s="6">
        <f>ROUNDUP(IF($A205=1,CM205/Pieņēmumi!$DO$42,IF($A205=2,CM205/Pieņēmumi!$DO$43,IF($A205=3,CM205/Pieņēmumi!$DO$44,CM205/Pieņēmumi!$DO$45))),$CP$10)</f>
        <v>0</v>
      </c>
      <c r="CQ205" s="6">
        <f t="shared" si="172"/>
        <v>0</v>
      </c>
      <c r="CR205" s="6">
        <f>IF(AND(CQ205&gt;=0,CQ205&lt;Pieņēmumi!$DO$49),0,
IF(AND(CQ205&gt;=Pieņēmumi!$DO$49,CQ205&lt;Pieņēmumi!$DO$50),"Mazs",
IF(AND(CQ205&gt;=Pieņēmumi!$DO$50,CQ205&lt;Pieņēmumi!$DO$51),"Vidējs","Liels")))</f>
        <v>0</v>
      </c>
      <c r="CS205" s="9">
        <f>IF(CR205="Mazs",Pieņēmumi!$DO$34*CP205,IF(CR205="Vidējs",Pieņēmumi!$DO$35*CP205,IF(CR205="Liels",Pieņēmumi!$DO$37*CP205,0)))</f>
        <v>0</v>
      </c>
      <c r="CT205" s="9">
        <f>IF(CR205="Mazs",(Pieņēmumi!$DO$35-Pieņēmumi!$DO$34)*CP205,0)</f>
        <v>0</v>
      </c>
      <c r="CU205" s="6">
        <f t="shared" si="173"/>
        <v>46</v>
      </c>
      <c r="CV205" s="6">
        <f t="shared" si="174"/>
        <v>5</v>
      </c>
      <c r="CW205" s="2">
        <f t="shared" si="175"/>
        <v>9.1999999999999993</v>
      </c>
      <c r="CX205" t="str">
        <f t="shared" si="176"/>
        <v>Mazā</v>
      </c>
    </row>
    <row r="206" spans="1:102" x14ac:dyDescent="0.25">
      <c r="A206" s="5">
        <v>3</v>
      </c>
      <c r="B206" s="23">
        <v>0.65396043841856155</v>
      </c>
      <c r="C206">
        <v>7</v>
      </c>
      <c r="D206">
        <v>1</v>
      </c>
      <c r="E206" s="2">
        <f t="shared" si="155"/>
        <v>7</v>
      </c>
      <c r="F206" s="6">
        <f>ROUNDUP(IF($A206=1,C206/Pieņēmumi!$B$39,IF($A206=2,C206/Pieņēmumi!$B$40,IF($A206=3,C206/Pieņēmumi!$B$41,C206/Pieņēmumi!$B$42))),$F$10)</f>
        <v>1</v>
      </c>
      <c r="G206" s="6">
        <f t="shared" si="161"/>
        <v>7</v>
      </c>
      <c r="H206" s="6" t="str">
        <f>IF(AND(G206&gt;=0,G206&lt;Pieņēmumi!$B$46),0,
IF(AND(G206&gt;= Pieņēmumi!$B$46,G206&lt;Pieņēmumi!$B$47), "Mikro",
IF(AND(G206&gt;=Pieņēmumi!$B$47,G206&lt;Pieņēmumi!$B$48), "Mazs",
IF(AND(G206&gt;=Pieņēmumi!$B$48,G206&lt;Pieņēmumi!$B$49), "Vidējs","Liels"))))</f>
        <v>Mikro</v>
      </c>
      <c r="I206" s="9">
        <f>IF(H206="Mikro",Pieņēmumi!$B$31*F206*0.5,
IF(H206="Mazs",Pieņēmumi!$B$31*F206,
IF(H206="Vidējs",Pieņēmumi!$B$32*F206,
IF(H206="Liels",Pieņēmumi!$B$34*F206,
0))))</f>
        <v>0.35792094615624032</v>
      </c>
      <c r="J206" s="9">
        <f>IF(H206="Mikro",Pieņēmumi!$B$31*F206*0.5,0)</f>
        <v>0.35792094615624032</v>
      </c>
      <c r="K206">
        <v>3</v>
      </c>
      <c r="L206">
        <v>1</v>
      </c>
      <c r="M206" s="2">
        <f t="shared" ref="M206:M211" si="178">K206/L206</f>
        <v>3</v>
      </c>
      <c r="N206" s="6">
        <f>ROUNDUP(IF($A206=1,K206/Pieņēmumi!$L$39,IF($A206=2,K206/Pieņēmumi!$L$40,IF($A206=3,K206/Pieņēmumi!$L$41,K206/Pieņēmumi!$L$42))),$N$10)</f>
        <v>1</v>
      </c>
      <c r="O206" s="6">
        <f t="shared" si="162"/>
        <v>3</v>
      </c>
      <c r="P206" s="6" t="str">
        <f>IF(AND(O206&gt;=0,O206&lt;Pieņēmumi!$L$46),0,
IF(AND(O206&gt;= Pieņēmumi!$L$46,O206&lt;Pieņēmumi!$L$47), "Mikro",
IF(AND(O206&gt;=Pieņēmumi!$L$47,O206&lt;Pieņēmumi!$L$48), "Mazs",
IF(AND(O206&gt;=Pieņēmumi!$L$48,O206&lt;Pieņēmumi!$L$49), "Vidējs","Liels"))))</f>
        <v>Mikro</v>
      </c>
      <c r="Q206" s="9">
        <f>IF(P206="Mikro",Pieņēmumi!$L$31*N206*0.5,
IF(P206="Mazs",Pieņēmumi!$L$31*N206,
IF(P206="Vidējs",Pieņēmumi!$L$32*N206,
IF(P206="Liels",Pieņēmumi!$L$34*N206,
0))))</f>
        <v>0.3734827264239029</v>
      </c>
      <c r="R206" s="9">
        <f>IF(P206="Mikro",Pieņēmumi!$L$31*N206*0.5,0)</f>
        <v>0.3734827264239029</v>
      </c>
      <c r="S206">
        <v>3</v>
      </c>
      <c r="T206">
        <v>1</v>
      </c>
      <c r="U206" s="2">
        <f t="shared" si="177"/>
        <v>3</v>
      </c>
      <c r="V206" s="6">
        <f>ROUNDUP(IF($A206=1,S206/Pieņēmumi!$V$39,IF($A206=2,S206/Pieņēmumi!$V$40,IF($A206=3,S206/Pieņēmumi!$V$41,S206/Pieņēmumi!$V$42))),$V$10)</f>
        <v>1</v>
      </c>
      <c r="W206" s="6">
        <f t="shared" si="163"/>
        <v>3</v>
      </c>
      <c r="X206" s="6" t="str">
        <f>IF(AND(W206&gt;=0,W206&lt;Pieņēmumi!$V$46),0,
IF(AND(W206&gt;= Pieņēmumi!$V$46,W206&lt;Pieņēmumi!$V$47), "Mikro",
IF(AND(W206&gt;=Pieņēmumi!$V$47,W206&lt;Pieņēmumi!$V$48), "Mazs",
IF(AND(W206&gt;=Pieņēmumi!$V$48,W206&lt;Pieņēmumi!$V$49), "Vidējs","Liels"))))</f>
        <v>Mikro</v>
      </c>
      <c r="Y206" s="9">
        <f>IF(X206="Mikro",Pieņēmumi!$V$31*V206*0.5,
IF(X206="Mazs",Pieņēmumi!$V$31*V206,
IF(X206="Vidējs",Pieņēmumi!$V$32*V206,
IF(X206="Liels",Pieņēmumi!$V$34*V206,
0))))</f>
        <v>0.38904450669156554</v>
      </c>
      <c r="Z206" s="9">
        <f>IF(X206="Mikro",Pieņēmumi!$V$31*V206*0.5,0)</f>
        <v>0.38904450669156554</v>
      </c>
      <c r="AA206">
        <v>0</v>
      </c>
      <c r="AB206">
        <v>0</v>
      </c>
      <c r="AC206" s="2">
        <v>0</v>
      </c>
      <c r="AD206" s="6">
        <f>ROUNDUP(IF($A206=1,AA206/Pieņēmumi!$AF$39,IF($A206=2,AA206/Pieņēmumi!$AF$40,IF($A206=3,AA206/Pieņēmumi!$AF$41,AA206/Pieņēmumi!$AF$42))),$AD$10)</f>
        <v>0</v>
      </c>
      <c r="AE206" s="6">
        <f t="shared" si="164"/>
        <v>0</v>
      </c>
      <c r="AF206" s="6">
        <f>IF(AND(AE206&gt;=0,AE206&lt;Pieņēmumi!$AF$46),0,
IF(AND(AE206&gt;= Pieņēmumi!$AF$46,AE206&lt;Pieņēmumi!$AF$47), "Mikro",
IF(AND(AE206&gt;=Pieņēmumi!$AF$47,AE206&lt;Pieņēmumi!$AF$48), "Mazs",
IF(AND(AE206&gt;=Pieņēmumi!$AF$48,AE206&lt;Pieņēmumi!$AF$49), "Vidējs","Liels"))))</f>
        <v>0</v>
      </c>
      <c r="AG206" s="9">
        <f>IF(AF206="Mikro",Pieņēmumi!$AF$31*AD206*0.5,
IF(AF206="Mazs",Pieņēmumi!$AF$31*AD206,
IF(AF206="Vidējs",Pieņēmumi!$AF$32*AD206,
IF(AF206="Liels",Pieņēmumi!$AF$34*AD206,
0))))</f>
        <v>0</v>
      </c>
      <c r="AH206" s="9">
        <f>IF(AF206="Mikro",Pieņēmumi!$AF$31*AD206*0.5,0)</f>
        <v>0</v>
      </c>
      <c r="AI206">
        <v>0</v>
      </c>
      <c r="AJ206">
        <v>0</v>
      </c>
      <c r="AK206" s="2">
        <v>0</v>
      </c>
      <c r="AL206" s="6">
        <f>ROUNDUP(IF($A206=1,AI206/Pieņēmumi!$AR$39,IF($A206=2,AI206/Pieņēmumi!$AR$40,IF($A206=3,AI206/Pieņēmumi!$AR$41,AI206/Pieņēmumi!$AR$42))),$AL$10)</f>
        <v>0</v>
      </c>
      <c r="AM206" s="6">
        <f t="shared" si="165"/>
        <v>0</v>
      </c>
      <c r="AN206" s="6">
        <f>IF(AND(AM206&gt;=0,AM206&lt;Pieņēmumi!$AR$46),0,
IF(AND(AM206&gt;= Pieņēmumi!$AR$46,AM206&lt;Pieņēmumi!$AR$47), "Mikro",
IF(AND(AM206&gt;=Pieņēmumi!$AR$47,AM206&lt;Pieņēmumi!$AR$48), "Mazs",
IF(AND(AM206&gt;=Pieņēmumi!$AR$48,AM206&lt;Pieņēmumi!$AR$49), "Vidējs","Liels"))))</f>
        <v>0</v>
      </c>
      <c r="AO206" s="9">
        <f>IF(AN206="Mikro",Pieņēmumi!$AR$31*AL206*0.5,
IF(AN206="Mazs",Pieņēmumi!$AR$31*AL206,
IF(AN206="Vidējs",Pieņēmumi!$AR$32*AL206,
IF(AN206="Liels",Pieņēmumi!$AR$34*AL206,
0))))</f>
        <v>0</v>
      </c>
      <c r="AP206" s="9">
        <f>IF(AN206="Mikro",Pieņēmumi!$AR$31*AL206*0.5,0)</f>
        <v>0</v>
      </c>
      <c r="AQ206">
        <v>0</v>
      </c>
      <c r="AR206">
        <v>0</v>
      </c>
      <c r="AS206" s="2">
        <v>0</v>
      </c>
      <c r="AT206" s="6">
        <f>ROUNDUP(IF($A206=1,AQ206/Pieņēmumi!$BC$39,IF($A206=2,AQ206/Pieņēmumi!$BC$40,IF($A206=3,AQ206/Pieņēmumi!$BC$41,AQ206/Pieņēmumi!$BC$42))),$AT$10)</f>
        <v>0</v>
      </c>
      <c r="AU206" s="6">
        <f t="shared" si="166"/>
        <v>0</v>
      </c>
      <c r="AV206" s="6">
        <f>IF(AND(AU206&gt;=0,AU206&lt;Pieņēmumi!$BC$46),0,
IF(AND(AU206&gt;= Pieņēmumi!$BC$46,AU206&lt;Pieņēmumi!$BC$47), "Mikro",
IF(AND(AU206&gt;=Pieņēmumi!$BC$47,AU206&lt;Pieņēmumi!$BC$48), "Mazs",
IF(AND(AU206&gt;=Pieņēmumi!$BC$48,AU206&lt;Pieņēmumi!$BC$49), "Vidējs","Liels"))))</f>
        <v>0</v>
      </c>
      <c r="AW206" s="9">
        <f>IF(AV206="Mikro",Pieņēmumi!$BC$31*AT206*0.5,
IF(AV206="Mazs",Pieņēmumi!$BC$31*AT206,
IF(AV206="Vidējs",Pieņēmumi!$BC$32*AT206,
IF(AV206="Liels",Pieņēmumi!$BC$34*AT206,
0))))</f>
        <v>0</v>
      </c>
      <c r="AX206" s="9">
        <f>IF(AV206="Mikro",Pieņēmumi!$BC$31*AT206*0.5,0)</f>
        <v>0</v>
      </c>
      <c r="AY206">
        <v>0</v>
      </c>
      <c r="AZ206">
        <v>0</v>
      </c>
      <c r="BA206" s="2">
        <v>0</v>
      </c>
      <c r="BB206" s="6">
        <f>ROUNDUP(IF($A206=1,AY206/Pieņēmumi!$BN$39,IF($A206=2,AY206/Pieņēmumi!$BN$40,IF($A206=3,AY206/Pieņēmumi!$BN$41,AY206/Pieņēmumi!$BN$42))),$BB$10)</f>
        <v>0</v>
      </c>
      <c r="BC206" s="6">
        <f t="shared" si="167"/>
        <v>0</v>
      </c>
      <c r="BD206" s="6">
        <f>IF(AND(BC206&gt;=0,BC206&lt;Pieņēmumi!$BN$46),0,
IF(AND(BC206&gt;= Pieņēmumi!$BN$46,BC206&lt;Pieņēmumi!$BN$47), "Mikro",
IF(AND(BC206&gt;=Pieņēmumi!$BN$47,BC206&lt;Pieņēmumi!$BN$48), "Mazs",
IF(AND(BC206&gt;=Pieņēmumi!$BN$48,BC206&lt;Pieņēmumi!$BN$49), "Vidējs","Liels"))))</f>
        <v>0</v>
      </c>
      <c r="BE206" s="9">
        <f>IF(BD206="Mikro",Pieņēmumi!$BN$31*BB206*0.5,
IF(BD206="Mazs",Pieņēmumi!$BN$31*BB206,
IF(BD206="Vidējs",Pieņēmumi!$BN$32*BB206,
IF(BD206="Liels",Pieņēmumi!$BN$34*BB206,
0))))</f>
        <v>0</v>
      </c>
      <c r="BF206" s="9">
        <f>IF(BD206="Mikro",Pieņēmumi!$BN$31*BB206*0.5,0)</f>
        <v>0</v>
      </c>
      <c r="BG206">
        <v>0</v>
      </c>
      <c r="BH206">
        <v>0</v>
      </c>
      <c r="BI206" s="2">
        <v>0</v>
      </c>
      <c r="BJ206" s="6">
        <f>ROUNDUP(IF($A206=1,BG206/Pieņēmumi!$BY$39,IF($A206=2,BG206/Pieņēmumi!$BY$40,IF($A206=3,BG206/Pieņēmumi!$BY$41,BG206/Pieņēmumi!$BY$42))),$BJ$10)</f>
        <v>0</v>
      </c>
      <c r="BK206" s="6">
        <f t="shared" si="168"/>
        <v>0</v>
      </c>
      <c r="BL206" s="6">
        <f>IF(AND(BK206&gt;=0,BK206&lt;Pieņēmumi!$BY$46),0,
IF(AND(BK206&gt;= Pieņēmumi!$BY$46,BK206&lt;Pieņēmumi!$BY$47), "Mikro",
IF(AND(BK206&gt;=Pieņēmumi!$BY$47,BK206&lt;Pieņēmumi!$BY$48), "Mazs",
IF(AND(BK206&gt;=Pieņēmumi!$BY$48,BK206&lt;Pieņēmumi!$BY$49), "Vidējs","Liels"))))</f>
        <v>0</v>
      </c>
      <c r="BM206" s="9">
        <f>IF(BL206="Mikro",Pieņēmumi!$BY$31*BJ206*0.5,
IF(BL206="Mazs",Pieņēmumi!$BY$31*BJ206,
IF(BL206="Vidējs",Pieņēmumi!$BY$32*BJ206,
IF(BL206="Liels",Pieņēmumi!$BY$34*BJ206,
0))))</f>
        <v>0</v>
      </c>
      <c r="BN206" s="9">
        <f>IF(BL206="Mikro",Pieņēmumi!$BY$31*BJ206*0.5,0)</f>
        <v>0</v>
      </c>
      <c r="BO206">
        <v>0</v>
      </c>
      <c r="BP206">
        <v>0</v>
      </c>
      <c r="BQ206" s="2">
        <v>0</v>
      </c>
      <c r="BR206" s="6">
        <f>ROUNDUP(IF($A206=1,BO206/Pieņēmumi!$CJ$39,IF($A206=2,BO206/Pieņēmumi!$CJ$40,IF($A206=3,BO206/Pieņēmumi!$CJ$41,BO206/Pieņēmumi!$CJ$42))),$BR$10)</f>
        <v>0</v>
      </c>
      <c r="BS206" s="6">
        <f t="shared" si="169"/>
        <v>0</v>
      </c>
      <c r="BT206" s="6">
        <f>IF(AND(BS206&gt;=0,BS206&lt;Pieņēmumi!$CJ$46),0,
IF(AND(BS206&gt;= Pieņēmumi!$CJ$46,BS206&lt;Pieņēmumi!$CJ$47), "Mikro",
IF(AND(BS206&gt;=Pieņēmumi!$CJ$47,BS206&lt;Pieņēmumi!$CJ$48), "Mazs",
IF(AND(BS206&gt;=Pieņēmumi!$CJ$48,BS206&lt;Pieņēmumi!$CJ$49), "Vidējs","Liels"))))</f>
        <v>0</v>
      </c>
      <c r="BU206" s="9">
        <f>IF(BT206="Mikro",Pieņēmumi!$CJ$31*BR206*0.5,
IF(BT206="Mazs",Pieņēmumi!$CJ$31*BR206,
IF(BT206="Vidējs",Pieņēmumi!$CJ$32*BR206,
IF(BT206="Liels",Pieņēmumi!$CJ$34*BR206,
0))))</f>
        <v>0</v>
      </c>
      <c r="BV206" s="9">
        <f>IF(BT206="Mikro",Pieņēmumi!$CJ$31*BR206*0.5,0)</f>
        <v>0</v>
      </c>
      <c r="BW206">
        <v>0</v>
      </c>
      <c r="BX206">
        <v>0</v>
      </c>
      <c r="BY206" s="2">
        <v>0</v>
      </c>
      <c r="BZ206" s="6">
        <f>ROUNDUP(IF($A206=1,BW206/Pieņēmumi!$CU$42,IF($A206=2,BW206/Pieņēmumi!$CU$43,IF($A206=3,BW206/Pieņēmumi!$CU$44,BW206/Pieņēmumi!$CU$45))),$CH$10)</f>
        <v>0</v>
      </c>
      <c r="CA206" s="6">
        <f t="shared" si="170"/>
        <v>0</v>
      </c>
      <c r="CB206" s="6">
        <f>IF(AND(CA206&gt;=0,CA206&lt;Pieņēmumi!$CU$49),0,
IF(AND(CA206&gt;=Pieņēmumi!$CU$49,CA206&lt;Pieņēmumi!$CU$50),"Mazs",
IF(AND(CA206&gt;=Pieņēmumi!$CU$50,CA206&lt;Pieņēmumi!$CU$51),"Vidējs","Liels")))</f>
        <v>0</v>
      </c>
      <c r="CC206" s="9">
        <f>IF(CB206="Mazs",Pieņēmumi!$CU$34*BZ206,IF(CB206="Vidējs",Pieņēmumi!$CU$35*BZ206,IF(CB206="Liels",Pieņēmumi!$CU$37*BZ206,0)))</f>
        <v>0</v>
      </c>
      <c r="CD206" s="9">
        <f>IF(CB206="Mazs",(Pieņēmumi!$CU$35-Pieņēmumi!$CU$34)*BZ206,0)</f>
        <v>0</v>
      </c>
      <c r="CE206">
        <v>0</v>
      </c>
      <c r="CF206">
        <v>0</v>
      </c>
      <c r="CG206" s="2">
        <v>0</v>
      </c>
      <c r="CH206" s="6">
        <f>ROUNDUP(IF($A206=1,CE206/Pieņēmumi!$DE$42,IF($A206=2,CE206/Pieņēmumi!$DE$43,IF($A206=3,CE206/Pieņēmumi!$DE$44,CE206/Pieņēmumi!$DE$45))),$CH$10)</f>
        <v>0</v>
      </c>
      <c r="CI206" s="6">
        <f t="shared" si="171"/>
        <v>0</v>
      </c>
      <c r="CJ206" s="6">
        <f>IF(AND(CI206&gt;=0,CI206&lt;Pieņēmumi!$DE$49),0,
IF(AND(CI206&gt;=Pieņēmumi!$DE$49,CI206&lt;Pieņēmumi!$DE$50),"Mazs",
IF(AND(CI206&gt;=Pieņēmumi!$DE$50,CI206&lt;Pieņēmumi!$DE$51),"Vidējs","Liels")))</f>
        <v>0</v>
      </c>
      <c r="CK206" s="9">
        <f>IF(CJ206="Mazs",Pieņēmumi!$DE$34*CH206,IF(CJ206="Vidējs",Pieņēmumi!$DE$35*CH206,IF(CJ206="Liels",Pieņēmumi!$DE$37*CH206,0)))</f>
        <v>0</v>
      </c>
      <c r="CL206" s="9">
        <f>IF(CJ206="Mazs",(Pieņēmumi!$DE$35-Pieņēmumi!$DE$34)*CH206,0)</f>
        <v>0</v>
      </c>
      <c r="CM206">
        <v>0</v>
      </c>
      <c r="CN206">
        <v>0</v>
      </c>
      <c r="CO206" s="2">
        <v>0</v>
      </c>
      <c r="CP206" s="6">
        <f>ROUNDUP(IF($A206=1,CM206/Pieņēmumi!$DO$42,IF($A206=2,CM206/Pieņēmumi!$DO$43,IF($A206=3,CM206/Pieņēmumi!$DO$44,CM206/Pieņēmumi!$DO$45))),$CP$10)</f>
        <v>0</v>
      </c>
      <c r="CQ206" s="6">
        <f t="shared" si="172"/>
        <v>0</v>
      </c>
      <c r="CR206" s="6">
        <f>IF(AND(CQ206&gt;=0,CQ206&lt;Pieņēmumi!$DO$49),0,
IF(AND(CQ206&gt;=Pieņēmumi!$DO$49,CQ206&lt;Pieņēmumi!$DO$50),"Mazs",
IF(AND(CQ206&gt;=Pieņēmumi!$DO$50,CQ206&lt;Pieņēmumi!$DO$51),"Vidējs","Liels")))</f>
        <v>0</v>
      </c>
      <c r="CS206" s="9">
        <f>IF(CR206="Mazs",Pieņēmumi!$DO$34*CP206,IF(CR206="Vidējs",Pieņēmumi!$DO$35*CP206,IF(CR206="Liels",Pieņēmumi!$DO$37*CP206,0)))</f>
        <v>0</v>
      </c>
      <c r="CT206" s="9">
        <f>IF(CR206="Mazs",(Pieņēmumi!$DO$35-Pieņēmumi!$DO$34)*CP206,0)</f>
        <v>0</v>
      </c>
      <c r="CU206" s="6">
        <f t="shared" si="173"/>
        <v>13</v>
      </c>
      <c r="CV206" s="6">
        <f t="shared" si="174"/>
        <v>3</v>
      </c>
      <c r="CW206" s="2">
        <f t="shared" si="175"/>
        <v>4.333333333333333</v>
      </c>
      <c r="CX206" t="str">
        <f t="shared" si="176"/>
        <v>Mazā</v>
      </c>
    </row>
    <row r="207" spans="1:102" x14ac:dyDescent="0.25">
      <c r="A207" s="5">
        <v>3</v>
      </c>
      <c r="B207" s="23">
        <v>0.65333242537511549</v>
      </c>
      <c r="C207">
        <v>11</v>
      </c>
      <c r="D207">
        <v>1</v>
      </c>
      <c r="E207" s="2">
        <f t="shared" si="155"/>
        <v>11</v>
      </c>
      <c r="F207" s="6">
        <f>ROUNDUP(IF($A207=1,C207/Pieņēmumi!$B$39,IF($A207=2,C207/Pieņēmumi!$B$40,IF($A207=3,C207/Pieņēmumi!$B$41,C207/Pieņēmumi!$B$42))),$F$10)</f>
        <v>1</v>
      </c>
      <c r="G207" s="6">
        <f t="shared" si="161"/>
        <v>11</v>
      </c>
      <c r="H207" s="6" t="str">
        <f>IF(AND(G207&gt;=0,G207&lt;Pieņēmumi!$B$46),0,
IF(AND(G207&gt;= Pieņēmumi!$B$46,G207&lt;Pieņēmumi!$B$47), "Mikro",
IF(AND(G207&gt;=Pieņēmumi!$B$47,G207&lt;Pieņēmumi!$B$48), "Mazs",
IF(AND(G207&gt;=Pieņēmumi!$B$48,G207&lt;Pieņēmumi!$B$49), "Vidējs","Liels"))))</f>
        <v>Mazs</v>
      </c>
      <c r="I207" s="9">
        <f>IF(H207="Mikro",Pieņēmumi!$B$31*F207*0.5,
IF(H207="Mazs",Pieņēmumi!$B$31*F207,
IF(H207="Vidējs",Pieņēmumi!$B$32*F207,
IF(H207="Liels",Pieņēmumi!$B$34*F207,
0))))</f>
        <v>0.71584189231248063</v>
      </c>
      <c r="J207" s="9">
        <f>IF(H207="Mikro",Pieņēmumi!$B$31*F207*0.5,0)</f>
        <v>0</v>
      </c>
      <c r="K207">
        <v>16</v>
      </c>
      <c r="L207">
        <v>1</v>
      </c>
      <c r="M207" s="2">
        <f t="shared" si="178"/>
        <v>16</v>
      </c>
      <c r="N207" s="6">
        <f>ROUNDUP(IF($A207=1,K207/Pieņēmumi!$L$39,IF($A207=2,K207/Pieņēmumi!$L$40,IF($A207=3,K207/Pieņēmumi!$L$41,K207/Pieņēmumi!$L$42))),$N$10)</f>
        <v>1</v>
      </c>
      <c r="O207" s="6">
        <f t="shared" si="162"/>
        <v>16</v>
      </c>
      <c r="P207" s="6" t="str">
        <f>IF(AND(O207&gt;=0,O207&lt;Pieņēmumi!$L$46),0,
IF(AND(O207&gt;= Pieņēmumi!$L$46,O207&lt;Pieņēmumi!$L$47), "Mikro",
IF(AND(O207&gt;=Pieņēmumi!$L$47,O207&lt;Pieņēmumi!$L$48), "Mazs",
IF(AND(O207&gt;=Pieņēmumi!$L$48,O207&lt;Pieņēmumi!$L$49), "Vidējs","Liels"))))</f>
        <v>Vidējs</v>
      </c>
      <c r="Q207" s="9">
        <f>IF(P207="Mikro",Pieņēmumi!$L$31*N207*0.5,
IF(P207="Mazs",Pieņēmumi!$L$31*N207,
IF(P207="Vidējs",Pieņēmumi!$L$32*N207,
IF(P207="Liels",Pieņēmumi!$L$34*N207,
0))))</f>
        <v>0.83979328165374689</v>
      </c>
      <c r="R207" s="9">
        <f>IF(P207="Mikro",Pieņēmumi!$L$31*N207*0.5,0)</f>
        <v>0</v>
      </c>
      <c r="S207">
        <v>9</v>
      </c>
      <c r="T207">
        <v>1</v>
      </c>
      <c r="U207" s="2">
        <f t="shared" si="177"/>
        <v>9</v>
      </c>
      <c r="V207" s="6">
        <f>ROUNDUP(IF($A207=1,S207/Pieņēmumi!$V$39,IF($A207=2,S207/Pieņēmumi!$V$40,IF($A207=3,S207/Pieņēmumi!$V$41,S207/Pieņēmumi!$V$42))),$V$10)</f>
        <v>1</v>
      </c>
      <c r="W207" s="6">
        <f t="shared" si="163"/>
        <v>9</v>
      </c>
      <c r="X207" s="6" t="str">
        <f>IF(AND(W207&gt;=0,W207&lt;Pieņēmumi!$V$46),0,
IF(AND(W207&gt;= Pieņēmumi!$V$46,W207&lt;Pieņēmumi!$V$47), "Mikro",
IF(AND(W207&gt;=Pieņēmumi!$V$47,W207&lt;Pieņēmumi!$V$48), "Mazs",
IF(AND(W207&gt;=Pieņēmumi!$V$48,W207&lt;Pieņēmumi!$V$49), "Vidējs","Liels"))))</f>
        <v>Mazs</v>
      </c>
      <c r="Y207" s="9">
        <f>IF(X207="Mikro",Pieņēmumi!$V$31*V207*0.5,
IF(X207="Mazs",Pieņēmumi!$V$31*V207,
IF(X207="Vidējs",Pieņēmumi!$V$32*V207,
IF(X207="Liels",Pieņēmumi!$V$34*V207,
0))))</f>
        <v>0.77808901338313108</v>
      </c>
      <c r="Z207" s="9">
        <f>IF(X207="Mikro",Pieņēmumi!$V$31*V207*0.5,0)</f>
        <v>0</v>
      </c>
      <c r="AA207">
        <v>10</v>
      </c>
      <c r="AB207">
        <v>1</v>
      </c>
      <c r="AC207" s="2">
        <f t="shared" ref="AC207:AC213" si="179">AA207/AB207</f>
        <v>10</v>
      </c>
      <c r="AD207" s="6">
        <f>ROUNDUP(IF($A207=1,AA207/Pieņēmumi!$AF$39,IF($A207=2,AA207/Pieņēmumi!$AF$40,IF($A207=3,AA207/Pieņēmumi!$AF$41,AA207/Pieņēmumi!$AF$42))),$AD$10)</f>
        <v>1</v>
      </c>
      <c r="AE207" s="6">
        <f t="shared" si="164"/>
        <v>10</v>
      </c>
      <c r="AF207" s="6" t="str">
        <f>IF(AND(AE207&gt;=0,AE207&lt;Pieņēmumi!$AF$46),0,
IF(AND(AE207&gt;= Pieņēmumi!$AF$46,AE207&lt;Pieņēmumi!$AF$47), "Mikro",
IF(AND(AE207&gt;=Pieņēmumi!$AF$47,AE207&lt;Pieņēmumi!$AF$48), "Mazs",
IF(AND(AE207&gt;=Pieņēmumi!$AF$48,AE207&lt;Pieņēmumi!$AF$49), "Vidējs","Liels"))))</f>
        <v>Mazs</v>
      </c>
      <c r="AG207" s="9">
        <f>IF(AF207="Mikro",Pieņēmumi!$AF$31*AD207*0.5,
IF(AF207="Mazs",Pieņēmumi!$AF$31*AD207,
IF(AF207="Vidējs",Pieņēmumi!$AF$32*AD207,
IF(AF207="Liels",Pieņēmumi!$AF$34*AD207,
0))))</f>
        <v>0.84033613445378152</v>
      </c>
      <c r="AH207" s="9">
        <f>IF(AF207="Mikro",Pieņēmumi!$AF$31*AD207*0.5,0)</f>
        <v>0</v>
      </c>
      <c r="AI207">
        <v>14</v>
      </c>
      <c r="AJ207">
        <v>1</v>
      </c>
      <c r="AK207" s="2">
        <f>AI207/AJ207</f>
        <v>14</v>
      </c>
      <c r="AL207" s="6">
        <f>ROUNDUP(IF($A207=1,AI207/Pieņēmumi!$AR$39,IF($A207=2,AI207/Pieņēmumi!$AR$40,IF($A207=3,AI207/Pieņēmumi!$AR$41,AI207/Pieņēmumi!$AR$42))),$AL$10)</f>
        <v>1</v>
      </c>
      <c r="AM207" s="6">
        <f t="shared" si="165"/>
        <v>14</v>
      </c>
      <c r="AN207" s="6" t="str">
        <f>IF(AND(AM207&gt;=0,AM207&lt;Pieņēmumi!$AR$46),0,
IF(AND(AM207&gt;= Pieņēmumi!$AR$46,AM207&lt;Pieņēmumi!$AR$47), "Mikro",
IF(AND(AM207&gt;=Pieņēmumi!$AR$47,AM207&lt;Pieņēmumi!$AR$48), "Mazs",
IF(AND(AM207&gt;=Pieņēmumi!$AR$48,AM207&lt;Pieņēmumi!$AR$49), "Vidējs","Liels"))))</f>
        <v>Vidējs</v>
      </c>
      <c r="AO207" s="9">
        <f>IF(AN207="Mikro",Pieņēmumi!$AR$31*AL207*0.5,
IF(AN207="Mazs",Pieņēmumi!$AR$31*AL207,
IF(AN207="Vidējs",Pieņēmumi!$AR$32*AL207,
IF(AN207="Liels",Pieņēmumi!$AR$34*AL207,
0))))</f>
        <v>1.0981912144702843</v>
      </c>
      <c r="AP207" s="9">
        <f>IF(AN207="Mikro",Pieņēmumi!$AR$31*AL207*0.5,0)</f>
        <v>0</v>
      </c>
      <c r="AQ207">
        <v>14</v>
      </c>
      <c r="AR207">
        <v>1</v>
      </c>
      <c r="AS207" s="2">
        <f>AQ207/AR207</f>
        <v>14</v>
      </c>
      <c r="AT207" s="6">
        <f>ROUNDUP(IF($A207=1,AQ207/Pieņēmumi!$BC$39,IF($A207=2,AQ207/Pieņēmumi!$BC$40,IF($A207=3,AQ207/Pieņēmumi!$BC$41,AQ207/Pieņēmumi!$BC$42))),$AT$10)</f>
        <v>1</v>
      </c>
      <c r="AU207" s="6">
        <f t="shared" si="166"/>
        <v>14</v>
      </c>
      <c r="AV207" s="6" t="str">
        <f>IF(AND(AU207&gt;=0,AU207&lt;Pieņēmumi!$BC$46),0,
IF(AND(AU207&gt;= Pieņēmumi!$BC$46,AU207&lt;Pieņēmumi!$BC$47), "Mikro",
IF(AND(AU207&gt;=Pieņēmumi!$BC$47,AU207&lt;Pieņēmumi!$BC$48), "Mazs",
IF(AND(AU207&gt;=Pieņēmumi!$BC$48,AU207&lt;Pieņēmumi!$BC$49), "Vidējs","Liels"))))</f>
        <v>Vidējs</v>
      </c>
      <c r="AW207" s="9">
        <f>IF(AV207="Mikro",Pieņēmumi!$BC$31*AT207*0.5,
IF(AV207="Mazs",Pieņēmumi!$BC$31*AT207,
IF(AV207="Vidējs",Pieņēmumi!$BC$32*AT207,
IF(AV207="Liels",Pieņēmumi!$BC$34*AT207,
0))))</f>
        <v>1.1627906976744187</v>
      </c>
      <c r="AX207" s="9">
        <f>IF(AV207="Mikro",Pieņēmumi!$BC$31*AT207*0.5,0)</f>
        <v>0</v>
      </c>
      <c r="AY207">
        <v>13</v>
      </c>
      <c r="AZ207">
        <v>1</v>
      </c>
      <c r="BA207" s="2">
        <f>AY207/AZ207</f>
        <v>13</v>
      </c>
      <c r="BB207" s="6">
        <f>ROUNDUP(IF($A207=1,AY207/Pieņēmumi!$BN$39,IF($A207=2,AY207/Pieņēmumi!$BN$40,IF($A207=3,AY207/Pieņēmumi!$BN$41,AY207/Pieņēmumi!$BN$42))),$BB$10)</f>
        <v>1</v>
      </c>
      <c r="BC207" s="6">
        <f t="shared" si="167"/>
        <v>13</v>
      </c>
      <c r="BD207" s="6" t="str">
        <f>IF(AND(BC207&gt;=0,BC207&lt;Pieņēmumi!$BN$46),0,
IF(AND(BC207&gt;= Pieņēmumi!$BN$46,BC207&lt;Pieņēmumi!$BN$47), "Mikro",
IF(AND(BC207&gt;=Pieņēmumi!$BN$47,BC207&lt;Pieņēmumi!$BN$48), "Mazs",
IF(AND(BC207&gt;=Pieņēmumi!$BN$48,BC207&lt;Pieņēmumi!$BN$49), "Vidējs","Liels"))))</f>
        <v>Vidējs</v>
      </c>
      <c r="BE207" s="9">
        <f>IF(BD207="Mikro",Pieņēmumi!$BN$31*BB207*0.5,
IF(BD207="Mazs",Pieņēmumi!$BN$31*BB207,
IF(BD207="Vidējs",Pieņēmumi!$BN$32*BB207,
IF(BD207="Liels",Pieņēmumi!$BN$34*BB207,
0))))</f>
        <v>1.227390180878553</v>
      </c>
      <c r="BF207" s="9">
        <f>IF(BD207="Mikro",Pieņēmumi!$BN$31*BB207*0.5,0)</f>
        <v>0</v>
      </c>
      <c r="BG207">
        <v>17</v>
      </c>
      <c r="BH207">
        <v>1</v>
      </c>
      <c r="BI207" s="2">
        <f>BG207/BH207</f>
        <v>17</v>
      </c>
      <c r="BJ207" s="6">
        <f>ROUNDUP(IF($A207=1,BG207/Pieņēmumi!$BY$39,IF($A207=2,BG207/Pieņēmumi!$BY$40,IF($A207=3,BG207/Pieņēmumi!$BY$41,BG207/Pieņēmumi!$BY$42))),$BJ$10)</f>
        <v>1</v>
      </c>
      <c r="BK207" s="6">
        <f t="shared" si="168"/>
        <v>17</v>
      </c>
      <c r="BL207" s="6" t="str">
        <f>IF(AND(BK207&gt;=0,BK207&lt;Pieņēmumi!$BY$46),0,
IF(AND(BK207&gt;= Pieņēmumi!$BY$46,BK207&lt;Pieņēmumi!$BY$47), "Mikro",
IF(AND(BK207&gt;=Pieņēmumi!$BY$47,BK207&lt;Pieņēmumi!$BY$48), "Mazs",
IF(AND(BK207&gt;=Pieņēmumi!$BY$48,BK207&lt;Pieņēmumi!$BY$49), "Vidējs","Liels"))))</f>
        <v>Vidējs</v>
      </c>
      <c r="BM207" s="9">
        <f>IF(BL207="Mikro",Pieņēmumi!$BY$31*BJ207*0.5,
IF(BL207="Mazs",Pieņēmumi!$BY$31*BJ207,
IF(BL207="Vidējs",Pieņēmumi!$BY$32*BJ207,
IF(BL207="Liels",Pieņēmumi!$BY$34*BJ207,
0))))</f>
        <v>1.2919896640826873</v>
      </c>
      <c r="BN207" s="9">
        <f>IF(BL207="Mikro",Pieņēmumi!$BY$31*BJ207*0.5,0)</f>
        <v>0</v>
      </c>
      <c r="BO207">
        <v>13</v>
      </c>
      <c r="BP207">
        <v>1</v>
      </c>
      <c r="BQ207" s="2">
        <f>BO207/BP207</f>
        <v>13</v>
      </c>
      <c r="BR207" s="6">
        <f>ROUNDUP(IF($A207=1,BO207/Pieņēmumi!$CJ$39,IF($A207=2,BO207/Pieņēmumi!$CJ$40,IF($A207=3,BO207/Pieņēmumi!$CJ$41,BO207/Pieņēmumi!$CJ$42))),$BR$10)</f>
        <v>1</v>
      </c>
      <c r="BS207" s="6">
        <f t="shared" si="169"/>
        <v>13</v>
      </c>
      <c r="BT207" s="6" t="str">
        <f>IF(AND(BS207&gt;=0,BS207&lt;Pieņēmumi!$CJ$46),0,
IF(AND(BS207&gt;= Pieņēmumi!$CJ$46,BS207&lt;Pieņēmumi!$CJ$47), "Mikro",
IF(AND(BS207&gt;=Pieņēmumi!$CJ$47,BS207&lt;Pieņēmumi!$CJ$48), "Mazs",
IF(AND(BS207&gt;=Pieņēmumi!$CJ$48,BS207&lt;Pieņēmumi!$CJ$49), "Vidējs","Liels"))))</f>
        <v>Vidējs</v>
      </c>
      <c r="BU207" s="9">
        <f>IF(BT207="Mikro",Pieņēmumi!$CJ$31*BR207*0.5,
IF(BT207="Mazs",Pieņēmumi!$CJ$31*BR207,
IF(BT207="Vidējs",Pieņēmumi!$CJ$32*BR207,
IF(BT207="Liels",Pieņēmumi!$CJ$34*BR207,
0))))</f>
        <v>1.2919896640826873</v>
      </c>
      <c r="BV207" s="9">
        <f>IF(BT207="Mikro",Pieņēmumi!$CJ$31*BR207*0.5,0)</f>
        <v>0</v>
      </c>
      <c r="BW207">
        <v>9</v>
      </c>
      <c r="BX207">
        <v>1</v>
      </c>
      <c r="BY207" s="2">
        <f>BW207/BX207</f>
        <v>9</v>
      </c>
      <c r="BZ207" s="6">
        <f>ROUNDUP(IF($A207=1,BW207/Pieņēmumi!$CU$42,IF($A207=2,BW207/Pieņēmumi!$CU$43,IF($A207=3,BW207/Pieņēmumi!$CU$44,BW207/Pieņēmumi!$CU$45))),$CH$10)</f>
        <v>1</v>
      </c>
      <c r="CA207" s="6">
        <f t="shared" si="170"/>
        <v>9</v>
      </c>
      <c r="CB207" s="6" t="str">
        <f>IF(AND(CA207&gt;=0,CA207&lt;Pieņēmumi!$CU$49),0,
IF(AND(CA207&gt;=Pieņēmumi!$CU$49,CA207&lt;Pieņēmumi!$CU$50),"Mazs",
IF(AND(CA207&gt;=Pieņēmumi!$CU$50,CA207&lt;Pieņēmumi!$CU$51),"Vidējs","Liels")))</f>
        <v>Mazs</v>
      </c>
      <c r="CC207" s="9">
        <f>IF(CB207="Mazs",Pieņēmumi!$CU$34*BZ207,IF(CB207="Vidējs",Pieņēmumi!$CU$35*BZ207,IF(CB207="Liels",Pieņēmumi!$CU$37*BZ207,0)))</f>
        <v>1.151571739807034</v>
      </c>
      <c r="CD207" s="9">
        <f>IF(CB207="Mazs",(Pieņēmumi!$CU$35-Pieņēmumi!$CU$34)*BZ207,0)</f>
        <v>0.23731714908185508</v>
      </c>
      <c r="CE207">
        <v>16</v>
      </c>
      <c r="CF207">
        <v>1</v>
      </c>
      <c r="CG207" s="2">
        <f>CE207/CF207</f>
        <v>16</v>
      </c>
      <c r="CH207" s="6">
        <f>ROUNDUP(IF($A207=1,CE207/Pieņēmumi!$DE$42,IF($A207=2,CE207/Pieņēmumi!$DE$43,IF($A207=3,CE207/Pieņēmumi!$DE$44,CE207/Pieņēmumi!$DE$45))),$CH$10)</f>
        <v>1</v>
      </c>
      <c r="CI207" s="6">
        <f t="shared" si="171"/>
        <v>16</v>
      </c>
      <c r="CJ207" s="6" t="str">
        <f>IF(AND(CI207&gt;=0,CI207&lt;Pieņēmumi!$DE$49),0,
IF(AND(CI207&gt;=Pieņēmumi!$DE$49,CI207&lt;Pieņēmumi!$DE$50),"Mazs",
IF(AND(CI207&gt;=Pieņēmumi!$DE$50,CI207&lt;Pieņēmumi!$DE$51),"Vidējs","Liels")))</f>
        <v>Vidējs</v>
      </c>
      <c r="CK207" s="9">
        <f>IF(CJ207="Mazs",Pieņēmumi!$DE$34*CH207,IF(CJ207="Vidējs",Pieņēmumi!$DE$35*CH207,IF(CJ207="Liels",Pieņēmumi!$DE$37*CH207,0)))</f>
        <v>1.3888888888888891</v>
      </c>
      <c r="CL207" s="9">
        <f>IF(CJ207="Mazs",(Pieņēmumi!$DE$35-Pieņēmumi!$DE$34)*CH207,0)</f>
        <v>0</v>
      </c>
      <c r="CM207">
        <v>12</v>
      </c>
      <c r="CN207">
        <v>1</v>
      </c>
      <c r="CO207" s="2">
        <f>CM207/CN207</f>
        <v>12</v>
      </c>
      <c r="CP207" s="6">
        <f>ROUNDUP(IF($A207=1,CM207/Pieņēmumi!$DO$42,IF($A207=2,CM207/Pieņēmumi!$DO$43,IF($A207=3,CM207/Pieņēmumi!$DO$44,CM207/Pieņēmumi!$DO$45))),$CP$10)</f>
        <v>1</v>
      </c>
      <c r="CQ207" s="6">
        <f t="shared" si="172"/>
        <v>12</v>
      </c>
      <c r="CR207" s="6" t="str">
        <f>IF(AND(CQ207&gt;=0,CQ207&lt;Pieņēmumi!$DO$49),0,
IF(AND(CQ207&gt;=Pieņēmumi!$DO$49,CQ207&lt;Pieņēmumi!$DO$50),"Mazs",
IF(AND(CQ207&gt;=Pieņēmumi!$DO$50,CQ207&lt;Pieņēmumi!$DO$51),"Vidējs","Liels")))</f>
        <v>Vidējs</v>
      </c>
      <c r="CS207" s="9">
        <f>IF(CR207="Mazs",Pieņēmumi!$DO$34*CP207,IF(CR207="Vidējs",Pieņēmumi!$DO$35*CP207,IF(CR207="Liels",Pieņēmumi!$DO$37*CP207,0)))</f>
        <v>1.3888888888888891</v>
      </c>
      <c r="CT207" s="9">
        <f>IF(CR207="Mazs",(Pieņēmumi!$DO$35-Pieņēmumi!$DO$34)*CP207,0)</f>
        <v>0</v>
      </c>
      <c r="CU207" s="6">
        <f t="shared" si="173"/>
        <v>154</v>
      </c>
      <c r="CV207" s="6">
        <f t="shared" si="174"/>
        <v>12</v>
      </c>
      <c r="CW207" s="2">
        <f t="shared" si="175"/>
        <v>12.833333333333334</v>
      </c>
      <c r="CX207" t="str">
        <f t="shared" si="176"/>
        <v>Vidējā</v>
      </c>
    </row>
    <row r="208" spans="1:102" x14ac:dyDescent="0.25">
      <c r="A208" s="5">
        <v>2</v>
      </c>
      <c r="B208" s="23">
        <v>0.65298507914105797</v>
      </c>
      <c r="C208">
        <v>1</v>
      </c>
      <c r="D208">
        <v>1</v>
      </c>
      <c r="E208" s="2">
        <f t="shared" si="155"/>
        <v>1</v>
      </c>
      <c r="F208" s="6">
        <f>ROUNDUP(IF($A208=1,C208/Pieņēmumi!$B$39,IF($A208=2,C208/Pieņēmumi!$B$40,IF($A208=3,C208/Pieņēmumi!$B$41,C208/Pieņēmumi!$B$42))),$F$10)</f>
        <v>1</v>
      </c>
      <c r="G208" s="6">
        <f t="shared" si="161"/>
        <v>1</v>
      </c>
      <c r="H208" s="6" t="str">
        <f>IF(AND(G208&gt;=0,G208&lt;Pieņēmumi!$B$46),0,
IF(AND(G208&gt;= Pieņēmumi!$B$46,G208&lt;Pieņēmumi!$B$47), "Mikro",
IF(AND(G208&gt;=Pieņēmumi!$B$47,G208&lt;Pieņēmumi!$B$48), "Mazs",
IF(AND(G208&gt;=Pieņēmumi!$B$48,G208&lt;Pieņēmumi!$B$49), "Vidējs","Liels"))))</f>
        <v>Mikro</v>
      </c>
      <c r="I208" s="9">
        <f>IF(H208="Mikro",Pieņēmumi!$B$31*F208*0.5,
IF(H208="Mazs",Pieņēmumi!$B$31*F208,
IF(H208="Vidējs",Pieņēmumi!$B$32*F208,
IF(H208="Liels",Pieņēmumi!$B$34*F208,
0))))</f>
        <v>0.35792094615624032</v>
      </c>
      <c r="J208" s="9">
        <f>IF(H208="Mikro",Pieņēmumi!$B$31*F208*0.5,0)</f>
        <v>0.35792094615624032</v>
      </c>
      <c r="K208">
        <v>4</v>
      </c>
      <c r="L208">
        <v>1</v>
      </c>
      <c r="M208" s="2">
        <f t="shared" si="178"/>
        <v>4</v>
      </c>
      <c r="N208" s="6">
        <f>ROUNDUP(IF($A208=1,K208/Pieņēmumi!$L$39,IF($A208=2,K208/Pieņēmumi!$L$40,IF($A208=3,K208/Pieņēmumi!$L$41,K208/Pieņēmumi!$L$42))),$N$10)</f>
        <v>1</v>
      </c>
      <c r="O208" s="6">
        <f t="shared" si="162"/>
        <v>4</v>
      </c>
      <c r="P208" s="6" t="str">
        <f>IF(AND(O208&gt;=0,O208&lt;Pieņēmumi!$L$46),0,
IF(AND(O208&gt;= Pieņēmumi!$L$46,O208&lt;Pieņēmumi!$L$47), "Mikro",
IF(AND(O208&gt;=Pieņēmumi!$L$47,O208&lt;Pieņēmumi!$L$48), "Mazs",
IF(AND(O208&gt;=Pieņēmumi!$L$48,O208&lt;Pieņēmumi!$L$49), "Vidējs","Liels"))))</f>
        <v>Mikro</v>
      </c>
      <c r="Q208" s="9">
        <f>IF(P208="Mikro",Pieņēmumi!$L$31*N208*0.5,
IF(P208="Mazs",Pieņēmumi!$L$31*N208,
IF(P208="Vidējs",Pieņēmumi!$L$32*N208,
IF(P208="Liels",Pieņēmumi!$L$34*N208,
0))))</f>
        <v>0.3734827264239029</v>
      </c>
      <c r="R208" s="9">
        <f>IF(P208="Mikro",Pieņēmumi!$L$31*N208*0.5,0)</f>
        <v>0.3734827264239029</v>
      </c>
      <c r="S208">
        <v>5</v>
      </c>
      <c r="T208">
        <v>1</v>
      </c>
      <c r="U208" s="2">
        <f t="shared" si="177"/>
        <v>5</v>
      </c>
      <c r="V208" s="6">
        <f>ROUNDUP(IF($A208=1,S208/Pieņēmumi!$V$39,IF($A208=2,S208/Pieņēmumi!$V$40,IF($A208=3,S208/Pieņēmumi!$V$41,S208/Pieņēmumi!$V$42))),$V$10)</f>
        <v>1</v>
      </c>
      <c r="W208" s="6">
        <f t="shared" si="163"/>
        <v>5</v>
      </c>
      <c r="X208" s="6" t="str">
        <f>IF(AND(W208&gt;=0,W208&lt;Pieņēmumi!$V$46),0,
IF(AND(W208&gt;= Pieņēmumi!$V$46,W208&lt;Pieņēmumi!$V$47), "Mikro",
IF(AND(W208&gt;=Pieņēmumi!$V$47,W208&lt;Pieņēmumi!$V$48), "Mazs",
IF(AND(W208&gt;=Pieņēmumi!$V$48,W208&lt;Pieņēmumi!$V$49), "Vidējs","Liels"))))</f>
        <v>Mikro</v>
      </c>
      <c r="Y208" s="9">
        <f>IF(X208="Mikro",Pieņēmumi!$V$31*V208*0.5,
IF(X208="Mazs",Pieņēmumi!$V$31*V208,
IF(X208="Vidējs",Pieņēmumi!$V$32*V208,
IF(X208="Liels",Pieņēmumi!$V$34*V208,
0))))</f>
        <v>0.38904450669156554</v>
      </c>
      <c r="Z208" s="9">
        <f>IF(X208="Mikro",Pieņēmumi!$V$31*V208*0.5,0)</f>
        <v>0.38904450669156554</v>
      </c>
      <c r="AA208">
        <v>5</v>
      </c>
      <c r="AB208">
        <v>1</v>
      </c>
      <c r="AC208" s="2">
        <f t="shared" si="179"/>
        <v>5</v>
      </c>
      <c r="AD208" s="6">
        <f>ROUNDUP(IF($A208=1,AA208/Pieņēmumi!$AF$39,IF($A208=2,AA208/Pieņēmumi!$AF$40,IF($A208=3,AA208/Pieņēmumi!$AF$41,AA208/Pieņēmumi!$AF$42))),$AD$10)</f>
        <v>1</v>
      </c>
      <c r="AE208" s="6">
        <f t="shared" si="164"/>
        <v>5</v>
      </c>
      <c r="AF208" s="6" t="str">
        <f>IF(AND(AE208&gt;=0,AE208&lt;Pieņēmumi!$AF$46),0,
IF(AND(AE208&gt;= Pieņēmumi!$AF$46,AE208&lt;Pieņēmumi!$AF$47), "Mikro",
IF(AND(AE208&gt;=Pieņēmumi!$AF$47,AE208&lt;Pieņēmumi!$AF$48), "Mazs",
IF(AND(AE208&gt;=Pieņēmumi!$AF$48,AE208&lt;Pieņēmumi!$AF$49), "Vidējs","Liels"))))</f>
        <v>Mikro</v>
      </c>
      <c r="AG208" s="9">
        <f>IF(AF208="Mikro",Pieņēmumi!$AF$31*AD208*0.5,
IF(AF208="Mazs",Pieņēmumi!$AF$31*AD208,
IF(AF208="Vidējs",Pieņēmumi!$AF$32*AD208,
IF(AF208="Liels",Pieņēmumi!$AF$34*AD208,
0))))</f>
        <v>0.42016806722689076</v>
      </c>
      <c r="AH208" s="9">
        <f>IF(AF208="Mikro",Pieņēmumi!$AF$31*AD208*0.5,0)</f>
        <v>0.42016806722689076</v>
      </c>
      <c r="AI208">
        <v>6</v>
      </c>
      <c r="AJ208">
        <v>1</v>
      </c>
      <c r="AK208" s="2">
        <f>AI208/AJ208</f>
        <v>6</v>
      </c>
      <c r="AL208" s="6">
        <f>ROUNDUP(IF($A208=1,AI208/Pieņēmumi!$AR$39,IF($A208=2,AI208/Pieņēmumi!$AR$40,IF($A208=3,AI208/Pieņēmumi!$AR$41,AI208/Pieņēmumi!$AR$42))),$AL$10)</f>
        <v>1</v>
      </c>
      <c r="AM208" s="6">
        <f t="shared" si="165"/>
        <v>6</v>
      </c>
      <c r="AN208" s="6" t="str">
        <f>IF(AND(AM208&gt;=0,AM208&lt;Pieņēmumi!$AR$46),0,
IF(AND(AM208&gt;= Pieņēmumi!$AR$46,AM208&lt;Pieņēmumi!$AR$47), "Mikro",
IF(AND(AM208&gt;=Pieņēmumi!$AR$47,AM208&lt;Pieņēmumi!$AR$48), "Mazs",
IF(AND(AM208&gt;=Pieņēmumi!$AR$48,AM208&lt;Pieņēmumi!$AR$49), "Vidējs","Liels"))))</f>
        <v>Mikro</v>
      </c>
      <c r="AO208" s="9">
        <f>IF(AN208="Mikro",Pieņēmumi!$AR$31*AL208*0.5,
IF(AN208="Mazs",Pieņēmumi!$AR$31*AL208,
IF(AN208="Vidējs",Pieņēmumi!$AR$32*AL208,
IF(AN208="Liels",Pieņēmumi!$AR$34*AL208,
0))))</f>
        <v>0.45129162776221604</v>
      </c>
      <c r="AP208" s="9">
        <f>IF(AN208="Mikro",Pieņēmumi!$AR$31*AL208*0.5,0)</f>
        <v>0.45129162776221604</v>
      </c>
      <c r="AQ208">
        <v>8</v>
      </c>
      <c r="AR208">
        <v>1</v>
      </c>
      <c r="AS208" s="2">
        <f>AQ208/AR208</f>
        <v>8</v>
      </c>
      <c r="AT208" s="6">
        <f>ROUNDUP(IF($A208=1,AQ208/Pieņēmumi!$BC$39,IF($A208=2,AQ208/Pieņēmumi!$BC$40,IF($A208=3,AQ208/Pieņēmumi!$BC$41,AQ208/Pieņēmumi!$BC$42))),$AT$10)</f>
        <v>1</v>
      </c>
      <c r="AU208" s="6">
        <f t="shared" si="166"/>
        <v>8</v>
      </c>
      <c r="AV208" s="6" t="str">
        <f>IF(AND(AU208&gt;=0,AU208&lt;Pieņēmumi!$BC$46),0,
IF(AND(AU208&gt;= Pieņēmumi!$BC$46,AU208&lt;Pieņēmumi!$BC$47), "Mikro",
IF(AND(AU208&gt;=Pieņēmumi!$BC$47,AU208&lt;Pieņēmumi!$BC$48), "Mazs",
IF(AND(AU208&gt;=Pieņēmumi!$BC$48,AU208&lt;Pieņēmumi!$BC$49), "Vidējs","Liels"))))</f>
        <v>Mazs</v>
      </c>
      <c r="AW208" s="9">
        <f>IF(AV208="Mikro",Pieņēmumi!$BC$31*AT208*0.5,
IF(AV208="Mazs",Pieņēmumi!$BC$31*AT208,
IF(AV208="Vidējs",Pieņēmumi!$BC$32*AT208,
IF(AV208="Liels",Pieņēmumi!$BC$34*AT208,
0))))</f>
        <v>0.96483037659508253</v>
      </c>
      <c r="AX208" s="9">
        <f>IF(AV208="Mikro",Pieņēmumi!$BC$31*AT208*0.5,0)</f>
        <v>0</v>
      </c>
      <c r="AY208">
        <v>5</v>
      </c>
      <c r="AZ208">
        <v>1</v>
      </c>
      <c r="BA208" s="2">
        <f>AY208/AZ208</f>
        <v>5</v>
      </c>
      <c r="BB208" s="6">
        <f>ROUNDUP(IF($A208=1,AY208/Pieņēmumi!$BN$39,IF($A208=2,AY208/Pieņēmumi!$BN$40,IF($A208=3,AY208/Pieņēmumi!$BN$41,AY208/Pieņēmumi!$BN$42))),$BB$10)</f>
        <v>1</v>
      </c>
      <c r="BC208" s="6">
        <f t="shared" si="167"/>
        <v>5</v>
      </c>
      <c r="BD208" s="6" t="str">
        <f>IF(AND(BC208&gt;=0,BC208&lt;Pieņēmumi!$BN$46),0,
IF(AND(BC208&gt;= Pieņēmumi!$BN$46,BC208&lt;Pieņēmumi!$BN$47), "Mikro",
IF(AND(BC208&gt;=Pieņēmumi!$BN$47,BC208&lt;Pieņēmumi!$BN$48), "Mazs",
IF(AND(BC208&gt;=Pieņēmumi!$BN$48,BC208&lt;Pieņēmumi!$BN$49), "Vidējs","Liels"))))</f>
        <v>Mikro</v>
      </c>
      <c r="BE208" s="9">
        <f>IF(BD208="Mikro",Pieņēmumi!$BN$31*BB208*0.5,
IF(BD208="Mazs",Pieņēmumi!$BN$31*BB208,
IF(BD208="Vidējs",Pieņēmumi!$BN$32*BB208,
IF(BD208="Liels",Pieņēmumi!$BN$34*BB208,
0))))</f>
        <v>0.51353874883286654</v>
      </c>
      <c r="BF208" s="9">
        <f>IF(BD208="Mikro",Pieņēmumi!$BN$31*BB208*0.5,0)</f>
        <v>0.51353874883286654</v>
      </c>
      <c r="BG208">
        <v>8</v>
      </c>
      <c r="BH208">
        <v>1</v>
      </c>
      <c r="BI208" s="2">
        <f>BG208/BH208</f>
        <v>8</v>
      </c>
      <c r="BJ208" s="6">
        <f>ROUNDUP(IF($A208=1,BG208/Pieņēmumi!$BY$39,IF($A208=2,BG208/Pieņēmumi!$BY$40,IF($A208=3,BG208/Pieņēmumi!$BY$41,BG208/Pieņēmumi!$BY$42))),$BJ$10)</f>
        <v>1</v>
      </c>
      <c r="BK208" s="6">
        <f t="shared" si="168"/>
        <v>8</v>
      </c>
      <c r="BL208" s="6" t="str">
        <f>IF(AND(BK208&gt;=0,BK208&lt;Pieņēmumi!$BY$46),0,
IF(AND(BK208&gt;= Pieņēmumi!$BY$46,BK208&lt;Pieņēmumi!$BY$47), "Mikro",
IF(AND(BK208&gt;=Pieņēmumi!$BY$47,BK208&lt;Pieņēmumi!$BY$48), "Mazs",
IF(AND(BK208&gt;=Pieņēmumi!$BY$48,BK208&lt;Pieņēmumi!$BY$49), "Vidējs","Liels"))))</f>
        <v>Mazs</v>
      </c>
      <c r="BM208" s="9">
        <f>IF(BL208="Mikro",Pieņēmumi!$BY$31*BJ208*0.5,
IF(BL208="Mazs",Pieņēmumi!$BY$31*BJ208,
IF(BL208="Vidējs",Pieņēmumi!$BY$32*BJ208,
IF(BL208="Liels",Pieņēmumi!$BY$34*BJ208,
0))))</f>
        <v>1.0893246187363834</v>
      </c>
      <c r="BN208" s="9">
        <f>IF(BL208="Mikro",Pieņēmumi!$BY$31*BJ208*0.5,0)</f>
        <v>0</v>
      </c>
      <c r="BO208">
        <v>3</v>
      </c>
      <c r="BP208">
        <v>1</v>
      </c>
      <c r="BQ208" s="2">
        <f>BO208/BP208</f>
        <v>3</v>
      </c>
      <c r="BR208" s="6">
        <f>ROUNDUP(IF($A208=1,BO208/Pieņēmumi!$CJ$39,IF($A208=2,BO208/Pieņēmumi!$CJ$40,IF($A208=3,BO208/Pieņēmumi!$CJ$41,BO208/Pieņēmumi!$CJ$42))),$BR$10)</f>
        <v>1</v>
      </c>
      <c r="BS208" s="6">
        <f t="shared" si="169"/>
        <v>3</v>
      </c>
      <c r="BT208" s="6" t="str">
        <f>IF(AND(BS208&gt;=0,BS208&lt;Pieņēmumi!$CJ$46),0,
IF(AND(BS208&gt;= Pieņēmumi!$CJ$46,BS208&lt;Pieņēmumi!$CJ$47), "Mikro",
IF(AND(BS208&gt;=Pieņēmumi!$CJ$47,BS208&lt;Pieņēmumi!$CJ$48), "Mazs",
IF(AND(BS208&gt;=Pieņēmumi!$CJ$48,BS208&lt;Pieņēmumi!$CJ$49), "Vidējs","Liels"))))</f>
        <v>Mikro</v>
      </c>
      <c r="BU208" s="9">
        <f>IF(BT208="Mikro",Pieņēmumi!$CJ$31*BR208*0.5,
IF(BT208="Mazs",Pieņēmumi!$CJ$31*BR208,
IF(BT208="Vidējs",Pieņēmumi!$CJ$32*BR208,
IF(BT208="Liels",Pieņēmumi!$CJ$34*BR208,
0))))</f>
        <v>0.54466230936819171</v>
      </c>
      <c r="BV208" s="9">
        <f>IF(BT208="Mikro",Pieņēmumi!$CJ$31*BR208*0.5,0)</f>
        <v>0.54466230936819171</v>
      </c>
      <c r="BW208">
        <v>0</v>
      </c>
      <c r="BX208">
        <v>0</v>
      </c>
      <c r="BY208" s="2">
        <v>0</v>
      </c>
      <c r="BZ208" s="6">
        <f>ROUNDUP(IF($A208=1,BW208/Pieņēmumi!$CU$42,IF($A208=2,BW208/Pieņēmumi!$CU$43,IF($A208=3,BW208/Pieņēmumi!$CU$44,BW208/Pieņēmumi!$CU$45))),$CH$10)</f>
        <v>0</v>
      </c>
      <c r="CA208" s="6">
        <f t="shared" si="170"/>
        <v>0</v>
      </c>
      <c r="CB208" s="6">
        <f>IF(AND(CA208&gt;=0,CA208&lt;Pieņēmumi!$CU$49),0,
IF(AND(CA208&gt;=Pieņēmumi!$CU$49,CA208&lt;Pieņēmumi!$CU$50),"Mazs",
IF(AND(CA208&gt;=Pieņēmumi!$CU$50,CA208&lt;Pieņēmumi!$CU$51),"Vidējs","Liels")))</f>
        <v>0</v>
      </c>
      <c r="CC208" s="9">
        <f>IF(CB208="Mazs",Pieņēmumi!$CU$34*BZ208,IF(CB208="Vidējs",Pieņēmumi!$CU$35*BZ208,IF(CB208="Liels",Pieņēmumi!$CU$37*BZ208,0)))</f>
        <v>0</v>
      </c>
      <c r="CD208" s="9">
        <f>IF(CB208="Mazs",(Pieņēmumi!$CU$35-Pieņēmumi!$CU$34)*BZ208,0)</f>
        <v>0</v>
      </c>
      <c r="CE208">
        <v>0</v>
      </c>
      <c r="CF208">
        <v>0</v>
      </c>
      <c r="CG208" s="2">
        <v>0</v>
      </c>
      <c r="CH208" s="6">
        <f>ROUNDUP(IF($A208=1,CE208/Pieņēmumi!$DE$42,IF($A208=2,CE208/Pieņēmumi!$DE$43,IF($A208=3,CE208/Pieņēmumi!$DE$44,CE208/Pieņēmumi!$DE$45))),$CH$10)</f>
        <v>0</v>
      </c>
      <c r="CI208" s="6">
        <f t="shared" si="171"/>
        <v>0</v>
      </c>
      <c r="CJ208" s="6">
        <f>IF(AND(CI208&gt;=0,CI208&lt;Pieņēmumi!$DE$49),0,
IF(AND(CI208&gt;=Pieņēmumi!$DE$49,CI208&lt;Pieņēmumi!$DE$50),"Mazs",
IF(AND(CI208&gt;=Pieņēmumi!$DE$50,CI208&lt;Pieņēmumi!$DE$51),"Vidējs","Liels")))</f>
        <v>0</v>
      </c>
      <c r="CK208" s="9">
        <f>IF(CJ208="Mazs",Pieņēmumi!$DE$34*CH208,IF(CJ208="Vidējs",Pieņēmumi!$DE$35*CH208,IF(CJ208="Liels",Pieņēmumi!$DE$37*CH208,0)))</f>
        <v>0</v>
      </c>
      <c r="CL208" s="9">
        <f>IF(CJ208="Mazs",(Pieņēmumi!$DE$35-Pieņēmumi!$DE$34)*CH208,0)</f>
        <v>0</v>
      </c>
      <c r="CM208">
        <v>0</v>
      </c>
      <c r="CN208">
        <v>0</v>
      </c>
      <c r="CO208" s="2">
        <v>0</v>
      </c>
      <c r="CP208" s="6">
        <f>ROUNDUP(IF($A208=1,CM208/Pieņēmumi!$DO$42,IF($A208=2,CM208/Pieņēmumi!$DO$43,IF($A208=3,CM208/Pieņēmumi!$DO$44,CM208/Pieņēmumi!$DO$45))),$CP$10)</f>
        <v>0</v>
      </c>
      <c r="CQ208" s="6">
        <f t="shared" si="172"/>
        <v>0</v>
      </c>
      <c r="CR208" s="6">
        <f>IF(AND(CQ208&gt;=0,CQ208&lt;Pieņēmumi!$DO$49),0,
IF(AND(CQ208&gt;=Pieņēmumi!$DO$49,CQ208&lt;Pieņēmumi!$DO$50),"Mazs",
IF(AND(CQ208&gt;=Pieņēmumi!$DO$50,CQ208&lt;Pieņēmumi!$DO$51),"Vidējs","Liels")))</f>
        <v>0</v>
      </c>
      <c r="CS208" s="9">
        <f>IF(CR208="Mazs",Pieņēmumi!$DO$34*CP208,IF(CR208="Vidējs",Pieņēmumi!$DO$35*CP208,IF(CR208="Liels",Pieņēmumi!$DO$37*CP208,0)))</f>
        <v>0</v>
      </c>
      <c r="CT208" s="9">
        <f>IF(CR208="Mazs",(Pieņēmumi!$DO$35-Pieņēmumi!$DO$34)*CP208,0)</f>
        <v>0</v>
      </c>
      <c r="CU208" s="6">
        <f t="shared" si="173"/>
        <v>45</v>
      </c>
      <c r="CV208" s="6">
        <f t="shared" si="174"/>
        <v>9</v>
      </c>
      <c r="CW208" s="2">
        <f t="shared" si="175"/>
        <v>5</v>
      </c>
      <c r="CX208" t="str">
        <f t="shared" si="176"/>
        <v>Mazā</v>
      </c>
    </row>
    <row r="209" spans="1:102" x14ac:dyDescent="0.25">
      <c r="A209" s="5">
        <v>1</v>
      </c>
      <c r="B209" s="23">
        <v>0.65249333208685789</v>
      </c>
      <c r="C209">
        <v>74</v>
      </c>
      <c r="D209">
        <v>4</v>
      </c>
      <c r="E209" s="2">
        <f t="shared" si="155"/>
        <v>18.5</v>
      </c>
      <c r="F209" s="6">
        <f>ROUNDUP(IF($A209=1,C209/Pieņēmumi!$B$39,IF($A209=2,C209/Pieņēmumi!$B$40,IF($A209=3,C209/Pieņēmumi!$B$41,C209/Pieņēmumi!$B$42))),$F$10)</f>
        <v>4</v>
      </c>
      <c r="G209" s="6">
        <f t="shared" si="161"/>
        <v>18.5</v>
      </c>
      <c r="H209" s="6" t="str">
        <f>IF(AND(G209&gt;=0,G209&lt;Pieņēmumi!$B$46),0,
IF(AND(G209&gt;= Pieņēmumi!$B$46,G209&lt;Pieņēmumi!$B$47), "Mikro",
IF(AND(G209&gt;=Pieņēmumi!$B$47,G209&lt;Pieņēmumi!$B$48), "Mazs",
IF(AND(G209&gt;=Pieņēmumi!$B$48,G209&lt;Pieņēmumi!$B$49), "Vidējs","Liels"))))</f>
        <v>Vidējs</v>
      </c>
      <c r="I209" s="9">
        <f>IF(H209="Mikro",Pieņēmumi!$B$31*F209*0.5,
IF(H209="Mazs",Pieņēmumi!$B$31*F209,
IF(H209="Vidējs",Pieņēmumi!$B$32*F209,
IF(H209="Liels",Pieņēmumi!$B$34*F209,
0))))</f>
        <v>3.229974160206718</v>
      </c>
      <c r="J209" s="9">
        <f>IF(H209="Mikro",Pieņēmumi!$B$31*F209*0.5,0)</f>
        <v>0</v>
      </c>
      <c r="K209">
        <v>52</v>
      </c>
      <c r="L209">
        <v>3</v>
      </c>
      <c r="M209" s="2">
        <f t="shared" si="178"/>
        <v>17.333333333333332</v>
      </c>
      <c r="N209" s="6">
        <f>ROUNDUP(IF($A209=1,K209/Pieņēmumi!$L$39,IF($A209=2,K209/Pieņēmumi!$L$40,IF($A209=3,K209/Pieņēmumi!$L$41,K209/Pieņēmumi!$L$42))),$N$10)</f>
        <v>3</v>
      </c>
      <c r="O209" s="6">
        <f t="shared" si="162"/>
        <v>17.333333333333332</v>
      </c>
      <c r="P209" s="6" t="str">
        <f>IF(AND(O209&gt;=0,O209&lt;Pieņēmumi!$L$46),0,
IF(AND(O209&gt;= Pieņēmumi!$L$46,O209&lt;Pieņēmumi!$L$47), "Mikro",
IF(AND(O209&gt;=Pieņēmumi!$L$47,O209&lt;Pieņēmumi!$L$48), "Mazs",
IF(AND(O209&gt;=Pieņēmumi!$L$48,O209&lt;Pieņēmumi!$L$49), "Vidējs","Liels"))))</f>
        <v>Vidējs</v>
      </c>
      <c r="Q209" s="9">
        <f>IF(P209="Mikro",Pieņēmumi!$L$31*N209*0.5,
IF(P209="Mazs",Pieņēmumi!$L$31*N209,
IF(P209="Vidējs",Pieņēmumi!$L$32*N209,
IF(P209="Liels",Pieņēmumi!$L$34*N209,
0))))</f>
        <v>2.5193798449612408</v>
      </c>
      <c r="R209" s="9">
        <f>IF(P209="Mikro",Pieņēmumi!$L$31*N209*0.5,0)</f>
        <v>0</v>
      </c>
      <c r="S209">
        <v>66</v>
      </c>
      <c r="T209">
        <v>3</v>
      </c>
      <c r="U209" s="2">
        <f t="shared" si="177"/>
        <v>22</v>
      </c>
      <c r="V209" s="6">
        <f>ROUNDUP(IF($A209=1,S209/Pieņēmumi!$V$39,IF($A209=2,S209/Pieņēmumi!$V$40,IF($A209=3,S209/Pieņēmumi!$V$41,S209/Pieņēmumi!$V$42))),$V$10)</f>
        <v>4</v>
      </c>
      <c r="W209" s="6">
        <f t="shared" si="163"/>
        <v>16.5</v>
      </c>
      <c r="X209" s="6" t="str">
        <f>IF(AND(W209&gt;=0,W209&lt;Pieņēmumi!$V$46),0,
IF(AND(W209&gt;= Pieņēmumi!$V$46,W209&lt;Pieņēmumi!$V$47), "Mikro",
IF(AND(W209&gt;=Pieņēmumi!$V$47,W209&lt;Pieņēmumi!$V$48), "Mazs",
IF(AND(W209&gt;=Pieņēmumi!$V$48,W209&lt;Pieņēmumi!$V$49), "Vidējs","Liels"))))</f>
        <v>Vidējs</v>
      </c>
      <c r="Y209" s="9">
        <f>IF(X209="Mikro",Pieņēmumi!$V$31*V209*0.5,
IF(X209="Mazs",Pieņēmumi!$V$31*V209,
IF(X209="Vidējs",Pieņēmumi!$V$32*V209,
IF(X209="Liels",Pieņēmumi!$V$34*V209,
0))))</f>
        <v>3.4883720930232562</v>
      </c>
      <c r="Z209" s="9">
        <f>IF(X209="Mikro",Pieņēmumi!$V$31*V209*0.5,0)</f>
        <v>0</v>
      </c>
      <c r="AA209">
        <v>52</v>
      </c>
      <c r="AB209">
        <v>3</v>
      </c>
      <c r="AC209" s="2">
        <f t="shared" si="179"/>
        <v>17.333333333333332</v>
      </c>
      <c r="AD209" s="6">
        <f>ROUNDUP(IF($A209=1,AA209/Pieņēmumi!$AF$39,IF($A209=2,AA209/Pieņēmumi!$AF$40,IF($A209=3,AA209/Pieņēmumi!$AF$41,AA209/Pieņēmumi!$AF$42))),$AD$10)</f>
        <v>3</v>
      </c>
      <c r="AE209" s="6">
        <f t="shared" si="164"/>
        <v>17.333333333333332</v>
      </c>
      <c r="AF209" s="6" t="str">
        <f>IF(AND(AE209&gt;=0,AE209&lt;Pieņēmumi!$AF$46),0,
IF(AND(AE209&gt;= Pieņēmumi!$AF$46,AE209&lt;Pieņēmumi!$AF$47), "Mikro",
IF(AND(AE209&gt;=Pieņēmumi!$AF$47,AE209&lt;Pieņēmumi!$AF$48), "Mazs",
IF(AND(AE209&gt;=Pieņēmumi!$AF$48,AE209&lt;Pieņēmumi!$AF$49), "Vidējs","Liels"))))</f>
        <v>Vidējs</v>
      </c>
      <c r="AG209" s="9">
        <f>IF(AF209="Mikro",Pieņēmumi!$AF$31*AD209*0.5,
IF(AF209="Mazs",Pieņēmumi!$AF$31*AD209,
IF(AF209="Vidējs",Pieņēmumi!$AF$32*AD209,
IF(AF209="Liels",Pieņēmumi!$AF$34*AD209,
0))))</f>
        <v>3.1007751937984498</v>
      </c>
      <c r="AH209" s="9">
        <f>IF(AF209="Mikro",Pieņēmumi!$AF$31*AD209*0.5,0)</f>
        <v>0</v>
      </c>
      <c r="AI209">
        <v>57</v>
      </c>
      <c r="AJ209">
        <v>2</v>
      </c>
      <c r="AK209" s="2">
        <f>AI209/AJ209</f>
        <v>28.5</v>
      </c>
      <c r="AL209" s="6">
        <f>ROUNDUP(IF($A209=1,AI209/Pieņēmumi!$AR$39,IF($A209=2,AI209/Pieņēmumi!$AR$40,IF($A209=3,AI209/Pieņēmumi!$AR$41,AI209/Pieņēmumi!$AR$42))),$AL$10)</f>
        <v>3</v>
      </c>
      <c r="AM209" s="6">
        <f t="shared" si="165"/>
        <v>19</v>
      </c>
      <c r="AN209" s="6" t="str">
        <f>IF(AND(AM209&gt;=0,AM209&lt;Pieņēmumi!$AR$46),0,
IF(AND(AM209&gt;= Pieņēmumi!$AR$46,AM209&lt;Pieņēmumi!$AR$47), "Mikro",
IF(AND(AM209&gt;=Pieņēmumi!$AR$47,AM209&lt;Pieņēmumi!$AR$48), "Mazs",
IF(AND(AM209&gt;=Pieņēmumi!$AR$48,AM209&lt;Pieņēmumi!$AR$49), "Vidējs","Liels"))))</f>
        <v>Vidējs</v>
      </c>
      <c r="AO209" s="9">
        <f>IF(AN209="Mikro",Pieņēmumi!$AR$31*AL209*0.5,
IF(AN209="Mazs",Pieņēmumi!$AR$31*AL209,
IF(AN209="Vidējs",Pieņēmumi!$AR$32*AL209,
IF(AN209="Liels",Pieņēmumi!$AR$34*AL209,
0))))</f>
        <v>3.2945736434108532</v>
      </c>
      <c r="AP209" s="9">
        <f>IF(AN209="Mikro",Pieņēmumi!$AR$31*AL209*0.5,0)</f>
        <v>0</v>
      </c>
      <c r="AQ209">
        <v>59</v>
      </c>
      <c r="AR209">
        <v>3</v>
      </c>
      <c r="AS209" s="2">
        <f>AQ209/AR209</f>
        <v>19.666666666666668</v>
      </c>
      <c r="AT209" s="6">
        <f>ROUNDUP(IF($A209=1,AQ209/Pieņēmumi!$BC$39,IF($A209=2,AQ209/Pieņēmumi!$BC$40,IF($A209=3,AQ209/Pieņēmumi!$BC$41,AQ209/Pieņēmumi!$BC$42))),$AT$10)</f>
        <v>3</v>
      </c>
      <c r="AU209" s="6">
        <f t="shared" si="166"/>
        <v>19.666666666666668</v>
      </c>
      <c r="AV209" s="6" t="str">
        <f>IF(AND(AU209&gt;=0,AU209&lt;Pieņēmumi!$BC$46),0,
IF(AND(AU209&gt;= Pieņēmumi!$BC$46,AU209&lt;Pieņēmumi!$BC$47), "Mikro",
IF(AND(AU209&gt;=Pieņēmumi!$BC$47,AU209&lt;Pieņēmumi!$BC$48), "Mazs",
IF(AND(AU209&gt;=Pieņēmumi!$BC$48,AU209&lt;Pieņēmumi!$BC$49), "Vidējs","Liels"))))</f>
        <v>Vidējs</v>
      </c>
      <c r="AW209" s="9">
        <f>IF(AV209="Mikro",Pieņēmumi!$BC$31*AT209*0.5,
IF(AV209="Mazs",Pieņēmumi!$BC$31*AT209,
IF(AV209="Vidējs",Pieņēmumi!$BC$32*AT209,
IF(AV209="Liels",Pieņēmumi!$BC$34*AT209,
0))))</f>
        <v>3.4883720930232558</v>
      </c>
      <c r="AX209" s="9">
        <f>IF(AV209="Mikro",Pieņēmumi!$BC$31*AT209*0.5,0)</f>
        <v>0</v>
      </c>
      <c r="AY209">
        <v>77</v>
      </c>
      <c r="AZ209">
        <v>3</v>
      </c>
      <c r="BA209" s="2">
        <f>AY209/AZ209</f>
        <v>25.666666666666668</v>
      </c>
      <c r="BB209" s="6">
        <f>ROUNDUP(IF($A209=1,AY209/Pieņēmumi!$BN$39,IF($A209=2,AY209/Pieņēmumi!$BN$40,IF($A209=3,AY209/Pieņēmumi!$BN$41,AY209/Pieņēmumi!$BN$42))),$BB$10)</f>
        <v>4</v>
      </c>
      <c r="BC209" s="6">
        <f t="shared" si="167"/>
        <v>19.25</v>
      </c>
      <c r="BD209" s="6" t="str">
        <f>IF(AND(BC209&gt;=0,BC209&lt;Pieņēmumi!$BN$46),0,
IF(AND(BC209&gt;= Pieņēmumi!$BN$46,BC209&lt;Pieņēmumi!$BN$47), "Mikro",
IF(AND(BC209&gt;=Pieņēmumi!$BN$47,BC209&lt;Pieņēmumi!$BN$48), "Mazs",
IF(AND(BC209&gt;=Pieņēmumi!$BN$48,BC209&lt;Pieņēmumi!$BN$49), "Vidējs","Liels"))))</f>
        <v>Vidējs</v>
      </c>
      <c r="BE209" s="9">
        <f>IF(BD209="Mikro",Pieņēmumi!$BN$31*BB209*0.5,
IF(BD209="Mazs",Pieņēmumi!$BN$31*BB209,
IF(BD209="Vidējs",Pieņēmumi!$BN$32*BB209,
IF(BD209="Liels",Pieņēmumi!$BN$34*BB209,
0))))</f>
        <v>4.909560723514212</v>
      </c>
      <c r="BF209" s="9">
        <f>IF(BD209="Mikro",Pieņēmumi!$BN$31*BB209*0.5,0)</f>
        <v>0</v>
      </c>
      <c r="BG209">
        <v>66</v>
      </c>
      <c r="BH209">
        <v>3</v>
      </c>
      <c r="BI209" s="2">
        <f>BG209/BH209</f>
        <v>22</v>
      </c>
      <c r="BJ209" s="6">
        <f>ROUNDUP(IF($A209=1,BG209/Pieņēmumi!$BY$39,IF($A209=2,BG209/Pieņēmumi!$BY$40,IF($A209=3,BG209/Pieņēmumi!$BY$41,BG209/Pieņēmumi!$BY$42))),$BJ$10)</f>
        <v>3</v>
      </c>
      <c r="BK209" s="6">
        <f t="shared" si="168"/>
        <v>22</v>
      </c>
      <c r="BL209" s="6" t="str">
        <f>IF(AND(BK209&gt;=0,BK209&lt;Pieņēmumi!$BY$46),0,
IF(AND(BK209&gt;= Pieņēmumi!$BY$46,BK209&lt;Pieņēmumi!$BY$47), "Mikro",
IF(AND(BK209&gt;=Pieņēmumi!$BY$47,BK209&lt;Pieņēmumi!$BY$48), "Mazs",
IF(AND(BK209&gt;=Pieņēmumi!$BY$48,BK209&lt;Pieņēmumi!$BY$49), "Vidējs","Liels"))))</f>
        <v>Liels</v>
      </c>
      <c r="BM209" s="9">
        <f>IF(BL209="Mikro",Pieņēmumi!$BY$31*BJ209*0.5,
IF(BL209="Mazs",Pieņēmumi!$BY$31*BJ209,
IF(BL209="Vidējs",Pieņēmumi!$BY$32*BJ209,
IF(BL209="Liels",Pieņēmumi!$BY$34*BJ209,
0))))</f>
        <v>4.9783549783549779</v>
      </c>
      <c r="BN209" s="9">
        <f>IF(BL209="Mikro",Pieņēmumi!$BY$31*BJ209*0.5,0)</f>
        <v>0</v>
      </c>
      <c r="BO209">
        <v>57</v>
      </c>
      <c r="BP209">
        <v>3</v>
      </c>
      <c r="BQ209" s="2">
        <f>BO209/BP209</f>
        <v>19</v>
      </c>
      <c r="BR209" s="6">
        <f>ROUNDUP(IF($A209=1,BO209/Pieņēmumi!$CJ$39,IF($A209=2,BO209/Pieņēmumi!$CJ$40,IF($A209=3,BO209/Pieņēmumi!$CJ$41,BO209/Pieņēmumi!$CJ$42))),$BR$10)</f>
        <v>3</v>
      </c>
      <c r="BS209" s="6">
        <f t="shared" si="169"/>
        <v>19</v>
      </c>
      <c r="BT209" s="6" t="str">
        <f>IF(AND(BS209&gt;=0,BS209&lt;Pieņēmumi!$CJ$46),0,
IF(AND(BS209&gt;= Pieņēmumi!$CJ$46,BS209&lt;Pieņēmumi!$CJ$47), "Mikro",
IF(AND(BS209&gt;=Pieņēmumi!$CJ$47,BS209&lt;Pieņēmumi!$CJ$48), "Mazs",
IF(AND(BS209&gt;=Pieņēmumi!$CJ$48,BS209&lt;Pieņēmumi!$CJ$49), "Vidējs","Liels"))))</f>
        <v>Vidējs</v>
      </c>
      <c r="BU209" s="9">
        <f>IF(BT209="Mikro",Pieņēmumi!$CJ$31*BR209*0.5,
IF(BT209="Mazs",Pieņēmumi!$CJ$31*BR209,
IF(BT209="Vidējs",Pieņēmumi!$CJ$32*BR209,
IF(BT209="Liels",Pieņēmumi!$CJ$34*BR209,
0))))</f>
        <v>3.8759689922480618</v>
      </c>
      <c r="BV209" s="9">
        <f>IF(BT209="Mikro",Pieņēmumi!$CJ$31*BR209*0.5,0)</f>
        <v>0</v>
      </c>
      <c r="BW209">
        <v>0</v>
      </c>
      <c r="BX209">
        <v>0</v>
      </c>
      <c r="BY209" s="2">
        <v>0</v>
      </c>
      <c r="BZ209" s="6">
        <f>ROUNDUP(IF($A209=1,BW209/Pieņēmumi!$CU$42,IF($A209=2,BW209/Pieņēmumi!$CU$43,IF($A209=3,BW209/Pieņēmumi!$CU$44,BW209/Pieņēmumi!$CU$45))),$CH$10)</f>
        <v>0</v>
      </c>
      <c r="CA209" s="6">
        <f t="shared" si="170"/>
        <v>0</v>
      </c>
      <c r="CB209" s="6">
        <f>IF(AND(CA209&gt;=0,CA209&lt;Pieņēmumi!$CU$49),0,
IF(AND(CA209&gt;=Pieņēmumi!$CU$49,CA209&lt;Pieņēmumi!$CU$50),"Mazs",
IF(AND(CA209&gt;=Pieņēmumi!$CU$50,CA209&lt;Pieņēmumi!$CU$51),"Vidējs","Liels")))</f>
        <v>0</v>
      </c>
      <c r="CC209" s="9">
        <f>IF(CB209="Mazs",Pieņēmumi!$CU$34*BZ209,IF(CB209="Vidējs",Pieņēmumi!$CU$35*BZ209,IF(CB209="Liels",Pieņēmumi!$CU$37*BZ209,0)))</f>
        <v>0</v>
      </c>
      <c r="CD209" s="9">
        <f>IF(CB209="Mazs",(Pieņēmumi!$CU$35-Pieņēmumi!$CU$34)*BZ209,0)</f>
        <v>0</v>
      </c>
      <c r="CE209">
        <v>27</v>
      </c>
      <c r="CF209">
        <v>1</v>
      </c>
      <c r="CG209" s="2">
        <f>CE209/CF209</f>
        <v>27</v>
      </c>
      <c r="CH209" s="6">
        <f>ROUNDUP(IF($A209=1,CE209/Pieņēmumi!$DE$42,IF($A209=2,CE209/Pieņēmumi!$DE$43,IF($A209=3,CE209/Pieņēmumi!$DE$44,CE209/Pieņēmumi!$DE$45))),$CH$10)</f>
        <v>2</v>
      </c>
      <c r="CI209" s="6">
        <f t="shared" si="171"/>
        <v>13.5</v>
      </c>
      <c r="CJ209" s="6" t="str">
        <f>IF(AND(CI209&gt;=0,CI209&lt;Pieņēmumi!$DE$49),0,
IF(AND(CI209&gt;=Pieņēmumi!$DE$49,CI209&lt;Pieņēmumi!$DE$50),"Mazs",
IF(AND(CI209&gt;=Pieņēmumi!$DE$50,CI209&lt;Pieņēmumi!$DE$51),"Vidējs","Liels")))</f>
        <v>Vidējs</v>
      </c>
      <c r="CK209" s="9">
        <f>IF(CJ209="Mazs",Pieņēmumi!$DE$34*CH209,IF(CJ209="Vidējs",Pieņēmumi!$DE$35*CH209,IF(CJ209="Liels",Pieņēmumi!$DE$37*CH209,0)))</f>
        <v>2.7777777777777781</v>
      </c>
      <c r="CL209" s="9">
        <f>IF(CJ209="Mazs",(Pieņēmumi!$DE$35-Pieņēmumi!$DE$34)*CH209,0)</f>
        <v>0</v>
      </c>
      <c r="CM209">
        <v>25</v>
      </c>
      <c r="CN209">
        <v>1</v>
      </c>
      <c r="CO209" s="2">
        <f>CM209/CN209</f>
        <v>25</v>
      </c>
      <c r="CP209" s="6">
        <f>ROUNDUP(IF($A209=1,CM209/Pieņēmumi!$DO$42,IF($A209=2,CM209/Pieņēmumi!$DO$43,IF($A209=3,CM209/Pieņēmumi!$DO$44,CM209/Pieņēmumi!$DO$45))),$CP$10)</f>
        <v>1</v>
      </c>
      <c r="CQ209" s="6">
        <f t="shared" si="172"/>
        <v>25</v>
      </c>
      <c r="CR209" s="6" t="str">
        <f>IF(AND(CQ209&gt;=0,CQ209&lt;Pieņēmumi!$DO$49),0,
IF(AND(CQ209&gt;=Pieņēmumi!$DO$49,CQ209&lt;Pieņēmumi!$DO$50),"Mazs",
IF(AND(CQ209&gt;=Pieņēmumi!$DO$50,CQ209&lt;Pieņēmumi!$DO$51),"Vidējs","Liels")))</f>
        <v>Liels</v>
      </c>
      <c r="CS209" s="9">
        <f>IF(CR209="Mazs",Pieņēmumi!$DO$34*CP209,IF(CR209="Vidējs",Pieņēmumi!$DO$35*CP209,IF(CR209="Liels",Pieņēmumi!$DO$37*CP209,0)))</f>
        <v>1.7676767676767675</v>
      </c>
      <c r="CT209" s="9">
        <f>IF(CR209="Mazs",(Pieņēmumi!$DO$35-Pieņēmumi!$DO$34)*CP209,0)</f>
        <v>0</v>
      </c>
      <c r="CU209" s="6">
        <f t="shared" si="173"/>
        <v>612</v>
      </c>
      <c r="CV209" s="6">
        <f t="shared" si="174"/>
        <v>29</v>
      </c>
      <c r="CW209" s="2">
        <f t="shared" si="175"/>
        <v>21.103448275862068</v>
      </c>
      <c r="CX209" t="str">
        <f t="shared" si="176"/>
        <v>Lielā</v>
      </c>
    </row>
    <row r="210" spans="1:102" x14ac:dyDescent="0.25">
      <c r="A210" s="5">
        <v>2</v>
      </c>
      <c r="B210" s="23">
        <v>0.65064983525462783</v>
      </c>
      <c r="C210">
        <v>55</v>
      </c>
      <c r="D210">
        <v>3</v>
      </c>
      <c r="E210" s="2">
        <f t="shared" si="155"/>
        <v>18.333333333333332</v>
      </c>
      <c r="F210" s="6">
        <f>ROUNDUP(IF($A210=1,C210/Pieņēmumi!$B$39,IF($A210=2,C210/Pieņēmumi!$B$40,IF($A210=3,C210/Pieņēmumi!$B$41,C210/Pieņēmumi!$B$42))),$F$10)</f>
        <v>3</v>
      </c>
      <c r="G210" s="6">
        <f t="shared" si="161"/>
        <v>18.333333333333332</v>
      </c>
      <c r="H210" s="6" t="str">
        <f>IF(AND(G210&gt;=0,G210&lt;Pieņēmumi!$B$46),0,
IF(AND(G210&gt;= Pieņēmumi!$B$46,G210&lt;Pieņēmumi!$B$47), "Mikro",
IF(AND(G210&gt;=Pieņēmumi!$B$47,G210&lt;Pieņēmumi!$B$48), "Mazs",
IF(AND(G210&gt;=Pieņēmumi!$B$48,G210&lt;Pieņēmumi!$B$49), "Vidējs","Liels"))))</f>
        <v>Vidējs</v>
      </c>
      <c r="I210" s="9">
        <f>IF(H210="Mikro",Pieņēmumi!$B$31*F210*0.5,
IF(H210="Mazs",Pieņēmumi!$B$31*F210,
IF(H210="Vidējs",Pieņēmumi!$B$32*F210,
IF(H210="Liels",Pieņēmumi!$B$34*F210,
0))))</f>
        <v>2.4224806201550386</v>
      </c>
      <c r="J210" s="9">
        <f>IF(H210="Mikro",Pieņēmumi!$B$31*F210*0.5,0)</f>
        <v>0</v>
      </c>
      <c r="K210">
        <v>69</v>
      </c>
      <c r="L210">
        <v>3</v>
      </c>
      <c r="M210" s="2">
        <f t="shared" si="178"/>
        <v>23</v>
      </c>
      <c r="N210" s="6">
        <f>ROUNDUP(IF($A210=1,K210/Pieņēmumi!$L$39,IF($A210=2,K210/Pieņēmumi!$L$40,IF($A210=3,K210/Pieņēmumi!$L$41,K210/Pieņēmumi!$L$42))),$N$10)</f>
        <v>4</v>
      </c>
      <c r="O210" s="6">
        <f t="shared" si="162"/>
        <v>17.25</v>
      </c>
      <c r="P210" s="6" t="str">
        <f>IF(AND(O210&gt;=0,O210&lt;Pieņēmumi!$L$46),0,
IF(AND(O210&gt;= Pieņēmumi!$L$46,O210&lt;Pieņēmumi!$L$47), "Mikro",
IF(AND(O210&gt;=Pieņēmumi!$L$47,O210&lt;Pieņēmumi!$L$48), "Mazs",
IF(AND(O210&gt;=Pieņēmumi!$L$48,O210&lt;Pieņēmumi!$L$49), "Vidējs","Liels"))))</f>
        <v>Vidējs</v>
      </c>
      <c r="Q210" s="9">
        <f>IF(P210="Mikro",Pieņēmumi!$L$31*N210*0.5,
IF(P210="Mazs",Pieņēmumi!$L$31*N210,
IF(P210="Vidējs",Pieņēmumi!$L$32*N210,
IF(P210="Liels",Pieņēmumi!$L$34*N210,
0))))</f>
        <v>3.3591731266149876</v>
      </c>
      <c r="R210" s="9">
        <f>IF(P210="Mikro",Pieņēmumi!$L$31*N210*0.5,0)</f>
        <v>0</v>
      </c>
      <c r="S210">
        <v>50</v>
      </c>
      <c r="T210">
        <v>2</v>
      </c>
      <c r="U210" s="2">
        <f t="shared" si="177"/>
        <v>25</v>
      </c>
      <c r="V210" s="6">
        <f>ROUNDUP(IF($A210=1,S210/Pieņēmumi!$V$39,IF($A210=2,S210/Pieņēmumi!$V$40,IF($A210=3,S210/Pieņēmumi!$V$41,S210/Pieņēmumi!$V$42))),$V$10)</f>
        <v>3</v>
      </c>
      <c r="W210" s="6">
        <f t="shared" si="163"/>
        <v>16.666666666666668</v>
      </c>
      <c r="X210" s="6" t="str">
        <f>IF(AND(W210&gt;=0,W210&lt;Pieņēmumi!$V$46),0,
IF(AND(W210&gt;= Pieņēmumi!$V$46,W210&lt;Pieņēmumi!$V$47), "Mikro",
IF(AND(W210&gt;=Pieņēmumi!$V$47,W210&lt;Pieņēmumi!$V$48), "Mazs",
IF(AND(W210&gt;=Pieņēmumi!$V$48,W210&lt;Pieņēmumi!$V$49), "Vidējs","Liels"))))</f>
        <v>Vidējs</v>
      </c>
      <c r="Y210" s="9">
        <f>IF(X210="Mikro",Pieņēmumi!$V$31*V210*0.5,
IF(X210="Mazs",Pieņēmumi!$V$31*V210,
IF(X210="Vidējs",Pieņēmumi!$V$32*V210,
IF(X210="Liels",Pieņēmumi!$V$34*V210,
0))))</f>
        <v>2.6162790697674421</v>
      </c>
      <c r="Z210" s="9">
        <f>IF(X210="Mikro",Pieņēmumi!$V$31*V210*0.5,0)</f>
        <v>0</v>
      </c>
      <c r="AA210">
        <v>54</v>
      </c>
      <c r="AB210">
        <v>3</v>
      </c>
      <c r="AC210" s="2">
        <f t="shared" si="179"/>
        <v>18</v>
      </c>
      <c r="AD210" s="6">
        <f>ROUNDUP(IF($A210=1,AA210/Pieņēmumi!$AF$39,IF($A210=2,AA210/Pieņēmumi!$AF$40,IF($A210=3,AA210/Pieņēmumi!$AF$41,AA210/Pieņēmumi!$AF$42))),$AD$10)</f>
        <v>3</v>
      </c>
      <c r="AE210" s="6">
        <f t="shared" si="164"/>
        <v>18</v>
      </c>
      <c r="AF210" s="6" t="str">
        <f>IF(AND(AE210&gt;=0,AE210&lt;Pieņēmumi!$AF$46),0,
IF(AND(AE210&gt;= Pieņēmumi!$AF$46,AE210&lt;Pieņēmumi!$AF$47), "Mikro",
IF(AND(AE210&gt;=Pieņēmumi!$AF$47,AE210&lt;Pieņēmumi!$AF$48), "Mazs",
IF(AND(AE210&gt;=Pieņēmumi!$AF$48,AE210&lt;Pieņēmumi!$AF$49), "Vidējs","Liels"))))</f>
        <v>Vidējs</v>
      </c>
      <c r="AG210" s="9">
        <f>IF(AF210="Mikro",Pieņēmumi!$AF$31*AD210*0.5,
IF(AF210="Mazs",Pieņēmumi!$AF$31*AD210,
IF(AF210="Vidējs",Pieņēmumi!$AF$32*AD210,
IF(AF210="Liels",Pieņēmumi!$AF$34*AD210,
0))))</f>
        <v>3.1007751937984498</v>
      </c>
      <c r="AH210" s="9">
        <f>IF(AF210="Mikro",Pieņēmumi!$AF$31*AD210*0.5,0)</f>
        <v>0</v>
      </c>
      <c r="AI210">
        <v>58</v>
      </c>
      <c r="AJ210">
        <v>3</v>
      </c>
      <c r="AK210" s="2">
        <f>AI210/AJ210</f>
        <v>19.333333333333332</v>
      </c>
      <c r="AL210" s="6">
        <f>ROUNDUP(IF($A210=1,AI210/Pieņēmumi!$AR$39,IF($A210=2,AI210/Pieņēmumi!$AR$40,IF($A210=3,AI210/Pieņēmumi!$AR$41,AI210/Pieņēmumi!$AR$42))),$AL$10)</f>
        <v>3</v>
      </c>
      <c r="AM210" s="6">
        <f t="shared" si="165"/>
        <v>19.333333333333332</v>
      </c>
      <c r="AN210" s="6" t="str">
        <f>IF(AND(AM210&gt;=0,AM210&lt;Pieņēmumi!$AR$46),0,
IF(AND(AM210&gt;= Pieņēmumi!$AR$46,AM210&lt;Pieņēmumi!$AR$47), "Mikro",
IF(AND(AM210&gt;=Pieņēmumi!$AR$47,AM210&lt;Pieņēmumi!$AR$48), "Mazs",
IF(AND(AM210&gt;=Pieņēmumi!$AR$48,AM210&lt;Pieņēmumi!$AR$49), "Vidējs","Liels"))))</f>
        <v>Vidējs</v>
      </c>
      <c r="AO210" s="9">
        <f>IF(AN210="Mikro",Pieņēmumi!$AR$31*AL210*0.5,
IF(AN210="Mazs",Pieņēmumi!$AR$31*AL210,
IF(AN210="Vidējs",Pieņēmumi!$AR$32*AL210,
IF(AN210="Liels",Pieņēmumi!$AR$34*AL210,
0))))</f>
        <v>3.2945736434108532</v>
      </c>
      <c r="AP210" s="9">
        <f>IF(AN210="Mikro",Pieņēmumi!$AR$31*AL210*0.5,0)</f>
        <v>0</v>
      </c>
      <c r="AQ210">
        <v>56</v>
      </c>
      <c r="AR210">
        <v>2</v>
      </c>
      <c r="AS210" s="2">
        <f>AQ210/AR210</f>
        <v>28</v>
      </c>
      <c r="AT210" s="6">
        <f>ROUNDUP(IF($A210=1,AQ210/Pieņēmumi!$BC$39,IF($A210=2,AQ210/Pieņēmumi!$BC$40,IF($A210=3,AQ210/Pieņēmumi!$BC$41,AQ210/Pieņēmumi!$BC$42))),$AT$10)</f>
        <v>3</v>
      </c>
      <c r="AU210" s="6">
        <f t="shared" si="166"/>
        <v>18.666666666666668</v>
      </c>
      <c r="AV210" s="6" t="str">
        <f>IF(AND(AU210&gt;=0,AU210&lt;Pieņēmumi!$BC$46),0,
IF(AND(AU210&gt;= Pieņēmumi!$BC$46,AU210&lt;Pieņēmumi!$BC$47), "Mikro",
IF(AND(AU210&gt;=Pieņēmumi!$BC$47,AU210&lt;Pieņēmumi!$BC$48), "Mazs",
IF(AND(AU210&gt;=Pieņēmumi!$BC$48,AU210&lt;Pieņēmumi!$BC$49), "Vidējs","Liels"))))</f>
        <v>Vidējs</v>
      </c>
      <c r="AW210" s="9">
        <f>IF(AV210="Mikro",Pieņēmumi!$BC$31*AT210*0.5,
IF(AV210="Mazs",Pieņēmumi!$BC$31*AT210,
IF(AV210="Vidējs",Pieņēmumi!$BC$32*AT210,
IF(AV210="Liels",Pieņēmumi!$BC$34*AT210,
0))))</f>
        <v>3.4883720930232558</v>
      </c>
      <c r="AX210" s="9">
        <f>IF(AV210="Mikro",Pieņēmumi!$BC$31*AT210*0.5,0)</f>
        <v>0</v>
      </c>
      <c r="AY210">
        <v>54</v>
      </c>
      <c r="AZ210">
        <v>2</v>
      </c>
      <c r="BA210" s="2">
        <f>AY210/AZ210</f>
        <v>27</v>
      </c>
      <c r="BB210" s="6">
        <f>ROUNDUP(IF($A210=1,AY210/Pieņēmumi!$BN$39,IF($A210=2,AY210/Pieņēmumi!$BN$40,IF($A210=3,AY210/Pieņēmumi!$BN$41,AY210/Pieņēmumi!$BN$42))),$BB$10)</f>
        <v>3</v>
      </c>
      <c r="BC210" s="6">
        <f t="shared" si="167"/>
        <v>18</v>
      </c>
      <c r="BD210" s="6" t="str">
        <f>IF(AND(BC210&gt;=0,BC210&lt;Pieņēmumi!$BN$46),0,
IF(AND(BC210&gt;= Pieņēmumi!$BN$46,BC210&lt;Pieņēmumi!$BN$47), "Mikro",
IF(AND(BC210&gt;=Pieņēmumi!$BN$47,BC210&lt;Pieņēmumi!$BN$48), "Mazs",
IF(AND(BC210&gt;=Pieņēmumi!$BN$48,BC210&lt;Pieņēmumi!$BN$49), "Vidējs","Liels"))))</f>
        <v>Vidējs</v>
      </c>
      <c r="BE210" s="9">
        <f>IF(BD210="Mikro",Pieņēmumi!$BN$31*BB210*0.5,
IF(BD210="Mazs",Pieņēmumi!$BN$31*BB210,
IF(BD210="Vidējs",Pieņēmumi!$BN$32*BB210,
IF(BD210="Liels",Pieņēmumi!$BN$34*BB210,
0))))</f>
        <v>3.6821705426356592</v>
      </c>
      <c r="BF210" s="9">
        <f>IF(BD210="Mikro",Pieņēmumi!$BN$31*BB210*0.5,0)</f>
        <v>0</v>
      </c>
      <c r="BG210">
        <v>54</v>
      </c>
      <c r="BH210">
        <v>2</v>
      </c>
      <c r="BI210" s="2">
        <f>BG210/BH210</f>
        <v>27</v>
      </c>
      <c r="BJ210" s="6">
        <f>ROUNDUP(IF($A210=1,BG210/Pieņēmumi!$BY$39,IF($A210=2,BG210/Pieņēmumi!$BY$40,IF($A210=3,BG210/Pieņēmumi!$BY$41,BG210/Pieņēmumi!$BY$42))),$BJ$10)</f>
        <v>3</v>
      </c>
      <c r="BK210" s="6">
        <f t="shared" si="168"/>
        <v>18</v>
      </c>
      <c r="BL210" s="6" t="str">
        <f>IF(AND(BK210&gt;=0,BK210&lt;Pieņēmumi!$BY$46),0,
IF(AND(BK210&gt;= Pieņēmumi!$BY$46,BK210&lt;Pieņēmumi!$BY$47), "Mikro",
IF(AND(BK210&gt;=Pieņēmumi!$BY$47,BK210&lt;Pieņēmumi!$BY$48), "Mazs",
IF(AND(BK210&gt;=Pieņēmumi!$BY$48,BK210&lt;Pieņēmumi!$BY$49), "Vidējs","Liels"))))</f>
        <v>Vidējs</v>
      </c>
      <c r="BM210" s="9">
        <f>IF(BL210="Mikro",Pieņēmumi!$BY$31*BJ210*0.5,
IF(BL210="Mazs",Pieņēmumi!$BY$31*BJ210,
IF(BL210="Vidējs",Pieņēmumi!$BY$32*BJ210,
IF(BL210="Liels",Pieņēmumi!$BY$34*BJ210,
0))))</f>
        <v>3.8759689922480618</v>
      </c>
      <c r="BN210" s="9">
        <f>IF(BL210="Mikro",Pieņēmumi!$BY$31*BJ210*0.5,0)</f>
        <v>0</v>
      </c>
      <c r="BO210">
        <v>45</v>
      </c>
      <c r="BP210">
        <v>2</v>
      </c>
      <c r="BQ210" s="2">
        <f>BO210/BP210</f>
        <v>22.5</v>
      </c>
      <c r="BR210" s="6">
        <f>ROUNDUP(IF($A210=1,BO210/Pieņēmumi!$CJ$39,IF($A210=2,BO210/Pieņēmumi!$CJ$40,IF($A210=3,BO210/Pieņēmumi!$CJ$41,BO210/Pieņēmumi!$CJ$42))),$BR$10)</f>
        <v>2</v>
      </c>
      <c r="BS210" s="6">
        <f t="shared" si="169"/>
        <v>22.5</v>
      </c>
      <c r="BT210" s="6" t="str">
        <f>IF(AND(BS210&gt;=0,BS210&lt;Pieņēmumi!$CJ$46),0,
IF(AND(BS210&gt;= Pieņēmumi!$CJ$46,BS210&lt;Pieņēmumi!$CJ$47), "Mikro",
IF(AND(BS210&gt;=Pieņēmumi!$CJ$47,BS210&lt;Pieņēmumi!$CJ$48), "Mazs",
IF(AND(BS210&gt;=Pieņēmumi!$CJ$48,BS210&lt;Pieņēmumi!$CJ$49), "Vidējs","Liels"))))</f>
        <v>Liels</v>
      </c>
      <c r="BU210" s="9">
        <f>IF(BT210="Mikro",Pieņēmumi!$CJ$31*BR210*0.5,
IF(BT210="Mazs",Pieņēmumi!$CJ$31*BR210,
IF(BT210="Vidējs",Pieņēmumi!$CJ$32*BR210,
IF(BT210="Liels",Pieņēmumi!$CJ$34*BR210,
0))))</f>
        <v>3.3910533910533909</v>
      </c>
      <c r="BV210" s="9">
        <f>IF(BT210="Mikro",Pieņēmumi!$CJ$31*BR210*0.5,0)</f>
        <v>0</v>
      </c>
      <c r="BW210">
        <v>39</v>
      </c>
      <c r="BX210">
        <v>3</v>
      </c>
      <c r="BY210" s="2">
        <f>BW210/BX210</f>
        <v>13</v>
      </c>
      <c r="BZ210" s="6">
        <f>ROUNDUP(IF($A210=1,BW210/Pieņēmumi!$CU$42,IF($A210=2,BW210/Pieņēmumi!$CU$43,IF($A210=3,BW210/Pieņēmumi!$CU$44,BW210/Pieņēmumi!$CU$45))),$CH$10)</f>
        <v>2</v>
      </c>
      <c r="CA210" s="6">
        <f t="shared" si="170"/>
        <v>19.5</v>
      </c>
      <c r="CB210" s="6" t="str">
        <f>IF(AND(CA210&gt;=0,CA210&lt;Pieņēmumi!$CU$49),0,
IF(AND(CA210&gt;=Pieņēmumi!$CU$49,CA210&lt;Pieņēmumi!$CU$50),"Mazs",
IF(AND(CA210&gt;=Pieņēmumi!$CU$50,CA210&lt;Pieņēmumi!$CU$51),"Vidējs","Liels")))</f>
        <v>Vidējs</v>
      </c>
      <c r="CC210" s="9">
        <f>IF(CB210="Mazs",Pieņēmumi!$CU$34*BZ210,IF(CB210="Vidējs",Pieņēmumi!$CU$35*BZ210,IF(CB210="Liels",Pieņēmumi!$CU$37*BZ210,0)))</f>
        <v>2.7777777777777781</v>
      </c>
      <c r="CD210" s="9">
        <f>IF(CB210="Mazs",(Pieņēmumi!$CU$35-Pieņēmumi!$CU$34)*BZ210,0)</f>
        <v>0</v>
      </c>
      <c r="CE210">
        <v>31</v>
      </c>
      <c r="CF210">
        <v>2</v>
      </c>
      <c r="CG210" s="2">
        <f>CE210/CF210</f>
        <v>15.5</v>
      </c>
      <c r="CH210" s="6">
        <f>ROUNDUP(IF($A210=1,CE210/Pieņēmumi!$DE$42,IF($A210=2,CE210/Pieņēmumi!$DE$43,IF($A210=3,CE210/Pieņēmumi!$DE$44,CE210/Pieņēmumi!$DE$45))),$CH$10)</f>
        <v>2</v>
      </c>
      <c r="CI210" s="6">
        <f t="shared" si="171"/>
        <v>15.5</v>
      </c>
      <c r="CJ210" s="6" t="str">
        <f>IF(AND(CI210&gt;=0,CI210&lt;Pieņēmumi!$DE$49),0,
IF(AND(CI210&gt;=Pieņēmumi!$DE$49,CI210&lt;Pieņēmumi!$DE$50),"Mazs",
IF(AND(CI210&gt;=Pieņēmumi!$DE$50,CI210&lt;Pieņēmumi!$DE$51),"Vidējs","Liels")))</f>
        <v>Vidējs</v>
      </c>
      <c r="CK210" s="9">
        <f>IF(CJ210="Mazs",Pieņēmumi!$DE$34*CH210,IF(CJ210="Vidējs",Pieņēmumi!$DE$35*CH210,IF(CJ210="Liels",Pieņēmumi!$DE$37*CH210,0)))</f>
        <v>2.7777777777777781</v>
      </c>
      <c r="CL210" s="9">
        <f>IF(CJ210="Mazs",(Pieņēmumi!$DE$35-Pieņēmumi!$DE$34)*CH210,0)</f>
        <v>0</v>
      </c>
      <c r="CM210">
        <v>34</v>
      </c>
      <c r="CN210">
        <v>3</v>
      </c>
      <c r="CO210" s="2">
        <f>CM210/CN210</f>
        <v>11.333333333333334</v>
      </c>
      <c r="CP210" s="6">
        <f>ROUNDUP(IF($A210=1,CM210/Pieņēmumi!$DO$42,IF($A210=2,CM210/Pieņēmumi!$DO$43,IF($A210=3,CM210/Pieņēmumi!$DO$44,CM210/Pieņēmumi!$DO$45))),$CP$10)</f>
        <v>2</v>
      </c>
      <c r="CQ210" s="6">
        <f t="shared" si="172"/>
        <v>17</v>
      </c>
      <c r="CR210" s="6" t="str">
        <f>IF(AND(CQ210&gt;=0,CQ210&lt;Pieņēmumi!$DO$49),0,
IF(AND(CQ210&gt;=Pieņēmumi!$DO$49,CQ210&lt;Pieņēmumi!$DO$50),"Mazs",
IF(AND(CQ210&gt;=Pieņēmumi!$DO$50,CQ210&lt;Pieņēmumi!$DO$51),"Vidējs","Liels")))</f>
        <v>Vidējs</v>
      </c>
      <c r="CS210" s="9">
        <f>IF(CR210="Mazs",Pieņēmumi!$DO$34*CP210,IF(CR210="Vidējs",Pieņēmumi!$DO$35*CP210,IF(CR210="Liels",Pieņēmumi!$DO$37*CP210,0)))</f>
        <v>2.7777777777777781</v>
      </c>
      <c r="CT210" s="9">
        <f>IF(CR210="Mazs",(Pieņēmumi!$DO$35-Pieņēmumi!$DO$34)*CP210,0)</f>
        <v>0</v>
      </c>
      <c r="CU210" s="6">
        <f t="shared" si="173"/>
        <v>599</v>
      </c>
      <c r="CV210" s="6">
        <f t="shared" si="174"/>
        <v>30</v>
      </c>
      <c r="CW210" s="2">
        <f t="shared" si="175"/>
        <v>19.966666666666665</v>
      </c>
      <c r="CX210" t="str">
        <f t="shared" si="176"/>
        <v>Lielā</v>
      </c>
    </row>
    <row r="211" spans="1:102" x14ac:dyDescent="0.25">
      <c r="A211" s="5">
        <v>3</v>
      </c>
      <c r="B211" s="23">
        <v>0.6494176955142964</v>
      </c>
      <c r="C211">
        <v>4</v>
      </c>
      <c r="D211">
        <v>1</v>
      </c>
      <c r="E211" s="2">
        <f t="shared" si="155"/>
        <v>4</v>
      </c>
      <c r="F211" s="6">
        <f>ROUNDUP(IF($A211=1,C211/Pieņēmumi!$B$39,IF($A211=2,C211/Pieņēmumi!$B$40,IF($A211=3,C211/Pieņēmumi!$B$41,C211/Pieņēmumi!$B$42))),$F$10)</f>
        <v>1</v>
      </c>
      <c r="G211" s="6">
        <f t="shared" si="161"/>
        <v>4</v>
      </c>
      <c r="H211" s="6" t="str">
        <f>IF(AND(G211&gt;=0,G211&lt;Pieņēmumi!$B$46),0,
IF(AND(G211&gt;= Pieņēmumi!$B$46,G211&lt;Pieņēmumi!$B$47), "Mikro",
IF(AND(G211&gt;=Pieņēmumi!$B$47,G211&lt;Pieņēmumi!$B$48), "Mazs",
IF(AND(G211&gt;=Pieņēmumi!$B$48,G211&lt;Pieņēmumi!$B$49), "Vidējs","Liels"))))</f>
        <v>Mikro</v>
      </c>
      <c r="I211" s="9">
        <f>IF(H211="Mikro",Pieņēmumi!$B$31*F211*0.5,
IF(H211="Mazs",Pieņēmumi!$B$31*F211,
IF(H211="Vidējs",Pieņēmumi!$B$32*F211,
IF(H211="Liels",Pieņēmumi!$B$34*F211,
0))))</f>
        <v>0.35792094615624032</v>
      </c>
      <c r="J211" s="9">
        <f>IF(H211="Mikro",Pieņēmumi!$B$31*F211*0.5,0)</f>
        <v>0.35792094615624032</v>
      </c>
      <c r="K211">
        <v>5</v>
      </c>
      <c r="L211">
        <v>1</v>
      </c>
      <c r="M211" s="2">
        <f t="shared" si="178"/>
        <v>5</v>
      </c>
      <c r="N211" s="6">
        <f>ROUNDUP(IF($A211=1,K211/Pieņēmumi!$L$39,IF($A211=2,K211/Pieņēmumi!$L$40,IF($A211=3,K211/Pieņēmumi!$L$41,K211/Pieņēmumi!$L$42))),$N$10)</f>
        <v>1</v>
      </c>
      <c r="O211" s="6">
        <f t="shared" si="162"/>
        <v>5</v>
      </c>
      <c r="P211" s="6" t="str">
        <f>IF(AND(O211&gt;=0,O211&lt;Pieņēmumi!$L$46),0,
IF(AND(O211&gt;= Pieņēmumi!$L$46,O211&lt;Pieņēmumi!$L$47), "Mikro",
IF(AND(O211&gt;=Pieņēmumi!$L$47,O211&lt;Pieņēmumi!$L$48), "Mazs",
IF(AND(O211&gt;=Pieņēmumi!$L$48,O211&lt;Pieņēmumi!$L$49), "Vidējs","Liels"))))</f>
        <v>Mikro</v>
      </c>
      <c r="Q211" s="9">
        <f>IF(P211="Mikro",Pieņēmumi!$L$31*N211*0.5,
IF(P211="Mazs",Pieņēmumi!$L$31*N211,
IF(P211="Vidējs",Pieņēmumi!$L$32*N211,
IF(P211="Liels",Pieņēmumi!$L$34*N211,
0))))</f>
        <v>0.3734827264239029</v>
      </c>
      <c r="R211" s="9">
        <f>IF(P211="Mikro",Pieņēmumi!$L$31*N211*0.5,0)</f>
        <v>0.3734827264239029</v>
      </c>
      <c r="S211">
        <v>4</v>
      </c>
      <c r="T211">
        <v>1</v>
      </c>
      <c r="U211" s="2">
        <f t="shared" si="177"/>
        <v>4</v>
      </c>
      <c r="V211" s="6">
        <f>ROUNDUP(IF($A211=1,S211/Pieņēmumi!$V$39,IF($A211=2,S211/Pieņēmumi!$V$40,IF($A211=3,S211/Pieņēmumi!$V$41,S211/Pieņēmumi!$V$42))),$V$10)</f>
        <v>1</v>
      </c>
      <c r="W211" s="6">
        <f t="shared" si="163"/>
        <v>4</v>
      </c>
      <c r="X211" s="6" t="str">
        <f>IF(AND(W211&gt;=0,W211&lt;Pieņēmumi!$V$46),0,
IF(AND(W211&gt;= Pieņēmumi!$V$46,W211&lt;Pieņēmumi!$V$47), "Mikro",
IF(AND(W211&gt;=Pieņēmumi!$V$47,W211&lt;Pieņēmumi!$V$48), "Mazs",
IF(AND(W211&gt;=Pieņēmumi!$V$48,W211&lt;Pieņēmumi!$V$49), "Vidējs","Liels"))))</f>
        <v>Mikro</v>
      </c>
      <c r="Y211" s="9">
        <f>IF(X211="Mikro",Pieņēmumi!$V$31*V211*0.5,
IF(X211="Mazs",Pieņēmumi!$V$31*V211,
IF(X211="Vidējs",Pieņēmumi!$V$32*V211,
IF(X211="Liels",Pieņēmumi!$V$34*V211,
0))))</f>
        <v>0.38904450669156554</v>
      </c>
      <c r="Z211" s="9">
        <f>IF(X211="Mikro",Pieņēmumi!$V$31*V211*0.5,0)</f>
        <v>0.38904450669156554</v>
      </c>
      <c r="AA211">
        <v>2</v>
      </c>
      <c r="AB211">
        <v>1</v>
      </c>
      <c r="AC211" s="2">
        <f t="shared" si="179"/>
        <v>2</v>
      </c>
      <c r="AD211" s="6">
        <f>ROUNDUP(IF($A211=1,AA211/Pieņēmumi!$AF$39,IF($A211=2,AA211/Pieņēmumi!$AF$40,IF($A211=3,AA211/Pieņēmumi!$AF$41,AA211/Pieņēmumi!$AF$42))),$AD$10)</f>
        <v>1</v>
      </c>
      <c r="AE211" s="6">
        <f t="shared" si="164"/>
        <v>2</v>
      </c>
      <c r="AF211" s="6" t="str">
        <f>IF(AND(AE211&gt;=0,AE211&lt;Pieņēmumi!$AF$46),0,
IF(AND(AE211&gt;= Pieņēmumi!$AF$46,AE211&lt;Pieņēmumi!$AF$47), "Mikro",
IF(AND(AE211&gt;=Pieņēmumi!$AF$47,AE211&lt;Pieņēmumi!$AF$48), "Mazs",
IF(AND(AE211&gt;=Pieņēmumi!$AF$48,AE211&lt;Pieņēmumi!$AF$49), "Vidējs","Liels"))))</f>
        <v>Mikro</v>
      </c>
      <c r="AG211" s="9">
        <f>IF(AF211="Mikro",Pieņēmumi!$AF$31*AD211*0.5,
IF(AF211="Mazs",Pieņēmumi!$AF$31*AD211,
IF(AF211="Vidējs",Pieņēmumi!$AF$32*AD211,
IF(AF211="Liels",Pieņēmumi!$AF$34*AD211,
0))))</f>
        <v>0.42016806722689076</v>
      </c>
      <c r="AH211" s="9">
        <f>IF(AF211="Mikro",Pieņēmumi!$AF$31*AD211*0.5,0)</f>
        <v>0.42016806722689076</v>
      </c>
      <c r="AI211">
        <v>0</v>
      </c>
      <c r="AJ211">
        <v>0</v>
      </c>
      <c r="AK211" s="2">
        <v>0</v>
      </c>
      <c r="AL211" s="6">
        <f>ROUNDUP(IF($A211=1,AI211/Pieņēmumi!$AR$39,IF($A211=2,AI211/Pieņēmumi!$AR$40,IF($A211=3,AI211/Pieņēmumi!$AR$41,AI211/Pieņēmumi!$AR$42))),$AL$10)</f>
        <v>0</v>
      </c>
      <c r="AM211" s="6">
        <f t="shared" si="165"/>
        <v>0</v>
      </c>
      <c r="AN211" s="6">
        <f>IF(AND(AM211&gt;=0,AM211&lt;Pieņēmumi!$AR$46),0,
IF(AND(AM211&gt;= Pieņēmumi!$AR$46,AM211&lt;Pieņēmumi!$AR$47), "Mikro",
IF(AND(AM211&gt;=Pieņēmumi!$AR$47,AM211&lt;Pieņēmumi!$AR$48), "Mazs",
IF(AND(AM211&gt;=Pieņēmumi!$AR$48,AM211&lt;Pieņēmumi!$AR$49), "Vidējs","Liels"))))</f>
        <v>0</v>
      </c>
      <c r="AO211" s="9">
        <f>IF(AN211="Mikro",Pieņēmumi!$AR$31*AL211*0.5,
IF(AN211="Mazs",Pieņēmumi!$AR$31*AL211,
IF(AN211="Vidējs",Pieņēmumi!$AR$32*AL211,
IF(AN211="Liels",Pieņēmumi!$AR$34*AL211,
0))))</f>
        <v>0</v>
      </c>
      <c r="AP211" s="9">
        <f>IF(AN211="Mikro",Pieņēmumi!$AR$31*AL211*0.5,0)</f>
        <v>0</v>
      </c>
      <c r="AQ211">
        <v>0</v>
      </c>
      <c r="AR211">
        <v>0</v>
      </c>
      <c r="AS211" s="2">
        <v>0</v>
      </c>
      <c r="AT211" s="6">
        <f>ROUNDUP(IF($A211=1,AQ211/Pieņēmumi!$BC$39,IF($A211=2,AQ211/Pieņēmumi!$BC$40,IF($A211=3,AQ211/Pieņēmumi!$BC$41,AQ211/Pieņēmumi!$BC$42))),$AT$10)</f>
        <v>0</v>
      </c>
      <c r="AU211" s="6">
        <f t="shared" si="166"/>
        <v>0</v>
      </c>
      <c r="AV211" s="6">
        <f>IF(AND(AU211&gt;=0,AU211&lt;Pieņēmumi!$BC$46),0,
IF(AND(AU211&gt;= Pieņēmumi!$BC$46,AU211&lt;Pieņēmumi!$BC$47), "Mikro",
IF(AND(AU211&gt;=Pieņēmumi!$BC$47,AU211&lt;Pieņēmumi!$BC$48), "Mazs",
IF(AND(AU211&gt;=Pieņēmumi!$BC$48,AU211&lt;Pieņēmumi!$BC$49), "Vidējs","Liels"))))</f>
        <v>0</v>
      </c>
      <c r="AW211" s="9">
        <f>IF(AV211="Mikro",Pieņēmumi!$BC$31*AT211*0.5,
IF(AV211="Mazs",Pieņēmumi!$BC$31*AT211,
IF(AV211="Vidējs",Pieņēmumi!$BC$32*AT211,
IF(AV211="Liels",Pieņēmumi!$BC$34*AT211,
0))))</f>
        <v>0</v>
      </c>
      <c r="AX211" s="9">
        <f>IF(AV211="Mikro",Pieņēmumi!$BC$31*AT211*0.5,0)</f>
        <v>0</v>
      </c>
      <c r="AY211">
        <v>0</v>
      </c>
      <c r="AZ211">
        <v>0</v>
      </c>
      <c r="BA211" s="2">
        <v>0</v>
      </c>
      <c r="BB211" s="6">
        <f>ROUNDUP(IF($A211=1,AY211/Pieņēmumi!$BN$39,IF($A211=2,AY211/Pieņēmumi!$BN$40,IF($A211=3,AY211/Pieņēmumi!$BN$41,AY211/Pieņēmumi!$BN$42))),$BB$10)</f>
        <v>0</v>
      </c>
      <c r="BC211" s="6">
        <f t="shared" si="167"/>
        <v>0</v>
      </c>
      <c r="BD211" s="6">
        <f>IF(AND(BC211&gt;=0,BC211&lt;Pieņēmumi!$BN$46),0,
IF(AND(BC211&gt;= Pieņēmumi!$BN$46,BC211&lt;Pieņēmumi!$BN$47), "Mikro",
IF(AND(BC211&gt;=Pieņēmumi!$BN$47,BC211&lt;Pieņēmumi!$BN$48), "Mazs",
IF(AND(BC211&gt;=Pieņēmumi!$BN$48,BC211&lt;Pieņēmumi!$BN$49), "Vidējs","Liels"))))</f>
        <v>0</v>
      </c>
      <c r="BE211" s="9">
        <f>IF(BD211="Mikro",Pieņēmumi!$BN$31*BB211*0.5,
IF(BD211="Mazs",Pieņēmumi!$BN$31*BB211,
IF(BD211="Vidējs",Pieņēmumi!$BN$32*BB211,
IF(BD211="Liels",Pieņēmumi!$BN$34*BB211,
0))))</f>
        <v>0</v>
      </c>
      <c r="BF211" s="9">
        <f>IF(BD211="Mikro",Pieņēmumi!$BN$31*BB211*0.5,0)</f>
        <v>0</v>
      </c>
      <c r="BG211">
        <v>0</v>
      </c>
      <c r="BH211">
        <v>0</v>
      </c>
      <c r="BI211" s="2">
        <v>0</v>
      </c>
      <c r="BJ211" s="6">
        <f>ROUNDUP(IF($A211=1,BG211/Pieņēmumi!$BY$39,IF($A211=2,BG211/Pieņēmumi!$BY$40,IF($A211=3,BG211/Pieņēmumi!$BY$41,BG211/Pieņēmumi!$BY$42))),$BJ$10)</f>
        <v>0</v>
      </c>
      <c r="BK211" s="6">
        <f t="shared" si="168"/>
        <v>0</v>
      </c>
      <c r="BL211" s="6">
        <f>IF(AND(BK211&gt;=0,BK211&lt;Pieņēmumi!$BY$46),0,
IF(AND(BK211&gt;= Pieņēmumi!$BY$46,BK211&lt;Pieņēmumi!$BY$47), "Mikro",
IF(AND(BK211&gt;=Pieņēmumi!$BY$47,BK211&lt;Pieņēmumi!$BY$48), "Mazs",
IF(AND(BK211&gt;=Pieņēmumi!$BY$48,BK211&lt;Pieņēmumi!$BY$49), "Vidējs","Liels"))))</f>
        <v>0</v>
      </c>
      <c r="BM211" s="9">
        <f>IF(BL211="Mikro",Pieņēmumi!$BY$31*BJ211*0.5,
IF(BL211="Mazs",Pieņēmumi!$BY$31*BJ211,
IF(BL211="Vidējs",Pieņēmumi!$BY$32*BJ211,
IF(BL211="Liels",Pieņēmumi!$BY$34*BJ211,
0))))</f>
        <v>0</v>
      </c>
      <c r="BN211" s="9">
        <f>IF(BL211="Mikro",Pieņēmumi!$BY$31*BJ211*0.5,0)</f>
        <v>0</v>
      </c>
      <c r="BO211">
        <v>0</v>
      </c>
      <c r="BP211">
        <v>0</v>
      </c>
      <c r="BQ211" s="2">
        <v>0</v>
      </c>
      <c r="BR211" s="6">
        <f>ROUNDUP(IF($A211=1,BO211/Pieņēmumi!$CJ$39,IF($A211=2,BO211/Pieņēmumi!$CJ$40,IF($A211=3,BO211/Pieņēmumi!$CJ$41,BO211/Pieņēmumi!$CJ$42))),$BR$10)</f>
        <v>0</v>
      </c>
      <c r="BS211" s="6">
        <f t="shared" si="169"/>
        <v>0</v>
      </c>
      <c r="BT211" s="6">
        <f>IF(AND(BS211&gt;=0,BS211&lt;Pieņēmumi!$CJ$46),0,
IF(AND(BS211&gt;= Pieņēmumi!$CJ$46,BS211&lt;Pieņēmumi!$CJ$47), "Mikro",
IF(AND(BS211&gt;=Pieņēmumi!$CJ$47,BS211&lt;Pieņēmumi!$CJ$48), "Mazs",
IF(AND(BS211&gt;=Pieņēmumi!$CJ$48,BS211&lt;Pieņēmumi!$CJ$49), "Vidējs","Liels"))))</f>
        <v>0</v>
      </c>
      <c r="BU211" s="9">
        <f>IF(BT211="Mikro",Pieņēmumi!$CJ$31*BR211*0.5,
IF(BT211="Mazs",Pieņēmumi!$CJ$31*BR211,
IF(BT211="Vidējs",Pieņēmumi!$CJ$32*BR211,
IF(BT211="Liels",Pieņēmumi!$CJ$34*BR211,
0))))</f>
        <v>0</v>
      </c>
      <c r="BV211" s="9">
        <f>IF(BT211="Mikro",Pieņēmumi!$CJ$31*BR211*0.5,0)</f>
        <v>0</v>
      </c>
      <c r="BW211">
        <v>0</v>
      </c>
      <c r="BX211">
        <v>0</v>
      </c>
      <c r="BY211" s="2">
        <v>0</v>
      </c>
      <c r="BZ211" s="6">
        <f>ROUNDUP(IF($A211=1,BW211/Pieņēmumi!$CU$42,IF($A211=2,BW211/Pieņēmumi!$CU$43,IF($A211=3,BW211/Pieņēmumi!$CU$44,BW211/Pieņēmumi!$CU$45))),$CH$10)</f>
        <v>0</v>
      </c>
      <c r="CA211" s="6">
        <f t="shared" si="170"/>
        <v>0</v>
      </c>
      <c r="CB211" s="6">
        <f>IF(AND(CA211&gt;=0,CA211&lt;Pieņēmumi!$CU$49),0,
IF(AND(CA211&gt;=Pieņēmumi!$CU$49,CA211&lt;Pieņēmumi!$CU$50),"Mazs",
IF(AND(CA211&gt;=Pieņēmumi!$CU$50,CA211&lt;Pieņēmumi!$CU$51),"Vidējs","Liels")))</f>
        <v>0</v>
      </c>
      <c r="CC211" s="9">
        <f>IF(CB211="Mazs",Pieņēmumi!$CU$34*BZ211,IF(CB211="Vidējs",Pieņēmumi!$CU$35*BZ211,IF(CB211="Liels",Pieņēmumi!$CU$37*BZ211,0)))</f>
        <v>0</v>
      </c>
      <c r="CD211" s="9">
        <f>IF(CB211="Mazs",(Pieņēmumi!$CU$35-Pieņēmumi!$CU$34)*BZ211,0)</f>
        <v>0</v>
      </c>
      <c r="CE211">
        <v>0</v>
      </c>
      <c r="CF211">
        <v>0</v>
      </c>
      <c r="CG211" s="2">
        <v>0</v>
      </c>
      <c r="CH211" s="6">
        <f>ROUNDUP(IF($A211=1,CE211/Pieņēmumi!$DE$42,IF($A211=2,CE211/Pieņēmumi!$DE$43,IF($A211=3,CE211/Pieņēmumi!$DE$44,CE211/Pieņēmumi!$DE$45))),$CH$10)</f>
        <v>0</v>
      </c>
      <c r="CI211" s="6">
        <f t="shared" si="171"/>
        <v>0</v>
      </c>
      <c r="CJ211" s="6">
        <f>IF(AND(CI211&gt;=0,CI211&lt;Pieņēmumi!$DE$49),0,
IF(AND(CI211&gt;=Pieņēmumi!$DE$49,CI211&lt;Pieņēmumi!$DE$50),"Mazs",
IF(AND(CI211&gt;=Pieņēmumi!$DE$50,CI211&lt;Pieņēmumi!$DE$51),"Vidējs","Liels")))</f>
        <v>0</v>
      </c>
      <c r="CK211" s="9">
        <f>IF(CJ211="Mazs",Pieņēmumi!$DE$34*CH211,IF(CJ211="Vidējs",Pieņēmumi!$DE$35*CH211,IF(CJ211="Liels",Pieņēmumi!$DE$37*CH211,0)))</f>
        <v>0</v>
      </c>
      <c r="CL211" s="9">
        <f>IF(CJ211="Mazs",(Pieņēmumi!$DE$35-Pieņēmumi!$DE$34)*CH211,0)</f>
        <v>0</v>
      </c>
      <c r="CM211">
        <v>0</v>
      </c>
      <c r="CN211">
        <v>0</v>
      </c>
      <c r="CO211" s="2">
        <v>0</v>
      </c>
      <c r="CP211" s="6">
        <f>ROUNDUP(IF($A211=1,CM211/Pieņēmumi!$DO$42,IF($A211=2,CM211/Pieņēmumi!$DO$43,IF($A211=3,CM211/Pieņēmumi!$DO$44,CM211/Pieņēmumi!$DO$45))),$CP$10)</f>
        <v>0</v>
      </c>
      <c r="CQ211" s="6">
        <f t="shared" si="172"/>
        <v>0</v>
      </c>
      <c r="CR211" s="6">
        <f>IF(AND(CQ211&gt;=0,CQ211&lt;Pieņēmumi!$DO$49),0,
IF(AND(CQ211&gt;=Pieņēmumi!$DO$49,CQ211&lt;Pieņēmumi!$DO$50),"Mazs",
IF(AND(CQ211&gt;=Pieņēmumi!$DO$50,CQ211&lt;Pieņēmumi!$DO$51),"Vidējs","Liels")))</f>
        <v>0</v>
      </c>
      <c r="CS211" s="9">
        <f>IF(CR211="Mazs",Pieņēmumi!$DO$34*CP211,IF(CR211="Vidējs",Pieņēmumi!$DO$35*CP211,IF(CR211="Liels",Pieņēmumi!$DO$37*CP211,0)))</f>
        <v>0</v>
      </c>
      <c r="CT211" s="9">
        <f>IF(CR211="Mazs",(Pieņēmumi!$DO$35-Pieņēmumi!$DO$34)*CP211,0)</f>
        <v>0</v>
      </c>
      <c r="CU211" s="6">
        <f t="shared" si="173"/>
        <v>15</v>
      </c>
      <c r="CV211" s="6">
        <f t="shared" si="174"/>
        <v>4</v>
      </c>
      <c r="CW211" s="2">
        <f t="shared" si="175"/>
        <v>3.75</v>
      </c>
      <c r="CX211" t="str">
        <f t="shared" si="176"/>
        <v>Mazā</v>
      </c>
    </row>
    <row r="212" spans="1:102" x14ac:dyDescent="0.25">
      <c r="A212" s="5">
        <v>3</v>
      </c>
      <c r="B212" s="23">
        <v>0.64817549522640716</v>
      </c>
      <c r="C212">
        <v>4</v>
      </c>
      <c r="D212">
        <v>0</v>
      </c>
      <c r="E212" s="2">
        <v>0</v>
      </c>
      <c r="F212" s="6">
        <f>ROUNDUP(IF($A212=1,C212/Pieņēmumi!$B$39,IF($A212=2,C212/Pieņēmumi!$B$40,IF($A212=3,C212/Pieņēmumi!$B$41,C212/Pieņēmumi!$B$42))),$F$10)</f>
        <v>1</v>
      </c>
      <c r="G212" s="6">
        <f t="shared" si="161"/>
        <v>4</v>
      </c>
      <c r="H212" s="6" t="str">
        <f>IF(AND(G212&gt;=0,G212&lt;Pieņēmumi!$B$46),0,
IF(AND(G212&gt;= Pieņēmumi!$B$46,G212&lt;Pieņēmumi!$B$47), "Mikro",
IF(AND(G212&gt;=Pieņēmumi!$B$47,G212&lt;Pieņēmumi!$B$48), "Mazs",
IF(AND(G212&gt;=Pieņēmumi!$B$48,G212&lt;Pieņēmumi!$B$49), "Vidējs","Liels"))))</f>
        <v>Mikro</v>
      </c>
      <c r="I212" s="9">
        <f>IF(H212="Mikro",Pieņēmumi!$B$31*F212*0.5,
IF(H212="Mazs",Pieņēmumi!$B$31*F212,
IF(H212="Vidējs",Pieņēmumi!$B$32*F212,
IF(H212="Liels",Pieņēmumi!$B$34*F212,
0))))</f>
        <v>0.35792094615624032</v>
      </c>
      <c r="J212" s="9">
        <f>IF(H212="Mikro",Pieņēmumi!$B$31*F212*0.5,0)</f>
        <v>0.35792094615624032</v>
      </c>
      <c r="K212">
        <v>4</v>
      </c>
      <c r="L212">
        <v>0</v>
      </c>
      <c r="M212" s="2">
        <v>0</v>
      </c>
      <c r="N212" s="6">
        <f>ROUNDUP(IF($A212=1,K212/Pieņēmumi!$L$39,IF($A212=2,K212/Pieņēmumi!$L$40,IF($A212=3,K212/Pieņēmumi!$L$41,K212/Pieņēmumi!$L$42))),$N$10)</f>
        <v>1</v>
      </c>
      <c r="O212" s="6">
        <f t="shared" si="162"/>
        <v>4</v>
      </c>
      <c r="P212" s="6" t="str">
        <f>IF(AND(O212&gt;=0,O212&lt;Pieņēmumi!$L$46),0,
IF(AND(O212&gt;= Pieņēmumi!$L$46,O212&lt;Pieņēmumi!$L$47), "Mikro",
IF(AND(O212&gt;=Pieņēmumi!$L$47,O212&lt;Pieņēmumi!$L$48), "Mazs",
IF(AND(O212&gt;=Pieņēmumi!$L$48,O212&lt;Pieņēmumi!$L$49), "Vidējs","Liels"))))</f>
        <v>Mikro</v>
      </c>
      <c r="Q212" s="9">
        <f>IF(P212="Mikro",Pieņēmumi!$L$31*N212*0.5,
IF(P212="Mazs",Pieņēmumi!$L$31*N212,
IF(P212="Vidējs",Pieņēmumi!$L$32*N212,
IF(P212="Liels",Pieņēmumi!$L$34*N212,
0))))</f>
        <v>0.3734827264239029</v>
      </c>
      <c r="R212" s="9">
        <f>IF(P212="Mikro",Pieņēmumi!$L$31*N212*0.5,0)</f>
        <v>0.3734827264239029</v>
      </c>
      <c r="S212">
        <v>10</v>
      </c>
      <c r="T212">
        <v>1</v>
      </c>
      <c r="U212" s="2">
        <f t="shared" si="177"/>
        <v>10</v>
      </c>
      <c r="V212" s="6">
        <f>ROUNDUP(IF($A212=1,S212/Pieņēmumi!$V$39,IF($A212=2,S212/Pieņēmumi!$V$40,IF($A212=3,S212/Pieņēmumi!$V$41,S212/Pieņēmumi!$V$42))),$V$10)</f>
        <v>1</v>
      </c>
      <c r="W212" s="6">
        <f t="shared" si="163"/>
        <v>10</v>
      </c>
      <c r="X212" s="6" t="str">
        <f>IF(AND(W212&gt;=0,W212&lt;Pieņēmumi!$V$46),0,
IF(AND(W212&gt;= Pieņēmumi!$V$46,W212&lt;Pieņēmumi!$V$47), "Mikro",
IF(AND(W212&gt;=Pieņēmumi!$V$47,W212&lt;Pieņēmumi!$V$48), "Mazs",
IF(AND(W212&gt;=Pieņēmumi!$V$48,W212&lt;Pieņēmumi!$V$49), "Vidējs","Liels"))))</f>
        <v>Mazs</v>
      </c>
      <c r="Y212" s="9">
        <f>IF(X212="Mikro",Pieņēmumi!$V$31*V212*0.5,
IF(X212="Mazs",Pieņēmumi!$V$31*V212,
IF(X212="Vidējs",Pieņēmumi!$V$32*V212,
IF(X212="Liels",Pieņēmumi!$V$34*V212,
0))))</f>
        <v>0.77808901338313108</v>
      </c>
      <c r="Z212" s="9">
        <f>IF(X212="Mikro",Pieņēmumi!$V$31*V212*0.5,0)</f>
        <v>0</v>
      </c>
      <c r="AA212">
        <v>1</v>
      </c>
      <c r="AB212">
        <v>1</v>
      </c>
      <c r="AC212" s="2">
        <f t="shared" si="179"/>
        <v>1</v>
      </c>
      <c r="AD212" s="6">
        <f>ROUNDUP(IF($A212=1,AA212/Pieņēmumi!$AF$39,IF($A212=2,AA212/Pieņēmumi!$AF$40,IF($A212=3,AA212/Pieņēmumi!$AF$41,AA212/Pieņēmumi!$AF$42))),$AD$10)</f>
        <v>1</v>
      </c>
      <c r="AE212" s="6">
        <f t="shared" si="164"/>
        <v>1</v>
      </c>
      <c r="AF212" s="6" t="str">
        <f>IF(AND(AE212&gt;=0,AE212&lt;Pieņēmumi!$AF$46),0,
IF(AND(AE212&gt;= Pieņēmumi!$AF$46,AE212&lt;Pieņēmumi!$AF$47), "Mikro",
IF(AND(AE212&gt;=Pieņēmumi!$AF$47,AE212&lt;Pieņēmumi!$AF$48), "Mazs",
IF(AND(AE212&gt;=Pieņēmumi!$AF$48,AE212&lt;Pieņēmumi!$AF$49), "Vidējs","Liels"))))</f>
        <v>Mikro</v>
      </c>
      <c r="AG212" s="9">
        <f>IF(AF212="Mikro",Pieņēmumi!$AF$31*AD212*0.5,
IF(AF212="Mazs",Pieņēmumi!$AF$31*AD212,
IF(AF212="Vidējs",Pieņēmumi!$AF$32*AD212,
IF(AF212="Liels",Pieņēmumi!$AF$34*AD212,
0))))</f>
        <v>0.42016806722689076</v>
      </c>
      <c r="AH212" s="9">
        <f>IF(AF212="Mikro",Pieņēmumi!$AF$31*AD212*0.5,0)</f>
        <v>0.42016806722689076</v>
      </c>
      <c r="AI212">
        <v>0</v>
      </c>
      <c r="AJ212">
        <v>0</v>
      </c>
      <c r="AK212" s="2">
        <v>0</v>
      </c>
      <c r="AL212" s="6">
        <f>ROUNDUP(IF($A212=1,AI212/Pieņēmumi!$AR$39,IF($A212=2,AI212/Pieņēmumi!$AR$40,IF($A212=3,AI212/Pieņēmumi!$AR$41,AI212/Pieņēmumi!$AR$42))),$AL$10)</f>
        <v>0</v>
      </c>
      <c r="AM212" s="6">
        <f t="shared" si="165"/>
        <v>0</v>
      </c>
      <c r="AN212" s="6">
        <f>IF(AND(AM212&gt;=0,AM212&lt;Pieņēmumi!$AR$46),0,
IF(AND(AM212&gt;= Pieņēmumi!$AR$46,AM212&lt;Pieņēmumi!$AR$47), "Mikro",
IF(AND(AM212&gt;=Pieņēmumi!$AR$47,AM212&lt;Pieņēmumi!$AR$48), "Mazs",
IF(AND(AM212&gt;=Pieņēmumi!$AR$48,AM212&lt;Pieņēmumi!$AR$49), "Vidējs","Liels"))))</f>
        <v>0</v>
      </c>
      <c r="AO212" s="9">
        <f>IF(AN212="Mikro",Pieņēmumi!$AR$31*AL212*0.5,
IF(AN212="Mazs",Pieņēmumi!$AR$31*AL212,
IF(AN212="Vidējs",Pieņēmumi!$AR$32*AL212,
IF(AN212="Liels",Pieņēmumi!$AR$34*AL212,
0))))</f>
        <v>0</v>
      </c>
      <c r="AP212" s="9">
        <f>IF(AN212="Mikro",Pieņēmumi!$AR$31*AL212*0.5,0)</f>
        <v>0</v>
      </c>
      <c r="AQ212">
        <v>0</v>
      </c>
      <c r="AR212">
        <v>0</v>
      </c>
      <c r="AS212" s="2">
        <v>0</v>
      </c>
      <c r="AT212" s="6">
        <f>ROUNDUP(IF($A212=1,AQ212/Pieņēmumi!$BC$39,IF($A212=2,AQ212/Pieņēmumi!$BC$40,IF($A212=3,AQ212/Pieņēmumi!$BC$41,AQ212/Pieņēmumi!$BC$42))),$AT$10)</f>
        <v>0</v>
      </c>
      <c r="AU212" s="6">
        <f t="shared" si="166"/>
        <v>0</v>
      </c>
      <c r="AV212" s="6">
        <f>IF(AND(AU212&gt;=0,AU212&lt;Pieņēmumi!$BC$46),0,
IF(AND(AU212&gt;= Pieņēmumi!$BC$46,AU212&lt;Pieņēmumi!$BC$47), "Mikro",
IF(AND(AU212&gt;=Pieņēmumi!$BC$47,AU212&lt;Pieņēmumi!$BC$48), "Mazs",
IF(AND(AU212&gt;=Pieņēmumi!$BC$48,AU212&lt;Pieņēmumi!$BC$49), "Vidējs","Liels"))))</f>
        <v>0</v>
      </c>
      <c r="AW212" s="9">
        <f>IF(AV212="Mikro",Pieņēmumi!$BC$31*AT212*0.5,
IF(AV212="Mazs",Pieņēmumi!$BC$31*AT212,
IF(AV212="Vidējs",Pieņēmumi!$BC$32*AT212,
IF(AV212="Liels",Pieņēmumi!$BC$34*AT212,
0))))</f>
        <v>0</v>
      </c>
      <c r="AX212" s="9">
        <f>IF(AV212="Mikro",Pieņēmumi!$BC$31*AT212*0.5,0)</f>
        <v>0</v>
      </c>
      <c r="AY212">
        <v>0</v>
      </c>
      <c r="AZ212">
        <v>0</v>
      </c>
      <c r="BA212" s="2">
        <v>0</v>
      </c>
      <c r="BB212" s="6">
        <f>ROUNDUP(IF($A212=1,AY212/Pieņēmumi!$BN$39,IF($A212=2,AY212/Pieņēmumi!$BN$40,IF($A212=3,AY212/Pieņēmumi!$BN$41,AY212/Pieņēmumi!$BN$42))),$BB$10)</f>
        <v>0</v>
      </c>
      <c r="BC212" s="6">
        <f t="shared" si="167"/>
        <v>0</v>
      </c>
      <c r="BD212" s="6">
        <f>IF(AND(BC212&gt;=0,BC212&lt;Pieņēmumi!$BN$46),0,
IF(AND(BC212&gt;= Pieņēmumi!$BN$46,BC212&lt;Pieņēmumi!$BN$47), "Mikro",
IF(AND(BC212&gt;=Pieņēmumi!$BN$47,BC212&lt;Pieņēmumi!$BN$48), "Mazs",
IF(AND(BC212&gt;=Pieņēmumi!$BN$48,BC212&lt;Pieņēmumi!$BN$49), "Vidējs","Liels"))))</f>
        <v>0</v>
      </c>
      <c r="BE212" s="9">
        <f>IF(BD212="Mikro",Pieņēmumi!$BN$31*BB212*0.5,
IF(BD212="Mazs",Pieņēmumi!$BN$31*BB212,
IF(BD212="Vidējs",Pieņēmumi!$BN$32*BB212,
IF(BD212="Liels",Pieņēmumi!$BN$34*BB212,
0))))</f>
        <v>0</v>
      </c>
      <c r="BF212" s="9">
        <f>IF(BD212="Mikro",Pieņēmumi!$BN$31*BB212*0.5,0)</f>
        <v>0</v>
      </c>
      <c r="BG212">
        <v>0</v>
      </c>
      <c r="BH212">
        <v>0</v>
      </c>
      <c r="BI212" s="2">
        <v>0</v>
      </c>
      <c r="BJ212" s="6">
        <f>ROUNDUP(IF($A212=1,BG212/Pieņēmumi!$BY$39,IF($A212=2,BG212/Pieņēmumi!$BY$40,IF($A212=3,BG212/Pieņēmumi!$BY$41,BG212/Pieņēmumi!$BY$42))),$BJ$10)</f>
        <v>0</v>
      </c>
      <c r="BK212" s="6">
        <f t="shared" si="168"/>
        <v>0</v>
      </c>
      <c r="BL212" s="6">
        <f>IF(AND(BK212&gt;=0,BK212&lt;Pieņēmumi!$BY$46),0,
IF(AND(BK212&gt;= Pieņēmumi!$BY$46,BK212&lt;Pieņēmumi!$BY$47), "Mikro",
IF(AND(BK212&gt;=Pieņēmumi!$BY$47,BK212&lt;Pieņēmumi!$BY$48), "Mazs",
IF(AND(BK212&gt;=Pieņēmumi!$BY$48,BK212&lt;Pieņēmumi!$BY$49), "Vidējs","Liels"))))</f>
        <v>0</v>
      </c>
      <c r="BM212" s="9">
        <f>IF(BL212="Mikro",Pieņēmumi!$BY$31*BJ212*0.5,
IF(BL212="Mazs",Pieņēmumi!$BY$31*BJ212,
IF(BL212="Vidējs",Pieņēmumi!$BY$32*BJ212,
IF(BL212="Liels",Pieņēmumi!$BY$34*BJ212,
0))))</f>
        <v>0</v>
      </c>
      <c r="BN212" s="9">
        <f>IF(BL212="Mikro",Pieņēmumi!$BY$31*BJ212*0.5,0)</f>
        <v>0</v>
      </c>
      <c r="BO212">
        <v>0</v>
      </c>
      <c r="BP212">
        <v>0</v>
      </c>
      <c r="BQ212" s="2">
        <v>0</v>
      </c>
      <c r="BR212" s="6">
        <f>ROUNDUP(IF($A212=1,BO212/Pieņēmumi!$CJ$39,IF($A212=2,BO212/Pieņēmumi!$CJ$40,IF($A212=3,BO212/Pieņēmumi!$CJ$41,BO212/Pieņēmumi!$CJ$42))),$BR$10)</f>
        <v>0</v>
      </c>
      <c r="BS212" s="6">
        <f t="shared" si="169"/>
        <v>0</v>
      </c>
      <c r="BT212" s="6">
        <f>IF(AND(BS212&gt;=0,BS212&lt;Pieņēmumi!$CJ$46),0,
IF(AND(BS212&gt;= Pieņēmumi!$CJ$46,BS212&lt;Pieņēmumi!$CJ$47), "Mikro",
IF(AND(BS212&gt;=Pieņēmumi!$CJ$47,BS212&lt;Pieņēmumi!$CJ$48), "Mazs",
IF(AND(BS212&gt;=Pieņēmumi!$CJ$48,BS212&lt;Pieņēmumi!$CJ$49), "Vidējs","Liels"))))</f>
        <v>0</v>
      </c>
      <c r="BU212" s="9">
        <f>IF(BT212="Mikro",Pieņēmumi!$CJ$31*BR212*0.5,
IF(BT212="Mazs",Pieņēmumi!$CJ$31*BR212,
IF(BT212="Vidējs",Pieņēmumi!$CJ$32*BR212,
IF(BT212="Liels",Pieņēmumi!$CJ$34*BR212,
0))))</f>
        <v>0</v>
      </c>
      <c r="BV212" s="9">
        <f>IF(BT212="Mikro",Pieņēmumi!$CJ$31*BR212*0.5,0)</f>
        <v>0</v>
      </c>
      <c r="BW212">
        <v>0</v>
      </c>
      <c r="BX212">
        <v>0</v>
      </c>
      <c r="BY212" s="2">
        <v>0</v>
      </c>
      <c r="BZ212" s="6">
        <f>ROUNDUP(IF($A212=1,BW212/Pieņēmumi!$CU$42,IF($A212=2,BW212/Pieņēmumi!$CU$43,IF($A212=3,BW212/Pieņēmumi!$CU$44,BW212/Pieņēmumi!$CU$45))),$CH$10)</f>
        <v>0</v>
      </c>
      <c r="CA212" s="6">
        <f t="shared" si="170"/>
        <v>0</v>
      </c>
      <c r="CB212" s="6">
        <f>IF(AND(CA212&gt;=0,CA212&lt;Pieņēmumi!$CU$49),0,
IF(AND(CA212&gt;=Pieņēmumi!$CU$49,CA212&lt;Pieņēmumi!$CU$50),"Mazs",
IF(AND(CA212&gt;=Pieņēmumi!$CU$50,CA212&lt;Pieņēmumi!$CU$51),"Vidējs","Liels")))</f>
        <v>0</v>
      </c>
      <c r="CC212" s="9">
        <f>IF(CB212="Mazs",Pieņēmumi!$CU$34*BZ212,IF(CB212="Vidējs",Pieņēmumi!$CU$35*BZ212,IF(CB212="Liels",Pieņēmumi!$CU$37*BZ212,0)))</f>
        <v>0</v>
      </c>
      <c r="CD212" s="9">
        <f>IF(CB212="Mazs",(Pieņēmumi!$CU$35-Pieņēmumi!$CU$34)*BZ212,0)</f>
        <v>0</v>
      </c>
      <c r="CE212">
        <v>0</v>
      </c>
      <c r="CF212">
        <v>0</v>
      </c>
      <c r="CG212" s="2">
        <v>0</v>
      </c>
      <c r="CH212" s="6">
        <f>ROUNDUP(IF($A212=1,CE212/Pieņēmumi!$DE$42,IF($A212=2,CE212/Pieņēmumi!$DE$43,IF($A212=3,CE212/Pieņēmumi!$DE$44,CE212/Pieņēmumi!$DE$45))),$CH$10)</f>
        <v>0</v>
      </c>
      <c r="CI212" s="6">
        <f t="shared" si="171"/>
        <v>0</v>
      </c>
      <c r="CJ212" s="6">
        <f>IF(AND(CI212&gt;=0,CI212&lt;Pieņēmumi!$DE$49),0,
IF(AND(CI212&gt;=Pieņēmumi!$DE$49,CI212&lt;Pieņēmumi!$DE$50),"Mazs",
IF(AND(CI212&gt;=Pieņēmumi!$DE$50,CI212&lt;Pieņēmumi!$DE$51),"Vidējs","Liels")))</f>
        <v>0</v>
      </c>
      <c r="CK212" s="9">
        <f>IF(CJ212="Mazs",Pieņēmumi!$DE$34*CH212,IF(CJ212="Vidējs",Pieņēmumi!$DE$35*CH212,IF(CJ212="Liels",Pieņēmumi!$DE$37*CH212,0)))</f>
        <v>0</v>
      </c>
      <c r="CL212" s="9">
        <f>IF(CJ212="Mazs",(Pieņēmumi!$DE$35-Pieņēmumi!$DE$34)*CH212,0)</f>
        <v>0</v>
      </c>
      <c r="CM212">
        <v>0</v>
      </c>
      <c r="CN212">
        <v>0</v>
      </c>
      <c r="CO212" s="2">
        <v>0</v>
      </c>
      <c r="CP212" s="6">
        <f>ROUNDUP(IF($A212=1,CM212/Pieņēmumi!$DO$42,IF($A212=2,CM212/Pieņēmumi!$DO$43,IF($A212=3,CM212/Pieņēmumi!$DO$44,CM212/Pieņēmumi!$DO$45))),$CP$10)</f>
        <v>0</v>
      </c>
      <c r="CQ212" s="6">
        <f t="shared" si="172"/>
        <v>0</v>
      </c>
      <c r="CR212" s="6">
        <f>IF(AND(CQ212&gt;=0,CQ212&lt;Pieņēmumi!$DO$49),0,
IF(AND(CQ212&gt;=Pieņēmumi!$DO$49,CQ212&lt;Pieņēmumi!$DO$50),"Mazs",
IF(AND(CQ212&gt;=Pieņēmumi!$DO$50,CQ212&lt;Pieņēmumi!$DO$51),"Vidējs","Liels")))</f>
        <v>0</v>
      </c>
      <c r="CS212" s="9">
        <f>IF(CR212="Mazs",Pieņēmumi!$DO$34*CP212,IF(CR212="Vidējs",Pieņēmumi!$DO$35*CP212,IF(CR212="Liels",Pieņēmumi!$DO$37*CP212,0)))</f>
        <v>0</v>
      </c>
      <c r="CT212" s="9">
        <f>IF(CR212="Mazs",(Pieņēmumi!$DO$35-Pieņēmumi!$DO$34)*CP212,0)</f>
        <v>0</v>
      </c>
      <c r="CU212" s="6">
        <f t="shared" si="173"/>
        <v>19</v>
      </c>
      <c r="CV212" s="6">
        <f t="shared" si="174"/>
        <v>2</v>
      </c>
      <c r="CW212" s="2">
        <f t="shared" si="175"/>
        <v>9.5</v>
      </c>
      <c r="CX212" t="str">
        <f t="shared" si="176"/>
        <v>Mazā</v>
      </c>
    </row>
    <row r="213" spans="1:102" x14ac:dyDescent="0.25">
      <c r="A213" s="5">
        <v>3</v>
      </c>
      <c r="B213" s="23">
        <v>0.64594213452254412</v>
      </c>
      <c r="C213">
        <v>16</v>
      </c>
      <c r="D213">
        <v>1</v>
      </c>
      <c r="E213" s="2">
        <f>C213/D213</f>
        <v>16</v>
      </c>
      <c r="F213" s="6">
        <f>ROUNDUP(IF($A213=1,C213/Pieņēmumi!$B$39,IF($A213=2,C213/Pieņēmumi!$B$40,IF($A213=3,C213/Pieņēmumi!$B$41,C213/Pieņēmumi!$B$42))),$F$10)</f>
        <v>1</v>
      </c>
      <c r="G213" s="6">
        <f t="shared" si="161"/>
        <v>16</v>
      </c>
      <c r="H213" s="6" t="str">
        <f>IF(AND(G213&gt;=0,G213&lt;Pieņēmumi!$B$46),0,
IF(AND(G213&gt;= Pieņēmumi!$B$46,G213&lt;Pieņēmumi!$B$47), "Mikro",
IF(AND(G213&gt;=Pieņēmumi!$B$47,G213&lt;Pieņēmumi!$B$48), "Mazs",
IF(AND(G213&gt;=Pieņēmumi!$B$48,G213&lt;Pieņēmumi!$B$49), "Vidējs","Liels"))))</f>
        <v>Vidējs</v>
      </c>
      <c r="I213" s="9">
        <f>IF(H213="Mikro",Pieņēmumi!$B$31*F213*0.5,
IF(H213="Mazs",Pieņēmumi!$B$31*F213,
IF(H213="Vidējs",Pieņēmumi!$B$32*F213,
IF(H213="Liels",Pieņēmumi!$B$34*F213,
0))))</f>
        <v>0.8074935400516795</v>
      </c>
      <c r="J213" s="9">
        <f>IF(H213="Mikro",Pieņēmumi!$B$31*F213*0.5,0)</f>
        <v>0</v>
      </c>
      <c r="K213">
        <v>12</v>
      </c>
      <c r="L213">
        <v>1</v>
      </c>
      <c r="M213" s="2">
        <f>K213/L213</f>
        <v>12</v>
      </c>
      <c r="N213" s="6">
        <f>ROUNDUP(IF($A213=1,K213/Pieņēmumi!$L$39,IF($A213=2,K213/Pieņēmumi!$L$40,IF($A213=3,K213/Pieņēmumi!$L$41,K213/Pieņēmumi!$L$42))),$N$10)</f>
        <v>1</v>
      </c>
      <c r="O213" s="6">
        <f t="shared" si="162"/>
        <v>12</v>
      </c>
      <c r="P213" s="6" t="str">
        <f>IF(AND(O213&gt;=0,O213&lt;Pieņēmumi!$L$46),0,
IF(AND(O213&gt;= Pieņēmumi!$L$46,O213&lt;Pieņēmumi!$L$47), "Mikro",
IF(AND(O213&gt;=Pieņēmumi!$L$47,O213&lt;Pieņēmumi!$L$48), "Mazs",
IF(AND(O213&gt;=Pieņēmumi!$L$48,O213&lt;Pieņēmumi!$L$49), "Vidējs","Liels"))))</f>
        <v>Vidējs</v>
      </c>
      <c r="Q213" s="9">
        <f>IF(P213="Mikro",Pieņēmumi!$L$31*N213*0.5,
IF(P213="Mazs",Pieņēmumi!$L$31*N213,
IF(P213="Vidējs",Pieņēmumi!$L$32*N213,
IF(P213="Liels",Pieņēmumi!$L$34*N213,
0))))</f>
        <v>0.83979328165374689</v>
      </c>
      <c r="R213" s="9">
        <f>IF(P213="Mikro",Pieņēmumi!$L$31*N213*0.5,0)</f>
        <v>0</v>
      </c>
      <c r="S213">
        <v>8</v>
      </c>
      <c r="T213">
        <v>1</v>
      </c>
      <c r="U213" s="2">
        <f t="shared" si="177"/>
        <v>8</v>
      </c>
      <c r="V213" s="6">
        <f>ROUNDUP(IF($A213=1,S213/Pieņēmumi!$V$39,IF($A213=2,S213/Pieņēmumi!$V$40,IF($A213=3,S213/Pieņēmumi!$V$41,S213/Pieņēmumi!$V$42))),$V$10)</f>
        <v>1</v>
      </c>
      <c r="W213" s="6">
        <f t="shared" si="163"/>
        <v>8</v>
      </c>
      <c r="X213" s="6" t="str">
        <f>IF(AND(W213&gt;=0,W213&lt;Pieņēmumi!$V$46),0,
IF(AND(W213&gt;= Pieņēmumi!$V$46,W213&lt;Pieņēmumi!$V$47), "Mikro",
IF(AND(W213&gt;=Pieņēmumi!$V$47,W213&lt;Pieņēmumi!$V$48), "Mazs",
IF(AND(W213&gt;=Pieņēmumi!$V$48,W213&lt;Pieņēmumi!$V$49), "Vidējs","Liels"))))</f>
        <v>Mazs</v>
      </c>
      <c r="Y213" s="9">
        <f>IF(X213="Mikro",Pieņēmumi!$V$31*V213*0.5,
IF(X213="Mazs",Pieņēmumi!$V$31*V213,
IF(X213="Vidējs",Pieņēmumi!$V$32*V213,
IF(X213="Liels",Pieņēmumi!$V$34*V213,
0))))</f>
        <v>0.77808901338313108</v>
      </c>
      <c r="Z213" s="9">
        <f>IF(X213="Mikro",Pieņēmumi!$V$31*V213*0.5,0)</f>
        <v>0</v>
      </c>
      <c r="AA213">
        <v>14</v>
      </c>
      <c r="AB213">
        <v>1</v>
      </c>
      <c r="AC213" s="2">
        <f t="shared" si="179"/>
        <v>14</v>
      </c>
      <c r="AD213" s="6">
        <f>ROUNDUP(IF($A213=1,AA213/Pieņēmumi!$AF$39,IF($A213=2,AA213/Pieņēmumi!$AF$40,IF($A213=3,AA213/Pieņēmumi!$AF$41,AA213/Pieņēmumi!$AF$42))),$AD$10)</f>
        <v>1</v>
      </c>
      <c r="AE213" s="6">
        <f t="shared" si="164"/>
        <v>14</v>
      </c>
      <c r="AF213" s="6" t="str">
        <f>IF(AND(AE213&gt;=0,AE213&lt;Pieņēmumi!$AF$46),0,
IF(AND(AE213&gt;= Pieņēmumi!$AF$46,AE213&lt;Pieņēmumi!$AF$47), "Mikro",
IF(AND(AE213&gt;=Pieņēmumi!$AF$47,AE213&lt;Pieņēmumi!$AF$48), "Mazs",
IF(AND(AE213&gt;=Pieņēmumi!$AF$48,AE213&lt;Pieņēmumi!$AF$49), "Vidējs","Liels"))))</f>
        <v>Vidējs</v>
      </c>
      <c r="AG213" s="9">
        <f>IF(AF213="Mikro",Pieņēmumi!$AF$31*AD213*0.5,
IF(AF213="Mazs",Pieņēmumi!$AF$31*AD213,
IF(AF213="Vidējs",Pieņēmumi!$AF$32*AD213,
IF(AF213="Liels",Pieņēmumi!$AF$34*AD213,
0))))</f>
        <v>1.03359173126615</v>
      </c>
      <c r="AH213" s="9">
        <f>IF(AF213="Mikro",Pieņēmumi!$AF$31*AD213*0.5,0)</f>
        <v>0</v>
      </c>
      <c r="AI213">
        <v>11</v>
      </c>
      <c r="AJ213">
        <v>1</v>
      </c>
      <c r="AK213" s="2">
        <f>AI213/AJ213</f>
        <v>11</v>
      </c>
      <c r="AL213" s="6">
        <f>ROUNDUP(IF($A213=1,AI213/Pieņēmumi!$AR$39,IF($A213=2,AI213/Pieņēmumi!$AR$40,IF($A213=3,AI213/Pieņēmumi!$AR$41,AI213/Pieņēmumi!$AR$42))),$AL$10)</f>
        <v>1</v>
      </c>
      <c r="AM213" s="6">
        <f t="shared" si="165"/>
        <v>11</v>
      </c>
      <c r="AN213" s="6" t="str">
        <f>IF(AND(AM213&gt;=0,AM213&lt;Pieņēmumi!$AR$46),0,
IF(AND(AM213&gt;= Pieņēmumi!$AR$46,AM213&lt;Pieņēmumi!$AR$47), "Mikro",
IF(AND(AM213&gt;=Pieņēmumi!$AR$47,AM213&lt;Pieņēmumi!$AR$48), "Mazs",
IF(AND(AM213&gt;=Pieņēmumi!$AR$48,AM213&lt;Pieņēmumi!$AR$49), "Vidējs","Liels"))))</f>
        <v>Mazs</v>
      </c>
      <c r="AO213" s="9">
        <f>IF(AN213="Mikro",Pieņēmumi!$AR$31*AL213*0.5,
IF(AN213="Mazs",Pieņēmumi!$AR$31*AL213,
IF(AN213="Vidējs",Pieņēmumi!$AR$32*AL213,
IF(AN213="Liels",Pieņēmumi!$AR$34*AL213,
0))))</f>
        <v>0.90258325552443208</v>
      </c>
      <c r="AP213" s="9">
        <f>IF(AN213="Mikro",Pieņēmumi!$AR$31*AL213*0.5,0)</f>
        <v>0</v>
      </c>
      <c r="AQ213">
        <v>11</v>
      </c>
      <c r="AR213">
        <v>1</v>
      </c>
      <c r="AS213" s="2">
        <f>AQ213/AR213</f>
        <v>11</v>
      </c>
      <c r="AT213" s="6">
        <f>ROUNDUP(IF($A213=1,AQ213/Pieņēmumi!$BC$39,IF($A213=2,AQ213/Pieņēmumi!$BC$40,IF($A213=3,AQ213/Pieņēmumi!$BC$41,AQ213/Pieņēmumi!$BC$42))),$AT$10)</f>
        <v>1</v>
      </c>
      <c r="AU213" s="6">
        <f t="shared" si="166"/>
        <v>11</v>
      </c>
      <c r="AV213" s="6" t="str">
        <f>IF(AND(AU213&gt;=0,AU213&lt;Pieņēmumi!$BC$46),0,
IF(AND(AU213&gt;= Pieņēmumi!$BC$46,AU213&lt;Pieņēmumi!$BC$47), "Mikro",
IF(AND(AU213&gt;=Pieņēmumi!$BC$47,AU213&lt;Pieņēmumi!$BC$48), "Mazs",
IF(AND(AU213&gt;=Pieņēmumi!$BC$48,AU213&lt;Pieņēmumi!$BC$49), "Vidējs","Liels"))))</f>
        <v>Mazs</v>
      </c>
      <c r="AW213" s="9">
        <f>IF(AV213="Mikro",Pieņēmumi!$BC$31*AT213*0.5,
IF(AV213="Mazs",Pieņēmumi!$BC$31*AT213,
IF(AV213="Vidējs",Pieņēmumi!$BC$32*AT213,
IF(AV213="Liels",Pieņēmumi!$BC$34*AT213,
0))))</f>
        <v>0.96483037659508253</v>
      </c>
      <c r="AX213" s="9">
        <f>IF(AV213="Mikro",Pieņēmumi!$BC$31*AT213*0.5,0)</f>
        <v>0</v>
      </c>
      <c r="AY213">
        <v>15</v>
      </c>
      <c r="AZ213">
        <v>1</v>
      </c>
      <c r="BA213" s="2">
        <f>AY213/AZ213</f>
        <v>15</v>
      </c>
      <c r="BB213" s="6">
        <f>ROUNDUP(IF($A213=1,AY213/Pieņēmumi!$BN$39,IF($A213=2,AY213/Pieņēmumi!$BN$40,IF($A213=3,AY213/Pieņēmumi!$BN$41,AY213/Pieņēmumi!$BN$42))),$BB$10)</f>
        <v>1</v>
      </c>
      <c r="BC213" s="6">
        <f t="shared" si="167"/>
        <v>15</v>
      </c>
      <c r="BD213" s="6" t="str">
        <f>IF(AND(BC213&gt;=0,BC213&lt;Pieņēmumi!$BN$46),0,
IF(AND(BC213&gt;= Pieņēmumi!$BN$46,BC213&lt;Pieņēmumi!$BN$47), "Mikro",
IF(AND(BC213&gt;=Pieņēmumi!$BN$47,BC213&lt;Pieņēmumi!$BN$48), "Mazs",
IF(AND(BC213&gt;=Pieņēmumi!$BN$48,BC213&lt;Pieņēmumi!$BN$49), "Vidējs","Liels"))))</f>
        <v>Vidējs</v>
      </c>
      <c r="BE213" s="9">
        <f>IF(BD213="Mikro",Pieņēmumi!$BN$31*BB213*0.5,
IF(BD213="Mazs",Pieņēmumi!$BN$31*BB213,
IF(BD213="Vidējs",Pieņēmumi!$BN$32*BB213,
IF(BD213="Liels",Pieņēmumi!$BN$34*BB213,
0))))</f>
        <v>1.227390180878553</v>
      </c>
      <c r="BF213" s="9">
        <f>IF(BD213="Mikro",Pieņēmumi!$BN$31*BB213*0.5,0)</f>
        <v>0</v>
      </c>
      <c r="BG213">
        <v>8</v>
      </c>
      <c r="BH213">
        <v>1</v>
      </c>
      <c r="BI213" s="2">
        <f t="shared" ref="BI213:BI221" si="180">BG213/BH213</f>
        <v>8</v>
      </c>
      <c r="BJ213" s="6">
        <f>ROUNDUP(IF($A213=1,BG213/Pieņēmumi!$BY$39,IF($A213=2,BG213/Pieņēmumi!$BY$40,IF($A213=3,BG213/Pieņēmumi!$BY$41,BG213/Pieņēmumi!$BY$42))),$BJ$10)</f>
        <v>1</v>
      </c>
      <c r="BK213" s="6">
        <f t="shared" si="168"/>
        <v>8</v>
      </c>
      <c r="BL213" s="6" t="str">
        <f>IF(AND(BK213&gt;=0,BK213&lt;Pieņēmumi!$BY$46),0,
IF(AND(BK213&gt;= Pieņēmumi!$BY$46,BK213&lt;Pieņēmumi!$BY$47), "Mikro",
IF(AND(BK213&gt;=Pieņēmumi!$BY$47,BK213&lt;Pieņēmumi!$BY$48), "Mazs",
IF(AND(BK213&gt;=Pieņēmumi!$BY$48,BK213&lt;Pieņēmumi!$BY$49), "Vidējs","Liels"))))</f>
        <v>Mazs</v>
      </c>
      <c r="BM213" s="9">
        <f>IF(BL213="Mikro",Pieņēmumi!$BY$31*BJ213*0.5,
IF(BL213="Mazs",Pieņēmumi!$BY$31*BJ213,
IF(BL213="Vidējs",Pieņēmumi!$BY$32*BJ213,
IF(BL213="Liels",Pieņēmumi!$BY$34*BJ213,
0))))</f>
        <v>1.0893246187363834</v>
      </c>
      <c r="BN213" s="9">
        <f>IF(BL213="Mikro",Pieņēmumi!$BY$31*BJ213*0.5,0)</f>
        <v>0</v>
      </c>
      <c r="BO213">
        <v>10</v>
      </c>
      <c r="BP213">
        <v>1</v>
      </c>
      <c r="BQ213" s="2">
        <f t="shared" ref="BQ213:BQ221" si="181">BO213/BP213</f>
        <v>10</v>
      </c>
      <c r="BR213" s="6">
        <f>ROUNDUP(IF($A213=1,BO213/Pieņēmumi!$CJ$39,IF($A213=2,BO213/Pieņēmumi!$CJ$40,IF($A213=3,BO213/Pieņēmumi!$CJ$41,BO213/Pieņēmumi!$CJ$42))),$BR$10)</f>
        <v>1</v>
      </c>
      <c r="BS213" s="6">
        <f t="shared" si="169"/>
        <v>10</v>
      </c>
      <c r="BT213" s="6" t="str">
        <f>IF(AND(BS213&gt;=0,BS213&lt;Pieņēmumi!$CJ$46),0,
IF(AND(BS213&gt;= Pieņēmumi!$CJ$46,BS213&lt;Pieņēmumi!$CJ$47), "Mikro",
IF(AND(BS213&gt;=Pieņēmumi!$CJ$47,BS213&lt;Pieņēmumi!$CJ$48), "Mazs",
IF(AND(BS213&gt;=Pieņēmumi!$CJ$48,BS213&lt;Pieņēmumi!$CJ$49), "Vidējs","Liels"))))</f>
        <v>Mazs</v>
      </c>
      <c r="BU213" s="9">
        <f>IF(BT213="Mikro",Pieņēmumi!$CJ$31*BR213*0.5,
IF(BT213="Mazs",Pieņēmumi!$CJ$31*BR213,
IF(BT213="Vidējs",Pieņēmumi!$CJ$32*BR213,
IF(BT213="Liels",Pieņēmumi!$CJ$34*BR213,
0))))</f>
        <v>1.0893246187363834</v>
      </c>
      <c r="BV213" s="9">
        <f>IF(BT213="Mikro",Pieņēmumi!$CJ$31*BR213*0.5,0)</f>
        <v>0</v>
      </c>
      <c r="BW213">
        <v>0</v>
      </c>
      <c r="BX213">
        <v>0</v>
      </c>
      <c r="BY213" s="2">
        <v>0</v>
      </c>
      <c r="BZ213" s="6">
        <f>ROUNDUP(IF($A213=1,BW213/Pieņēmumi!$CU$42,IF($A213=2,BW213/Pieņēmumi!$CU$43,IF($A213=3,BW213/Pieņēmumi!$CU$44,BW213/Pieņēmumi!$CU$45))),$CH$10)</f>
        <v>0</v>
      </c>
      <c r="CA213" s="6">
        <f t="shared" si="170"/>
        <v>0</v>
      </c>
      <c r="CB213" s="6">
        <f>IF(AND(CA213&gt;=0,CA213&lt;Pieņēmumi!$CU$49),0,
IF(AND(CA213&gt;=Pieņēmumi!$CU$49,CA213&lt;Pieņēmumi!$CU$50),"Mazs",
IF(AND(CA213&gt;=Pieņēmumi!$CU$50,CA213&lt;Pieņēmumi!$CU$51),"Vidējs","Liels")))</f>
        <v>0</v>
      </c>
      <c r="CC213" s="9">
        <f>IF(CB213="Mazs",Pieņēmumi!$CU$34*BZ213,IF(CB213="Vidējs",Pieņēmumi!$CU$35*BZ213,IF(CB213="Liels",Pieņēmumi!$CU$37*BZ213,0)))</f>
        <v>0</v>
      </c>
      <c r="CD213" s="9">
        <f>IF(CB213="Mazs",(Pieņēmumi!$CU$35-Pieņēmumi!$CU$34)*BZ213,0)</f>
        <v>0</v>
      </c>
      <c r="CE213">
        <v>0</v>
      </c>
      <c r="CF213">
        <v>0</v>
      </c>
      <c r="CG213" s="2">
        <v>0</v>
      </c>
      <c r="CH213" s="6">
        <f>ROUNDUP(IF($A213=1,CE213/Pieņēmumi!$DE$42,IF($A213=2,CE213/Pieņēmumi!$DE$43,IF($A213=3,CE213/Pieņēmumi!$DE$44,CE213/Pieņēmumi!$DE$45))),$CH$10)</f>
        <v>0</v>
      </c>
      <c r="CI213" s="6">
        <f t="shared" si="171"/>
        <v>0</v>
      </c>
      <c r="CJ213" s="6">
        <f>IF(AND(CI213&gt;=0,CI213&lt;Pieņēmumi!$DE$49),0,
IF(AND(CI213&gt;=Pieņēmumi!$DE$49,CI213&lt;Pieņēmumi!$DE$50),"Mazs",
IF(AND(CI213&gt;=Pieņēmumi!$DE$50,CI213&lt;Pieņēmumi!$DE$51),"Vidējs","Liels")))</f>
        <v>0</v>
      </c>
      <c r="CK213" s="9">
        <f>IF(CJ213="Mazs",Pieņēmumi!$DE$34*CH213,IF(CJ213="Vidējs",Pieņēmumi!$DE$35*CH213,IF(CJ213="Liels",Pieņēmumi!$DE$37*CH213,0)))</f>
        <v>0</v>
      </c>
      <c r="CL213" s="9">
        <f>IF(CJ213="Mazs",(Pieņēmumi!$DE$35-Pieņēmumi!$DE$34)*CH213,0)</f>
        <v>0</v>
      </c>
      <c r="CM213">
        <v>0</v>
      </c>
      <c r="CN213">
        <v>0</v>
      </c>
      <c r="CO213" s="2">
        <v>0</v>
      </c>
      <c r="CP213" s="6">
        <f>ROUNDUP(IF($A213=1,CM213/Pieņēmumi!$DO$42,IF($A213=2,CM213/Pieņēmumi!$DO$43,IF($A213=3,CM213/Pieņēmumi!$DO$44,CM213/Pieņēmumi!$DO$45))),$CP$10)</f>
        <v>0</v>
      </c>
      <c r="CQ213" s="6">
        <f t="shared" si="172"/>
        <v>0</v>
      </c>
      <c r="CR213" s="6">
        <f>IF(AND(CQ213&gt;=0,CQ213&lt;Pieņēmumi!$DO$49),0,
IF(AND(CQ213&gt;=Pieņēmumi!$DO$49,CQ213&lt;Pieņēmumi!$DO$50),"Mazs",
IF(AND(CQ213&gt;=Pieņēmumi!$DO$50,CQ213&lt;Pieņēmumi!$DO$51),"Vidējs","Liels")))</f>
        <v>0</v>
      </c>
      <c r="CS213" s="9">
        <f>IF(CR213="Mazs",Pieņēmumi!$DO$34*CP213,IF(CR213="Vidējs",Pieņēmumi!$DO$35*CP213,IF(CR213="Liels",Pieņēmumi!$DO$37*CP213,0)))</f>
        <v>0</v>
      </c>
      <c r="CT213" s="9">
        <f>IF(CR213="Mazs",(Pieņēmumi!$DO$35-Pieņēmumi!$DO$34)*CP213,0)</f>
        <v>0</v>
      </c>
      <c r="CU213" s="6">
        <f t="shared" si="173"/>
        <v>105</v>
      </c>
      <c r="CV213" s="6">
        <f t="shared" si="174"/>
        <v>9</v>
      </c>
      <c r="CW213" s="2">
        <f t="shared" si="175"/>
        <v>11.666666666666666</v>
      </c>
      <c r="CX213" t="str">
        <f t="shared" si="176"/>
        <v>Vidējā</v>
      </c>
    </row>
    <row r="214" spans="1:102" x14ac:dyDescent="0.25">
      <c r="A214" s="5">
        <v>2</v>
      </c>
      <c r="B214" s="23">
        <v>0.64329664237931028</v>
      </c>
      <c r="C214">
        <v>0</v>
      </c>
      <c r="D214">
        <v>0</v>
      </c>
      <c r="E214" s="2">
        <v>0</v>
      </c>
      <c r="F214" s="6">
        <f>ROUNDUP(IF($A214=1,C214/Pieņēmumi!$B$39,IF($A214=2,C214/Pieņēmumi!$B$40,IF($A214=3,C214/Pieņēmumi!$B$41,C214/Pieņēmumi!$B$42))),$F$10)</f>
        <v>0</v>
      </c>
      <c r="G214" s="6">
        <f t="shared" si="161"/>
        <v>0</v>
      </c>
      <c r="H214" s="6">
        <f>IF(AND(G214&gt;=0,G214&lt;Pieņēmumi!$B$46),0,
IF(AND(G214&gt;= Pieņēmumi!$B$46,G214&lt;Pieņēmumi!$B$47), "Mikro",
IF(AND(G214&gt;=Pieņēmumi!$B$47,G214&lt;Pieņēmumi!$B$48), "Mazs",
IF(AND(G214&gt;=Pieņēmumi!$B$48,G214&lt;Pieņēmumi!$B$49), "Vidējs","Liels"))))</f>
        <v>0</v>
      </c>
      <c r="I214" s="9">
        <f>IF(H214="Mikro",Pieņēmumi!$B$31*F214*0.5,
IF(H214="Mazs",Pieņēmumi!$B$31*F214,
IF(H214="Vidējs",Pieņēmumi!$B$32*F214,
IF(H214="Liels",Pieņēmumi!$B$34*F214,
0))))</f>
        <v>0</v>
      </c>
      <c r="J214" s="9">
        <f>IF(H214="Mikro",Pieņēmumi!$B$31*F214*0.5,0)</f>
        <v>0</v>
      </c>
      <c r="K214">
        <v>0</v>
      </c>
      <c r="L214">
        <v>0</v>
      </c>
      <c r="M214" s="2">
        <v>0</v>
      </c>
      <c r="N214" s="6">
        <f>ROUNDUP(IF($A214=1,K214/Pieņēmumi!$L$39,IF($A214=2,K214/Pieņēmumi!$L$40,IF($A214=3,K214/Pieņēmumi!$L$41,K214/Pieņēmumi!$L$42))),$N$10)</f>
        <v>0</v>
      </c>
      <c r="O214" s="6">
        <f t="shared" si="162"/>
        <v>0</v>
      </c>
      <c r="P214" s="6">
        <f>IF(AND(O214&gt;=0,O214&lt;Pieņēmumi!$L$46),0,
IF(AND(O214&gt;= Pieņēmumi!$L$46,O214&lt;Pieņēmumi!$L$47), "Mikro",
IF(AND(O214&gt;=Pieņēmumi!$L$47,O214&lt;Pieņēmumi!$L$48), "Mazs",
IF(AND(O214&gt;=Pieņēmumi!$L$48,O214&lt;Pieņēmumi!$L$49), "Vidējs","Liels"))))</f>
        <v>0</v>
      </c>
      <c r="Q214" s="9">
        <f>IF(P214="Mikro",Pieņēmumi!$L$31*N214*0.5,
IF(P214="Mazs",Pieņēmumi!$L$31*N214,
IF(P214="Vidējs",Pieņēmumi!$L$32*N214,
IF(P214="Liels",Pieņēmumi!$L$34*N214,
0))))</f>
        <v>0</v>
      </c>
      <c r="R214" s="9">
        <f>IF(P214="Mikro",Pieņēmumi!$L$31*N214*0.5,0)</f>
        <v>0</v>
      </c>
      <c r="S214">
        <v>0</v>
      </c>
      <c r="T214">
        <v>0</v>
      </c>
      <c r="U214" s="2">
        <v>0</v>
      </c>
      <c r="V214" s="6">
        <f>ROUNDUP(IF($A214=1,S214/Pieņēmumi!$V$39,IF($A214=2,S214/Pieņēmumi!$V$40,IF($A214=3,S214/Pieņēmumi!$V$41,S214/Pieņēmumi!$V$42))),$V$10)</f>
        <v>0</v>
      </c>
      <c r="W214" s="6">
        <f t="shared" si="163"/>
        <v>0</v>
      </c>
      <c r="X214" s="6">
        <f>IF(AND(W214&gt;=0,W214&lt;Pieņēmumi!$V$46),0,
IF(AND(W214&gt;= Pieņēmumi!$V$46,W214&lt;Pieņēmumi!$V$47), "Mikro",
IF(AND(W214&gt;=Pieņēmumi!$V$47,W214&lt;Pieņēmumi!$V$48), "Mazs",
IF(AND(W214&gt;=Pieņēmumi!$V$48,W214&lt;Pieņēmumi!$V$49), "Vidējs","Liels"))))</f>
        <v>0</v>
      </c>
      <c r="Y214" s="9">
        <f>IF(X214="Mikro",Pieņēmumi!$V$31*V214*0.5,
IF(X214="Mazs",Pieņēmumi!$V$31*V214,
IF(X214="Vidējs",Pieņēmumi!$V$32*V214,
IF(X214="Liels",Pieņēmumi!$V$34*V214,
0))))</f>
        <v>0</v>
      </c>
      <c r="Z214" s="9">
        <f>IF(X214="Mikro",Pieņēmumi!$V$31*V214*0.5,0)</f>
        <v>0</v>
      </c>
      <c r="AA214">
        <v>0</v>
      </c>
      <c r="AB214">
        <v>0</v>
      </c>
      <c r="AC214" s="2">
        <v>0</v>
      </c>
      <c r="AD214" s="6">
        <f>ROUNDUP(IF($A214=1,AA214/Pieņēmumi!$AF$39,IF($A214=2,AA214/Pieņēmumi!$AF$40,IF($A214=3,AA214/Pieņēmumi!$AF$41,AA214/Pieņēmumi!$AF$42))),$AD$10)</f>
        <v>0</v>
      </c>
      <c r="AE214" s="6">
        <f t="shared" si="164"/>
        <v>0</v>
      </c>
      <c r="AF214" s="6">
        <f>IF(AND(AE214&gt;=0,AE214&lt;Pieņēmumi!$AF$46),0,
IF(AND(AE214&gt;= Pieņēmumi!$AF$46,AE214&lt;Pieņēmumi!$AF$47), "Mikro",
IF(AND(AE214&gt;=Pieņēmumi!$AF$47,AE214&lt;Pieņēmumi!$AF$48), "Mazs",
IF(AND(AE214&gt;=Pieņēmumi!$AF$48,AE214&lt;Pieņēmumi!$AF$49), "Vidējs","Liels"))))</f>
        <v>0</v>
      </c>
      <c r="AG214" s="9">
        <f>IF(AF214="Mikro",Pieņēmumi!$AF$31*AD214*0.5,
IF(AF214="Mazs",Pieņēmumi!$AF$31*AD214,
IF(AF214="Vidējs",Pieņēmumi!$AF$32*AD214,
IF(AF214="Liels",Pieņēmumi!$AF$34*AD214,
0))))</f>
        <v>0</v>
      </c>
      <c r="AH214" s="9">
        <f>IF(AF214="Mikro",Pieņēmumi!$AF$31*AD214*0.5,0)</f>
        <v>0</v>
      </c>
      <c r="AI214">
        <v>0</v>
      </c>
      <c r="AJ214">
        <v>0</v>
      </c>
      <c r="AK214" s="2">
        <v>0</v>
      </c>
      <c r="AL214" s="6">
        <f>ROUNDUP(IF($A214=1,AI214/Pieņēmumi!$AR$39,IF($A214=2,AI214/Pieņēmumi!$AR$40,IF($A214=3,AI214/Pieņēmumi!$AR$41,AI214/Pieņēmumi!$AR$42))),$AL$10)</f>
        <v>0</v>
      </c>
      <c r="AM214" s="6">
        <f t="shared" si="165"/>
        <v>0</v>
      </c>
      <c r="AN214" s="6">
        <f>IF(AND(AM214&gt;=0,AM214&lt;Pieņēmumi!$AR$46),0,
IF(AND(AM214&gt;= Pieņēmumi!$AR$46,AM214&lt;Pieņēmumi!$AR$47), "Mikro",
IF(AND(AM214&gt;=Pieņēmumi!$AR$47,AM214&lt;Pieņēmumi!$AR$48), "Mazs",
IF(AND(AM214&gt;=Pieņēmumi!$AR$48,AM214&lt;Pieņēmumi!$AR$49), "Vidējs","Liels"))))</f>
        <v>0</v>
      </c>
      <c r="AO214" s="9">
        <f>IF(AN214="Mikro",Pieņēmumi!$AR$31*AL214*0.5,
IF(AN214="Mazs",Pieņēmumi!$AR$31*AL214,
IF(AN214="Vidējs",Pieņēmumi!$AR$32*AL214,
IF(AN214="Liels",Pieņēmumi!$AR$34*AL214,
0))))</f>
        <v>0</v>
      </c>
      <c r="AP214" s="9">
        <f>IF(AN214="Mikro",Pieņēmumi!$AR$31*AL214*0.5,0)</f>
        <v>0</v>
      </c>
      <c r="AQ214">
        <v>0</v>
      </c>
      <c r="AR214">
        <v>0</v>
      </c>
      <c r="AS214" s="2">
        <v>0</v>
      </c>
      <c r="AT214" s="6">
        <f>ROUNDUP(IF($A214=1,AQ214/Pieņēmumi!$BC$39,IF($A214=2,AQ214/Pieņēmumi!$BC$40,IF($A214=3,AQ214/Pieņēmumi!$BC$41,AQ214/Pieņēmumi!$BC$42))),$AT$10)</f>
        <v>0</v>
      </c>
      <c r="AU214" s="6">
        <f t="shared" si="166"/>
        <v>0</v>
      </c>
      <c r="AV214" s="6">
        <f>IF(AND(AU214&gt;=0,AU214&lt;Pieņēmumi!$BC$46),0,
IF(AND(AU214&gt;= Pieņēmumi!$BC$46,AU214&lt;Pieņēmumi!$BC$47), "Mikro",
IF(AND(AU214&gt;=Pieņēmumi!$BC$47,AU214&lt;Pieņēmumi!$BC$48), "Mazs",
IF(AND(AU214&gt;=Pieņēmumi!$BC$48,AU214&lt;Pieņēmumi!$BC$49), "Vidējs","Liels"))))</f>
        <v>0</v>
      </c>
      <c r="AW214" s="9">
        <f>IF(AV214="Mikro",Pieņēmumi!$BC$31*AT214*0.5,
IF(AV214="Mazs",Pieņēmumi!$BC$31*AT214,
IF(AV214="Vidējs",Pieņēmumi!$BC$32*AT214,
IF(AV214="Liels",Pieņēmumi!$BC$34*AT214,
0))))</f>
        <v>0</v>
      </c>
      <c r="AX214" s="9">
        <f>IF(AV214="Mikro",Pieņēmumi!$BC$31*AT214*0.5,0)</f>
        <v>0</v>
      </c>
      <c r="AY214">
        <v>52</v>
      </c>
      <c r="AZ214">
        <v>2</v>
      </c>
      <c r="BA214" s="2">
        <f>AY214/AZ214</f>
        <v>26</v>
      </c>
      <c r="BB214" s="6">
        <f>ROUNDUP(IF($A214=1,AY214/Pieņēmumi!$BN$39,IF($A214=2,AY214/Pieņēmumi!$BN$40,IF($A214=3,AY214/Pieņēmumi!$BN$41,AY214/Pieņēmumi!$BN$42))),$BB$10)</f>
        <v>3</v>
      </c>
      <c r="BC214" s="6">
        <f t="shared" si="167"/>
        <v>17.333333333333332</v>
      </c>
      <c r="BD214" s="6" t="str">
        <f>IF(AND(BC214&gt;=0,BC214&lt;Pieņēmumi!$BN$46),0,
IF(AND(BC214&gt;= Pieņēmumi!$BN$46,BC214&lt;Pieņēmumi!$BN$47), "Mikro",
IF(AND(BC214&gt;=Pieņēmumi!$BN$47,BC214&lt;Pieņēmumi!$BN$48), "Mazs",
IF(AND(BC214&gt;=Pieņēmumi!$BN$48,BC214&lt;Pieņēmumi!$BN$49), "Vidējs","Liels"))))</f>
        <v>Vidējs</v>
      </c>
      <c r="BE214" s="9">
        <f>IF(BD214="Mikro",Pieņēmumi!$BN$31*BB214*0.5,
IF(BD214="Mazs",Pieņēmumi!$BN$31*BB214,
IF(BD214="Vidējs",Pieņēmumi!$BN$32*BB214,
IF(BD214="Liels",Pieņēmumi!$BN$34*BB214,
0))))</f>
        <v>3.6821705426356592</v>
      </c>
      <c r="BF214" s="9">
        <f>IF(BD214="Mikro",Pieņēmumi!$BN$31*BB214*0.5,0)</f>
        <v>0</v>
      </c>
      <c r="BG214">
        <v>45</v>
      </c>
      <c r="BH214">
        <v>2</v>
      </c>
      <c r="BI214" s="2">
        <f t="shared" si="180"/>
        <v>22.5</v>
      </c>
      <c r="BJ214" s="6">
        <f>ROUNDUP(IF($A214=1,BG214/Pieņēmumi!$BY$39,IF($A214=2,BG214/Pieņēmumi!$BY$40,IF($A214=3,BG214/Pieņēmumi!$BY$41,BG214/Pieņēmumi!$BY$42))),$BJ$10)</f>
        <v>2</v>
      </c>
      <c r="BK214" s="6">
        <f t="shared" si="168"/>
        <v>22.5</v>
      </c>
      <c r="BL214" s="6" t="str">
        <f>IF(AND(BK214&gt;=0,BK214&lt;Pieņēmumi!$BY$46),0,
IF(AND(BK214&gt;= Pieņēmumi!$BY$46,BK214&lt;Pieņēmumi!$BY$47), "Mikro",
IF(AND(BK214&gt;=Pieņēmumi!$BY$47,BK214&lt;Pieņēmumi!$BY$48), "Mazs",
IF(AND(BK214&gt;=Pieņēmumi!$BY$48,BK214&lt;Pieņēmumi!$BY$49), "Vidējs","Liels"))))</f>
        <v>Liels</v>
      </c>
      <c r="BM214" s="9">
        <f>IF(BL214="Mikro",Pieņēmumi!$BY$31*BJ214*0.5,
IF(BL214="Mazs",Pieņēmumi!$BY$31*BJ214,
IF(BL214="Vidējs",Pieņēmumi!$BY$32*BJ214,
IF(BL214="Liels",Pieņēmumi!$BY$34*BJ214,
0))))</f>
        <v>3.3189033189033186</v>
      </c>
      <c r="BN214" s="9">
        <f>IF(BL214="Mikro",Pieņēmumi!$BY$31*BJ214*0.5,0)</f>
        <v>0</v>
      </c>
      <c r="BO214">
        <v>57</v>
      </c>
      <c r="BP214">
        <v>2</v>
      </c>
      <c r="BQ214" s="2">
        <f t="shared" si="181"/>
        <v>28.5</v>
      </c>
      <c r="BR214" s="6">
        <f>ROUNDUP(IF($A214=1,BO214/Pieņēmumi!$CJ$39,IF($A214=2,BO214/Pieņēmumi!$CJ$40,IF($A214=3,BO214/Pieņēmumi!$CJ$41,BO214/Pieņēmumi!$CJ$42))),$BR$10)</f>
        <v>3</v>
      </c>
      <c r="BS214" s="6">
        <f t="shared" si="169"/>
        <v>19</v>
      </c>
      <c r="BT214" s="6" t="str">
        <f>IF(AND(BS214&gt;=0,BS214&lt;Pieņēmumi!$CJ$46),0,
IF(AND(BS214&gt;= Pieņēmumi!$CJ$46,BS214&lt;Pieņēmumi!$CJ$47), "Mikro",
IF(AND(BS214&gt;=Pieņēmumi!$CJ$47,BS214&lt;Pieņēmumi!$CJ$48), "Mazs",
IF(AND(BS214&gt;=Pieņēmumi!$CJ$48,BS214&lt;Pieņēmumi!$CJ$49), "Vidējs","Liels"))))</f>
        <v>Vidējs</v>
      </c>
      <c r="BU214" s="9">
        <f>IF(BT214="Mikro",Pieņēmumi!$CJ$31*BR214*0.5,
IF(BT214="Mazs",Pieņēmumi!$CJ$31*BR214,
IF(BT214="Vidējs",Pieņēmumi!$CJ$32*BR214,
IF(BT214="Liels",Pieņēmumi!$CJ$34*BR214,
0))))</f>
        <v>3.8759689922480618</v>
      </c>
      <c r="BV214" s="9">
        <f>IF(BT214="Mikro",Pieņēmumi!$CJ$31*BR214*0.5,0)</f>
        <v>0</v>
      </c>
      <c r="BW214">
        <v>69</v>
      </c>
      <c r="BX214">
        <v>3</v>
      </c>
      <c r="BY214" s="2">
        <f>BW214/BX214</f>
        <v>23</v>
      </c>
      <c r="BZ214" s="6">
        <f>ROUNDUP(IF($A214=1,BW214/Pieņēmumi!$CU$42,IF($A214=2,BW214/Pieņēmumi!$CU$43,IF($A214=3,BW214/Pieņēmumi!$CU$44,BW214/Pieņēmumi!$CU$45))),$CH$10)</f>
        <v>3</v>
      </c>
      <c r="CA214" s="6">
        <f t="shared" si="170"/>
        <v>23</v>
      </c>
      <c r="CB214" s="6" t="str">
        <f>IF(AND(CA214&gt;=0,CA214&lt;Pieņēmumi!$CU$49),0,
IF(AND(CA214&gt;=Pieņēmumi!$CU$49,CA214&lt;Pieņēmumi!$CU$50),"Mazs",
IF(AND(CA214&gt;=Pieņēmumi!$CU$50,CA214&lt;Pieņēmumi!$CU$51),"Vidējs","Liels")))</f>
        <v>Liels</v>
      </c>
      <c r="CC214" s="9">
        <f>IF(CB214="Mazs",Pieņēmumi!$CU$34*BZ214,IF(CB214="Vidējs",Pieņēmumi!$CU$35*BZ214,IF(CB214="Liels",Pieņēmumi!$CU$37*BZ214,0)))</f>
        <v>5.3030303030303028</v>
      </c>
      <c r="CD214" s="9">
        <f>IF(CB214="Mazs",(Pieņēmumi!$CU$35-Pieņēmumi!$CU$34)*BZ214,0)</f>
        <v>0</v>
      </c>
      <c r="CE214">
        <v>67</v>
      </c>
      <c r="CF214">
        <v>3</v>
      </c>
      <c r="CG214" s="2">
        <f>CE214/CF214</f>
        <v>22.333333333333332</v>
      </c>
      <c r="CH214" s="6">
        <f>ROUNDUP(IF($A214=1,CE214/Pieņēmumi!$DE$42,IF($A214=2,CE214/Pieņēmumi!$DE$43,IF($A214=3,CE214/Pieņēmumi!$DE$44,CE214/Pieņēmumi!$DE$45))),$CH$10)</f>
        <v>3</v>
      </c>
      <c r="CI214" s="6">
        <f t="shared" si="171"/>
        <v>22.333333333333332</v>
      </c>
      <c r="CJ214" s="6" t="str">
        <f>IF(AND(CI214&gt;=0,CI214&lt;Pieņēmumi!$DE$49),0,
IF(AND(CI214&gt;=Pieņēmumi!$DE$49,CI214&lt;Pieņēmumi!$DE$50),"Mazs",
IF(AND(CI214&gt;=Pieņēmumi!$DE$50,CI214&lt;Pieņēmumi!$DE$51),"Vidējs","Liels")))</f>
        <v>Liels</v>
      </c>
      <c r="CK214" s="9">
        <f>IF(CJ214="Mazs",Pieņēmumi!$DE$34*CH214,IF(CJ214="Vidējs",Pieņēmumi!$DE$35*CH214,IF(CJ214="Liels",Pieņēmumi!$DE$37*CH214,0)))</f>
        <v>5.3030303030303028</v>
      </c>
      <c r="CL214" s="9">
        <f>IF(CJ214="Mazs",(Pieņēmumi!$DE$35-Pieņēmumi!$DE$34)*CH214,0)</f>
        <v>0</v>
      </c>
      <c r="CM214">
        <v>84</v>
      </c>
      <c r="CN214">
        <v>3</v>
      </c>
      <c r="CO214" s="2">
        <f>CM214/CN214</f>
        <v>28</v>
      </c>
      <c r="CP214" s="6">
        <f>ROUNDUP(IF($A214=1,CM214/Pieņēmumi!$DO$42,IF($A214=2,CM214/Pieņēmumi!$DO$43,IF($A214=3,CM214/Pieņēmumi!$DO$44,CM214/Pieņēmumi!$DO$45))),$CP$10)</f>
        <v>4</v>
      </c>
      <c r="CQ214" s="6">
        <f t="shared" si="172"/>
        <v>21</v>
      </c>
      <c r="CR214" s="6" t="str">
        <f>IF(AND(CQ214&gt;=0,CQ214&lt;Pieņēmumi!$DO$49),0,
IF(AND(CQ214&gt;=Pieņēmumi!$DO$49,CQ214&lt;Pieņēmumi!$DO$50),"Mazs",
IF(AND(CQ214&gt;=Pieņēmumi!$DO$50,CQ214&lt;Pieņēmumi!$DO$51),"Vidējs","Liels")))</f>
        <v>Liels</v>
      </c>
      <c r="CS214" s="9">
        <f>IF(CR214="Mazs",Pieņēmumi!$DO$34*CP214,IF(CR214="Vidējs",Pieņēmumi!$DO$35*CP214,IF(CR214="Liels",Pieņēmumi!$DO$37*CP214,0)))</f>
        <v>7.0707070707070701</v>
      </c>
      <c r="CT214" s="9">
        <f>IF(CR214="Mazs",(Pieņēmumi!$DO$35-Pieņēmumi!$DO$34)*CP214,0)</f>
        <v>0</v>
      </c>
      <c r="CU214" s="6">
        <f t="shared" si="173"/>
        <v>374</v>
      </c>
      <c r="CV214" s="6">
        <f t="shared" si="174"/>
        <v>15</v>
      </c>
      <c r="CW214" s="2">
        <f t="shared" si="175"/>
        <v>24.933333333333334</v>
      </c>
      <c r="CX214" t="str">
        <f t="shared" si="176"/>
        <v>Vidējā</v>
      </c>
    </row>
    <row r="215" spans="1:102" x14ac:dyDescent="0.25">
      <c r="A215" s="5">
        <v>3</v>
      </c>
      <c r="B215" s="23">
        <v>0.63556438921204961</v>
      </c>
      <c r="C215">
        <v>13</v>
      </c>
      <c r="D215">
        <v>1</v>
      </c>
      <c r="E215" s="2">
        <f t="shared" ref="E215:E220" si="182">C215/D215</f>
        <v>13</v>
      </c>
      <c r="F215" s="6">
        <f>ROUNDUP(IF($A215=1,C215/Pieņēmumi!$B$39,IF($A215=2,C215/Pieņēmumi!$B$40,IF($A215=3,C215/Pieņēmumi!$B$41,C215/Pieņēmumi!$B$42))),$F$10)</f>
        <v>1</v>
      </c>
      <c r="G215" s="6">
        <f t="shared" si="161"/>
        <v>13</v>
      </c>
      <c r="H215" s="6" t="str">
        <f>IF(AND(G215&gt;=0,G215&lt;Pieņēmumi!$B$46),0,
IF(AND(G215&gt;= Pieņēmumi!$B$46,G215&lt;Pieņēmumi!$B$47), "Mikro",
IF(AND(G215&gt;=Pieņēmumi!$B$47,G215&lt;Pieņēmumi!$B$48), "Mazs",
IF(AND(G215&gt;=Pieņēmumi!$B$48,G215&lt;Pieņēmumi!$B$49), "Vidējs","Liels"))))</f>
        <v>Vidējs</v>
      </c>
      <c r="I215" s="9">
        <f>IF(H215="Mikro",Pieņēmumi!$B$31*F215*0.5,
IF(H215="Mazs",Pieņēmumi!$B$31*F215,
IF(H215="Vidējs",Pieņēmumi!$B$32*F215,
IF(H215="Liels",Pieņēmumi!$B$34*F215,
0))))</f>
        <v>0.8074935400516795</v>
      </c>
      <c r="J215" s="9">
        <f>IF(H215="Mikro",Pieņēmumi!$B$31*F215*0.5,0)</f>
        <v>0</v>
      </c>
      <c r="K215">
        <v>14</v>
      </c>
      <c r="L215">
        <v>1</v>
      </c>
      <c r="M215" s="2">
        <f>K215/L215</f>
        <v>14</v>
      </c>
      <c r="N215" s="6">
        <f>ROUNDUP(IF($A215=1,K215/Pieņēmumi!$L$39,IF($A215=2,K215/Pieņēmumi!$L$40,IF($A215=3,K215/Pieņēmumi!$L$41,K215/Pieņēmumi!$L$42))),$N$10)</f>
        <v>1</v>
      </c>
      <c r="O215" s="6">
        <f t="shared" si="162"/>
        <v>14</v>
      </c>
      <c r="P215" s="6" t="str">
        <f>IF(AND(O215&gt;=0,O215&lt;Pieņēmumi!$L$46),0,
IF(AND(O215&gt;= Pieņēmumi!$L$46,O215&lt;Pieņēmumi!$L$47), "Mikro",
IF(AND(O215&gt;=Pieņēmumi!$L$47,O215&lt;Pieņēmumi!$L$48), "Mazs",
IF(AND(O215&gt;=Pieņēmumi!$L$48,O215&lt;Pieņēmumi!$L$49), "Vidējs","Liels"))))</f>
        <v>Vidējs</v>
      </c>
      <c r="Q215" s="9">
        <f>IF(P215="Mikro",Pieņēmumi!$L$31*N215*0.5,
IF(P215="Mazs",Pieņēmumi!$L$31*N215,
IF(P215="Vidējs",Pieņēmumi!$L$32*N215,
IF(P215="Liels",Pieņēmumi!$L$34*N215,
0))))</f>
        <v>0.83979328165374689</v>
      </c>
      <c r="R215" s="9">
        <f>IF(P215="Mikro",Pieņēmumi!$L$31*N215*0.5,0)</f>
        <v>0</v>
      </c>
      <c r="S215">
        <v>10</v>
      </c>
      <c r="T215">
        <v>1</v>
      </c>
      <c r="U215" s="2">
        <f t="shared" ref="U215:U220" si="183">S215/T215</f>
        <v>10</v>
      </c>
      <c r="V215" s="6">
        <f>ROUNDUP(IF($A215=1,S215/Pieņēmumi!$V$39,IF($A215=2,S215/Pieņēmumi!$V$40,IF($A215=3,S215/Pieņēmumi!$V$41,S215/Pieņēmumi!$V$42))),$V$10)</f>
        <v>1</v>
      </c>
      <c r="W215" s="6">
        <f t="shared" si="163"/>
        <v>10</v>
      </c>
      <c r="X215" s="6" t="str">
        <f>IF(AND(W215&gt;=0,W215&lt;Pieņēmumi!$V$46),0,
IF(AND(W215&gt;= Pieņēmumi!$V$46,W215&lt;Pieņēmumi!$V$47), "Mikro",
IF(AND(W215&gt;=Pieņēmumi!$V$47,W215&lt;Pieņēmumi!$V$48), "Mazs",
IF(AND(W215&gt;=Pieņēmumi!$V$48,W215&lt;Pieņēmumi!$V$49), "Vidējs","Liels"))))</f>
        <v>Mazs</v>
      </c>
      <c r="Y215" s="9">
        <f>IF(X215="Mikro",Pieņēmumi!$V$31*V215*0.5,
IF(X215="Mazs",Pieņēmumi!$V$31*V215,
IF(X215="Vidējs",Pieņēmumi!$V$32*V215,
IF(X215="Liels",Pieņēmumi!$V$34*V215,
0))))</f>
        <v>0.77808901338313108</v>
      </c>
      <c r="Z215" s="9">
        <f>IF(X215="Mikro",Pieņēmumi!$V$31*V215*0.5,0)</f>
        <v>0</v>
      </c>
      <c r="AA215">
        <v>15</v>
      </c>
      <c r="AB215">
        <v>1</v>
      </c>
      <c r="AC215" s="2">
        <f>AA215/AB215</f>
        <v>15</v>
      </c>
      <c r="AD215" s="6">
        <f>ROUNDUP(IF($A215=1,AA215/Pieņēmumi!$AF$39,IF($A215=2,AA215/Pieņēmumi!$AF$40,IF($A215=3,AA215/Pieņēmumi!$AF$41,AA215/Pieņēmumi!$AF$42))),$AD$10)</f>
        <v>1</v>
      </c>
      <c r="AE215" s="6">
        <f t="shared" si="164"/>
        <v>15</v>
      </c>
      <c r="AF215" s="6" t="str">
        <f>IF(AND(AE215&gt;=0,AE215&lt;Pieņēmumi!$AF$46),0,
IF(AND(AE215&gt;= Pieņēmumi!$AF$46,AE215&lt;Pieņēmumi!$AF$47), "Mikro",
IF(AND(AE215&gt;=Pieņēmumi!$AF$47,AE215&lt;Pieņēmumi!$AF$48), "Mazs",
IF(AND(AE215&gt;=Pieņēmumi!$AF$48,AE215&lt;Pieņēmumi!$AF$49), "Vidējs","Liels"))))</f>
        <v>Vidējs</v>
      </c>
      <c r="AG215" s="9">
        <f>IF(AF215="Mikro",Pieņēmumi!$AF$31*AD215*0.5,
IF(AF215="Mazs",Pieņēmumi!$AF$31*AD215,
IF(AF215="Vidējs",Pieņēmumi!$AF$32*AD215,
IF(AF215="Liels",Pieņēmumi!$AF$34*AD215,
0))))</f>
        <v>1.03359173126615</v>
      </c>
      <c r="AH215" s="9">
        <f>IF(AF215="Mikro",Pieņēmumi!$AF$31*AD215*0.5,0)</f>
        <v>0</v>
      </c>
      <c r="AI215">
        <v>9</v>
      </c>
      <c r="AJ215">
        <v>1</v>
      </c>
      <c r="AK215" s="2">
        <f t="shared" ref="AK215:AK220" si="184">AI215/AJ215</f>
        <v>9</v>
      </c>
      <c r="AL215" s="6">
        <f>ROUNDUP(IF($A215=1,AI215/Pieņēmumi!$AR$39,IF($A215=2,AI215/Pieņēmumi!$AR$40,IF($A215=3,AI215/Pieņēmumi!$AR$41,AI215/Pieņēmumi!$AR$42))),$AL$10)</f>
        <v>1</v>
      </c>
      <c r="AM215" s="6">
        <f t="shared" si="165"/>
        <v>9</v>
      </c>
      <c r="AN215" s="6" t="str">
        <f>IF(AND(AM215&gt;=0,AM215&lt;Pieņēmumi!$AR$46),0,
IF(AND(AM215&gt;= Pieņēmumi!$AR$46,AM215&lt;Pieņēmumi!$AR$47), "Mikro",
IF(AND(AM215&gt;=Pieņēmumi!$AR$47,AM215&lt;Pieņēmumi!$AR$48), "Mazs",
IF(AND(AM215&gt;=Pieņēmumi!$AR$48,AM215&lt;Pieņēmumi!$AR$49), "Vidējs","Liels"))))</f>
        <v>Mazs</v>
      </c>
      <c r="AO215" s="9">
        <f>IF(AN215="Mikro",Pieņēmumi!$AR$31*AL215*0.5,
IF(AN215="Mazs",Pieņēmumi!$AR$31*AL215,
IF(AN215="Vidējs",Pieņēmumi!$AR$32*AL215,
IF(AN215="Liels",Pieņēmumi!$AR$34*AL215,
0))))</f>
        <v>0.90258325552443208</v>
      </c>
      <c r="AP215" s="9">
        <f>IF(AN215="Mikro",Pieņēmumi!$AR$31*AL215*0.5,0)</f>
        <v>0</v>
      </c>
      <c r="AQ215">
        <v>12</v>
      </c>
      <c r="AR215">
        <v>1</v>
      </c>
      <c r="AS215" s="2">
        <f t="shared" ref="AS215:AS220" si="185">AQ215/AR215</f>
        <v>12</v>
      </c>
      <c r="AT215" s="6">
        <f>ROUNDUP(IF($A215=1,AQ215/Pieņēmumi!$BC$39,IF($A215=2,AQ215/Pieņēmumi!$BC$40,IF($A215=3,AQ215/Pieņēmumi!$BC$41,AQ215/Pieņēmumi!$BC$42))),$AT$10)</f>
        <v>1</v>
      </c>
      <c r="AU215" s="6">
        <f t="shared" si="166"/>
        <v>12</v>
      </c>
      <c r="AV215" s="6" t="str">
        <f>IF(AND(AU215&gt;=0,AU215&lt;Pieņēmumi!$BC$46),0,
IF(AND(AU215&gt;= Pieņēmumi!$BC$46,AU215&lt;Pieņēmumi!$BC$47), "Mikro",
IF(AND(AU215&gt;=Pieņēmumi!$BC$47,AU215&lt;Pieņēmumi!$BC$48), "Mazs",
IF(AND(AU215&gt;=Pieņēmumi!$BC$48,AU215&lt;Pieņēmumi!$BC$49), "Vidējs","Liels"))))</f>
        <v>Vidējs</v>
      </c>
      <c r="AW215" s="9">
        <f>IF(AV215="Mikro",Pieņēmumi!$BC$31*AT215*0.5,
IF(AV215="Mazs",Pieņēmumi!$BC$31*AT215,
IF(AV215="Vidējs",Pieņēmumi!$BC$32*AT215,
IF(AV215="Liels",Pieņēmumi!$BC$34*AT215,
0))))</f>
        <v>1.1627906976744187</v>
      </c>
      <c r="AX215" s="9">
        <f>IF(AV215="Mikro",Pieņēmumi!$BC$31*AT215*0.5,0)</f>
        <v>0</v>
      </c>
      <c r="AY215">
        <v>14</v>
      </c>
      <c r="AZ215">
        <v>1</v>
      </c>
      <c r="BA215" s="2">
        <f>AY215/AZ215</f>
        <v>14</v>
      </c>
      <c r="BB215" s="6">
        <f>ROUNDUP(IF($A215=1,AY215/Pieņēmumi!$BN$39,IF($A215=2,AY215/Pieņēmumi!$BN$40,IF($A215=3,AY215/Pieņēmumi!$BN$41,AY215/Pieņēmumi!$BN$42))),$BB$10)</f>
        <v>1</v>
      </c>
      <c r="BC215" s="6">
        <f t="shared" si="167"/>
        <v>14</v>
      </c>
      <c r="BD215" s="6" t="str">
        <f>IF(AND(BC215&gt;=0,BC215&lt;Pieņēmumi!$BN$46),0,
IF(AND(BC215&gt;= Pieņēmumi!$BN$46,BC215&lt;Pieņēmumi!$BN$47), "Mikro",
IF(AND(BC215&gt;=Pieņēmumi!$BN$47,BC215&lt;Pieņēmumi!$BN$48), "Mazs",
IF(AND(BC215&gt;=Pieņēmumi!$BN$48,BC215&lt;Pieņēmumi!$BN$49), "Vidējs","Liels"))))</f>
        <v>Vidējs</v>
      </c>
      <c r="BE215" s="9">
        <f>IF(BD215="Mikro",Pieņēmumi!$BN$31*BB215*0.5,
IF(BD215="Mazs",Pieņēmumi!$BN$31*BB215,
IF(BD215="Vidējs",Pieņēmumi!$BN$32*BB215,
IF(BD215="Liels",Pieņēmumi!$BN$34*BB215,
0))))</f>
        <v>1.227390180878553</v>
      </c>
      <c r="BF215" s="9">
        <f>IF(BD215="Mikro",Pieņēmumi!$BN$31*BB215*0.5,0)</f>
        <v>0</v>
      </c>
      <c r="BG215">
        <v>10</v>
      </c>
      <c r="BH215">
        <v>1</v>
      </c>
      <c r="BI215" s="2">
        <f t="shared" si="180"/>
        <v>10</v>
      </c>
      <c r="BJ215" s="6">
        <f>ROUNDUP(IF($A215=1,BG215/Pieņēmumi!$BY$39,IF($A215=2,BG215/Pieņēmumi!$BY$40,IF($A215=3,BG215/Pieņēmumi!$BY$41,BG215/Pieņēmumi!$BY$42))),$BJ$10)</f>
        <v>1</v>
      </c>
      <c r="BK215" s="6">
        <f t="shared" si="168"/>
        <v>10</v>
      </c>
      <c r="BL215" s="6" t="str">
        <f>IF(AND(BK215&gt;=0,BK215&lt;Pieņēmumi!$BY$46),0,
IF(AND(BK215&gt;= Pieņēmumi!$BY$46,BK215&lt;Pieņēmumi!$BY$47), "Mikro",
IF(AND(BK215&gt;=Pieņēmumi!$BY$47,BK215&lt;Pieņēmumi!$BY$48), "Mazs",
IF(AND(BK215&gt;=Pieņēmumi!$BY$48,BK215&lt;Pieņēmumi!$BY$49), "Vidējs","Liels"))))</f>
        <v>Mazs</v>
      </c>
      <c r="BM215" s="9">
        <f>IF(BL215="Mikro",Pieņēmumi!$BY$31*BJ215*0.5,
IF(BL215="Mazs",Pieņēmumi!$BY$31*BJ215,
IF(BL215="Vidējs",Pieņēmumi!$BY$32*BJ215,
IF(BL215="Liels",Pieņēmumi!$BY$34*BJ215,
0))))</f>
        <v>1.0893246187363834</v>
      </c>
      <c r="BN215" s="9">
        <f>IF(BL215="Mikro",Pieņēmumi!$BY$31*BJ215*0.5,0)</f>
        <v>0</v>
      </c>
      <c r="BO215">
        <v>14</v>
      </c>
      <c r="BP215">
        <v>1</v>
      </c>
      <c r="BQ215" s="2">
        <f t="shared" si="181"/>
        <v>14</v>
      </c>
      <c r="BR215" s="6">
        <f>ROUNDUP(IF($A215=1,BO215/Pieņēmumi!$CJ$39,IF($A215=2,BO215/Pieņēmumi!$CJ$40,IF($A215=3,BO215/Pieņēmumi!$CJ$41,BO215/Pieņēmumi!$CJ$42))),$BR$10)</f>
        <v>1</v>
      </c>
      <c r="BS215" s="6">
        <f t="shared" si="169"/>
        <v>14</v>
      </c>
      <c r="BT215" s="6" t="str">
        <f>IF(AND(BS215&gt;=0,BS215&lt;Pieņēmumi!$CJ$46),0,
IF(AND(BS215&gt;= Pieņēmumi!$CJ$46,BS215&lt;Pieņēmumi!$CJ$47), "Mikro",
IF(AND(BS215&gt;=Pieņēmumi!$CJ$47,BS215&lt;Pieņēmumi!$CJ$48), "Mazs",
IF(AND(BS215&gt;=Pieņēmumi!$CJ$48,BS215&lt;Pieņēmumi!$CJ$49), "Vidējs","Liels"))))</f>
        <v>Vidējs</v>
      </c>
      <c r="BU215" s="9">
        <f>IF(BT215="Mikro",Pieņēmumi!$CJ$31*BR215*0.5,
IF(BT215="Mazs",Pieņēmumi!$CJ$31*BR215,
IF(BT215="Vidējs",Pieņēmumi!$CJ$32*BR215,
IF(BT215="Liels",Pieņēmumi!$CJ$34*BR215,
0))))</f>
        <v>1.2919896640826873</v>
      </c>
      <c r="BV215" s="9">
        <f>IF(BT215="Mikro",Pieņēmumi!$CJ$31*BR215*0.5,0)</f>
        <v>0</v>
      </c>
      <c r="BW215">
        <v>0</v>
      </c>
      <c r="BX215">
        <v>0</v>
      </c>
      <c r="BY215" s="2">
        <v>0</v>
      </c>
      <c r="BZ215" s="6">
        <f>ROUNDUP(IF($A215=1,BW215/Pieņēmumi!$CU$42,IF($A215=2,BW215/Pieņēmumi!$CU$43,IF($A215=3,BW215/Pieņēmumi!$CU$44,BW215/Pieņēmumi!$CU$45))),$CH$10)</f>
        <v>0</v>
      </c>
      <c r="CA215" s="6">
        <f t="shared" si="170"/>
        <v>0</v>
      </c>
      <c r="CB215" s="6">
        <f>IF(AND(CA215&gt;=0,CA215&lt;Pieņēmumi!$CU$49),0,
IF(AND(CA215&gt;=Pieņēmumi!$CU$49,CA215&lt;Pieņēmumi!$CU$50),"Mazs",
IF(AND(CA215&gt;=Pieņēmumi!$CU$50,CA215&lt;Pieņēmumi!$CU$51),"Vidējs","Liels")))</f>
        <v>0</v>
      </c>
      <c r="CC215" s="9">
        <f>IF(CB215="Mazs",Pieņēmumi!$CU$34*BZ215,IF(CB215="Vidējs",Pieņēmumi!$CU$35*BZ215,IF(CB215="Liels",Pieņēmumi!$CU$37*BZ215,0)))</f>
        <v>0</v>
      </c>
      <c r="CD215" s="9">
        <f>IF(CB215="Mazs",(Pieņēmumi!$CU$35-Pieņēmumi!$CU$34)*BZ215,0)</f>
        <v>0</v>
      </c>
      <c r="CE215">
        <v>0</v>
      </c>
      <c r="CF215">
        <v>0</v>
      </c>
      <c r="CG215" s="2">
        <v>0</v>
      </c>
      <c r="CH215" s="6">
        <f>ROUNDUP(IF($A215=1,CE215/Pieņēmumi!$DE$42,IF($A215=2,CE215/Pieņēmumi!$DE$43,IF($A215=3,CE215/Pieņēmumi!$DE$44,CE215/Pieņēmumi!$DE$45))),$CH$10)</f>
        <v>0</v>
      </c>
      <c r="CI215" s="6">
        <f t="shared" si="171"/>
        <v>0</v>
      </c>
      <c r="CJ215" s="6">
        <f>IF(AND(CI215&gt;=0,CI215&lt;Pieņēmumi!$DE$49),0,
IF(AND(CI215&gt;=Pieņēmumi!$DE$49,CI215&lt;Pieņēmumi!$DE$50),"Mazs",
IF(AND(CI215&gt;=Pieņēmumi!$DE$50,CI215&lt;Pieņēmumi!$DE$51),"Vidējs","Liels")))</f>
        <v>0</v>
      </c>
      <c r="CK215" s="9">
        <f>IF(CJ215="Mazs",Pieņēmumi!$DE$34*CH215,IF(CJ215="Vidējs",Pieņēmumi!$DE$35*CH215,IF(CJ215="Liels",Pieņēmumi!$DE$37*CH215,0)))</f>
        <v>0</v>
      </c>
      <c r="CL215" s="9">
        <f>IF(CJ215="Mazs",(Pieņēmumi!$DE$35-Pieņēmumi!$DE$34)*CH215,0)</f>
        <v>0</v>
      </c>
      <c r="CM215">
        <v>0</v>
      </c>
      <c r="CN215">
        <v>0</v>
      </c>
      <c r="CO215" s="2">
        <v>0</v>
      </c>
      <c r="CP215" s="6">
        <f>ROUNDUP(IF($A215=1,CM215/Pieņēmumi!$DO$42,IF($A215=2,CM215/Pieņēmumi!$DO$43,IF($A215=3,CM215/Pieņēmumi!$DO$44,CM215/Pieņēmumi!$DO$45))),$CP$10)</f>
        <v>0</v>
      </c>
      <c r="CQ215" s="6">
        <f t="shared" si="172"/>
        <v>0</v>
      </c>
      <c r="CR215" s="6">
        <f>IF(AND(CQ215&gt;=0,CQ215&lt;Pieņēmumi!$DO$49),0,
IF(AND(CQ215&gt;=Pieņēmumi!$DO$49,CQ215&lt;Pieņēmumi!$DO$50),"Mazs",
IF(AND(CQ215&gt;=Pieņēmumi!$DO$50,CQ215&lt;Pieņēmumi!$DO$51),"Vidējs","Liels")))</f>
        <v>0</v>
      </c>
      <c r="CS215" s="9">
        <f>IF(CR215="Mazs",Pieņēmumi!$DO$34*CP215,IF(CR215="Vidējs",Pieņēmumi!$DO$35*CP215,IF(CR215="Liels",Pieņēmumi!$DO$37*CP215,0)))</f>
        <v>0</v>
      </c>
      <c r="CT215" s="9">
        <f>IF(CR215="Mazs",(Pieņēmumi!$DO$35-Pieņēmumi!$DO$34)*CP215,0)</f>
        <v>0</v>
      </c>
      <c r="CU215" s="6">
        <f t="shared" si="173"/>
        <v>111</v>
      </c>
      <c r="CV215" s="6">
        <f t="shared" si="174"/>
        <v>9</v>
      </c>
      <c r="CW215" s="2">
        <f t="shared" si="175"/>
        <v>12.333333333333334</v>
      </c>
      <c r="CX215" t="str">
        <f t="shared" si="176"/>
        <v>Vidējā</v>
      </c>
    </row>
    <row r="216" spans="1:102" x14ac:dyDescent="0.25">
      <c r="A216" s="5">
        <v>3</v>
      </c>
      <c r="B216" s="23">
        <v>0.63430507786174917</v>
      </c>
      <c r="C216">
        <v>14</v>
      </c>
      <c r="D216">
        <v>1</v>
      </c>
      <c r="E216" s="2">
        <f t="shared" si="182"/>
        <v>14</v>
      </c>
      <c r="F216" s="6">
        <f>ROUNDUP(IF($A216=1,C216/Pieņēmumi!$B$39,IF($A216=2,C216/Pieņēmumi!$B$40,IF($A216=3,C216/Pieņēmumi!$B$41,C216/Pieņēmumi!$B$42))),$F$10)</f>
        <v>1</v>
      </c>
      <c r="G216" s="6">
        <f t="shared" si="161"/>
        <v>14</v>
      </c>
      <c r="H216" s="6" t="str">
        <f>IF(AND(G216&gt;=0,G216&lt;Pieņēmumi!$B$46),0,
IF(AND(G216&gt;= Pieņēmumi!$B$46,G216&lt;Pieņēmumi!$B$47), "Mikro",
IF(AND(G216&gt;=Pieņēmumi!$B$47,G216&lt;Pieņēmumi!$B$48), "Mazs",
IF(AND(G216&gt;=Pieņēmumi!$B$48,G216&lt;Pieņēmumi!$B$49), "Vidējs","Liels"))))</f>
        <v>Vidējs</v>
      </c>
      <c r="I216" s="9">
        <f>IF(H216="Mikro",Pieņēmumi!$B$31*F216*0.5,
IF(H216="Mazs",Pieņēmumi!$B$31*F216,
IF(H216="Vidējs",Pieņēmumi!$B$32*F216,
IF(H216="Liels",Pieņēmumi!$B$34*F216,
0))))</f>
        <v>0.8074935400516795</v>
      </c>
      <c r="J216" s="9">
        <f>IF(H216="Mikro",Pieņēmumi!$B$31*F216*0.5,0)</f>
        <v>0</v>
      </c>
      <c r="K216">
        <v>8</v>
      </c>
      <c r="L216">
        <v>1</v>
      </c>
      <c r="M216" s="2">
        <f>K216/L216</f>
        <v>8</v>
      </c>
      <c r="N216" s="6">
        <f>ROUNDUP(IF($A216=1,K216/Pieņēmumi!$L$39,IF($A216=2,K216/Pieņēmumi!$L$40,IF($A216=3,K216/Pieņēmumi!$L$41,K216/Pieņēmumi!$L$42))),$N$10)</f>
        <v>1</v>
      </c>
      <c r="O216" s="6">
        <f t="shared" si="162"/>
        <v>8</v>
      </c>
      <c r="P216" s="6" t="str">
        <f>IF(AND(O216&gt;=0,O216&lt;Pieņēmumi!$L$46),0,
IF(AND(O216&gt;= Pieņēmumi!$L$46,O216&lt;Pieņēmumi!$L$47), "Mikro",
IF(AND(O216&gt;=Pieņēmumi!$L$47,O216&lt;Pieņēmumi!$L$48), "Mazs",
IF(AND(O216&gt;=Pieņēmumi!$L$48,O216&lt;Pieņēmumi!$L$49), "Vidējs","Liels"))))</f>
        <v>Mazs</v>
      </c>
      <c r="Q216" s="9">
        <f>IF(P216="Mikro",Pieņēmumi!$L$31*N216*0.5,
IF(P216="Mazs",Pieņēmumi!$L$31*N216,
IF(P216="Vidējs",Pieņēmumi!$L$32*N216,
IF(P216="Liels",Pieņēmumi!$L$34*N216,
0))))</f>
        <v>0.7469654528478058</v>
      </c>
      <c r="R216" s="9">
        <f>IF(P216="Mikro",Pieņēmumi!$L$31*N216*0.5,0)</f>
        <v>0</v>
      </c>
      <c r="S216">
        <v>13</v>
      </c>
      <c r="T216">
        <v>1</v>
      </c>
      <c r="U216" s="2">
        <f t="shared" si="183"/>
        <v>13</v>
      </c>
      <c r="V216" s="6">
        <f>ROUNDUP(IF($A216=1,S216/Pieņēmumi!$V$39,IF($A216=2,S216/Pieņēmumi!$V$40,IF($A216=3,S216/Pieņēmumi!$V$41,S216/Pieņēmumi!$V$42))),$V$10)</f>
        <v>1</v>
      </c>
      <c r="W216" s="6">
        <f t="shared" si="163"/>
        <v>13</v>
      </c>
      <c r="X216" s="6" t="str">
        <f>IF(AND(W216&gt;=0,W216&lt;Pieņēmumi!$V$46),0,
IF(AND(W216&gt;= Pieņēmumi!$V$46,W216&lt;Pieņēmumi!$V$47), "Mikro",
IF(AND(W216&gt;=Pieņēmumi!$V$47,W216&lt;Pieņēmumi!$V$48), "Mazs",
IF(AND(W216&gt;=Pieņēmumi!$V$48,W216&lt;Pieņēmumi!$V$49), "Vidējs","Liels"))))</f>
        <v>Vidējs</v>
      </c>
      <c r="Y216" s="9">
        <f>IF(X216="Mikro",Pieņēmumi!$V$31*V216*0.5,
IF(X216="Mazs",Pieņēmumi!$V$31*V216,
IF(X216="Vidējs",Pieņēmumi!$V$32*V216,
IF(X216="Liels",Pieņēmumi!$V$34*V216,
0))))</f>
        <v>0.87209302325581406</v>
      </c>
      <c r="Z216" s="9">
        <f>IF(X216="Mikro",Pieņēmumi!$V$31*V216*0.5,0)</f>
        <v>0</v>
      </c>
      <c r="AA216">
        <v>8</v>
      </c>
      <c r="AB216">
        <v>1</v>
      </c>
      <c r="AC216" s="2">
        <f>AA216/AB216</f>
        <v>8</v>
      </c>
      <c r="AD216" s="6">
        <f>ROUNDUP(IF($A216=1,AA216/Pieņēmumi!$AF$39,IF($A216=2,AA216/Pieņēmumi!$AF$40,IF($A216=3,AA216/Pieņēmumi!$AF$41,AA216/Pieņēmumi!$AF$42))),$AD$10)</f>
        <v>1</v>
      </c>
      <c r="AE216" s="6">
        <f t="shared" si="164"/>
        <v>8</v>
      </c>
      <c r="AF216" s="6" t="str">
        <f>IF(AND(AE216&gt;=0,AE216&lt;Pieņēmumi!$AF$46),0,
IF(AND(AE216&gt;= Pieņēmumi!$AF$46,AE216&lt;Pieņēmumi!$AF$47), "Mikro",
IF(AND(AE216&gt;=Pieņēmumi!$AF$47,AE216&lt;Pieņēmumi!$AF$48), "Mazs",
IF(AND(AE216&gt;=Pieņēmumi!$AF$48,AE216&lt;Pieņēmumi!$AF$49), "Vidējs","Liels"))))</f>
        <v>Mazs</v>
      </c>
      <c r="AG216" s="9">
        <f>IF(AF216="Mikro",Pieņēmumi!$AF$31*AD216*0.5,
IF(AF216="Mazs",Pieņēmumi!$AF$31*AD216,
IF(AF216="Vidējs",Pieņēmumi!$AF$32*AD216,
IF(AF216="Liels",Pieņēmumi!$AF$34*AD216,
0))))</f>
        <v>0.84033613445378152</v>
      </c>
      <c r="AH216" s="9">
        <f>IF(AF216="Mikro",Pieņēmumi!$AF$31*AD216*0.5,0)</f>
        <v>0</v>
      </c>
      <c r="AI216">
        <v>11</v>
      </c>
      <c r="AJ216">
        <v>1</v>
      </c>
      <c r="AK216" s="2">
        <f t="shared" si="184"/>
        <v>11</v>
      </c>
      <c r="AL216" s="6">
        <f>ROUNDUP(IF($A216=1,AI216/Pieņēmumi!$AR$39,IF($A216=2,AI216/Pieņēmumi!$AR$40,IF($A216=3,AI216/Pieņēmumi!$AR$41,AI216/Pieņēmumi!$AR$42))),$AL$10)</f>
        <v>1</v>
      </c>
      <c r="AM216" s="6">
        <f t="shared" si="165"/>
        <v>11</v>
      </c>
      <c r="AN216" s="6" t="str">
        <f>IF(AND(AM216&gt;=0,AM216&lt;Pieņēmumi!$AR$46),0,
IF(AND(AM216&gt;= Pieņēmumi!$AR$46,AM216&lt;Pieņēmumi!$AR$47), "Mikro",
IF(AND(AM216&gt;=Pieņēmumi!$AR$47,AM216&lt;Pieņēmumi!$AR$48), "Mazs",
IF(AND(AM216&gt;=Pieņēmumi!$AR$48,AM216&lt;Pieņēmumi!$AR$49), "Vidējs","Liels"))))</f>
        <v>Mazs</v>
      </c>
      <c r="AO216" s="9">
        <f>IF(AN216="Mikro",Pieņēmumi!$AR$31*AL216*0.5,
IF(AN216="Mazs",Pieņēmumi!$AR$31*AL216,
IF(AN216="Vidējs",Pieņēmumi!$AR$32*AL216,
IF(AN216="Liels",Pieņēmumi!$AR$34*AL216,
0))))</f>
        <v>0.90258325552443208</v>
      </c>
      <c r="AP216" s="9">
        <f>IF(AN216="Mikro",Pieņēmumi!$AR$31*AL216*0.5,0)</f>
        <v>0</v>
      </c>
      <c r="AQ216">
        <v>12</v>
      </c>
      <c r="AR216">
        <v>1</v>
      </c>
      <c r="AS216" s="2">
        <f t="shared" si="185"/>
        <v>12</v>
      </c>
      <c r="AT216" s="6">
        <f>ROUNDUP(IF($A216=1,AQ216/Pieņēmumi!$BC$39,IF($A216=2,AQ216/Pieņēmumi!$BC$40,IF($A216=3,AQ216/Pieņēmumi!$BC$41,AQ216/Pieņēmumi!$BC$42))),$AT$10)</f>
        <v>1</v>
      </c>
      <c r="AU216" s="6">
        <f t="shared" si="166"/>
        <v>12</v>
      </c>
      <c r="AV216" s="6" t="str">
        <f>IF(AND(AU216&gt;=0,AU216&lt;Pieņēmumi!$BC$46),0,
IF(AND(AU216&gt;= Pieņēmumi!$BC$46,AU216&lt;Pieņēmumi!$BC$47), "Mikro",
IF(AND(AU216&gt;=Pieņēmumi!$BC$47,AU216&lt;Pieņēmumi!$BC$48), "Mazs",
IF(AND(AU216&gt;=Pieņēmumi!$BC$48,AU216&lt;Pieņēmumi!$BC$49), "Vidējs","Liels"))))</f>
        <v>Vidējs</v>
      </c>
      <c r="AW216" s="9">
        <f>IF(AV216="Mikro",Pieņēmumi!$BC$31*AT216*0.5,
IF(AV216="Mazs",Pieņēmumi!$BC$31*AT216,
IF(AV216="Vidējs",Pieņēmumi!$BC$32*AT216,
IF(AV216="Liels",Pieņēmumi!$BC$34*AT216,
0))))</f>
        <v>1.1627906976744187</v>
      </c>
      <c r="AX216" s="9">
        <f>IF(AV216="Mikro",Pieņēmumi!$BC$31*AT216*0.5,0)</f>
        <v>0</v>
      </c>
      <c r="AY216">
        <v>13</v>
      </c>
      <c r="AZ216">
        <v>1</v>
      </c>
      <c r="BA216" s="2">
        <f>AY216/AZ216</f>
        <v>13</v>
      </c>
      <c r="BB216" s="6">
        <f>ROUNDUP(IF($A216=1,AY216/Pieņēmumi!$BN$39,IF($A216=2,AY216/Pieņēmumi!$BN$40,IF($A216=3,AY216/Pieņēmumi!$BN$41,AY216/Pieņēmumi!$BN$42))),$BB$10)</f>
        <v>1</v>
      </c>
      <c r="BC216" s="6">
        <f t="shared" si="167"/>
        <v>13</v>
      </c>
      <c r="BD216" s="6" t="str">
        <f>IF(AND(BC216&gt;=0,BC216&lt;Pieņēmumi!$BN$46),0,
IF(AND(BC216&gt;= Pieņēmumi!$BN$46,BC216&lt;Pieņēmumi!$BN$47), "Mikro",
IF(AND(BC216&gt;=Pieņēmumi!$BN$47,BC216&lt;Pieņēmumi!$BN$48), "Mazs",
IF(AND(BC216&gt;=Pieņēmumi!$BN$48,BC216&lt;Pieņēmumi!$BN$49), "Vidējs","Liels"))))</f>
        <v>Vidējs</v>
      </c>
      <c r="BE216" s="9">
        <f>IF(BD216="Mikro",Pieņēmumi!$BN$31*BB216*0.5,
IF(BD216="Mazs",Pieņēmumi!$BN$31*BB216,
IF(BD216="Vidējs",Pieņēmumi!$BN$32*BB216,
IF(BD216="Liels",Pieņēmumi!$BN$34*BB216,
0))))</f>
        <v>1.227390180878553</v>
      </c>
      <c r="BF216" s="9">
        <f>IF(BD216="Mikro",Pieņēmumi!$BN$31*BB216*0.5,0)</f>
        <v>0</v>
      </c>
      <c r="BG216">
        <v>6</v>
      </c>
      <c r="BH216">
        <v>1</v>
      </c>
      <c r="BI216" s="2">
        <f t="shared" si="180"/>
        <v>6</v>
      </c>
      <c r="BJ216" s="6">
        <f>ROUNDUP(IF($A216=1,BG216/Pieņēmumi!$BY$39,IF($A216=2,BG216/Pieņēmumi!$BY$40,IF($A216=3,BG216/Pieņēmumi!$BY$41,BG216/Pieņēmumi!$BY$42))),$BJ$10)</f>
        <v>1</v>
      </c>
      <c r="BK216" s="6">
        <f t="shared" si="168"/>
        <v>6</v>
      </c>
      <c r="BL216" s="6" t="str">
        <f>IF(AND(BK216&gt;=0,BK216&lt;Pieņēmumi!$BY$46),0,
IF(AND(BK216&gt;= Pieņēmumi!$BY$46,BK216&lt;Pieņēmumi!$BY$47), "Mikro",
IF(AND(BK216&gt;=Pieņēmumi!$BY$47,BK216&lt;Pieņēmumi!$BY$48), "Mazs",
IF(AND(BK216&gt;=Pieņēmumi!$BY$48,BK216&lt;Pieņēmumi!$BY$49), "Vidējs","Liels"))))</f>
        <v>Mikro</v>
      </c>
      <c r="BM216" s="9">
        <f>IF(BL216="Mikro",Pieņēmumi!$BY$31*BJ216*0.5,
IF(BL216="Mazs",Pieņēmumi!$BY$31*BJ216,
IF(BL216="Vidējs",Pieņēmumi!$BY$32*BJ216,
IF(BL216="Liels",Pieņēmumi!$BY$34*BJ216,
0))))</f>
        <v>0.54466230936819171</v>
      </c>
      <c r="BN216" s="9">
        <f>IF(BL216="Mikro",Pieņēmumi!$BY$31*BJ216*0.5,0)</f>
        <v>0.54466230936819171</v>
      </c>
      <c r="BO216">
        <v>7</v>
      </c>
      <c r="BP216">
        <v>1</v>
      </c>
      <c r="BQ216" s="2">
        <f t="shared" si="181"/>
        <v>7</v>
      </c>
      <c r="BR216" s="6">
        <f>ROUNDUP(IF($A216=1,BO216/Pieņēmumi!$CJ$39,IF($A216=2,BO216/Pieņēmumi!$CJ$40,IF($A216=3,BO216/Pieņēmumi!$CJ$41,BO216/Pieņēmumi!$CJ$42))),$BR$10)</f>
        <v>1</v>
      </c>
      <c r="BS216" s="6">
        <f t="shared" si="169"/>
        <v>7</v>
      </c>
      <c r="BT216" s="6" t="str">
        <f>IF(AND(BS216&gt;=0,BS216&lt;Pieņēmumi!$CJ$46),0,
IF(AND(BS216&gt;= Pieņēmumi!$CJ$46,BS216&lt;Pieņēmumi!$CJ$47), "Mikro",
IF(AND(BS216&gt;=Pieņēmumi!$CJ$47,BS216&lt;Pieņēmumi!$CJ$48), "Mazs",
IF(AND(BS216&gt;=Pieņēmumi!$CJ$48,BS216&lt;Pieņēmumi!$CJ$49), "Vidējs","Liels"))))</f>
        <v>Mikro</v>
      </c>
      <c r="BU216" s="9">
        <f>IF(BT216="Mikro",Pieņēmumi!$CJ$31*BR216*0.5,
IF(BT216="Mazs",Pieņēmumi!$CJ$31*BR216,
IF(BT216="Vidējs",Pieņēmumi!$CJ$32*BR216,
IF(BT216="Liels",Pieņēmumi!$CJ$34*BR216,
0))))</f>
        <v>0.54466230936819171</v>
      </c>
      <c r="BV216" s="9">
        <f>IF(BT216="Mikro",Pieņēmumi!$CJ$31*BR216*0.5,0)</f>
        <v>0.54466230936819171</v>
      </c>
      <c r="BW216">
        <v>0</v>
      </c>
      <c r="BX216">
        <v>0</v>
      </c>
      <c r="BY216" s="2">
        <v>0</v>
      </c>
      <c r="BZ216" s="6">
        <f>ROUNDUP(IF($A216=1,BW216/Pieņēmumi!$CU$42,IF($A216=2,BW216/Pieņēmumi!$CU$43,IF($A216=3,BW216/Pieņēmumi!$CU$44,BW216/Pieņēmumi!$CU$45))),$CH$10)</f>
        <v>0</v>
      </c>
      <c r="CA216" s="6">
        <f t="shared" si="170"/>
        <v>0</v>
      </c>
      <c r="CB216" s="6">
        <f>IF(AND(CA216&gt;=0,CA216&lt;Pieņēmumi!$CU$49),0,
IF(AND(CA216&gt;=Pieņēmumi!$CU$49,CA216&lt;Pieņēmumi!$CU$50),"Mazs",
IF(AND(CA216&gt;=Pieņēmumi!$CU$50,CA216&lt;Pieņēmumi!$CU$51),"Vidējs","Liels")))</f>
        <v>0</v>
      </c>
      <c r="CC216" s="9">
        <f>IF(CB216="Mazs",Pieņēmumi!$CU$34*BZ216,IF(CB216="Vidējs",Pieņēmumi!$CU$35*BZ216,IF(CB216="Liels",Pieņēmumi!$CU$37*BZ216,0)))</f>
        <v>0</v>
      </c>
      <c r="CD216" s="9">
        <f>IF(CB216="Mazs",(Pieņēmumi!$CU$35-Pieņēmumi!$CU$34)*BZ216,0)</f>
        <v>0</v>
      </c>
      <c r="CE216">
        <v>0</v>
      </c>
      <c r="CF216">
        <v>0</v>
      </c>
      <c r="CG216" s="2">
        <v>0</v>
      </c>
      <c r="CH216" s="6">
        <f>ROUNDUP(IF($A216=1,CE216/Pieņēmumi!$DE$42,IF($A216=2,CE216/Pieņēmumi!$DE$43,IF($A216=3,CE216/Pieņēmumi!$DE$44,CE216/Pieņēmumi!$DE$45))),$CH$10)</f>
        <v>0</v>
      </c>
      <c r="CI216" s="6">
        <f t="shared" si="171"/>
        <v>0</v>
      </c>
      <c r="CJ216" s="6">
        <f>IF(AND(CI216&gt;=0,CI216&lt;Pieņēmumi!$DE$49),0,
IF(AND(CI216&gt;=Pieņēmumi!$DE$49,CI216&lt;Pieņēmumi!$DE$50),"Mazs",
IF(AND(CI216&gt;=Pieņēmumi!$DE$50,CI216&lt;Pieņēmumi!$DE$51),"Vidējs","Liels")))</f>
        <v>0</v>
      </c>
      <c r="CK216" s="9">
        <f>IF(CJ216="Mazs",Pieņēmumi!$DE$34*CH216,IF(CJ216="Vidējs",Pieņēmumi!$DE$35*CH216,IF(CJ216="Liels",Pieņēmumi!$DE$37*CH216,0)))</f>
        <v>0</v>
      </c>
      <c r="CL216" s="9">
        <f>IF(CJ216="Mazs",(Pieņēmumi!$DE$35-Pieņēmumi!$DE$34)*CH216,0)</f>
        <v>0</v>
      </c>
      <c r="CM216">
        <v>0</v>
      </c>
      <c r="CN216">
        <v>0</v>
      </c>
      <c r="CO216" s="2">
        <v>0</v>
      </c>
      <c r="CP216" s="6">
        <f>ROUNDUP(IF($A216=1,CM216/Pieņēmumi!$DO$42,IF($A216=2,CM216/Pieņēmumi!$DO$43,IF($A216=3,CM216/Pieņēmumi!$DO$44,CM216/Pieņēmumi!$DO$45))),$CP$10)</f>
        <v>0</v>
      </c>
      <c r="CQ216" s="6">
        <f t="shared" si="172"/>
        <v>0</v>
      </c>
      <c r="CR216" s="6">
        <f>IF(AND(CQ216&gt;=0,CQ216&lt;Pieņēmumi!$DO$49),0,
IF(AND(CQ216&gt;=Pieņēmumi!$DO$49,CQ216&lt;Pieņēmumi!$DO$50),"Mazs",
IF(AND(CQ216&gt;=Pieņēmumi!$DO$50,CQ216&lt;Pieņēmumi!$DO$51),"Vidējs","Liels")))</f>
        <v>0</v>
      </c>
      <c r="CS216" s="9">
        <f>IF(CR216="Mazs",Pieņēmumi!$DO$34*CP216,IF(CR216="Vidējs",Pieņēmumi!$DO$35*CP216,IF(CR216="Liels",Pieņēmumi!$DO$37*CP216,0)))</f>
        <v>0</v>
      </c>
      <c r="CT216" s="9">
        <f>IF(CR216="Mazs",(Pieņēmumi!$DO$35-Pieņēmumi!$DO$34)*CP216,0)</f>
        <v>0</v>
      </c>
      <c r="CU216" s="6">
        <f t="shared" si="173"/>
        <v>92</v>
      </c>
      <c r="CV216" s="6">
        <f t="shared" si="174"/>
        <v>9</v>
      </c>
      <c r="CW216" s="2">
        <f t="shared" si="175"/>
        <v>10.222222222222221</v>
      </c>
      <c r="CX216" t="str">
        <f t="shared" si="176"/>
        <v>Mazā</v>
      </c>
    </row>
    <row r="217" spans="1:102" x14ac:dyDescent="0.25">
      <c r="A217" s="5">
        <v>3</v>
      </c>
      <c r="B217" s="23">
        <v>0.63227991372623016</v>
      </c>
      <c r="C217">
        <v>16</v>
      </c>
      <c r="D217">
        <v>1</v>
      </c>
      <c r="E217" s="2">
        <f t="shared" si="182"/>
        <v>16</v>
      </c>
      <c r="F217" s="6">
        <f>ROUNDUP(IF($A217=1,C217/Pieņēmumi!$B$39,IF($A217=2,C217/Pieņēmumi!$B$40,IF($A217=3,C217/Pieņēmumi!$B$41,C217/Pieņēmumi!$B$42))),$F$10)</f>
        <v>1</v>
      </c>
      <c r="G217" s="6">
        <f t="shared" si="161"/>
        <v>16</v>
      </c>
      <c r="H217" s="6" t="str">
        <f>IF(AND(G217&gt;=0,G217&lt;Pieņēmumi!$B$46),0,
IF(AND(G217&gt;= Pieņēmumi!$B$46,G217&lt;Pieņēmumi!$B$47), "Mikro",
IF(AND(G217&gt;=Pieņēmumi!$B$47,G217&lt;Pieņēmumi!$B$48), "Mazs",
IF(AND(G217&gt;=Pieņēmumi!$B$48,G217&lt;Pieņēmumi!$B$49), "Vidējs","Liels"))))</f>
        <v>Vidējs</v>
      </c>
      <c r="I217" s="9">
        <f>IF(H217="Mikro",Pieņēmumi!$B$31*F217*0.5,
IF(H217="Mazs",Pieņēmumi!$B$31*F217,
IF(H217="Vidējs",Pieņēmumi!$B$32*F217,
IF(H217="Liels",Pieņēmumi!$B$34*F217,
0))))</f>
        <v>0.8074935400516795</v>
      </c>
      <c r="J217" s="9">
        <f>IF(H217="Mikro",Pieņēmumi!$B$31*F217*0.5,0)</f>
        <v>0</v>
      </c>
      <c r="K217">
        <v>16</v>
      </c>
      <c r="L217">
        <v>1</v>
      </c>
      <c r="M217" s="2">
        <f>K217/L217</f>
        <v>16</v>
      </c>
      <c r="N217" s="6">
        <f>ROUNDUP(IF($A217=1,K217/Pieņēmumi!$L$39,IF($A217=2,K217/Pieņēmumi!$L$40,IF($A217=3,K217/Pieņēmumi!$L$41,K217/Pieņēmumi!$L$42))),$N$10)</f>
        <v>1</v>
      </c>
      <c r="O217" s="6">
        <f t="shared" si="162"/>
        <v>16</v>
      </c>
      <c r="P217" s="6" t="str">
        <f>IF(AND(O217&gt;=0,O217&lt;Pieņēmumi!$L$46),0,
IF(AND(O217&gt;= Pieņēmumi!$L$46,O217&lt;Pieņēmumi!$L$47), "Mikro",
IF(AND(O217&gt;=Pieņēmumi!$L$47,O217&lt;Pieņēmumi!$L$48), "Mazs",
IF(AND(O217&gt;=Pieņēmumi!$L$48,O217&lt;Pieņēmumi!$L$49), "Vidējs","Liels"))))</f>
        <v>Vidējs</v>
      </c>
      <c r="Q217" s="9">
        <f>IF(P217="Mikro",Pieņēmumi!$L$31*N217*0.5,
IF(P217="Mazs",Pieņēmumi!$L$31*N217,
IF(P217="Vidējs",Pieņēmumi!$L$32*N217,
IF(P217="Liels",Pieņēmumi!$L$34*N217,
0))))</f>
        <v>0.83979328165374689</v>
      </c>
      <c r="R217" s="9">
        <f>IF(P217="Mikro",Pieņēmumi!$L$31*N217*0.5,0)</f>
        <v>0</v>
      </c>
      <c r="S217">
        <v>12</v>
      </c>
      <c r="T217">
        <v>1</v>
      </c>
      <c r="U217" s="2">
        <f t="shared" si="183"/>
        <v>12</v>
      </c>
      <c r="V217" s="6">
        <f>ROUNDUP(IF($A217=1,S217/Pieņēmumi!$V$39,IF($A217=2,S217/Pieņēmumi!$V$40,IF($A217=3,S217/Pieņēmumi!$V$41,S217/Pieņēmumi!$V$42))),$V$10)</f>
        <v>1</v>
      </c>
      <c r="W217" s="6">
        <f t="shared" si="163"/>
        <v>12</v>
      </c>
      <c r="X217" s="6" t="str">
        <f>IF(AND(W217&gt;=0,W217&lt;Pieņēmumi!$V$46),0,
IF(AND(W217&gt;= Pieņēmumi!$V$46,W217&lt;Pieņēmumi!$V$47), "Mikro",
IF(AND(W217&gt;=Pieņēmumi!$V$47,W217&lt;Pieņēmumi!$V$48), "Mazs",
IF(AND(W217&gt;=Pieņēmumi!$V$48,W217&lt;Pieņēmumi!$V$49), "Vidējs","Liels"))))</f>
        <v>Vidējs</v>
      </c>
      <c r="Y217" s="9">
        <f>IF(X217="Mikro",Pieņēmumi!$V$31*V217*0.5,
IF(X217="Mazs",Pieņēmumi!$V$31*V217,
IF(X217="Vidējs",Pieņēmumi!$V$32*V217,
IF(X217="Liels",Pieņēmumi!$V$34*V217,
0))))</f>
        <v>0.87209302325581406</v>
      </c>
      <c r="Z217" s="9">
        <f>IF(X217="Mikro",Pieņēmumi!$V$31*V217*0.5,0)</f>
        <v>0</v>
      </c>
      <c r="AA217">
        <v>17</v>
      </c>
      <c r="AB217">
        <v>1</v>
      </c>
      <c r="AC217" s="2">
        <f>AA217/AB217</f>
        <v>17</v>
      </c>
      <c r="AD217" s="6">
        <f>ROUNDUP(IF($A217=1,AA217/Pieņēmumi!$AF$39,IF($A217=2,AA217/Pieņēmumi!$AF$40,IF($A217=3,AA217/Pieņēmumi!$AF$41,AA217/Pieņēmumi!$AF$42))),$AD$10)</f>
        <v>1</v>
      </c>
      <c r="AE217" s="6">
        <f t="shared" si="164"/>
        <v>17</v>
      </c>
      <c r="AF217" s="6" t="str">
        <f>IF(AND(AE217&gt;=0,AE217&lt;Pieņēmumi!$AF$46),0,
IF(AND(AE217&gt;= Pieņēmumi!$AF$46,AE217&lt;Pieņēmumi!$AF$47), "Mikro",
IF(AND(AE217&gt;=Pieņēmumi!$AF$47,AE217&lt;Pieņēmumi!$AF$48), "Mazs",
IF(AND(AE217&gt;=Pieņēmumi!$AF$48,AE217&lt;Pieņēmumi!$AF$49), "Vidējs","Liels"))))</f>
        <v>Vidējs</v>
      </c>
      <c r="AG217" s="9">
        <f>IF(AF217="Mikro",Pieņēmumi!$AF$31*AD217*0.5,
IF(AF217="Mazs",Pieņēmumi!$AF$31*AD217,
IF(AF217="Vidējs",Pieņēmumi!$AF$32*AD217,
IF(AF217="Liels",Pieņēmumi!$AF$34*AD217,
0))))</f>
        <v>1.03359173126615</v>
      </c>
      <c r="AH217" s="9">
        <f>IF(AF217="Mikro",Pieņēmumi!$AF$31*AD217*0.5,0)</f>
        <v>0</v>
      </c>
      <c r="AI217">
        <v>17</v>
      </c>
      <c r="AJ217">
        <v>1</v>
      </c>
      <c r="AK217" s="2">
        <f t="shared" si="184"/>
        <v>17</v>
      </c>
      <c r="AL217" s="6">
        <f>ROUNDUP(IF($A217=1,AI217/Pieņēmumi!$AR$39,IF($A217=2,AI217/Pieņēmumi!$AR$40,IF($A217=3,AI217/Pieņēmumi!$AR$41,AI217/Pieņēmumi!$AR$42))),$AL$10)</f>
        <v>1</v>
      </c>
      <c r="AM217" s="6">
        <f t="shared" si="165"/>
        <v>17</v>
      </c>
      <c r="AN217" s="6" t="str">
        <f>IF(AND(AM217&gt;=0,AM217&lt;Pieņēmumi!$AR$46),0,
IF(AND(AM217&gt;= Pieņēmumi!$AR$46,AM217&lt;Pieņēmumi!$AR$47), "Mikro",
IF(AND(AM217&gt;=Pieņēmumi!$AR$47,AM217&lt;Pieņēmumi!$AR$48), "Mazs",
IF(AND(AM217&gt;=Pieņēmumi!$AR$48,AM217&lt;Pieņēmumi!$AR$49), "Vidējs","Liels"))))</f>
        <v>Vidējs</v>
      </c>
      <c r="AO217" s="9">
        <f>IF(AN217="Mikro",Pieņēmumi!$AR$31*AL217*0.5,
IF(AN217="Mazs",Pieņēmumi!$AR$31*AL217,
IF(AN217="Vidējs",Pieņēmumi!$AR$32*AL217,
IF(AN217="Liels",Pieņēmumi!$AR$34*AL217,
0))))</f>
        <v>1.0981912144702843</v>
      </c>
      <c r="AP217" s="9">
        <f>IF(AN217="Mikro",Pieņēmumi!$AR$31*AL217*0.5,0)</f>
        <v>0</v>
      </c>
      <c r="AQ217">
        <v>12</v>
      </c>
      <c r="AR217">
        <v>1</v>
      </c>
      <c r="AS217" s="2">
        <f t="shared" si="185"/>
        <v>12</v>
      </c>
      <c r="AT217" s="6">
        <f>ROUNDUP(IF($A217=1,AQ217/Pieņēmumi!$BC$39,IF($A217=2,AQ217/Pieņēmumi!$BC$40,IF($A217=3,AQ217/Pieņēmumi!$BC$41,AQ217/Pieņēmumi!$BC$42))),$AT$10)</f>
        <v>1</v>
      </c>
      <c r="AU217" s="6">
        <f t="shared" si="166"/>
        <v>12</v>
      </c>
      <c r="AV217" s="6" t="str">
        <f>IF(AND(AU217&gt;=0,AU217&lt;Pieņēmumi!$BC$46),0,
IF(AND(AU217&gt;= Pieņēmumi!$BC$46,AU217&lt;Pieņēmumi!$BC$47), "Mikro",
IF(AND(AU217&gt;=Pieņēmumi!$BC$47,AU217&lt;Pieņēmumi!$BC$48), "Mazs",
IF(AND(AU217&gt;=Pieņēmumi!$BC$48,AU217&lt;Pieņēmumi!$BC$49), "Vidējs","Liels"))))</f>
        <v>Vidējs</v>
      </c>
      <c r="AW217" s="9">
        <f>IF(AV217="Mikro",Pieņēmumi!$BC$31*AT217*0.5,
IF(AV217="Mazs",Pieņēmumi!$BC$31*AT217,
IF(AV217="Vidējs",Pieņēmumi!$BC$32*AT217,
IF(AV217="Liels",Pieņēmumi!$BC$34*AT217,
0))))</f>
        <v>1.1627906976744187</v>
      </c>
      <c r="AX217" s="9">
        <f>IF(AV217="Mikro",Pieņēmumi!$BC$31*AT217*0.5,0)</f>
        <v>0</v>
      </c>
      <c r="AY217">
        <v>14</v>
      </c>
      <c r="AZ217">
        <v>1</v>
      </c>
      <c r="BA217" s="2">
        <f>AY217/AZ217</f>
        <v>14</v>
      </c>
      <c r="BB217" s="6">
        <f>ROUNDUP(IF($A217=1,AY217/Pieņēmumi!$BN$39,IF($A217=2,AY217/Pieņēmumi!$BN$40,IF($A217=3,AY217/Pieņēmumi!$BN$41,AY217/Pieņēmumi!$BN$42))),$BB$10)</f>
        <v>1</v>
      </c>
      <c r="BC217" s="6">
        <f t="shared" si="167"/>
        <v>14</v>
      </c>
      <c r="BD217" s="6" t="str">
        <f>IF(AND(BC217&gt;=0,BC217&lt;Pieņēmumi!$BN$46),0,
IF(AND(BC217&gt;= Pieņēmumi!$BN$46,BC217&lt;Pieņēmumi!$BN$47), "Mikro",
IF(AND(BC217&gt;=Pieņēmumi!$BN$47,BC217&lt;Pieņēmumi!$BN$48), "Mazs",
IF(AND(BC217&gt;=Pieņēmumi!$BN$48,BC217&lt;Pieņēmumi!$BN$49), "Vidējs","Liels"))))</f>
        <v>Vidējs</v>
      </c>
      <c r="BE217" s="9">
        <f>IF(BD217="Mikro",Pieņēmumi!$BN$31*BB217*0.5,
IF(BD217="Mazs",Pieņēmumi!$BN$31*BB217,
IF(BD217="Vidējs",Pieņēmumi!$BN$32*BB217,
IF(BD217="Liels",Pieņēmumi!$BN$34*BB217,
0))))</f>
        <v>1.227390180878553</v>
      </c>
      <c r="BF217" s="9">
        <f>IF(BD217="Mikro",Pieņēmumi!$BN$31*BB217*0.5,0)</f>
        <v>0</v>
      </c>
      <c r="BG217">
        <v>14</v>
      </c>
      <c r="BH217">
        <v>1</v>
      </c>
      <c r="BI217" s="2">
        <f t="shared" si="180"/>
        <v>14</v>
      </c>
      <c r="BJ217" s="6">
        <f>ROUNDUP(IF($A217=1,BG217/Pieņēmumi!$BY$39,IF($A217=2,BG217/Pieņēmumi!$BY$40,IF($A217=3,BG217/Pieņēmumi!$BY$41,BG217/Pieņēmumi!$BY$42))),$BJ$10)</f>
        <v>1</v>
      </c>
      <c r="BK217" s="6">
        <f t="shared" si="168"/>
        <v>14</v>
      </c>
      <c r="BL217" s="6" t="str">
        <f>IF(AND(BK217&gt;=0,BK217&lt;Pieņēmumi!$BY$46),0,
IF(AND(BK217&gt;= Pieņēmumi!$BY$46,BK217&lt;Pieņēmumi!$BY$47), "Mikro",
IF(AND(BK217&gt;=Pieņēmumi!$BY$47,BK217&lt;Pieņēmumi!$BY$48), "Mazs",
IF(AND(BK217&gt;=Pieņēmumi!$BY$48,BK217&lt;Pieņēmumi!$BY$49), "Vidējs","Liels"))))</f>
        <v>Vidējs</v>
      </c>
      <c r="BM217" s="9">
        <f>IF(BL217="Mikro",Pieņēmumi!$BY$31*BJ217*0.5,
IF(BL217="Mazs",Pieņēmumi!$BY$31*BJ217,
IF(BL217="Vidējs",Pieņēmumi!$BY$32*BJ217,
IF(BL217="Liels",Pieņēmumi!$BY$34*BJ217,
0))))</f>
        <v>1.2919896640826873</v>
      </c>
      <c r="BN217" s="9">
        <f>IF(BL217="Mikro",Pieņēmumi!$BY$31*BJ217*0.5,0)</f>
        <v>0</v>
      </c>
      <c r="BO217">
        <v>19</v>
      </c>
      <c r="BP217">
        <v>1</v>
      </c>
      <c r="BQ217" s="2">
        <f t="shared" si="181"/>
        <v>19</v>
      </c>
      <c r="BR217" s="6">
        <f>ROUNDUP(IF($A217=1,BO217/Pieņēmumi!$CJ$39,IF($A217=2,BO217/Pieņēmumi!$CJ$40,IF($A217=3,BO217/Pieņēmumi!$CJ$41,BO217/Pieņēmumi!$CJ$42))),$BR$10)</f>
        <v>1</v>
      </c>
      <c r="BS217" s="6">
        <f t="shared" si="169"/>
        <v>19</v>
      </c>
      <c r="BT217" s="6" t="str">
        <f>IF(AND(BS217&gt;=0,BS217&lt;Pieņēmumi!$CJ$46),0,
IF(AND(BS217&gt;= Pieņēmumi!$CJ$46,BS217&lt;Pieņēmumi!$CJ$47), "Mikro",
IF(AND(BS217&gt;=Pieņēmumi!$CJ$47,BS217&lt;Pieņēmumi!$CJ$48), "Mazs",
IF(AND(BS217&gt;=Pieņēmumi!$CJ$48,BS217&lt;Pieņēmumi!$CJ$49), "Vidējs","Liels"))))</f>
        <v>Vidējs</v>
      </c>
      <c r="BU217" s="9">
        <f>IF(BT217="Mikro",Pieņēmumi!$CJ$31*BR217*0.5,
IF(BT217="Mazs",Pieņēmumi!$CJ$31*BR217,
IF(BT217="Vidējs",Pieņēmumi!$CJ$32*BR217,
IF(BT217="Liels",Pieņēmumi!$CJ$34*BR217,
0))))</f>
        <v>1.2919896640826873</v>
      </c>
      <c r="BV217" s="9">
        <f>IF(BT217="Mikro",Pieņēmumi!$CJ$31*BR217*0.5,0)</f>
        <v>0</v>
      </c>
      <c r="BW217">
        <v>0</v>
      </c>
      <c r="BX217">
        <v>0</v>
      </c>
      <c r="BY217" s="2">
        <v>0</v>
      </c>
      <c r="BZ217" s="6">
        <f>ROUNDUP(IF($A217=1,BW217/Pieņēmumi!$CU$42,IF($A217=2,BW217/Pieņēmumi!$CU$43,IF($A217=3,BW217/Pieņēmumi!$CU$44,BW217/Pieņēmumi!$CU$45))),$CH$10)</f>
        <v>0</v>
      </c>
      <c r="CA217" s="6">
        <f t="shared" si="170"/>
        <v>0</v>
      </c>
      <c r="CB217" s="6">
        <f>IF(AND(CA217&gt;=0,CA217&lt;Pieņēmumi!$CU$49),0,
IF(AND(CA217&gt;=Pieņēmumi!$CU$49,CA217&lt;Pieņēmumi!$CU$50),"Mazs",
IF(AND(CA217&gt;=Pieņēmumi!$CU$50,CA217&lt;Pieņēmumi!$CU$51),"Vidējs","Liels")))</f>
        <v>0</v>
      </c>
      <c r="CC217" s="9">
        <f>IF(CB217="Mazs",Pieņēmumi!$CU$34*BZ217,IF(CB217="Vidējs",Pieņēmumi!$CU$35*BZ217,IF(CB217="Liels",Pieņēmumi!$CU$37*BZ217,0)))</f>
        <v>0</v>
      </c>
      <c r="CD217" s="9">
        <f>IF(CB217="Mazs",(Pieņēmumi!$CU$35-Pieņēmumi!$CU$34)*BZ217,0)</f>
        <v>0</v>
      </c>
      <c r="CE217">
        <v>0</v>
      </c>
      <c r="CF217">
        <v>0</v>
      </c>
      <c r="CG217" s="2">
        <v>0</v>
      </c>
      <c r="CH217" s="6">
        <f>ROUNDUP(IF($A217=1,CE217/Pieņēmumi!$DE$42,IF($A217=2,CE217/Pieņēmumi!$DE$43,IF($A217=3,CE217/Pieņēmumi!$DE$44,CE217/Pieņēmumi!$DE$45))),$CH$10)</f>
        <v>0</v>
      </c>
      <c r="CI217" s="6">
        <f t="shared" si="171"/>
        <v>0</v>
      </c>
      <c r="CJ217" s="6">
        <f>IF(AND(CI217&gt;=0,CI217&lt;Pieņēmumi!$DE$49),0,
IF(AND(CI217&gt;=Pieņēmumi!$DE$49,CI217&lt;Pieņēmumi!$DE$50),"Mazs",
IF(AND(CI217&gt;=Pieņēmumi!$DE$50,CI217&lt;Pieņēmumi!$DE$51),"Vidējs","Liels")))</f>
        <v>0</v>
      </c>
      <c r="CK217" s="9">
        <f>IF(CJ217="Mazs",Pieņēmumi!$DE$34*CH217,IF(CJ217="Vidējs",Pieņēmumi!$DE$35*CH217,IF(CJ217="Liels",Pieņēmumi!$DE$37*CH217,0)))</f>
        <v>0</v>
      </c>
      <c r="CL217" s="9">
        <f>IF(CJ217="Mazs",(Pieņēmumi!$DE$35-Pieņēmumi!$DE$34)*CH217,0)</f>
        <v>0</v>
      </c>
      <c r="CM217">
        <v>0</v>
      </c>
      <c r="CN217">
        <v>0</v>
      </c>
      <c r="CO217" s="2">
        <v>0</v>
      </c>
      <c r="CP217" s="6">
        <f>ROUNDUP(IF($A217=1,CM217/Pieņēmumi!$DO$42,IF($A217=2,CM217/Pieņēmumi!$DO$43,IF($A217=3,CM217/Pieņēmumi!$DO$44,CM217/Pieņēmumi!$DO$45))),$CP$10)</f>
        <v>0</v>
      </c>
      <c r="CQ217" s="6">
        <f t="shared" si="172"/>
        <v>0</v>
      </c>
      <c r="CR217" s="6">
        <f>IF(AND(CQ217&gt;=0,CQ217&lt;Pieņēmumi!$DO$49),0,
IF(AND(CQ217&gt;=Pieņēmumi!$DO$49,CQ217&lt;Pieņēmumi!$DO$50),"Mazs",
IF(AND(CQ217&gt;=Pieņēmumi!$DO$50,CQ217&lt;Pieņēmumi!$DO$51),"Vidējs","Liels")))</f>
        <v>0</v>
      </c>
      <c r="CS217" s="9">
        <f>IF(CR217="Mazs",Pieņēmumi!$DO$34*CP217,IF(CR217="Vidējs",Pieņēmumi!$DO$35*CP217,IF(CR217="Liels",Pieņēmumi!$DO$37*CP217,0)))</f>
        <v>0</v>
      </c>
      <c r="CT217" s="9">
        <f>IF(CR217="Mazs",(Pieņēmumi!$DO$35-Pieņēmumi!$DO$34)*CP217,0)</f>
        <v>0</v>
      </c>
      <c r="CU217" s="6">
        <f t="shared" si="173"/>
        <v>137</v>
      </c>
      <c r="CV217" s="6">
        <f t="shared" si="174"/>
        <v>9</v>
      </c>
      <c r="CW217" s="2">
        <f t="shared" si="175"/>
        <v>15.222222222222221</v>
      </c>
      <c r="CX217" t="str">
        <f t="shared" si="176"/>
        <v>Vidējā</v>
      </c>
    </row>
    <row r="218" spans="1:102" x14ac:dyDescent="0.25">
      <c r="A218" s="5">
        <v>3</v>
      </c>
      <c r="B218" s="23">
        <v>0.63034297021520269</v>
      </c>
      <c r="C218">
        <v>6</v>
      </c>
      <c r="D218">
        <v>1</v>
      </c>
      <c r="E218" s="2">
        <f t="shared" si="182"/>
        <v>6</v>
      </c>
      <c r="F218" s="6">
        <f>ROUNDUP(IF($A218=1,C218/Pieņēmumi!$B$39,IF($A218=2,C218/Pieņēmumi!$B$40,IF($A218=3,C218/Pieņēmumi!$B$41,C218/Pieņēmumi!$B$42))),$F$10)</f>
        <v>1</v>
      </c>
      <c r="G218" s="6">
        <f t="shared" si="161"/>
        <v>6</v>
      </c>
      <c r="H218" s="6" t="str">
        <f>IF(AND(G218&gt;=0,G218&lt;Pieņēmumi!$B$46),0,
IF(AND(G218&gt;= Pieņēmumi!$B$46,G218&lt;Pieņēmumi!$B$47), "Mikro",
IF(AND(G218&gt;=Pieņēmumi!$B$47,G218&lt;Pieņēmumi!$B$48), "Mazs",
IF(AND(G218&gt;=Pieņēmumi!$B$48,G218&lt;Pieņēmumi!$B$49), "Vidējs","Liels"))))</f>
        <v>Mikro</v>
      </c>
      <c r="I218" s="9">
        <f>IF(H218="Mikro",Pieņēmumi!$B$31*F218*0.5,
IF(H218="Mazs",Pieņēmumi!$B$31*F218,
IF(H218="Vidējs",Pieņēmumi!$B$32*F218,
IF(H218="Liels",Pieņēmumi!$B$34*F218,
0))))</f>
        <v>0.35792094615624032</v>
      </c>
      <c r="J218" s="9">
        <f>IF(H218="Mikro",Pieņēmumi!$B$31*F218*0.5,0)</f>
        <v>0.35792094615624032</v>
      </c>
      <c r="K218">
        <v>5</v>
      </c>
      <c r="L218">
        <v>0</v>
      </c>
      <c r="M218" s="2">
        <v>0</v>
      </c>
      <c r="N218" s="6">
        <f>ROUNDUP(IF($A218=1,K218/Pieņēmumi!$L$39,IF($A218=2,K218/Pieņēmumi!$L$40,IF($A218=3,K218/Pieņēmumi!$L$41,K218/Pieņēmumi!$L$42))),$N$10)</f>
        <v>1</v>
      </c>
      <c r="O218" s="6">
        <f t="shared" si="162"/>
        <v>5</v>
      </c>
      <c r="P218" s="6" t="str">
        <f>IF(AND(O218&gt;=0,O218&lt;Pieņēmumi!$L$46),0,
IF(AND(O218&gt;= Pieņēmumi!$L$46,O218&lt;Pieņēmumi!$L$47), "Mikro",
IF(AND(O218&gt;=Pieņēmumi!$L$47,O218&lt;Pieņēmumi!$L$48), "Mazs",
IF(AND(O218&gt;=Pieņēmumi!$L$48,O218&lt;Pieņēmumi!$L$49), "Vidējs","Liels"))))</f>
        <v>Mikro</v>
      </c>
      <c r="Q218" s="9">
        <f>IF(P218="Mikro",Pieņēmumi!$L$31*N218*0.5,
IF(P218="Mazs",Pieņēmumi!$L$31*N218,
IF(P218="Vidējs",Pieņēmumi!$L$32*N218,
IF(P218="Liels",Pieņēmumi!$L$34*N218,
0))))</f>
        <v>0.3734827264239029</v>
      </c>
      <c r="R218" s="9">
        <f>IF(P218="Mikro",Pieņēmumi!$L$31*N218*0.5,0)</f>
        <v>0.3734827264239029</v>
      </c>
      <c r="S218">
        <v>5</v>
      </c>
      <c r="T218">
        <v>1</v>
      </c>
      <c r="U218" s="2">
        <f t="shared" si="183"/>
        <v>5</v>
      </c>
      <c r="V218" s="6">
        <f>ROUNDUP(IF($A218=1,S218/Pieņēmumi!$V$39,IF($A218=2,S218/Pieņēmumi!$V$40,IF($A218=3,S218/Pieņēmumi!$V$41,S218/Pieņēmumi!$V$42))),$V$10)</f>
        <v>1</v>
      </c>
      <c r="W218" s="6">
        <f t="shared" si="163"/>
        <v>5</v>
      </c>
      <c r="X218" s="6" t="str">
        <f>IF(AND(W218&gt;=0,W218&lt;Pieņēmumi!$V$46),0,
IF(AND(W218&gt;= Pieņēmumi!$V$46,W218&lt;Pieņēmumi!$V$47), "Mikro",
IF(AND(W218&gt;=Pieņēmumi!$V$47,W218&lt;Pieņēmumi!$V$48), "Mazs",
IF(AND(W218&gt;=Pieņēmumi!$V$48,W218&lt;Pieņēmumi!$V$49), "Vidējs","Liels"))))</f>
        <v>Mikro</v>
      </c>
      <c r="Y218" s="9">
        <f>IF(X218="Mikro",Pieņēmumi!$V$31*V218*0.5,
IF(X218="Mazs",Pieņēmumi!$V$31*V218,
IF(X218="Vidējs",Pieņēmumi!$V$32*V218,
IF(X218="Liels",Pieņēmumi!$V$34*V218,
0))))</f>
        <v>0.38904450669156554</v>
      </c>
      <c r="Z218" s="9">
        <f>IF(X218="Mikro",Pieņēmumi!$V$31*V218*0.5,0)</f>
        <v>0.38904450669156554</v>
      </c>
      <c r="AA218">
        <v>7</v>
      </c>
      <c r="AB218">
        <v>0</v>
      </c>
      <c r="AC218" s="2">
        <v>0</v>
      </c>
      <c r="AD218" s="6">
        <f>ROUNDUP(IF($A218=1,AA218/Pieņēmumi!$AF$39,IF($A218=2,AA218/Pieņēmumi!$AF$40,IF($A218=3,AA218/Pieņēmumi!$AF$41,AA218/Pieņēmumi!$AF$42))),$AD$10)</f>
        <v>1</v>
      </c>
      <c r="AE218" s="6">
        <f t="shared" si="164"/>
        <v>7</v>
      </c>
      <c r="AF218" s="6" t="str">
        <f>IF(AND(AE218&gt;=0,AE218&lt;Pieņēmumi!$AF$46),0,
IF(AND(AE218&gt;= Pieņēmumi!$AF$46,AE218&lt;Pieņēmumi!$AF$47), "Mikro",
IF(AND(AE218&gt;=Pieņēmumi!$AF$47,AE218&lt;Pieņēmumi!$AF$48), "Mazs",
IF(AND(AE218&gt;=Pieņēmumi!$AF$48,AE218&lt;Pieņēmumi!$AF$49), "Vidējs","Liels"))))</f>
        <v>Mikro</v>
      </c>
      <c r="AG218" s="9">
        <f>IF(AF218="Mikro",Pieņēmumi!$AF$31*AD218*0.5,
IF(AF218="Mazs",Pieņēmumi!$AF$31*AD218,
IF(AF218="Vidējs",Pieņēmumi!$AF$32*AD218,
IF(AF218="Liels",Pieņēmumi!$AF$34*AD218,
0))))</f>
        <v>0.42016806722689076</v>
      </c>
      <c r="AH218" s="9">
        <f>IF(AF218="Mikro",Pieņēmumi!$AF$31*AD218*0.5,0)</f>
        <v>0.42016806722689076</v>
      </c>
      <c r="AI218">
        <v>9</v>
      </c>
      <c r="AJ218">
        <v>1</v>
      </c>
      <c r="AK218" s="2">
        <f t="shared" si="184"/>
        <v>9</v>
      </c>
      <c r="AL218" s="6">
        <f>ROUNDUP(IF($A218=1,AI218/Pieņēmumi!$AR$39,IF($A218=2,AI218/Pieņēmumi!$AR$40,IF($A218=3,AI218/Pieņēmumi!$AR$41,AI218/Pieņēmumi!$AR$42))),$AL$10)</f>
        <v>1</v>
      </c>
      <c r="AM218" s="6">
        <f t="shared" si="165"/>
        <v>9</v>
      </c>
      <c r="AN218" s="6" t="str">
        <f>IF(AND(AM218&gt;=0,AM218&lt;Pieņēmumi!$AR$46),0,
IF(AND(AM218&gt;= Pieņēmumi!$AR$46,AM218&lt;Pieņēmumi!$AR$47), "Mikro",
IF(AND(AM218&gt;=Pieņēmumi!$AR$47,AM218&lt;Pieņēmumi!$AR$48), "Mazs",
IF(AND(AM218&gt;=Pieņēmumi!$AR$48,AM218&lt;Pieņēmumi!$AR$49), "Vidējs","Liels"))))</f>
        <v>Mazs</v>
      </c>
      <c r="AO218" s="9">
        <f>IF(AN218="Mikro",Pieņēmumi!$AR$31*AL218*0.5,
IF(AN218="Mazs",Pieņēmumi!$AR$31*AL218,
IF(AN218="Vidējs",Pieņēmumi!$AR$32*AL218,
IF(AN218="Liels",Pieņēmumi!$AR$34*AL218,
0))))</f>
        <v>0.90258325552443208</v>
      </c>
      <c r="AP218" s="9">
        <f>IF(AN218="Mikro",Pieņēmumi!$AR$31*AL218*0.5,0)</f>
        <v>0</v>
      </c>
      <c r="AQ218">
        <v>5</v>
      </c>
      <c r="AR218">
        <v>1</v>
      </c>
      <c r="AS218" s="2">
        <f t="shared" si="185"/>
        <v>5</v>
      </c>
      <c r="AT218" s="6">
        <f>ROUNDUP(IF($A218=1,AQ218/Pieņēmumi!$BC$39,IF($A218=2,AQ218/Pieņēmumi!$BC$40,IF($A218=3,AQ218/Pieņēmumi!$BC$41,AQ218/Pieņēmumi!$BC$42))),$AT$10)</f>
        <v>1</v>
      </c>
      <c r="AU218" s="6">
        <f t="shared" si="166"/>
        <v>5</v>
      </c>
      <c r="AV218" s="6" t="str">
        <f>IF(AND(AU218&gt;=0,AU218&lt;Pieņēmumi!$BC$46),0,
IF(AND(AU218&gt;= Pieņēmumi!$BC$46,AU218&lt;Pieņēmumi!$BC$47), "Mikro",
IF(AND(AU218&gt;=Pieņēmumi!$BC$47,AU218&lt;Pieņēmumi!$BC$48), "Mazs",
IF(AND(AU218&gt;=Pieņēmumi!$BC$48,AU218&lt;Pieņēmumi!$BC$49), "Vidējs","Liels"))))</f>
        <v>Mikro</v>
      </c>
      <c r="AW218" s="9">
        <f>IF(AV218="Mikro",Pieņēmumi!$BC$31*AT218*0.5,
IF(AV218="Mazs",Pieņēmumi!$BC$31*AT218,
IF(AV218="Vidējs",Pieņēmumi!$BC$32*AT218,
IF(AV218="Liels",Pieņēmumi!$BC$34*AT218,
0))))</f>
        <v>0.48241518829754126</v>
      </c>
      <c r="AX218" s="9">
        <f>IF(AV218="Mikro",Pieņēmumi!$BC$31*AT218*0.5,0)</f>
        <v>0.48241518829754126</v>
      </c>
      <c r="AY218">
        <v>7</v>
      </c>
      <c r="AZ218">
        <v>0</v>
      </c>
      <c r="BA218" s="2">
        <v>0</v>
      </c>
      <c r="BB218" s="6">
        <f>ROUNDUP(IF($A218=1,AY218/Pieņēmumi!$BN$39,IF($A218=2,AY218/Pieņēmumi!$BN$40,IF($A218=3,AY218/Pieņēmumi!$BN$41,AY218/Pieņēmumi!$BN$42))),$BB$10)</f>
        <v>1</v>
      </c>
      <c r="BC218" s="6">
        <f t="shared" si="167"/>
        <v>7</v>
      </c>
      <c r="BD218" s="6" t="str">
        <f>IF(AND(BC218&gt;=0,BC218&lt;Pieņēmumi!$BN$46),0,
IF(AND(BC218&gt;= Pieņēmumi!$BN$46,BC218&lt;Pieņēmumi!$BN$47), "Mikro",
IF(AND(BC218&gt;=Pieņēmumi!$BN$47,BC218&lt;Pieņēmumi!$BN$48), "Mazs",
IF(AND(BC218&gt;=Pieņēmumi!$BN$48,BC218&lt;Pieņēmumi!$BN$49), "Vidējs","Liels"))))</f>
        <v>Mikro</v>
      </c>
      <c r="BE218" s="9">
        <f>IF(BD218="Mikro",Pieņēmumi!$BN$31*BB218*0.5,
IF(BD218="Mazs",Pieņēmumi!$BN$31*BB218,
IF(BD218="Vidējs",Pieņēmumi!$BN$32*BB218,
IF(BD218="Liels",Pieņēmumi!$BN$34*BB218,
0))))</f>
        <v>0.51353874883286654</v>
      </c>
      <c r="BF218" s="9">
        <f>IF(BD218="Mikro",Pieņēmumi!$BN$31*BB218*0.5,0)</f>
        <v>0.51353874883286654</v>
      </c>
      <c r="BG218">
        <v>11</v>
      </c>
      <c r="BH218">
        <v>1</v>
      </c>
      <c r="BI218" s="2">
        <f t="shared" si="180"/>
        <v>11</v>
      </c>
      <c r="BJ218" s="6">
        <f>ROUNDUP(IF($A218=1,BG218/Pieņēmumi!$BY$39,IF($A218=2,BG218/Pieņēmumi!$BY$40,IF($A218=3,BG218/Pieņēmumi!$BY$41,BG218/Pieņēmumi!$BY$42))),$BJ$10)</f>
        <v>1</v>
      </c>
      <c r="BK218" s="6">
        <f t="shared" si="168"/>
        <v>11</v>
      </c>
      <c r="BL218" s="6" t="str">
        <f>IF(AND(BK218&gt;=0,BK218&lt;Pieņēmumi!$BY$46),0,
IF(AND(BK218&gt;= Pieņēmumi!$BY$46,BK218&lt;Pieņēmumi!$BY$47), "Mikro",
IF(AND(BK218&gt;=Pieņēmumi!$BY$47,BK218&lt;Pieņēmumi!$BY$48), "Mazs",
IF(AND(BK218&gt;=Pieņēmumi!$BY$48,BK218&lt;Pieņēmumi!$BY$49), "Vidējs","Liels"))))</f>
        <v>Mazs</v>
      </c>
      <c r="BM218" s="9">
        <f>IF(BL218="Mikro",Pieņēmumi!$BY$31*BJ218*0.5,
IF(BL218="Mazs",Pieņēmumi!$BY$31*BJ218,
IF(BL218="Vidējs",Pieņēmumi!$BY$32*BJ218,
IF(BL218="Liels",Pieņēmumi!$BY$34*BJ218,
0))))</f>
        <v>1.0893246187363834</v>
      </c>
      <c r="BN218" s="9">
        <f>IF(BL218="Mikro",Pieņēmumi!$BY$31*BJ218*0.5,0)</f>
        <v>0</v>
      </c>
      <c r="BO218">
        <v>5</v>
      </c>
      <c r="BP218">
        <v>1</v>
      </c>
      <c r="BQ218" s="2">
        <f t="shared" si="181"/>
        <v>5</v>
      </c>
      <c r="BR218" s="6">
        <f>ROUNDUP(IF($A218=1,BO218/Pieņēmumi!$CJ$39,IF($A218=2,BO218/Pieņēmumi!$CJ$40,IF($A218=3,BO218/Pieņēmumi!$CJ$41,BO218/Pieņēmumi!$CJ$42))),$BR$10)</f>
        <v>1</v>
      </c>
      <c r="BS218" s="6">
        <f t="shared" si="169"/>
        <v>5</v>
      </c>
      <c r="BT218" s="6" t="str">
        <f>IF(AND(BS218&gt;=0,BS218&lt;Pieņēmumi!$CJ$46),0,
IF(AND(BS218&gt;= Pieņēmumi!$CJ$46,BS218&lt;Pieņēmumi!$CJ$47), "Mikro",
IF(AND(BS218&gt;=Pieņēmumi!$CJ$47,BS218&lt;Pieņēmumi!$CJ$48), "Mazs",
IF(AND(BS218&gt;=Pieņēmumi!$CJ$48,BS218&lt;Pieņēmumi!$CJ$49), "Vidējs","Liels"))))</f>
        <v>Mikro</v>
      </c>
      <c r="BU218" s="9">
        <f>IF(BT218="Mikro",Pieņēmumi!$CJ$31*BR218*0.5,
IF(BT218="Mazs",Pieņēmumi!$CJ$31*BR218,
IF(BT218="Vidējs",Pieņēmumi!$CJ$32*BR218,
IF(BT218="Liels",Pieņēmumi!$CJ$34*BR218,
0))))</f>
        <v>0.54466230936819171</v>
      </c>
      <c r="BV218" s="9">
        <f>IF(BT218="Mikro",Pieņēmumi!$CJ$31*BR218*0.5,0)</f>
        <v>0.54466230936819171</v>
      </c>
      <c r="BW218">
        <v>0</v>
      </c>
      <c r="BX218">
        <v>0</v>
      </c>
      <c r="BY218" s="2">
        <v>0</v>
      </c>
      <c r="BZ218" s="6">
        <f>ROUNDUP(IF($A218=1,BW218/Pieņēmumi!$CU$42,IF($A218=2,BW218/Pieņēmumi!$CU$43,IF($A218=3,BW218/Pieņēmumi!$CU$44,BW218/Pieņēmumi!$CU$45))),$CH$10)</f>
        <v>0</v>
      </c>
      <c r="CA218" s="6">
        <f t="shared" si="170"/>
        <v>0</v>
      </c>
      <c r="CB218" s="6">
        <f>IF(AND(CA218&gt;=0,CA218&lt;Pieņēmumi!$CU$49),0,
IF(AND(CA218&gt;=Pieņēmumi!$CU$49,CA218&lt;Pieņēmumi!$CU$50),"Mazs",
IF(AND(CA218&gt;=Pieņēmumi!$CU$50,CA218&lt;Pieņēmumi!$CU$51),"Vidējs","Liels")))</f>
        <v>0</v>
      </c>
      <c r="CC218" s="9">
        <f>IF(CB218="Mazs",Pieņēmumi!$CU$34*BZ218,IF(CB218="Vidējs",Pieņēmumi!$CU$35*BZ218,IF(CB218="Liels",Pieņēmumi!$CU$37*BZ218,0)))</f>
        <v>0</v>
      </c>
      <c r="CD218" s="9">
        <f>IF(CB218="Mazs",(Pieņēmumi!$CU$35-Pieņēmumi!$CU$34)*BZ218,0)</f>
        <v>0</v>
      </c>
      <c r="CE218">
        <v>0</v>
      </c>
      <c r="CF218">
        <v>0</v>
      </c>
      <c r="CG218" s="2">
        <v>0</v>
      </c>
      <c r="CH218" s="6">
        <f>ROUNDUP(IF($A218=1,CE218/Pieņēmumi!$DE$42,IF($A218=2,CE218/Pieņēmumi!$DE$43,IF($A218=3,CE218/Pieņēmumi!$DE$44,CE218/Pieņēmumi!$DE$45))),$CH$10)</f>
        <v>0</v>
      </c>
      <c r="CI218" s="6">
        <f t="shared" si="171"/>
        <v>0</v>
      </c>
      <c r="CJ218" s="6">
        <f>IF(AND(CI218&gt;=0,CI218&lt;Pieņēmumi!$DE$49),0,
IF(AND(CI218&gt;=Pieņēmumi!$DE$49,CI218&lt;Pieņēmumi!$DE$50),"Mazs",
IF(AND(CI218&gt;=Pieņēmumi!$DE$50,CI218&lt;Pieņēmumi!$DE$51),"Vidējs","Liels")))</f>
        <v>0</v>
      </c>
      <c r="CK218" s="9">
        <f>IF(CJ218="Mazs",Pieņēmumi!$DE$34*CH218,IF(CJ218="Vidējs",Pieņēmumi!$DE$35*CH218,IF(CJ218="Liels",Pieņēmumi!$DE$37*CH218,0)))</f>
        <v>0</v>
      </c>
      <c r="CL218" s="9">
        <f>IF(CJ218="Mazs",(Pieņēmumi!$DE$35-Pieņēmumi!$DE$34)*CH218,0)</f>
        <v>0</v>
      </c>
      <c r="CM218">
        <v>0</v>
      </c>
      <c r="CN218">
        <v>0</v>
      </c>
      <c r="CO218" s="2">
        <v>0</v>
      </c>
      <c r="CP218" s="6">
        <f>ROUNDUP(IF($A218=1,CM218/Pieņēmumi!$DO$42,IF($A218=2,CM218/Pieņēmumi!$DO$43,IF($A218=3,CM218/Pieņēmumi!$DO$44,CM218/Pieņēmumi!$DO$45))),$CP$10)</f>
        <v>0</v>
      </c>
      <c r="CQ218" s="6">
        <f t="shared" si="172"/>
        <v>0</v>
      </c>
      <c r="CR218" s="6">
        <f>IF(AND(CQ218&gt;=0,CQ218&lt;Pieņēmumi!$DO$49),0,
IF(AND(CQ218&gt;=Pieņēmumi!$DO$49,CQ218&lt;Pieņēmumi!$DO$50),"Mazs",
IF(AND(CQ218&gt;=Pieņēmumi!$DO$50,CQ218&lt;Pieņēmumi!$DO$51),"Vidējs","Liels")))</f>
        <v>0</v>
      </c>
      <c r="CS218" s="9">
        <f>IF(CR218="Mazs",Pieņēmumi!$DO$34*CP218,IF(CR218="Vidējs",Pieņēmumi!$DO$35*CP218,IF(CR218="Liels",Pieņēmumi!$DO$37*CP218,0)))</f>
        <v>0</v>
      </c>
      <c r="CT218" s="9">
        <f>IF(CR218="Mazs",(Pieņēmumi!$DO$35-Pieņēmumi!$DO$34)*CP218,0)</f>
        <v>0</v>
      </c>
      <c r="CU218" s="6">
        <f t="shared" si="173"/>
        <v>60</v>
      </c>
      <c r="CV218" s="6">
        <f t="shared" si="174"/>
        <v>6</v>
      </c>
      <c r="CW218" s="2">
        <f t="shared" si="175"/>
        <v>10</v>
      </c>
      <c r="CX218" t="str">
        <f t="shared" si="176"/>
        <v>Mazā</v>
      </c>
    </row>
    <row r="219" spans="1:102" x14ac:dyDescent="0.25">
      <c r="A219" s="5">
        <v>3</v>
      </c>
      <c r="B219" s="23">
        <v>0.62829802639419807</v>
      </c>
      <c r="C219">
        <v>9</v>
      </c>
      <c r="D219">
        <v>1</v>
      </c>
      <c r="E219" s="2">
        <f t="shared" si="182"/>
        <v>9</v>
      </c>
      <c r="F219" s="6">
        <f>ROUNDUP(IF($A219=1,C219/Pieņēmumi!$B$39,IF($A219=2,C219/Pieņēmumi!$B$40,IF($A219=3,C219/Pieņēmumi!$B$41,C219/Pieņēmumi!$B$42))),$F$10)</f>
        <v>1</v>
      </c>
      <c r="G219" s="6">
        <f t="shared" si="161"/>
        <v>9</v>
      </c>
      <c r="H219" s="6" t="str">
        <f>IF(AND(G219&gt;=0,G219&lt;Pieņēmumi!$B$46),0,
IF(AND(G219&gt;= Pieņēmumi!$B$46,G219&lt;Pieņēmumi!$B$47), "Mikro",
IF(AND(G219&gt;=Pieņēmumi!$B$47,G219&lt;Pieņēmumi!$B$48), "Mazs",
IF(AND(G219&gt;=Pieņēmumi!$B$48,G219&lt;Pieņēmumi!$B$49), "Vidējs","Liels"))))</f>
        <v>Mazs</v>
      </c>
      <c r="I219" s="9">
        <f>IF(H219="Mikro",Pieņēmumi!$B$31*F219*0.5,
IF(H219="Mazs",Pieņēmumi!$B$31*F219,
IF(H219="Vidējs",Pieņēmumi!$B$32*F219,
IF(H219="Liels",Pieņēmumi!$B$34*F219,
0))))</f>
        <v>0.71584189231248063</v>
      </c>
      <c r="J219" s="9">
        <f>IF(H219="Mikro",Pieņēmumi!$B$31*F219*0.5,0)</f>
        <v>0</v>
      </c>
      <c r="K219">
        <v>11</v>
      </c>
      <c r="L219">
        <v>1</v>
      </c>
      <c r="M219" s="2">
        <f>K219/L219</f>
        <v>11</v>
      </c>
      <c r="N219" s="6">
        <f>ROUNDUP(IF($A219=1,K219/Pieņēmumi!$L$39,IF($A219=2,K219/Pieņēmumi!$L$40,IF($A219=3,K219/Pieņēmumi!$L$41,K219/Pieņēmumi!$L$42))),$N$10)</f>
        <v>1</v>
      </c>
      <c r="O219" s="6">
        <f t="shared" si="162"/>
        <v>11</v>
      </c>
      <c r="P219" s="6" t="str">
        <f>IF(AND(O219&gt;=0,O219&lt;Pieņēmumi!$L$46),0,
IF(AND(O219&gt;= Pieņēmumi!$L$46,O219&lt;Pieņēmumi!$L$47), "Mikro",
IF(AND(O219&gt;=Pieņēmumi!$L$47,O219&lt;Pieņēmumi!$L$48), "Mazs",
IF(AND(O219&gt;=Pieņēmumi!$L$48,O219&lt;Pieņēmumi!$L$49), "Vidējs","Liels"))))</f>
        <v>Mazs</v>
      </c>
      <c r="Q219" s="9">
        <f>IF(P219="Mikro",Pieņēmumi!$L$31*N219*0.5,
IF(P219="Mazs",Pieņēmumi!$L$31*N219,
IF(P219="Vidējs",Pieņēmumi!$L$32*N219,
IF(P219="Liels",Pieņēmumi!$L$34*N219,
0))))</f>
        <v>0.7469654528478058</v>
      </c>
      <c r="R219" s="9">
        <f>IF(P219="Mikro",Pieņēmumi!$L$31*N219*0.5,0)</f>
        <v>0</v>
      </c>
      <c r="S219">
        <v>8</v>
      </c>
      <c r="T219">
        <v>1</v>
      </c>
      <c r="U219" s="2">
        <f t="shared" si="183"/>
        <v>8</v>
      </c>
      <c r="V219" s="6">
        <f>ROUNDUP(IF($A219=1,S219/Pieņēmumi!$V$39,IF($A219=2,S219/Pieņēmumi!$V$40,IF($A219=3,S219/Pieņēmumi!$V$41,S219/Pieņēmumi!$V$42))),$V$10)</f>
        <v>1</v>
      </c>
      <c r="W219" s="6">
        <f t="shared" si="163"/>
        <v>8</v>
      </c>
      <c r="X219" s="6" t="str">
        <f>IF(AND(W219&gt;=0,W219&lt;Pieņēmumi!$V$46),0,
IF(AND(W219&gt;= Pieņēmumi!$V$46,W219&lt;Pieņēmumi!$V$47), "Mikro",
IF(AND(W219&gt;=Pieņēmumi!$V$47,W219&lt;Pieņēmumi!$V$48), "Mazs",
IF(AND(W219&gt;=Pieņēmumi!$V$48,W219&lt;Pieņēmumi!$V$49), "Vidējs","Liels"))))</f>
        <v>Mazs</v>
      </c>
      <c r="Y219" s="9">
        <f>IF(X219="Mikro",Pieņēmumi!$V$31*V219*0.5,
IF(X219="Mazs",Pieņēmumi!$V$31*V219,
IF(X219="Vidējs",Pieņēmumi!$V$32*V219,
IF(X219="Liels",Pieņēmumi!$V$34*V219,
0))))</f>
        <v>0.77808901338313108</v>
      </c>
      <c r="Z219" s="9">
        <f>IF(X219="Mikro",Pieņēmumi!$V$31*V219*0.5,0)</f>
        <v>0</v>
      </c>
      <c r="AA219">
        <v>11</v>
      </c>
      <c r="AB219">
        <v>1</v>
      </c>
      <c r="AC219" s="2">
        <f>AA219/AB219</f>
        <v>11</v>
      </c>
      <c r="AD219" s="6">
        <f>ROUNDUP(IF($A219=1,AA219/Pieņēmumi!$AF$39,IF($A219=2,AA219/Pieņēmumi!$AF$40,IF($A219=3,AA219/Pieņēmumi!$AF$41,AA219/Pieņēmumi!$AF$42))),$AD$10)</f>
        <v>1</v>
      </c>
      <c r="AE219" s="6">
        <f t="shared" si="164"/>
        <v>11</v>
      </c>
      <c r="AF219" s="6" t="str">
        <f>IF(AND(AE219&gt;=0,AE219&lt;Pieņēmumi!$AF$46),0,
IF(AND(AE219&gt;= Pieņēmumi!$AF$46,AE219&lt;Pieņēmumi!$AF$47), "Mikro",
IF(AND(AE219&gt;=Pieņēmumi!$AF$47,AE219&lt;Pieņēmumi!$AF$48), "Mazs",
IF(AND(AE219&gt;=Pieņēmumi!$AF$48,AE219&lt;Pieņēmumi!$AF$49), "Vidējs","Liels"))))</f>
        <v>Mazs</v>
      </c>
      <c r="AG219" s="9">
        <f>IF(AF219="Mikro",Pieņēmumi!$AF$31*AD219*0.5,
IF(AF219="Mazs",Pieņēmumi!$AF$31*AD219,
IF(AF219="Vidējs",Pieņēmumi!$AF$32*AD219,
IF(AF219="Liels",Pieņēmumi!$AF$34*AD219,
0))))</f>
        <v>0.84033613445378152</v>
      </c>
      <c r="AH219" s="9">
        <f>IF(AF219="Mikro",Pieņēmumi!$AF$31*AD219*0.5,0)</f>
        <v>0</v>
      </c>
      <c r="AI219">
        <v>9</v>
      </c>
      <c r="AJ219">
        <v>1</v>
      </c>
      <c r="AK219" s="2">
        <f t="shared" si="184"/>
        <v>9</v>
      </c>
      <c r="AL219" s="6">
        <f>ROUNDUP(IF($A219=1,AI219/Pieņēmumi!$AR$39,IF($A219=2,AI219/Pieņēmumi!$AR$40,IF($A219=3,AI219/Pieņēmumi!$AR$41,AI219/Pieņēmumi!$AR$42))),$AL$10)</f>
        <v>1</v>
      </c>
      <c r="AM219" s="6">
        <f t="shared" si="165"/>
        <v>9</v>
      </c>
      <c r="AN219" s="6" t="str">
        <f>IF(AND(AM219&gt;=0,AM219&lt;Pieņēmumi!$AR$46),0,
IF(AND(AM219&gt;= Pieņēmumi!$AR$46,AM219&lt;Pieņēmumi!$AR$47), "Mikro",
IF(AND(AM219&gt;=Pieņēmumi!$AR$47,AM219&lt;Pieņēmumi!$AR$48), "Mazs",
IF(AND(AM219&gt;=Pieņēmumi!$AR$48,AM219&lt;Pieņēmumi!$AR$49), "Vidējs","Liels"))))</f>
        <v>Mazs</v>
      </c>
      <c r="AO219" s="9">
        <f>IF(AN219="Mikro",Pieņēmumi!$AR$31*AL219*0.5,
IF(AN219="Mazs",Pieņēmumi!$AR$31*AL219,
IF(AN219="Vidējs",Pieņēmumi!$AR$32*AL219,
IF(AN219="Liels",Pieņēmumi!$AR$34*AL219,
0))))</f>
        <v>0.90258325552443208</v>
      </c>
      <c r="AP219" s="9">
        <f>IF(AN219="Mikro",Pieņēmumi!$AR$31*AL219*0.5,0)</f>
        <v>0</v>
      </c>
      <c r="AQ219">
        <v>9</v>
      </c>
      <c r="AR219">
        <v>1</v>
      </c>
      <c r="AS219" s="2">
        <f t="shared" si="185"/>
        <v>9</v>
      </c>
      <c r="AT219" s="6">
        <f>ROUNDUP(IF($A219=1,AQ219/Pieņēmumi!$BC$39,IF($A219=2,AQ219/Pieņēmumi!$BC$40,IF($A219=3,AQ219/Pieņēmumi!$BC$41,AQ219/Pieņēmumi!$BC$42))),$AT$10)</f>
        <v>1</v>
      </c>
      <c r="AU219" s="6">
        <f t="shared" si="166"/>
        <v>9</v>
      </c>
      <c r="AV219" s="6" t="str">
        <f>IF(AND(AU219&gt;=0,AU219&lt;Pieņēmumi!$BC$46),0,
IF(AND(AU219&gt;= Pieņēmumi!$BC$46,AU219&lt;Pieņēmumi!$BC$47), "Mikro",
IF(AND(AU219&gt;=Pieņēmumi!$BC$47,AU219&lt;Pieņēmumi!$BC$48), "Mazs",
IF(AND(AU219&gt;=Pieņēmumi!$BC$48,AU219&lt;Pieņēmumi!$BC$49), "Vidējs","Liels"))))</f>
        <v>Mazs</v>
      </c>
      <c r="AW219" s="9">
        <f>IF(AV219="Mikro",Pieņēmumi!$BC$31*AT219*0.5,
IF(AV219="Mazs",Pieņēmumi!$BC$31*AT219,
IF(AV219="Vidējs",Pieņēmumi!$BC$32*AT219,
IF(AV219="Liels",Pieņēmumi!$BC$34*AT219,
0))))</f>
        <v>0.96483037659508253</v>
      </c>
      <c r="AX219" s="9">
        <f>IF(AV219="Mikro",Pieņēmumi!$BC$31*AT219*0.5,0)</f>
        <v>0</v>
      </c>
      <c r="AY219">
        <v>5</v>
      </c>
      <c r="AZ219">
        <v>1</v>
      </c>
      <c r="BA219" s="2">
        <f>AY219/AZ219</f>
        <v>5</v>
      </c>
      <c r="BB219" s="6">
        <f>ROUNDUP(IF($A219=1,AY219/Pieņēmumi!$BN$39,IF($A219=2,AY219/Pieņēmumi!$BN$40,IF($A219=3,AY219/Pieņēmumi!$BN$41,AY219/Pieņēmumi!$BN$42))),$BB$10)</f>
        <v>1</v>
      </c>
      <c r="BC219" s="6">
        <f t="shared" si="167"/>
        <v>5</v>
      </c>
      <c r="BD219" s="6" t="str">
        <f>IF(AND(BC219&gt;=0,BC219&lt;Pieņēmumi!$BN$46),0,
IF(AND(BC219&gt;= Pieņēmumi!$BN$46,BC219&lt;Pieņēmumi!$BN$47), "Mikro",
IF(AND(BC219&gt;=Pieņēmumi!$BN$47,BC219&lt;Pieņēmumi!$BN$48), "Mazs",
IF(AND(BC219&gt;=Pieņēmumi!$BN$48,BC219&lt;Pieņēmumi!$BN$49), "Vidējs","Liels"))))</f>
        <v>Mikro</v>
      </c>
      <c r="BE219" s="9">
        <f>IF(BD219="Mikro",Pieņēmumi!$BN$31*BB219*0.5,
IF(BD219="Mazs",Pieņēmumi!$BN$31*BB219,
IF(BD219="Vidējs",Pieņēmumi!$BN$32*BB219,
IF(BD219="Liels",Pieņēmumi!$BN$34*BB219,
0))))</f>
        <v>0.51353874883286654</v>
      </c>
      <c r="BF219" s="9">
        <f>IF(BD219="Mikro",Pieņēmumi!$BN$31*BB219*0.5,0)</f>
        <v>0.51353874883286654</v>
      </c>
      <c r="BG219">
        <v>6</v>
      </c>
      <c r="BH219">
        <v>1</v>
      </c>
      <c r="BI219" s="2">
        <f t="shared" si="180"/>
        <v>6</v>
      </c>
      <c r="BJ219" s="6">
        <f>ROUNDUP(IF($A219=1,BG219/Pieņēmumi!$BY$39,IF($A219=2,BG219/Pieņēmumi!$BY$40,IF($A219=3,BG219/Pieņēmumi!$BY$41,BG219/Pieņēmumi!$BY$42))),$BJ$10)</f>
        <v>1</v>
      </c>
      <c r="BK219" s="6">
        <f t="shared" si="168"/>
        <v>6</v>
      </c>
      <c r="BL219" s="6" t="str">
        <f>IF(AND(BK219&gt;=0,BK219&lt;Pieņēmumi!$BY$46),0,
IF(AND(BK219&gt;= Pieņēmumi!$BY$46,BK219&lt;Pieņēmumi!$BY$47), "Mikro",
IF(AND(BK219&gt;=Pieņēmumi!$BY$47,BK219&lt;Pieņēmumi!$BY$48), "Mazs",
IF(AND(BK219&gt;=Pieņēmumi!$BY$48,BK219&lt;Pieņēmumi!$BY$49), "Vidējs","Liels"))))</f>
        <v>Mikro</v>
      </c>
      <c r="BM219" s="9">
        <f>IF(BL219="Mikro",Pieņēmumi!$BY$31*BJ219*0.5,
IF(BL219="Mazs",Pieņēmumi!$BY$31*BJ219,
IF(BL219="Vidējs",Pieņēmumi!$BY$32*BJ219,
IF(BL219="Liels",Pieņēmumi!$BY$34*BJ219,
0))))</f>
        <v>0.54466230936819171</v>
      </c>
      <c r="BN219" s="9">
        <f>IF(BL219="Mikro",Pieņēmumi!$BY$31*BJ219*0.5,0)</f>
        <v>0.54466230936819171</v>
      </c>
      <c r="BO219">
        <v>11</v>
      </c>
      <c r="BP219">
        <v>1</v>
      </c>
      <c r="BQ219" s="2">
        <f t="shared" si="181"/>
        <v>11</v>
      </c>
      <c r="BR219" s="6">
        <f>ROUNDUP(IF($A219=1,BO219/Pieņēmumi!$CJ$39,IF($A219=2,BO219/Pieņēmumi!$CJ$40,IF($A219=3,BO219/Pieņēmumi!$CJ$41,BO219/Pieņēmumi!$CJ$42))),$BR$10)</f>
        <v>1</v>
      </c>
      <c r="BS219" s="6">
        <f t="shared" si="169"/>
        <v>11</v>
      </c>
      <c r="BT219" s="6" t="str">
        <f>IF(AND(BS219&gt;=0,BS219&lt;Pieņēmumi!$CJ$46),0,
IF(AND(BS219&gt;= Pieņēmumi!$CJ$46,BS219&lt;Pieņēmumi!$CJ$47), "Mikro",
IF(AND(BS219&gt;=Pieņēmumi!$CJ$47,BS219&lt;Pieņēmumi!$CJ$48), "Mazs",
IF(AND(BS219&gt;=Pieņēmumi!$CJ$48,BS219&lt;Pieņēmumi!$CJ$49), "Vidējs","Liels"))))</f>
        <v>Mazs</v>
      </c>
      <c r="BU219" s="9">
        <f>IF(BT219="Mikro",Pieņēmumi!$CJ$31*BR219*0.5,
IF(BT219="Mazs",Pieņēmumi!$CJ$31*BR219,
IF(BT219="Vidējs",Pieņēmumi!$CJ$32*BR219,
IF(BT219="Liels",Pieņēmumi!$CJ$34*BR219,
0))))</f>
        <v>1.0893246187363834</v>
      </c>
      <c r="BV219" s="9">
        <f>IF(BT219="Mikro",Pieņēmumi!$CJ$31*BR219*0.5,0)</f>
        <v>0</v>
      </c>
      <c r="BW219">
        <v>0</v>
      </c>
      <c r="BX219">
        <v>0</v>
      </c>
      <c r="BY219" s="2">
        <v>0</v>
      </c>
      <c r="BZ219" s="6">
        <f>ROUNDUP(IF($A219=1,BW219/Pieņēmumi!$CU$42,IF($A219=2,BW219/Pieņēmumi!$CU$43,IF($A219=3,BW219/Pieņēmumi!$CU$44,BW219/Pieņēmumi!$CU$45))),$CH$10)</f>
        <v>0</v>
      </c>
      <c r="CA219" s="6">
        <f t="shared" si="170"/>
        <v>0</v>
      </c>
      <c r="CB219" s="6">
        <f>IF(AND(CA219&gt;=0,CA219&lt;Pieņēmumi!$CU$49),0,
IF(AND(CA219&gt;=Pieņēmumi!$CU$49,CA219&lt;Pieņēmumi!$CU$50),"Mazs",
IF(AND(CA219&gt;=Pieņēmumi!$CU$50,CA219&lt;Pieņēmumi!$CU$51),"Vidējs","Liels")))</f>
        <v>0</v>
      </c>
      <c r="CC219" s="9">
        <f>IF(CB219="Mazs",Pieņēmumi!$CU$34*BZ219,IF(CB219="Vidējs",Pieņēmumi!$CU$35*BZ219,IF(CB219="Liels",Pieņēmumi!$CU$37*BZ219,0)))</f>
        <v>0</v>
      </c>
      <c r="CD219" s="9">
        <f>IF(CB219="Mazs",(Pieņēmumi!$CU$35-Pieņēmumi!$CU$34)*BZ219,0)</f>
        <v>0</v>
      </c>
      <c r="CE219">
        <v>0</v>
      </c>
      <c r="CF219">
        <v>0</v>
      </c>
      <c r="CG219" s="2">
        <v>0</v>
      </c>
      <c r="CH219" s="6">
        <f>ROUNDUP(IF($A219=1,CE219/Pieņēmumi!$DE$42,IF($A219=2,CE219/Pieņēmumi!$DE$43,IF($A219=3,CE219/Pieņēmumi!$DE$44,CE219/Pieņēmumi!$DE$45))),$CH$10)</f>
        <v>0</v>
      </c>
      <c r="CI219" s="6">
        <f t="shared" si="171"/>
        <v>0</v>
      </c>
      <c r="CJ219" s="6">
        <f>IF(AND(CI219&gt;=0,CI219&lt;Pieņēmumi!$DE$49),0,
IF(AND(CI219&gt;=Pieņēmumi!$DE$49,CI219&lt;Pieņēmumi!$DE$50),"Mazs",
IF(AND(CI219&gt;=Pieņēmumi!$DE$50,CI219&lt;Pieņēmumi!$DE$51),"Vidējs","Liels")))</f>
        <v>0</v>
      </c>
      <c r="CK219" s="9">
        <f>IF(CJ219="Mazs",Pieņēmumi!$DE$34*CH219,IF(CJ219="Vidējs",Pieņēmumi!$DE$35*CH219,IF(CJ219="Liels",Pieņēmumi!$DE$37*CH219,0)))</f>
        <v>0</v>
      </c>
      <c r="CL219" s="9">
        <f>IF(CJ219="Mazs",(Pieņēmumi!$DE$35-Pieņēmumi!$DE$34)*CH219,0)</f>
        <v>0</v>
      </c>
      <c r="CM219">
        <v>0</v>
      </c>
      <c r="CN219">
        <v>0</v>
      </c>
      <c r="CO219" s="2">
        <v>0</v>
      </c>
      <c r="CP219" s="6">
        <f>ROUNDUP(IF($A219=1,CM219/Pieņēmumi!$DO$42,IF($A219=2,CM219/Pieņēmumi!$DO$43,IF($A219=3,CM219/Pieņēmumi!$DO$44,CM219/Pieņēmumi!$DO$45))),$CP$10)</f>
        <v>0</v>
      </c>
      <c r="CQ219" s="6">
        <f t="shared" si="172"/>
        <v>0</v>
      </c>
      <c r="CR219" s="6">
        <f>IF(AND(CQ219&gt;=0,CQ219&lt;Pieņēmumi!$DO$49),0,
IF(AND(CQ219&gt;=Pieņēmumi!$DO$49,CQ219&lt;Pieņēmumi!$DO$50),"Mazs",
IF(AND(CQ219&gt;=Pieņēmumi!$DO$50,CQ219&lt;Pieņēmumi!$DO$51),"Vidējs","Liels")))</f>
        <v>0</v>
      </c>
      <c r="CS219" s="9">
        <f>IF(CR219="Mazs",Pieņēmumi!$DO$34*CP219,IF(CR219="Vidējs",Pieņēmumi!$DO$35*CP219,IF(CR219="Liels",Pieņēmumi!$DO$37*CP219,0)))</f>
        <v>0</v>
      </c>
      <c r="CT219" s="9">
        <f>IF(CR219="Mazs",(Pieņēmumi!$DO$35-Pieņēmumi!$DO$34)*CP219,0)</f>
        <v>0</v>
      </c>
      <c r="CU219" s="6">
        <f t="shared" si="173"/>
        <v>79</v>
      </c>
      <c r="CV219" s="6">
        <f t="shared" si="174"/>
        <v>9</v>
      </c>
      <c r="CW219" s="2">
        <f t="shared" si="175"/>
        <v>8.7777777777777786</v>
      </c>
      <c r="CX219" t="str">
        <f t="shared" si="176"/>
        <v>Mazā</v>
      </c>
    </row>
    <row r="220" spans="1:102" x14ac:dyDescent="0.25">
      <c r="A220" s="5">
        <v>1</v>
      </c>
      <c r="B220" s="23">
        <v>0.62674672954214639</v>
      </c>
      <c r="C220">
        <v>31</v>
      </c>
      <c r="D220">
        <v>1</v>
      </c>
      <c r="E220" s="2">
        <f t="shared" si="182"/>
        <v>31</v>
      </c>
      <c r="F220" s="6">
        <f>ROUNDUP(IF($A220=1,C220/Pieņēmumi!$B$39,IF($A220=2,C220/Pieņēmumi!$B$40,IF($A220=3,C220/Pieņēmumi!$B$41,C220/Pieņēmumi!$B$42))),$F$10)</f>
        <v>2</v>
      </c>
      <c r="G220" s="6">
        <f t="shared" si="161"/>
        <v>15.5</v>
      </c>
      <c r="H220" s="6" t="str">
        <f>IF(AND(G220&gt;=0,G220&lt;Pieņēmumi!$B$46),0,
IF(AND(G220&gt;= Pieņēmumi!$B$46,G220&lt;Pieņēmumi!$B$47), "Mikro",
IF(AND(G220&gt;=Pieņēmumi!$B$47,G220&lt;Pieņēmumi!$B$48), "Mazs",
IF(AND(G220&gt;=Pieņēmumi!$B$48,G220&lt;Pieņēmumi!$B$49), "Vidējs","Liels"))))</f>
        <v>Vidējs</v>
      </c>
      <c r="I220" s="9">
        <f>IF(H220="Mikro",Pieņēmumi!$B$31*F220*0.5,
IF(H220="Mazs",Pieņēmumi!$B$31*F220,
IF(H220="Vidējs",Pieņēmumi!$B$32*F220,
IF(H220="Liels",Pieņēmumi!$B$34*F220,
0))))</f>
        <v>1.614987080103359</v>
      </c>
      <c r="J220" s="9">
        <f>IF(H220="Mikro",Pieņēmumi!$B$31*F220*0.5,0)</f>
        <v>0</v>
      </c>
      <c r="K220">
        <v>27</v>
      </c>
      <c r="L220">
        <v>1</v>
      </c>
      <c r="M220" s="2">
        <f>K220/L220</f>
        <v>27</v>
      </c>
      <c r="N220" s="6">
        <f>ROUNDUP(IF($A220=1,K220/Pieņēmumi!$L$39,IF($A220=2,K220/Pieņēmumi!$L$40,IF($A220=3,K220/Pieņēmumi!$L$41,K220/Pieņēmumi!$L$42))),$N$10)</f>
        <v>2</v>
      </c>
      <c r="O220" s="6">
        <f t="shared" si="162"/>
        <v>13.5</v>
      </c>
      <c r="P220" s="6" t="str">
        <f>IF(AND(O220&gt;=0,O220&lt;Pieņēmumi!$L$46),0,
IF(AND(O220&gt;= Pieņēmumi!$L$46,O220&lt;Pieņēmumi!$L$47), "Mikro",
IF(AND(O220&gt;=Pieņēmumi!$L$47,O220&lt;Pieņēmumi!$L$48), "Mazs",
IF(AND(O220&gt;=Pieņēmumi!$L$48,O220&lt;Pieņēmumi!$L$49), "Vidējs","Liels"))))</f>
        <v>Vidējs</v>
      </c>
      <c r="Q220" s="9">
        <f>IF(P220="Mikro",Pieņēmumi!$L$31*N220*0.5,
IF(P220="Mazs",Pieņēmumi!$L$31*N220,
IF(P220="Vidējs",Pieņēmumi!$L$32*N220,
IF(P220="Liels",Pieņēmumi!$L$34*N220,
0))))</f>
        <v>1.6795865633074938</v>
      </c>
      <c r="R220" s="9">
        <f>IF(P220="Mikro",Pieņēmumi!$L$31*N220*0.5,0)</f>
        <v>0</v>
      </c>
      <c r="S220">
        <v>25</v>
      </c>
      <c r="T220">
        <v>1</v>
      </c>
      <c r="U220" s="2">
        <f t="shared" si="183"/>
        <v>25</v>
      </c>
      <c r="V220" s="6">
        <f>ROUNDUP(IF($A220=1,S220/Pieņēmumi!$V$39,IF($A220=2,S220/Pieņēmumi!$V$40,IF($A220=3,S220/Pieņēmumi!$V$41,S220/Pieņēmumi!$V$42))),$V$10)</f>
        <v>2</v>
      </c>
      <c r="W220" s="6">
        <f t="shared" si="163"/>
        <v>12.5</v>
      </c>
      <c r="X220" s="6" t="str">
        <f>IF(AND(W220&gt;=0,W220&lt;Pieņēmumi!$V$46),0,
IF(AND(W220&gt;= Pieņēmumi!$V$46,W220&lt;Pieņēmumi!$V$47), "Mikro",
IF(AND(W220&gt;=Pieņēmumi!$V$47,W220&lt;Pieņēmumi!$V$48), "Mazs",
IF(AND(W220&gt;=Pieņēmumi!$V$48,W220&lt;Pieņēmumi!$V$49), "Vidējs","Liels"))))</f>
        <v>Vidējs</v>
      </c>
      <c r="Y220" s="9">
        <f>IF(X220="Mikro",Pieņēmumi!$V$31*V220*0.5,
IF(X220="Mazs",Pieņēmumi!$V$31*V220,
IF(X220="Vidējs",Pieņēmumi!$V$32*V220,
IF(X220="Liels",Pieņēmumi!$V$34*V220,
0))))</f>
        <v>1.7441860465116281</v>
      </c>
      <c r="Z220" s="9">
        <f>IF(X220="Mikro",Pieņēmumi!$V$31*V220*0.5,0)</f>
        <v>0</v>
      </c>
      <c r="AA220">
        <v>26</v>
      </c>
      <c r="AB220">
        <v>1</v>
      </c>
      <c r="AC220" s="2">
        <f>AA220/AB220</f>
        <v>26</v>
      </c>
      <c r="AD220" s="6">
        <f>ROUNDUP(IF($A220=1,AA220/Pieņēmumi!$AF$39,IF($A220=2,AA220/Pieņēmumi!$AF$40,IF($A220=3,AA220/Pieņēmumi!$AF$41,AA220/Pieņēmumi!$AF$42))),$AD$10)</f>
        <v>2</v>
      </c>
      <c r="AE220" s="6">
        <f t="shared" si="164"/>
        <v>13</v>
      </c>
      <c r="AF220" s="6" t="str">
        <f>IF(AND(AE220&gt;=0,AE220&lt;Pieņēmumi!$AF$46),0,
IF(AND(AE220&gt;= Pieņēmumi!$AF$46,AE220&lt;Pieņēmumi!$AF$47), "Mikro",
IF(AND(AE220&gt;=Pieņēmumi!$AF$47,AE220&lt;Pieņēmumi!$AF$48), "Mazs",
IF(AND(AE220&gt;=Pieņēmumi!$AF$48,AE220&lt;Pieņēmumi!$AF$49), "Vidējs","Liels"))))</f>
        <v>Vidējs</v>
      </c>
      <c r="AG220" s="9">
        <f>IF(AF220="Mikro",Pieņēmumi!$AF$31*AD220*0.5,
IF(AF220="Mazs",Pieņēmumi!$AF$31*AD220,
IF(AF220="Vidējs",Pieņēmumi!$AF$32*AD220,
IF(AF220="Liels",Pieņēmumi!$AF$34*AD220,
0))))</f>
        <v>2.0671834625323</v>
      </c>
      <c r="AH220" s="9">
        <f>IF(AF220="Mikro",Pieņēmumi!$AF$31*AD220*0.5,0)</f>
        <v>0</v>
      </c>
      <c r="AI220">
        <v>33</v>
      </c>
      <c r="AJ220">
        <v>1</v>
      </c>
      <c r="AK220" s="2">
        <f t="shared" si="184"/>
        <v>33</v>
      </c>
      <c r="AL220" s="6">
        <f>ROUNDUP(IF($A220=1,AI220/Pieņēmumi!$AR$39,IF($A220=2,AI220/Pieņēmumi!$AR$40,IF($A220=3,AI220/Pieņēmumi!$AR$41,AI220/Pieņēmumi!$AR$42))),$AL$10)</f>
        <v>2</v>
      </c>
      <c r="AM220" s="6">
        <f t="shared" si="165"/>
        <v>16.5</v>
      </c>
      <c r="AN220" s="6" t="str">
        <f>IF(AND(AM220&gt;=0,AM220&lt;Pieņēmumi!$AR$46),0,
IF(AND(AM220&gt;= Pieņēmumi!$AR$46,AM220&lt;Pieņēmumi!$AR$47), "Mikro",
IF(AND(AM220&gt;=Pieņēmumi!$AR$47,AM220&lt;Pieņēmumi!$AR$48), "Mazs",
IF(AND(AM220&gt;=Pieņēmumi!$AR$48,AM220&lt;Pieņēmumi!$AR$49), "Vidējs","Liels"))))</f>
        <v>Vidējs</v>
      </c>
      <c r="AO220" s="9">
        <f>IF(AN220="Mikro",Pieņēmumi!$AR$31*AL220*0.5,
IF(AN220="Mazs",Pieņēmumi!$AR$31*AL220,
IF(AN220="Vidējs",Pieņēmumi!$AR$32*AL220,
IF(AN220="Liels",Pieņēmumi!$AR$34*AL220,
0))))</f>
        <v>2.1963824289405687</v>
      </c>
      <c r="AP220" s="9">
        <f>IF(AN220="Mikro",Pieņēmumi!$AR$31*AL220*0.5,0)</f>
        <v>0</v>
      </c>
      <c r="AQ220">
        <v>39</v>
      </c>
      <c r="AR220">
        <v>2</v>
      </c>
      <c r="AS220" s="2">
        <f t="shared" si="185"/>
        <v>19.5</v>
      </c>
      <c r="AT220" s="6">
        <f>ROUNDUP(IF($A220=1,AQ220/Pieņēmumi!$BC$39,IF($A220=2,AQ220/Pieņēmumi!$BC$40,IF($A220=3,AQ220/Pieņēmumi!$BC$41,AQ220/Pieņēmumi!$BC$42))),$AT$10)</f>
        <v>2</v>
      </c>
      <c r="AU220" s="6">
        <f t="shared" si="166"/>
        <v>19.5</v>
      </c>
      <c r="AV220" s="6" t="str">
        <f>IF(AND(AU220&gt;=0,AU220&lt;Pieņēmumi!$BC$46),0,
IF(AND(AU220&gt;= Pieņēmumi!$BC$46,AU220&lt;Pieņēmumi!$BC$47), "Mikro",
IF(AND(AU220&gt;=Pieņēmumi!$BC$47,AU220&lt;Pieņēmumi!$BC$48), "Mazs",
IF(AND(AU220&gt;=Pieņēmumi!$BC$48,AU220&lt;Pieņēmumi!$BC$49), "Vidējs","Liels"))))</f>
        <v>Vidējs</v>
      </c>
      <c r="AW220" s="9">
        <f>IF(AV220="Mikro",Pieņēmumi!$BC$31*AT220*0.5,
IF(AV220="Mazs",Pieņēmumi!$BC$31*AT220,
IF(AV220="Vidējs",Pieņēmumi!$BC$32*AT220,
IF(AV220="Liels",Pieņēmumi!$BC$34*AT220,
0))))</f>
        <v>2.3255813953488373</v>
      </c>
      <c r="AX220" s="9">
        <f>IF(AV220="Mikro",Pieņēmumi!$BC$31*AT220*0.5,0)</f>
        <v>0</v>
      </c>
      <c r="AY220">
        <v>28</v>
      </c>
      <c r="AZ220">
        <v>1</v>
      </c>
      <c r="BA220" s="2">
        <f>AY220/AZ220</f>
        <v>28</v>
      </c>
      <c r="BB220" s="6">
        <f>ROUNDUP(IF($A220=1,AY220/Pieņēmumi!$BN$39,IF($A220=2,AY220/Pieņēmumi!$BN$40,IF($A220=3,AY220/Pieņēmumi!$BN$41,AY220/Pieņēmumi!$BN$42))),$BB$10)</f>
        <v>2</v>
      </c>
      <c r="BC220" s="6">
        <f t="shared" si="167"/>
        <v>14</v>
      </c>
      <c r="BD220" s="6" t="str">
        <f>IF(AND(BC220&gt;=0,BC220&lt;Pieņēmumi!$BN$46),0,
IF(AND(BC220&gt;= Pieņēmumi!$BN$46,BC220&lt;Pieņēmumi!$BN$47), "Mikro",
IF(AND(BC220&gt;=Pieņēmumi!$BN$47,BC220&lt;Pieņēmumi!$BN$48), "Mazs",
IF(AND(BC220&gt;=Pieņēmumi!$BN$48,BC220&lt;Pieņēmumi!$BN$49), "Vidējs","Liels"))))</f>
        <v>Vidējs</v>
      </c>
      <c r="BE220" s="9">
        <f>IF(BD220="Mikro",Pieņēmumi!$BN$31*BB220*0.5,
IF(BD220="Mazs",Pieņēmumi!$BN$31*BB220,
IF(BD220="Vidējs",Pieņēmumi!$BN$32*BB220,
IF(BD220="Liels",Pieņēmumi!$BN$34*BB220,
0))))</f>
        <v>2.454780361757106</v>
      </c>
      <c r="BF220" s="9">
        <f>IF(BD220="Mikro",Pieņēmumi!$BN$31*BB220*0.5,0)</f>
        <v>0</v>
      </c>
      <c r="BG220">
        <v>22</v>
      </c>
      <c r="BH220">
        <v>1</v>
      </c>
      <c r="BI220" s="2">
        <f t="shared" si="180"/>
        <v>22</v>
      </c>
      <c r="BJ220" s="6">
        <f>ROUNDUP(IF($A220=1,BG220/Pieņēmumi!$BY$39,IF($A220=2,BG220/Pieņēmumi!$BY$40,IF($A220=3,BG220/Pieņēmumi!$BY$41,BG220/Pieņēmumi!$BY$42))),$BJ$10)</f>
        <v>1</v>
      </c>
      <c r="BK220" s="6">
        <f t="shared" si="168"/>
        <v>22</v>
      </c>
      <c r="BL220" s="6" t="str">
        <f>IF(AND(BK220&gt;=0,BK220&lt;Pieņēmumi!$BY$46),0,
IF(AND(BK220&gt;= Pieņēmumi!$BY$46,BK220&lt;Pieņēmumi!$BY$47), "Mikro",
IF(AND(BK220&gt;=Pieņēmumi!$BY$47,BK220&lt;Pieņēmumi!$BY$48), "Mazs",
IF(AND(BK220&gt;=Pieņēmumi!$BY$48,BK220&lt;Pieņēmumi!$BY$49), "Vidējs","Liels"))))</f>
        <v>Liels</v>
      </c>
      <c r="BM220" s="9">
        <f>IF(BL220="Mikro",Pieņēmumi!$BY$31*BJ220*0.5,
IF(BL220="Mazs",Pieņēmumi!$BY$31*BJ220,
IF(BL220="Vidējs",Pieņēmumi!$BY$32*BJ220,
IF(BL220="Liels",Pieņēmumi!$BY$34*BJ220,
0))))</f>
        <v>1.6594516594516593</v>
      </c>
      <c r="BN220" s="9">
        <f>IF(BL220="Mikro",Pieņēmumi!$BY$31*BJ220*0.5,0)</f>
        <v>0</v>
      </c>
      <c r="BO220">
        <v>21</v>
      </c>
      <c r="BP220">
        <v>1</v>
      </c>
      <c r="BQ220" s="2">
        <f t="shared" si="181"/>
        <v>21</v>
      </c>
      <c r="BR220" s="6">
        <f>ROUNDUP(IF($A220=1,BO220/Pieņēmumi!$CJ$39,IF($A220=2,BO220/Pieņēmumi!$CJ$40,IF($A220=3,BO220/Pieņēmumi!$CJ$41,BO220/Pieņēmumi!$CJ$42))),$BR$10)</f>
        <v>1</v>
      </c>
      <c r="BS220" s="6">
        <f t="shared" si="169"/>
        <v>21</v>
      </c>
      <c r="BT220" s="6" t="str">
        <f>IF(AND(BS220&gt;=0,BS220&lt;Pieņēmumi!$CJ$46),0,
IF(AND(BS220&gt;= Pieņēmumi!$CJ$46,BS220&lt;Pieņēmumi!$CJ$47), "Mikro",
IF(AND(BS220&gt;=Pieņēmumi!$CJ$47,BS220&lt;Pieņēmumi!$CJ$48), "Mazs",
IF(AND(BS220&gt;=Pieņēmumi!$CJ$48,BS220&lt;Pieņēmumi!$CJ$49), "Vidējs","Liels"))))</f>
        <v>Liels</v>
      </c>
      <c r="BU220" s="9">
        <f>IF(BT220="Mikro",Pieņēmumi!$CJ$31*BR220*0.5,
IF(BT220="Mazs",Pieņēmumi!$CJ$31*BR220,
IF(BT220="Vidējs",Pieņēmumi!$CJ$32*BR220,
IF(BT220="Liels",Pieņēmumi!$CJ$34*BR220,
0))))</f>
        <v>1.6955266955266954</v>
      </c>
      <c r="BV220" s="9">
        <f>IF(BT220="Mikro",Pieņēmumi!$CJ$31*BR220*0.5,0)</f>
        <v>0</v>
      </c>
      <c r="BW220">
        <v>0</v>
      </c>
      <c r="BX220">
        <v>0</v>
      </c>
      <c r="BY220" s="2">
        <v>0</v>
      </c>
      <c r="BZ220" s="6">
        <f>ROUNDUP(IF($A220=1,BW220/Pieņēmumi!$CU$42,IF($A220=2,BW220/Pieņēmumi!$CU$43,IF($A220=3,BW220/Pieņēmumi!$CU$44,BW220/Pieņēmumi!$CU$45))),$CH$10)</f>
        <v>0</v>
      </c>
      <c r="CA220" s="6">
        <f t="shared" si="170"/>
        <v>0</v>
      </c>
      <c r="CB220" s="6">
        <f>IF(AND(CA220&gt;=0,CA220&lt;Pieņēmumi!$CU$49),0,
IF(AND(CA220&gt;=Pieņēmumi!$CU$49,CA220&lt;Pieņēmumi!$CU$50),"Mazs",
IF(AND(CA220&gt;=Pieņēmumi!$CU$50,CA220&lt;Pieņēmumi!$CU$51),"Vidējs","Liels")))</f>
        <v>0</v>
      </c>
      <c r="CC220" s="9">
        <f>IF(CB220="Mazs",Pieņēmumi!$CU$34*BZ220,IF(CB220="Vidējs",Pieņēmumi!$CU$35*BZ220,IF(CB220="Liels",Pieņēmumi!$CU$37*BZ220,0)))</f>
        <v>0</v>
      </c>
      <c r="CD220" s="9">
        <f>IF(CB220="Mazs",(Pieņēmumi!$CU$35-Pieņēmumi!$CU$34)*BZ220,0)</f>
        <v>0</v>
      </c>
      <c r="CE220">
        <v>0</v>
      </c>
      <c r="CF220">
        <v>0</v>
      </c>
      <c r="CG220" s="2">
        <v>0</v>
      </c>
      <c r="CH220" s="6">
        <f>ROUNDUP(IF($A220=1,CE220/Pieņēmumi!$DE$42,IF($A220=2,CE220/Pieņēmumi!$DE$43,IF($A220=3,CE220/Pieņēmumi!$DE$44,CE220/Pieņēmumi!$DE$45))),$CH$10)</f>
        <v>0</v>
      </c>
      <c r="CI220" s="6">
        <f t="shared" si="171"/>
        <v>0</v>
      </c>
      <c r="CJ220" s="6">
        <f>IF(AND(CI220&gt;=0,CI220&lt;Pieņēmumi!$DE$49),0,
IF(AND(CI220&gt;=Pieņēmumi!$DE$49,CI220&lt;Pieņēmumi!$DE$50),"Mazs",
IF(AND(CI220&gt;=Pieņēmumi!$DE$50,CI220&lt;Pieņēmumi!$DE$51),"Vidējs","Liels")))</f>
        <v>0</v>
      </c>
      <c r="CK220" s="9">
        <f>IF(CJ220="Mazs",Pieņēmumi!$DE$34*CH220,IF(CJ220="Vidējs",Pieņēmumi!$DE$35*CH220,IF(CJ220="Liels",Pieņēmumi!$DE$37*CH220,0)))</f>
        <v>0</v>
      </c>
      <c r="CL220" s="9">
        <f>IF(CJ220="Mazs",(Pieņēmumi!$DE$35-Pieņēmumi!$DE$34)*CH220,0)</f>
        <v>0</v>
      </c>
      <c r="CM220">
        <v>8</v>
      </c>
      <c r="CN220">
        <v>1</v>
      </c>
      <c r="CO220" s="2">
        <f>CM220/CN220</f>
        <v>8</v>
      </c>
      <c r="CP220" s="6">
        <f>ROUNDUP(IF($A220=1,CM220/Pieņēmumi!$DO$42,IF($A220=2,CM220/Pieņēmumi!$DO$43,IF($A220=3,CM220/Pieņēmumi!$DO$44,CM220/Pieņēmumi!$DO$45))),$CP$10)</f>
        <v>1</v>
      </c>
      <c r="CQ220" s="6">
        <f t="shared" si="172"/>
        <v>8</v>
      </c>
      <c r="CR220" s="6" t="str">
        <f>IF(AND(CQ220&gt;=0,CQ220&lt;Pieņēmumi!$DO$49),0,
IF(AND(CQ220&gt;=Pieņēmumi!$DO$49,CQ220&lt;Pieņēmumi!$DO$50),"Mazs",
IF(AND(CQ220&gt;=Pieņēmumi!$DO$50,CQ220&lt;Pieņēmumi!$DO$51),"Vidējs","Liels")))</f>
        <v>Mazs</v>
      </c>
      <c r="CS220" s="9">
        <f>IF(CR220="Mazs",Pieņēmumi!$DO$34*CP220,IF(CR220="Vidējs",Pieņēmumi!$DO$35*CP220,IF(CR220="Liels",Pieņēmumi!$DO$37*CP220,0)))</f>
        <v>1.151571739807034</v>
      </c>
      <c r="CT220" s="9">
        <f>IF(CR220="Mazs",(Pieņēmumi!$DO$35-Pieņēmumi!$DO$34)*CP220,0)</f>
        <v>0.23731714908185508</v>
      </c>
      <c r="CU220" s="6">
        <f t="shared" si="173"/>
        <v>260</v>
      </c>
      <c r="CV220" s="6">
        <f t="shared" si="174"/>
        <v>11</v>
      </c>
      <c r="CW220" s="2">
        <f t="shared" si="175"/>
        <v>23.636363636363637</v>
      </c>
      <c r="CX220" t="str">
        <f t="shared" si="176"/>
        <v>Vidējā</v>
      </c>
    </row>
    <row r="221" spans="1:102" x14ac:dyDescent="0.25">
      <c r="A221" s="5">
        <v>3</v>
      </c>
      <c r="B221" s="23">
        <v>0.62573224075448142</v>
      </c>
      <c r="C221">
        <v>0</v>
      </c>
      <c r="D221">
        <v>0</v>
      </c>
      <c r="E221" s="2">
        <v>0</v>
      </c>
      <c r="F221" s="6">
        <f>ROUNDUP(IF($A221=1,C221/Pieņēmumi!$B$39,IF($A221=2,C221/Pieņēmumi!$B$40,IF($A221=3,C221/Pieņēmumi!$B$41,C221/Pieņēmumi!$B$42))),$F$10)</f>
        <v>0</v>
      </c>
      <c r="G221" s="6">
        <f t="shared" si="161"/>
        <v>0</v>
      </c>
      <c r="H221" s="6">
        <f>IF(AND(G221&gt;=0,G221&lt;Pieņēmumi!$B$46),0,
IF(AND(G221&gt;= Pieņēmumi!$B$46,G221&lt;Pieņēmumi!$B$47), "Mikro",
IF(AND(G221&gt;=Pieņēmumi!$B$47,G221&lt;Pieņēmumi!$B$48), "Mazs",
IF(AND(G221&gt;=Pieņēmumi!$B$48,G221&lt;Pieņēmumi!$B$49), "Vidējs","Liels"))))</f>
        <v>0</v>
      </c>
      <c r="I221" s="9">
        <f>IF(H221="Mikro",Pieņēmumi!$B$31*F221*0.5,
IF(H221="Mazs",Pieņēmumi!$B$31*F221,
IF(H221="Vidējs",Pieņēmumi!$B$32*F221,
IF(H221="Liels",Pieņēmumi!$B$34*F221,
0))))</f>
        <v>0</v>
      </c>
      <c r="J221" s="9">
        <f>IF(H221="Mikro",Pieņēmumi!$B$31*F221*0.5,0)</f>
        <v>0</v>
      </c>
      <c r="K221">
        <v>0</v>
      </c>
      <c r="L221">
        <v>0</v>
      </c>
      <c r="M221" s="2">
        <v>0</v>
      </c>
      <c r="N221" s="6">
        <f>ROUNDUP(IF($A221=1,K221/Pieņēmumi!$L$39,IF($A221=2,K221/Pieņēmumi!$L$40,IF($A221=3,K221/Pieņēmumi!$L$41,K221/Pieņēmumi!$L$42))),$N$10)</f>
        <v>0</v>
      </c>
      <c r="O221" s="6">
        <f t="shared" si="162"/>
        <v>0</v>
      </c>
      <c r="P221" s="6">
        <f>IF(AND(O221&gt;=0,O221&lt;Pieņēmumi!$L$46),0,
IF(AND(O221&gt;= Pieņēmumi!$L$46,O221&lt;Pieņēmumi!$L$47), "Mikro",
IF(AND(O221&gt;=Pieņēmumi!$L$47,O221&lt;Pieņēmumi!$L$48), "Mazs",
IF(AND(O221&gt;=Pieņēmumi!$L$48,O221&lt;Pieņēmumi!$L$49), "Vidējs","Liels"))))</f>
        <v>0</v>
      </c>
      <c r="Q221" s="9">
        <f>IF(P221="Mikro",Pieņēmumi!$L$31*N221*0.5,
IF(P221="Mazs",Pieņēmumi!$L$31*N221,
IF(P221="Vidējs",Pieņēmumi!$L$32*N221,
IF(P221="Liels",Pieņēmumi!$L$34*N221,
0))))</f>
        <v>0</v>
      </c>
      <c r="R221" s="9">
        <f>IF(P221="Mikro",Pieņēmumi!$L$31*N221*0.5,0)</f>
        <v>0</v>
      </c>
      <c r="S221">
        <v>0</v>
      </c>
      <c r="T221">
        <v>0</v>
      </c>
      <c r="U221" s="2">
        <v>0</v>
      </c>
      <c r="V221" s="6">
        <f>ROUNDUP(IF($A221=1,S221/Pieņēmumi!$V$39,IF($A221=2,S221/Pieņēmumi!$V$40,IF($A221=3,S221/Pieņēmumi!$V$41,S221/Pieņēmumi!$V$42))),$V$10)</f>
        <v>0</v>
      </c>
      <c r="W221" s="6">
        <f t="shared" si="163"/>
        <v>0</v>
      </c>
      <c r="X221" s="6">
        <f>IF(AND(W221&gt;=0,W221&lt;Pieņēmumi!$V$46),0,
IF(AND(W221&gt;= Pieņēmumi!$V$46,W221&lt;Pieņēmumi!$V$47), "Mikro",
IF(AND(W221&gt;=Pieņēmumi!$V$47,W221&lt;Pieņēmumi!$V$48), "Mazs",
IF(AND(W221&gt;=Pieņēmumi!$V$48,W221&lt;Pieņēmumi!$V$49), "Vidējs","Liels"))))</f>
        <v>0</v>
      </c>
      <c r="Y221" s="9">
        <f>IF(X221="Mikro",Pieņēmumi!$V$31*V221*0.5,
IF(X221="Mazs",Pieņēmumi!$V$31*V221,
IF(X221="Vidējs",Pieņēmumi!$V$32*V221,
IF(X221="Liels",Pieņēmumi!$V$34*V221,
0))))</f>
        <v>0</v>
      </c>
      <c r="Z221" s="9">
        <f>IF(X221="Mikro",Pieņēmumi!$V$31*V221*0.5,0)</f>
        <v>0</v>
      </c>
      <c r="AA221">
        <v>0</v>
      </c>
      <c r="AB221">
        <v>0</v>
      </c>
      <c r="AC221" s="2">
        <v>0</v>
      </c>
      <c r="AD221" s="6">
        <f>ROUNDUP(IF($A221=1,AA221/Pieņēmumi!$AF$39,IF($A221=2,AA221/Pieņēmumi!$AF$40,IF($A221=3,AA221/Pieņēmumi!$AF$41,AA221/Pieņēmumi!$AF$42))),$AD$10)</f>
        <v>0</v>
      </c>
      <c r="AE221" s="6">
        <f t="shared" si="164"/>
        <v>0</v>
      </c>
      <c r="AF221" s="6">
        <f>IF(AND(AE221&gt;=0,AE221&lt;Pieņēmumi!$AF$46),0,
IF(AND(AE221&gt;= Pieņēmumi!$AF$46,AE221&lt;Pieņēmumi!$AF$47), "Mikro",
IF(AND(AE221&gt;=Pieņēmumi!$AF$47,AE221&lt;Pieņēmumi!$AF$48), "Mazs",
IF(AND(AE221&gt;=Pieņēmumi!$AF$48,AE221&lt;Pieņēmumi!$AF$49), "Vidējs","Liels"))))</f>
        <v>0</v>
      </c>
      <c r="AG221" s="9">
        <f>IF(AF221="Mikro",Pieņēmumi!$AF$31*AD221*0.5,
IF(AF221="Mazs",Pieņēmumi!$AF$31*AD221,
IF(AF221="Vidējs",Pieņēmumi!$AF$32*AD221,
IF(AF221="Liels",Pieņēmumi!$AF$34*AD221,
0))))</f>
        <v>0</v>
      </c>
      <c r="AH221" s="9">
        <f>IF(AF221="Mikro",Pieņēmumi!$AF$31*AD221*0.5,0)</f>
        <v>0</v>
      </c>
      <c r="AI221">
        <v>0</v>
      </c>
      <c r="AJ221">
        <v>0</v>
      </c>
      <c r="AK221" s="2">
        <v>0</v>
      </c>
      <c r="AL221" s="6">
        <f>ROUNDUP(IF($A221=1,AI221/Pieņēmumi!$AR$39,IF($A221=2,AI221/Pieņēmumi!$AR$40,IF($A221=3,AI221/Pieņēmumi!$AR$41,AI221/Pieņēmumi!$AR$42))),$AL$10)</f>
        <v>0</v>
      </c>
      <c r="AM221" s="6">
        <f t="shared" si="165"/>
        <v>0</v>
      </c>
      <c r="AN221" s="6">
        <f>IF(AND(AM221&gt;=0,AM221&lt;Pieņēmumi!$AR$46),0,
IF(AND(AM221&gt;= Pieņēmumi!$AR$46,AM221&lt;Pieņēmumi!$AR$47), "Mikro",
IF(AND(AM221&gt;=Pieņēmumi!$AR$47,AM221&lt;Pieņēmumi!$AR$48), "Mazs",
IF(AND(AM221&gt;=Pieņēmumi!$AR$48,AM221&lt;Pieņēmumi!$AR$49), "Vidējs","Liels"))))</f>
        <v>0</v>
      </c>
      <c r="AO221" s="9">
        <f>IF(AN221="Mikro",Pieņēmumi!$AR$31*AL221*0.5,
IF(AN221="Mazs",Pieņēmumi!$AR$31*AL221,
IF(AN221="Vidējs",Pieņēmumi!$AR$32*AL221,
IF(AN221="Liels",Pieņēmumi!$AR$34*AL221,
0))))</f>
        <v>0</v>
      </c>
      <c r="AP221" s="9">
        <f>IF(AN221="Mikro",Pieņēmumi!$AR$31*AL221*0.5,0)</f>
        <v>0</v>
      </c>
      <c r="AQ221">
        <v>0</v>
      </c>
      <c r="AR221">
        <v>0</v>
      </c>
      <c r="AS221" s="2">
        <v>0</v>
      </c>
      <c r="AT221" s="6">
        <f>ROUNDUP(IF($A221=1,AQ221/Pieņēmumi!$BC$39,IF($A221=2,AQ221/Pieņēmumi!$BC$40,IF($A221=3,AQ221/Pieņēmumi!$BC$41,AQ221/Pieņēmumi!$BC$42))),$AT$10)</f>
        <v>0</v>
      </c>
      <c r="AU221" s="6">
        <f t="shared" si="166"/>
        <v>0</v>
      </c>
      <c r="AV221" s="6">
        <f>IF(AND(AU221&gt;=0,AU221&lt;Pieņēmumi!$BC$46),0,
IF(AND(AU221&gt;= Pieņēmumi!$BC$46,AU221&lt;Pieņēmumi!$BC$47), "Mikro",
IF(AND(AU221&gt;=Pieņēmumi!$BC$47,AU221&lt;Pieņēmumi!$BC$48), "Mazs",
IF(AND(AU221&gt;=Pieņēmumi!$BC$48,AU221&lt;Pieņēmumi!$BC$49), "Vidējs","Liels"))))</f>
        <v>0</v>
      </c>
      <c r="AW221" s="9">
        <f>IF(AV221="Mikro",Pieņēmumi!$BC$31*AT221*0.5,
IF(AV221="Mazs",Pieņēmumi!$BC$31*AT221,
IF(AV221="Vidējs",Pieņēmumi!$BC$32*AT221,
IF(AV221="Liels",Pieņēmumi!$BC$34*AT221,
0))))</f>
        <v>0</v>
      </c>
      <c r="AX221" s="9">
        <f>IF(AV221="Mikro",Pieņēmumi!$BC$31*AT221*0.5,0)</f>
        <v>0</v>
      </c>
      <c r="AY221">
        <v>55</v>
      </c>
      <c r="AZ221">
        <v>3</v>
      </c>
      <c r="BA221" s="2">
        <f>AY221/AZ221</f>
        <v>18.333333333333332</v>
      </c>
      <c r="BB221" s="6">
        <f>ROUNDUP(IF($A221=1,AY221/Pieņēmumi!$BN$39,IF($A221=2,AY221/Pieņēmumi!$BN$40,IF($A221=3,AY221/Pieņēmumi!$BN$41,AY221/Pieņēmumi!$BN$42))),$BB$10)</f>
        <v>3</v>
      </c>
      <c r="BC221" s="6">
        <f t="shared" si="167"/>
        <v>18.333333333333332</v>
      </c>
      <c r="BD221" s="6" t="str">
        <f>IF(AND(BC221&gt;=0,BC221&lt;Pieņēmumi!$BN$46),0,
IF(AND(BC221&gt;= Pieņēmumi!$BN$46,BC221&lt;Pieņēmumi!$BN$47), "Mikro",
IF(AND(BC221&gt;=Pieņēmumi!$BN$47,BC221&lt;Pieņēmumi!$BN$48), "Mazs",
IF(AND(BC221&gt;=Pieņēmumi!$BN$48,BC221&lt;Pieņēmumi!$BN$49), "Vidējs","Liels"))))</f>
        <v>Vidējs</v>
      </c>
      <c r="BE221" s="9">
        <f>IF(BD221="Mikro",Pieņēmumi!$BN$31*BB221*0.5,
IF(BD221="Mazs",Pieņēmumi!$BN$31*BB221,
IF(BD221="Vidējs",Pieņēmumi!$BN$32*BB221,
IF(BD221="Liels",Pieņēmumi!$BN$34*BB221,
0))))</f>
        <v>3.6821705426356592</v>
      </c>
      <c r="BF221" s="9">
        <f>IF(BD221="Mikro",Pieņēmumi!$BN$31*BB221*0.5,0)</f>
        <v>0</v>
      </c>
      <c r="BG221">
        <v>62</v>
      </c>
      <c r="BH221">
        <v>4</v>
      </c>
      <c r="BI221" s="2">
        <f t="shared" si="180"/>
        <v>15.5</v>
      </c>
      <c r="BJ221" s="6">
        <f>ROUNDUP(IF($A221=1,BG221/Pieņēmumi!$BY$39,IF($A221=2,BG221/Pieņēmumi!$BY$40,IF($A221=3,BG221/Pieņēmumi!$BY$41,BG221/Pieņēmumi!$BY$42))),$BJ$10)</f>
        <v>3</v>
      </c>
      <c r="BK221" s="6">
        <f t="shared" si="168"/>
        <v>20.666666666666668</v>
      </c>
      <c r="BL221" s="6" t="str">
        <f>IF(AND(BK221&gt;=0,BK221&lt;Pieņēmumi!$BY$46),0,
IF(AND(BK221&gt;= Pieņēmumi!$BY$46,BK221&lt;Pieņēmumi!$BY$47), "Mikro",
IF(AND(BK221&gt;=Pieņēmumi!$BY$47,BK221&lt;Pieņēmumi!$BY$48), "Mazs",
IF(AND(BK221&gt;=Pieņēmumi!$BY$48,BK221&lt;Pieņēmumi!$BY$49), "Vidējs","Liels"))))</f>
        <v>Vidējs</v>
      </c>
      <c r="BM221" s="9">
        <f>IF(BL221="Mikro",Pieņēmumi!$BY$31*BJ221*0.5,
IF(BL221="Mazs",Pieņēmumi!$BY$31*BJ221,
IF(BL221="Vidējs",Pieņēmumi!$BY$32*BJ221,
IF(BL221="Liels",Pieņēmumi!$BY$34*BJ221,
0))))</f>
        <v>3.8759689922480618</v>
      </c>
      <c r="BN221" s="9">
        <f>IF(BL221="Mikro",Pieņēmumi!$BY$31*BJ221*0.5,0)</f>
        <v>0</v>
      </c>
      <c r="BO221">
        <v>69</v>
      </c>
      <c r="BP221">
        <v>5</v>
      </c>
      <c r="BQ221" s="2">
        <f t="shared" si="181"/>
        <v>13.8</v>
      </c>
      <c r="BR221" s="6">
        <f>ROUNDUP(IF($A221=1,BO221/Pieņēmumi!$CJ$39,IF($A221=2,BO221/Pieņēmumi!$CJ$40,IF($A221=3,BO221/Pieņēmumi!$CJ$41,BO221/Pieņēmumi!$CJ$42))),$BR$10)</f>
        <v>3</v>
      </c>
      <c r="BS221" s="6">
        <f t="shared" si="169"/>
        <v>23</v>
      </c>
      <c r="BT221" s="6" t="str">
        <f>IF(AND(BS221&gt;=0,BS221&lt;Pieņēmumi!$CJ$46),0,
IF(AND(BS221&gt;= Pieņēmumi!$CJ$46,BS221&lt;Pieņēmumi!$CJ$47), "Mikro",
IF(AND(BS221&gt;=Pieņēmumi!$CJ$47,BS221&lt;Pieņēmumi!$CJ$48), "Mazs",
IF(AND(BS221&gt;=Pieņēmumi!$CJ$48,BS221&lt;Pieņēmumi!$CJ$49), "Vidējs","Liels"))))</f>
        <v>Liels</v>
      </c>
      <c r="BU221" s="9">
        <f>IF(BT221="Mikro",Pieņēmumi!$CJ$31*BR221*0.5,
IF(BT221="Mazs",Pieņēmumi!$CJ$31*BR221,
IF(BT221="Vidējs",Pieņēmumi!$CJ$32*BR221,
IF(BT221="Liels",Pieņēmumi!$CJ$34*BR221,
0))))</f>
        <v>5.0865800865800868</v>
      </c>
      <c r="BV221" s="9">
        <f>IF(BT221="Mikro",Pieņēmumi!$CJ$31*BR221*0.5,0)</f>
        <v>0</v>
      </c>
      <c r="BW221">
        <v>37</v>
      </c>
      <c r="BX221">
        <v>3</v>
      </c>
      <c r="BY221" s="2">
        <f>BW221/BX221</f>
        <v>12.333333333333334</v>
      </c>
      <c r="BZ221" s="6">
        <f>ROUNDUP(IF($A221=1,BW221/Pieņēmumi!$CU$42,IF($A221=2,BW221/Pieņēmumi!$CU$43,IF($A221=3,BW221/Pieņēmumi!$CU$44,BW221/Pieņēmumi!$CU$45))),$CH$10)</f>
        <v>2</v>
      </c>
      <c r="CA221" s="6">
        <f t="shared" si="170"/>
        <v>18.5</v>
      </c>
      <c r="CB221" s="6" t="str">
        <f>IF(AND(CA221&gt;=0,CA221&lt;Pieņēmumi!$CU$49),0,
IF(AND(CA221&gt;=Pieņēmumi!$CU$49,CA221&lt;Pieņēmumi!$CU$50),"Mazs",
IF(AND(CA221&gt;=Pieņēmumi!$CU$50,CA221&lt;Pieņēmumi!$CU$51),"Vidējs","Liels")))</f>
        <v>Vidējs</v>
      </c>
      <c r="CC221" s="9">
        <f>IF(CB221="Mazs",Pieņēmumi!$CU$34*BZ221,IF(CB221="Vidējs",Pieņēmumi!$CU$35*BZ221,IF(CB221="Liels",Pieņēmumi!$CU$37*BZ221,0)))</f>
        <v>2.7777777777777781</v>
      </c>
      <c r="CD221" s="9">
        <f>IF(CB221="Mazs",(Pieņēmumi!$CU$35-Pieņēmumi!$CU$34)*BZ221,0)</f>
        <v>0</v>
      </c>
      <c r="CE221">
        <v>41</v>
      </c>
      <c r="CF221">
        <v>2</v>
      </c>
      <c r="CG221" s="2">
        <f>CE221/CF221</f>
        <v>20.5</v>
      </c>
      <c r="CH221" s="6">
        <f>ROUNDUP(IF($A221=1,CE221/Pieņēmumi!$DE$42,IF($A221=2,CE221/Pieņēmumi!$DE$43,IF($A221=3,CE221/Pieņēmumi!$DE$44,CE221/Pieņēmumi!$DE$45))),$CH$10)</f>
        <v>2</v>
      </c>
      <c r="CI221" s="6">
        <f t="shared" si="171"/>
        <v>20.5</v>
      </c>
      <c r="CJ221" s="6" t="str">
        <f>IF(AND(CI221&gt;=0,CI221&lt;Pieņēmumi!$DE$49),0,
IF(AND(CI221&gt;=Pieņēmumi!$DE$49,CI221&lt;Pieņēmumi!$DE$50),"Mazs",
IF(AND(CI221&gt;=Pieņēmumi!$DE$50,CI221&lt;Pieņēmumi!$DE$51),"Vidējs","Liels")))</f>
        <v>Vidējs</v>
      </c>
      <c r="CK221" s="9">
        <f>IF(CJ221="Mazs",Pieņēmumi!$DE$34*CH221,IF(CJ221="Vidējs",Pieņēmumi!$DE$35*CH221,IF(CJ221="Liels",Pieņēmumi!$DE$37*CH221,0)))</f>
        <v>2.7777777777777781</v>
      </c>
      <c r="CL221" s="9">
        <f>IF(CJ221="Mazs",(Pieņēmumi!$DE$35-Pieņēmumi!$DE$34)*CH221,0)</f>
        <v>0</v>
      </c>
      <c r="CM221">
        <v>44</v>
      </c>
      <c r="CN221">
        <v>3</v>
      </c>
      <c r="CO221" s="2">
        <f>CM221/CN221</f>
        <v>14.666666666666666</v>
      </c>
      <c r="CP221" s="6">
        <f>ROUNDUP(IF($A221=1,CM221/Pieņēmumi!$DO$42,IF($A221=2,CM221/Pieņēmumi!$DO$43,IF($A221=3,CM221/Pieņēmumi!$DO$44,CM221/Pieņēmumi!$DO$45))),$CP$10)</f>
        <v>2</v>
      </c>
      <c r="CQ221" s="6">
        <f t="shared" si="172"/>
        <v>22</v>
      </c>
      <c r="CR221" s="6" t="str">
        <f>IF(AND(CQ221&gt;=0,CQ221&lt;Pieņēmumi!$DO$49),0,
IF(AND(CQ221&gt;=Pieņēmumi!$DO$49,CQ221&lt;Pieņēmumi!$DO$50),"Mazs",
IF(AND(CQ221&gt;=Pieņēmumi!$DO$50,CQ221&lt;Pieņēmumi!$DO$51),"Vidējs","Liels")))</f>
        <v>Liels</v>
      </c>
      <c r="CS221" s="9">
        <f>IF(CR221="Mazs",Pieņēmumi!$DO$34*CP221,IF(CR221="Vidējs",Pieņēmumi!$DO$35*CP221,IF(CR221="Liels",Pieņēmumi!$DO$37*CP221,0)))</f>
        <v>3.535353535353535</v>
      </c>
      <c r="CT221" s="9">
        <f>IF(CR221="Mazs",(Pieņēmumi!$DO$35-Pieņēmumi!$DO$34)*CP221,0)</f>
        <v>0</v>
      </c>
      <c r="CU221" s="6">
        <f t="shared" si="173"/>
        <v>308</v>
      </c>
      <c r="CV221" s="6">
        <f t="shared" si="174"/>
        <v>20</v>
      </c>
      <c r="CW221" s="2">
        <f t="shared" si="175"/>
        <v>15.4</v>
      </c>
      <c r="CX221" t="str">
        <f t="shared" si="176"/>
        <v>Vidējā</v>
      </c>
    </row>
    <row r="222" spans="1:102" x14ac:dyDescent="0.25">
      <c r="A222" s="5">
        <v>3</v>
      </c>
      <c r="B222" s="23">
        <v>0.62517085928361948</v>
      </c>
      <c r="C222">
        <v>17</v>
      </c>
      <c r="D222">
        <v>1</v>
      </c>
      <c r="E222" s="2">
        <f t="shared" ref="E222:E233" si="186">C222/D222</f>
        <v>17</v>
      </c>
      <c r="F222" s="6">
        <f>ROUNDUP(IF($A222=1,C222/Pieņēmumi!$B$39,IF($A222=2,C222/Pieņēmumi!$B$40,IF($A222=3,C222/Pieņēmumi!$B$41,C222/Pieņēmumi!$B$42))),$F$10)</f>
        <v>1</v>
      </c>
      <c r="G222" s="6">
        <f t="shared" si="161"/>
        <v>17</v>
      </c>
      <c r="H222" s="6" t="str">
        <f>IF(AND(G222&gt;=0,G222&lt;Pieņēmumi!$B$46),0,
IF(AND(G222&gt;= Pieņēmumi!$B$46,G222&lt;Pieņēmumi!$B$47), "Mikro",
IF(AND(G222&gt;=Pieņēmumi!$B$47,G222&lt;Pieņēmumi!$B$48), "Mazs",
IF(AND(G222&gt;=Pieņēmumi!$B$48,G222&lt;Pieņēmumi!$B$49), "Vidējs","Liels"))))</f>
        <v>Vidējs</v>
      </c>
      <c r="I222" s="9">
        <f>IF(H222="Mikro",Pieņēmumi!$B$31*F222*0.5,
IF(H222="Mazs",Pieņēmumi!$B$31*F222,
IF(H222="Vidējs",Pieņēmumi!$B$32*F222,
IF(H222="Liels",Pieņēmumi!$B$34*F222,
0))))</f>
        <v>0.8074935400516795</v>
      </c>
      <c r="J222" s="9">
        <f>IF(H222="Mikro",Pieņēmumi!$B$31*F222*0.5,0)</f>
        <v>0</v>
      </c>
      <c r="K222">
        <v>17</v>
      </c>
      <c r="L222">
        <v>1</v>
      </c>
      <c r="M222" s="2">
        <f t="shared" ref="M222:M233" si="187">K222/L222</f>
        <v>17</v>
      </c>
      <c r="N222" s="6">
        <f>ROUNDUP(IF($A222=1,K222/Pieņēmumi!$L$39,IF($A222=2,K222/Pieņēmumi!$L$40,IF($A222=3,K222/Pieņēmumi!$L$41,K222/Pieņēmumi!$L$42))),$N$10)</f>
        <v>1</v>
      </c>
      <c r="O222" s="6">
        <f t="shared" si="162"/>
        <v>17</v>
      </c>
      <c r="P222" s="6" t="str">
        <f>IF(AND(O222&gt;=0,O222&lt;Pieņēmumi!$L$46),0,
IF(AND(O222&gt;= Pieņēmumi!$L$46,O222&lt;Pieņēmumi!$L$47), "Mikro",
IF(AND(O222&gt;=Pieņēmumi!$L$47,O222&lt;Pieņēmumi!$L$48), "Mazs",
IF(AND(O222&gt;=Pieņēmumi!$L$48,O222&lt;Pieņēmumi!$L$49), "Vidējs","Liels"))))</f>
        <v>Vidējs</v>
      </c>
      <c r="Q222" s="9">
        <f>IF(P222="Mikro",Pieņēmumi!$L$31*N222*0.5,
IF(P222="Mazs",Pieņēmumi!$L$31*N222,
IF(P222="Vidējs",Pieņēmumi!$L$32*N222,
IF(P222="Liels",Pieņēmumi!$L$34*N222,
0))))</f>
        <v>0.83979328165374689</v>
      </c>
      <c r="R222" s="9">
        <f>IF(P222="Mikro",Pieņēmumi!$L$31*N222*0.5,0)</f>
        <v>0</v>
      </c>
      <c r="S222">
        <v>15</v>
      </c>
      <c r="T222">
        <v>1</v>
      </c>
      <c r="U222" s="2">
        <f t="shared" ref="U222:U233" si="188">S222/T222</f>
        <v>15</v>
      </c>
      <c r="V222" s="6">
        <f>ROUNDUP(IF($A222=1,S222/Pieņēmumi!$V$39,IF($A222=2,S222/Pieņēmumi!$V$40,IF($A222=3,S222/Pieņēmumi!$V$41,S222/Pieņēmumi!$V$42))),$V$10)</f>
        <v>1</v>
      </c>
      <c r="W222" s="6">
        <f t="shared" si="163"/>
        <v>15</v>
      </c>
      <c r="X222" s="6" t="str">
        <f>IF(AND(W222&gt;=0,W222&lt;Pieņēmumi!$V$46),0,
IF(AND(W222&gt;= Pieņēmumi!$V$46,W222&lt;Pieņēmumi!$V$47), "Mikro",
IF(AND(W222&gt;=Pieņēmumi!$V$47,W222&lt;Pieņēmumi!$V$48), "Mazs",
IF(AND(W222&gt;=Pieņēmumi!$V$48,W222&lt;Pieņēmumi!$V$49), "Vidējs","Liels"))))</f>
        <v>Vidējs</v>
      </c>
      <c r="Y222" s="9">
        <f>IF(X222="Mikro",Pieņēmumi!$V$31*V222*0.5,
IF(X222="Mazs",Pieņēmumi!$V$31*V222,
IF(X222="Vidējs",Pieņēmumi!$V$32*V222,
IF(X222="Liels",Pieņēmumi!$V$34*V222,
0))))</f>
        <v>0.87209302325581406</v>
      </c>
      <c r="Z222" s="9">
        <f>IF(X222="Mikro",Pieņēmumi!$V$31*V222*0.5,0)</f>
        <v>0</v>
      </c>
      <c r="AA222">
        <v>1</v>
      </c>
      <c r="AB222">
        <v>0</v>
      </c>
      <c r="AC222" s="2">
        <v>0</v>
      </c>
      <c r="AD222" s="6">
        <f>ROUNDUP(IF($A222=1,AA222/Pieņēmumi!$AF$39,IF($A222=2,AA222/Pieņēmumi!$AF$40,IF($A222=3,AA222/Pieņēmumi!$AF$41,AA222/Pieņēmumi!$AF$42))),$AD$10)</f>
        <v>1</v>
      </c>
      <c r="AE222" s="6">
        <f t="shared" si="164"/>
        <v>1</v>
      </c>
      <c r="AF222" s="6" t="str">
        <f>IF(AND(AE222&gt;=0,AE222&lt;Pieņēmumi!$AF$46),0,
IF(AND(AE222&gt;= Pieņēmumi!$AF$46,AE222&lt;Pieņēmumi!$AF$47), "Mikro",
IF(AND(AE222&gt;=Pieņēmumi!$AF$47,AE222&lt;Pieņēmumi!$AF$48), "Mazs",
IF(AND(AE222&gt;=Pieņēmumi!$AF$48,AE222&lt;Pieņēmumi!$AF$49), "Vidējs","Liels"))))</f>
        <v>Mikro</v>
      </c>
      <c r="AG222" s="9">
        <f>IF(AF222="Mikro",Pieņēmumi!$AF$31*AD222*0.5,
IF(AF222="Mazs",Pieņēmumi!$AF$31*AD222,
IF(AF222="Vidējs",Pieņēmumi!$AF$32*AD222,
IF(AF222="Liels",Pieņēmumi!$AF$34*AD222,
0))))</f>
        <v>0.42016806722689076</v>
      </c>
      <c r="AH222" s="9">
        <f>IF(AF222="Mikro",Pieņēmumi!$AF$31*AD222*0.5,0)</f>
        <v>0.42016806722689076</v>
      </c>
      <c r="AI222">
        <v>0</v>
      </c>
      <c r="AJ222">
        <v>0</v>
      </c>
      <c r="AK222" s="2">
        <v>0</v>
      </c>
      <c r="AL222" s="6">
        <f>ROUNDUP(IF($A222=1,AI222/Pieņēmumi!$AR$39,IF($A222=2,AI222/Pieņēmumi!$AR$40,IF($A222=3,AI222/Pieņēmumi!$AR$41,AI222/Pieņēmumi!$AR$42))),$AL$10)</f>
        <v>0</v>
      </c>
      <c r="AM222" s="6">
        <f t="shared" si="165"/>
        <v>0</v>
      </c>
      <c r="AN222" s="6">
        <f>IF(AND(AM222&gt;=0,AM222&lt;Pieņēmumi!$AR$46),0,
IF(AND(AM222&gt;= Pieņēmumi!$AR$46,AM222&lt;Pieņēmumi!$AR$47), "Mikro",
IF(AND(AM222&gt;=Pieņēmumi!$AR$47,AM222&lt;Pieņēmumi!$AR$48), "Mazs",
IF(AND(AM222&gt;=Pieņēmumi!$AR$48,AM222&lt;Pieņēmumi!$AR$49), "Vidējs","Liels"))))</f>
        <v>0</v>
      </c>
      <c r="AO222" s="9">
        <f>IF(AN222="Mikro",Pieņēmumi!$AR$31*AL222*0.5,
IF(AN222="Mazs",Pieņēmumi!$AR$31*AL222,
IF(AN222="Vidējs",Pieņēmumi!$AR$32*AL222,
IF(AN222="Liels",Pieņēmumi!$AR$34*AL222,
0))))</f>
        <v>0</v>
      </c>
      <c r="AP222" s="9">
        <f>IF(AN222="Mikro",Pieņēmumi!$AR$31*AL222*0.5,0)</f>
        <v>0</v>
      </c>
      <c r="AQ222">
        <v>0</v>
      </c>
      <c r="AR222">
        <v>0</v>
      </c>
      <c r="AS222" s="2">
        <v>0</v>
      </c>
      <c r="AT222" s="6">
        <f>ROUNDUP(IF($A222=1,AQ222/Pieņēmumi!$BC$39,IF($A222=2,AQ222/Pieņēmumi!$BC$40,IF($A222=3,AQ222/Pieņēmumi!$BC$41,AQ222/Pieņēmumi!$BC$42))),$AT$10)</f>
        <v>0</v>
      </c>
      <c r="AU222" s="6">
        <f t="shared" si="166"/>
        <v>0</v>
      </c>
      <c r="AV222" s="6">
        <f>IF(AND(AU222&gt;=0,AU222&lt;Pieņēmumi!$BC$46),0,
IF(AND(AU222&gt;= Pieņēmumi!$BC$46,AU222&lt;Pieņēmumi!$BC$47), "Mikro",
IF(AND(AU222&gt;=Pieņēmumi!$BC$47,AU222&lt;Pieņēmumi!$BC$48), "Mazs",
IF(AND(AU222&gt;=Pieņēmumi!$BC$48,AU222&lt;Pieņēmumi!$BC$49), "Vidējs","Liels"))))</f>
        <v>0</v>
      </c>
      <c r="AW222" s="9">
        <f>IF(AV222="Mikro",Pieņēmumi!$BC$31*AT222*0.5,
IF(AV222="Mazs",Pieņēmumi!$BC$31*AT222,
IF(AV222="Vidējs",Pieņēmumi!$BC$32*AT222,
IF(AV222="Liels",Pieņēmumi!$BC$34*AT222,
0))))</f>
        <v>0</v>
      </c>
      <c r="AX222" s="9">
        <f>IF(AV222="Mikro",Pieņēmumi!$BC$31*AT222*0.5,0)</f>
        <v>0</v>
      </c>
      <c r="AY222">
        <v>0</v>
      </c>
      <c r="AZ222">
        <v>0</v>
      </c>
      <c r="BA222" s="2">
        <v>0</v>
      </c>
      <c r="BB222" s="6">
        <f>ROUNDUP(IF($A222=1,AY222/Pieņēmumi!$BN$39,IF($A222=2,AY222/Pieņēmumi!$BN$40,IF($A222=3,AY222/Pieņēmumi!$BN$41,AY222/Pieņēmumi!$BN$42))),$BB$10)</f>
        <v>0</v>
      </c>
      <c r="BC222" s="6">
        <f t="shared" si="167"/>
        <v>0</v>
      </c>
      <c r="BD222" s="6">
        <f>IF(AND(BC222&gt;=0,BC222&lt;Pieņēmumi!$BN$46),0,
IF(AND(BC222&gt;= Pieņēmumi!$BN$46,BC222&lt;Pieņēmumi!$BN$47), "Mikro",
IF(AND(BC222&gt;=Pieņēmumi!$BN$47,BC222&lt;Pieņēmumi!$BN$48), "Mazs",
IF(AND(BC222&gt;=Pieņēmumi!$BN$48,BC222&lt;Pieņēmumi!$BN$49), "Vidējs","Liels"))))</f>
        <v>0</v>
      </c>
      <c r="BE222" s="9">
        <f>IF(BD222="Mikro",Pieņēmumi!$BN$31*BB222*0.5,
IF(BD222="Mazs",Pieņēmumi!$BN$31*BB222,
IF(BD222="Vidējs",Pieņēmumi!$BN$32*BB222,
IF(BD222="Liels",Pieņēmumi!$BN$34*BB222,
0))))</f>
        <v>0</v>
      </c>
      <c r="BF222" s="9">
        <f>IF(BD222="Mikro",Pieņēmumi!$BN$31*BB222*0.5,0)</f>
        <v>0</v>
      </c>
      <c r="BG222">
        <v>0</v>
      </c>
      <c r="BH222">
        <v>0</v>
      </c>
      <c r="BI222" s="2">
        <v>0</v>
      </c>
      <c r="BJ222" s="6">
        <f>ROUNDUP(IF($A222=1,BG222/Pieņēmumi!$BY$39,IF($A222=2,BG222/Pieņēmumi!$BY$40,IF($A222=3,BG222/Pieņēmumi!$BY$41,BG222/Pieņēmumi!$BY$42))),$BJ$10)</f>
        <v>0</v>
      </c>
      <c r="BK222" s="6">
        <f t="shared" si="168"/>
        <v>0</v>
      </c>
      <c r="BL222" s="6">
        <f>IF(AND(BK222&gt;=0,BK222&lt;Pieņēmumi!$BY$46),0,
IF(AND(BK222&gt;= Pieņēmumi!$BY$46,BK222&lt;Pieņēmumi!$BY$47), "Mikro",
IF(AND(BK222&gt;=Pieņēmumi!$BY$47,BK222&lt;Pieņēmumi!$BY$48), "Mazs",
IF(AND(BK222&gt;=Pieņēmumi!$BY$48,BK222&lt;Pieņēmumi!$BY$49), "Vidējs","Liels"))))</f>
        <v>0</v>
      </c>
      <c r="BM222" s="9">
        <f>IF(BL222="Mikro",Pieņēmumi!$BY$31*BJ222*0.5,
IF(BL222="Mazs",Pieņēmumi!$BY$31*BJ222,
IF(BL222="Vidējs",Pieņēmumi!$BY$32*BJ222,
IF(BL222="Liels",Pieņēmumi!$BY$34*BJ222,
0))))</f>
        <v>0</v>
      </c>
      <c r="BN222" s="9">
        <f>IF(BL222="Mikro",Pieņēmumi!$BY$31*BJ222*0.5,0)</f>
        <v>0</v>
      </c>
      <c r="BO222">
        <v>0</v>
      </c>
      <c r="BP222">
        <v>0</v>
      </c>
      <c r="BQ222" s="2">
        <v>0</v>
      </c>
      <c r="BR222" s="6">
        <f>ROUNDUP(IF($A222=1,BO222/Pieņēmumi!$CJ$39,IF($A222=2,BO222/Pieņēmumi!$CJ$40,IF($A222=3,BO222/Pieņēmumi!$CJ$41,BO222/Pieņēmumi!$CJ$42))),$BR$10)</f>
        <v>0</v>
      </c>
      <c r="BS222" s="6">
        <f t="shared" si="169"/>
        <v>0</v>
      </c>
      <c r="BT222" s="6">
        <f>IF(AND(BS222&gt;=0,BS222&lt;Pieņēmumi!$CJ$46),0,
IF(AND(BS222&gt;= Pieņēmumi!$CJ$46,BS222&lt;Pieņēmumi!$CJ$47), "Mikro",
IF(AND(BS222&gt;=Pieņēmumi!$CJ$47,BS222&lt;Pieņēmumi!$CJ$48), "Mazs",
IF(AND(BS222&gt;=Pieņēmumi!$CJ$48,BS222&lt;Pieņēmumi!$CJ$49), "Vidējs","Liels"))))</f>
        <v>0</v>
      </c>
      <c r="BU222" s="9">
        <f>IF(BT222="Mikro",Pieņēmumi!$CJ$31*BR222*0.5,
IF(BT222="Mazs",Pieņēmumi!$CJ$31*BR222,
IF(BT222="Vidējs",Pieņēmumi!$CJ$32*BR222,
IF(BT222="Liels",Pieņēmumi!$CJ$34*BR222,
0))))</f>
        <v>0</v>
      </c>
      <c r="BV222" s="9">
        <f>IF(BT222="Mikro",Pieņēmumi!$CJ$31*BR222*0.5,0)</f>
        <v>0</v>
      </c>
      <c r="BW222">
        <v>0</v>
      </c>
      <c r="BX222">
        <v>0</v>
      </c>
      <c r="BY222" s="2">
        <v>0</v>
      </c>
      <c r="BZ222" s="6">
        <f>ROUNDUP(IF($A222=1,BW222/Pieņēmumi!$CU$42,IF($A222=2,BW222/Pieņēmumi!$CU$43,IF($A222=3,BW222/Pieņēmumi!$CU$44,BW222/Pieņēmumi!$CU$45))),$CH$10)</f>
        <v>0</v>
      </c>
      <c r="CA222" s="6">
        <f t="shared" si="170"/>
        <v>0</v>
      </c>
      <c r="CB222" s="6">
        <f>IF(AND(CA222&gt;=0,CA222&lt;Pieņēmumi!$CU$49),0,
IF(AND(CA222&gt;=Pieņēmumi!$CU$49,CA222&lt;Pieņēmumi!$CU$50),"Mazs",
IF(AND(CA222&gt;=Pieņēmumi!$CU$50,CA222&lt;Pieņēmumi!$CU$51),"Vidējs","Liels")))</f>
        <v>0</v>
      </c>
      <c r="CC222" s="9">
        <f>IF(CB222="Mazs",Pieņēmumi!$CU$34*BZ222,IF(CB222="Vidējs",Pieņēmumi!$CU$35*BZ222,IF(CB222="Liels",Pieņēmumi!$CU$37*BZ222,0)))</f>
        <v>0</v>
      </c>
      <c r="CD222" s="9">
        <f>IF(CB222="Mazs",(Pieņēmumi!$CU$35-Pieņēmumi!$CU$34)*BZ222,0)</f>
        <v>0</v>
      </c>
      <c r="CE222">
        <v>0</v>
      </c>
      <c r="CF222">
        <v>0</v>
      </c>
      <c r="CG222" s="2">
        <v>0</v>
      </c>
      <c r="CH222" s="6">
        <f>ROUNDUP(IF($A222=1,CE222/Pieņēmumi!$DE$42,IF($A222=2,CE222/Pieņēmumi!$DE$43,IF($A222=3,CE222/Pieņēmumi!$DE$44,CE222/Pieņēmumi!$DE$45))),$CH$10)</f>
        <v>0</v>
      </c>
      <c r="CI222" s="6">
        <f t="shared" si="171"/>
        <v>0</v>
      </c>
      <c r="CJ222" s="6">
        <f>IF(AND(CI222&gt;=0,CI222&lt;Pieņēmumi!$DE$49),0,
IF(AND(CI222&gt;=Pieņēmumi!$DE$49,CI222&lt;Pieņēmumi!$DE$50),"Mazs",
IF(AND(CI222&gt;=Pieņēmumi!$DE$50,CI222&lt;Pieņēmumi!$DE$51),"Vidējs","Liels")))</f>
        <v>0</v>
      </c>
      <c r="CK222" s="9">
        <f>IF(CJ222="Mazs",Pieņēmumi!$DE$34*CH222,IF(CJ222="Vidējs",Pieņēmumi!$DE$35*CH222,IF(CJ222="Liels",Pieņēmumi!$DE$37*CH222,0)))</f>
        <v>0</v>
      </c>
      <c r="CL222" s="9">
        <f>IF(CJ222="Mazs",(Pieņēmumi!$DE$35-Pieņēmumi!$DE$34)*CH222,0)</f>
        <v>0</v>
      </c>
      <c r="CM222">
        <v>0</v>
      </c>
      <c r="CN222">
        <v>0</v>
      </c>
      <c r="CO222" s="2">
        <v>0</v>
      </c>
      <c r="CP222" s="6">
        <f>ROUNDUP(IF($A222=1,CM222/Pieņēmumi!$DO$42,IF($A222=2,CM222/Pieņēmumi!$DO$43,IF($A222=3,CM222/Pieņēmumi!$DO$44,CM222/Pieņēmumi!$DO$45))),$CP$10)</f>
        <v>0</v>
      </c>
      <c r="CQ222" s="6">
        <f t="shared" si="172"/>
        <v>0</v>
      </c>
      <c r="CR222" s="6">
        <f>IF(AND(CQ222&gt;=0,CQ222&lt;Pieņēmumi!$DO$49),0,
IF(AND(CQ222&gt;=Pieņēmumi!$DO$49,CQ222&lt;Pieņēmumi!$DO$50),"Mazs",
IF(AND(CQ222&gt;=Pieņēmumi!$DO$50,CQ222&lt;Pieņēmumi!$DO$51),"Vidējs","Liels")))</f>
        <v>0</v>
      </c>
      <c r="CS222" s="9">
        <f>IF(CR222="Mazs",Pieņēmumi!$DO$34*CP222,IF(CR222="Vidējs",Pieņēmumi!$DO$35*CP222,IF(CR222="Liels",Pieņēmumi!$DO$37*CP222,0)))</f>
        <v>0</v>
      </c>
      <c r="CT222" s="9">
        <f>IF(CR222="Mazs",(Pieņēmumi!$DO$35-Pieņēmumi!$DO$34)*CP222,0)</f>
        <v>0</v>
      </c>
      <c r="CU222" s="6">
        <f t="shared" si="173"/>
        <v>50</v>
      </c>
      <c r="CV222" s="6">
        <f t="shared" si="174"/>
        <v>3</v>
      </c>
      <c r="CW222" s="2">
        <f t="shared" si="175"/>
        <v>16.666666666666668</v>
      </c>
      <c r="CX222" t="str">
        <f t="shared" si="176"/>
        <v>Mazā</v>
      </c>
    </row>
    <row r="223" spans="1:102" x14ac:dyDescent="0.25">
      <c r="A223" s="5">
        <v>3</v>
      </c>
      <c r="B223" s="23">
        <v>0.62497527642360362</v>
      </c>
      <c r="C223">
        <v>79</v>
      </c>
      <c r="D223">
        <v>3</v>
      </c>
      <c r="E223" s="2">
        <f t="shared" si="186"/>
        <v>26.333333333333332</v>
      </c>
      <c r="F223" s="6">
        <f>ROUNDUP(IF($A223=1,C223/Pieņēmumi!$B$39,IF($A223=2,C223/Pieņēmumi!$B$40,IF($A223=3,C223/Pieņēmumi!$B$41,C223/Pieņēmumi!$B$42))),$F$10)</f>
        <v>4</v>
      </c>
      <c r="G223" s="6">
        <f t="shared" si="161"/>
        <v>19.75</v>
      </c>
      <c r="H223" s="6" t="str">
        <f>IF(AND(G223&gt;=0,G223&lt;Pieņēmumi!$B$46),0,
IF(AND(G223&gt;= Pieņēmumi!$B$46,G223&lt;Pieņēmumi!$B$47), "Mikro",
IF(AND(G223&gt;=Pieņēmumi!$B$47,G223&lt;Pieņēmumi!$B$48), "Mazs",
IF(AND(G223&gt;=Pieņēmumi!$B$48,G223&lt;Pieņēmumi!$B$49), "Vidējs","Liels"))))</f>
        <v>Vidējs</v>
      </c>
      <c r="I223" s="9">
        <f>IF(H223="Mikro",Pieņēmumi!$B$31*F223*0.5,
IF(H223="Mazs",Pieņēmumi!$B$31*F223,
IF(H223="Vidējs",Pieņēmumi!$B$32*F223,
IF(H223="Liels",Pieņēmumi!$B$34*F223,
0))))</f>
        <v>3.229974160206718</v>
      </c>
      <c r="J223" s="9">
        <f>IF(H223="Mikro",Pieņēmumi!$B$31*F223*0.5,0)</f>
        <v>0</v>
      </c>
      <c r="K223">
        <v>54</v>
      </c>
      <c r="L223">
        <v>3</v>
      </c>
      <c r="M223" s="2">
        <f t="shared" si="187"/>
        <v>18</v>
      </c>
      <c r="N223" s="6">
        <f>ROUNDUP(IF($A223=1,K223/Pieņēmumi!$L$39,IF($A223=2,K223/Pieņēmumi!$L$40,IF($A223=3,K223/Pieņēmumi!$L$41,K223/Pieņēmumi!$L$42))),$N$10)</f>
        <v>3</v>
      </c>
      <c r="O223" s="6">
        <f t="shared" si="162"/>
        <v>18</v>
      </c>
      <c r="P223" s="6" t="str">
        <f>IF(AND(O223&gt;=0,O223&lt;Pieņēmumi!$L$46),0,
IF(AND(O223&gt;= Pieņēmumi!$L$46,O223&lt;Pieņēmumi!$L$47), "Mikro",
IF(AND(O223&gt;=Pieņēmumi!$L$47,O223&lt;Pieņēmumi!$L$48), "Mazs",
IF(AND(O223&gt;=Pieņēmumi!$L$48,O223&lt;Pieņēmumi!$L$49), "Vidējs","Liels"))))</f>
        <v>Vidējs</v>
      </c>
      <c r="Q223" s="9">
        <f>IF(P223="Mikro",Pieņēmumi!$L$31*N223*0.5,
IF(P223="Mazs",Pieņēmumi!$L$31*N223,
IF(P223="Vidējs",Pieņēmumi!$L$32*N223,
IF(P223="Liels",Pieņēmumi!$L$34*N223,
0))))</f>
        <v>2.5193798449612408</v>
      </c>
      <c r="R223" s="9">
        <f>IF(P223="Mikro",Pieņēmumi!$L$31*N223*0.5,0)</f>
        <v>0</v>
      </c>
      <c r="S223">
        <v>64</v>
      </c>
      <c r="T223">
        <v>3</v>
      </c>
      <c r="U223" s="2">
        <f t="shared" si="188"/>
        <v>21.333333333333332</v>
      </c>
      <c r="V223" s="6">
        <f>ROUNDUP(IF($A223=1,S223/Pieņēmumi!$V$39,IF($A223=2,S223/Pieņēmumi!$V$40,IF($A223=3,S223/Pieņēmumi!$V$41,S223/Pieņēmumi!$V$42))),$V$10)</f>
        <v>4</v>
      </c>
      <c r="W223" s="6">
        <f t="shared" si="163"/>
        <v>16</v>
      </c>
      <c r="X223" s="6" t="str">
        <f>IF(AND(W223&gt;=0,W223&lt;Pieņēmumi!$V$46),0,
IF(AND(W223&gt;= Pieņēmumi!$V$46,W223&lt;Pieņēmumi!$V$47), "Mikro",
IF(AND(W223&gt;=Pieņēmumi!$V$47,W223&lt;Pieņēmumi!$V$48), "Mazs",
IF(AND(W223&gt;=Pieņēmumi!$V$48,W223&lt;Pieņēmumi!$V$49), "Vidējs","Liels"))))</f>
        <v>Vidējs</v>
      </c>
      <c r="Y223" s="9">
        <f>IF(X223="Mikro",Pieņēmumi!$V$31*V223*0.5,
IF(X223="Mazs",Pieņēmumi!$V$31*V223,
IF(X223="Vidējs",Pieņēmumi!$V$32*V223,
IF(X223="Liels",Pieņēmumi!$V$34*V223,
0))))</f>
        <v>3.4883720930232562</v>
      </c>
      <c r="Z223" s="9">
        <f>IF(X223="Mikro",Pieņēmumi!$V$31*V223*0.5,0)</f>
        <v>0</v>
      </c>
      <c r="AA223">
        <v>72</v>
      </c>
      <c r="AB223">
        <v>3</v>
      </c>
      <c r="AC223" s="2">
        <f t="shared" ref="AC223:AC233" si="189">AA223/AB223</f>
        <v>24</v>
      </c>
      <c r="AD223" s="6">
        <f>ROUNDUP(IF($A223=1,AA223/Pieņēmumi!$AF$39,IF($A223=2,AA223/Pieņēmumi!$AF$40,IF($A223=3,AA223/Pieņēmumi!$AF$41,AA223/Pieņēmumi!$AF$42))),$AD$10)</f>
        <v>4</v>
      </c>
      <c r="AE223" s="6">
        <f t="shared" si="164"/>
        <v>18</v>
      </c>
      <c r="AF223" s="6" t="str">
        <f>IF(AND(AE223&gt;=0,AE223&lt;Pieņēmumi!$AF$46),0,
IF(AND(AE223&gt;= Pieņēmumi!$AF$46,AE223&lt;Pieņēmumi!$AF$47), "Mikro",
IF(AND(AE223&gt;=Pieņēmumi!$AF$47,AE223&lt;Pieņēmumi!$AF$48), "Mazs",
IF(AND(AE223&gt;=Pieņēmumi!$AF$48,AE223&lt;Pieņēmumi!$AF$49), "Vidējs","Liels"))))</f>
        <v>Vidējs</v>
      </c>
      <c r="AG223" s="9">
        <f>IF(AF223="Mikro",Pieņēmumi!$AF$31*AD223*0.5,
IF(AF223="Mazs",Pieņēmumi!$AF$31*AD223,
IF(AF223="Vidējs",Pieņēmumi!$AF$32*AD223,
IF(AF223="Liels",Pieņēmumi!$AF$34*AD223,
0))))</f>
        <v>4.1343669250646</v>
      </c>
      <c r="AH223" s="9">
        <f>IF(AF223="Mikro",Pieņēmumi!$AF$31*AD223*0.5,0)</f>
        <v>0</v>
      </c>
      <c r="AI223">
        <v>74</v>
      </c>
      <c r="AJ223">
        <v>3</v>
      </c>
      <c r="AK223" s="2">
        <f t="shared" ref="AK223:AK233" si="190">AI223/AJ223</f>
        <v>24.666666666666668</v>
      </c>
      <c r="AL223" s="6">
        <f>ROUNDUP(IF($A223=1,AI223/Pieņēmumi!$AR$39,IF($A223=2,AI223/Pieņēmumi!$AR$40,IF($A223=3,AI223/Pieņēmumi!$AR$41,AI223/Pieņēmumi!$AR$42))),$AL$10)</f>
        <v>3</v>
      </c>
      <c r="AM223" s="6">
        <f t="shared" si="165"/>
        <v>24.666666666666668</v>
      </c>
      <c r="AN223" s="6" t="str">
        <f>IF(AND(AM223&gt;=0,AM223&lt;Pieņēmumi!$AR$46),0,
IF(AND(AM223&gt;= Pieņēmumi!$AR$46,AM223&lt;Pieņēmumi!$AR$47), "Mikro",
IF(AND(AM223&gt;=Pieņēmumi!$AR$47,AM223&lt;Pieņēmumi!$AR$48), "Mazs",
IF(AND(AM223&gt;=Pieņēmumi!$AR$48,AM223&lt;Pieņēmumi!$AR$49), "Vidējs","Liels"))))</f>
        <v>Liels</v>
      </c>
      <c r="AO223" s="9">
        <f>IF(AN223="Mikro",Pieņēmumi!$AR$31*AL223*0.5,
IF(AN223="Mazs",Pieņēmumi!$AR$31*AL223,
IF(AN223="Vidējs",Pieņēmumi!$AR$32*AL223,
IF(AN223="Liels",Pieņēmumi!$AR$34*AL223,
0))))</f>
        <v>4.1125541125541121</v>
      </c>
      <c r="AP223" s="9">
        <f>IF(AN223="Mikro",Pieņēmumi!$AR$31*AL223*0.5,0)</f>
        <v>0</v>
      </c>
      <c r="AQ223">
        <v>96</v>
      </c>
      <c r="AR223">
        <v>4</v>
      </c>
      <c r="AS223" s="2">
        <f t="shared" ref="AS223:AS233" si="191">AQ223/AR223</f>
        <v>24</v>
      </c>
      <c r="AT223" s="6">
        <f>ROUNDUP(IF($A223=1,AQ223/Pieņēmumi!$BC$39,IF($A223=2,AQ223/Pieņēmumi!$BC$40,IF($A223=3,AQ223/Pieņēmumi!$BC$41,AQ223/Pieņēmumi!$BC$42))),$AT$10)</f>
        <v>4</v>
      </c>
      <c r="AU223" s="6">
        <f t="shared" si="166"/>
        <v>24</v>
      </c>
      <c r="AV223" s="6" t="str">
        <f>IF(AND(AU223&gt;=0,AU223&lt;Pieņēmumi!$BC$46),0,
IF(AND(AU223&gt;= Pieņēmumi!$BC$46,AU223&lt;Pieņēmumi!$BC$47), "Mikro",
IF(AND(AU223&gt;=Pieņēmumi!$BC$47,AU223&lt;Pieņēmumi!$BC$48), "Mazs",
IF(AND(AU223&gt;=Pieņēmumi!$BC$48,AU223&lt;Pieņēmumi!$BC$49), "Vidējs","Liels"))))</f>
        <v>Liels</v>
      </c>
      <c r="AW223" s="9">
        <f>IF(AV223="Mikro",Pieņēmumi!$BC$31*AT223*0.5,
IF(AV223="Mazs",Pieņēmumi!$BC$31*AT223,
IF(AV223="Vidējs",Pieņēmumi!$BC$32*AT223,
IF(AV223="Liels",Pieņēmumi!$BC$34*AT223,
0))))</f>
        <v>6.0606060606060606</v>
      </c>
      <c r="AX223" s="9">
        <f>IF(AV223="Mikro",Pieņēmumi!$BC$31*AT223*0.5,0)</f>
        <v>0</v>
      </c>
      <c r="AY223">
        <v>88</v>
      </c>
      <c r="AZ223">
        <v>3</v>
      </c>
      <c r="BA223" s="2">
        <f t="shared" ref="BA223:BA248" si="192">AY223/AZ223</f>
        <v>29.333333333333332</v>
      </c>
      <c r="BB223" s="6">
        <f>ROUNDUP(IF($A223=1,AY223/Pieņēmumi!$BN$39,IF($A223=2,AY223/Pieņēmumi!$BN$40,IF($A223=3,AY223/Pieņēmumi!$BN$41,AY223/Pieņēmumi!$BN$42))),$BB$10)</f>
        <v>4</v>
      </c>
      <c r="BC223" s="6">
        <f t="shared" si="167"/>
        <v>22</v>
      </c>
      <c r="BD223" s="6" t="str">
        <f>IF(AND(BC223&gt;=0,BC223&lt;Pieņēmumi!$BN$46),0,
IF(AND(BC223&gt;= Pieņēmumi!$BN$46,BC223&lt;Pieņēmumi!$BN$47), "Mikro",
IF(AND(BC223&gt;=Pieņēmumi!$BN$47,BC223&lt;Pieņēmumi!$BN$48), "Mazs",
IF(AND(BC223&gt;=Pieņēmumi!$BN$48,BC223&lt;Pieņēmumi!$BN$49), "Vidējs","Liels"))))</f>
        <v>Liels</v>
      </c>
      <c r="BE223" s="9">
        <f>IF(BD223="Mikro",Pieņēmumi!$BN$31*BB223*0.5,
IF(BD223="Mazs",Pieņēmumi!$BN$31*BB223,
IF(BD223="Vidējs",Pieņēmumi!$BN$32*BB223,
IF(BD223="Liels",Pieņēmumi!$BN$34*BB223,
0))))</f>
        <v>6.3492063492063489</v>
      </c>
      <c r="BF223" s="9">
        <f>IF(BD223="Mikro",Pieņēmumi!$BN$31*BB223*0.5,0)</f>
        <v>0</v>
      </c>
      <c r="BG223">
        <v>75</v>
      </c>
      <c r="BH223">
        <v>3</v>
      </c>
      <c r="BI223" s="2">
        <f t="shared" ref="BI223:BI248" si="193">BG223/BH223</f>
        <v>25</v>
      </c>
      <c r="BJ223" s="6">
        <f>ROUNDUP(IF($A223=1,BG223/Pieņēmumi!$BY$39,IF($A223=2,BG223/Pieņēmumi!$BY$40,IF($A223=3,BG223/Pieņēmumi!$BY$41,BG223/Pieņēmumi!$BY$42))),$BJ$10)</f>
        <v>3</v>
      </c>
      <c r="BK223" s="6">
        <f t="shared" si="168"/>
        <v>25</v>
      </c>
      <c r="BL223" s="6" t="str">
        <f>IF(AND(BK223&gt;=0,BK223&lt;Pieņēmumi!$BY$46),0,
IF(AND(BK223&gt;= Pieņēmumi!$BY$46,BK223&lt;Pieņēmumi!$BY$47), "Mikro",
IF(AND(BK223&gt;=Pieņēmumi!$BY$47,BK223&lt;Pieņēmumi!$BY$48), "Mazs",
IF(AND(BK223&gt;=Pieņēmumi!$BY$48,BK223&lt;Pieņēmumi!$BY$49), "Vidējs","Liels"))))</f>
        <v>Liels</v>
      </c>
      <c r="BM223" s="9">
        <f>IF(BL223="Mikro",Pieņēmumi!$BY$31*BJ223*0.5,
IF(BL223="Mazs",Pieņēmumi!$BY$31*BJ223,
IF(BL223="Vidējs",Pieņēmumi!$BY$32*BJ223,
IF(BL223="Liels",Pieņēmumi!$BY$34*BJ223,
0))))</f>
        <v>4.9783549783549779</v>
      </c>
      <c r="BN223" s="9">
        <f>IF(BL223="Mikro",Pieņēmumi!$BY$31*BJ223*0.5,0)</f>
        <v>0</v>
      </c>
      <c r="BO223">
        <v>66</v>
      </c>
      <c r="BP223">
        <v>3</v>
      </c>
      <c r="BQ223" s="2">
        <f t="shared" ref="BQ223:BQ248" si="194">BO223/BP223</f>
        <v>22</v>
      </c>
      <c r="BR223" s="6">
        <f>ROUNDUP(IF($A223=1,BO223/Pieņēmumi!$CJ$39,IF($A223=2,BO223/Pieņēmumi!$CJ$40,IF($A223=3,BO223/Pieņēmumi!$CJ$41,BO223/Pieņēmumi!$CJ$42))),$BR$10)</f>
        <v>3</v>
      </c>
      <c r="BS223" s="6">
        <f t="shared" si="169"/>
        <v>22</v>
      </c>
      <c r="BT223" s="6" t="str">
        <f>IF(AND(BS223&gt;=0,BS223&lt;Pieņēmumi!$CJ$46),0,
IF(AND(BS223&gt;= Pieņēmumi!$CJ$46,BS223&lt;Pieņēmumi!$CJ$47), "Mikro",
IF(AND(BS223&gt;=Pieņēmumi!$CJ$47,BS223&lt;Pieņēmumi!$CJ$48), "Mazs",
IF(AND(BS223&gt;=Pieņēmumi!$CJ$48,BS223&lt;Pieņēmumi!$CJ$49), "Vidējs","Liels"))))</f>
        <v>Liels</v>
      </c>
      <c r="BU223" s="9">
        <f>IF(BT223="Mikro",Pieņēmumi!$CJ$31*BR223*0.5,
IF(BT223="Mazs",Pieņēmumi!$CJ$31*BR223,
IF(BT223="Vidējs",Pieņēmumi!$CJ$32*BR223,
IF(BT223="Liels",Pieņēmumi!$CJ$34*BR223,
0))))</f>
        <v>5.0865800865800868</v>
      </c>
      <c r="BV223" s="9">
        <f>IF(BT223="Mikro",Pieņēmumi!$CJ$31*BR223*0.5,0)</f>
        <v>0</v>
      </c>
      <c r="BW223">
        <v>35</v>
      </c>
      <c r="BX223">
        <v>2</v>
      </c>
      <c r="BY223" s="2">
        <f>BW223/BX223</f>
        <v>17.5</v>
      </c>
      <c r="BZ223" s="6">
        <f>ROUNDUP(IF($A223=1,BW223/Pieņēmumi!$CU$42,IF($A223=2,BW223/Pieņēmumi!$CU$43,IF($A223=3,BW223/Pieņēmumi!$CU$44,BW223/Pieņēmumi!$CU$45))),$CH$10)</f>
        <v>2</v>
      </c>
      <c r="CA223" s="6">
        <f t="shared" si="170"/>
        <v>17.5</v>
      </c>
      <c r="CB223" s="6" t="str">
        <f>IF(AND(CA223&gt;=0,CA223&lt;Pieņēmumi!$CU$49),0,
IF(AND(CA223&gt;=Pieņēmumi!$CU$49,CA223&lt;Pieņēmumi!$CU$50),"Mazs",
IF(AND(CA223&gt;=Pieņēmumi!$CU$50,CA223&lt;Pieņēmumi!$CU$51),"Vidējs","Liels")))</f>
        <v>Vidējs</v>
      </c>
      <c r="CC223" s="9">
        <f>IF(CB223="Mazs",Pieņēmumi!$CU$34*BZ223,IF(CB223="Vidējs",Pieņēmumi!$CU$35*BZ223,IF(CB223="Liels",Pieņēmumi!$CU$37*BZ223,0)))</f>
        <v>2.7777777777777781</v>
      </c>
      <c r="CD223" s="9">
        <f>IF(CB223="Mazs",(Pieņēmumi!$CU$35-Pieņēmumi!$CU$34)*BZ223,0)</f>
        <v>0</v>
      </c>
      <c r="CE223">
        <v>39</v>
      </c>
      <c r="CF223">
        <v>2</v>
      </c>
      <c r="CG223" s="2">
        <f>CE223/CF223</f>
        <v>19.5</v>
      </c>
      <c r="CH223" s="6">
        <f>ROUNDUP(IF($A223=1,CE223/Pieņēmumi!$DE$42,IF($A223=2,CE223/Pieņēmumi!$DE$43,IF($A223=3,CE223/Pieņēmumi!$DE$44,CE223/Pieņēmumi!$DE$45))),$CH$10)</f>
        <v>2</v>
      </c>
      <c r="CI223" s="6">
        <f t="shared" si="171"/>
        <v>19.5</v>
      </c>
      <c r="CJ223" s="6" t="str">
        <f>IF(AND(CI223&gt;=0,CI223&lt;Pieņēmumi!$DE$49),0,
IF(AND(CI223&gt;=Pieņēmumi!$DE$49,CI223&lt;Pieņēmumi!$DE$50),"Mazs",
IF(AND(CI223&gt;=Pieņēmumi!$DE$50,CI223&lt;Pieņēmumi!$DE$51),"Vidējs","Liels")))</f>
        <v>Vidējs</v>
      </c>
      <c r="CK223" s="9">
        <f>IF(CJ223="Mazs",Pieņēmumi!$DE$34*CH223,IF(CJ223="Vidējs",Pieņēmumi!$DE$35*CH223,IF(CJ223="Liels",Pieņēmumi!$DE$37*CH223,0)))</f>
        <v>2.7777777777777781</v>
      </c>
      <c r="CL223" s="9">
        <f>IF(CJ223="Mazs",(Pieņēmumi!$DE$35-Pieņēmumi!$DE$34)*CH223,0)</f>
        <v>0</v>
      </c>
      <c r="CM223">
        <v>41</v>
      </c>
      <c r="CN223">
        <v>2</v>
      </c>
      <c r="CO223" s="2">
        <f>CM223/CN223</f>
        <v>20.5</v>
      </c>
      <c r="CP223" s="6">
        <f>ROUNDUP(IF($A223=1,CM223/Pieņēmumi!$DO$42,IF($A223=2,CM223/Pieņēmumi!$DO$43,IF($A223=3,CM223/Pieņēmumi!$DO$44,CM223/Pieņēmumi!$DO$45))),$CP$10)</f>
        <v>2</v>
      </c>
      <c r="CQ223" s="6">
        <f t="shared" si="172"/>
        <v>20.5</v>
      </c>
      <c r="CR223" s="6" t="str">
        <f>IF(AND(CQ223&gt;=0,CQ223&lt;Pieņēmumi!$DO$49),0,
IF(AND(CQ223&gt;=Pieņēmumi!$DO$49,CQ223&lt;Pieņēmumi!$DO$50),"Mazs",
IF(AND(CQ223&gt;=Pieņēmumi!$DO$50,CQ223&lt;Pieņēmumi!$DO$51),"Vidējs","Liels")))</f>
        <v>Vidējs</v>
      </c>
      <c r="CS223" s="9">
        <f>IF(CR223="Mazs",Pieņēmumi!$DO$34*CP223,IF(CR223="Vidējs",Pieņēmumi!$DO$35*CP223,IF(CR223="Liels",Pieņēmumi!$DO$37*CP223,0)))</f>
        <v>2.7777777777777781</v>
      </c>
      <c r="CT223" s="9">
        <f>IF(CR223="Mazs",(Pieņēmumi!$DO$35-Pieņēmumi!$DO$34)*CP223,0)</f>
        <v>0</v>
      </c>
      <c r="CU223" s="6">
        <f t="shared" si="173"/>
        <v>783</v>
      </c>
      <c r="CV223" s="6">
        <f t="shared" si="174"/>
        <v>34</v>
      </c>
      <c r="CW223" s="2">
        <f t="shared" si="175"/>
        <v>23.029411764705884</v>
      </c>
      <c r="CX223" t="str">
        <f t="shared" si="176"/>
        <v>Lielā</v>
      </c>
    </row>
    <row r="224" spans="1:102" x14ac:dyDescent="0.25">
      <c r="A224" s="5">
        <v>1</v>
      </c>
      <c r="B224" s="23">
        <v>0.62246639509087642</v>
      </c>
      <c r="C224">
        <v>47</v>
      </c>
      <c r="D224">
        <v>2</v>
      </c>
      <c r="E224" s="2">
        <f t="shared" si="186"/>
        <v>23.5</v>
      </c>
      <c r="F224" s="6">
        <f>ROUNDUP(IF($A224=1,C224/Pieņēmumi!$B$39,IF($A224=2,C224/Pieņēmumi!$B$40,IF($A224=3,C224/Pieņēmumi!$B$41,C224/Pieņēmumi!$B$42))),$F$10)</f>
        <v>3</v>
      </c>
      <c r="G224" s="6">
        <f t="shared" si="161"/>
        <v>15.666666666666666</v>
      </c>
      <c r="H224" s="6" t="str">
        <f>IF(AND(G224&gt;=0,G224&lt;Pieņēmumi!$B$46),0,
IF(AND(G224&gt;= Pieņēmumi!$B$46,G224&lt;Pieņēmumi!$B$47), "Mikro",
IF(AND(G224&gt;=Pieņēmumi!$B$47,G224&lt;Pieņēmumi!$B$48), "Mazs",
IF(AND(G224&gt;=Pieņēmumi!$B$48,G224&lt;Pieņēmumi!$B$49), "Vidējs","Liels"))))</f>
        <v>Vidējs</v>
      </c>
      <c r="I224" s="9">
        <f>IF(H224="Mikro",Pieņēmumi!$B$31*F224*0.5,
IF(H224="Mazs",Pieņēmumi!$B$31*F224,
IF(H224="Vidējs",Pieņēmumi!$B$32*F224,
IF(H224="Liels",Pieņēmumi!$B$34*F224,
0))))</f>
        <v>2.4224806201550386</v>
      </c>
      <c r="J224" s="9">
        <f>IF(H224="Mikro",Pieņēmumi!$B$31*F224*0.5,0)</f>
        <v>0</v>
      </c>
      <c r="K224">
        <v>59</v>
      </c>
      <c r="L224">
        <v>3</v>
      </c>
      <c r="M224" s="2">
        <f t="shared" si="187"/>
        <v>19.666666666666668</v>
      </c>
      <c r="N224" s="6">
        <f>ROUNDUP(IF($A224=1,K224/Pieņēmumi!$L$39,IF($A224=2,K224/Pieņēmumi!$L$40,IF($A224=3,K224/Pieņēmumi!$L$41,K224/Pieņēmumi!$L$42))),$N$10)</f>
        <v>3</v>
      </c>
      <c r="O224" s="6">
        <f t="shared" si="162"/>
        <v>19.666666666666668</v>
      </c>
      <c r="P224" s="6" t="str">
        <f>IF(AND(O224&gt;=0,O224&lt;Pieņēmumi!$L$46),0,
IF(AND(O224&gt;= Pieņēmumi!$L$46,O224&lt;Pieņēmumi!$L$47), "Mikro",
IF(AND(O224&gt;=Pieņēmumi!$L$47,O224&lt;Pieņēmumi!$L$48), "Mazs",
IF(AND(O224&gt;=Pieņēmumi!$L$48,O224&lt;Pieņēmumi!$L$49), "Vidējs","Liels"))))</f>
        <v>Vidējs</v>
      </c>
      <c r="Q224" s="9">
        <f>IF(P224="Mikro",Pieņēmumi!$L$31*N224*0.5,
IF(P224="Mazs",Pieņēmumi!$L$31*N224,
IF(P224="Vidējs",Pieņēmumi!$L$32*N224,
IF(P224="Liels",Pieņēmumi!$L$34*N224,
0))))</f>
        <v>2.5193798449612408</v>
      </c>
      <c r="R224" s="9">
        <f>IF(P224="Mikro",Pieņēmumi!$L$31*N224*0.5,0)</f>
        <v>0</v>
      </c>
      <c r="S224">
        <v>62</v>
      </c>
      <c r="T224">
        <v>3</v>
      </c>
      <c r="U224" s="2">
        <f t="shared" si="188"/>
        <v>20.666666666666668</v>
      </c>
      <c r="V224" s="6">
        <f>ROUNDUP(IF($A224=1,S224/Pieņēmumi!$V$39,IF($A224=2,S224/Pieņēmumi!$V$40,IF($A224=3,S224/Pieņēmumi!$V$41,S224/Pieņēmumi!$V$42))),$V$10)</f>
        <v>4</v>
      </c>
      <c r="W224" s="6">
        <f t="shared" si="163"/>
        <v>15.5</v>
      </c>
      <c r="X224" s="6" t="str">
        <f>IF(AND(W224&gt;=0,W224&lt;Pieņēmumi!$V$46),0,
IF(AND(W224&gt;= Pieņēmumi!$V$46,W224&lt;Pieņēmumi!$V$47), "Mikro",
IF(AND(W224&gt;=Pieņēmumi!$V$47,W224&lt;Pieņēmumi!$V$48), "Mazs",
IF(AND(W224&gt;=Pieņēmumi!$V$48,W224&lt;Pieņēmumi!$V$49), "Vidējs","Liels"))))</f>
        <v>Vidējs</v>
      </c>
      <c r="Y224" s="9">
        <f>IF(X224="Mikro",Pieņēmumi!$V$31*V224*0.5,
IF(X224="Mazs",Pieņēmumi!$V$31*V224,
IF(X224="Vidējs",Pieņēmumi!$V$32*V224,
IF(X224="Liels",Pieņēmumi!$V$34*V224,
0))))</f>
        <v>3.4883720930232562</v>
      </c>
      <c r="Z224" s="9">
        <f>IF(X224="Mikro",Pieņēmumi!$V$31*V224*0.5,0)</f>
        <v>0</v>
      </c>
      <c r="AA224">
        <v>63</v>
      </c>
      <c r="AB224">
        <v>3</v>
      </c>
      <c r="AC224" s="2">
        <f t="shared" si="189"/>
        <v>21</v>
      </c>
      <c r="AD224" s="6">
        <f>ROUNDUP(IF($A224=1,AA224/Pieņēmumi!$AF$39,IF($A224=2,AA224/Pieņēmumi!$AF$40,IF($A224=3,AA224/Pieņēmumi!$AF$41,AA224/Pieņēmumi!$AF$42))),$AD$10)</f>
        <v>4</v>
      </c>
      <c r="AE224" s="6">
        <f t="shared" si="164"/>
        <v>15.75</v>
      </c>
      <c r="AF224" s="6" t="str">
        <f>IF(AND(AE224&gt;=0,AE224&lt;Pieņēmumi!$AF$46),0,
IF(AND(AE224&gt;= Pieņēmumi!$AF$46,AE224&lt;Pieņēmumi!$AF$47), "Mikro",
IF(AND(AE224&gt;=Pieņēmumi!$AF$47,AE224&lt;Pieņēmumi!$AF$48), "Mazs",
IF(AND(AE224&gt;=Pieņēmumi!$AF$48,AE224&lt;Pieņēmumi!$AF$49), "Vidējs","Liels"))))</f>
        <v>Vidējs</v>
      </c>
      <c r="AG224" s="9">
        <f>IF(AF224="Mikro",Pieņēmumi!$AF$31*AD224*0.5,
IF(AF224="Mazs",Pieņēmumi!$AF$31*AD224,
IF(AF224="Vidējs",Pieņēmumi!$AF$32*AD224,
IF(AF224="Liels",Pieņēmumi!$AF$34*AD224,
0))))</f>
        <v>4.1343669250646</v>
      </c>
      <c r="AH224" s="9">
        <f>IF(AF224="Mikro",Pieņēmumi!$AF$31*AD224*0.5,0)</f>
        <v>0</v>
      </c>
      <c r="AI224">
        <v>63</v>
      </c>
      <c r="AJ224">
        <v>3</v>
      </c>
      <c r="AK224" s="2">
        <f t="shared" si="190"/>
        <v>21</v>
      </c>
      <c r="AL224" s="6">
        <f>ROUNDUP(IF($A224=1,AI224/Pieņēmumi!$AR$39,IF($A224=2,AI224/Pieņēmumi!$AR$40,IF($A224=3,AI224/Pieņēmumi!$AR$41,AI224/Pieņēmumi!$AR$42))),$AL$10)</f>
        <v>3</v>
      </c>
      <c r="AM224" s="6">
        <f t="shared" si="165"/>
        <v>21</v>
      </c>
      <c r="AN224" s="6" t="str">
        <f>IF(AND(AM224&gt;=0,AM224&lt;Pieņēmumi!$AR$46),0,
IF(AND(AM224&gt;= Pieņēmumi!$AR$46,AM224&lt;Pieņēmumi!$AR$47), "Mikro",
IF(AND(AM224&gt;=Pieņēmumi!$AR$47,AM224&lt;Pieņēmumi!$AR$48), "Mazs",
IF(AND(AM224&gt;=Pieņēmumi!$AR$48,AM224&lt;Pieņēmumi!$AR$49), "Vidējs","Liels"))))</f>
        <v>Liels</v>
      </c>
      <c r="AO224" s="9">
        <f>IF(AN224="Mikro",Pieņēmumi!$AR$31*AL224*0.5,
IF(AN224="Mazs",Pieņēmumi!$AR$31*AL224,
IF(AN224="Vidējs",Pieņēmumi!$AR$32*AL224,
IF(AN224="Liels",Pieņēmumi!$AR$34*AL224,
0))))</f>
        <v>4.1125541125541121</v>
      </c>
      <c r="AP224" s="9">
        <f>IF(AN224="Mikro",Pieņēmumi!$AR$31*AL224*0.5,0)</f>
        <v>0</v>
      </c>
      <c r="AQ224">
        <v>69</v>
      </c>
      <c r="AR224">
        <v>3</v>
      </c>
      <c r="AS224" s="2">
        <f t="shared" si="191"/>
        <v>23</v>
      </c>
      <c r="AT224" s="6">
        <f>ROUNDUP(IF($A224=1,AQ224/Pieņēmumi!$BC$39,IF($A224=2,AQ224/Pieņēmumi!$BC$40,IF($A224=3,AQ224/Pieņēmumi!$BC$41,AQ224/Pieņēmumi!$BC$42))),$AT$10)</f>
        <v>3</v>
      </c>
      <c r="AU224" s="6">
        <f t="shared" si="166"/>
        <v>23</v>
      </c>
      <c r="AV224" s="6" t="str">
        <f>IF(AND(AU224&gt;=0,AU224&lt;Pieņēmumi!$BC$46),0,
IF(AND(AU224&gt;= Pieņēmumi!$BC$46,AU224&lt;Pieņēmumi!$BC$47), "Mikro",
IF(AND(AU224&gt;=Pieņēmumi!$BC$47,AU224&lt;Pieņēmumi!$BC$48), "Mazs",
IF(AND(AU224&gt;=Pieņēmumi!$BC$48,AU224&lt;Pieņēmumi!$BC$49), "Vidējs","Liels"))))</f>
        <v>Liels</v>
      </c>
      <c r="AW224" s="9">
        <f>IF(AV224="Mikro",Pieņēmumi!$BC$31*AT224*0.5,
IF(AV224="Mazs",Pieņēmumi!$BC$31*AT224,
IF(AV224="Vidējs",Pieņēmumi!$BC$32*AT224,
IF(AV224="Liels",Pieņēmumi!$BC$34*AT224,
0))))</f>
        <v>4.545454545454545</v>
      </c>
      <c r="AX224" s="9">
        <f>IF(AV224="Mikro",Pieņēmumi!$BC$31*AT224*0.5,0)</f>
        <v>0</v>
      </c>
      <c r="AY224">
        <v>72</v>
      </c>
      <c r="AZ224">
        <v>3</v>
      </c>
      <c r="BA224" s="2">
        <f t="shared" si="192"/>
        <v>24</v>
      </c>
      <c r="BB224" s="6">
        <f>ROUNDUP(IF($A224=1,AY224/Pieņēmumi!$BN$39,IF($A224=2,AY224/Pieņēmumi!$BN$40,IF($A224=3,AY224/Pieņēmumi!$BN$41,AY224/Pieņēmumi!$BN$42))),$BB$10)</f>
        <v>3</v>
      </c>
      <c r="BC224" s="6">
        <f t="shared" si="167"/>
        <v>24</v>
      </c>
      <c r="BD224" s="6" t="str">
        <f>IF(AND(BC224&gt;=0,BC224&lt;Pieņēmumi!$BN$46),0,
IF(AND(BC224&gt;= Pieņēmumi!$BN$46,BC224&lt;Pieņēmumi!$BN$47), "Mikro",
IF(AND(BC224&gt;=Pieņēmumi!$BN$47,BC224&lt;Pieņēmumi!$BN$48), "Mazs",
IF(AND(BC224&gt;=Pieņēmumi!$BN$48,BC224&lt;Pieņēmumi!$BN$49), "Vidējs","Liels"))))</f>
        <v>Liels</v>
      </c>
      <c r="BE224" s="9">
        <f>IF(BD224="Mikro",Pieņēmumi!$BN$31*BB224*0.5,
IF(BD224="Mazs",Pieņēmumi!$BN$31*BB224,
IF(BD224="Vidējs",Pieņēmumi!$BN$32*BB224,
IF(BD224="Liels",Pieņēmumi!$BN$34*BB224,
0))))</f>
        <v>4.7619047619047619</v>
      </c>
      <c r="BF224" s="9">
        <f>IF(BD224="Mikro",Pieņēmumi!$BN$31*BB224*0.5,0)</f>
        <v>0</v>
      </c>
      <c r="BG224">
        <v>75</v>
      </c>
      <c r="BH224">
        <v>3</v>
      </c>
      <c r="BI224" s="2">
        <f t="shared" si="193"/>
        <v>25</v>
      </c>
      <c r="BJ224" s="6">
        <f>ROUNDUP(IF($A224=1,BG224/Pieņēmumi!$BY$39,IF($A224=2,BG224/Pieņēmumi!$BY$40,IF($A224=3,BG224/Pieņēmumi!$BY$41,BG224/Pieņēmumi!$BY$42))),$BJ$10)</f>
        <v>3</v>
      </c>
      <c r="BK224" s="6">
        <f t="shared" si="168"/>
        <v>25</v>
      </c>
      <c r="BL224" s="6" t="str">
        <f>IF(AND(BK224&gt;=0,BK224&lt;Pieņēmumi!$BY$46),0,
IF(AND(BK224&gt;= Pieņēmumi!$BY$46,BK224&lt;Pieņēmumi!$BY$47), "Mikro",
IF(AND(BK224&gt;=Pieņēmumi!$BY$47,BK224&lt;Pieņēmumi!$BY$48), "Mazs",
IF(AND(BK224&gt;=Pieņēmumi!$BY$48,BK224&lt;Pieņēmumi!$BY$49), "Vidējs","Liels"))))</f>
        <v>Liels</v>
      </c>
      <c r="BM224" s="9">
        <f>IF(BL224="Mikro",Pieņēmumi!$BY$31*BJ224*0.5,
IF(BL224="Mazs",Pieņēmumi!$BY$31*BJ224,
IF(BL224="Vidējs",Pieņēmumi!$BY$32*BJ224,
IF(BL224="Liels",Pieņēmumi!$BY$34*BJ224,
0))))</f>
        <v>4.9783549783549779</v>
      </c>
      <c r="BN224" s="9">
        <f>IF(BL224="Mikro",Pieņēmumi!$BY$31*BJ224*0.5,0)</f>
        <v>0</v>
      </c>
      <c r="BO224">
        <v>68</v>
      </c>
      <c r="BP224">
        <v>3</v>
      </c>
      <c r="BQ224" s="2">
        <f t="shared" si="194"/>
        <v>22.666666666666668</v>
      </c>
      <c r="BR224" s="6">
        <f>ROUNDUP(IF($A224=1,BO224/Pieņēmumi!$CJ$39,IF($A224=2,BO224/Pieņēmumi!$CJ$40,IF($A224=3,BO224/Pieņēmumi!$CJ$41,BO224/Pieņēmumi!$CJ$42))),$BR$10)</f>
        <v>3</v>
      </c>
      <c r="BS224" s="6">
        <f t="shared" si="169"/>
        <v>22.666666666666668</v>
      </c>
      <c r="BT224" s="6" t="str">
        <f>IF(AND(BS224&gt;=0,BS224&lt;Pieņēmumi!$CJ$46),0,
IF(AND(BS224&gt;= Pieņēmumi!$CJ$46,BS224&lt;Pieņēmumi!$CJ$47), "Mikro",
IF(AND(BS224&gt;=Pieņēmumi!$CJ$47,BS224&lt;Pieņēmumi!$CJ$48), "Mazs",
IF(AND(BS224&gt;=Pieņēmumi!$CJ$48,BS224&lt;Pieņēmumi!$CJ$49), "Vidējs","Liels"))))</f>
        <v>Liels</v>
      </c>
      <c r="BU224" s="9">
        <f>IF(BT224="Mikro",Pieņēmumi!$CJ$31*BR224*0.5,
IF(BT224="Mazs",Pieņēmumi!$CJ$31*BR224,
IF(BT224="Vidējs",Pieņēmumi!$CJ$32*BR224,
IF(BT224="Liels",Pieņēmumi!$CJ$34*BR224,
0))))</f>
        <v>5.0865800865800868</v>
      </c>
      <c r="BV224" s="9">
        <f>IF(BT224="Mikro",Pieņēmumi!$CJ$31*BR224*0.5,0)</f>
        <v>0</v>
      </c>
      <c r="BW224">
        <v>38</v>
      </c>
      <c r="BX224">
        <v>2</v>
      </c>
      <c r="BY224" s="2">
        <f>BW224/BX224</f>
        <v>19</v>
      </c>
      <c r="BZ224" s="6">
        <f>ROUNDUP(IF($A224=1,BW224/Pieņēmumi!$CU$42,IF($A224=2,BW224/Pieņēmumi!$CU$43,IF($A224=3,BW224/Pieņēmumi!$CU$44,BW224/Pieņēmumi!$CU$45))),$CH$10)</f>
        <v>2</v>
      </c>
      <c r="CA224" s="6">
        <f t="shared" si="170"/>
        <v>19</v>
      </c>
      <c r="CB224" s="6" t="str">
        <f>IF(AND(CA224&gt;=0,CA224&lt;Pieņēmumi!$CU$49),0,
IF(AND(CA224&gt;=Pieņēmumi!$CU$49,CA224&lt;Pieņēmumi!$CU$50),"Mazs",
IF(AND(CA224&gt;=Pieņēmumi!$CU$50,CA224&lt;Pieņēmumi!$CU$51),"Vidējs","Liels")))</f>
        <v>Vidējs</v>
      </c>
      <c r="CC224" s="9">
        <f>IF(CB224="Mazs",Pieņēmumi!$CU$34*BZ224,IF(CB224="Vidējs",Pieņēmumi!$CU$35*BZ224,IF(CB224="Liels",Pieņēmumi!$CU$37*BZ224,0)))</f>
        <v>2.7777777777777781</v>
      </c>
      <c r="CD224" s="9">
        <f>IF(CB224="Mazs",(Pieņēmumi!$CU$35-Pieņēmumi!$CU$34)*BZ224,0)</f>
        <v>0</v>
      </c>
      <c r="CE224">
        <v>52</v>
      </c>
      <c r="CF224">
        <v>2</v>
      </c>
      <c r="CG224" s="2">
        <f>CE224/CF224</f>
        <v>26</v>
      </c>
      <c r="CH224" s="6">
        <f>ROUNDUP(IF($A224=1,CE224/Pieņēmumi!$DE$42,IF($A224=2,CE224/Pieņēmumi!$DE$43,IF($A224=3,CE224/Pieņēmumi!$DE$44,CE224/Pieņēmumi!$DE$45))),$CH$10)</f>
        <v>3</v>
      </c>
      <c r="CI224" s="6">
        <f t="shared" si="171"/>
        <v>17.333333333333332</v>
      </c>
      <c r="CJ224" s="6" t="str">
        <f>IF(AND(CI224&gt;=0,CI224&lt;Pieņēmumi!$DE$49),0,
IF(AND(CI224&gt;=Pieņēmumi!$DE$49,CI224&lt;Pieņēmumi!$DE$50),"Mazs",
IF(AND(CI224&gt;=Pieņēmumi!$DE$50,CI224&lt;Pieņēmumi!$DE$51),"Vidējs","Liels")))</f>
        <v>Vidējs</v>
      </c>
      <c r="CK224" s="9">
        <f>IF(CJ224="Mazs",Pieņēmumi!$DE$34*CH224,IF(CJ224="Vidējs",Pieņēmumi!$DE$35*CH224,IF(CJ224="Liels",Pieņēmumi!$DE$37*CH224,0)))</f>
        <v>4.166666666666667</v>
      </c>
      <c r="CL224" s="9">
        <f>IF(CJ224="Mazs",(Pieņēmumi!$DE$35-Pieņēmumi!$DE$34)*CH224,0)</f>
        <v>0</v>
      </c>
      <c r="CM224">
        <v>28</v>
      </c>
      <c r="CN224">
        <v>1</v>
      </c>
      <c r="CO224" s="2">
        <f>CM224/CN224</f>
        <v>28</v>
      </c>
      <c r="CP224" s="6">
        <f>ROUNDUP(IF($A224=1,CM224/Pieņēmumi!$DO$42,IF($A224=2,CM224/Pieņēmumi!$DO$43,IF($A224=3,CM224/Pieņēmumi!$DO$44,CM224/Pieņēmumi!$DO$45))),$CP$10)</f>
        <v>2</v>
      </c>
      <c r="CQ224" s="6">
        <f t="shared" si="172"/>
        <v>14</v>
      </c>
      <c r="CR224" s="6" t="str">
        <f>IF(AND(CQ224&gt;=0,CQ224&lt;Pieņēmumi!$DO$49),0,
IF(AND(CQ224&gt;=Pieņēmumi!$DO$49,CQ224&lt;Pieņēmumi!$DO$50),"Mazs",
IF(AND(CQ224&gt;=Pieņēmumi!$DO$50,CQ224&lt;Pieņēmumi!$DO$51),"Vidējs","Liels")))</f>
        <v>Vidējs</v>
      </c>
      <c r="CS224" s="9">
        <f>IF(CR224="Mazs",Pieņēmumi!$DO$34*CP224,IF(CR224="Vidējs",Pieņēmumi!$DO$35*CP224,IF(CR224="Liels",Pieņēmumi!$DO$37*CP224,0)))</f>
        <v>2.7777777777777781</v>
      </c>
      <c r="CT224" s="9">
        <f>IF(CR224="Mazs",(Pieņēmumi!$DO$35-Pieņēmumi!$DO$34)*CP224,0)</f>
        <v>0</v>
      </c>
      <c r="CU224" s="6">
        <f t="shared" si="173"/>
        <v>696</v>
      </c>
      <c r="CV224" s="6">
        <f t="shared" si="174"/>
        <v>31</v>
      </c>
      <c r="CW224" s="2">
        <f t="shared" si="175"/>
        <v>22.451612903225808</v>
      </c>
      <c r="CX224" t="str">
        <f t="shared" si="176"/>
        <v>Lielā</v>
      </c>
    </row>
    <row r="225" spans="1:102" x14ac:dyDescent="0.25">
      <c r="A225" s="5">
        <v>1</v>
      </c>
      <c r="B225" s="23">
        <v>0.61973255432457108</v>
      </c>
      <c r="C225">
        <v>87</v>
      </c>
      <c r="D225">
        <v>4</v>
      </c>
      <c r="E225" s="2">
        <f t="shared" si="186"/>
        <v>21.75</v>
      </c>
      <c r="F225" s="6">
        <f>ROUNDUP(IF($A225=1,C225/Pieņēmumi!$B$39,IF($A225=2,C225/Pieņēmumi!$B$40,IF($A225=3,C225/Pieņēmumi!$B$41,C225/Pieņēmumi!$B$42))),$F$10)</f>
        <v>5</v>
      </c>
      <c r="G225" s="6">
        <f t="shared" si="161"/>
        <v>17.399999999999999</v>
      </c>
      <c r="H225" s="6" t="str">
        <f>IF(AND(G225&gt;=0,G225&lt;Pieņēmumi!$B$46),0,
IF(AND(G225&gt;= Pieņēmumi!$B$46,G225&lt;Pieņēmumi!$B$47), "Mikro",
IF(AND(G225&gt;=Pieņēmumi!$B$47,G225&lt;Pieņēmumi!$B$48), "Mazs",
IF(AND(G225&gt;=Pieņēmumi!$B$48,G225&lt;Pieņēmumi!$B$49), "Vidējs","Liels"))))</f>
        <v>Vidējs</v>
      </c>
      <c r="I225" s="9">
        <f>IF(H225="Mikro",Pieņēmumi!$B$31*F225*0.5,
IF(H225="Mazs",Pieņēmumi!$B$31*F225,
IF(H225="Vidējs",Pieņēmumi!$B$32*F225,
IF(H225="Liels",Pieņēmumi!$B$34*F225,
0))))</f>
        <v>4.0374677002583974</v>
      </c>
      <c r="J225" s="9">
        <f>IF(H225="Mikro",Pieņēmumi!$B$31*F225*0.5,0)</f>
        <v>0</v>
      </c>
      <c r="K225">
        <v>70</v>
      </c>
      <c r="L225">
        <v>3</v>
      </c>
      <c r="M225" s="2">
        <f t="shared" si="187"/>
        <v>23.333333333333332</v>
      </c>
      <c r="N225" s="6">
        <f>ROUNDUP(IF($A225=1,K225/Pieņēmumi!$L$39,IF($A225=2,K225/Pieņēmumi!$L$40,IF($A225=3,K225/Pieņēmumi!$L$41,K225/Pieņēmumi!$L$42))),$N$10)</f>
        <v>4</v>
      </c>
      <c r="O225" s="6">
        <f t="shared" si="162"/>
        <v>17.5</v>
      </c>
      <c r="P225" s="6" t="str">
        <f>IF(AND(O225&gt;=0,O225&lt;Pieņēmumi!$L$46),0,
IF(AND(O225&gt;= Pieņēmumi!$L$46,O225&lt;Pieņēmumi!$L$47), "Mikro",
IF(AND(O225&gt;=Pieņēmumi!$L$47,O225&lt;Pieņēmumi!$L$48), "Mazs",
IF(AND(O225&gt;=Pieņēmumi!$L$48,O225&lt;Pieņēmumi!$L$49), "Vidējs","Liels"))))</f>
        <v>Vidējs</v>
      </c>
      <c r="Q225" s="9">
        <f>IF(P225="Mikro",Pieņēmumi!$L$31*N225*0.5,
IF(P225="Mazs",Pieņēmumi!$L$31*N225,
IF(P225="Vidējs",Pieņēmumi!$L$32*N225,
IF(P225="Liels",Pieņēmumi!$L$34*N225,
0))))</f>
        <v>3.3591731266149876</v>
      </c>
      <c r="R225" s="9">
        <f>IF(P225="Mikro",Pieņēmumi!$L$31*N225*0.5,0)</f>
        <v>0</v>
      </c>
      <c r="S225">
        <v>90</v>
      </c>
      <c r="T225">
        <v>4</v>
      </c>
      <c r="U225" s="2">
        <f t="shared" si="188"/>
        <v>22.5</v>
      </c>
      <c r="V225" s="6">
        <f>ROUNDUP(IF($A225=1,S225/Pieņēmumi!$V$39,IF($A225=2,S225/Pieņēmumi!$V$40,IF($A225=3,S225/Pieņēmumi!$V$41,S225/Pieņēmumi!$V$42))),$V$10)</f>
        <v>5</v>
      </c>
      <c r="W225" s="6">
        <f t="shared" si="163"/>
        <v>18</v>
      </c>
      <c r="X225" s="6" t="str">
        <f>IF(AND(W225&gt;=0,W225&lt;Pieņēmumi!$V$46),0,
IF(AND(W225&gt;= Pieņēmumi!$V$46,W225&lt;Pieņēmumi!$V$47), "Mikro",
IF(AND(W225&gt;=Pieņēmumi!$V$47,W225&lt;Pieņēmumi!$V$48), "Mazs",
IF(AND(W225&gt;=Pieņēmumi!$V$48,W225&lt;Pieņēmumi!$V$49), "Vidējs","Liels"))))</f>
        <v>Vidējs</v>
      </c>
      <c r="Y225" s="9">
        <f>IF(X225="Mikro",Pieņēmumi!$V$31*V225*0.5,
IF(X225="Mazs",Pieņēmumi!$V$31*V225,
IF(X225="Vidējs",Pieņēmumi!$V$32*V225,
IF(X225="Liels",Pieņēmumi!$V$34*V225,
0))))</f>
        <v>4.3604651162790704</v>
      </c>
      <c r="Z225" s="9">
        <f>IF(X225="Mikro",Pieņēmumi!$V$31*V225*0.5,0)</f>
        <v>0</v>
      </c>
      <c r="AA225">
        <v>81</v>
      </c>
      <c r="AB225">
        <v>3</v>
      </c>
      <c r="AC225" s="2">
        <f t="shared" si="189"/>
        <v>27</v>
      </c>
      <c r="AD225" s="6">
        <f>ROUNDUP(IF($A225=1,AA225/Pieņēmumi!$AF$39,IF($A225=2,AA225/Pieņēmumi!$AF$40,IF($A225=3,AA225/Pieņēmumi!$AF$41,AA225/Pieņēmumi!$AF$42))),$AD$10)</f>
        <v>5</v>
      </c>
      <c r="AE225" s="6">
        <f t="shared" si="164"/>
        <v>16.2</v>
      </c>
      <c r="AF225" s="6" t="str">
        <f>IF(AND(AE225&gt;=0,AE225&lt;Pieņēmumi!$AF$46),0,
IF(AND(AE225&gt;= Pieņēmumi!$AF$46,AE225&lt;Pieņēmumi!$AF$47), "Mikro",
IF(AND(AE225&gt;=Pieņēmumi!$AF$47,AE225&lt;Pieņēmumi!$AF$48), "Mazs",
IF(AND(AE225&gt;=Pieņēmumi!$AF$48,AE225&lt;Pieņēmumi!$AF$49), "Vidējs","Liels"))))</f>
        <v>Vidējs</v>
      </c>
      <c r="AG225" s="9">
        <f>IF(AF225="Mikro",Pieņēmumi!$AF$31*AD225*0.5,
IF(AF225="Mazs",Pieņēmumi!$AF$31*AD225,
IF(AF225="Vidējs",Pieņēmumi!$AF$32*AD225,
IF(AF225="Liels",Pieņēmumi!$AF$34*AD225,
0))))</f>
        <v>5.1679586563307502</v>
      </c>
      <c r="AH225" s="9">
        <f>IF(AF225="Mikro",Pieņēmumi!$AF$31*AD225*0.5,0)</f>
        <v>0</v>
      </c>
      <c r="AI225">
        <v>92</v>
      </c>
      <c r="AJ225">
        <v>4</v>
      </c>
      <c r="AK225" s="2">
        <f t="shared" si="190"/>
        <v>23</v>
      </c>
      <c r="AL225" s="6">
        <f>ROUNDUP(IF($A225=1,AI225/Pieņēmumi!$AR$39,IF($A225=2,AI225/Pieņēmumi!$AR$40,IF($A225=3,AI225/Pieņēmumi!$AR$41,AI225/Pieņēmumi!$AR$42))),$AL$10)</f>
        <v>4</v>
      </c>
      <c r="AM225" s="6">
        <f t="shared" si="165"/>
        <v>23</v>
      </c>
      <c r="AN225" s="6" t="str">
        <f>IF(AND(AM225&gt;=0,AM225&lt;Pieņēmumi!$AR$46),0,
IF(AND(AM225&gt;= Pieņēmumi!$AR$46,AM225&lt;Pieņēmumi!$AR$47), "Mikro",
IF(AND(AM225&gt;=Pieņēmumi!$AR$47,AM225&lt;Pieņēmumi!$AR$48), "Mazs",
IF(AND(AM225&gt;=Pieņēmumi!$AR$48,AM225&lt;Pieņēmumi!$AR$49), "Vidējs","Liels"))))</f>
        <v>Liels</v>
      </c>
      <c r="AO225" s="9">
        <f>IF(AN225="Mikro",Pieņēmumi!$AR$31*AL225*0.5,
IF(AN225="Mazs",Pieņēmumi!$AR$31*AL225,
IF(AN225="Vidējs",Pieņēmumi!$AR$32*AL225,
IF(AN225="Liels",Pieņēmumi!$AR$34*AL225,
0))))</f>
        <v>5.4834054834054831</v>
      </c>
      <c r="AP225" s="9">
        <f>IF(AN225="Mikro",Pieņēmumi!$AR$31*AL225*0.5,0)</f>
        <v>0</v>
      </c>
      <c r="AQ225">
        <v>63</v>
      </c>
      <c r="AR225">
        <v>3</v>
      </c>
      <c r="AS225" s="2">
        <f t="shared" si="191"/>
        <v>21</v>
      </c>
      <c r="AT225" s="6">
        <f>ROUNDUP(IF($A225=1,AQ225/Pieņēmumi!$BC$39,IF($A225=2,AQ225/Pieņēmumi!$BC$40,IF($A225=3,AQ225/Pieņēmumi!$BC$41,AQ225/Pieņēmumi!$BC$42))),$AT$10)</f>
        <v>3</v>
      </c>
      <c r="AU225" s="6">
        <f t="shared" si="166"/>
        <v>21</v>
      </c>
      <c r="AV225" s="6" t="str">
        <f>IF(AND(AU225&gt;=0,AU225&lt;Pieņēmumi!$BC$46),0,
IF(AND(AU225&gt;= Pieņēmumi!$BC$46,AU225&lt;Pieņēmumi!$BC$47), "Mikro",
IF(AND(AU225&gt;=Pieņēmumi!$BC$47,AU225&lt;Pieņēmumi!$BC$48), "Mazs",
IF(AND(AU225&gt;=Pieņēmumi!$BC$48,AU225&lt;Pieņēmumi!$BC$49), "Vidējs","Liels"))))</f>
        <v>Liels</v>
      </c>
      <c r="AW225" s="9">
        <f>IF(AV225="Mikro",Pieņēmumi!$BC$31*AT225*0.5,
IF(AV225="Mazs",Pieņēmumi!$BC$31*AT225,
IF(AV225="Vidējs",Pieņēmumi!$BC$32*AT225,
IF(AV225="Liels",Pieņēmumi!$BC$34*AT225,
0))))</f>
        <v>4.545454545454545</v>
      </c>
      <c r="AX225" s="9">
        <f>IF(AV225="Mikro",Pieņēmumi!$BC$31*AT225*0.5,0)</f>
        <v>0</v>
      </c>
      <c r="AY225">
        <v>48</v>
      </c>
      <c r="AZ225">
        <v>3</v>
      </c>
      <c r="BA225" s="2">
        <f t="shared" si="192"/>
        <v>16</v>
      </c>
      <c r="BB225" s="6">
        <f>ROUNDUP(IF($A225=1,AY225/Pieņēmumi!$BN$39,IF($A225=2,AY225/Pieņēmumi!$BN$40,IF($A225=3,AY225/Pieņēmumi!$BN$41,AY225/Pieņēmumi!$BN$42))),$BB$10)</f>
        <v>2</v>
      </c>
      <c r="BC225" s="6">
        <f t="shared" si="167"/>
        <v>24</v>
      </c>
      <c r="BD225" s="6" t="str">
        <f>IF(AND(BC225&gt;=0,BC225&lt;Pieņēmumi!$BN$46),0,
IF(AND(BC225&gt;= Pieņēmumi!$BN$46,BC225&lt;Pieņēmumi!$BN$47), "Mikro",
IF(AND(BC225&gt;=Pieņēmumi!$BN$47,BC225&lt;Pieņēmumi!$BN$48), "Mazs",
IF(AND(BC225&gt;=Pieņēmumi!$BN$48,BC225&lt;Pieņēmumi!$BN$49), "Vidējs","Liels"))))</f>
        <v>Liels</v>
      </c>
      <c r="BE225" s="9">
        <f>IF(BD225="Mikro",Pieņēmumi!$BN$31*BB225*0.5,
IF(BD225="Mazs",Pieņēmumi!$BN$31*BB225,
IF(BD225="Vidējs",Pieņēmumi!$BN$32*BB225,
IF(BD225="Liels",Pieņēmumi!$BN$34*BB225,
0))))</f>
        <v>3.1746031746031744</v>
      </c>
      <c r="BF225" s="9">
        <f>IF(BD225="Mikro",Pieņēmumi!$BN$31*BB225*0.5,0)</f>
        <v>0</v>
      </c>
      <c r="BG225">
        <v>62</v>
      </c>
      <c r="BH225">
        <v>2</v>
      </c>
      <c r="BI225" s="2">
        <f t="shared" si="193"/>
        <v>31</v>
      </c>
      <c r="BJ225" s="6">
        <f>ROUNDUP(IF($A225=1,BG225/Pieņēmumi!$BY$39,IF($A225=2,BG225/Pieņēmumi!$BY$40,IF($A225=3,BG225/Pieņēmumi!$BY$41,BG225/Pieņēmumi!$BY$42))),$BJ$10)</f>
        <v>3</v>
      </c>
      <c r="BK225" s="6">
        <f t="shared" si="168"/>
        <v>20.666666666666668</v>
      </c>
      <c r="BL225" s="6" t="str">
        <f>IF(AND(BK225&gt;=0,BK225&lt;Pieņēmumi!$BY$46),0,
IF(AND(BK225&gt;= Pieņēmumi!$BY$46,BK225&lt;Pieņēmumi!$BY$47), "Mikro",
IF(AND(BK225&gt;=Pieņēmumi!$BY$47,BK225&lt;Pieņēmumi!$BY$48), "Mazs",
IF(AND(BK225&gt;=Pieņēmumi!$BY$48,BK225&lt;Pieņēmumi!$BY$49), "Vidējs","Liels"))))</f>
        <v>Vidējs</v>
      </c>
      <c r="BM225" s="9">
        <f>IF(BL225="Mikro",Pieņēmumi!$BY$31*BJ225*0.5,
IF(BL225="Mazs",Pieņēmumi!$BY$31*BJ225,
IF(BL225="Vidējs",Pieņēmumi!$BY$32*BJ225,
IF(BL225="Liels",Pieņēmumi!$BY$34*BJ225,
0))))</f>
        <v>3.8759689922480618</v>
      </c>
      <c r="BN225" s="9">
        <f>IF(BL225="Mikro",Pieņēmumi!$BY$31*BJ225*0.5,0)</f>
        <v>0</v>
      </c>
      <c r="BO225">
        <v>47</v>
      </c>
      <c r="BP225">
        <v>2</v>
      </c>
      <c r="BQ225" s="2">
        <f t="shared" si="194"/>
        <v>23.5</v>
      </c>
      <c r="BR225" s="6">
        <f>ROUNDUP(IF($A225=1,BO225/Pieņēmumi!$CJ$39,IF($A225=2,BO225/Pieņēmumi!$CJ$40,IF($A225=3,BO225/Pieņēmumi!$CJ$41,BO225/Pieņēmumi!$CJ$42))),$BR$10)</f>
        <v>2</v>
      </c>
      <c r="BS225" s="6">
        <f t="shared" si="169"/>
        <v>23.5</v>
      </c>
      <c r="BT225" s="6" t="str">
        <f>IF(AND(BS225&gt;=0,BS225&lt;Pieņēmumi!$CJ$46),0,
IF(AND(BS225&gt;= Pieņēmumi!$CJ$46,BS225&lt;Pieņēmumi!$CJ$47), "Mikro",
IF(AND(BS225&gt;=Pieņēmumi!$CJ$47,BS225&lt;Pieņēmumi!$CJ$48), "Mazs",
IF(AND(BS225&gt;=Pieņēmumi!$CJ$48,BS225&lt;Pieņēmumi!$CJ$49), "Vidējs","Liels"))))</f>
        <v>Liels</v>
      </c>
      <c r="BU225" s="9">
        <f>IF(BT225="Mikro",Pieņēmumi!$CJ$31*BR225*0.5,
IF(BT225="Mazs",Pieņēmumi!$CJ$31*BR225,
IF(BT225="Vidējs",Pieņēmumi!$CJ$32*BR225,
IF(BT225="Liels",Pieņēmumi!$CJ$34*BR225,
0))))</f>
        <v>3.3910533910533909</v>
      </c>
      <c r="BV225" s="9">
        <f>IF(BT225="Mikro",Pieņēmumi!$CJ$31*BR225*0.5,0)</f>
        <v>0</v>
      </c>
      <c r="BW225">
        <v>19</v>
      </c>
      <c r="BX225">
        <v>1</v>
      </c>
      <c r="BY225" s="2">
        <f>BW225/BX225</f>
        <v>19</v>
      </c>
      <c r="BZ225" s="6">
        <f>ROUNDUP(IF($A225=1,BW225/Pieņēmumi!$CU$42,IF($A225=2,BW225/Pieņēmumi!$CU$43,IF($A225=3,BW225/Pieņēmumi!$CU$44,BW225/Pieņēmumi!$CU$45))),$CH$10)</f>
        <v>1</v>
      </c>
      <c r="CA225" s="6">
        <f t="shared" si="170"/>
        <v>19</v>
      </c>
      <c r="CB225" s="6" t="str">
        <f>IF(AND(CA225&gt;=0,CA225&lt;Pieņēmumi!$CU$49),0,
IF(AND(CA225&gt;=Pieņēmumi!$CU$49,CA225&lt;Pieņēmumi!$CU$50),"Mazs",
IF(AND(CA225&gt;=Pieņēmumi!$CU$50,CA225&lt;Pieņēmumi!$CU$51),"Vidējs","Liels")))</f>
        <v>Vidējs</v>
      </c>
      <c r="CC225" s="9">
        <f>IF(CB225="Mazs",Pieņēmumi!$CU$34*BZ225,IF(CB225="Vidējs",Pieņēmumi!$CU$35*BZ225,IF(CB225="Liels",Pieņēmumi!$CU$37*BZ225,0)))</f>
        <v>1.3888888888888891</v>
      </c>
      <c r="CD225" s="9">
        <f>IF(CB225="Mazs",(Pieņēmumi!$CU$35-Pieņēmumi!$CU$34)*BZ225,0)</f>
        <v>0</v>
      </c>
      <c r="CE225">
        <v>28</v>
      </c>
      <c r="CF225">
        <v>1</v>
      </c>
      <c r="CG225" s="2">
        <f>CE225/CF225</f>
        <v>28</v>
      </c>
      <c r="CH225" s="6">
        <f>ROUNDUP(IF($A225=1,CE225/Pieņēmumi!$DE$42,IF($A225=2,CE225/Pieņēmumi!$DE$43,IF($A225=3,CE225/Pieņēmumi!$DE$44,CE225/Pieņēmumi!$DE$45))),$CH$10)</f>
        <v>2</v>
      </c>
      <c r="CI225" s="6">
        <f t="shared" si="171"/>
        <v>14</v>
      </c>
      <c r="CJ225" s="6" t="str">
        <f>IF(AND(CI225&gt;=0,CI225&lt;Pieņēmumi!$DE$49),0,
IF(AND(CI225&gt;=Pieņēmumi!$DE$49,CI225&lt;Pieņēmumi!$DE$50),"Mazs",
IF(AND(CI225&gt;=Pieņēmumi!$DE$50,CI225&lt;Pieņēmumi!$DE$51),"Vidējs","Liels")))</f>
        <v>Vidējs</v>
      </c>
      <c r="CK225" s="9">
        <f>IF(CJ225="Mazs",Pieņēmumi!$DE$34*CH225,IF(CJ225="Vidējs",Pieņēmumi!$DE$35*CH225,IF(CJ225="Liels",Pieņēmumi!$DE$37*CH225,0)))</f>
        <v>2.7777777777777781</v>
      </c>
      <c r="CL225" s="9">
        <f>IF(CJ225="Mazs",(Pieņēmumi!$DE$35-Pieņēmumi!$DE$34)*CH225,0)</f>
        <v>0</v>
      </c>
      <c r="CM225">
        <v>33</v>
      </c>
      <c r="CN225">
        <v>1</v>
      </c>
      <c r="CO225" s="2">
        <f>CM225/CN225</f>
        <v>33</v>
      </c>
      <c r="CP225" s="6">
        <f>ROUNDUP(IF($A225=1,CM225/Pieņēmumi!$DO$42,IF($A225=2,CM225/Pieņēmumi!$DO$43,IF($A225=3,CM225/Pieņēmumi!$DO$44,CM225/Pieņēmumi!$DO$45))),$CP$10)</f>
        <v>2</v>
      </c>
      <c r="CQ225" s="6">
        <f t="shared" si="172"/>
        <v>16.5</v>
      </c>
      <c r="CR225" s="6" t="str">
        <f>IF(AND(CQ225&gt;=0,CQ225&lt;Pieņēmumi!$DO$49),0,
IF(AND(CQ225&gt;=Pieņēmumi!$DO$49,CQ225&lt;Pieņēmumi!$DO$50),"Mazs",
IF(AND(CQ225&gt;=Pieņēmumi!$DO$50,CQ225&lt;Pieņēmumi!$DO$51),"Vidējs","Liels")))</f>
        <v>Vidējs</v>
      </c>
      <c r="CS225" s="9">
        <f>IF(CR225="Mazs",Pieņēmumi!$DO$34*CP225,IF(CR225="Vidējs",Pieņēmumi!$DO$35*CP225,IF(CR225="Liels",Pieņēmumi!$DO$37*CP225,0)))</f>
        <v>2.7777777777777781</v>
      </c>
      <c r="CT225" s="9">
        <f>IF(CR225="Mazs",(Pieņēmumi!$DO$35-Pieņēmumi!$DO$34)*CP225,0)</f>
        <v>0</v>
      </c>
      <c r="CU225" s="6">
        <f t="shared" si="173"/>
        <v>720</v>
      </c>
      <c r="CV225" s="6">
        <f t="shared" si="174"/>
        <v>31</v>
      </c>
      <c r="CW225" s="2">
        <f t="shared" si="175"/>
        <v>23.225806451612904</v>
      </c>
      <c r="CX225" t="str">
        <f t="shared" si="176"/>
        <v>Lielā</v>
      </c>
    </row>
    <row r="226" spans="1:102" x14ac:dyDescent="0.25">
      <c r="A226" s="5">
        <v>3</v>
      </c>
      <c r="B226" s="23">
        <v>0.61828081003978208</v>
      </c>
      <c r="C226">
        <v>5</v>
      </c>
      <c r="D226">
        <v>1</v>
      </c>
      <c r="E226" s="2">
        <f t="shared" si="186"/>
        <v>5</v>
      </c>
      <c r="F226" s="6">
        <f>ROUNDUP(IF($A226=1,C226/Pieņēmumi!$B$39,IF($A226=2,C226/Pieņēmumi!$B$40,IF($A226=3,C226/Pieņēmumi!$B$41,C226/Pieņēmumi!$B$42))),$F$10)</f>
        <v>1</v>
      </c>
      <c r="G226" s="6">
        <f t="shared" si="161"/>
        <v>5</v>
      </c>
      <c r="H226" s="6" t="str">
        <f>IF(AND(G226&gt;=0,G226&lt;Pieņēmumi!$B$46),0,
IF(AND(G226&gt;= Pieņēmumi!$B$46,G226&lt;Pieņēmumi!$B$47), "Mikro",
IF(AND(G226&gt;=Pieņēmumi!$B$47,G226&lt;Pieņēmumi!$B$48), "Mazs",
IF(AND(G226&gt;=Pieņēmumi!$B$48,G226&lt;Pieņēmumi!$B$49), "Vidējs","Liels"))))</f>
        <v>Mikro</v>
      </c>
      <c r="I226" s="9">
        <f>IF(H226="Mikro",Pieņēmumi!$B$31*F226*0.5,
IF(H226="Mazs",Pieņēmumi!$B$31*F226,
IF(H226="Vidējs",Pieņēmumi!$B$32*F226,
IF(H226="Liels",Pieņēmumi!$B$34*F226,
0))))</f>
        <v>0.35792094615624032</v>
      </c>
      <c r="J226" s="9">
        <f>IF(H226="Mikro",Pieņēmumi!$B$31*F226*0.5,0)</f>
        <v>0.35792094615624032</v>
      </c>
      <c r="K226">
        <v>9</v>
      </c>
      <c r="L226">
        <v>1</v>
      </c>
      <c r="M226" s="2">
        <f t="shared" si="187"/>
        <v>9</v>
      </c>
      <c r="N226" s="6">
        <f>ROUNDUP(IF($A226=1,K226/Pieņēmumi!$L$39,IF($A226=2,K226/Pieņēmumi!$L$40,IF($A226=3,K226/Pieņēmumi!$L$41,K226/Pieņēmumi!$L$42))),$N$10)</f>
        <v>1</v>
      </c>
      <c r="O226" s="6">
        <f t="shared" si="162"/>
        <v>9</v>
      </c>
      <c r="P226" s="6" t="str">
        <f>IF(AND(O226&gt;=0,O226&lt;Pieņēmumi!$L$46),0,
IF(AND(O226&gt;= Pieņēmumi!$L$46,O226&lt;Pieņēmumi!$L$47), "Mikro",
IF(AND(O226&gt;=Pieņēmumi!$L$47,O226&lt;Pieņēmumi!$L$48), "Mazs",
IF(AND(O226&gt;=Pieņēmumi!$L$48,O226&lt;Pieņēmumi!$L$49), "Vidējs","Liels"))))</f>
        <v>Mazs</v>
      </c>
      <c r="Q226" s="9">
        <f>IF(P226="Mikro",Pieņēmumi!$L$31*N226*0.5,
IF(P226="Mazs",Pieņēmumi!$L$31*N226,
IF(P226="Vidējs",Pieņēmumi!$L$32*N226,
IF(P226="Liels",Pieņēmumi!$L$34*N226,
0))))</f>
        <v>0.7469654528478058</v>
      </c>
      <c r="R226" s="9">
        <f>IF(P226="Mikro",Pieņēmumi!$L$31*N226*0.5,0)</f>
        <v>0</v>
      </c>
      <c r="S226">
        <v>11</v>
      </c>
      <c r="T226">
        <v>1</v>
      </c>
      <c r="U226" s="2">
        <f t="shared" si="188"/>
        <v>11</v>
      </c>
      <c r="V226" s="6">
        <f>ROUNDUP(IF($A226=1,S226/Pieņēmumi!$V$39,IF($A226=2,S226/Pieņēmumi!$V$40,IF($A226=3,S226/Pieņēmumi!$V$41,S226/Pieņēmumi!$V$42))),$V$10)</f>
        <v>1</v>
      </c>
      <c r="W226" s="6">
        <f t="shared" si="163"/>
        <v>11</v>
      </c>
      <c r="X226" s="6" t="str">
        <f>IF(AND(W226&gt;=0,W226&lt;Pieņēmumi!$V$46),0,
IF(AND(W226&gt;= Pieņēmumi!$V$46,W226&lt;Pieņēmumi!$V$47), "Mikro",
IF(AND(W226&gt;=Pieņēmumi!$V$47,W226&lt;Pieņēmumi!$V$48), "Mazs",
IF(AND(W226&gt;=Pieņēmumi!$V$48,W226&lt;Pieņēmumi!$V$49), "Vidējs","Liels"))))</f>
        <v>Mazs</v>
      </c>
      <c r="Y226" s="9">
        <f>IF(X226="Mikro",Pieņēmumi!$V$31*V226*0.5,
IF(X226="Mazs",Pieņēmumi!$V$31*V226,
IF(X226="Vidējs",Pieņēmumi!$V$32*V226,
IF(X226="Liels",Pieņēmumi!$V$34*V226,
0))))</f>
        <v>0.77808901338313108</v>
      </c>
      <c r="Z226" s="9">
        <f>IF(X226="Mikro",Pieņēmumi!$V$31*V226*0.5,0)</f>
        <v>0</v>
      </c>
      <c r="AA226">
        <v>7</v>
      </c>
      <c r="AB226">
        <v>1</v>
      </c>
      <c r="AC226" s="2">
        <f t="shared" si="189"/>
        <v>7</v>
      </c>
      <c r="AD226" s="6">
        <f>ROUNDUP(IF($A226=1,AA226/Pieņēmumi!$AF$39,IF($A226=2,AA226/Pieņēmumi!$AF$40,IF($A226=3,AA226/Pieņēmumi!$AF$41,AA226/Pieņēmumi!$AF$42))),$AD$10)</f>
        <v>1</v>
      </c>
      <c r="AE226" s="6">
        <f t="shared" si="164"/>
        <v>7</v>
      </c>
      <c r="AF226" s="6" t="str">
        <f>IF(AND(AE226&gt;=0,AE226&lt;Pieņēmumi!$AF$46),0,
IF(AND(AE226&gt;= Pieņēmumi!$AF$46,AE226&lt;Pieņēmumi!$AF$47), "Mikro",
IF(AND(AE226&gt;=Pieņēmumi!$AF$47,AE226&lt;Pieņēmumi!$AF$48), "Mazs",
IF(AND(AE226&gt;=Pieņēmumi!$AF$48,AE226&lt;Pieņēmumi!$AF$49), "Vidējs","Liels"))))</f>
        <v>Mikro</v>
      </c>
      <c r="AG226" s="9">
        <f>IF(AF226="Mikro",Pieņēmumi!$AF$31*AD226*0.5,
IF(AF226="Mazs",Pieņēmumi!$AF$31*AD226,
IF(AF226="Vidējs",Pieņēmumi!$AF$32*AD226,
IF(AF226="Liels",Pieņēmumi!$AF$34*AD226,
0))))</f>
        <v>0.42016806722689076</v>
      </c>
      <c r="AH226" s="9">
        <f>IF(AF226="Mikro",Pieņēmumi!$AF$31*AD226*0.5,0)</f>
        <v>0.42016806722689076</v>
      </c>
      <c r="AI226">
        <v>16</v>
      </c>
      <c r="AJ226">
        <v>1</v>
      </c>
      <c r="AK226" s="2">
        <f t="shared" si="190"/>
        <v>16</v>
      </c>
      <c r="AL226" s="6">
        <f>ROUNDUP(IF($A226=1,AI226/Pieņēmumi!$AR$39,IF($A226=2,AI226/Pieņēmumi!$AR$40,IF($A226=3,AI226/Pieņēmumi!$AR$41,AI226/Pieņēmumi!$AR$42))),$AL$10)</f>
        <v>1</v>
      </c>
      <c r="AM226" s="6">
        <f t="shared" si="165"/>
        <v>16</v>
      </c>
      <c r="AN226" s="6" t="str">
        <f>IF(AND(AM226&gt;=0,AM226&lt;Pieņēmumi!$AR$46),0,
IF(AND(AM226&gt;= Pieņēmumi!$AR$46,AM226&lt;Pieņēmumi!$AR$47), "Mikro",
IF(AND(AM226&gt;=Pieņēmumi!$AR$47,AM226&lt;Pieņēmumi!$AR$48), "Mazs",
IF(AND(AM226&gt;=Pieņēmumi!$AR$48,AM226&lt;Pieņēmumi!$AR$49), "Vidējs","Liels"))))</f>
        <v>Vidējs</v>
      </c>
      <c r="AO226" s="9">
        <f>IF(AN226="Mikro",Pieņēmumi!$AR$31*AL226*0.5,
IF(AN226="Mazs",Pieņēmumi!$AR$31*AL226,
IF(AN226="Vidējs",Pieņēmumi!$AR$32*AL226,
IF(AN226="Liels",Pieņēmumi!$AR$34*AL226,
0))))</f>
        <v>1.0981912144702843</v>
      </c>
      <c r="AP226" s="9">
        <f>IF(AN226="Mikro",Pieņēmumi!$AR$31*AL226*0.5,0)</f>
        <v>0</v>
      </c>
      <c r="AQ226">
        <v>15</v>
      </c>
      <c r="AR226">
        <v>1</v>
      </c>
      <c r="AS226" s="2">
        <f t="shared" si="191"/>
        <v>15</v>
      </c>
      <c r="AT226" s="6">
        <f>ROUNDUP(IF($A226=1,AQ226/Pieņēmumi!$BC$39,IF($A226=2,AQ226/Pieņēmumi!$BC$40,IF($A226=3,AQ226/Pieņēmumi!$BC$41,AQ226/Pieņēmumi!$BC$42))),$AT$10)</f>
        <v>1</v>
      </c>
      <c r="AU226" s="6">
        <f t="shared" si="166"/>
        <v>15</v>
      </c>
      <c r="AV226" s="6" t="str">
        <f>IF(AND(AU226&gt;=0,AU226&lt;Pieņēmumi!$BC$46),0,
IF(AND(AU226&gt;= Pieņēmumi!$BC$46,AU226&lt;Pieņēmumi!$BC$47), "Mikro",
IF(AND(AU226&gt;=Pieņēmumi!$BC$47,AU226&lt;Pieņēmumi!$BC$48), "Mazs",
IF(AND(AU226&gt;=Pieņēmumi!$BC$48,AU226&lt;Pieņēmumi!$BC$49), "Vidējs","Liels"))))</f>
        <v>Vidējs</v>
      </c>
      <c r="AW226" s="9">
        <f>IF(AV226="Mikro",Pieņēmumi!$BC$31*AT226*0.5,
IF(AV226="Mazs",Pieņēmumi!$BC$31*AT226,
IF(AV226="Vidējs",Pieņēmumi!$BC$32*AT226,
IF(AV226="Liels",Pieņēmumi!$BC$34*AT226,
0))))</f>
        <v>1.1627906976744187</v>
      </c>
      <c r="AX226" s="9">
        <f>IF(AV226="Mikro",Pieņēmumi!$BC$31*AT226*0.5,0)</f>
        <v>0</v>
      </c>
      <c r="AY226">
        <v>15</v>
      </c>
      <c r="AZ226">
        <v>1</v>
      </c>
      <c r="BA226" s="2">
        <f t="shared" si="192"/>
        <v>15</v>
      </c>
      <c r="BB226" s="6">
        <f>ROUNDUP(IF($A226=1,AY226/Pieņēmumi!$BN$39,IF($A226=2,AY226/Pieņēmumi!$BN$40,IF($A226=3,AY226/Pieņēmumi!$BN$41,AY226/Pieņēmumi!$BN$42))),$BB$10)</f>
        <v>1</v>
      </c>
      <c r="BC226" s="6">
        <f t="shared" si="167"/>
        <v>15</v>
      </c>
      <c r="BD226" s="6" t="str">
        <f>IF(AND(BC226&gt;=0,BC226&lt;Pieņēmumi!$BN$46),0,
IF(AND(BC226&gt;= Pieņēmumi!$BN$46,BC226&lt;Pieņēmumi!$BN$47), "Mikro",
IF(AND(BC226&gt;=Pieņēmumi!$BN$47,BC226&lt;Pieņēmumi!$BN$48), "Mazs",
IF(AND(BC226&gt;=Pieņēmumi!$BN$48,BC226&lt;Pieņēmumi!$BN$49), "Vidējs","Liels"))))</f>
        <v>Vidējs</v>
      </c>
      <c r="BE226" s="9">
        <f>IF(BD226="Mikro",Pieņēmumi!$BN$31*BB226*0.5,
IF(BD226="Mazs",Pieņēmumi!$BN$31*BB226,
IF(BD226="Vidējs",Pieņēmumi!$BN$32*BB226,
IF(BD226="Liels",Pieņēmumi!$BN$34*BB226,
0))))</f>
        <v>1.227390180878553</v>
      </c>
      <c r="BF226" s="9">
        <f>IF(BD226="Mikro",Pieņēmumi!$BN$31*BB226*0.5,0)</f>
        <v>0</v>
      </c>
      <c r="BG226">
        <v>7</v>
      </c>
      <c r="BH226">
        <v>1</v>
      </c>
      <c r="BI226" s="2">
        <f t="shared" si="193"/>
        <v>7</v>
      </c>
      <c r="BJ226" s="6">
        <f>ROUNDUP(IF($A226=1,BG226/Pieņēmumi!$BY$39,IF($A226=2,BG226/Pieņēmumi!$BY$40,IF($A226=3,BG226/Pieņēmumi!$BY$41,BG226/Pieņēmumi!$BY$42))),$BJ$10)</f>
        <v>1</v>
      </c>
      <c r="BK226" s="6">
        <f t="shared" si="168"/>
        <v>7</v>
      </c>
      <c r="BL226" s="6" t="str">
        <f>IF(AND(BK226&gt;=0,BK226&lt;Pieņēmumi!$BY$46),0,
IF(AND(BK226&gt;= Pieņēmumi!$BY$46,BK226&lt;Pieņēmumi!$BY$47), "Mikro",
IF(AND(BK226&gt;=Pieņēmumi!$BY$47,BK226&lt;Pieņēmumi!$BY$48), "Mazs",
IF(AND(BK226&gt;=Pieņēmumi!$BY$48,BK226&lt;Pieņēmumi!$BY$49), "Vidējs","Liels"))))</f>
        <v>Mikro</v>
      </c>
      <c r="BM226" s="9">
        <f>IF(BL226="Mikro",Pieņēmumi!$BY$31*BJ226*0.5,
IF(BL226="Mazs",Pieņēmumi!$BY$31*BJ226,
IF(BL226="Vidējs",Pieņēmumi!$BY$32*BJ226,
IF(BL226="Liels",Pieņēmumi!$BY$34*BJ226,
0))))</f>
        <v>0.54466230936819171</v>
      </c>
      <c r="BN226" s="9">
        <f>IF(BL226="Mikro",Pieņēmumi!$BY$31*BJ226*0.5,0)</f>
        <v>0.54466230936819171</v>
      </c>
      <c r="BO226">
        <v>10</v>
      </c>
      <c r="BP226">
        <v>1</v>
      </c>
      <c r="BQ226" s="2">
        <f t="shared" si="194"/>
        <v>10</v>
      </c>
      <c r="BR226" s="6">
        <f>ROUNDUP(IF($A226=1,BO226/Pieņēmumi!$CJ$39,IF($A226=2,BO226/Pieņēmumi!$CJ$40,IF($A226=3,BO226/Pieņēmumi!$CJ$41,BO226/Pieņēmumi!$CJ$42))),$BR$10)</f>
        <v>1</v>
      </c>
      <c r="BS226" s="6">
        <f t="shared" si="169"/>
        <v>10</v>
      </c>
      <c r="BT226" s="6" t="str">
        <f>IF(AND(BS226&gt;=0,BS226&lt;Pieņēmumi!$CJ$46),0,
IF(AND(BS226&gt;= Pieņēmumi!$CJ$46,BS226&lt;Pieņēmumi!$CJ$47), "Mikro",
IF(AND(BS226&gt;=Pieņēmumi!$CJ$47,BS226&lt;Pieņēmumi!$CJ$48), "Mazs",
IF(AND(BS226&gt;=Pieņēmumi!$CJ$48,BS226&lt;Pieņēmumi!$CJ$49), "Vidējs","Liels"))))</f>
        <v>Mazs</v>
      </c>
      <c r="BU226" s="9">
        <f>IF(BT226="Mikro",Pieņēmumi!$CJ$31*BR226*0.5,
IF(BT226="Mazs",Pieņēmumi!$CJ$31*BR226,
IF(BT226="Vidējs",Pieņēmumi!$CJ$32*BR226,
IF(BT226="Liels",Pieņēmumi!$CJ$34*BR226,
0))))</f>
        <v>1.0893246187363834</v>
      </c>
      <c r="BV226" s="9">
        <f>IF(BT226="Mikro",Pieņēmumi!$CJ$31*BR226*0.5,0)</f>
        <v>0</v>
      </c>
      <c r="BW226">
        <v>0</v>
      </c>
      <c r="BX226">
        <v>0</v>
      </c>
      <c r="BY226" s="2">
        <v>0</v>
      </c>
      <c r="BZ226" s="6">
        <f>ROUNDUP(IF($A226=1,BW226/Pieņēmumi!$CU$42,IF($A226=2,BW226/Pieņēmumi!$CU$43,IF($A226=3,BW226/Pieņēmumi!$CU$44,BW226/Pieņēmumi!$CU$45))),$CH$10)</f>
        <v>0</v>
      </c>
      <c r="CA226" s="6">
        <f t="shared" si="170"/>
        <v>0</v>
      </c>
      <c r="CB226" s="6">
        <f>IF(AND(CA226&gt;=0,CA226&lt;Pieņēmumi!$CU$49),0,
IF(AND(CA226&gt;=Pieņēmumi!$CU$49,CA226&lt;Pieņēmumi!$CU$50),"Mazs",
IF(AND(CA226&gt;=Pieņēmumi!$CU$50,CA226&lt;Pieņēmumi!$CU$51),"Vidējs","Liels")))</f>
        <v>0</v>
      </c>
      <c r="CC226" s="9">
        <f>IF(CB226="Mazs",Pieņēmumi!$CU$34*BZ226,IF(CB226="Vidējs",Pieņēmumi!$CU$35*BZ226,IF(CB226="Liels",Pieņēmumi!$CU$37*BZ226,0)))</f>
        <v>0</v>
      </c>
      <c r="CD226" s="9">
        <f>IF(CB226="Mazs",(Pieņēmumi!$CU$35-Pieņēmumi!$CU$34)*BZ226,0)</f>
        <v>0</v>
      </c>
      <c r="CE226">
        <v>0</v>
      </c>
      <c r="CF226">
        <v>0</v>
      </c>
      <c r="CG226" s="2">
        <v>0</v>
      </c>
      <c r="CH226" s="6">
        <f>ROUNDUP(IF($A226=1,CE226/Pieņēmumi!$DE$42,IF($A226=2,CE226/Pieņēmumi!$DE$43,IF($A226=3,CE226/Pieņēmumi!$DE$44,CE226/Pieņēmumi!$DE$45))),$CH$10)</f>
        <v>0</v>
      </c>
      <c r="CI226" s="6">
        <f t="shared" si="171"/>
        <v>0</v>
      </c>
      <c r="CJ226" s="6">
        <f>IF(AND(CI226&gt;=0,CI226&lt;Pieņēmumi!$DE$49),0,
IF(AND(CI226&gt;=Pieņēmumi!$DE$49,CI226&lt;Pieņēmumi!$DE$50),"Mazs",
IF(AND(CI226&gt;=Pieņēmumi!$DE$50,CI226&lt;Pieņēmumi!$DE$51),"Vidējs","Liels")))</f>
        <v>0</v>
      </c>
      <c r="CK226" s="9">
        <f>IF(CJ226="Mazs",Pieņēmumi!$DE$34*CH226,IF(CJ226="Vidējs",Pieņēmumi!$DE$35*CH226,IF(CJ226="Liels",Pieņēmumi!$DE$37*CH226,0)))</f>
        <v>0</v>
      </c>
      <c r="CL226" s="9">
        <f>IF(CJ226="Mazs",(Pieņēmumi!$DE$35-Pieņēmumi!$DE$34)*CH226,0)</f>
        <v>0</v>
      </c>
      <c r="CM226">
        <v>0</v>
      </c>
      <c r="CN226">
        <v>0</v>
      </c>
      <c r="CO226" s="2">
        <v>0</v>
      </c>
      <c r="CP226" s="6">
        <f>ROUNDUP(IF($A226=1,CM226/Pieņēmumi!$DO$42,IF($A226=2,CM226/Pieņēmumi!$DO$43,IF($A226=3,CM226/Pieņēmumi!$DO$44,CM226/Pieņēmumi!$DO$45))),$CP$10)</f>
        <v>0</v>
      </c>
      <c r="CQ226" s="6">
        <f t="shared" si="172"/>
        <v>0</v>
      </c>
      <c r="CR226" s="6">
        <f>IF(AND(CQ226&gt;=0,CQ226&lt;Pieņēmumi!$DO$49),0,
IF(AND(CQ226&gt;=Pieņēmumi!$DO$49,CQ226&lt;Pieņēmumi!$DO$50),"Mazs",
IF(AND(CQ226&gt;=Pieņēmumi!$DO$50,CQ226&lt;Pieņēmumi!$DO$51),"Vidējs","Liels")))</f>
        <v>0</v>
      </c>
      <c r="CS226" s="9">
        <f>IF(CR226="Mazs",Pieņēmumi!$DO$34*CP226,IF(CR226="Vidējs",Pieņēmumi!$DO$35*CP226,IF(CR226="Liels",Pieņēmumi!$DO$37*CP226,0)))</f>
        <v>0</v>
      </c>
      <c r="CT226" s="9">
        <f>IF(CR226="Mazs",(Pieņēmumi!$DO$35-Pieņēmumi!$DO$34)*CP226,0)</f>
        <v>0</v>
      </c>
      <c r="CU226" s="6">
        <f t="shared" si="173"/>
        <v>95</v>
      </c>
      <c r="CV226" s="6">
        <f t="shared" si="174"/>
        <v>9</v>
      </c>
      <c r="CW226" s="2">
        <f t="shared" si="175"/>
        <v>10.555555555555555</v>
      </c>
      <c r="CX226" t="str">
        <f t="shared" si="176"/>
        <v>Mazā</v>
      </c>
    </row>
    <row r="227" spans="1:102" x14ac:dyDescent="0.25">
      <c r="A227" s="5">
        <v>1</v>
      </c>
      <c r="B227" s="23">
        <v>0.61628063618863949</v>
      </c>
      <c r="C227">
        <v>20</v>
      </c>
      <c r="D227">
        <v>1</v>
      </c>
      <c r="E227" s="2">
        <f t="shared" si="186"/>
        <v>20</v>
      </c>
      <c r="F227" s="6">
        <f>ROUNDUP(IF($A227=1,C227/Pieņēmumi!$B$39,IF($A227=2,C227/Pieņēmumi!$B$40,IF($A227=3,C227/Pieņēmumi!$B$41,C227/Pieņēmumi!$B$42))),$F$10)</f>
        <v>1</v>
      </c>
      <c r="G227" s="6">
        <f t="shared" si="161"/>
        <v>20</v>
      </c>
      <c r="H227" s="6" t="str">
        <f>IF(AND(G227&gt;=0,G227&lt;Pieņēmumi!$B$46),0,
IF(AND(G227&gt;= Pieņēmumi!$B$46,G227&lt;Pieņēmumi!$B$47), "Mikro",
IF(AND(G227&gt;=Pieņēmumi!$B$47,G227&lt;Pieņēmumi!$B$48), "Mazs",
IF(AND(G227&gt;=Pieņēmumi!$B$48,G227&lt;Pieņēmumi!$B$49), "Vidējs","Liels"))))</f>
        <v>Vidējs</v>
      </c>
      <c r="I227" s="9">
        <f>IF(H227="Mikro",Pieņēmumi!$B$31*F227*0.5,
IF(H227="Mazs",Pieņēmumi!$B$31*F227,
IF(H227="Vidējs",Pieņēmumi!$B$32*F227,
IF(H227="Liels",Pieņēmumi!$B$34*F227,
0))))</f>
        <v>0.8074935400516795</v>
      </c>
      <c r="J227" s="9">
        <f>IF(H227="Mikro",Pieņēmumi!$B$31*F227*0.5,0)</f>
        <v>0</v>
      </c>
      <c r="K227">
        <v>16</v>
      </c>
      <c r="L227">
        <v>1</v>
      </c>
      <c r="M227" s="2">
        <f t="shared" si="187"/>
        <v>16</v>
      </c>
      <c r="N227" s="6">
        <f>ROUNDUP(IF($A227=1,K227/Pieņēmumi!$L$39,IF($A227=2,K227/Pieņēmumi!$L$40,IF($A227=3,K227/Pieņēmumi!$L$41,K227/Pieņēmumi!$L$42))),$N$10)</f>
        <v>1</v>
      </c>
      <c r="O227" s="6">
        <f t="shared" si="162"/>
        <v>16</v>
      </c>
      <c r="P227" s="6" t="str">
        <f>IF(AND(O227&gt;=0,O227&lt;Pieņēmumi!$L$46),0,
IF(AND(O227&gt;= Pieņēmumi!$L$46,O227&lt;Pieņēmumi!$L$47), "Mikro",
IF(AND(O227&gt;=Pieņēmumi!$L$47,O227&lt;Pieņēmumi!$L$48), "Mazs",
IF(AND(O227&gt;=Pieņēmumi!$L$48,O227&lt;Pieņēmumi!$L$49), "Vidējs","Liels"))))</f>
        <v>Vidējs</v>
      </c>
      <c r="Q227" s="9">
        <f>IF(P227="Mikro",Pieņēmumi!$L$31*N227*0.5,
IF(P227="Mazs",Pieņēmumi!$L$31*N227,
IF(P227="Vidējs",Pieņēmumi!$L$32*N227,
IF(P227="Liels",Pieņēmumi!$L$34*N227,
0))))</f>
        <v>0.83979328165374689</v>
      </c>
      <c r="R227" s="9">
        <f>IF(P227="Mikro",Pieņēmumi!$L$31*N227*0.5,0)</f>
        <v>0</v>
      </c>
      <c r="S227">
        <v>10</v>
      </c>
      <c r="T227">
        <v>1</v>
      </c>
      <c r="U227" s="2">
        <f t="shared" si="188"/>
        <v>10</v>
      </c>
      <c r="V227" s="6">
        <f>ROUNDUP(IF($A227=1,S227/Pieņēmumi!$V$39,IF($A227=2,S227/Pieņēmumi!$V$40,IF($A227=3,S227/Pieņēmumi!$V$41,S227/Pieņēmumi!$V$42))),$V$10)</f>
        <v>1</v>
      </c>
      <c r="W227" s="6">
        <f t="shared" si="163"/>
        <v>10</v>
      </c>
      <c r="X227" s="6" t="str">
        <f>IF(AND(W227&gt;=0,W227&lt;Pieņēmumi!$V$46),0,
IF(AND(W227&gt;= Pieņēmumi!$V$46,W227&lt;Pieņēmumi!$V$47), "Mikro",
IF(AND(W227&gt;=Pieņēmumi!$V$47,W227&lt;Pieņēmumi!$V$48), "Mazs",
IF(AND(W227&gt;=Pieņēmumi!$V$48,W227&lt;Pieņēmumi!$V$49), "Vidējs","Liels"))))</f>
        <v>Mazs</v>
      </c>
      <c r="Y227" s="9">
        <f>IF(X227="Mikro",Pieņēmumi!$V$31*V227*0.5,
IF(X227="Mazs",Pieņēmumi!$V$31*V227,
IF(X227="Vidējs",Pieņēmumi!$V$32*V227,
IF(X227="Liels",Pieņēmumi!$V$34*V227,
0))))</f>
        <v>0.77808901338313108</v>
      </c>
      <c r="Z227" s="9">
        <f>IF(X227="Mikro",Pieņēmumi!$V$31*V227*0.5,0)</f>
        <v>0</v>
      </c>
      <c r="AA227">
        <v>15</v>
      </c>
      <c r="AB227">
        <v>1</v>
      </c>
      <c r="AC227" s="2">
        <f t="shared" si="189"/>
        <v>15</v>
      </c>
      <c r="AD227" s="6">
        <f>ROUNDUP(IF($A227=1,AA227/Pieņēmumi!$AF$39,IF($A227=2,AA227/Pieņēmumi!$AF$40,IF($A227=3,AA227/Pieņēmumi!$AF$41,AA227/Pieņēmumi!$AF$42))),$AD$10)</f>
        <v>1</v>
      </c>
      <c r="AE227" s="6">
        <f t="shared" si="164"/>
        <v>15</v>
      </c>
      <c r="AF227" s="6" t="str">
        <f>IF(AND(AE227&gt;=0,AE227&lt;Pieņēmumi!$AF$46),0,
IF(AND(AE227&gt;= Pieņēmumi!$AF$46,AE227&lt;Pieņēmumi!$AF$47), "Mikro",
IF(AND(AE227&gt;=Pieņēmumi!$AF$47,AE227&lt;Pieņēmumi!$AF$48), "Mazs",
IF(AND(AE227&gt;=Pieņēmumi!$AF$48,AE227&lt;Pieņēmumi!$AF$49), "Vidējs","Liels"))))</f>
        <v>Vidējs</v>
      </c>
      <c r="AG227" s="9">
        <f>IF(AF227="Mikro",Pieņēmumi!$AF$31*AD227*0.5,
IF(AF227="Mazs",Pieņēmumi!$AF$31*AD227,
IF(AF227="Vidējs",Pieņēmumi!$AF$32*AD227,
IF(AF227="Liels",Pieņēmumi!$AF$34*AD227,
0))))</f>
        <v>1.03359173126615</v>
      </c>
      <c r="AH227" s="9">
        <f>IF(AF227="Mikro",Pieņēmumi!$AF$31*AD227*0.5,0)</f>
        <v>0</v>
      </c>
      <c r="AI227">
        <v>17</v>
      </c>
      <c r="AJ227">
        <v>1</v>
      </c>
      <c r="AK227" s="2">
        <f t="shared" si="190"/>
        <v>17</v>
      </c>
      <c r="AL227" s="6">
        <f>ROUNDUP(IF($A227=1,AI227/Pieņēmumi!$AR$39,IF($A227=2,AI227/Pieņēmumi!$AR$40,IF($A227=3,AI227/Pieņēmumi!$AR$41,AI227/Pieņēmumi!$AR$42))),$AL$10)</f>
        <v>1</v>
      </c>
      <c r="AM227" s="6">
        <f t="shared" si="165"/>
        <v>17</v>
      </c>
      <c r="AN227" s="6" t="str">
        <f>IF(AND(AM227&gt;=0,AM227&lt;Pieņēmumi!$AR$46),0,
IF(AND(AM227&gt;= Pieņēmumi!$AR$46,AM227&lt;Pieņēmumi!$AR$47), "Mikro",
IF(AND(AM227&gt;=Pieņēmumi!$AR$47,AM227&lt;Pieņēmumi!$AR$48), "Mazs",
IF(AND(AM227&gt;=Pieņēmumi!$AR$48,AM227&lt;Pieņēmumi!$AR$49), "Vidējs","Liels"))))</f>
        <v>Vidējs</v>
      </c>
      <c r="AO227" s="9">
        <f>IF(AN227="Mikro",Pieņēmumi!$AR$31*AL227*0.5,
IF(AN227="Mazs",Pieņēmumi!$AR$31*AL227,
IF(AN227="Vidējs",Pieņēmumi!$AR$32*AL227,
IF(AN227="Liels",Pieņēmumi!$AR$34*AL227,
0))))</f>
        <v>1.0981912144702843</v>
      </c>
      <c r="AP227" s="9">
        <f>IF(AN227="Mikro",Pieņēmumi!$AR$31*AL227*0.5,0)</f>
        <v>0</v>
      </c>
      <c r="AQ227">
        <v>18</v>
      </c>
      <c r="AR227">
        <v>1</v>
      </c>
      <c r="AS227" s="2">
        <f t="shared" si="191"/>
        <v>18</v>
      </c>
      <c r="AT227" s="6">
        <f>ROUNDUP(IF($A227=1,AQ227/Pieņēmumi!$BC$39,IF($A227=2,AQ227/Pieņēmumi!$BC$40,IF($A227=3,AQ227/Pieņēmumi!$BC$41,AQ227/Pieņēmumi!$BC$42))),$AT$10)</f>
        <v>1</v>
      </c>
      <c r="AU227" s="6">
        <f t="shared" si="166"/>
        <v>18</v>
      </c>
      <c r="AV227" s="6" t="str">
        <f>IF(AND(AU227&gt;=0,AU227&lt;Pieņēmumi!$BC$46),0,
IF(AND(AU227&gt;= Pieņēmumi!$BC$46,AU227&lt;Pieņēmumi!$BC$47), "Mikro",
IF(AND(AU227&gt;=Pieņēmumi!$BC$47,AU227&lt;Pieņēmumi!$BC$48), "Mazs",
IF(AND(AU227&gt;=Pieņēmumi!$BC$48,AU227&lt;Pieņēmumi!$BC$49), "Vidējs","Liels"))))</f>
        <v>Vidējs</v>
      </c>
      <c r="AW227" s="9">
        <f>IF(AV227="Mikro",Pieņēmumi!$BC$31*AT227*0.5,
IF(AV227="Mazs",Pieņēmumi!$BC$31*AT227,
IF(AV227="Vidējs",Pieņēmumi!$BC$32*AT227,
IF(AV227="Liels",Pieņēmumi!$BC$34*AT227,
0))))</f>
        <v>1.1627906976744187</v>
      </c>
      <c r="AX227" s="9">
        <f>IF(AV227="Mikro",Pieņēmumi!$BC$31*AT227*0.5,0)</f>
        <v>0</v>
      </c>
      <c r="AY227">
        <v>17</v>
      </c>
      <c r="AZ227">
        <v>1</v>
      </c>
      <c r="BA227" s="2">
        <f t="shared" si="192"/>
        <v>17</v>
      </c>
      <c r="BB227" s="6">
        <f>ROUNDUP(IF($A227=1,AY227/Pieņēmumi!$BN$39,IF($A227=2,AY227/Pieņēmumi!$BN$40,IF($A227=3,AY227/Pieņēmumi!$BN$41,AY227/Pieņēmumi!$BN$42))),$BB$10)</f>
        <v>1</v>
      </c>
      <c r="BC227" s="6">
        <f t="shared" si="167"/>
        <v>17</v>
      </c>
      <c r="BD227" s="6" t="str">
        <f>IF(AND(BC227&gt;=0,BC227&lt;Pieņēmumi!$BN$46),0,
IF(AND(BC227&gt;= Pieņēmumi!$BN$46,BC227&lt;Pieņēmumi!$BN$47), "Mikro",
IF(AND(BC227&gt;=Pieņēmumi!$BN$47,BC227&lt;Pieņēmumi!$BN$48), "Mazs",
IF(AND(BC227&gt;=Pieņēmumi!$BN$48,BC227&lt;Pieņēmumi!$BN$49), "Vidējs","Liels"))))</f>
        <v>Vidējs</v>
      </c>
      <c r="BE227" s="9">
        <f>IF(BD227="Mikro",Pieņēmumi!$BN$31*BB227*0.5,
IF(BD227="Mazs",Pieņēmumi!$BN$31*BB227,
IF(BD227="Vidējs",Pieņēmumi!$BN$32*BB227,
IF(BD227="Liels",Pieņēmumi!$BN$34*BB227,
0))))</f>
        <v>1.227390180878553</v>
      </c>
      <c r="BF227" s="9">
        <f>IF(BD227="Mikro",Pieņēmumi!$BN$31*BB227*0.5,0)</f>
        <v>0</v>
      </c>
      <c r="BG227">
        <v>11</v>
      </c>
      <c r="BH227">
        <v>1</v>
      </c>
      <c r="BI227" s="2">
        <f t="shared" si="193"/>
        <v>11</v>
      </c>
      <c r="BJ227" s="6">
        <f>ROUNDUP(IF($A227=1,BG227/Pieņēmumi!$BY$39,IF($A227=2,BG227/Pieņēmumi!$BY$40,IF($A227=3,BG227/Pieņēmumi!$BY$41,BG227/Pieņēmumi!$BY$42))),$BJ$10)</f>
        <v>1</v>
      </c>
      <c r="BK227" s="6">
        <f t="shared" si="168"/>
        <v>11</v>
      </c>
      <c r="BL227" s="6" t="str">
        <f>IF(AND(BK227&gt;=0,BK227&lt;Pieņēmumi!$BY$46),0,
IF(AND(BK227&gt;= Pieņēmumi!$BY$46,BK227&lt;Pieņēmumi!$BY$47), "Mikro",
IF(AND(BK227&gt;=Pieņēmumi!$BY$47,BK227&lt;Pieņēmumi!$BY$48), "Mazs",
IF(AND(BK227&gt;=Pieņēmumi!$BY$48,BK227&lt;Pieņēmumi!$BY$49), "Vidējs","Liels"))))</f>
        <v>Mazs</v>
      </c>
      <c r="BM227" s="9">
        <f>IF(BL227="Mikro",Pieņēmumi!$BY$31*BJ227*0.5,
IF(BL227="Mazs",Pieņēmumi!$BY$31*BJ227,
IF(BL227="Vidējs",Pieņēmumi!$BY$32*BJ227,
IF(BL227="Liels",Pieņēmumi!$BY$34*BJ227,
0))))</f>
        <v>1.0893246187363834</v>
      </c>
      <c r="BN227" s="9">
        <f>IF(BL227="Mikro",Pieņēmumi!$BY$31*BJ227*0.5,0)</f>
        <v>0</v>
      </c>
      <c r="BO227">
        <v>16</v>
      </c>
      <c r="BP227">
        <v>1</v>
      </c>
      <c r="BQ227" s="2">
        <f t="shared" si="194"/>
        <v>16</v>
      </c>
      <c r="BR227" s="6">
        <f>ROUNDUP(IF($A227=1,BO227/Pieņēmumi!$CJ$39,IF($A227=2,BO227/Pieņēmumi!$CJ$40,IF($A227=3,BO227/Pieņēmumi!$CJ$41,BO227/Pieņēmumi!$CJ$42))),$BR$10)</f>
        <v>1</v>
      </c>
      <c r="BS227" s="6">
        <f t="shared" si="169"/>
        <v>16</v>
      </c>
      <c r="BT227" s="6" t="str">
        <f>IF(AND(BS227&gt;=0,BS227&lt;Pieņēmumi!$CJ$46),0,
IF(AND(BS227&gt;= Pieņēmumi!$CJ$46,BS227&lt;Pieņēmumi!$CJ$47), "Mikro",
IF(AND(BS227&gt;=Pieņēmumi!$CJ$47,BS227&lt;Pieņēmumi!$CJ$48), "Mazs",
IF(AND(BS227&gt;=Pieņēmumi!$CJ$48,BS227&lt;Pieņēmumi!$CJ$49), "Vidējs","Liels"))))</f>
        <v>Vidējs</v>
      </c>
      <c r="BU227" s="9">
        <f>IF(BT227="Mikro",Pieņēmumi!$CJ$31*BR227*0.5,
IF(BT227="Mazs",Pieņēmumi!$CJ$31*BR227,
IF(BT227="Vidējs",Pieņēmumi!$CJ$32*BR227,
IF(BT227="Liels",Pieņēmumi!$CJ$34*BR227,
0))))</f>
        <v>1.2919896640826873</v>
      </c>
      <c r="BV227" s="9">
        <f>IF(BT227="Mikro",Pieņēmumi!$CJ$31*BR227*0.5,0)</f>
        <v>0</v>
      </c>
      <c r="BW227">
        <v>0</v>
      </c>
      <c r="BX227">
        <v>0</v>
      </c>
      <c r="BY227" s="2">
        <v>0</v>
      </c>
      <c r="BZ227" s="6">
        <f>ROUNDUP(IF($A227=1,BW227/Pieņēmumi!$CU$42,IF($A227=2,BW227/Pieņēmumi!$CU$43,IF($A227=3,BW227/Pieņēmumi!$CU$44,BW227/Pieņēmumi!$CU$45))),$CH$10)</f>
        <v>0</v>
      </c>
      <c r="CA227" s="6">
        <f t="shared" si="170"/>
        <v>0</v>
      </c>
      <c r="CB227" s="6">
        <f>IF(AND(CA227&gt;=0,CA227&lt;Pieņēmumi!$CU$49),0,
IF(AND(CA227&gt;=Pieņēmumi!$CU$49,CA227&lt;Pieņēmumi!$CU$50),"Mazs",
IF(AND(CA227&gt;=Pieņēmumi!$CU$50,CA227&lt;Pieņēmumi!$CU$51),"Vidējs","Liels")))</f>
        <v>0</v>
      </c>
      <c r="CC227" s="9">
        <f>IF(CB227="Mazs",Pieņēmumi!$CU$34*BZ227,IF(CB227="Vidējs",Pieņēmumi!$CU$35*BZ227,IF(CB227="Liels",Pieņēmumi!$CU$37*BZ227,0)))</f>
        <v>0</v>
      </c>
      <c r="CD227" s="9">
        <f>IF(CB227="Mazs",(Pieņēmumi!$CU$35-Pieņēmumi!$CU$34)*BZ227,0)</f>
        <v>0</v>
      </c>
      <c r="CE227">
        <v>0</v>
      </c>
      <c r="CF227">
        <v>0</v>
      </c>
      <c r="CG227" s="2">
        <v>0</v>
      </c>
      <c r="CH227" s="6">
        <f>ROUNDUP(IF($A227=1,CE227/Pieņēmumi!$DE$42,IF($A227=2,CE227/Pieņēmumi!$DE$43,IF($A227=3,CE227/Pieņēmumi!$DE$44,CE227/Pieņēmumi!$DE$45))),$CH$10)</f>
        <v>0</v>
      </c>
      <c r="CI227" s="6">
        <f t="shared" si="171"/>
        <v>0</v>
      </c>
      <c r="CJ227" s="6">
        <f>IF(AND(CI227&gt;=0,CI227&lt;Pieņēmumi!$DE$49),0,
IF(AND(CI227&gt;=Pieņēmumi!$DE$49,CI227&lt;Pieņēmumi!$DE$50),"Mazs",
IF(AND(CI227&gt;=Pieņēmumi!$DE$50,CI227&lt;Pieņēmumi!$DE$51),"Vidējs","Liels")))</f>
        <v>0</v>
      </c>
      <c r="CK227" s="9">
        <f>IF(CJ227="Mazs",Pieņēmumi!$DE$34*CH227,IF(CJ227="Vidējs",Pieņēmumi!$DE$35*CH227,IF(CJ227="Liels",Pieņēmumi!$DE$37*CH227,0)))</f>
        <v>0</v>
      </c>
      <c r="CL227" s="9">
        <f>IF(CJ227="Mazs",(Pieņēmumi!$DE$35-Pieņēmumi!$DE$34)*CH227,0)</f>
        <v>0</v>
      </c>
      <c r="CM227">
        <v>0</v>
      </c>
      <c r="CN227">
        <v>0</v>
      </c>
      <c r="CO227" s="2">
        <v>0</v>
      </c>
      <c r="CP227" s="6">
        <f>ROUNDUP(IF($A227=1,CM227/Pieņēmumi!$DO$42,IF($A227=2,CM227/Pieņēmumi!$DO$43,IF($A227=3,CM227/Pieņēmumi!$DO$44,CM227/Pieņēmumi!$DO$45))),$CP$10)</f>
        <v>0</v>
      </c>
      <c r="CQ227" s="6">
        <f t="shared" si="172"/>
        <v>0</v>
      </c>
      <c r="CR227" s="6">
        <f>IF(AND(CQ227&gt;=0,CQ227&lt;Pieņēmumi!$DO$49),0,
IF(AND(CQ227&gt;=Pieņēmumi!$DO$49,CQ227&lt;Pieņēmumi!$DO$50),"Mazs",
IF(AND(CQ227&gt;=Pieņēmumi!$DO$50,CQ227&lt;Pieņēmumi!$DO$51),"Vidējs","Liels")))</f>
        <v>0</v>
      </c>
      <c r="CS227" s="9">
        <f>IF(CR227="Mazs",Pieņēmumi!$DO$34*CP227,IF(CR227="Vidējs",Pieņēmumi!$DO$35*CP227,IF(CR227="Liels",Pieņēmumi!$DO$37*CP227,0)))</f>
        <v>0</v>
      </c>
      <c r="CT227" s="9">
        <f>IF(CR227="Mazs",(Pieņēmumi!$DO$35-Pieņēmumi!$DO$34)*CP227,0)</f>
        <v>0</v>
      </c>
      <c r="CU227" s="6">
        <f t="shared" si="173"/>
        <v>140</v>
      </c>
      <c r="CV227" s="6">
        <f t="shared" si="174"/>
        <v>9</v>
      </c>
      <c r="CW227" s="2">
        <f t="shared" si="175"/>
        <v>15.555555555555555</v>
      </c>
      <c r="CX227" t="str">
        <f t="shared" si="176"/>
        <v>Vidējā</v>
      </c>
    </row>
    <row r="228" spans="1:102" x14ac:dyDescent="0.25">
      <c r="A228" s="5">
        <v>1</v>
      </c>
      <c r="B228" s="23">
        <v>0.61552304113184142</v>
      </c>
      <c r="C228">
        <v>38</v>
      </c>
      <c r="D228">
        <v>2</v>
      </c>
      <c r="E228" s="2">
        <f t="shared" si="186"/>
        <v>19</v>
      </c>
      <c r="F228" s="6">
        <f>ROUNDUP(IF($A228=1,C228/Pieņēmumi!$B$39,IF($A228=2,C228/Pieņēmumi!$B$40,IF($A228=3,C228/Pieņēmumi!$B$41,C228/Pieņēmumi!$B$42))),$F$10)</f>
        <v>2</v>
      </c>
      <c r="G228" s="6">
        <f t="shared" si="161"/>
        <v>19</v>
      </c>
      <c r="H228" s="6" t="str">
        <f>IF(AND(G228&gt;=0,G228&lt;Pieņēmumi!$B$46),0,
IF(AND(G228&gt;= Pieņēmumi!$B$46,G228&lt;Pieņēmumi!$B$47), "Mikro",
IF(AND(G228&gt;=Pieņēmumi!$B$47,G228&lt;Pieņēmumi!$B$48), "Mazs",
IF(AND(G228&gt;=Pieņēmumi!$B$48,G228&lt;Pieņēmumi!$B$49), "Vidējs","Liels"))))</f>
        <v>Vidējs</v>
      </c>
      <c r="I228" s="9">
        <f>IF(H228="Mikro",Pieņēmumi!$B$31*F228*0.5,
IF(H228="Mazs",Pieņēmumi!$B$31*F228,
IF(H228="Vidējs",Pieņēmumi!$B$32*F228,
IF(H228="Liels",Pieņēmumi!$B$34*F228,
0))))</f>
        <v>1.614987080103359</v>
      </c>
      <c r="J228" s="9">
        <f>IF(H228="Mikro",Pieņēmumi!$B$31*F228*0.5,0)</f>
        <v>0</v>
      </c>
      <c r="K228">
        <v>46</v>
      </c>
      <c r="L228">
        <v>2</v>
      </c>
      <c r="M228" s="2">
        <f t="shared" si="187"/>
        <v>23</v>
      </c>
      <c r="N228" s="6">
        <f>ROUNDUP(IF($A228=1,K228/Pieņēmumi!$L$39,IF($A228=2,K228/Pieņēmumi!$L$40,IF($A228=3,K228/Pieņēmumi!$L$41,K228/Pieņēmumi!$L$42))),$N$10)</f>
        <v>3</v>
      </c>
      <c r="O228" s="6">
        <f t="shared" si="162"/>
        <v>15.333333333333334</v>
      </c>
      <c r="P228" s="6" t="str">
        <f>IF(AND(O228&gt;=0,O228&lt;Pieņēmumi!$L$46),0,
IF(AND(O228&gt;= Pieņēmumi!$L$46,O228&lt;Pieņēmumi!$L$47), "Mikro",
IF(AND(O228&gt;=Pieņēmumi!$L$47,O228&lt;Pieņēmumi!$L$48), "Mazs",
IF(AND(O228&gt;=Pieņēmumi!$L$48,O228&lt;Pieņēmumi!$L$49), "Vidējs","Liels"))))</f>
        <v>Vidējs</v>
      </c>
      <c r="Q228" s="9">
        <f>IF(P228="Mikro",Pieņēmumi!$L$31*N228*0.5,
IF(P228="Mazs",Pieņēmumi!$L$31*N228,
IF(P228="Vidējs",Pieņēmumi!$L$32*N228,
IF(P228="Liels",Pieņēmumi!$L$34*N228,
0))))</f>
        <v>2.5193798449612408</v>
      </c>
      <c r="R228" s="9">
        <f>IF(P228="Mikro",Pieņēmumi!$L$31*N228*0.5,0)</f>
        <v>0</v>
      </c>
      <c r="S228">
        <v>30</v>
      </c>
      <c r="T228">
        <v>1</v>
      </c>
      <c r="U228" s="2">
        <f t="shared" si="188"/>
        <v>30</v>
      </c>
      <c r="V228" s="6">
        <f>ROUNDUP(IF($A228=1,S228/Pieņēmumi!$V$39,IF($A228=2,S228/Pieņēmumi!$V$40,IF($A228=3,S228/Pieņēmumi!$V$41,S228/Pieņēmumi!$V$42))),$V$10)</f>
        <v>2</v>
      </c>
      <c r="W228" s="6">
        <f t="shared" si="163"/>
        <v>15</v>
      </c>
      <c r="X228" s="6" t="str">
        <f>IF(AND(W228&gt;=0,W228&lt;Pieņēmumi!$V$46),0,
IF(AND(W228&gt;= Pieņēmumi!$V$46,W228&lt;Pieņēmumi!$V$47), "Mikro",
IF(AND(W228&gt;=Pieņēmumi!$V$47,W228&lt;Pieņēmumi!$V$48), "Mazs",
IF(AND(W228&gt;=Pieņēmumi!$V$48,W228&lt;Pieņēmumi!$V$49), "Vidējs","Liels"))))</f>
        <v>Vidējs</v>
      </c>
      <c r="Y228" s="9">
        <f>IF(X228="Mikro",Pieņēmumi!$V$31*V228*0.5,
IF(X228="Mazs",Pieņēmumi!$V$31*V228,
IF(X228="Vidējs",Pieņēmumi!$V$32*V228,
IF(X228="Liels",Pieņēmumi!$V$34*V228,
0))))</f>
        <v>1.7441860465116281</v>
      </c>
      <c r="Z228" s="9">
        <f>IF(X228="Mikro",Pieņēmumi!$V$31*V228*0.5,0)</f>
        <v>0</v>
      </c>
      <c r="AA228">
        <v>44</v>
      </c>
      <c r="AB228">
        <v>2</v>
      </c>
      <c r="AC228" s="2">
        <f t="shared" si="189"/>
        <v>22</v>
      </c>
      <c r="AD228" s="6">
        <f>ROUNDUP(IF($A228=1,AA228/Pieņēmumi!$AF$39,IF($A228=2,AA228/Pieņēmumi!$AF$40,IF($A228=3,AA228/Pieņēmumi!$AF$41,AA228/Pieņēmumi!$AF$42))),$AD$10)</f>
        <v>3</v>
      </c>
      <c r="AE228" s="6">
        <f t="shared" si="164"/>
        <v>14.666666666666666</v>
      </c>
      <c r="AF228" s="6" t="str">
        <f>IF(AND(AE228&gt;=0,AE228&lt;Pieņēmumi!$AF$46),0,
IF(AND(AE228&gt;= Pieņēmumi!$AF$46,AE228&lt;Pieņēmumi!$AF$47), "Mikro",
IF(AND(AE228&gt;=Pieņēmumi!$AF$47,AE228&lt;Pieņēmumi!$AF$48), "Mazs",
IF(AND(AE228&gt;=Pieņēmumi!$AF$48,AE228&lt;Pieņēmumi!$AF$49), "Vidējs","Liels"))))</f>
        <v>Vidējs</v>
      </c>
      <c r="AG228" s="9">
        <f>IF(AF228="Mikro",Pieņēmumi!$AF$31*AD228*0.5,
IF(AF228="Mazs",Pieņēmumi!$AF$31*AD228,
IF(AF228="Vidējs",Pieņēmumi!$AF$32*AD228,
IF(AF228="Liels",Pieņēmumi!$AF$34*AD228,
0))))</f>
        <v>3.1007751937984498</v>
      </c>
      <c r="AH228" s="9">
        <f>IF(AF228="Mikro",Pieņēmumi!$AF$31*AD228*0.5,0)</f>
        <v>0</v>
      </c>
      <c r="AI228">
        <v>39</v>
      </c>
      <c r="AJ228">
        <v>2</v>
      </c>
      <c r="AK228" s="2">
        <f t="shared" si="190"/>
        <v>19.5</v>
      </c>
      <c r="AL228" s="6">
        <f>ROUNDUP(IF($A228=1,AI228/Pieņēmumi!$AR$39,IF($A228=2,AI228/Pieņēmumi!$AR$40,IF($A228=3,AI228/Pieņēmumi!$AR$41,AI228/Pieņēmumi!$AR$42))),$AL$10)</f>
        <v>2</v>
      </c>
      <c r="AM228" s="6">
        <f t="shared" si="165"/>
        <v>19.5</v>
      </c>
      <c r="AN228" s="6" t="str">
        <f>IF(AND(AM228&gt;=0,AM228&lt;Pieņēmumi!$AR$46),0,
IF(AND(AM228&gt;= Pieņēmumi!$AR$46,AM228&lt;Pieņēmumi!$AR$47), "Mikro",
IF(AND(AM228&gt;=Pieņēmumi!$AR$47,AM228&lt;Pieņēmumi!$AR$48), "Mazs",
IF(AND(AM228&gt;=Pieņēmumi!$AR$48,AM228&lt;Pieņēmumi!$AR$49), "Vidējs","Liels"))))</f>
        <v>Vidējs</v>
      </c>
      <c r="AO228" s="9">
        <f>IF(AN228="Mikro",Pieņēmumi!$AR$31*AL228*0.5,
IF(AN228="Mazs",Pieņēmumi!$AR$31*AL228,
IF(AN228="Vidējs",Pieņēmumi!$AR$32*AL228,
IF(AN228="Liels",Pieņēmumi!$AR$34*AL228,
0))))</f>
        <v>2.1963824289405687</v>
      </c>
      <c r="AP228" s="9">
        <f>IF(AN228="Mikro",Pieņēmumi!$AR$31*AL228*0.5,0)</f>
        <v>0</v>
      </c>
      <c r="AQ228">
        <v>40</v>
      </c>
      <c r="AR228">
        <v>2</v>
      </c>
      <c r="AS228" s="2">
        <f t="shared" si="191"/>
        <v>20</v>
      </c>
      <c r="AT228" s="6">
        <f>ROUNDUP(IF($A228=1,AQ228/Pieņēmumi!$BC$39,IF($A228=2,AQ228/Pieņēmumi!$BC$40,IF($A228=3,AQ228/Pieņēmumi!$BC$41,AQ228/Pieņēmumi!$BC$42))),$AT$10)</f>
        <v>2</v>
      </c>
      <c r="AU228" s="6">
        <f t="shared" si="166"/>
        <v>20</v>
      </c>
      <c r="AV228" s="6" t="str">
        <f>IF(AND(AU228&gt;=0,AU228&lt;Pieņēmumi!$BC$46),0,
IF(AND(AU228&gt;= Pieņēmumi!$BC$46,AU228&lt;Pieņēmumi!$BC$47), "Mikro",
IF(AND(AU228&gt;=Pieņēmumi!$BC$47,AU228&lt;Pieņēmumi!$BC$48), "Mazs",
IF(AND(AU228&gt;=Pieņēmumi!$BC$48,AU228&lt;Pieņēmumi!$BC$49), "Vidējs","Liels"))))</f>
        <v>Vidējs</v>
      </c>
      <c r="AW228" s="9">
        <f>IF(AV228="Mikro",Pieņēmumi!$BC$31*AT228*0.5,
IF(AV228="Mazs",Pieņēmumi!$BC$31*AT228,
IF(AV228="Vidējs",Pieņēmumi!$BC$32*AT228,
IF(AV228="Liels",Pieņēmumi!$BC$34*AT228,
0))))</f>
        <v>2.3255813953488373</v>
      </c>
      <c r="AX228" s="9">
        <f>IF(AV228="Mikro",Pieņēmumi!$BC$31*AT228*0.5,0)</f>
        <v>0</v>
      </c>
      <c r="AY228">
        <v>37</v>
      </c>
      <c r="AZ228">
        <v>2</v>
      </c>
      <c r="BA228" s="2">
        <f t="shared" si="192"/>
        <v>18.5</v>
      </c>
      <c r="BB228" s="6">
        <f>ROUNDUP(IF($A228=1,AY228/Pieņēmumi!$BN$39,IF($A228=2,AY228/Pieņēmumi!$BN$40,IF($A228=3,AY228/Pieņēmumi!$BN$41,AY228/Pieņēmumi!$BN$42))),$BB$10)</f>
        <v>2</v>
      </c>
      <c r="BC228" s="6">
        <f t="shared" si="167"/>
        <v>18.5</v>
      </c>
      <c r="BD228" s="6" t="str">
        <f>IF(AND(BC228&gt;=0,BC228&lt;Pieņēmumi!$BN$46),0,
IF(AND(BC228&gt;= Pieņēmumi!$BN$46,BC228&lt;Pieņēmumi!$BN$47), "Mikro",
IF(AND(BC228&gt;=Pieņēmumi!$BN$47,BC228&lt;Pieņēmumi!$BN$48), "Mazs",
IF(AND(BC228&gt;=Pieņēmumi!$BN$48,BC228&lt;Pieņēmumi!$BN$49), "Vidējs","Liels"))))</f>
        <v>Vidējs</v>
      </c>
      <c r="BE228" s="9">
        <f>IF(BD228="Mikro",Pieņēmumi!$BN$31*BB228*0.5,
IF(BD228="Mazs",Pieņēmumi!$BN$31*BB228,
IF(BD228="Vidējs",Pieņēmumi!$BN$32*BB228,
IF(BD228="Liels",Pieņēmumi!$BN$34*BB228,
0))))</f>
        <v>2.454780361757106</v>
      </c>
      <c r="BF228" s="9">
        <f>IF(BD228="Mikro",Pieņēmumi!$BN$31*BB228*0.5,0)</f>
        <v>0</v>
      </c>
      <c r="BG228">
        <v>49</v>
      </c>
      <c r="BH228">
        <v>2</v>
      </c>
      <c r="BI228" s="2">
        <f t="shared" si="193"/>
        <v>24.5</v>
      </c>
      <c r="BJ228" s="6">
        <f>ROUNDUP(IF($A228=1,BG228/Pieņēmumi!$BY$39,IF($A228=2,BG228/Pieņēmumi!$BY$40,IF($A228=3,BG228/Pieņēmumi!$BY$41,BG228/Pieņēmumi!$BY$42))),$BJ$10)</f>
        <v>2</v>
      </c>
      <c r="BK228" s="6">
        <f t="shared" si="168"/>
        <v>24.5</v>
      </c>
      <c r="BL228" s="6" t="str">
        <f>IF(AND(BK228&gt;=0,BK228&lt;Pieņēmumi!$BY$46),0,
IF(AND(BK228&gt;= Pieņēmumi!$BY$46,BK228&lt;Pieņēmumi!$BY$47), "Mikro",
IF(AND(BK228&gt;=Pieņēmumi!$BY$47,BK228&lt;Pieņēmumi!$BY$48), "Mazs",
IF(AND(BK228&gt;=Pieņēmumi!$BY$48,BK228&lt;Pieņēmumi!$BY$49), "Vidējs","Liels"))))</f>
        <v>Liels</v>
      </c>
      <c r="BM228" s="9">
        <f>IF(BL228="Mikro",Pieņēmumi!$BY$31*BJ228*0.5,
IF(BL228="Mazs",Pieņēmumi!$BY$31*BJ228,
IF(BL228="Vidējs",Pieņēmumi!$BY$32*BJ228,
IF(BL228="Liels",Pieņēmumi!$BY$34*BJ228,
0))))</f>
        <v>3.3189033189033186</v>
      </c>
      <c r="BN228" s="9">
        <f>IF(BL228="Mikro",Pieņēmumi!$BY$31*BJ228*0.5,0)</f>
        <v>0</v>
      </c>
      <c r="BO228">
        <v>54</v>
      </c>
      <c r="BP228">
        <v>3</v>
      </c>
      <c r="BQ228" s="2">
        <f t="shared" si="194"/>
        <v>18</v>
      </c>
      <c r="BR228" s="6">
        <f>ROUNDUP(IF($A228=1,BO228/Pieņēmumi!$CJ$39,IF($A228=2,BO228/Pieņēmumi!$CJ$40,IF($A228=3,BO228/Pieņēmumi!$CJ$41,BO228/Pieņēmumi!$CJ$42))),$BR$10)</f>
        <v>3</v>
      </c>
      <c r="BS228" s="6">
        <f t="shared" si="169"/>
        <v>18</v>
      </c>
      <c r="BT228" s="6" t="str">
        <f>IF(AND(BS228&gt;=0,BS228&lt;Pieņēmumi!$CJ$46),0,
IF(AND(BS228&gt;= Pieņēmumi!$CJ$46,BS228&lt;Pieņēmumi!$CJ$47), "Mikro",
IF(AND(BS228&gt;=Pieņēmumi!$CJ$47,BS228&lt;Pieņēmumi!$CJ$48), "Mazs",
IF(AND(BS228&gt;=Pieņēmumi!$CJ$48,BS228&lt;Pieņēmumi!$CJ$49), "Vidējs","Liels"))))</f>
        <v>Vidējs</v>
      </c>
      <c r="BU228" s="9">
        <f>IF(BT228="Mikro",Pieņēmumi!$CJ$31*BR228*0.5,
IF(BT228="Mazs",Pieņēmumi!$CJ$31*BR228,
IF(BT228="Vidējs",Pieņēmumi!$CJ$32*BR228,
IF(BT228="Liels",Pieņēmumi!$CJ$34*BR228,
0))))</f>
        <v>3.8759689922480618</v>
      </c>
      <c r="BV228" s="9">
        <f>IF(BT228="Mikro",Pieņēmumi!$CJ$31*BR228*0.5,0)</f>
        <v>0</v>
      </c>
      <c r="BW228">
        <v>0</v>
      </c>
      <c r="BX228">
        <v>0</v>
      </c>
      <c r="BY228" s="2">
        <v>0</v>
      </c>
      <c r="BZ228" s="6">
        <f>ROUNDUP(IF($A228=1,BW228/Pieņēmumi!$CU$42,IF($A228=2,BW228/Pieņēmumi!$CU$43,IF($A228=3,BW228/Pieņēmumi!$CU$44,BW228/Pieņēmumi!$CU$45))),$CH$10)</f>
        <v>0</v>
      </c>
      <c r="CA228" s="6">
        <f t="shared" si="170"/>
        <v>0</v>
      </c>
      <c r="CB228" s="6">
        <f>IF(AND(CA228&gt;=0,CA228&lt;Pieņēmumi!$CU$49),0,
IF(AND(CA228&gt;=Pieņēmumi!$CU$49,CA228&lt;Pieņēmumi!$CU$50),"Mazs",
IF(AND(CA228&gt;=Pieņēmumi!$CU$50,CA228&lt;Pieņēmumi!$CU$51),"Vidējs","Liels")))</f>
        <v>0</v>
      </c>
      <c r="CC228" s="9">
        <f>IF(CB228="Mazs",Pieņēmumi!$CU$34*BZ228,IF(CB228="Vidējs",Pieņēmumi!$CU$35*BZ228,IF(CB228="Liels",Pieņēmumi!$CU$37*BZ228,0)))</f>
        <v>0</v>
      </c>
      <c r="CD228" s="9">
        <f>IF(CB228="Mazs",(Pieņēmumi!$CU$35-Pieņēmumi!$CU$34)*BZ228,0)</f>
        <v>0</v>
      </c>
      <c r="CE228">
        <v>0</v>
      </c>
      <c r="CF228">
        <v>0</v>
      </c>
      <c r="CG228" s="2">
        <v>0</v>
      </c>
      <c r="CH228" s="6">
        <f>ROUNDUP(IF($A228=1,CE228/Pieņēmumi!$DE$42,IF($A228=2,CE228/Pieņēmumi!$DE$43,IF($A228=3,CE228/Pieņēmumi!$DE$44,CE228/Pieņēmumi!$DE$45))),$CH$10)</f>
        <v>0</v>
      </c>
      <c r="CI228" s="6">
        <f t="shared" si="171"/>
        <v>0</v>
      </c>
      <c r="CJ228" s="6">
        <f>IF(AND(CI228&gt;=0,CI228&lt;Pieņēmumi!$DE$49),0,
IF(AND(CI228&gt;=Pieņēmumi!$DE$49,CI228&lt;Pieņēmumi!$DE$50),"Mazs",
IF(AND(CI228&gt;=Pieņēmumi!$DE$50,CI228&lt;Pieņēmumi!$DE$51),"Vidējs","Liels")))</f>
        <v>0</v>
      </c>
      <c r="CK228" s="9">
        <f>IF(CJ228="Mazs",Pieņēmumi!$DE$34*CH228,IF(CJ228="Vidējs",Pieņēmumi!$DE$35*CH228,IF(CJ228="Liels",Pieņēmumi!$DE$37*CH228,0)))</f>
        <v>0</v>
      </c>
      <c r="CL228" s="9">
        <f>IF(CJ228="Mazs",(Pieņēmumi!$DE$35-Pieņēmumi!$DE$34)*CH228,0)</f>
        <v>0</v>
      </c>
      <c r="CM228">
        <v>0</v>
      </c>
      <c r="CN228">
        <v>0</v>
      </c>
      <c r="CO228" s="2">
        <v>0</v>
      </c>
      <c r="CP228" s="6">
        <f>ROUNDUP(IF($A228=1,CM228/Pieņēmumi!$DO$42,IF($A228=2,CM228/Pieņēmumi!$DO$43,IF($A228=3,CM228/Pieņēmumi!$DO$44,CM228/Pieņēmumi!$DO$45))),$CP$10)</f>
        <v>0</v>
      </c>
      <c r="CQ228" s="6">
        <f t="shared" si="172"/>
        <v>0</v>
      </c>
      <c r="CR228" s="6">
        <f>IF(AND(CQ228&gt;=0,CQ228&lt;Pieņēmumi!$DO$49),0,
IF(AND(CQ228&gt;=Pieņēmumi!$DO$49,CQ228&lt;Pieņēmumi!$DO$50),"Mazs",
IF(AND(CQ228&gt;=Pieņēmumi!$DO$50,CQ228&lt;Pieņēmumi!$DO$51),"Vidējs","Liels")))</f>
        <v>0</v>
      </c>
      <c r="CS228" s="9">
        <f>IF(CR228="Mazs",Pieņēmumi!$DO$34*CP228,IF(CR228="Vidējs",Pieņēmumi!$DO$35*CP228,IF(CR228="Liels",Pieņēmumi!$DO$37*CP228,0)))</f>
        <v>0</v>
      </c>
      <c r="CT228" s="9">
        <f>IF(CR228="Mazs",(Pieņēmumi!$DO$35-Pieņēmumi!$DO$34)*CP228,0)</f>
        <v>0</v>
      </c>
      <c r="CU228" s="6">
        <f t="shared" si="173"/>
        <v>377</v>
      </c>
      <c r="CV228" s="6">
        <f t="shared" si="174"/>
        <v>18</v>
      </c>
      <c r="CW228" s="2">
        <f t="shared" si="175"/>
        <v>20.944444444444443</v>
      </c>
      <c r="CX228" t="str">
        <f t="shared" si="176"/>
        <v>Vidējā</v>
      </c>
    </row>
    <row r="229" spans="1:102" x14ac:dyDescent="0.25">
      <c r="A229" s="5">
        <v>3</v>
      </c>
      <c r="B229" s="23">
        <v>0.61551450614727454</v>
      </c>
      <c r="C229">
        <v>17</v>
      </c>
      <c r="D229">
        <v>1</v>
      </c>
      <c r="E229" s="2">
        <f t="shared" si="186"/>
        <v>17</v>
      </c>
      <c r="F229" s="6">
        <f>ROUNDUP(IF($A229=1,C229/Pieņēmumi!$B$39,IF($A229=2,C229/Pieņēmumi!$B$40,IF($A229=3,C229/Pieņēmumi!$B$41,C229/Pieņēmumi!$B$42))),$F$10)</f>
        <v>1</v>
      </c>
      <c r="G229" s="6">
        <f t="shared" si="161"/>
        <v>17</v>
      </c>
      <c r="H229" s="6" t="str">
        <f>IF(AND(G229&gt;=0,G229&lt;Pieņēmumi!$B$46),0,
IF(AND(G229&gt;= Pieņēmumi!$B$46,G229&lt;Pieņēmumi!$B$47), "Mikro",
IF(AND(G229&gt;=Pieņēmumi!$B$47,G229&lt;Pieņēmumi!$B$48), "Mazs",
IF(AND(G229&gt;=Pieņēmumi!$B$48,G229&lt;Pieņēmumi!$B$49), "Vidējs","Liels"))))</f>
        <v>Vidējs</v>
      </c>
      <c r="I229" s="9">
        <f>IF(H229="Mikro",Pieņēmumi!$B$31*F229*0.5,
IF(H229="Mazs",Pieņēmumi!$B$31*F229,
IF(H229="Vidējs",Pieņēmumi!$B$32*F229,
IF(H229="Liels",Pieņēmumi!$B$34*F229,
0))))</f>
        <v>0.8074935400516795</v>
      </c>
      <c r="J229" s="9">
        <f>IF(H229="Mikro",Pieņēmumi!$B$31*F229*0.5,0)</f>
        <v>0</v>
      </c>
      <c r="K229">
        <v>30</v>
      </c>
      <c r="L229">
        <v>2</v>
      </c>
      <c r="M229" s="2">
        <f t="shared" si="187"/>
        <v>15</v>
      </c>
      <c r="N229" s="6">
        <f>ROUNDUP(IF($A229=1,K229/Pieņēmumi!$L$39,IF($A229=2,K229/Pieņēmumi!$L$40,IF($A229=3,K229/Pieņēmumi!$L$41,K229/Pieņēmumi!$L$42))),$N$10)</f>
        <v>2</v>
      </c>
      <c r="O229" s="6">
        <f t="shared" si="162"/>
        <v>15</v>
      </c>
      <c r="P229" s="6" t="str">
        <f>IF(AND(O229&gt;=0,O229&lt;Pieņēmumi!$L$46),0,
IF(AND(O229&gt;= Pieņēmumi!$L$46,O229&lt;Pieņēmumi!$L$47), "Mikro",
IF(AND(O229&gt;=Pieņēmumi!$L$47,O229&lt;Pieņēmumi!$L$48), "Mazs",
IF(AND(O229&gt;=Pieņēmumi!$L$48,O229&lt;Pieņēmumi!$L$49), "Vidējs","Liels"))))</f>
        <v>Vidējs</v>
      </c>
      <c r="Q229" s="9">
        <f>IF(P229="Mikro",Pieņēmumi!$L$31*N229*0.5,
IF(P229="Mazs",Pieņēmumi!$L$31*N229,
IF(P229="Vidējs",Pieņēmumi!$L$32*N229,
IF(P229="Liels",Pieņēmumi!$L$34*N229,
0))))</f>
        <v>1.6795865633074938</v>
      </c>
      <c r="R229" s="9">
        <f>IF(P229="Mikro",Pieņēmumi!$L$31*N229*0.5,0)</f>
        <v>0</v>
      </c>
      <c r="S229">
        <v>16</v>
      </c>
      <c r="T229">
        <v>1</v>
      </c>
      <c r="U229" s="2">
        <f t="shared" si="188"/>
        <v>16</v>
      </c>
      <c r="V229" s="6">
        <f>ROUNDUP(IF($A229=1,S229/Pieņēmumi!$V$39,IF($A229=2,S229/Pieņēmumi!$V$40,IF($A229=3,S229/Pieņēmumi!$V$41,S229/Pieņēmumi!$V$42))),$V$10)</f>
        <v>1</v>
      </c>
      <c r="W229" s="6">
        <f t="shared" si="163"/>
        <v>16</v>
      </c>
      <c r="X229" s="6" t="str">
        <f>IF(AND(W229&gt;=0,W229&lt;Pieņēmumi!$V$46),0,
IF(AND(W229&gt;= Pieņēmumi!$V$46,W229&lt;Pieņēmumi!$V$47), "Mikro",
IF(AND(W229&gt;=Pieņēmumi!$V$47,W229&lt;Pieņēmumi!$V$48), "Mazs",
IF(AND(W229&gt;=Pieņēmumi!$V$48,W229&lt;Pieņēmumi!$V$49), "Vidējs","Liels"))))</f>
        <v>Vidējs</v>
      </c>
      <c r="Y229" s="9">
        <f>IF(X229="Mikro",Pieņēmumi!$V$31*V229*0.5,
IF(X229="Mazs",Pieņēmumi!$V$31*V229,
IF(X229="Vidējs",Pieņēmumi!$V$32*V229,
IF(X229="Liels",Pieņēmumi!$V$34*V229,
0))))</f>
        <v>0.87209302325581406</v>
      </c>
      <c r="Z229" s="9">
        <f>IF(X229="Mikro",Pieņēmumi!$V$31*V229*0.5,0)</f>
        <v>0</v>
      </c>
      <c r="AA229">
        <v>20</v>
      </c>
      <c r="AB229">
        <v>1</v>
      </c>
      <c r="AC229" s="2">
        <f t="shared" si="189"/>
        <v>20</v>
      </c>
      <c r="AD229" s="6">
        <f>ROUNDUP(IF($A229=1,AA229/Pieņēmumi!$AF$39,IF($A229=2,AA229/Pieņēmumi!$AF$40,IF($A229=3,AA229/Pieņēmumi!$AF$41,AA229/Pieņēmumi!$AF$42))),$AD$10)</f>
        <v>1</v>
      </c>
      <c r="AE229" s="6">
        <f t="shared" si="164"/>
        <v>20</v>
      </c>
      <c r="AF229" s="6" t="str">
        <f>IF(AND(AE229&gt;=0,AE229&lt;Pieņēmumi!$AF$46),0,
IF(AND(AE229&gt;= Pieņēmumi!$AF$46,AE229&lt;Pieņēmumi!$AF$47), "Mikro",
IF(AND(AE229&gt;=Pieņēmumi!$AF$47,AE229&lt;Pieņēmumi!$AF$48), "Mazs",
IF(AND(AE229&gt;=Pieņēmumi!$AF$48,AE229&lt;Pieņēmumi!$AF$49), "Vidējs","Liels"))))</f>
        <v>Vidējs</v>
      </c>
      <c r="AG229" s="9">
        <f>IF(AF229="Mikro",Pieņēmumi!$AF$31*AD229*0.5,
IF(AF229="Mazs",Pieņēmumi!$AF$31*AD229,
IF(AF229="Vidējs",Pieņēmumi!$AF$32*AD229,
IF(AF229="Liels",Pieņēmumi!$AF$34*AD229,
0))))</f>
        <v>1.03359173126615</v>
      </c>
      <c r="AH229" s="9">
        <f>IF(AF229="Mikro",Pieņēmumi!$AF$31*AD229*0.5,0)</f>
        <v>0</v>
      </c>
      <c r="AI229">
        <v>13</v>
      </c>
      <c r="AJ229">
        <v>1</v>
      </c>
      <c r="AK229" s="2">
        <f t="shared" si="190"/>
        <v>13</v>
      </c>
      <c r="AL229" s="6">
        <f>ROUNDUP(IF($A229=1,AI229/Pieņēmumi!$AR$39,IF($A229=2,AI229/Pieņēmumi!$AR$40,IF($A229=3,AI229/Pieņēmumi!$AR$41,AI229/Pieņēmumi!$AR$42))),$AL$10)</f>
        <v>1</v>
      </c>
      <c r="AM229" s="6">
        <f t="shared" si="165"/>
        <v>13</v>
      </c>
      <c r="AN229" s="6" t="str">
        <f>IF(AND(AM229&gt;=0,AM229&lt;Pieņēmumi!$AR$46),0,
IF(AND(AM229&gt;= Pieņēmumi!$AR$46,AM229&lt;Pieņēmumi!$AR$47), "Mikro",
IF(AND(AM229&gt;=Pieņēmumi!$AR$47,AM229&lt;Pieņēmumi!$AR$48), "Mazs",
IF(AND(AM229&gt;=Pieņēmumi!$AR$48,AM229&lt;Pieņēmumi!$AR$49), "Vidējs","Liels"))))</f>
        <v>Vidējs</v>
      </c>
      <c r="AO229" s="9">
        <f>IF(AN229="Mikro",Pieņēmumi!$AR$31*AL229*0.5,
IF(AN229="Mazs",Pieņēmumi!$AR$31*AL229,
IF(AN229="Vidējs",Pieņēmumi!$AR$32*AL229,
IF(AN229="Liels",Pieņēmumi!$AR$34*AL229,
0))))</f>
        <v>1.0981912144702843</v>
      </c>
      <c r="AP229" s="9">
        <f>IF(AN229="Mikro",Pieņēmumi!$AR$31*AL229*0.5,0)</f>
        <v>0</v>
      </c>
      <c r="AQ229">
        <v>32</v>
      </c>
      <c r="AR229">
        <v>2</v>
      </c>
      <c r="AS229" s="2">
        <f t="shared" si="191"/>
        <v>16</v>
      </c>
      <c r="AT229" s="6">
        <f>ROUNDUP(IF($A229=1,AQ229/Pieņēmumi!$BC$39,IF($A229=2,AQ229/Pieņēmumi!$BC$40,IF($A229=3,AQ229/Pieņēmumi!$BC$41,AQ229/Pieņēmumi!$BC$42))),$AT$10)</f>
        <v>2</v>
      </c>
      <c r="AU229" s="6">
        <f t="shared" si="166"/>
        <v>16</v>
      </c>
      <c r="AV229" s="6" t="str">
        <f>IF(AND(AU229&gt;=0,AU229&lt;Pieņēmumi!$BC$46),0,
IF(AND(AU229&gt;= Pieņēmumi!$BC$46,AU229&lt;Pieņēmumi!$BC$47), "Mikro",
IF(AND(AU229&gt;=Pieņēmumi!$BC$47,AU229&lt;Pieņēmumi!$BC$48), "Mazs",
IF(AND(AU229&gt;=Pieņēmumi!$BC$48,AU229&lt;Pieņēmumi!$BC$49), "Vidējs","Liels"))))</f>
        <v>Vidējs</v>
      </c>
      <c r="AW229" s="9">
        <f>IF(AV229="Mikro",Pieņēmumi!$BC$31*AT229*0.5,
IF(AV229="Mazs",Pieņēmumi!$BC$31*AT229,
IF(AV229="Vidējs",Pieņēmumi!$BC$32*AT229,
IF(AV229="Liels",Pieņēmumi!$BC$34*AT229,
0))))</f>
        <v>2.3255813953488373</v>
      </c>
      <c r="AX229" s="9">
        <f>IF(AV229="Mikro",Pieņēmumi!$BC$31*AT229*0.5,0)</f>
        <v>0</v>
      </c>
      <c r="AY229">
        <v>25</v>
      </c>
      <c r="AZ229">
        <v>1</v>
      </c>
      <c r="BA229" s="2">
        <f t="shared" si="192"/>
        <v>25</v>
      </c>
      <c r="BB229" s="6">
        <f>ROUNDUP(IF($A229=1,AY229/Pieņēmumi!$BN$39,IF($A229=2,AY229/Pieņēmumi!$BN$40,IF($A229=3,AY229/Pieņēmumi!$BN$41,AY229/Pieņēmumi!$BN$42))),$BB$10)</f>
        <v>1</v>
      </c>
      <c r="BC229" s="6">
        <f t="shared" si="167"/>
        <v>25</v>
      </c>
      <c r="BD229" s="6" t="str">
        <f>IF(AND(BC229&gt;=0,BC229&lt;Pieņēmumi!$BN$46),0,
IF(AND(BC229&gt;= Pieņēmumi!$BN$46,BC229&lt;Pieņēmumi!$BN$47), "Mikro",
IF(AND(BC229&gt;=Pieņēmumi!$BN$47,BC229&lt;Pieņēmumi!$BN$48), "Mazs",
IF(AND(BC229&gt;=Pieņēmumi!$BN$48,BC229&lt;Pieņēmumi!$BN$49), "Vidējs","Liels"))))</f>
        <v>Liels</v>
      </c>
      <c r="BE229" s="9">
        <f>IF(BD229="Mikro",Pieņēmumi!$BN$31*BB229*0.5,
IF(BD229="Mazs",Pieņēmumi!$BN$31*BB229,
IF(BD229="Vidējs",Pieņēmumi!$BN$32*BB229,
IF(BD229="Liels",Pieņēmumi!$BN$34*BB229,
0))))</f>
        <v>1.5873015873015872</v>
      </c>
      <c r="BF229" s="9">
        <f>IF(BD229="Mikro",Pieņēmumi!$BN$31*BB229*0.5,0)</f>
        <v>0</v>
      </c>
      <c r="BG229">
        <v>24</v>
      </c>
      <c r="BH229">
        <v>1</v>
      </c>
      <c r="BI229" s="2">
        <f t="shared" si="193"/>
        <v>24</v>
      </c>
      <c r="BJ229" s="6">
        <f>ROUNDUP(IF($A229=1,BG229/Pieņēmumi!$BY$39,IF($A229=2,BG229/Pieņēmumi!$BY$40,IF($A229=3,BG229/Pieņēmumi!$BY$41,BG229/Pieņēmumi!$BY$42))),$BJ$10)</f>
        <v>1</v>
      </c>
      <c r="BK229" s="6">
        <f t="shared" si="168"/>
        <v>24</v>
      </c>
      <c r="BL229" s="6" t="str">
        <f>IF(AND(BK229&gt;=0,BK229&lt;Pieņēmumi!$BY$46),0,
IF(AND(BK229&gt;= Pieņēmumi!$BY$46,BK229&lt;Pieņēmumi!$BY$47), "Mikro",
IF(AND(BK229&gt;=Pieņēmumi!$BY$47,BK229&lt;Pieņēmumi!$BY$48), "Mazs",
IF(AND(BK229&gt;=Pieņēmumi!$BY$48,BK229&lt;Pieņēmumi!$BY$49), "Vidējs","Liels"))))</f>
        <v>Liels</v>
      </c>
      <c r="BM229" s="9">
        <f>IF(BL229="Mikro",Pieņēmumi!$BY$31*BJ229*0.5,
IF(BL229="Mazs",Pieņēmumi!$BY$31*BJ229,
IF(BL229="Vidējs",Pieņēmumi!$BY$32*BJ229,
IF(BL229="Liels",Pieņēmumi!$BY$34*BJ229,
0))))</f>
        <v>1.6594516594516593</v>
      </c>
      <c r="BN229" s="9">
        <f>IF(BL229="Mikro",Pieņēmumi!$BY$31*BJ229*0.5,0)</f>
        <v>0</v>
      </c>
      <c r="BO229">
        <v>22</v>
      </c>
      <c r="BP229">
        <v>1</v>
      </c>
      <c r="BQ229" s="2">
        <f t="shared" si="194"/>
        <v>22</v>
      </c>
      <c r="BR229" s="6">
        <f>ROUNDUP(IF($A229=1,BO229/Pieņēmumi!$CJ$39,IF($A229=2,BO229/Pieņēmumi!$CJ$40,IF($A229=3,BO229/Pieņēmumi!$CJ$41,BO229/Pieņēmumi!$CJ$42))),$BR$10)</f>
        <v>1</v>
      </c>
      <c r="BS229" s="6">
        <f t="shared" si="169"/>
        <v>22</v>
      </c>
      <c r="BT229" s="6" t="str">
        <f>IF(AND(BS229&gt;=0,BS229&lt;Pieņēmumi!$CJ$46),0,
IF(AND(BS229&gt;= Pieņēmumi!$CJ$46,BS229&lt;Pieņēmumi!$CJ$47), "Mikro",
IF(AND(BS229&gt;=Pieņēmumi!$CJ$47,BS229&lt;Pieņēmumi!$CJ$48), "Mazs",
IF(AND(BS229&gt;=Pieņēmumi!$CJ$48,BS229&lt;Pieņēmumi!$CJ$49), "Vidējs","Liels"))))</f>
        <v>Liels</v>
      </c>
      <c r="BU229" s="9">
        <f>IF(BT229="Mikro",Pieņēmumi!$CJ$31*BR229*0.5,
IF(BT229="Mazs",Pieņēmumi!$CJ$31*BR229,
IF(BT229="Vidējs",Pieņēmumi!$CJ$32*BR229,
IF(BT229="Liels",Pieņēmumi!$CJ$34*BR229,
0))))</f>
        <v>1.6955266955266954</v>
      </c>
      <c r="BV229" s="9">
        <f>IF(BT229="Mikro",Pieņēmumi!$CJ$31*BR229*0.5,0)</f>
        <v>0</v>
      </c>
      <c r="BW229">
        <v>8</v>
      </c>
      <c r="BX229">
        <v>1</v>
      </c>
      <c r="BY229" s="2">
        <f>BW229/BX229</f>
        <v>8</v>
      </c>
      <c r="BZ229" s="6">
        <f>ROUNDUP(IF($A229=1,BW229/Pieņēmumi!$CU$42,IF($A229=2,BW229/Pieņēmumi!$CU$43,IF($A229=3,BW229/Pieņēmumi!$CU$44,BW229/Pieņēmumi!$CU$45))),$CH$10)</f>
        <v>1</v>
      </c>
      <c r="CA229" s="6">
        <f t="shared" si="170"/>
        <v>8</v>
      </c>
      <c r="CB229" s="6" t="str">
        <f>IF(AND(CA229&gt;=0,CA229&lt;Pieņēmumi!$CU$49),0,
IF(AND(CA229&gt;=Pieņēmumi!$CU$49,CA229&lt;Pieņēmumi!$CU$50),"Mazs",
IF(AND(CA229&gt;=Pieņēmumi!$CU$50,CA229&lt;Pieņēmumi!$CU$51),"Vidējs","Liels")))</f>
        <v>Mazs</v>
      </c>
      <c r="CC229" s="9">
        <f>IF(CB229="Mazs",Pieņēmumi!$CU$34*BZ229,IF(CB229="Vidējs",Pieņēmumi!$CU$35*BZ229,IF(CB229="Liels",Pieņēmumi!$CU$37*BZ229,0)))</f>
        <v>1.151571739807034</v>
      </c>
      <c r="CD229" s="9">
        <f>IF(CB229="Mazs",(Pieņēmumi!$CU$35-Pieņēmumi!$CU$34)*BZ229,0)</f>
        <v>0.23731714908185508</v>
      </c>
      <c r="CE229">
        <v>10</v>
      </c>
      <c r="CF229">
        <v>1</v>
      </c>
      <c r="CG229" s="2">
        <f>CE229/CF229</f>
        <v>10</v>
      </c>
      <c r="CH229" s="6">
        <f>ROUNDUP(IF($A229=1,CE229/Pieņēmumi!$DE$42,IF($A229=2,CE229/Pieņēmumi!$DE$43,IF($A229=3,CE229/Pieņēmumi!$DE$44,CE229/Pieņēmumi!$DE$45))),$CH$10)</f>
        <v>1</v>
      </c>
      <c r="CI229" s="6">
        <f t="shared" si="171"/>
        <v>10</v>
      </c>
      <c r="CJ229" s="6" t="str">
        <f>IF(AND(CI229&gt;=0,CI229&lt;Pieņēmumi!$DE$49),0,
IF(AND(CI229&gt;=Pieņēmumi!$DE$49,CI229&lt;Pieņēmumi!$DE$50),"Mazs",
IF(AND(CI229&gt;=Pieņēmumi!$DE$50,CI229&lt;Pieņēmumi!$DE$51),"Vidējs","Liels")))</f>
        <v>Mazs</v>
      </c>
      <c r="CK229" s="9">
        <f>IF(CJ229="Mazs",Pieņēmumi!$DE$34*CH229,IF(CJ229="Vidējs",Pieņēmumi!$DE$35*CH229,IF(CJ229="Liels",Pieņēmumi!$DE$37*CH229,0)))</f>
        <v>1.151571739807034</v>
      </c>
      <c r="CL229" s="9">
        <f>IF(CJ229="Mazs",(Pieņēmumi!$DE$35-Pieņēmumi!$DE$34)*CH229,0)</f>
        <v>0.23731714908185508</v>
      </c>
      <c r="CM229">
        <v>12</v>
      </c>
      <c r="CN229">
        <v>1</v>
      </c>
      <c r="CO229" s="2">
        <f>CM229/CN229</f>
        <v>12</v>
      </c>
      <c r="CP229" s="6">
        <f>ROUNDUP(IF($A229=1,CM229/Pieņēmumi!$DO$42,IF($A229=2,CM229/Pieņēmumi!$DO$43,IF($A229=3,CM229/Pieņēmumi!$DO$44,CM229/Pieņēmumi!$DO$45))),$CP$10)</f>
        <v>1</v>
      </c>
      <c r="CQ229" s="6">
        <f t="shared" si="172"/>
        <v>12</v>
      </c>
      <c r="CR229" s="6" t="str">
        <f>IF(AND(CQ229&gt;=0,CQ229&lt;Pieņēmumi!$DO$49),0,
IF(AND(CQ229&gt;=Pieņēmumi!$DO$49,CQ229&lt;Pieņēmumi!$DO$50),"Mazs",
IF(AND(CQ229&gt;=Pieņēmumi!$DO$50,CQ229&lt;Pieņēmumi!$DO$51),"Vidējs","Liels")))</f>
        <v>Vidējs</v>
      </c>
      <c r="CS229" s="9">
        <f>IF(CR229="Mazs",Pieņēmumi!$DO$34*CP229,IF(CR229="Vidējs",Pieņēmumi!$DO$35*CP229,IF(CR229="Liels",Pieņēmumi!$DO$37*CP229,0)))</f>
        <v>1.3888888888888891</v>
      </c>
      <c r="CT229" s="9">
        <f>IF(CR229="Mazs",(Pieņēmumi!$DO$35-Pieņēmumi!$DO$34)*CP229,0)</f>
        <v>0</v>
      </c>
      <c r="CU229" s="6">
        <f t="shared" si="173"/>
        <v>229</v>
      </c>
      <c r="CV229" s="6">
        <f t="shared" si="174"/>
        <v>14</v>
      </c>
      <c r="CW229" s="2">
        <f t="shared" si="175"/>
        <v>16.357142857142858</v>
      </c>
      <c r="CX229" t="str">
        <f t="shared" si="176"/>
        <v>Vidējā</v>
      </c>
    </row>
    <row r="230" spans="1:102" x14ac:dyDescent="0.25">
      <c r="A230" s="5">
        <v>3</v>
      </c>
      <c r="B230" s="23">
        <v>0.61506586246825334</v>
      </c>
      <c r="C230">
        <v>26</v>
      </c>
      <c r="D230">
        <v>2</v>
      </c>
      <c r="E230" s="2">
        <f t="shared" si="186"/>
        <v>13</v>
      </c>
      <c r="F230" s="6">
        <f>ROUNDUP(IF($A230=1,C230/Pieņēmumi!$B$39,IF($A230=2,C230/Pieņēmumi!$B$40,IF($A230=3,C230/Pieņēmumi!$B$41,C230/Pieņēmumi!$B$42))),$F$10)</f>
        <v>2</v>
      </c>
      <c r="G230" s="6">
        <f t="shared" si="161"/>
        <v>13</v>
      </c>
      <c r="H230" s="6" t="str">
        <f>IF(AND(G230&gt;=0,G230&lt;Pieņēmumi!$B$46),0,
IF(AND(G230&gt;= Pieņēmumi!$B$46,G230&lt;Pieņēmumi!$B$47), "Mikro",
IF(AND(G230&gt;=Pieņēmumi!$B$47,G230&lt;Pieņēmumi!$B$48), "Mazs",
IF(AND(G230&gt;=Pieņēmumi!$B$48,G230&lt;Pieņēmumi!$B$49), "Vidējs","Liels"))))</f>
        <v>Vidējs</v>
      </c>
      <c r="I230" s="9">
        <f>IF(H230="Mikro",Pieņēmumi!$B$31*F230*0.5,
IF(H230="Mazs",Pieņēmumi!$B$31*F230,
IF(H230="Vidējs",Pieņēmumi!$B$32*F230,
IF(H230="Liels",Pieņēmumi!$B$34*F230,
0))))</f>
        <v>1.614987080103359</v>
      </c>
      <c r="J230" s="9">
        <f>IF(H230="Mikro",Pieņēmumi!$B$31*F230*0.5,0)</f>
        <v>0</v>
      </c>
      <c r="K230">
        <v>23</v>
      </c>
      <c r="L230">
        <v>2</v>
      </c>
      <c r="M230" s="2">
        <f t="shared" si="187"/>
        <v>11.5</v>
      </c>
      <c r="N230" s="6">
        <f>ROUNDUP(IF($A230=1,K230/Pieņēmumi!$L$39,IF($A230=2,K230/Pieņēmumi!$L$40,IF($A230=3,K230/Pieņēmumi!$L$41,K230/Pieņēmumi!$L$42))),$N$10)</f>
        <v>2</v>
      </c>
      <c r="O230" s="6">
        <f t="shared" si="162"/>
        <v>11.5</v>
      </c>
      <c r="P230" s="6" t="str">
        <f>IF(AND(O230&gt;=0,O230&lt;Pieņēmumi!$L$46),0,
IF(AND(O230&gt;= Pieņēmumi!$L$46,O230&lt;Pieņēmumi!$L$47), "Mikro",
IF(AND(O230&gt;=Pieņēmumi!$L$47,O230&lt;Pieņēmumi!$L$48), "Mazs",
IF(AND(O230&gt;=Pieņēmumi!$L$48,O230&lt;Pieņēmumi!$L$49), "Vidējs","Liels"))))</f>
        <v>Mazs</v>
      </c>
      <c r="Q230" s="9">
        <f>IF(P230="Mikro",Pieņēmumi!$L$31*N230*0.5,
IF(P230="Mazs",Pieņēmumi!$L$31*N230,
IF(P230="Vidējs",Pieņēmumi!$L$32*N230,
IF(P230="Liels",Pieņēmumi!$L$34*N230,
0))))</f>
        <v>1.4939309056956116</v>
      </c>
      <c r="R230" s="9">
        <f>IF(P230="Mikro",Pieņēmumi!$L$31*N230*0.5,0)</f>
        <v>0</v>
      </c>
      <c r="S230">
        <v>25</v>
      </c>
      <c r="T230">
        <v>2</v>
      </c>
      <c r="U230" s="2">
        <f t="shared" si="188"/>
        <v>12.5</v>
      </c>
      <c r="V230" s="6">
        <f>ROUNDUP(IF($A230=1,S230/Pieņēmumi!$V$39,IF($A230=2,S230/Pieņēmumi!$V$40,IF($A230=3,S230/Pieņēmumi!$V$41,S230/Pieņēmumi!$V$42))),$V$10)</f>
        <v>2</v>
      </c>
      <c r="W230" s="6">
        <f t="shared" si="163"/>
        <v>12.5</v>
      </c>
      <c r="X230" s="6" t="str">
        <f>IF(AND(W230&gt;=0,W230&lt;Pieņēmumi!$V$46),0,
IF(AND(W230&gt;= Pieņēmumi!$V$46,W230&lt;Pieņēmumi!$V$47), "Mikro",
IF(AND(W230&gt;=Pieņēmumi!$V$47,W230&lt;Pieņēmumi!$V$48), "Mazs",
IF(AND(W230&gt;=Pieņēmumi!$V$48,W230&lt;Pieņēmumi!$V$49), "Vidējs","Liels"))))</f>
        <v>Vidējs</v>
      </c>
      <c r="Y230" s="9">
        <f>IF(X230="Mikro",Pieņēmumi!$V$31*V230*0.5,
IF(X230="Mazs",Pieņēmumi!$V$31*V230,
IF(X230="Vidējs",Pieņēmumi!$V$32*V230,
IF(X230="Liels",Pieņēmumi!$V$34*V230,
0))))</f>
        <v>1.7441860465116281</v>
      </c>
      <c r="Z230" s="9">
        <f>IF(X230="Mikro",Pieņēmumi!$V$31*V230*0.5,0)</f>
        <v>0</v>
      </c>
      <c r="AA230">
        <v>20</v>
      </c>
      <c r="AB230">
        <v>2</v>
      </c>
      <c r="AC230" s="2">
        <f t="shared" si="189"/>
        <v>10</v>
      </c>
      <c r="AD230" s="6">
        <f>ROUNDUP(IF($A230=1,AA230/Pieņēmumi!$AF$39,IF($A230=2,AA230/Pieņēmumi!$AF$40,IF($A230=3,AA230/Pieņēmumi!$AF$41,AA230/Pieņēmumi!$AF$42))),$AD$10)</f>
        <v>1</v>
      </c>
      <c r="AE230" s="6">
        <f t="shared" si="164"/>
        <v>20</v>
      </c>
      <c r="AF230" s="6" t="str">
        <f>IF(AND(AE230&gt;=0,AE230&lt;Pieņēmumi!$AF$46),0,
IF(AND(AE230&gt;= Pieņēmumi!$AF$46,AE230&lt;Pieņēmumi!$AF$47), "Mikro",
IF(AND(AE230&gt;=Pieņēmumi!$AF$47,AE230&lt;Pieņēmumi!$AF$48), "Mazs",
IF(AND(AE230&gt;=Pieņēmumi!$AF$48,AE230&lt;Pieņēmumi!$AF$49), "Vidējs","Liels"))))</f>
        <v>Vidējs</v>
      </c>
      <c r="AG230" s="9">
        <f>IF(AF230="Mikro",Pieņēmumi!$AF$31*AD230*0.5,
IF(AF230="Mazs",Pieņēmumi!$AF$31*AD230,
IF(AF230="Vidējs",Pieņēmumi!$AF$32*AD230,
IF(AF230="Liels",Pieņēmumi!$AF$34*AD230,
0))))</f>
        <v>1.03359173126615</v>
      </c>
      <c r="AH230" s="9">
        <f>IF(AF230="Mikro",Pieņēmumi!$AF$31*AD230*0.5,0)</f>
        <v>0</v>
      </c>
      <c r="AI230">
        <v>31</v>
      </c>
      <c r="AJ230">
        <v>1</v>
      </c>
      <c r="AK230" s="2">
        <f t="shared" si="190"/>
        <v>31</v>
      </c>
      <c r="AL230" s="6">
        <f>ROUNDUP(IF($A230=1,AI230/Pieņēmumi!$AR$39,IF($A230=2,AI230/Pieņēmumi!$AR$40,IF($A230=3,AI230/Pieņēmumi!$AR$41,AI230/Pieņēmumi!$AR$42))),$AL$10)</f>
        <v>2</v>
      </c>
      <c r="AM230" s="6">
        <f t="shared" si="165"/>
        <v>15.5</v>
      </c>
      <c r="AN230" s="6" t="str">
        <f>IF(AND(AM230&gt;=0,AM230&lt;Pieņēmumi!$AR$46),0,
IF(AND(AM230&gt;= Pieņēmumi!$AR$46,AM230&lt;Pieņēmumi!$AR$47), "Mikro",
IF(AND(AM230&gt;=Pieņēmumi!$AR$47,AM230&lt;Pieņēmumi!$AR$48), "Mazs",
IF(AND(AM230&gt;=Pieņēmumi!$AR$48,AM230&lt;Pieņēmumi!$AR$49), "Vidējs","Liels"))))</f>
        <v>Vidējs</v>
      </c>
      <c r="AO230" s="9">
        <f>IF(AN230="Mikro",Pieņēmumi!$AR$31*AL230*0.5,
IF(AN230="Mazs",Pieņēmumi!$AR$31*AL230,
IF(AN230="Vidējs",Pieņēmumi!$AR$32*AL230,
IF(AN230="Liels",Pieņēmumi!$AR$34*AL230,
0))))</f>
        <v>2.1963824289405687</v>
      </c>
      <c r="AP230" s="9">
        <f>IF(AN230="Mikro",Pieņēmumi!$AR$31*AL230*0.5,0)</f>
        <v>0</v>
      </c>
      <c r="AQ230">
        <v>15</v>
      </c>
      <c r="AR230">
        <v>1</v>
      </c>
      <c r="AS230" s="2">
        <f t="shared" si="191"/>
        <v>15</v>
      </c>
      <c r="AT230" s="6">
        <f>ROUNDUP(IF($A230=1,AQ230/Pieņēmumi!$BC$39,IF($A230=2,AQ230/Pieņēmumi!$BC$40,IF($A230=3,AQ230/Pieņēmumi!$BC$41,AQ230/Pieņēmumi!$BC$42))),$AT$10)</f>
        <v>1</v>
      </c>
      <c r="AU230" s="6">
        <f t="shared" si="166"/>
        <v>15</v>
      </c>
      <c r="AV230" s="6" t="str">
        <f>IF(AND(AU230&gt;=0,AU230&lt;Pieņēmumi!$BC$46),0,
IF(AND(AU230&gt;= Pieņēmumi!$BC$46,AU230&lt;Pieņēmumi!$BC$47), "Mikro",
IF(AND(AU230&gt;=Pieņēmumi!$BC$47,AU230&lt;Pieņēmumi!$BC$48), "Mazs",
IF(AND(AU230&gt;=Pieņēmumi!$BC$48,AU230&lt;Pieņēmumi!$BC$49), "Vidējs","Liels"))))</f>
        <v>Vidējs</v>
      </c>
      <c r="AW230" s="9">
        <f>IF(AV230="Mikro",Pieņēmumi!$BC$31*AT230*0.5,
IF(AV230="Mazs",Pieņēmumi!$BC$31*AT230,
IF(AV230="Vidējs",Pieņēmumi!$BC$32*AT230,
IF(AV230="Liels",Pieņēmumi!$BC$34*AT230,
0))))</f>
        <v>1.1627906976744187</v>
      </c>
      <c r="AX230" s="9">
        <f>IF(AV230="Mikro",Pieņēmumi!$BC$31*AT230*0.5,0)</f>
        <v>0</v>
      </c>
      <c r="AY230">
        <v>24</v>
      </c>
      <c r="AZ230">
        <v>1</v>
      </c>
      <c r="BA230" s="2">
        <f t="shared" si="192"/>
        <v>24</v>
      </c>
      <c r="BB230" s="6">
        <f>ROUNDUP(IF($A230=1,AY230/Pieņēmumi!$BN$39,IF($A230=2,AY230/Pieņēmumi!$BN$40,IF($A230=3,AY230/Pieņēmumi!$BN$41,AY230/Pieņēmumi!$BN$42))),$BB$10)</f>
        <v>1</v>
      </c>
      <c r="BC230" s="6">
        <f t="shared" si="167"/>
        <v>24</v>
      </c>
      <c r="BD230" s="6" t="str">
        <f>IF(AND(BC230&gt;=0,BC230&lt;Pieņēmumi!$BN$46),0,
IF(AND(BC230&gt;= Pieņēmumi!$BN$46,BC230&lt;Pieņēmumi!$BN$47), "Mikro",
IF(AND(BC230&gt;=Pieņēmumi!$BN$47,BC230&lt;Pieņēmumi!$BN$48), "Mazs",
IF(AND(BC230&gt;=Pieņēmumi!$BN$48,BC230&lt;Pieņēmumi!$BN$49), "Vidējs","Liels"))))</f>
        <v>Liels</v>
      </c>
      <c r="BE230" s="9">
        <f>IF(BD230="Mikro",Pieņēmumi!$BN$31*BB230*0.5,
IF(BD230="Mazs",Pieņēmumi!$BN$31*BB230,
IF(BD230="Vidējs",Pieņēmumi!$BN$32*BB230,
IF(BD230="Liels",Pieņēmumi!$BN$34*BB230,
0))))</f>
        <v>1.5873015873015872</v>
      </c>
      <c r="BF230" s="9">
        <f>IF(BD230="Mikro",Pieņēmumi!$BN$31*BB230*0.5,0)</f>
        <v>0</v>
      </c>
      <c r="BG230">
        <v>22</v>
      </c>
      <c r="BH230">
        <v>1</v>
      </c>
      <c r="BI230" s="2">
        <f t="shared" si="193"/>
        <v>22</v>
      </c>
      <c r="BJ230" s="6">
        <f>ROUNDUP(IF($A230=1,BG230/Pieņēmumi!$BY$39,IF($A230=2,BG230/Pieņēmumi!$BY$40,IF($A230=3,BG230/Pieņēmumi!$BY$41,BG230/Pieņēmumi!$BY$42))),$BJ$10)</f>
        <v>1</v>
      </c>
      <c r="BK230" s="6">
        <f t="shared" si="168"/>
        <v>22</v>
      </c>
      <c r="BL230" s="6" t="str">
        <f>IF(AND(BK230&gt;=0,BK230&lt;Pieņēmumi!$BY$46),0,
IF(AND(BK230&gt;= Pieņēmumi!$BY$46,BK230&lt;Pieņēmumi!$BY$47), "Mikro",
IF(AND(BK230&gt;=Pieņēmumi!$BY$47,BK230&lt;Pieņēmumi!$BY$48), "Mazs",
IF(AND(BK230&gt;=Pieņēmumi!$BY$48,BK230&lt;Pieņēmumi!$BY$49), "Vidējs","Liels"))))</f>
        <v>Liels</v>
      </c>
      <c r="BM230" s="9">
        <f>IF(BL230="Mikro",Pieņēmumi!$BY$31*BJ230*0.5,
IF(BL230="Mazs",Pieņēmumi!$BY$31*BJ230,
IF(BL230="Vidējs",Pieņēmumi!$BY$32*BJ230,
IF(BL230="Liels",Pieņēmumi!$BY$34*BJ230,
0))))</f>
        <v>1.6594516594516593</v>
      </c>
      <c r="BN230" s="9">
        <f>IF(BL230="Mikro",Pieņēmumi!$BY$31*BJ230*0.5,0)</f>
        <v>0</v>
      </c>
      <c r="BO230">
        <v>36</v>
      </c>
      <c r="BP230">
        <v>1</v>
      </c>
      <c r="BQ230" s="2">
        <f t="shared" si="194"/>
        <v>36</v>
      </c>
      <c r="BR230" s="6">
        <f>ROUNDUP(IF($A230=1,BO230/Pieņēmumi!$CJ$39,IF($A230=2,BO230/Pieņēmumi!$CJ$40,IF($A230=3,BO230/Pieņēmumi!$CJ$41,BO230/Pieņēmumi!$CJ$42))),$BR$10)</f>
        <v>2</v>
      </c>
      <c r="BS230" s="6">
        <f t="shared" si="169"/>
        <v>18</v>
      </c>
      <c r="BT230" s="6" t="str">
        <f>IF(AND(BS230&gt;=0,BS230&lt;Pieņēmumi!$CJ$46),0,
IF(AND(BS230&gt;= Pieņēmumi!$CJ$46,BS230&lt;Pieņēmumi!$CJ$47), "Mikro",
IF(AND(BS230&gt;=Pieņēmumi!$CJ$47,BS230&lt;Pieņēmumi!$CJ$48), "Mazs",
IF(AND(BS230&gt;=Pieņēmumi!$CJ$48,BS230&lt;Pieņēmumi!$CJ$49), "Vidējs","Liels"))))</f>
        <v>Vidējs</v>
      </c>
      <c r="BU230" s="9">
        <f>IF(BT230="Mikro",Pieņēmumi!$CJ$31*BR230*0.5,
IF(BT230="Mazs",Pieņēmumi!$CJ$31*BR230,
IF(BT230="Vidējs",Pieņēmumi!$CJ$32*BR230,
IF(BT230="Liels",Pieņēmumi!$CJ$34*BR230,
0))))</f>
        <v>2.5839793281653747</v>
      </c>
      <c r="BV230" s="9">
        <f>IF(BT230="Mikro",Pieņēmumi!$CJ$31*BR230*0.5,0)</f>
        <v>0</v>
      </c>
      <c r="BW230">
        <v>4</v>
      </c>
      <c r="BX230">
        <v>1</v>
      </c>
      <c r="BY230" s="2">
        <f>BW230/BX230</f>
        <v>4</v>
      </c>
      <c r="BZ230" s="6">
        <f>ROUNDUP(IF($A230=1,BW230/Pieņēmumi!$CU$42,IF($A230=2,BW230/Pieņēmumi!$CU$43,IF($A230=3,BW230/Pieņēmumi!$CU$44,BW230/Pieņēmumi!$CU$45))),$CH$10)</f>
        <v>1</v>
      </c>
      <c r="CA230" s="6">
        <f t="shared" si="170"/>
        <v>4</v>
      </c>
      <c r="CB230" s="6" t="str">
        <f>IF(AND(CA230&gt;=0,CA230&lt;Pieņēmumi!$CU$49),0,
IF(AND(CA230&gt;=Pieņēmumi!$CU$49,CA230&lt;Pieņēmumi!$CU$50),"Mazs",
IF(AND(CA230&gt;=Pieņēmumi!$CU$50,CA230&lt;Pieņēmumi!$CU$51),"Vidējs","Liels")))</f>
        <v>Mazs</v>
      </c>
      <c r="CC230" s="9">
        <f>IF(CB230="Mazs",Pieņēmumi!$CU$34*BZ230,IF(CB230="Vidējs",Pieņēmumi!$CU$35*BZ230,IF(CB230="Liels",Pieņēmumi!$CU$37*BZ230,0)))</f>
        <v>1.151571739807034</v>
      </c>
      <c r="CD230" s="9">
        <f>IF(CB230="Mazs",(Pieņēmumi!$CU$35-Pieņēmumi!$CU$34)*BZ230,0)</f>
        <v>0.23731714908185508</v>
      </c>
      <c r="CE230">
        <v>11</v>
      </c>
      <c r="CF230">
        <v>1</v>
      </c>
      <c r="CG230" s="2">
        <f>CE230/CF230</f>
        <v>11</v>
      </c>
      <c r="CH230" s="6">
        <f>ROUNDUP(IF($A230=1,CE230/Pieņēmumi!$DE$42,IF($A230=2,CE230/Pieņēmumi!$DE$43,IF($A230=3,CE230/Pieņēmumi!$DE$44,CE230/Pieņēmumi!$DE$45))),$CH$10)</f>
        <v>1</v>
      </c>
      <c r="CI230" s="6">
        <f t="shared" si="171"/>
        <v>11</v>
      </c>
      <c r="CJ230" s="6" t="str">
        <f>IF(AND(CI230&gt;=0,CI230&lt;Pieņēmumi!$DE$49),0,
IF(AND(CI230&gt;=Pieņēmumi!$DE$49,CI230&lt;Pieņēmumi!$DE$50),"Mazs",
IF(AND(CI230&gt;=Pieņēmumi!$DE$50,CI230&lt;Pieņēmumi!$DE$51),"Vidējs","Liels")))</f>
        <v>Mazs</v>
      </c>
      <c r="CK230" s="9">
        <f>IF(CJ230="Mazs",Pieņēmumi!$DE$34*CH230,IF(CJ230="Vidējs",Pieņēmumi!$DE$35*CH230,IF(CJ230="Liels",Pieņēmumi!$DE$37*CH230,0)))</f>
        <v>1.151571739807034</v>
      </c>
      <c r="CL230" s="9">
        <f>IF(CJ230="Mazs",(Pieņēmumi!$DE$35-Pieņēmumi!$DE$34)*CH230,0)</f>
        <v>0.23731714908185508</v>
      </c>
      <c r="CM230">
        <v>15</v>
      </c>
      <c r="CN230">
        <v>1</v>
      </c>
      <c r="CO230" s="2">
        <f>CM230/CN230</f>
        <v>15</v>
      </c>
      <c r="CP230" s="6">
        <f>ROUNDUP(IF($A230=1,CM230/Pieņēmumi!$DO$42,IF($A230=2,CM230/Pieņēmumi!$DO$43,IF($A230=3,CM230/Pieņēmumi!$DO$44,CM230/Pieņēmumi!$DO$45))),$CP$10)</f>
        <v>1</v>
      </c>
      <c r="CQ230" s="6">
        <f t="shared" si="172"/>
        <v>15</v>
      </c>
      <c r="CR230" s="6" t="str">
        <f>IF(AND(CQ230&gt;=0,CQ230&lt;Pieņēmumi!$DO$49),0,
IF(AND(CQ230&gt;=Pieņēmumi!$DO$49,CQ230&lt;Pieņēmumi!$DO$50),"Mazs",
IF(AND(CQ230&gt;=Pieņēmumi!$DO$50,CQ230&lt;Pieņēmumi!$DO$51),"Vidējs","Liels")))</f>
        <v>Vidējs</v>
      </c>
      <c r="CS230" s="9">
        <f>IF(CR230="Mazs",Pieņēmumi!$DO$34*CP230,IF(CR230="Vidējs",Pieņēmumi!$DO$35*CP230,IF(CR230="Liels",Pieņēmumi!$DO$37*CP230,0)))</f>
        <v>1.3888888888888891</v>
      </c>
      <c r="CT230" s="9">
        <f>IF(CR230="Mazs",(Pieņēmumi!$DO$35-Pieņēmumi!$DO$34)*CP230,0)</f>
        <v>0</v>
      </c>
      <c r="CU230" s="6">
        <f t="shared" si="173"/>
        <v>252</v>
      </c>
      <c r="CV230" s="6">
        <f t="shared" si="174"/>
        <v>16</v>
      </c>
      <c r="CW230" s="2">
        <f t="shared" si="175"/>
        <v>15.75</v>
      </c>
      <c r="CX230" t="str">
        <f t="shared" si="176"/>
        <v>Vidējā</v>
      </c>
    </row>
    <row r="231" spans="1:102" x14ac:dyDescent="0.25">
      <c r="A231" s="5">
        <v>3</v>
      </c>
      <c r="B231" s="23">
        <v>0.61485532107102403</v>
      </c>
      <c r="C231">
        <v>13</v>
      </c>
      <c r="D231">
        <v>1</v>
      </c>
      <c r="E231" s="2">
        <f t="shared" si="186"/>
        <v>13</v>
      </c>
      <c r="F231" s="6">
        <f>ROUNDUP(IF($A231=1,C231/Pieņēmumi!$B$39,IF($A231=2,C231/Pieņēmumi!$B$40,IF($A231=3,C231/Pieņēmumi!$B$41,C231/Pieņēmumi!$B$42))),$F$10)</f>
        <v>1</v>
      </c>
      <c r="G231" s="6">
        <f t="shared" si="161"/>
        <v>13</v>
      </c>
      <c r="H231" s="6" t="str">
        <f>IF(AND(G231&gt;=0,G231&lt;Pieņēmumi!$B$46),0,
IF(AND(G231&gt;= Pieņēmumi!$B$46,G231&lt;Pieņēmumi!$B$47), "Mikro",
IF(AND(G231&gt;=Pieņēmumi!$B$47,G231&lt;Pieņēmumi!$B$48), "Mazs",
IF(AND(G231&gt;=Pieņēmumi!$B$48,G231&lt;Pieņēmumi!$B$49), "Vidējs","Liels"))))</f>
        <v>Vidējs</v>
      </c>
      <c r="I231" s="9">
        <f>IF(H231="Mikro",Pieņēmumi!$B$31*F231*0.5,
IF(H231="Mazs",Pieņēmumi!$B$31*F231,
IF(H231="Vidējs",Pieņēmumi!$B$32*F231,
IF(H231="Liels",Pieņēmumi!$B$34*F231,
0))))</f>
        <v>0.8074935400516795</v>
      </c>
      <c r="J231" s="9">
        <f>IF(H231="Mikro",Pieņēmumi!$B$31*F231*0.5,0)</f>
        <v>0</v>
      </c>
      <c r="K231">
        <v>13</v>
      </c>
      <c r="L231">
        <v>1</v>
      </c>
      <c r="M231" s="2">
        <f t="shared" si="187"/>
        <v>13</v>
      </c>
      <c r="N231" s="6">
        <f>ROUNDUP(IF($A231=1,K231/Pieņēmumi!$L$39,IF($A231=2,K231/Pieņēmumi!$L$40,IF($A231=3,K231/Pieņēmumi!$L$41,K231/Pieņēmumi!$L$42))),$N$10)</f>
        <v>1</v>
      </c>
      <c r="O231" s="6">
        <f t="shared" si="162"/>
        <v>13</v>
      </c>
      <c r="P231" s="6" t="str">
        <f>IF(AND(O231&gt;=0,O231&lt;Pieņēmumi!$L$46),0,
IF(AND(O231&gt;= Pieņēmumi!$L$46,O231&lt;Pieņēmumi!$L$47), "Mikro",
IF(AND(O231&gt;=Pieņēmumi!$L$47,O231&lt;Pieņēmumi!$L$48), "Mazs",
IF(AND(O231&gt;=Pieņēmumi!$L$48,O231&lt;Pieņēmumi!$L$49), "Vidējs","Liels"))))</f>
        <v>Vidējs</v>
      </c>
      <c r="Q231" s="9">
        <f>IF(P231="Mikro",Pieņēmumi!$L$31*N231*0.5,
IF(P231="Mazs",Pieņēmumi!$L$31*N231,
IF(P231="Vidējs",Pieņēmumi!$L$32*N231,
IF(P231="Liels",Pieņēmumi!$L$34*N231,
0))))</f>
        <v>0.83979328165374689</v>
      </c>
      <c r="R231" s="9">
        <f>IF(P231="Mikro",Pieņēmumi!$L$31*N231*0.5,0)</f>
        <v>0</v>
      </c>
      <c r="S231">
        <v>14</v>
      </c>
      <c r="T231">
        <v>1</v>
      </c>
      <c r="U231" s="2">
        <f t="shared" si="188"/>
        <v>14</v>
      </c>
      <c r="V231" s="6">
        <f>ROUNDUP(IF($A231=1,S231/Pieņēmumi!$V$39,IF($A231=2,S231/Pieņēmumi!$V$40,IF($A231=3,S231/Pieņēmumi!$V$41,S231/Pieņēmumi!$V$42))),$V$10)</f>
        <v>1</v>
      </c>
      <c r="W231" s="6">
        <f t="shared" si="163"/>
        <v>14</v>
      </c>
      <c r="X231" s="6" t="str">
        <f>IF(AND(W231&gt;=0,W231&lt;Pieņēmumi!$V$46),0,
IF(AND(W231&gt;= Pieņēmumi!$V$46,W231&lt;Pieņēmumi!$V$47), "Mikro",
IF(AND(W231&gt;=Pieņēmumi!$V$47,W231&lt;Pieņēmumi!$V$48), "Mazs",
IF(AND(W231&gt;=Pieņēmumi!$V$48,W231&lt;Pieņēmumi!$V$49), "Vidējs","Liels"))))</f>
        <v>Vidējs</v>
      </c>
      <c r="Y231" s="9">
        <f>IF(X231="Mikro",Pieņēmumi!$V$31*V231*0.5,
IF(X231="Mazs",Pieņēmumi!$V$31*V231,
IF(X231="Vidējs",Pieņēmumi!$V$32*V231,
IF(X231="Liels",Pieņēmumi!$V$34*V231,
0))))</f>
        <v>0.87209302325581406</v>
      </c>
      <c r="Z231" s="9">
        <f>IF(X231="Mikro",Pieņēmumi!$V$31*V231*0.5,0)</f>
        <v>0</v>
      </c>
      <c r="AA231">
        <v>14</v>
      </c>
      <c r="AB231">
        <v>1</v>
      </c>
      <c r="AC231" s="2">
        <f t="shared" si="189"/>
        <v>14</v>
      </c>
      <c r="AD231" s="6">
        <f>ROUNDUP(IF($A231=1,AA231/Pieņēmumi!$AF$39,IF($A231=2,AA231/Pieņēmumi!$AF$40,IF($A231=3,AA231/Pieņēmumi!$AF$41,AA231/Pieņēmumi!$AF$42))),$AD$10)</f>
        <v>1</v>
      </c>
      <c r="AE231" s="6">
        <f t="shared" si="164"/>
        <v>14</v>
      </c>
      <c r="AF231" s="6" t="str">
        <f>IF(AND(AE231&gt;=0,AE231&lt;Pieņēmumi!$AF$46),0,
IF(AND(AE231&gt;= Pieņēmumi!$AF$46,AE231&lt;Pieņēmumi!$AF$47), "Mikro",
IF(AND(AE231&gt;=Pieņēmumi!$AF$47,AE231&lt;Pieņēmumi!$AF$48), "Mazs",
IF(AND(AE231&gt;=Pieņēmumi!$AF$48,AE231&lt;Pieņēmumi!$AF$49), "Vidējs","Liels"))))</f>
        <v>Vidējs</v>
      </c>
      <c r="AG231" s="9">
        <f>IF(AF231="Mikro",Pieņēmumi!$AF$31*AD231*0.5,
IF(AF231="Mazs",Pieņēmumi!$AF$31*AD231,
IF(AF231="Vidējs",Pieņēmumi!$AF$32*AD231,
IF(AF231="Liels",Pieņēmumi!$AF$34*AD231,
0))))</f>
        <v>1.03359173126615</v>
      </c>
      <c r="AH231" s="9">
        <f>IF(AF231="Mikro",Pieņēmumi!$AF$31*AD231*0.5,0)</f>
        <v>0</v>
      </c>
      <c r="AI231">
        <v>12</v>
      </c>
      <c r="AJ231">
        <v>1</v>
      </c>
      <c r="AK231" s="2">
        <f t="shared" si="190"/>
        <v>12</v>
      </c>
      <c r="AL231" s="6">
        <f>ROUNDUP(IF($A231=1,AI231/Pieņēmumi!$AR$39,IF($A231=2,AI231/Pieņēmumi!$AR$40,IF($A231=3,AI231/Pieņēmumi!$AR$41,AI231/Pieņēmumi!$AR$42))),$AL$10)</f>
        <v>1</v>
      </c>
      <c r="AM231" s="6">
        <f t="shared" si="165"/>
        <v>12</v>
      </c>
      <c r="AN231" s="6" t="str">
        <f>IF(AND(AM231&gt;=0,AM231&lt;Pieņēmumi!$AR$46),0,
IF(AND(AM231&gt;= Pieņēmumi!$AR$46,AM231&lt;Pieņēmumi!$AR$47), "Mikro",
IF(AND(AM231&gt;=Pieņēmumi!$AR$47,AM231&lt;Pieņēmumi!$AR$48), "Mazs",
IF(AND(AM231&gt;=Pieņēmumi!$AR$48,AM231&lt;Pieņēmumi!$AR$49), "Vidējs","Liels"))))</f>
        <v>Vidējs</v>
      </c>
      <c r="AO231" s="9">
        <f>IF(AN231="Mikro",Pieņēmumi!$AR$31*AL231*0.5,
IF(AN231="Mazs",Pieņēmumi!$AR$31*AL231,
IF(AN231="Vidējs",Pieņēmumi!$AR$32*AL231,
IF(AN231="Liels",Pieņēmumi!$AR$34*AL231,
0))))</f>
        <v>1.0981912144702843</v>
      </c>
      <c r="AP231" s="9">
        <f>IF(AN231="Mikro",Pieņēmumi!$AR$31*AL231*0.5,0)</f>
        <v>0</v>
      </c>
      <c r="AQ231">
        <v>21</v>
      </c>
      <c r="AR231">
        <v>1</v>
      </c>
      <c r="AS231" s="2">
        <f t="shared" si="191"/>
        <v>21</v>
      </c>
      <c r="AT231" s="6">
        <f>ROUNDUP(IF($A231=1,AQ231/Pieņēmumi!$BC$39,IF($A231=2,AQ231/Pieņēmumi!$BC$40,IF($A231=3,AQ231/Pieņēmumi!$BC$41,AQ231/Pieņēmumi!$BC$42))),$AT$10)</f>
        <v>1</v>
      </c>
      <c r="AU231" s="6">
        <f t="shared" si="166"/>
        <v>21</v>
      </c>
      <c r="AV231" s="6" t="str">
        <f>IF(AND(AU231&gt;=0,AU231&lt;Pieņēmumi!$BC$46),0,
IF(AND(AU231&gt;= Pieņēmumi!$BC$46,AU231&lt;Pieņēmumi!$BC$47), "Mikro",
IF(AND(AU231&gt;=Pieņēmumi!$BC$47,AU231&lt;Pieņēmumi!$BC$48), "Mazs",
IF(AND(AU231&gt;=Pieņēmumi!$BC$48,AU231&lt;Pieņēmumi!$BC$49), "Vidējs","Liels"))))</f>
        <v>Liels</v>
      </c>
      <c r="AW231" s="9">
        <f>IF(AV231="Mikro",Pieņēmumi!$BC$31*AT231*0.5,
IF(AV231="Mazs",Pieņēmumi!$BC$31*AT231,
IF(AV231="Vidējs",Pieņēmumi!$BC$32*AT231,
IF(AV231="Liels",Pieņēmumi!$BC$34*AT231,
0))))</f>
        <v>1.5151515151515151</v>
      </c>
      <c r="AX231" s="9">
        <f>IF(AV231="Mikro",Pieņēmumi!$BC$31*AT231*0.5,0)</f>
        <v>0</v>
      </c>
      <c r="AY231">
        <v>14</v>
      </c>
      <c r="AZ231">
        <v>1</v>
      </c>
      <c r="BA231" s="2">
        <f t="shared" si="192"/>
        <v>14</v>
      </c>
      <c r="BB231" s="6">
        <f>ROUNDUP(IF($A231=1,AY231/Pieņēmumi!$BN$39,IF($A231=2,AY231/Pieņēmumi!$BN$40,IF($A231=3,AY231/Pieņēmumi!$BN$41,AY231/Pieņēmumi!$BN$42))),$BB$10)</f>
        <v>1</v>
      </c>
      <c r="BC231" s="6">
        <f t="shared" si="167"/>
        <v>14</v>
      </c>
      <c r="BD231" s="6" t="str">
        <f>IF(AND(BC231&gt;=0,BC231&lt;Pieņēmumi!$BN$46),0,
IF(AND(BC231&gt;= Pieņēmumi!$BN$46,BC231&lt;Pieņēmumi!$BN$47), "Mikro",
IF(AND(BC231&gt;=Pieņēmumi!$BN$47,BC231&lt;Pieņēmumi!$BN$48), "Mazs",
IF(AND(BC231&gt;=Pieņēmumi!$BN$48,BC231&lt;Pieņēmumi!$BN$49), "Vidējs","Liels"))))</f>
        <v>Vidējs</v>
      </c>
      <c r="BE231" s="9">
        <f>IF(BD231="Mikro",Pieņēmumi!$BN$31*BB231*0.5,
IF(BD231="Mazs",Pieņēmumi!$BN$31*BB231,
IF(BD231="Vidējs",Pieņēmumi!$BN$32*BB231,
IF(BD231="Liels",Pieņēmumi!$BN$34*BB231,
0))))</f>
        <v>1.227390180878553</v>
      </c>
      <c r="BF231" s="9">
        <f>IF(BD231="Mikro",Pieņēmumi!$BN$31*BB231*0.5,0)</f>
        <v>0</v>
      </c>
      <c r="BG231">
        <v>10</v>
      </c>
      <c r="BH231">
        <v>1</v>
      </c>
      <c r="BI231" s="2">
        <f t="shared" si="193"/>
        <v>10</v>
      </c>
      <c r="BJ231" s="6">
        <f>ROUNDUP(IF($A231=1,BG231/Pieņēmumi!$BY$39,IF($A231=2,BG231/Pieņēmumi!$BY$40,IF($A231=3,BG231/Pieņēmumi!$BY$41,BG231/Pieņēmumi!$BY$42))),$BJ$10)</f>
        <v>1</v>
      </c>
      <c r="BK231" s="6">
        <f t="shared" si="168"/>
        <v>10</v>
      </c>
      <c r="BL231" s="6" t="str">
        <f>IF(AND(BK231&gt;=0,BK231&lt;Pieņēmumi!$BY$46),0,
IF(AND(BK231&gt;= Pieņēmumi!$BY$46,BK231&lt;Pieņēmumi!$BY$47), "Mikro",
IF(AND(BK231&gt;=Pieņēmumi!$BY$47,BK231&lt;Pieņēmumi!$BY$48), "Mazs",
IF(AND(BK231&gt;=Pieņēmumi!$BY$48,BK231&lt;Pieņēmumi!$BY$49), "Vidējs","Liels"))))</f>
        <v>Mazs</v>
      </c>
      <c r="BM231" s="9">
        <f>IF(BL231="Mikro",Pieņēmumi!$BY$31*BJ231*0.5,
IF(BL231="Mazs",Pieņēmumi!$BY$31*BJ231,
IF(BL231="Vidējs",Pieņēmumi!$BY$32*BJ231,
IF(BL231="Liels",Pieņēmumi!$BY$34*BJ231,
0))))</f>
        <v>1.0893246187363834</v>
      </c>
      <c r="BN231" s="9">
        <f>IF(BL231="Mikro",Pieņēmumi!$BY$31*BJ231*0.5,0)</f>
        <v>0</v>
      </c>
      <c r="BO231">
        <v>6</v>
      </c>
      <c r="BP231">
        <v>1</v>
      </c>
      <c r="BQ231" s="2">
        <f t="shared" si="194"/>
        <v>6</v>
      </c>
      <c r="BR231" s="6">
        <f>ROUNDUP(IF($A231=1,BO231/Pieņēmumi!$CJ$39,IF($A231=2,BO231/Pieņēmumi!$CJ$40,IF($A231=3,BO231/Pieņēmumi!$CJ$41,BO231/Pieņēmumi!$CJ$42))),$BR$10)</f>
        <v>1</v>
      </c>
      <c r="BS231" s="6">
        <f t="shared" si="169"/>
        <v>6</v>
      </c>
      <c r="BT231" s="6" t="str">
        <f>IF(AND(BS231&gt;=0,BS231&lt;Pieņēmumi!$CJ$46),0,
IF(AND(BS231&gt;= Pieņēmumi!$CJ$46,BS231&lt;Pieņēmumi!$CJ$47), "Mikro",
IF(AND(BS231&gt;=Pieņēmumi!$CJ$47,BS231&lt;Pieņēmumi!$CJ$48), "Mazs",
IF(AND(BS231&gt;=Pieņēmumi!$CJ$48,BS231&lt;Pieņēmumi!$CJ$49), "Vidējs","Liels"))))</f>
        <v>Mikro</v>
      </c>
      <c r="BU231" s="9">
        <f>IF(BT231="Mikro",Pieņēmumi!$CJ$31*BR231*0.5,
IF(BT231="Mazs",Pieņēmumi!$CJ$31*BR231,
IF(BT231="Vidējs",Pieņēmumi!$CJ$32*BR231,
IF(BT231="Liels",Pieņēmumi!$CJ$34*BR231,
0))))</f>
        <v>0.54466230936819171</v>
      </c>
      <c r="BV231" s="9">
        <f>IF(BT231="Mikro",Pieņēmumi!$CJ$31*BR231*0.5,0)</f>
        <v>0.54466230936819171</v>
      </c>
      <c r="BW231">
        <v>0</v>
      </c>
      <c r="BX231">
        <v>0</v>
      </c>
      <c r="BY231" s="2">
        <v>0</v>
      </c>
      <c r="BZ231" s="6">
        <f>ROUNDUP(IF($A231=1,BW231/Pieņēmumi!$CU$42,IF($A231=2,BW231/Pieņēmumi!$CU$43,IF($A231=3,BW231/Pieņēmumi!$CU$44,BW231/Pieņēmumi!$CU$45))),$CH$10)</f>
        <v>0</v>
      </c>
      <c r="CA231" s="6">
        <f t="shared" si="170"/>
        <v>0</v>
      </c>
      <c r="CB231" s="6">
        <f>IF(AND(CA231&gt;=0,CA231&lt;Pieņēmumi!$CU$49),0,
IF(AND(CA231&gt;=Pieņēmumi!$CU$49,CA231&lt;Pieņēmumi!$CU$50),"Mazs",
IF(AND(CA231&gt;=Pieņēmumi!$CU$50,CA231&lt;Pieņēmumi!$CU$51),"Vidējs","Liels")))</f>
        <v>0</v>
      </c>
      <c r="CC231" s="9">
        <f>IF(CB231="Mazs",Pieņēmumi!$CU$34*BZ231,IF(CB231="Vidējs",Pieņēmumi!$CU$35*BZ231,IF(CB231="Liels",Pieņēmumi!$CU$37*BZ231,0)))</f>
        <v>0</v>
      </c>
      <c r="CD231" s="9">
        <f>IF(CB231="Mazs",(Pieņēmumi!$CU$35-Pieņēmumi!$CU$34)*BZ231,0)</f>
        <v>0</v>
      </c>
      <c r="CE231">
        <v>0</v>
      </c>
      <c r="CF231">
        <v>0</v>
      </c>
      <c r="CG231" s="2">
        <v>0</v>
      </c>
      <c r="CH231" s="6">
        <f>ROUNDUP(IF($A231=1,CE231/Pieņēmumi!$DE$42,IF($A231=2,CE231/Pieņēmumi!$DE$43,IF($A231=3,CE231/Pieņēmumi!$DE$44,CE231/Pieņēmumi!$DE$45))),$CH$10)</f>
        <v>0</v>
      </c>
      <c r="CI231" s="6">
        <f t="shared" si="171"/>
        <v>0</v>
      </c>
      <c r="CJ231" s="6">
        <f>IF(AND(CI231&gt;=0,CI231&lt;Pieņēmumi!$DE$49),0,
IF(AND(CI231&gt;=Pieņēmumi!$DE$49,CI231&lt;Pieņēmumi!$DE$50),"Mazs",
IF(AND(CI231&gt;=Pieņēmumi!$DE$50,CI231&lt;Pieņēmumi!$DE$51),"Vidējs","Liels")))</f>
        <v>0</v>
      </c>
      <c r="CK231" s="9">
        <f>IF(CJ231="Mazs",Pieņēmumi!$DE$34*CH231,IF(CJ231="Vidējs",Pieņēmumi!$DE$35*CH231,IF(CJ231="Liels",Pieņēmumi!$DE$37*CH231,0)))</f>
        <v>0</v>
      </c>
      <c r="CL231" s="9">
        <f>IF(CJ231="Mazs",(Pieņēmumi!$DE$35-Pieņēmumi!$DE$34)*CH231,0)</f>
        <v>0</v>
      </c>
      <c r="CM231">
        <v>0</v>
      </c>
      <c r="CN231">
        <v>0</v>
      </c>
      <c r="CO231" s="2">
        <v>0</v>
      </c>
      <c r="CP231" s="6">
        <f>ROUNDUP(IF($A231=1,CM231/Pieņēmumi!$DO$42,IF($A231=2,CM231/Pieņēmumi!$DO$43,IF($A231=3,CM231/Pieņēmumi!$DO$44,CM231/Pieņēmumi!$DO$45))),$CP$10)</f>
        <v>0</v>
      </c>
      <c r="CQ231" s="6">
        <f t="shared" si="172"/>
        <v>0</v>
      </c>
      <c r="CR231" s="6">
        <f>IF(AND(CQ231&gt;=0,CQ231&lt;Pieņēmumi!$DO$49),0,
IF(AND(CQ231&gt;=Pieņēmumi!$DO$49,CQ231&lt;Pieņēmumi!$DO$50),"Mazs",
IF(AND(CQ231&gt;=Pieņēmumi!$DO$50,CQ231&lt;Pieņēmumi!$DO$51),"Vidējs","Liels")))</f>
        <v>0</v>
      </c>
      <c r="CS231" s="9">
        <f>IF(CR231="Mazs",Pieņēmumi!$DO$34*CP231,IF(CR231="Vidējs",Pieņēmumi!$DO$35*CP231,IF(CR231="Liels",Pieņēmumi!$DO$37*CP231,0)))</f>
        <v>0</v>
      </c>
      <c r="CT231" s="9">
        <f>IF(CR231="Mazs",(Pieņēmumi!$DO$35-Pieņēmumi!$DO$34)*CP231,0)</f>
        <v>0</v>
      </c>
      <c r="CU231" s="6">
        <f t="shared" si="173"/>
        <v>117</v>
      </c>
      <c r="CV231" s="6">
        <f t="shared" si="174"/>
        <v>9</v>
      </c>
      <c r="CW231" s="2">
        <f t="shared" si="175"/>
        <v>13</v>
      </c>
      <c r="CX231" t="str">
        <f t="shared" si="176"/>
        <v>Vidējā</v>
      </c>
    </row>
    <row r="232" spans="1:102" x14ac:dyDescent="0.25">
      <c r="A232" s="5">
        <v>3</v>
      </c>
      <c r="B232" s="23">
        <v>0.61336817512807695</v>
      </c>
      <c r="C232">
        <v>12</v>
      </c>
      <c r="D232">
        <v>1</v>
      </c>
      <c r="E232" s="2">
        <f t="shared" si="186"/>
        <v>12</v>
      </c>
      <c r="F232" s="6">
        <f>ROUNDUP(IF($A232=1,C232/Pieņēmumi!$B$39,IF($A232=2,C232/Pieņēmumi!$B$40,IF($A232=3,C232/Pieņēmumi!$B$41,C232/Pieņēmumi!$B$42))),$F$10)</f>
        <v>1</v>
      </c>
      <c r="G232" s="6">
        <f t="shared" si="161"/>
        <v>12</v>
      </c>
      <c r="H232" s="6" t="str">
        <f>IF(AND(G232&gt;=0,G232&lt;Pieņēmumi!$B$46),0,
IF(AND(G232&gt;= Pieņēmumi!$B$46,G232&lt;Pieņēmumi!$B$47), "Mikro",
IF(AND(G232&gt;=Pieņēmumi!$B$47,G232&lt;Pieņēmumi!$B$48), "Mazs",
IF(AND(G232&gt;=Pieņēmumi!$B$48,G232&lt;Pieņēmumi!$B$49), "Vidējs","Liels"))))</f>
        <v>Vidējs</v>
      </c>
      <c r="I232" s="9">
        <f>IF(H232="Mikro",Pieņēmumi!$B$31*F232*0.5,
IF(H232="Mazs",Pieņēmumi!$B$31*F232,
IF(H232="Vidējs",Pieņēmumi!$B$32*F232,
IF(H232="Liels",Pieņēmumi!$B$34*F232,
0))))</f>
        <v>0.8074935400516795</v>
      </c>
      <c r="J232" s="9">
        <f>IF(H232="Mikro",Pieņēmumi!$B$31*F232*0.5,0)</f>
        <v>0</v>
      </c>
      <c r="K232">
        <v>12</v>
      </c>
      <c r="L232">
        <v>1</v>
      </c>
      <c r="M232" s="2">
        <f t="shared" si="187"/>
        <v>12</v>
      </c>
      <c r="N232" s="6">
        <f>ROUNDUP(IF($A232=1,K232/Pieņēmumi!$L$39,IF($A232=2,K232/Pieņēmumi!$L$40,IF($A232=3,K232/Pieņēmumi!$L$41,K232/Pieņēmumi!$L$42))),$N$10)</f>
        <v>1</v>
      </c>
      <c r="O232" s="6">
        <f t="shared" si="162"/>
        <v>12</v>
      </c>
      <c r="P232" s="6" t="str">
        <f>IF(AND(O232&gt;=0,O232&lt;Pieņēmumi!$L$46),0,
IF(AND(O232&gt;= Pieņēmumi!$L$46,O232&lt;Pieņēmumi!$L$47), "Mikro",
IF(AND(O232&gt;=Pieņēmumi!$L$47,O232&lt;Pieņēmumi!$L$48), "Mazs",
IF(AND(O232&gt;=Pieņēmumi!$L$48,O232&lt;Pieņēmumi!$L$49), "Vidējs","Liels"))))</f>
        <v>Vidējs</v>
      </c>
      <c r="Q232" s="9">
        <f>IF(P232="Mikro",Pieņēmumi!$L$31*N232*0.5,
IF(P232="Mazs",Pieņēmumi!$L$31*N232,
IF(P232="Vidējs",Pieņēmumi!$L$32*N232,
IF(P232="Liels",Pieņēmumi!$L$34*N232,
0))))</f>
        <v>0.83979328165374689</v>
      </c>
      <c r="R232" s="9">
        <f>IF(P232="Mikro",Pieņēmumi!$L$31*N232*0.5,0)</f>
        <v>0</v>
      </c>
      <c r="S232">
        <v>17</v>
      </c>
      <c r="T232">
        <v>1</v>
      </c>
      <c r="U232" s="2">
        <f t="shared" si="188"/>
        <v>17</v>
      </c>
      <c r="V232" s="6">
        <f>ROUNDUP(IF($A232=1,S232/Pieņēmumi!$V$39,IF($A232=2,S232/Pieņēmumi!$V$40,IF($A232=3,S232/Pieņēmumi!$V$41,S232/Pieņēmumi!$V$42))),$V$10)</f>
        <v>1</v>
      </c>
      <c r="W232" s="6">
        <f t="shared" si="163"/>
        <v>17</v>
      </c>
      <c r="X232" s="6" t="str">
        <f>IF(AND(W232&gt;=0,W232&lt;Pieņēmumi!$V$46),0,
IF(AND(W232&gt;= Pieņēmumi!$V$46,W232&lt;Pieņēmumi!$V$47), "Mikro",
IF(AND(W232&gt;=Pieņēmumi!$V$47,W232&lt;Pieņēmumi!$V$48), "Mazs",
IF(AND(W232&gt;=Pieņēmumi!$V$48,W232&lt;Pieņēmumi!$V$49), "Vidējs","Liels"))))</f>
        <v>Vidējs</v>
      </c>
      <c r="Y232" s="9">
        <f>IF(X232="Mikro",Pieņēmumi!$V$31*V232*0.5,
IF(X232="Mazs",Pieņēmumi!$V$31*V232,
IF(X232="Vidējs",Pieņēmumi!$V$32*V232,
IF(X232="Liels",Pieņēmumi!$V$34*V232,
0))))</f>
        <v>0.87209302325581406</v>
      </c>
      <c r="Z232" s="9">
        <f>IF(X232="Mikro",Pieņēmumi!$V$31*V232*0.5,0)</f>
        <v>0</v>
      </c>
      <c r="AA232">
        <v>18</v>
      </c>
      <c r="AB232">
        <v>1</v>
      </c>
      <c r="AC232" s="2">
        <f t="shared" si="189"/>
        <v>18</v>
      </c>
      <c r="AD232" s="6">
        <f>ROUNDUP(IF($A232=1,AA232/Pieņēmumi!$AF$39,IF($A232=2,AA232/Pieņēmumi!$AF$40,IF($A232=3,AA232/Pieņēmumi!$AF$41,AA232/Pieņēmumi!$AF$42))),$AD$10)</f>
        <v>1</v>
      </c>
      <c r="AE232" s="6">
        <f t="shared" si="164"/>
        <v>18</v>
      </c>
      <c r="AF232" s="6" t="str">
        <f>IF(AND(AE232&gt;=0,AE232&lt;Pieņēmumi!$AF$46),0,
IF(AND(AE232&gt;= Pieņēmumi!$AF$46,AE232&lt;Pieņēmumi!$AF$47), "Mikro",
IF(AND(AE232&gt;=Pieņēmumi!$AF$47,AE232&lt;Pieņēmumi!$AF$48), "Mazs",
IF(AND(AE232&gt;=Pieņēmumi!$AF$48,AE232&lt;Pieņēmumi!$AF$49), "Vidējs","Liels"))))</f>
        <v>Vidējs</v>
      </c>
      <c r="AG232" s="9">
        <f>IF(AF232="Mikro",Pieņēmumi!$AF$31*AD232*0.5,
IF(AF232="Mazs",Pieņēmumi!$AF$31*AD232,
IF(AF232="Vidējs",Pieņēmumi!$AF$32*AD232,
IF(AF232="Liels",Pieņēmumi!$AF$34*AD232,
0))))</f>
        <v>1.03359173126615</v>
      </c>
      <c r="AH232" s="9">
        <f>IF(AF232="Mikro",Pieņēmumi!$AF$31*AD232*0.5,0)</f>
        <v>0</v>
      </c>
      <c r="AI232">
        <v>18</v>
      </c>
      <c r="AJ232">
        <v>1</v>
      </c>
      <c r="AK232" s="2">
        <f t="shared" si="190"/>
        <v>18</v>
      </c>
      <c r="AL232" s="6">
        <f>ROUNDUP(IF($A232=1,AI232/Pieņēmumi!$AR$39,IF($A232=2,AI232/Pieņēmumi!$AR$40,IF($A232=3,AI232/Pieņēmumi!$AR$41,AI232/Pieņēmumi!$AR$42))),$AL$10)</f>
        <v>1</v>
      </c>
      <c r="AM232" s="6">
        <f t="shared" si="165"/>
        <v>18</v>
      </c>
      <c r="AN232" s="6" t="str">
        <f>IF(AND(AM232&gt;=0,AM232&lt;Pieņēmumi!$AR$46),0,
IF(AND(AM232&gt;= Pieņēmumi!$AR$46,AM232&lt;Pieņēmumi!$AR$47), "Mikro",
IF(AND(AM232&gt;=Pieņēmumi!$AR$47,AM232&lt;Pieņēmumi!$AR$48), "Mazs",
IF(AND(AM232&gt;=Pieņēmumi!$AR$48,AM232&lt;Pieņēmumi!$AR$49), "Vidējs","Liels"))))</f>
        <v>Vidējs</v>
      </c>
      <c r="AO232" s="9">
        <f>IF(AN232="Mikro",Pieņēmumi!$AR$31*AL232*0.5,
IF(AN232="Mazs",Pieņēmumi!$AR$31*AL232,
IF(AN232="Vidējs",Pieņēmumi!$AR$32*AL232,
IF(AN232="Liels",Pieņēmumi!$AR$34*AL232,
0))))</f>
        <v>1.0981912144702843</v>
      </c>
      <c r="AP232" s="9">
        <f>IF(AN232="Mikro",Pieņēmumi!$AR$31*AL232*0.5,0)</f>
        <v>0</v>
      </c>
      <c r="AQ232">
        <v>18</v>
      </c>
      <c r="AR232">
        <v>1</v>
      </c>
      <c r="AS232" s="2">
        <f t="shared" si="191"/>
        <v>18</v>
      </c>
      <c r="AT232" s="6">
        <f>ROUNDUP(IF($A232=1,AQ232/Pieņēmumi!$BC$39,IF($A232=2,AQ232/Pieņēmumi!$BC$40,IF($A232=3,AQ232/Pieņēmumi!$BC$41,AQ232/Pieņēmumi!$BC$42))),$AT$10)</f>
        <v>1</v>
      </c>
      <c r="AU232" s="6">
        <f t="shared" si="166"/>
        <v>18</v>
      </c>
      <c r="AV232" s="6" t="str">
        <f>IF(AND(AU232&gt;=0,AU232&lt;Pieņēmumi!$BC$46),0,
IF(AND(AU232&gt;= Pieņēmumi!$BC$46,AU232&lt;Pieņēmumi!$BC$47), "Mikro",
IF(AND(AU232&gt;=Pieņēmumi!$BC$47,AU232&lt;Pieņēmumi!$BC$48), "Mazs",
IF(AND(AU232&gt;=Pieņēmumi!$BC$48,AU232&lt;Pieņēmumi!$BC$49), "Vidējs","Liels"))))</f>
        <v>Vidējs</v>
      </c>
      <c r="AW232" s="9">
        <f>IF(AV232="Mikro",Pieņēmumi!$BC$31*AT232*0.5,
IF(AV232="Mazs",Pieņēmumi!$BC$31*AT232,
IF(AV232="Vidējs",Pieņēmumi!$BC$32*AT232,
IF(AV232="Liels",Pieņēmumi!$BC$34*AT232,
0))))</f>
        <v>1.1627906976744187</v>
      </c>
      <c r="AX232" s="9">
        <f>IF(AV232="Mikro",Pieņēmumi!$BC$31*AT232*0.5,0)</f>
        <v>0</v>
      </c>
      <c r="AY232">
        <v>23</v>
      </c>
      <c r="AZ232">
        <v>1</v>
      </c>
      <c r="BA232" s="2">
        <f t="shared" si="192"/>
        <v>23</v>
      </c>
      <c r="BB232" s="6">
        <f>ROUNDUP(IF($A232=1,AY232/Pieņēmumi!$BN$39,IF($A232=2,AY232/Pieņēmumi!$BN$40,IF($A232=3,AY232/Pieņēmumi!$BN$41,AY232/Pieņēmumi!$BN$42))),$BB$10)</f>
        <v>1</v>
      </c>
      <c r="BC232" s="6">
        <f t="shared" si="167"/>
        <v>23</v>
      </c>
      <c r="BD232" s="6" t="str">
        <f>IF(AND(BC232&gt;=0,BC232&lt;Pieņēmumi!$BN$46),0,
IF(AND(BC232&gt;= Pieņēmumi!$BN$46,BC232&lt;Pieņēmumi!$BN$47), "Mikro",
IF(AND(BC232&gt;=Pieņēmumi!$BN$47,BC232&lt;Pieņēmumi!$BN$48), "Mazs",
IF(AND(BC232&gt;=Pieņēmumi!$BN$48,BC232&lt;Pieņēmumi!$BN$49), "Vidējs","Liels"))))</f>
        <v>Liels</v>
      </c>
      <c r="BE232" s="9">
        <f>IF(BD232="Mikro",Pieņēmumi!$BN$31*BB232*0.5,
IF(BD232="Mazs",Pieņēmumi!$BN$31*BB232,
IF(BD232="Vidējs",Pieņēmumi!$BN$32*BB232,
IF(BD232="Liels",Pieņēmumi!$BN$34*BB232,
0))))</f>
        <v>1.5873015873015872</v>
      </c>
      <c r="BF232" s="9">
        <f>IF(BD232="Mikro",Pieņēmumi!$BN$31*BB232*0.5,0)</f>
        <v>0</v>
      </c>
      <c r="BG232">
        <v>20</v>
      </c>
      <c r="BH232">
        <v>1</v>
      </c>
      <c r="BI232" s="2">
        <f t="shared" si="193"/>
        <v>20</v>
      </c>
      <c r="BJ232" s="6">
        <f>ROUNDUP(IF($A232=1,BG232/Pieņēmumi!$BY$39,IF($A232=2,BG232/Pieņēmumi!$BY$40,IF($A232=3,BG232/Pieņēmumi!$BY$41,BG232/Pieņēmumi!$BY$42))),$BJ$10)</f>
        <v>1</v>
      </c>
      <c r="BK232" s="6">
        <f t="shared" si="168"/>
        <v>20</v>
      </c>
      <c r="BL232" s="6" t="str">
        <f>IF(AND(BK232&gt;=0,BK232&lt;Pieņēmumi!$BY$46),0,
IF(AND(BK232&gt;= Pieņēmumi!$BY$46,BK232&lt;Pieņēmumi!$BY$47), "Mikro",
IF(AND(BK232&gt;=Pieņēmumi!$BY$47,BK232&lt;Pieņēmumi!$BY$48), "Mazs",
IF(AND(BK232&gt;=Pieņēmumi!$BY$48,BK232&lt;Pieņēmumi!$BY$49), "Vidējs","Liels"))))</f>
        <v>Vidējs</v>
      </c>
      <c r="BM232" s="9">
        <f>IF(BL232="Mikro",Pieņēmumi!$BY$31*BJ232*0.5,
IF(BL232="Mazs",Pieņēmumi!$BY$31*BJ232,
IF(BL232="Vidējs",Pieņēmumi!$BY$32*BJ232,
IF(BL232="Liels",Pieņēmumi!$BY$34*BJ232,
0))))</f>
        <v>1.2919896640826873</v>
      </c>
      <c r="BN232" s="9">
        <f>IF(BL232="Mikro",Pieņēmumi!$BY$31*BJ232*0.5,0)</f>
        <v>0</v>
      </c>
      <c r="BO232">
        <v>20</v>
      </c>
      <c r="BP232">
        <v>1</v>
      </c>
      <c r="BQ232" s="2">
        <f t="shared" si="194"/>
        <v>20</v>
      </c>
      <c r="BR232" s="6">
        <f>ROUNDUP(IF($A232=1,BO232/Pieņēmumi!$CJ$39,IF($A232=2,BO232/Pieņēmumi!$CJ$40,IF($A232=3,BO232/Pieņēmumi!$CJ$41,BO232/Pieņēmumi!$CJ$42))),$BR$10)</f>
        <v>1</v>
      </c>
      <c r="BS232" s="6">
        <f t="shared" si="169"/>
        <v>20</v>
      </c>
      <c r="BT232" s="6" t="str">
        <f>IF(AND(BS232&gt;=0,BS232&lt;Pieņēmumi!$CJ$46),0,
IF(AND(BS232&gt;= Pieņēmumi!$CJ$46,BS232&lt;Pieņēmumi!$CJ$47), "Mikro",
IF(AND(BS232&gt;=Pieņēmumi!$CJ$47,BS232&lt;Pieņēmumi!$CJ$48), "Mazs",
IF(AND(BS232&gt;=Pieņēmumi!$CJ$48,BS232&lt;Pieņēmumi!$CJ$49), "Vidējs","Liels"))))</f>
        <v>Vidējs</v>
      </c>
      <c r="BU232" s="9">
        <f>IF(BT232="Mikro",Pieņēmumi!$CJ$31*BR232*0.5,
IF(BT232="Mazs",Pieņēmumi!$CJ$31*BR232,
IF(BT232="Vidējs",Pieņēmumi!$CJ$32*BR232,
IF(BT232="Liels",Pieņēmumi!$CJ$34*BR232,
0))))</f>
        <v>1.2919896640826873</v>
      </c>
      <c r="BV232" s="9">
        <f>IF(BT232="Mikro",Pieņēmumi!$CJ$31*BR232*0.5,0)</f>
        <v>0</v>
      </c>
      <c r="BW232">
        <v>0</v>
      </c>
      <c r="BX232">
        <v>0</v>
      </c>
      <c r="BY232" s="2">
        <v>0</v>
      </c>
      <c r="BZ232" s="6">
        <f>ROUNDUP(IF($A232=1,BW232/Pieņēmumi!$CU$42,IF($A232=2,BW232/Pieņēmumi!$CU$43,IF($A232=3,BW232/Pieņēmumi!$CU$44,BW232/Pieņēmumi!$CU$45))),$CH$10)</f>
        <v>0</v>
      </c>
      <c r="CA232" s="6">
        <f t="shared" si="170"/>
        <v>0</v>
      </c>
      <c r="CB232" s="6">
        <f>IF(AND(CA232&gt;=0,CA232&lt;Pieņēmumi!$CU$49),0,
IF(AND(CA232&gt;=Pieņēmumi!$CU$49,CA232&lt;Pieņēmumi!$CU$50),"Mazs",
IF(AND(CA232&gt;=Pieņēmumi!$CU$50,CA232&lt;Pieņēmumi!$CU$51),"Vidējs","Liels")))</f>
        <v>0</v>
      </c>
      <c r="CC232" s="9">
        <f>IF(CB232="Mazs",Pieņēmumi!$CU$34*BZ232,IF(CB232="Vidējs",Pieņēmumi!$CU$35*BZ232,IF(CB232="Liels",Pieņēmumi!$CU$37*BZ232,0)))</f>
        <v>0</v>
      </c>
      <c r="CD232" s="9">
        <f>IF(CB232="Mazs",(Pieņēmumi!$CU$35-Pieņēmumi!$CU$34)*BZ232,0)</f>
        <v>0</v>
      </c>
      <c r="CE232">
        <v>0</v>
      </c>
      <c r="CF232">
        <v>0</v>
      </c>
      <c r="CG232" s="2">
        <v>0</v>
      </c>
      <c r="CH232" s="6">
        <f>ROUNDUP(IF($A232=1,CE232/Pieņēmumi!$DE$42,IF($A232=2,CE232/Pieņēmumi!$DE$43,IF($A232=3,CE232/Pieņēmumi!$DE$44,CE232/Pieņēmumi!$DE$45))),$CH$10)</f>
        <v>0</v>
      </c>
      <c r="CI232" s="6">
        <f t="shared" si="171"/>
        <v>0</v>
      </c>
      <c r="CJ232" s="6">
        <f>IF(AND(CI232&gt;=0,CI232&lt;Pieņēmumi!$DE$49),0,
IF(AND(CI232&gt;=Pieņēmumi!$DE$49,CI232&lt;Pieņēmumi!$DE$50),"Mazs",
IF(AND(CI232&gt;=Pieņēmumi!$DE$50,CI232&lt;Pieņēmumi!$DE$51),"Vidējs","Liels")))</f>
        <v>0</v>
      </c>
      <c r="CK232" s="9">
        <f>IF(CJ232="Mazs",Pieņēmumi!$DE$34*CH232,IF(CJ232="Vidējs",Pieņēmumi!$DE$35*CH232,IF(CJ232="Liels",Pieņēmumi!$DE$37*CH232,0)))</f>
        <v>0</v>
      </c>
      <c r="CL232" s="9">
        <f>IF(CJ232="Mazs",(Pieņēmumi!$DE$35-Pieņēmumi!$DE$34)*CH232,0)</f>
        <v>0</v>
      </c>
      <c r="CM232">
        <v>0</v>
      </c>
      <c r="CN232">
        <v>0</v>
      </c>
      <c r="CO232" s="2">
        <v>0</v>
      </c>
      <c r="CP232" s="6">
        <f>ROUNDUP(IF($A232=1,CM232/Pieņēmumi!$DO$42,IF($A232=2,CM232/Pieņēmumi!$DO$43,IF($A232=3,CM232/Pieņēmumi!$DO$44,CM232/Pieņēmumi!$DO$45))),$CP$10)</f>
        <v>0</v>
      </c>
      <c r="CQ232" s="6">
        <f t="shared" si="172"/>
        <v>0</v>
      </c>
      <c r="CR232" s="6">
        <f>IF(AND(CQ232&gt;=0,CQ232&lt;Pieņēmumi!$DO$49),0,
IF(AND(CQ232&gt;=Pieņēmumi!$DO$49,CQ232&lt;Pieņēmumi!$DO$50),"Mazs",
IF(AND(CQ232&gt;=Pieņēmumi!$DO$50,CQ232&lt;Pieņēmumi!$DO$51),"Vidējs","Liels")))</f>
        <v>0</v>
      </c>
      <c r="CS232" s="9">
        <f>IF(CR232="Mazs",Pieņēmumi!$DO$34*CP232,IF(CR232="Vidējs",Pieņēmumi!$DO$35*CP232,IF(CR232="Liels",Pieņēmumi!$DO$37*CP232,0)))</f>
        <v>0</v>
      </c>
      <c r="CT232" s="9">
        <f>IF(CR232="Mazs",(Pieņēmumi!$DO$35-Pieņēmumi!$DO$34)*CP232,0)</f>
        <v>0</v>
      </c>
      <c r="CU232" s="6">
        <f t="shared" si="173"/>
        <v>158</v>
      </c>
      <c r="CV232" s="6">
        <f t="shared" si="174"/>
        <v>9</v>
      </c>
      <c r="CW232" s="2">
        <f t="shared" si="175"/>
        <v>17.555555555555557</v>
      </c>
      <c r="CX232" t="str">
        <f t="shared" si="176"/>
        <v>Vidējā</v>
      </c>
    </row>
    <row r="233" spans="1:102" x14ac:dyDescent="0.25">
      <c r="A233" s="5">
        <v>1</v>
      </c>
      <c r="B233" s="23">
        <v>0.61122958084528989</v>
      </c>
      <c r="C233">
        <v>53</v>
      </c>
      <c r="D233">
        <v>2</v>
      </c>
      <c r="E233" s="2">
        <f t="shared" si="186"/>
        <v>26.5</v>
      </c>
      <c r="F233" s="6">
        <f>ROUNDUP(IF($A233=1,C233/Pieņēmumi!$B$39,IF($A233=2,C233/Pieņēmumi!$B$40,IF($A233=3,C233/Pieņēmumi!$B$41,C233/Pieņēmumi!$B$42))),$F$10)</f>
        <v>3</v>
      </c>
      <c r="G233" s="6">
        <f t="shared" si="161"/>
        <v>17.666666666666668</v>
      </c>
      <c r="H233" s="6" t="str">
        <f>IF(AND(G233&gt;=0,G233&lt;Pieņēmumi!$B$46),0,
IF(AND(G233&gt;= Pieņēmumi!$B$46,G233&lt;Pieņēmumi!$B$47), "Mikro",
IF(AND(G233&gt;=Pieņēmumi!$B$47,G233&lt;Pieņēmumi!$B$48), "Mazs",
IF(AND(G233&gt;=Pieņēmumi!$B$48,G233&lt;Pieņēmumi!$B$49), "Vidējs","Liels"))))</f>
        <v>Vidējs</v>
      </c>
      <c r="I233" s="9">
        <f>IF(H233="Mikro",Pieņēmumi!$B$31*F233*0.5,
IF(H233="Mazs",Pieņēmumi!$B$31*F233,
IF(H233="Vidējs",Pieņēmumi!$B$32*F233,
IF(H233="Liels",Pieņēmumi!$B$34*F233,
0))))</f>
        <v>2.4224806201550386</v>
      </c>
      <c r="J233" s="9">
        <f>IF(H233="Mikro",Pieņēmumi!$B$31*F233*0.5,0)</f>
        <v>0</v>
      </c>
      <c r="K233">
        <v>52</v>
      </c>
      <c r="L233">
        <v>2</v>
      </c>
      <c r="M233" s="2">
        <f t="shared" si="187"/>
        <v>26</v>
      </c>
      <c r="N233" s="6">
        <f>ROUNDUP(IF($A233=1,K233/Pieņēmumi!$L$39,IF($A233=2,K233/Pieņēmumi!$L$40,IF($A233=3,K233/Pieņēmumi!$L$41,K233/Pieņēmumi!$L$42))),$N$10)</f>
        <v>3</v>
      </c>
      <c r="O233" s="6">
        <f t="shared" si="162"/>
        <v>17.333333333333332</v>
      </c>
      <c r="P233" s="6" t="str">
        <f>IF(AND(O233&gt;=0,O233&lt;Pieņēmumi!$L$46),0,
IF(AND(O233&gt;= Pieņēmumi!$L$46,O233&lt;Pieņēmumi!$L$47), "Mikro",
IF(AND(O233&gt;=Pieņēmumi!$L$47,O233&lt;Pieņēmumi!$L$48), "Mazs",
IF(AND(O233&gt;=Pieņēmumi!$L$48,O233&lt;Pieņēmumi!$L$49), "Vidējs","Liels"))))</f>
        <v>Vidējs</v>
      </c>
      <c r="Q233" s="9">
        <f>IF(P233="Mikro",Pieņēmumi!$L$31*N233*0.5,
IF(P233="Mazs",Pieņēmumi!$L$31*N233,
IF(P233="Vidējs",Pieņēmumi!$L$32*N233,
IF(P233="Liels",Pieņēmumi!$L$34*N233,
0))))</f>
        <v>2.5193798449612408</v>
      </c>
      <c r="R233" s="9">
        <f>IF(P233="Mikro",Pieņēmumi!$L$31*N233*0.5,0)</f>
        <v>0</v>
      </c>
      <c r="S233">
        <v>64</v>
      </c>
      <c r="T233">
        <v>3</v>
      </c>
      <c r="U233" s="2">
        <f t="shared" si="188"/>
        <v>21.333333333333332</v>
      </c>
      <c r="V233" s="6">
        <f>ROUNDUP(IF($A233=1,S233/Pieņēmumi!$V$39,IF($A233=2,S233/Pieņēmumi!$V$40,IF($A233=3,S233/Pieņēmumi!$V$41,S233/Pieņēmumi!$V$42))),$V$10)</f>
        <v>4</v>
      </c>
      <c r="W233" s="6">
        <f t="shared" si="163"/>
        <v>16</v>
      </c>
      <c r="X233" s="6" t="str">
        <f>IF(AND(W233&gt;=0,W233&lt;Pieņēmumi!$V$46),0,
IF(AND(W233&gt;= Pieņēmumi!$V$46,W233&lt;Pieņēmumi!$V$47), "Mikro",
IF(AND(W233&gt;=Pieņēmumi!$V$47,W233&lt;Pieņēmumi!$V$48), "Mazs",
IF(AND(W233&gt;=Pieņēmumi!$V$48,W233&lt;Pieņēmumi!$V$49), "Vidējs","Liels"))))</f>
        <v>Vidējs</v>
      </c>
      <c r="Y233" s="9">
        <f>IF(X233="Mikro",Pieņēmumi!$V$31*V233*0.5,
IF(X233="Mazs",Pieņēmumi!$V$31*V233,
IF(X233="Vidējs",Pieņēmumi!$V$32*V233,
IF(X233="Liels",Pieņēmumi!$V$34*V233,
0))))</f>
        <v>3.4883720930232562</v>
      </c>
      <c r="Z233" s="9">
        <f>IF(X233="Mikro",Pieņēmumi!$V$31*V233*0.5,0)</f>
        <v>0</v>
      </c>
      <c r="AA233">
        <v>52</v>
      </c>
      <c r="AB233">
        <v>2</v>
      </c>
      <c r="AC233" s="2">
        <f t="shared" si="189"/>
        <v>26</v>
      </c>
      <c r="AD233" s="6">
        <f>ROUNDUP(IF($A233=1,AA233/Pieņēmumi!$AF$39,IF($A233=2,AA233/Pieņēmumi!$AF$40,IF($A233=3,AA233/Pieņēmumi!$AF$41,AA233/Pieņēmumi!$AF$42))),$AD$10)</f>
        <v>3</v>
      </c>
      <c r="AE233" s="6">
        <f t="shared" si="164"/>
        <v>17.333333333333332</v>
      </c>
      <c r="AF233" s="6" t="str">
        <f>IF(AND(AE233&gt;=0,AE233&lt;Pieņēmumi!$AF$46),0,
IF(AND(AE233&gt;= Pieņēmumi!$AF$46,AE233&lt;Pieņēmumi!$AF$47), "Mikro",
IF(AND(AE233&gt;=Pieņēmumi!$AF$47,AE233&lt;Pieņēmumi!$AF$48), "Mazs",
IF(AND(AE233&gt;=Pieņēmumi!$AF$48,AE233&lt;Pieņēmumi!$AF$49), "Vidējs","Liels"))))</f>
        <v>Vidējs</v>
      </c>
      <c r="AG233" s="9">
        <f>IF(AF233="Mikro",Pieņēmumi!$AF$31*AD233*0.5,
IF(AF233="Mazs",Pieņēmumi!$AF$31*AD233,
IF(AF233="Vidējs",Pieņēmumi!$AF$32*AD233,
IF(AF233="Liels",Pieņēmumi!$AF$34*AD233,
0))))</f>
        <v>3.1007751937984498</v>
      </c>
      <c r="AH233" s="9">
        <f>IF(AF233="Mikro",Pieņēmumi!$AF$31*AD233*0.5,0)</f>
        <v>0</v>
      </c>
      <c r="AI233">
        <v>50</v>
      </c>
      <c r="AJ233">
        <v>2</v>
      </c>
      <c r="AK233" s="2">
        <f t="shared" si="190"/>
        <v>25</v>
      </c>
      <c r="AL233" s="6">
        <f>ROUNDUP(IF($A233=1,AI233/Pieņēmumi!$AR$39,IF($A233=2,AI233/Pieņēmumi!$AR$40,IF($A233=3,AI233/Pieņēmumi!$AR$41,AI233/Pieņēmumi!$AR$42))),$AL$10)</f>
        <v>2</v>
      </c>
      <c r="AM233" s="6">
        <f t="shared" si="165"/>
        <v>25</v>
      </c>
      <c r="AN233" s="6" t="str">
        <f>IF(AND(AM233&gt;=0,AM233&lt;Pieņēmumi!$AR$46),0,
IF(AND(AM233&gt;= Pieņēmumi!$AR$46,AM233&lt;Pieņēmumi!$AR$47), "Mikro",
IF(AND(AM233&gt;=Pieņēmumi!$AR$47,AM233&lt;Pieņēmumi!$AR$48), "Mazs",
IF(AND(AM233&gt;=Pieņēmumi!$AR$48,AM233&lt;Pieņēmumi!$AR$49), "Vidējs","Liels"))))</f>
        <v>Liels</v>
      </c>
      <c r="AO233" s="9">
        <f>IF(AN233="Mikro",Pieņēmumi!$AR$31*AL233*0.5,
IF(AN233="Mazs",Pieņēmumi!$AR$31*AL233,
IF(AN233="Vidējs",Pieņēmumi!$AR$32*AL233,
IF(AN233="Liels",Pieņēmumi!$AR$34*AL233,
0))))</f>
        <v>2.7417027417027415</v>
      </c>
      <c r="AP233" s="9">
        <f>IF(AN233="Mikro",Pieņēmumi!$AR$31*AL233*0.5,0)</f>
        <v>0</v>
      </c>
      <c r="AQ233">
        <v>83</v>
      </c>
      <c r="AR233">
        <v>3</v>
      </c>
      <c r="AS233" s="2">
        <f t="shared" si="191"/>
        <v>27.666666666666668</v>
      </c>
      <c r="AT233" s="6">
        <f>ROUNDUP(IF($A233=1,AQ233/Pieņēmumi!$BC$39,IF($A233=2,AQ233/Pieņēmumi!$BC$40,IF($A233=3,AQ233/Pieņēmumi!$BC$41,AQ233/Pieņēmumi!$BC$42))),$AT$10)</f>
        <v>4</v>
      </c>
      <c r="AU233" s="6">
        <f t="shared" si="166"/>
        <v>20.75</v>
      </c>
      <c r="AV233" s="6" t="str">
        <f>IF(AND(AU233&gt;=0,AU233&lt;Pieņēmumi!$BC$46),0,
IF(AND(AU233&gt;= Pieņēmumi!$BC$46,AU233&lt;Pieņēmumi!$BC$47), "Mikro",
IF(AND(AU233&gt;=Pieņēmumi!$BC$47,AU233&lt;Pieņēmumi!$BC$48), "Mazs",
IF(AND(AU233&gt;=Pieņēmumi!$BC$48,AU233&lt;Pieņēmumi!$BC$49), "Vidējs","Liels"))))</f>
        <v>Vidējs</v>
      </c>
      <c r="AW233" s="9">
        <f>IF(AV233="Mikro",Pieņēmumi!$BC$31*AT233*0.5,
IF(AV233="Mazs",Pieņēmumi!$BC$31*AT233,
IF(AV233="Vidējs",Pieņēmumi!$BC$32*AT233,
IF(AV233="Liels",Pieņēmumi!$BC$34*AT233,
0))))</f>
        <v>4.6511627906976747</v>
      </c>
      <c r="AX233" s="9">
        <f>IF(AV233="Mikro",Pieņēmumi!$BC$31*AT233*0.5,0)</f>
        <v>0</v>
      </c>
      <c r="AY233">
        <v>80</v>
      </c>
      <c r="AZ233">
        <v>3</v>
      </c>
      <c r="BA233" s="2">
        <f t="shared" si="192"/>
        <v>26.666666666666668</v>
      </c>
      <c r="BB233" s="6">
        <f>ROUNDUP(IF($A233=1,AY233/Pieņēmumi!$BN$39,IF($A233=2,AY233/Pieņēmumi!$BN$40,IF($A233=3,AY233/Pieņēmumi!$BN$41,AY233/Pieņēmumi!$BN$42))),$BB$10)</f>
        <v>4</v>
      </c>
      <c r="BC233" s="6">
        <f t="shared" si="167"/>
        <v>20</v>
      </c>
      <c r="BD233" s="6" t="str">
        <f>IF(AND(BC233&gt;=0,BC233&lt;Pieņēmumi!$BN$46),0,
IF(AND(BC233&gt;= Pieņēmumi!$BN$46,BC233&lt;Pieņēmumi!$BN$47), "Mikro",
IF(AND(BC233&gt;=Pieņēmumi!$BN$47,BC233&lt;Pieņēmumi!$BN$48), "Mazs",
IF(AND(BC233&gt;=Pieņēmumi!$BN$48,BC233&lt;Pieņēmumi!$BN$49), "Vidējs","Liels"))))</f>
        <v>Vidējs</v>
      </c>
      <c r="BE233" s="9">
        <f>IF(BD233="Mikro",Pieņēmumi!$BN$31*BB233*0.5,
IF(BD233="Mazs",Pieņēmumi!$BN$31*BB233,
IF(BD233="Vidējs",Pieņēmumi!$BN$32*BB233,
IF(BD233="Liels",Pieņēmumi!$BN$34*BB233,
0))))</f>
        <v>4.909560723514212</v>
      </c>
      <c r="BF233" s="9">
        <f>IF(BD233="Mikro",Pieņēmumi!$BN$31*BB233*0.5,0)</f>
        <v>0</v>
      </c>
      <c r="BG233">
        <v>75</v>
      </c>
      <c r="BH233">
        <v>3</v>
      </c>
      <c r="BI233" s="2">
        <f t="shared" si="193"/>
        <v>25</v>
      </c>
      <c r="BJ233" s="6">
        <f>ROUNDUP(IF($A233=1,BG233/Pieņēmumi!$BY$39,IF($A233=2,BG233/Pieņēmumi!$BY$40,IF($A233=3,BG233/Pieņēmumi!$BY$41,BG233/Pieņēmumi!$BY$42))),$BJ$10)</f>
        <v>3</v>
      </c>
      <c r="BK233" s="6">
        <f t="shared" si="168"/>
        <v>25</v>
      </c>
      <c r="BL233" s="6" t="str">
        <f>IF(AND(BK233&gt;=0,BK233&lt;Pieņēmumi!$BY$46),0,
IF(AND(BK233&gt;= Pieņēmumi!$BY$46,BK233&lt;Pieņēmumi!$BY$47), "Mikro",
IF(AND(BK233&gt;=Pieņēmumi!$BY$47,BK233&lt;Pieņēmumi!$BY$48), "Mazs",
IF(AND(BK233&gt;=Pieņēmumi!$BY$48,BK233&lt;Pieņēmumi!$BY$49), "Vidējs","Liels"))))</f>
        <v>Liels</v>
      </c>
      <c r="BM233" s="9">
        <f>IF(BL233="Mikro",Pieņēmumi!$BY$31*BJ233*0.5,
IF(BL233="Mazs",Pieņēmumi!$BY$31*BJ233,
IF(BL233="Vidējs",Pieņēmumi!$BY$32*BJ233,
IF(BL233="Liels",Pieņēmumi!$BY$34*BJ233,
0))))</f>
        <v>4.9783549783549779</v>
      </c>
      <c r="BN233" s="9">
        <f>IF(BL233="Mikro",Pieņēmumi!$BY$31*BJ233*0.5,0)</f>
        <v>0</v>
      </c>
      <c r="BO233">
        <v>69</v>
      </c>
      <c r="BP233">
        <v>3</v>
      </c>
      <c r="BQ233" s="2">
        <f t="shared" si="194"/>
        <v>23</v>
      </c>
      <c r="BR233" s="6">
        <f>ROUNDUP(IF($A233=1,BO233/Pieņēmumi!$CJ$39,IF($A233=2,BO233/Pieņēmumi!$CJ$40,IF($A233=3,BO233/Pieņēmumi!$CJ$41,BO233/Pieņēmumi!$CJ$42))),$BR$10)</f>
        <v>3</v>
      </c>
      <c r="BS233" s="6">
        <f t="shared" si="169"/>
        <v>23</v>
      </c>
      <c r="BT233" s="6" t="str">
        <f>IF(AND(BS233&gt;=0,BS233&lt;Pieņēmumi!$CJ$46),0,
IF(AND(BS233&gt;= Pieņēmumi!$CJ$46,BS233&lt;Pieņēmumi!$CJ$47), "Mikro",
IF(AND(BS233&gt;=Pieņēmumi!$CJ$47,BS233&lt;Pieņēmumi!$CJ$48), "Mazs",
IF(AND(BS233&gt;=Pieņēmumi!$CJ$48,BS233&lt;Pieņēmumi!$CJ$49), "Vidējs","Liels"))))</f>
        <v>Liels</v>
      </c>
      <c r="BU233" s="9">
        <f>IF(BT233="Mikro",Pieņēmumi!$CJ$31*BR233*0.5,
IF(BT233="Mazs",Pieņēmumi!$CJ$31*BR233,
IF(BT233="Vidējs",Pieņēmumi!$CJ$32*BR233,
IF(BT233="Liels",Pieņēmumi!$CJ$34*BR233,
0))))</f>
        <v>5.0865800865800868</v>
      </c>
      <c r="BV233" s="9">
        <f>IF(BT233="Mikro",Pieņēmumi!$CJ$31*BR233*0.5,0)</f>
        <v>0</v>
      </c>
      <c r="BW233">
        <v>68</v>
      </c>
      <c r="BX233">
        <v>3</v>
      </c>
      <c r="BY233" s="2">
        <f>BW233/BX233</f>
        <v>22.666666666666668</v>
      </c>
      <c r="BZ233" s="6">
        <f>ROUNDUP(IF($A233=1,BW233/Pieņēmumi!$CU$42,IF($A233=2,BW233/Pieņēmumi!$CU$43,IF($A233=3,BW233/Pieņēmumi!$CU$44,BW233/Pieņēmumi!$CU$45))),$CH$10)</f>
        <v>3</v>
      </c>
      <c r="CA233" s="6">
        <f t="shared" si="170"/>
        <v>22.666666666666668</v>
      </c>
      <c r="CB233" s="6" t="str">
        <f>IF(AND(CA233&gt;=0,CA233&lt;Pieņēmumi!$CU$49),0,
IF(AND(CA233&gt;=Pieņēmumi!$CU$49,CA233&lt;Pieņēmumi!$CU$50),"Mazs",
IF(AND(CA233&gt;=Pieņēmumi!$CU$50,CA233&lt;Pieņēmumi!$CU$51),"Vidējs","Liels")))</f>
        <v>Liels</v>
      </c>
      <c r="CC233" s="9">
        <f>IF(CB233="Mazs",Pieņēmumi!$CU$34*BZ233,IF(CB233="Vidējs",Pieņēmumi!$CU$35*BZ233,IF(CB233="Liels",Pieņēmumi!$CU$37*BZ233,0)))</f>
        <v>5.3030303030303028</v>
      </c>
      <c r="CD233" s="9">
        <f>IF(CB233="Mazs",(Pieņēmumi!$CU$35-Pieņēmumi!$CU$34)*BZ233,0)</f>
        <v>0</v>
      </c>
      <c r="CE233">
        <v>88</v>
      </c>
      <c r="CF233">
        <v>3</v>
      </c>
      <c r="CG233" s="2">
        <f>CE233/CF233</f>
        <v>29.333333333333332</v>
      </c>
      <c r="CH233" s="6">
        <f>ROUNDUP(IF($A233=1,CE233/Pieņēmumi!$DE$42,IF($A233=2,CE233/Pieņēmumi!$DE$43,IF($A233=3,CE233/Pieņēmumi!$DE$44,CE233/Pieņēmumi!$DE$45))),$CH$10)</f>
        <v>4</v>
      </c>
      <c r="CI233" s="6">
        <f t="shared" si="171"/>
        <v>22</v>
      </c>
      <c r="CJ233" s="6" t="str">
        <f>IF(AND(CI233&gt;=0,CI233&lt;Pieņēmumi!$DE$49),0,
IF(AND(CI233&gt;=Pieņēmumi!$DE$49,CI233&lt;Pieņēmumi!$DE$50),"Mazs",
IF(AND(CI233&gt;=Pieņēmumi!$DE$50,CI233&lt;Pieņēmumi!$DE$51),"Vidējs","Liels")))</f>
        <v>Liels</v>
      </c>
      <c r="CK233" s="9">
        <f>IF(CJ233="Mazs",Pieņēmumi!$DE$34*CH233,IF(CJ233="Vidējs",Pieņēmumi!$DE$35*CH233,IF(CJ233="Liels",Pieņēmumi!$DE$37*CH233,0)))</f>
        <v>7.0707070707070701</v>
      </c>
      <c r="CL233" s="9">
        <f>IF(CJ233="Mazs",(Pieņēmumi!$DE$35-Pieņēmumi!$DE$34)*CH233,0)</f>
        <v>0</v>
      </c>
      <c r="CM233">
        <v>71</v>
      </c>
      <c r="CN233">
        <v>3</v>
      </c>
      <c r="CO233" s="2">
        <f>CM233/CN233</f>
        <v>23.666666666666668</v>
      </c>
      <c r="CP233" s="6">
        <f>ROUNDUP(IF($A233=1,CM233/Pieņēmumi!$DO$42,IF($A233=2,CM233/Pieņēmumi!$DO$43,IF($A233=3,CM233/Pieņēmumi!$DO$44,CM233/Pieņēmumi!$DO$45))),$CP$10)</f>
        <v>3</v>
      </c>
      <c r="CQ233" s="6">
        <f t="shared" si="172"/>
        <v>23.666666666666668</v>
      </c>
      <c r="CR233" s="6" t="str">
        <f>IF(AND(CQ233&gt;=0,CQ233&lt;Pieņēmumi!$DO$49),0,
IF(AND(CQ233&gt;=Pieņēmumi!$DO$49,CQ233&lt;Pieņēmumi!$DO$50),"Mazs",
IF(AND(CQ233&gt;=Pieņēmumi!$DO$50,CQ233&lt;Pieņēmumi!$DO$51),"Vidējs","Liels")))</f>
        <v>Liels</v>
      </c>
      <c r="CS233" s="9">
        <f>IF(CR233="Mazs",Pieņēmumi!$DO$34*CP233,IF(CR233="Vidējs",Pieņēmumi!$DO$35*CP233,IF(CR233="Liels",Pieņēmumi!$DO$37*CP233,0)))</f>
        <v>5.3030303030303028</v>
      </c>
      <c r="CT233" s="9">
        <f>IF(CR233="Mazs",(Pieņēmumi!$DO$35-Pieņēmumi!$DO$34)*CP233,0)</f>
        <v>0</v>
      </c>
      <c r="CU233" s="6">
        <f t="shared" si="173"/>
        <v>805</v>
      </c>
      <c r="CV233" s="6">
        <f t="shared" si="174"/>
        <v>32</v>
      </c>
      <c r="CW233" s="2">
        <f t="shared" si="175"/>
        <v>25.15625</v>
      </c>
      <c r="CX233" t="str">
        <f t="shared" si="176"/>
        <v>Lielā</v>
      </c>
    </row>
    <row r="234" spans="1:102" x14ac:dyDescent="0.25">
      <c r="A234" s="5">
        <v>2</v>
      </c>
      <c r="B234" s="23">
        <v>0.61120032593040352</v>
      </c>
      <c r="C234">
        <v>0</v>
      </c>
      <c r="D234">
        <v>0</v>
      </c>
      <c r="E234" s="2">
        <v>0</v>
      </c>
      <c r="F234" s="6">
        <f>ROUNDUP(IF($A234=1,C234/Pieņēmumi!$B$39,IF($A234=2,C234/Pieņēmumi!$B$40,IF($A234=3,C234/Pieņēmumi!$B$41,C234/Pieņēmumi!$B$42))),$F$10)</f>
        <v>0</v>
      </c>
      <c r="G234" s="6">
        <f t="shared" si="161"/>
        <v>0</v>
      </c>
      <c r="H234" s="6">
        <f>IF(AND(G234&gt;=0,G234&lt;Pieņēmumi!$B$46),0,
IF(AND(G234&gt;= Pieņēmumi!$B$46,G234&lt;Pieņēmumi!$B$47), "Mikro",
IF(AND(G234&gt;=Pieņēmumi!$B$47,G234&lt;Pieņēmumi!$B$48), "Mazs",
IF(AND(G234&gt;=Pieņēmumi!$B$48,G234&lt;Pieņēmumi!$B$49), "Vidējs","Liels"))))</f>
        <v>0</v>
      </c>
      <c r="I234" s="9">
        <f>IF(H234="Mikro",Pieņēmumi!$B$31*F234*0.5,
IF(H234="Mazs",Pieņēmumi!$B$31*F234,
IF(H234="Vidējs",Pieņēmumi!$B$32*F234,
IF(H234="Liels",Pieņēmumi!$B$34*F234,
0))))</f>
        <v>0</v>
      </c>
      <c r="J234" s="9">
        <f>IF(H234="Mikro",Pieņēmumi!$B$31*F234*0.5,0)</f>
        <v>0</v>
      </c>
      <c r="K234">
        <v>0</v>
      </c>
      <c r="L234">
        <v>0</v>
      </c>
      <c r="M234" s="2">
        <v>0</v>
      </c>
      <c r="N234" s="6">
        <f>ROUNDUP(IF($A234=1,K234/Pieņēmumi!$L$39,IF($A234=2,K234/Pieņēmumi!$L$40,IF($A234=3,K234/Pieņēmumi!$L$41,K234/Pieņēmumi!$L$42))),$N$10)</f>
        <v>0</v>
      </c>
      <c r="O234" s="6">
        <f t="shared" si="162"/>
        <v>0</v>
      </c>
      <c r="P234" s="6">
        <f>IF(AND(O234&gt;=0,O234&lt;Pieņēmumi!$L$46),0,
IF(AND(O234&gt;= Pieņēmumi!$L$46,O234&lt;Pieņēmumi!$L$47), "Mikro",
IF(AND(O234&gt;=Pieņēmumi!$L$47,O234&lt;Pieņēmumi!$L$48), "Mazs",
IF(AND(O234&gt;=Pieņēmumi!$L$48,O234&lt;Pieņēmumi!$L$49), "Vidējs","Liels"))))</f>
        <v>0</v>
      </c>
      <c r="Q234" s="9">
        <f>IF(P234="Mikro",Pieņēmumi!$L$31*N234*0.5,
IF(P234="Mazs",Pieņēmumi!$L$31*N234,
IF(P234="Vidējs",Pieņēmumi!$L$32*N234,
IF(P234="Liels",Pieņēmumi!$L$34*N234,
0))))</f>
        <v>0</v>
      </c>
      <c r="R234" s="9">
        <f>IF(P234="Mikro",Pieņēmumi!$L$31*N234*0.5,0)</f>
        <v>0</v>
      </c>
      <c r="S234">
        <v>0</v>
      </c>
      <c r="T234">
        <v>0</v>
      </c>
      <c r="U234" s="2">
        <v>0</v>
      </c>
      <c r="V234" s="6">
        <f>ROUNDUP(IF($A234=1,S234/Pieņēmumi!$V$39,IF($A234=2,S234/Pieņēmumi!$V$40,IF($A234=3,S234/Pieņēmumi!$V$41,S234/Pieņēmumi!$V$42))),$V$10)</f>
        <v>0</v>
      </c>
      <c r="W234" s="6">
        <f t="shared" si="163"/>
        <v>0</v>
      </c>
      <c r="X234" s="6">
        <f>IF(AND(W234&gt;=0,W234&lt;Pieņēmumi!$V$46),0,
IF(AND(W234&gt;= Pieņēmumi!$V$46,W234&lt;Pieņēmumi!$V$47), "Mikro",
IF(AND(W234&gt;=Pieņēmumi!$V$47,W234&lt;Pieņēmumi!$V$48), "Mazs",
IF(AND(W234&gt;=Pieņēmumi!$V$48,W234&lt;Pieņēmumi!$V$49), "Vidējs","Liels"))))</f>
        <v>0</v>
      </c>
      <c r="Y234" s="9">
        <f>IF(X234="Mikro",Pieņēmumi!$V$31*V234*0.5,
IF(X234="Mazs",Pieņēmumi!$V$31*V234,
IF(X234="Vidējs",Pieņēmumi!$V$32*V234,
IF(X234="Liels",Pieņēmumi!$V$34*V234,
0))))</f>
        <v>0</v>
      </c>
      <c r="Z234" s="9">
        <f>IF(X234="Mikro",Pieņēmumi!$V$31*V234*0.5,0)</f>
        <v>0</v>
      </c>
      <c r="AA234">
        <v>0</v>
      </c>
      <c r="AB234">
        <v>0</v>
      </c>
      <c r="AC234" s="2">
        <v>0</v>
      </c>
      <c r="AD234" s="6">
        <f>ROUNDUP(IF($A234=1,AA234/Pieņēmumi!$AF$39,IF($A234=2,AA234/Pieņēmumi!$AF$40,IF($A234=3,AA234/Pieņēmumi!$AF$41,AA234/Pieņēmumi!$AF$42))),$AD$10)</f>
        <v>0</v>
      </c>
      <c r="AE234" s="6">
        <f t="shared" si="164"/>
        <v>0</v>
      </c>
      <c r="AF234" s="6">
        <f>IF(AND(AE234&gt;=0,AE234&lt;Pieņēmumi!$AF$46),0,
IF(AND(AE234&gt;= Pieņēmumi!$AF$46,AE234&lt;Pieņēmumi!$AF$47), "Mikro",
IF(AND(AE234&gt;=Pieņēmumi!$AF$47,AE234&lt;Pieņēmumi!$AF$48), "Mazs",
IF(AND(AE234&gt;=Pieņēmumi!$AF$48,AE234&lt;Pieņēmumi!$AF$49), "Vidējs","Liels"))))</f>
        <v>0</v>
      </c>
      <c r="AG234" s="9">
        <f>IF(AF234="Mikro",Pieņēmumi!$AF$31*AD234*0.5,
IF(AF234="Mazs",Pieņēmumi!$AF$31*AD234,
IF(AF234="Vidējs",Pieņēmumi!$AF$32*AD234,
IF(AF234="Liels",Pieņēmumi!$AF$34*AD234,
0))))</f>
        <v>0</v>
      </c>
      <c r="AH234" s="9">
        <f>IF(AF234="Mikro",Pieņēmumi!$AF$31*AD234*0.5,0)</f>
        <v>0</v>
      </c>
      <c r="AI234">
        <v>0</v>
      </c>
      <c r="AJ234">
        <v>0</v>
      </c>
      <c r="AK234" s="2">
        <v>0</v>
      </c>
      <c r="AL234" s="6">
        <f>ROUNDUP(IF($A234=1,AI234/Pieņēmumi!$AR$39,IF($A234=2,AI234/Pieņēmumi!$AR$40,IF($A234=3,AI234/Pieņēmumi!$AR$41,AI234/Pieņēmumi!$AR$42))),$AL$10)</f>
        <v>0</v>
      </c>
      <c r="AM234" s="6">
        <f t="shared" si="165"/>
        <v>0</v>
      </c>
      <c r="AN234" s="6">
        <f>IF(AND(AM234&gt;=0,AM234&lt;Pieņēmumi!$AR$46),0,
IF(AND(AM234&gt;= Pieņēmumi!$AR$46,AM234&lt;Pieņēmumi!$AR$47), "Mikro",
IF(AND(AM234&gt;=Pieņēmumi!$AR$47,AM234&lt;Pieņēmumi!$AR$48), "Mazs",
IF(AND(AM234&gt;=Pieņēmumi!$AR$48,AM234&lt;Pieņēmumi!$AR$49), "Vidējs","Liels"))))</f>
        <v>0</v>
      </c>
      <c r="AO234" s="9">
        <f>IF(AN234="Mikro",Pieņēmumi!$AR$31*AL234*0.5,
IF(AN234="Mazs",Pieņēmumi!$AR$31*AL234,
IF(AN234="Vidējs",Pieņēmumi!$AR$32*AL234,
IF(AN234="Liels",Pieņēmumi!$AR$34*AL234,
0))))</f>
        <v>0</v>
      </c>
      <c r="AP234" s="9">
        <f>IF(AN234="Mikro",Pieņēmumi!$AR$31*AL234*0.5,0)</f>
        <v>0</v>
      </c>
      <c r="AQ234">
        <v>0</v>
      </c>
      <c r="AR234">
        <v>0</v>
      </c>
      <c r="AS234" s="2">
        <v>0</v>
      </c>
      <c r="AT234" s="6">
        <f>ROUNDUP(IF($A234=1,AQ234/Pieņēmumi!$BC$39,IF($A234=2,AQ234/Pieņēmumi!$BC$40,IF($A234=3,AQ234/Pieņēmumi!$BC$41,AQ234/Pieņēmumi!$BC$42))),$AT$10)</f>
        <v>0</v>
      </c>
      <c r="AU234" s="6">
        <f t="shared" si="166"/>
        <v>0</v>
      </c>
      <c r="AV234" s="6">
        <f>IF(AND(AU234&gt;=0,AU234&lt;Pieņēmumi!$BC$46),0,
IF(AND(AU234&gt;= Pieņēmumi!$BC$46,AU234&lt;Pieņēmumi!$BC$47), "Mikro",
IF(AND(AU234&gt;=Pieņēmumi!$BC$47,AU234&lt;Pieņēmumi!$BC$48), "Mazs",
IF(AND(AU234&gt;=Pieņēmumi!$BC$48,AU234&lt;Pieņēmumi!$BC$49), "Vidējs","Liels"))))</f>
        <v>0</v>
      </c>
      <c r="AW234" s="9">
        <f>IF(AV234="Mikro",Pieņēmumi!$BC$31*AT234*0.5,
IF(AV234="Mazs",Pieņēmumi!$BC$31*AT234,
IF(AV234="Vidējs",Pieņēmumi!$BC$32*AT234,
IF(AV234="Liels",Pieņēmumi!$BC$34*AT234,
0))))</f>
        <v>0</v>
      </c>
      <c r="AX234" s="9">
        <f>IF(AV234="Mikro",Pieņēmumi!$BC$31*AT234*0.5,0)</f>
        <v>0</v>
      </c>
      <c r="AY234">
        <v>39</v>
      </c>
      <c r="AZ234">
        <v>2</v>
      </c>
      <c r="BA234" s="2">
        <f t="shared" si="192"/>
        <v>19.5</v>
      </c>
      <c r="BB234" s="6">
        <f>ROUNDUP(IF($A234=1,AY234/Pieņēmumi!$BN$39,IF($A234=2,AY234/Pieņēmumi!$BN$40,IF($A234=3,AY234/Pieņēmumi!$BN$41,AY234/Pieņēmumi!$BN$42))),$BB$10)</f>
        <v>2</v>
      </c>
      <c r="BC234" s="6">
        <f t="shared" si="167"/>
        <v>19.5</v>
      </c>
      <c r="BD234" s="6" t="str">
        <f>IF(AND(BC234&gt;=0,BC234&lt;Pieņēmumi!$BN$46),0,
IF(AND(BC234&gt;= Pieņēmumi!$BN$46,BC234&lt;Pieņēmumi!$BN$47), "Mikro",
IF(AND(BC234&gt;=Pieņēmumi!$BN$47,BC234&lt;Pieņēmumi!$BN$48), "Mazs",
IF(AND(BC234&gt;=Pieņēmumi!$BN$48,BC234&lt;Pieņēmumi!$BN$49), "Vidējs","Liels"))))</f>
        <v>Vidējs</v>
      </c>
      <c r="BE234" s="9">
        <f>IF(BD234="Mikro",Pieņēmumi!$BN$31*BB234*0.5,
IF(BD234="Mazs",Pieņēmumi!$BN$31*BB234,
IF(BD234="Vidējs",Pieņēmumi!$BN$32*BB234,
IF(BD234="Liels",Pieņēmumi!$BN$34*BB234,
0))))</f>
        <v>2.454780361757106</v>
      </c>
      <c r="BF234" s="9">
        <f>IF(BD234="Mikro",Pieņēmumi!$BN$31*BB234*0.5,0)</f>
        <v>0</v>
      </c>
      <c r="BG234">
        <v>21</v>
      </c>
      <c r="BH234">
        <v>1</v>
      </c>
      <c r="BI234" s="2">
        <f t="shared" si="193"/>
        <v>21</v>
      </c>
      <c r="BJ234" s="6">
        <f>ROUNDUP(IF($A234=1,BG234/Pieņēmumi!$BY$39,IF($A234=2,BG234/Pieņēmumi!$BY$40,IF($A234=3,BG234/Pieņēmumi!$BY$41,BG234/Pieņēmumi!$BY$42))),$BJ$10)</f>
        <v>1</v>
      </c>
      <c r="BK234" s="6">
        <f t="shared" si="168"/>
        <v>21</v>
      </c>
      <c r="BL234" s="6" t="str">
        <f>IF(AND(BK234&gt;=0,BK234&lt;Pieņēmumi!$BY$46),0,
IF(AND(BK234&gt;= Pieņēmumi!$BY$46,BK234&lt;Pieņēmumi!$BY$47), "Mikro",
IF(AND(BK234&gt;=Pieņēmumi!$BY$47,BK234&lt;Pieņēmumi!$BY$48), "Mazs",
IF(AND(BK234&gt;=Pieņēmumi!$BY$48,BK234&lt;Pieņēmumi!$BY$49), "Vidējs","Liels"))))</f>
        <v>Liels</v>
      </c>
      <c r="BM234" s="9">
        <f>IF(BL234="Mikro",Pieņēmumi!$BY$31*BJ234*0.5,
IF(BL234="Mazs",Pieņēmumi!$BY$31*BJ234,
IF(BL234="Vidējs",Pieņēmumi!$BY$32*BJ234,
IF(BL234="Liels",Pieņēmumi!$BY$34*BJ234,
0))))</f>
        <v>1.6594516594516593</v>
      </c>
      <c r="BN234" s="9">
        <f>IF(BL234="Mikro",Pieņēmumi!$BY$31*BJ234*0.5,0)</f>
        <v>0</v>
      </c>
      <c r="BO234">
        <v>49</v>
      </c>
      <c r="BP234">
        <v>2</v>
      </c>
      <c r="BQ234" s="2">
        <f t="shared" si="194"/>
        <v>24.5</v>
      </c>
      <c r="BR234" s="6">
        <f>ROUNDUP(IF($A234=1,BO234/Pieņēmumi!$CJ$39,IF($A234=2,BO234/Pieņēmumi!$CJ$40,IF($A234=3,BO234/Pieņēmumi!$CJ$41,BO234/Pieņēmumi!$CJ$42))),$BR$10)</f>
        <v>2</v>
      </c>
      <c r="BS234" s="6">
        <f t="shared" si="169"/>
        <v>24.5</v>
      </c>
      <c r="BT234" s="6" t="str">
        <f>IF(AND(BS234&gt;=0,BS234&lt;Pieņēmumi!$CJ$46),0,
IF(AND(BS234&gt;= Pieņēmumi!$CJ$46,BS234&lt;Pieņēmumi!$CJ$47), "Mikro",
IF(AND(BS234&gt;=Pieņēmumi!$CJ$47,BS234&lt;Pieņēmumi!$CJ$48), "Mazs",
IF(AND(BS234&gt;=Pieņēmumi!$CJ$48,BS234&lt;Pieņēmumi!$CJ$49), "Vidējs","Liels"))))</f>
        <v>Liels</v>
      </c>
      <c r="BU234" s="9">
        <f>IF(BT234="Mikro",Pieņēmumi!$CJ$31*BR234*0.5,
IF(BT234="Mazs",Pieņēmumi!$CJ$31*BR234,
IF(BT234="Vidējs",Pieņēmumi!$CJ$32*BR234,
IF(BT234="Liels",Pieņēmumi!$CJ$34*BR234,
0))))</f>
        <v>3.3910533910533909</v>
      </c>
      <c r="BV234" s="9">
        <f>IF(BT234="Mikro",Pieņēmumi!$CJ$31*BR234*0.5,0)</f>
        <v>0</v>
      </c>
      <c r="BW234">
        <v>40</v>
      </c>
      <c r="BX234">
        <v>1</v>
      </c>
      <c r="BY234" s="2">
        <f>BW234/BX234</f>
        <v>40</v>
      </c>
      <c r="BZ234" s="6">
        <f>ROUNDUP(IF($A234=1,BW234/Pieņēmumi!$CU$42,IF($A234=2,BW234/Pieņēmumi!$CU$43,IF($A234=3,BW234/Pieņēmumi!$CU$44,BW234/Pieņēmumi!$CU$45))),$CH$10)</f>
        <v>2</v>
      </c>
      <c r="CA234" s="6">
        <f t="shared" si="170"/>
        <v>20</v>
      </c>
      <c r="CB234" s="6" t="str">
        <f>IF(AND(CA234&gt;=0,CA234&lt;Pieņēmumi!$CU$49),0,
IF(AND(CA234&gt;=Pieņēmumi!$CU$49,CA234&lt;Pieņēmumi!$CU$50),"Mazs",
IF(AND(CA234&gt;=Pieņēmumi!$CU$50,CA234&lt;Pieņēmumi!$CU$51),"Vidējs","Liels")))</f>
        <v>Vidējs</v>
      </c>
      <c r="CC234" s="9">
        <f>IF(CB234="Mazs",Pieņēmumi!$CU$34*BZ234,IF(CB234="Vidējs",Pieņēmumi!$CU$35*BZ234,IF(CB234="Liels",Pieņēmumi!$CU$37*BZ234,0)))</f>
        <v>2.7777777777777781</v>
      </c>
      <c r="CD234" s="9">
        <f>IF(CB234="Mazs",(Pieņēmumi!$CU$35-Pieņēmumi!$CU$34)*BZ234,0)</f>
        <v>0</v>
      </c>
      <c r="CE234">
        <v>27</v>
      </c>
      <c r="CF234">
        <v>2</v>
      </c>
      <c r="CG234" s="2">
        <f>CE234/CF234</f>
        <v>13.5</v>
      </c>
      <c r="CH234" s="6">
        <f>ROUNDUP(IF($A234=1,CE234/Pieņēmumi!$DE$42,IF($A234=2,CE234/Pieņēmumi!$DE$43,IF($A234=3,CE234/Pieņēmumi!$DE$44,CE234/Pieņēmumi!$DE$45))),$CH$10)</f>
        <v>2</v>
      </c>
      <c r="CI234" s="6">
        <f t="shared" si="171"/>
        <v>13.5</v>
      </c>
      <c r="CJ234" s="6" t="str">
        <f>IF(AND(CI234&gt;=0,CI234&lt;Pieņēmumi!$DE$49),0,
IF(AND(CI234&gt;=Pieņēmumi!$DE$49,CI234&lt;Pieņēmumi!$DE$50),"Mazs",
IF(AND(CI234&gt;=Pieņēmumi!$DE$50,CI234&lt;Pieņēmumi!$DE$51),"Vidējs","Liels")))</f>
        <v>Vidējs</v>
      </c>
      <c r="CK234" s="9">
        <f>IF(CJ234="Mazs",Pieņēmumi!$DE$34*CH234,IF(CJ234="Vidējs",Pieņēmumi!$DE$35*CH234,IF(CJ234="Liels",Pieņēmumi!$DE$37*CH234,0)))</f>
        <v>2.7777777777777781</v>
      </c>
      <c r="CL234" s="9">
        <f>IF(CJ234="Mazs",(Pieņēmumi!$DE$35-Pieņēmumi!$DE$34)*CH234,0)</f>
        <v>0</v>
      </c>
      <c r="CM234">
        <v>27</v>
      </c>
      <c r="CN234">
        <v>2</v>
      </c>
      <c r="CO234" s="2">
        <f>CM234/CN234</f>
        <v>13.5</v>
      </c>
      <c r="CP234" s="6">
        <f>ROUNDUP(IF($A234=1,CM234/Pieņēmumi!$DO$42,IF($A234=2,CM234/Pieņēmumi!$DO$43,IF($A234=3,CM234/Pieņēmumi!$DO$44,CM234/Pieņēmumi!$DO$45))),$CP$10)</f>
        <v>2</v>
      </c>
      <c r="CQ234" s="6">
        <f t="shared" si="172"/>
        <v>13.5</v>
      </c>
      <c r="CR234" s="6" t="str">
        <f>IF(AND(CQ234&gt;=0,CQ234&lt;Pieņēmumi!$DO$49),0,
IF(AND(CQ234&gt;=Pieņēmumi!$DO$49,CQ234&lt;Pieņēmumi!$DO$50),"Mazs",
IF(AND(CQ234&gt;=Pieņēmumi!$DO$50,CQ234&lt;Pieņēmumi!$DO$51),"Vidējs","Liels")))</f>
        <v>Vidējs</v>
      </c>
      <c r="CS234" s="9">
        <f>IF(CR234="Mazs",Pieņēmumi!$DO$34*CP234,IF(CR234="Vidējs",Pieņēmumi!$DO$35*CP234,IF(CR234="Liels",Pieņēmumi!$DO$37*CP234,0)))</f>
        <v>2.7777777777777781</v>
      </c>
      <c r="CT234" s="9">
        <f>IF(CR234="Mazs",(Pieņēmumi!$DO$35-Pieņēmumi!$DO$34)*CP234,0)</f>
        <v>0</v>
      </c>
      <c r="CU234" s="6">
        <f t="shared" si="173"/>
        <v>203</v>
      </c>
      <c r="CV234" s="6">
        <f t="shared" si="174"/>
        <v>10</v>
      </c>
      <c r="CW234" s="2">
        <f t="shared" si="175"/>
        <v>20.3</v>
      </c>
      <c r="CX234" t="str">
        <f t="shared" si="176"/>
        <v>Vidējā</v>
      </c>
    </row>
    <row r="235" spans="1:102" x14ac:dyDescent="0.25">
      <c r="A235" s="5">
        <v>3</v>
      </c>
      <c r="B235" s="23">
        <v>0.60984750743315841</v>
      </c>
      <c r="C235">
        <v>6</v>
      </c>
      <c r="D235">
        <v>1</v>
      </c>
      <c r="E235" s="2">
        <f t="shared" ref="E235:E243" si="195">C235/D235</f>
        <v>6</v>
      </c>
      <c r="F235" s="6">
        <f>ROUNDUP(IF($A235=1,C235/Pieņēmumi!$B$39,IF($A235=2,C235/Pieņēmumi!$B$40,IF($A235=3,C235/Pieņēmumi!$B$41,C235/Pieņēmumi!$B$42))),$F$10)</f>
        <v>1</v>
      </c>
      <c r="G235" s="6">
        <f t="shared" si="161"/>
        <v>6</v>
      </c>
      <c r="H235" s="6" t="str">
        <f>IF(AND(G235&gt;=0,G235&lt;Pieņēmumi!$B$46),0,
IF(AND(G235&gt;= Pieņēmumi!$B$46,G235&lt;Pieņēmumi!$B$47), "Mikro",
IF(AND(G235&gt;=Pieņēmumi!$B$47,G235&lt;Pieņēmumi!$B$48), "Mazs",
IF(AND(G235&gt;=Pieņēmumi!$B$48,G235&lt;Pieņēmumi!$B$49), "Vidējs","Liels"))))</f>
        <v>Mikro</v>
      </c>
      <c r="I235" s="9">
        <f>IF(H235="Mikro",Pieņēmumi!$B$31*F235*0.5,
IF(H235="Mazs",Pieņēmumi!$B$31*F235,
IF(H235="Vidējs",Pieņēmumi!$B$32*F235,
IF(H235="Liels",Pieņēmumi!$B$34*F235,
0))))</f>
        <v>0.35792094615624032</v>
      </c>
      <c r="J235" s="9">
        <f>IF(H235="Mikro",Pieņēmumi!$B$31*F235*0.5,0)</f>
        <v>0.35792094615624032</v>
      </c>
      <c r="K235">
        <v>3</v>
      </c>
      <c r="L235">
        <v>1</v>
      </c>
      <c r="M235" s="2">
        <f>K235/L235</f>
        <v>3</v>
      </c>
      <c r="N235" s="6">
        <f>ROUNDUP(IF($A235=1,K235/Pieņēmumi!$L$39,IF($A235=2,K235/Pieņēmumi!$L$40,IF($A235=3,K235/Pieņēmumi!$L$41,K235/Pieņēmumi!$L$42))),$N$10)</f>
        <v>1</v>
      </c>
      <c r="O235" s="6">
        <f t="shared" si="162"/>
        <v>3</v>
      </c>
      <c r="P235" s="6" t="str">
        <f>IF(AND(O235&gt;=0,O235&lt;Pieņēmumi!$L$46),0,
IF(AND(O235&gt;= Pieņēmumi!$L$46,O235&lt;Pieņēmumi!$L$47), "Mikro",
IF(AND(O235&gt;=Pieņēmumi!$L$47,O235&lt;Pieņēmumi!$L$48), "Mazs",
IF(AND(O235&gt;=Pieņēmumi!$L$48,O235&lt;Pieņēmumi!$L$49), "Vidējs","Liels"))))</f>
        <v>Mikro</v>
      </c>
      <c r="Q235" s="9">
        <f>IF(P235="Mikro",Pieņēmumi!$L$31*N235*0.5,
IF(P235="Mazs",Pieņēmumi!$L$31*N235,
IF(P235="Vidējs",Pieņēmumi!$L$32*N235,
IF(P235="Liels",Pieņēmumi!$L$34*N235,
0))))</f>
        <v>0.3734827264239029</v>
      </c>
      <c r="R235" s="9">
        <f>IF(P235="Mikro",Pieņēmumi!$L$31*N235*0.5,0)</f>
        <v>0.3734827264239029</v>
      </c>
      <c r="S235">
        <v>3</v>
      </c>
      <c r="T235">
        <v>1</v>
      </c>
      <c r="U235" s="2">
        <f t="shared" ref="U235:U243" si="196">S235/T235</f>
        <v>3</v>
      </c>
      <c r="V235" s="6">
        <f>ROUNDUP(IF($A235=1,S235/Pieņēmumi!$V$39,IF($A235=2,S235/Pieņēmumi!$V$40,IF($A235=3,S235/Pieņēmumi!$V$41,S235/Pieņēmumi!$V$42))),$V$10)</f>
        <v>1</v>
      </c>
      <c r="W235" s="6">
        <f t="shared" si="163"/>
        <v>3</v>
      </c>
      <c r="X235" s="6" t="str">
        <f>IF(AND(W235&gt;=0,W235&lt;Pieņēmumi!$V$46),0,
IF(AND(W235&gt;= Pieņēmumi!$V$46,W235&lt;Pieņēmumi!$V$47), "Mikro",
IF(AND(W235&gt;=Pieņēmumi!$V$47,W235&lt;Pieņēmumi!$V$48), "Mazs",
IF(AND(W235&gt;=Pieņēmumi!$V$48,W235&lt;Pieņēmumi!$V$49), "Vidējs","Liels"))))</f>
        <v>Mikro</v>
      </c>
      <c r="Y235" s="9">
        <f>IF(X235="Mikro",Pieņēmumi!$V$31*V235*0.5,
IF(X235="Mazs",Pieņēmumi!$V$31*V235,
IF(X235="Vidējs",Pieņēmumi!$V$32*V235,
IF(X235="Liels",Pieņēmumi!$V$34*V235,
0))))</f>
        <v>0.38904450669156554</v>
      </c>
      <c r="Z235" s="9">
        <f>IF(X235="Mikro",Pieņēmumi!$V$31*V235*0.5,0)</f>
        <v>0.38904450669156554</v>
      </c>
      <c r="AA235">
        <v>4</v>
      </c>
      <c r="AB235">
        <v>1</v>
      </c>
      <c r="AC235" s="2">
        <f t="shared" ref="AC235:AC243" si="197">AA235/AB235</f>
        <v>4</v>
      </c>
      <c r="AD235" s="6">
        <f>ROUNDUP(IF($A235=1,AA235/Pieņēmumi!$AF$39,IF($A235=2,AA235/Pieņēmumi!$AF$40,IF($A235=3,AA235/Pieņēmumi!$AF$41,AA235/Pieņēmumi!$AF$42))),$AD$10)</f>
        <v>1</v>
      </c>
      <c r="AE235" s="6">
        <f t="shared" si="164"/>
        <v>4</v>
      </c>
      <c r="AF235" s="6" t="str">
        <f>IF(AND(AE235&gt;=0,AE235&lt;Pieņēmumi!$AF$46),0,
IF(AND(AE235&gt;= Pieņēmumi!$AF$46,AE235&lt;Pieņēmumi!$AF$47), "Mikro",
IF(AND(AE235&gt;=Pieņēmumi!$AF$47,AE235&lt;Pieņēmumi!$AF$48), "Mazs",
IF(AND(AE235&gt;=Pieņēmumi!$AF$48,AE235&lt;Pieņēmumi!$AF$49), "Vidējs","Liels"))))</f>
        <v>Mikro</v>
      </c>
      <c r="AG235" s="9">
        <f>IF(AF235="Mikro",Pieņēmumi!$AF$31*AD235*0.5,
IF(AF235="Mazs",Pieņēmumi!$AF$31*AD235,
IF(AF235="Vidējs",Pieņēmumi!$AF$32*AD235,
IF(AF235="Liels",Pieņēmumi!$AF$34*AD235,
0))))</f>
        <v>0.42016806722689076</v>
      </c>
      <c r="AH235" s="9">
        <f>IF(AF235="Mikro",Pieņēmumi!$AF$31*AD235*0.5,0)</f>
        <v>0.42016806722689076</v>
      </c>
      <c r="AI235">
        <v>7</v>
      </c>
      <c r="AJ235">
        <v>1</v>
      </c>
      <c r="AK235" s="2">
        <f>AI235/AJ235</f>
        <v>7</v>
      </c>
      <c r="AL235" s="6">
        <f>ROUNDUP(IF($A235=1,AI235/Pieņēmumi!$AR$39,IF($A235=2,AI235/Pieņēmumi!$AR$40,IF($A235=3,AI235/Pieņēmumi!$AR$41,AI235/Pieņēmumi!$AR$42))),$AL$10)</f>
        <v>1</v>
      </c>
      <c r="AM235" s="6">
        <f t="shared" si="165"/>
        <v>7</v>
      </c>
      <c r="AN235" s="6" t="str">
        <f>IF(AND(AM235&gt;=0,AM235&lt;Pieņēmumi!$AR$46),0,
IF(AND(AM235&gt;= Pieņēmumi!$AR$46,AM235&lt;Pieņēmumi!$AR$47), "Mikro",
IF(AND(AM235&gt;=Pieņēmumi!$AR$47,AM235&lt;Pieņēmumi!$AR$48), "Mazs",
IF(AND(AM235&gt;=Pieņēmumi!$AR$48,AM235&lt;Pieņēmumi!$AR$49), "Vidējs","Liels"))))</f>
        <v>Mikro</v>
      </c>
      <c r="AO235" s="9">
        <f>IF(AN235="Mikro",Pieņēmumi!$AR$31*AL235*0.5,
IF(AN235="Mazs",Pieņēmumi!$AR$31*AL235,
IF(AN235="Vidējs",Pieņēmumi!$AR$32*AL235,
IF(AN235="Liels",Pieņēmumi!$AR$34*AL235,
0))))</f>
        <v>0.45129162776221604</v>
      </c>
      <c r="AP235" s="9">
        <f>IF(AN235="Mikro",Pieņēmumi!$AR$31*AL235*0.5,0)</f>
        <v>0.45129162776221604</v>
      </c>
      <c r="AQ235">
        <v>7</v>
      </c>
      <c r="AR235">
        <v>1</v>
      </c>
      <c r="AS235" s="2">
        <f>AQ235/AR235</f>
        <v>7</v>
      </c>
      <c r="AT235" s="6">
        <f>ROUNDUP(IF($A235=1,AQ235/Pieņēmumi!$BC$39,IF($A235=2,AQ235/Pieņēmumi!$BC$40,IF($A235=3,AQ235/Pieņēmumi!$BC$41,AQ235/Pieņēmumi!$BC$42))),$AT$10)</f>
        <v>1</v>
      </c>
      <c r="AU235" s="6">
        <f t="shared" si="166"/>
        <v>7</v>
      </c>
      <c r="AV235" s="6" t="str">
        <f>IF(AND(AU235&gt;=0,AU235&lt;Pieņēmumi!$BC$46),0,
IF(AND(AU235&gt;= Pieņēmumi!$BC$46,AU235&lt;Pieņēmumi!$BC$47), "Mikro",
IF(AND(AU235&gt;=Pieņēmumi!$BC$47,AU235&lt;Pieņēmumi!$BC$48), "Mazs",
IF(AND(AU235&gt;=Pieņēmumi!$BC$48,AU235&lt;Pieņēmumi!$BC$49), "Vidējs","Liels"))))</f>
        <v>Mikro</v>
      </c>
      <c r="AW235" s="9">
        <f>IF(AV235="Mikro",Pieņēmumi!$BC$31*AT235*0.5,
IF(AV235="Mazs",Pieņēmumi!$BC$31*AT235,
IF(AV235="Vidējs",Pieņēmumi!$BC$32*AT235,
IF(AV235="Liels",Pieņēmumi!$BC$34*AT235,
0))))</f>
        <v>0.48241518829754126</v>
      </c>
      <c r="AX235" s="9">
        <f>IF(AV235="Mikro",Pieņēmumi!$BC$31*AT235*0.5,0)</f>
        <v>0.48241518829754126</v>
      </c>
      <c r="AY235">
        <v>5</v>
      </c>
      <c r="AZ235">
        <v>1</v>
      </c>
      <c r="BA235" s="2">
        <f t="shared" si="192"/>
        <v>5</v>
      </c>
      <c r="BB235" s="6">
        <f>ROUNDUP(IF($A235=1,AY235/Pieņēmumi!$BN$39,IF($A235=2,AY235/Pieņēmumi!$BN$40,IF($A235=3,AY235/Pieņēmumi!$BN$41,AY235/Pieņēmumi!$BN$42))),$BB$10)</f>
        <v>1</v>
      </c>
      <c r="BC235" s="6">
        <f t="shared" si="167"/>
        <v>5</v>
      </c>
      <c r="BD235" s="6" t="str">
        <f>IF(AND(BC235&gt;=0,BC235&lt;Pieņēmumi!$BN$46),0,
IF(AND(BC235&gt;= Pieņēmumi!$BN$46,BC235&lt;Pieņēmumi!$BN$47), "Mikro",
IF(AND(BC235&gt;=Pieņēmumi!$BN$47,BC235&lt;Pieņēmumi!$BN$48), "Mazs",
IF(AND(BC235&gt;=Pieņēmumi!$BN$48,BC235&lt;Pieņēmumi!$BN$49), "Vidējs","Liels"))))</f>
        <v>Mikro</v>
      </c>
      <c r="BE235" s="9">
        <f>IF(BD235="Mikro",Pieņēmumi!$BN$31*BB235*0.5,
IF(BD235="Mazs",Pieņēmumi!$BN$31*BB235,
IF(BD235="Vidējs",Pieņēmumi!$BN$32*BB235,
IF(BD235="Liels",Pieņēmumi!$BN$34*BB235,
0))))</f>
        <v>0.51353874883286654</v>
      </c>
      <c r="BF235" s="9">
        <f>IF(BD235="Mikro",Pieņēmumi!$BN$31*BB235*0.5,0)</f>
        <v>0.51353874883286654</v>
      </c>
      <c r="BG235">
        <v>11</v>
      </c>
      <c r="BH235">
        <v>1</v>
      </c>
      <c r="BI235" s="2">
        <f t="shared" si="193"/>
        <v>11</v>
      </c>
      <c r="BJ235" s="6">
        <f>ROUNDUP(IF($A235=1,BG235/Pieņēmumi!$BY$39,IF($A235=2,BG235/Pieņēmumi!$BY$40,IF($A235=3,BG235/Pieņēmumi!$BY$41,BG235/Pieņēmumi!$BY$42))),$BJ$10)</f>
        <v>1</v>
      </c>
      <c r="BK235" s="6">
        <f t="shared" si="168"/>
        <v>11</v>
      </c>
      <c r="BL235" s="6" t="str">
        <f>IF(AND(BK235&gt;=0,BK235&lt;Pieņēmumi!$BY$46),0,
IF(AND(BK235&gt;= Pieņēmumi!$BY$46,BK235&lt;Pieņēmumi!$BY$47), "Mikro",
IF(AND(BK235&gt;=Pieņēmumi!$BY$47,BK235&lt;Pieņēmumi!$BY$48), "Mazs",
IF(AND(BK235&gt;=Pieņēmumi!$BY$48,BK235&lt;Pieņēmumi!$BY$49), "Vidējs","Liels"))))</f>
        <v>Mazs</v>
      </c>
      <c r="BM235" s="9">
        <f>IF(BL235="Mikro",Pieņēmumi!$BY$31*BJ235*0.5,
IF(BL235="Mazs",Pieņēmumi!$BY$31*BJ235,
IF(BL235="Vidējs",Pieņēmumi!$BY$32*BJ235,
IF(BL235="Liels",Pieņēmumi!$BY$34*BJ235,
0))))</f>
        <v>1.0893246187363834</v>
      </c>
      <c r="BN235" s="9">
        <f>IF(BL235="Mikro",Pieņēmumi!$BY$31*BJ235*0.5,0)</f>
        <v>0</v>
      </c>
      <c r="BO235">
        <v>10</v>
      </c>
      <c r="BP235">
        <v>1</v>
      </c>
      <c r="BQ235" s="2">
        <f t="shared" si="194"/>
        <v>10</v>
      </c>
      <c r="BR235" s="6">
        <f>ROUNDUP(IF($A235=1,BO235/Pieņēmumi!$CJ$39,IF($A235=2,BO235/Pieņēmumi!$CJ$40,IF($A235=3,BO235/Pieņēmumi!$CJ$41,BO235/Pieņēmumi!$CJ$42))),$BR$10)</f>
        <v>1</v>
      </c>
      <c r="BS235" s="6">
        <f t="shared" si="169"/>
        <v>10</v>
      </c>
      <c r="BT235" s="6" t="str">
        <f>IF(AND(BS235&gt;=0,BS235&lt;Pieņēmumi!$CJ$46),0,
IF(AND(BS235&gt;= Pieņēmumi!$CJ$46,BS235&lt;Pieņēmumi!$CJ$47), "Mikro",
IF(AND(BS235&gt;=Pieņēmumi!$CJ$47,BS235&lt;Pieņēmumi!$CJ$48), "Mazs",
IF(AND(BS235&gt;=Pieņēmumi!$CJ$48,BS235&lt;Pieņēmumi!$CJ$49), "Vidējs","Liels"))))</f>
        <v>Mazs</v>
      </c>
      <c r="BU235" s="9">
        <f>IF(BT235="Mikro",Pieņēmumi!$CJ$31*BR235*0.5,
IF(BT235="Mazs",Pieņēmumi!$CJ$31*BR235,
IF(BT235="Vidējs",Pieņēmumi!$CJ$32*BR235,
IF(BT235="Liels",Pieņēmumi!$CJ$34*BR235,
0))))</f>
        <v>1.0893246187363834</v>
      </c>
      <c r="BV235" s="9">
        <f>IF(BT235="Mikro",Pieņēmumi!$CJ$31*BR235*0.5,0)</f>
        <v>0</v>
      </c>
      <c r="BW235">
        <v>0</v>
      </c>
      <c r="BX235">
        <v>0</v>
      </c>
      <c r="BY235" s="2">
        <v>0</v>
      </c>
      <c r="BZ235" s="6">
        <f>ROUNDUP(IF($A235=1,BW235/Pieņēmumi!$CU$42,IF($A235=2,BW235/Pieņēmumi!$CU$43,IF($A235=3,BW235/Pieņēmumi!$CU$44,BW235/Pieņēmumi!$CU$45))),$CH$10)</f>
        <v>0</v>
      </c>
      <c r="CA235" s="6">
        <f t="shared" si="170"/>
        <v>0</v>
      </c>
      <c r="CB235" s="6">
        <f>IF(AND(CA235&gt;=0,CA235&lt;Pieņēmumi!$CU$49),0,
IF(AND(CA235&gt;=Pieņēmumi!$CU$49,CA235&lt;Pieņēmumi!$CU$50),"Mazs",
IF(AND(CA235&gt;=Pieņēmumi!$CU$50,CA235&lt;Pieņēmumi!$CU$51),"Vidējs","Liels")))</f>
        <v>0</v>
      </c>
      <c r="CC235" s="9">
        <f>IF(CB235="Mazs",Pieņēmumi!$CU$34*BZ235,IF(CB235="Vidējs",Pieņēmumi!$CU$35*BZ235,IF(CB235="Liels",Pieņēmumi!$CU$37*BZ235,0)))</f>
        <v>0</v>
      </c>
      <c r="CD235" s="9">
        <f>IF(CB235="Mazs",(Pieņēmumi!$CU$35-Pieņēmumi!$CU$34)*BZ235,0)</f>
        <v>0</v>
      </c>
      <c r="CE235">
        <v>6</v>
      </c>
      <c r="CF235">
        <v>1</v>
      </c>
      <c r="CG235" s="2">
        <f>CE235/CF235</f>
        <v>6</v>
      </c>
      <c r="CH235" s="6">
        <f>ROUNDUP(IF($A235=1,CE235/Pieņēmumi!$DE$42,IF($A235=2,CE235/Pieņēmumi!$DE$43,IF($A235=3,CE235/Pieņēmumi!$DE$44,CE235/Pieņēmumi!$DE$45))),$CH$10)</f>
        <v>1</v>
      </c>
      <c r="CI235" s="6">
        <f t="shared" si="171"/>
        <v>6</v>
      </c>
      <c r="CJ235" s="6" t="str">
        <f>IF(AND(CI235&gt;=0,CI235&lt;Pieņēmumi!$DE$49),0,
IF(AND(CI235&gt;=Pieņēmumi!$DE$49,CI235&lt;Pieņēmumi!$DE$50),"Mazs",
IF(AND(CI235&gt;=Pieņēmumi!$DE$50,CI235&lt;Pieņēmumi!$DE$51),"Vidējs","Liels")))</f>
        <v>Mazs</v>
      </c>
      <c r="CK235" s="9">
        <f>IF(CJ235="Mazs",Pieņēmumi!$DE$34*CH235,IF(CJ235="Vidējs",Pieņēmumi!$DE$35*CH235,IF(CJ235="Liels",Pieņēmumi!$DE$37*CH235,0)))</f>
        <v>1.151571739807034</v>
      </c>
      <c r="CL235" s="9">
        <f>IF(CJ235="Mazs",(Pieņēmumi!$DE$35-Pieņēmumi!$DE$34)*CH235,0)</f>
        <v>0.23731714908185508</v>
      </c>
      <c r="CM235">
        <v>5</v>
      </c>
      <c r="CN235">
        <v>1</v>
      </c>
      <c r="CO235" s="2">
        <f>CM235/CN235</f>
        <v>5</v>
      </c>
      <c r="CP235" s="6">
        <f>ROUNDUP(IF($A235=1,CM235/Pieņēmumi!$DO$42,IF($A235=2,CM235/Pieņēmumi!$DO$43,IF($A235=3,CM235/Pieņēmumi!$DO$44,CM235/Pieņēmumi!$DO$45))),$CP$10)</f>
        <v>1</v>
      </c>
      <c r="CQ235" s="6">
        <f t="shared" si="172"/>
        <v>5</v>
      </c>
      <c r="CR235" s="6" t="str">
        <f>IF(AND(CQ235&gt;=0,CQ235&lt;Pieņēmumi!$DO$49),0,
IF(AND(CQ235&gt;=Pieņēmumi!$DO$49,CQ235&lt;Pieņēmumi!$DO$50),"Mazs",
IF(AND(CQ235&gt;=Pieņēmumi!$DO$50,CQ235&lt;Pieņēmumi!$DO$51),"Vidējs","Liels")))</f>
        <v>Mazs</v>
      </c>
      <c r="CS235" s="9">
        <f>IF(CR235="Mazs",Pieņēmumi!$DO$34*CP235,IF(CR235="Vidējs",Pieņēmumi!$DO$35*CP235,IF(CR235="Liels",Pieņēmumi!$DO$37*CP235,0)))</f>
        <v>1.151571739807034</v>
      </c>
      <c r="CT235" s="9">
        <f>IF(CR235="Mazs",(Pieņēmumi!$DO$35-Pieņēmumi!$DO$34)*CP235,0)</f>
        <v>0.23731714908185508</v>
      </c>
      <c r="CU235" s="6">
        <f t="shared" si="173"/>
        <v>67</v>
      </c>
      <c r="CV235" s="6">
        <f t="shared" si="174"/>
        <v>11</v>
      </c>
      <c r="CW235" s="2">
        <f t="shared" si="175"/>
        <v>6.0909090909090908</v>
      </c>
      <c r="CX235" t="str">
        <f t="shared" si="176"/>
        <v>Mazā</v>
      </c>
    </row>
    <row r="236" spans="1:102" x14ac:dyDescent="0.25">
      <c r="A236" s="5">
        <v>3</v>
      </c>
      <c r="B236" s="23">
        <v>0.60956868074883952</v>
      </c>
      <c r="C236">
        <v>8</v>
      </c>
      <c r="D236">
        <v>1</v>
      </c>
      <c r="E236" s="2">
        <f t="shared" si="195"/>
        <v>8</v>
      </c>
      <c r="F236" s="6">
        <f>ROUNDUP(IF($A236=1,C236/Pieņēmumi!$B$39,IF($A236=2,C236/Pieņēmumi!$B$40,IF($A236=3,C236/Pieņēmumi!$B$41,C236/Pieņēmumi!$B$42))),$F$10)</f>
        <v>1</v>
      </c>
      <c r="G236" s="6">
        <f t="shared" si="161"/>
        <v>8</v>
      </c>
      <c r="H236" s="6" t="str">
        <f>IF(AND(G236&gt;=0,G236&lt;Pieņēmumi!$B$46),0,
IF(AND(G236&gt;= Pieņēmumi!$B$46,G236&lt;Pieņēmumi!$B$47), "Mikro",
IF(AND(G236&gt;=Pieņēmumi!$B$47,G236&lt;Pieņēmumi!$B$48), "Mazs",
IF(AND(G236&gt;=Pieņēmumi!$B$48,G236&lt;Pieņēmumi!$B$49), "Vidējs","Liels"))))</f>
        <v>Mazs</v>
      </c>
      <c r="I236" s="9">
        <f>IF(H236="Mikro",Pieņēmumi!$B$31*F236*0.5,
IF(H236="Mazs",Pieņēmumi!$B$31*F236,
IF(H236="Vidējs",Pieņēmumi!$B$32*F236,
IF(H236="Liels",Pieņēmumi!$B$34*F236,
0))))</f>
        <v>0.71584189231248063</v>
      </c>
      <c r="J236" s="9">
        <f>IF(H236="Mikro",Pieņēmumi!$B$31*F236*0.5,0)</f>
        <v>0</v>
      </c>
      <c r="K236">
        <v>4</v>
      </c>
      <c r="L236">
        <v>0</v>
      </c>
      <c r="M236" s="2">
        <v>0</v>
      </c>
      <c r="N236" s="6">
        <f>ROUNDUP(IF($A236=1,K236/Pieņēmumi!$L$39,IF($A236=2,K236/Pieņēmumi!$L$40,IF($A236=3,K236/Pieņēmumi!$L$41,K236/Pieņēmumi!$L$42))),$N$10)</f>
        <v>1</v>
      </c>
      <c r="O236" s="6">
        <f t="shared" si="162"/>
        <v>4</v>
      </c>
      <c r="P236" s="6" t="str">
        <f>IF(AND(O236&gt;=0,O236&lt;Pieņēmumi!$L$46),0,
IF(AND(O236&gt;= Pieņēmumi!$L$46,O236&lt;Pieņēmumi!$L$47), "Mikro",
IF(AND(O236&gt;=Pieņēmumi!$L$47,O236&lt;Pieņēmumi!$L$48), "Mazs",
IF(AND(O236&gt;=Pieņēmumi!$L$48,O236&lt;Pieņēmumi!$L$49), "Vidējs","Liels"))))</f>
        <v>Mikro</v>
      </c>
      <c r="Q236" s="9">
        <f>IF(P236="Mikro",Pieņēmumi!$L$31*N236*0.5,
IF(P236="Mazs",Pieņēmumi!$L$31*N236,
IF(P236="Vidējs",Pieņēmumi!$L$32*N236,
IF(P236="Liels",Pieņēmumi!$L$34*N236,
0))))</f>
        <v>0.3734827264239029</v>
      </c>
      <c r="R236" s="9">
        <f>IF(P236="Mikro",Pieņēmumi!$L$31*N236*0.5,0)</f>
        <v>0.3734827264239029</v>
      </c>
      <c r="S236">
        <v>8</v>
      </c>
      <c r="T236">
        <v>1</v>
      </c>
      <c r="U236" s="2">
        <f t="shared" si="196"/>
        <v>8</v>
      </c>
      <c r="V236" s="6">
        <f>ROUNDUP(IF($A236=1,S236/Pieņēmumi!$V$39,IF($A236=2,S236/Pieņēmumi!$V$40,IF($A236=3,S236/Pieņēmumi!$V$41,S236/Pieņēmumi!$V$42))),$V$10)</f>
        <v>1</v>
      </c>
      <c r="W236" s="6">
        <f t="shared" si="163"/>
        <v>8</v>
      </c>
      <c r="X236" s="6" t="str">
        <f>IF(AND(W236&gt;=0,W236&lt;Pieņēmumi!$V$46),0,
IF(AND(W236&gt;= Pieņēmumi!$V$46,W236&lt;Pieņēmumi!$V$47), "Mikro",
IF(AND(W236&gt;=Pieņēmumi!$V$47,W236&lt;Pieņēmumi!$V$48), "Mazs",
IF(AND(W236&gt;=Pieņēmumi!$V$48,W236&lt;Pieņēmumi!$V$49), "Vidējs","Liels"))))</f>
        <v>Mazs</v>
      </c>
      <c r="Y236" s="9">
        <f>IF(X236="Mikro",Pieņēmumi!$V$31*V236*0.5,
IF(X236="Mazs",Pieņēmumi!$V$31*V236,
IF(X236="Vidējs",Pieņēmumi!$V$32*V236,
IF(X236="Liels",Pieņēmumi!$V$34*V236,
0))))</f>
        <v>0.77808901338313108</v>
      </c>
      <c r="Z236" s="9">
        <f>IF(X236="Mikro",Pieņēmumi!$V$31*V236*0.5,0)</f>
        <v>0</v>
      </c>
      <c r="AA236">
        <v>4</v>
      </c>
      <c r="AB236">
        <v>1</v>
      </c>
      <c r="AC236" s="2">
        <f t="shared" si="197"/>
        <v>4</v>
      </c>
      <c r="AD236" s="6">
        <f>ROUNDUP(IF($A236=1,AA236/Pieņēmumi!$AF$39,IF($A236=2,AA236/Pieņēmumi!$AF$40,IF($A236=3,AA236/Pieņēmumi!$AF$41,AA236/Pieņēmumi!$AF$42))),$AD$10)</f>
        <v>1</v>
      </c>
      <c r="AE236" s="6">
        <f t="shared" si="164"/>
        <v>4</v>
      </c>
      <c r="AF236" s="6" t="str">
        <f>IF(AND(AE236&gt;=0,AE236&lt;Pieņēmumi!$AF$46),0,
IF(AND(AE236&gt;= Pieņēmumi!$AF$46,AE236&lt;Pieņēmumi!$AF$47), "Mikro",
IF(AND(AE236&gt;=Pieņēmumi!$AF$47,AE236&lt;Pieņēmumi!$AF$48), "Mazs",
IF(AND(AE236&gt;=Pieņēmumi!$AF$48,AE236&lt;Pieņēmumi!$AF$49), "Vidējs","Liels"))))</f>
        <v>Mikro</v>
      </c>
      <c r="AG236" s="9">
        <f>IF(AF236="Mikro",Pieņēmumi!$AF$31*AD236*0.5,
IF(AF236="Mazs",Pieņēmumi!$AF$31*AD236,
IF(AF236="Vidējs",Pieņēmumi!$AF$32*AD236,
IF(AF236="Liels",Pieņēmumi!$AF$34*AD236,
0))))</f>
        <v>0.42016806722689076</v>
      </c>
      <c r="AH236" s="9">
        <f>IF(AF236="Mikro",Pieņēmumi!$AF$31*AD236*0.5,0)</f>
        <v>0.42016806722689076</v>
      </c>
      <c r="AI236">
        <v>7</v>
      </c>
      <c r="AJ236">
        <v>0</v>
      </c>
      <c r="AK236" s="2">
        <v>0</v>
      </c>
      <c r="AL236" s="6">
        <f>ROUNDUP(IF($A236=1,AI236/Pieņēmumi!$AR$39,IF($A236=2,AI236/Pieņēmumi!$AR$40,IF($A236=3,AI236/Pieņēmumi!$AR$41,AI236/Pieņēmumi!$AR$42))),$AL$10)</f>
        <v>1</v>
      </c>
      <c r="AM236" s="6">
        <f t="shared" si="165"/>
        <v>7</v>
      </c>
      <c r="AN236" s="6" t="str">
        <f>IF(AND(AM236&gt;=0,AM236&lt;Pieņēmumi!$AR$46),0,
IF(AND(AM236&gt;= Pieņēmumi!$AR$46,AM236&lt;Pieņēmumi!$AR$47), "Mikro",
IF(AND(AM236&gt;=Pieņēmumi!$AR$47,AM236&lt;Pieņēmumi!$AR$48), "Mazs",
IF(AND(AM236&gt;=Pieņēmumi!$AR$48,AM236&lt;Pieņēmumi!$AR$49), "Vidējs","Liels"))))</f>
        <v>Mikro</v>
      </c>
      <c r="AO236" s="9">
        <f>IF(AN236="Mikro",Pieņēmumi!$AR$31*AL236*0.5,
IF(AN236="Mazs",Pieņēmumi!$AR$31*AL236,
IF(AN236="Vidējs",Pieņēmumi!$AR$32*AL236,
IF(AN236="Liels",Pieņēmumi!$AR$34*AL236,
0))))</f>
        <v>0.45129162776221604</v>
      </c>
      <c r="AP236" s="9">
        <f>IF(AN236="Mikro",Pieņēmumi!$AR$31*AL236*0.5,0)</f>
        <v>0.45129162776221604</v>
      </c>
      <c r="AQ236">
        <v>0</v>
      </c>
      <c r="AR236">
        <v>0</v>
      </c>
      <c r="AS236" s="2">
        <v>0</v>
      </c>
      <c r="AT236" s="6">
        <f>ROUNDUP(IF($A236=1,AQ236/Pieņēmumi!$BC$39,IF($A236=2,AQ236/Pieņēmumi!$BC$40,IF($A236=3,AQ236/Pieņēmumi!$BC$41,AQ236/Pieņēmumi!$BC$42))),$AT$10)</f>
        <v>0</v>
      </c>
      <c r="AU236" s="6">
        <f t="shared" si="166"/>
        <v>0</v>
      </c>
      <c r="AV236" s="6">
        <f>IF(AND(AU236&gt;=0,AU236&lt;Pieņēmumi!$BC$46),0,
IF(AND(AU236&gt;= Pieņēmumi!$BC$46,AU236&lt;Pieņēmumi!$BC$47), "Mikro",
IF(AND(AU236&gt;=Pieņēmumi!$BC$47,AU236&lt;Pieņēmumi!$BC$48), "Mazs",
IF(AND(AU236&gt;=Pieņēmumi!$BC$48,AU236&lt;Pieņēmumi!$BC$49), "Vidējs","Liels"))))</f>
        <v>0</v>
      </c>
      <c r="AW236" s="9">
        <f>IF(AV236="Mikro",Pieņēmumi!$BC$31*AT236*0.5,
IF(AV236="Mazs",Pieņēmumi!$BC$31*AT236,
IF(AV236="Vidējs",Pieņēmumi!$BC$32*AT236,
IF(AV236="Liels",Pieņēmumi!$BC$34*AT236,
0))))</f>
        <v>0</v>
      </c>
      <c r="AX236" s="9">
        <f>IF(AV236="Mikro",Pieņēmumi!$BC$31*AT236*0.5,0)</f>
        <v>0</v>
      </c>
      <c r="AY236">
        <v>10</v>
      </c>
      <c r="AZ236">
        <v>1</v>
      </c>
      <c r="BA236" s="2">
        <f t="shared" si="192"/>
        <v>10</v>
      </c>
      <c r="BB236" s="6">
        <f>ROUNDUP(IF($A236=1,AY236/Pieņēmumi!$BN$39,IF($A236=2,AY236/Pieņēmumi!$BN$40,IF($A236=3,AY236/Pieņēmumi!$BN$41,AY236/Pieņēmumi!$BN$42))),$BB$10)</f>
        <v>1</v>
      </c>
      <c r="BC236" s="6">
        <f t="shared" si="167"/>
        <v>10</v>
      </c>
      <c r="BD236" s="6" t="str">
        <f>IF(AND(BC236&gt;=0,BC236&lt;Pieņēmumi!$BN$46),0,
IF(AND(BC236&gt;= Pieņēmumi!$BN$46,BC236&lt;Pieņēmumi!$BN$47), "Mikro",
IF(AND(BC236&gt;=Pieņēmumi!$BN$47,BC236&lt;Pieņēmumi!$BN$48), "Mazs",
IF(AND(BC236&gt;=Pieņēmumi!$BN$48,BC236&lt;Pieņēmumi!$BN$49), "Vidējs","Liels"))))</f>
        <v>Mazs</v>
      </c>
      <c r="BE236" s="9">
        <f>IF(BD236="Mikro",Pieņēmumi!$BN$31*BB236*0.5,
IF(BD236="Mazs",Pieņēmumi!$BN$31*BB236,
IF(BD236="Vidējs",Pieņēmumi!$BN$32*BB236,
IF(BD236="Liels",Pieņēmumi!$BN$34*BB236,
0))))</f>
        <v>1.0270774976657331</v>
      </c>
      <c r="BF236" s="9">
        <f>IF(BD236="Mikro",Pieņēmumi!$BN$31*BB236*0.5,0)</f>
        <v>0</v>
      </c>
      <c r="BG236">
        <v>6</v>
      </c>
      <c r="BH236">
        <v>1</v>
      </c>
      <c r="BI236" s="2">
        <f t="shared" si="193"/>
        <v>6</v>
      </c>
      <c r="BJ236" s="6">
        <f>ROUNDUP(IF($A236=1,BG236/Pieņēmumi!$BY$39,IF($A236=2,BG236/Pieņēmumi!$BY$40,IF($A236=3,BG236/Pieņēmumi!$BY$41,BG236/Pieņēmumi!$BY$42))),$BJ$10)</f>
        <v>1</v>
      </c>
      <c r="BK236" s="6">
        <f t="shared" si="168"/>
        <v>6</v>
      </c>
      <c r="BL236" s="6" t="str">
        <f>IF(AND(BK236&gt;=0,BK236&lt;Pieņēmumi!$BY$46),0,
IF(AND(BK236&gt;= Pieņēmumi!$BY$46,BK236&lt;Pieņēmumi!$BY$47), "Mikro",
IF(AND(BK236&gt;=Pieņēmumi!$BY$47,BK236&lt;Pieņēmumi!$BY$48), "Mazs",
IF(AND(BK236&gt;=Pieņēmumi!$BY$48,BK236&lt;Pieņēmumi!$BY$49), "Vidējs","Liels"))))</f>
        <v>Mikro</v>
      </c>
      <c r="BM236" s="9">
        <f>IF(BL236="Mikro",Pieņēmumi!$BY$31*BJ236*0.5,
IF(BL236="Mazs",Pieņēmumi!$BY$31*BJ236,
IF(BL236="Vidējs",Pieņēmumi!$BY$32*BJ236,
IF(BL236="Liels",Pieņēmumi!$BY$34*BJ236,
0))))</f>
        <v>0.54466230936819171</v>
      </c>
      <c r="BN236" s="9">
        <f>IF(BL236="Mikro",Pieņēmumi!$BY$31*BJ236*0.5,0)</f>
        <v>0.54466230936819171</v>
      </c>
      <c r="BO236">
        <v>9</v>
      </c>
      <c r="BP236">
        <v>1</v>
      </c>
      <c r="BQ236" s="2">
        <f t="shared" si="194"/>
        <v>9</v>
      </c>
      <c r="BR236" s="6">
        <f>ROUNDUP(IF($A236=1,BO236/Pieņēmumi!$CJ$39,IF($A236=2,BO236/Pieņēmumi!$CJ$40,IF($A236=3,BO236/Pieņēmumi!$CJ$41,BO236/Pieņēmumi!$CJ$42))),$BR$10)</f>
        <v>1</v>
      </c>
      <c r="BS236" s="6">
        <f t="shared" si="169"/>
        <v>9</v>
      </c>
      <c r="BT236" s="6" t="str">
        <f>IF(AND(BS236&gt;=0,BS236&lt;Pieņēmumi!$CJ$46),0,
IF(AND(BS236&gt;= Pieņēmumi!$CJ$46,BS236&lt;Pieņēmumi!$CJ$47), "Mikro",
IF(AND(BS236&gt;=Pieņēmumi!$CJ$47,BS236&lt;Pieņēmumi!$CJ$48), "Mazs",
IF(AND(BS236&gt;=Pieņēmumi!$CJ$48,BS236&lt;Pieņēmumi!$CJ$49), "Vidējs","Liels"))))</f>
        <v>Mazs</v>
      </c>
      <c r="BU236" s="9">
        <f>IF(BT236="Mikro",Pieņēmumi!$CJ$31*BR236*0.5,
IF(BT236="Mazs",Pieņēmumi!$CJ$31*BR236,
IF(BT236="Vidējs",Pieņēmumi!$CJ$32*BR236,
IF(BT236="Liels",Pieņēmumi!$CJ$34*BR236,
0))))</f>
        <v>1.0893246187363834</v>
      </c>
      <c r="BV236" s="9">
        <f>IF(BT236="Mikro",Pieņēmumi!$CJ$31*BR236*0.5,0)</f>
        <v>0</v>
      </c>
      <c r="BW236">
        <v>0</v>
      </c>
      <c r="BX236">
        <v>0</v>
      </c>
      <c r="BY236" s="2">
        <v>0</v>
      </c>
      <c r="BZ236" s="6">
        <f>ROUNDUP(IF($A236=1,BW236/Pieņēmumi!$CU$42,IF($A236=2,BW236/Pieņēmumi!$CU$43,IF($A236=3,BW236/Pieņēmumi!$CU$44,BW236/Pieņēmumi!$CU$45))),$CH$10)</f>
        <v>0</v>
      </c>
      <c r="CA236" s="6">
        <f t="shared" si="170"/>
        <v>0</v>
      </c>
      <c r="CB236" s="6">
        <f>IF(AND(CA236&gt;=0,CA236&lt;Pieņēmumi!$CU$49),0,
IF(AND(CA236&gt;=Pieņēmumi!$CU$49,CA236&lt;Pieņēmumi!$CU$50),"Mazs",
IF(AND(CA236&gt;=Pieņēmumi!$CU$50,CA236&lt;Pieņēmumi!$CU$51),"Vidējs","Liels")))</f>
        <v>0</v>
      </c>
      <c r="CC236" s="9">
        <f>IF(CB236="Mazs",Pieņēmumi!$CU$34*BZ236,IF(CB236="Vidējs",Pieņēmumi!$CU$35*BZ236,IF(CB236="Liels",Pieņēmumi!$CU$37*BZ236,0)))</f>
        <v>0</v>
      </c>
      <c r="CD236" s="9">
        <f>IF(CB236="Mazs",(Pieņēmumi!$CU$35-Pieņēmumi!$CU$34)*BZ236,0)</f>
        <v>0</v>
      </c>
      <c r="CE236">
        <v>0</v>
      </c>
      <c r="CF236">
        <v>0</v>
      </c>
      <c r="CG236" s="2">
        <v>0</v>
      </c>
      <c r="CH236" s="6">
        <f>ROUNDUP(IF($A236=1,CE236/Pieņēmumi!$DE$42,IF($A236=2,CE236/Pieņēmumi!$DE$43,IF($A236=3,CE236/Pieņēmumi!$DE$44,CE236/Pieņēmumi!$DE$45))),$CH$10)</f>
        <v>0</v>
      </c>
      <c r="CI236" s="6">
        <f t="shared" si="171"/>
        <v>0</v>
      </c>
      <c r="CJ236" s="6">
        <f>IF(AND(CI236&gt;=0,CI236&lt;Pieņēmumi!$DE$49),0,
IF(AND(CI236&gt;=Pieņēmumi!$DE$49,CI236&lt;Pieņēmumi!$DE$50),"Mazs",
IF(AND(CI236&gt;=Pieņēmumi!$DE$50,CI236&lt;Pieņēmumi!$DE$51),"Vidējs","Liels")))</f>
        <v>0</v>
      </c>
      <c r="CK236" s="9">
        <f>IF(CJ236="Mazs",Pieņēmumi!$DE$34*CH236,IF(CJ236="Vidējs",Pieņēmumi!$DE$35*CH236,IF(CJ236="Liels",Pieņēmumi!$DE$37*CH236,0)))</f>
        <v>0</v>
      </c>
      <c r="CL236" s="9">
        <f>IF(CJ236="Mazs",(Pieņēmumi!$DE$35-Pieņēmumi!$DE$34)*CH236,0)</f>
        <v>0</v>
      </c>
      <c r="CM236">
        <v>0</v>
      </c>
      <c r="CN236">
        <v>0</v>
      </c>
      <c r="CO236" s="2">
        <v>0</v>
      </c>
      <c r="CP236" s="6">
        <f>ROUNDUP(IF($A236=1,CM236/Pieņēmumi!$DO$42,IF($A236=2,CM236/Pieņēmumi!$DO$43,IF($A236=3,CM236/Pieņēmumi!$DO$44,CM236/Pieņēmumi!$DO$45))),$CP$10)</f>
        <v>0</v>
      </c>
      <c r="CQ236" s="6">
        <f t="shared" si="172"/>
        <v>0</v>
      </c>
      <c r="CR236" s="6">
        <f>IF(AND(CQ236&gt;=0,CQ236&lt;Pieņēmumi!$DO$49),0,
IF(AND(CQ236&gt;=Pieņēmumi!$DO$49,CQ236&lt;Pieņēmumi!$DO$50),"Mazs",
IF(AND(CQ236&gt;=Pieņēmumi!$DO$50,CQ236&lt;Pieņēmumi!$DO$51),"Vidējs","Liels")))</f>
        <v>0</v>
      </c>
      <c r="CS236" s="9">
        <f>IF(CR236="Mazs",Pieņēmumi!$DO$34*CP236,IF(CR236="Vidējs",Pieņēmumi!$DO$35*CP236,IF(CR236="Liels",Pieņēmumi!$DO$37*CP236,0)))</f>
        <v>0</v>
      </c>
      <c r="CT236" s="9">
        <f>IF(CR236="Mazs",(Pieņēmumi!$DO$35-Pieņēmumi!$DO$34)*CP236,0)</f>
        <v>0</v>
      </c>
      <c r="CU236" s="6">
        <f t="shared" si="173"/>
        <v>56</v>
      </c>
      <c r="CV236" s="6">
        <f t="shared" si="174"/>
        <v>6</v>
      </c>
      <c r="CW236" s="2">
        <f t="shared" si="175"/>
        <v>9.3333333333333339</v>
      </c>
      <c r="CX236" t="str">
        <f t="shared" si="176"/>
        <v>Mazā</v>
      </c>
    </row>
    <row r="237" spans="1:102" x14ac:dyDescent="0.25">
      <c r="A237" s="5">
        <v>3</v>
      </c>
      <c r="B237" s="23">
        <v>0.60906813508044233</v>
      </c>
      <c r="C237">
        <v>5</v>
      </c>
      <c r="D237">
        <v>1</v>
      </c>
      <c r="E237" s="2">
        <f t="shared" si="195"/>
        <v>5</v>
      </c>
      <c r="F237" s="6">
        <f>ROUNDUP(IF($A237=1,C237/Pieņēmumi!$B$39,IF($A237=2,C237/Pieņēmumi!$B$40,IF($A237=3,C237/Pieņēmumi!$B$41,C237/Pieņēmumi!$B$42))),$F$10)</f>
        <v>1</v>
      </c>
      <c r="G237" s="6">
        <f t="shared" si="161"/>
        <v>5</v>
      </c>
      <c r="H237" s="6" t="str">
        <f>IF(AND(G237&gt;=0,G237&lt;Pieņēmumi!$B$46),0,
IF(AND(G237&gt;= Pieņēmumi!$B$46,G237&lt;Pieņēmumi!$B$47), "Mikro",
IF(AND(G237&gt;=Pieņēmumi!$B$47,G237&lt;Pieņēmumi!$B$48), "Mazs",
IF(AND(G237&gt;=Pieņēmumi!$B$48,G237&lt;Pieņēmumi!$B$49), "Vidējs","Liels"))))</f>
        <v>Mikro</v>
      </c>
      <c r="I237" s="9">
        <f>IF(H237="Mikro",Pieņēmumi!$B$31*F237*0.5,
IF(H237="Mazs",Pieņēmumi!$B$31*F237,
IF(H237="Vidējs",Pieņēmumi!$B$32*F237,
IF(H237="Liels",Pieņēmumi!$B$34*F237,
0))))</f>
        <v>0.35792094615624032</v>
      </c>
      <c r="J237" s="9">
        <f>IF(H237="Mikro",Pieņēmumi!$B$31*F237*0.5,0)</f>
        <v>0.35792094615624032</v>
      </c>
      <c r="K237">
        <v>11</v>
      </c>
      <c r="L237">
        <v>1</v>
      </c>
      <c r="M237" s="2">
        <f t="shared" ref="M237:M243" si="198">K237/L237</f>
        <v>11</v>
      </c>
      <c r="N237" s="6">
        <f>ROUNDUP(IF($A237=1,K237/Pieņēmumi!$L$39,IF($A237=2,K237/Pieņēmumi!$L$40,IF($A237=3,K237/Pieņēmumi!$L$41,K237/Pieņēmumi!$L$42))),$N$10)</f>
        <v>1</v>
      </c>
      <c r="O237" s="6">
        <f t="shared" si="162"/>
        <v>11</v>
      </c>
      <c r="P237" s="6" t="str">
        <f>IF(AND(O237&gt;=0,O237&lt;Pieņēmumi!$L$46),0,
IF(AND(O237&gt;= Pieņēmumi!$L$46,O237&lt;Pieņēmumi!$L$47), "Mikro",
IF(AND(O237&gt;=Pieņēmumi!$L$47,O237&lt;Pieņēmumi!$L$48), "Mazs",
IF(AND(O237&gt;=Pieņēmumi!$L$48,O237&lt;Pieņēmumi!$L$49), "Vidējs","Liels"))))</f>
        <v>Mazs</v>
      </c>
      <c r="Q237" s="9">
        <f>IF(P237="Mikro",Pieņēmumi!$L$31*N237*0.5,
IF(P237="Mazs",Pieņēmumi!$L$31*N237,
IF(P237="Vidējs",Pieņēmumi!$L$32*N237,
IF(P237="Liels",Pieņēmumi!$L$34*N237,
0))))</f>
        <v>0.7469654528478058</v>
      </c>
      <c r="R237" s="9">
        <f>IF(P237="Mikro",Pieņēmumi!$L$31*N237*0.5,0)</f>
        <v>0</v>
      </c>
      <c r="S237">
        <v>6</v>
      </c>
      <c r="T237">
        <v>1</v>
      </c>
      <c r="U237" s="2">
        <f t="shared" si="196"/>
        <v>6</v>
      </c>
      <c r="V237" s="6">
        <f>ROUNDUP(IF($A237=1,S237/Pieņēmumi!$V$39,IF($A237=2,S237/Pieņēmumi!$V$40,IF($A237=3,S237/Pieņēmumi!$V$41,S237/Pieņēmumi!$V$42))),$V$10)</f>
        <v>1</v>
      </c>
      <c r="W237" s="6">
        <f t="shared" si="163"/>
        <v>6</v>
      </c>
      <c r="X237" s="6" t="str">
        <f>IF(AND(W237&gt;=0,W237&lt;Pieņēmumi!$V$46),0,
IF(AND(W237&gt;= Pieņēmumi!$V$46,W237&lt;Pieņēmumi!$V$47), "Mikro",
IF(AND(W237&gt;=Pieņēmumi!$V$47,W237&lt;Pieņēmumi!$V$48), "Mazs",
IF(AND(W237&gt;=Pieņēmumi!$V$48,W237&lt;Pieņēmumi!$V$49), "Vidējs","Liels"))))</f>
        <v>Mikro</v>
      </c>
      <c r="Y237" s="9">
        <f>IF(X237="Mikro",Pieņēmumi!$V$31*V237*0.5,
IF(X237="Mazs",Pieņēmumi!$V$31*V237,
IF(X237="Vidējs",Pieņēmumi!$V$32*V237,
IF(X237="Liels",Pieņēmumi!$V$34*V237,
0))))</f>
        <v>0.38904450669156554</v>
      </c>
      <c r="Z237" s="9">
        <f>IF(X237="Mikro",Pieņēmumi!$V$31*V237*0.5,0)</f>
        <v>0.38904450669156554</v>
      </c>
      <c r="AA237">
        <v>3</v>
      </c>
      <c r="AB237">
        <v>1</v>
      </c>
      <c r="AC237" s="2">
        <f t="shared" si="197"/>
        <v>3</v>
      </c>
      <c r="AD237" s="6">
        <f>ROUNDUP(IF($A237=1,AA237/Pieņēmumi!$AF$39,IF($A237=2,AA237/Pieņēmumi!$AF$40,IF($A237=3,AA237/Pieņēmumi!$AF$41,AA237/Pieņēmumi!$AF$42))),$AD$10)</f>
        <v>1</v>
      </c>
      <c r="AE237" s="6">
        <f t="shared" si="164"/>
        <v>3</v>
      </c>
      <c r="AF237" s="6" t="str">
        <f>IF(AND(AE237&gt;=0,AE237&lt;Pieņēmumi!$AF$46),0,
IF(AND(AE237&gt;= Pieņēmumi!$AF$46,AE237&lt;Pieņēmumi!$AF$47), "Mikro",
IF(AND(AE237&gt;=Pieņēmumi!$AF$47,AE237&lt;Pieņēmumi!$AF$48), "Mazs",
IF(AND(AE237&gt;=Pieņēmumi!$AF$48,AE237&lt;Pieņēmumi!$AF$49), "Vidējs","Liels"))))</f>
        <v>Mikro</v>
      </c>
      <c r="AG237" s="9">
        <f>IF(AF237="Mikro",Pieņēmumi!$AF$31*AD237*0.5,
IF(AF237="Mazs",Pieņēmumi!$AF$31*AD237,
IF(AF237="Vidējs",Pieņēmumi!$AF$32*AD237,
IF(AF237="Liels",Pieņēmumi!$AF$34*AD237,
0))))</f>
        <v>0.42016806722689076</v>
      </c>
      <c r="AH237" s="9">
        <f>IF(AF237="Mikro",Pieņēmumi!$AF$31*AD237*0.5,0)</f>
        <v>0.42016806722689076</v>
      </c>
      <c r="AI237">
        <v>7</v>
      </c>
      <c r="AJ237">
        <v>1</v>
      </c>
      <c r="AK237" s="2">
        <f t="shared" ref="AK237:AK243" si="199">AI237/AJ237</f>
        <v>7</v>
      </c>
      <c r="AL237" s="6">
        <f>ROUNDUP(IF($A237=1,AI237/Pieņēmumi!$AR$39,IF($A237=2,AI237/Pieņēmumi!$AR$40,IF($A237=3,AI237/Pieņēmumi!$AR$41,AI237/Pieņēmumi!$AR$42))),$AL$10)</f>
        <v>1</v>
      </c>
      <c r="AM237" s="6">
        <f t="shared" si="165"/>
        <v>7</v>
      </c>
      <c r="AN237" s="6" t="str">
        <f>IF(AND(AM237&gt;=0,AM237&lt;Pieņēmumi!$AR$46),0,
IF(AND(AM237&gt;= Pieņēmumi!$AR$46,AM237&lt;Pieņēmumi!$AR$47), "Mikro",
IF(AND(AM237&gt;=Pieņēmumi!$AR$47,AM237&lt;Pieņēmumi!$AR$48), "Mazs",
IF(AND(AM237&gt;=Pieņēmumi!$AR$48,AM237&lt;Pieņēmumi!$AR$49), "Vidējs","Liels"))))</f>
        <v>Mikro</v>
      </c>
      <c r="AO237" s="9">
        <f>IF(AN237="Mikro",Pieņēmumi!$AR$31*AL237*0.5,
IF(AN237="Mazs",Pieņēmumi!$AR$31*AL237,
IF(AN237="Vidējs",Pieņēmumi!$AR$32*AL237,
IF(AN237="Liels",Pieņēmumi!$AR$34*AL237,
0))))</f>
        <v>0.45129162776221604</v>
      </c>
      <c r="AP237" s="9">
        <f>IF(AN237="Mikro",Pieņēmumi!$AR$31*AL237*0.5,0)</f>
        <v>0.45129162776221604</v>
      </c>
      <c r="AQ237">
        <v>4</v>
      </c>
      <c r="AR237">
        <v>1</v>
      </c>
      <c r="AS237" s="2">
        <f t="shared" ref="AS237:AS243" si="200">AQ237/AR237</f>
        <v>4</v>
      </c>
      <c r="AT237" s="6">
        <f>ROUNDUP(IF($A237=1,AQ237/Pieņēmumi!$BC$39,IF($A237=2,AQ237/Pieņēmumi!$BC$40,IF($A237=3,AQ237/Pieņēmumi!$BC$41,AQ237/Pieņēmumi!$BC$42))),$AT$10)</f>
        <v>1</v>
      </c>
      <c r="AU237" s="6">
        <f t="shared" si="166"/>
        <v>4</v>
      </c>
      <c r="AV237" s="6" t="str">
        <f>IF(AND(AU237&gt;=0,AU237&lt;Pieņēmumi!$BC$46),0,
IF(AND(AU237&gt;= Pieņēmumi!$BC$46,AU237&lt;Pieņēmumi!$BC$47), "Mikro",
IF(AND(AU237&gt;=Pieņēmumi!$BC$47,AU237&lt;Pieņēmumi!$BC$48), "Mazs",
IF(AND(AU237&gt;=Pieņēmumi!$BC$48,AU237&lt;Pieņēmumi!$BC$49), "Vidējs","Liels"))))</f>
        <v>Mikro</v>
      </c>
      <c r="AW237" s="9">
        <f>IF(AV237="Mikro",Pieņēmumi!$BC$31*AT237*0.5,
IF(AV237="Mazs",Pieņēmumi!$BC$31*AT237,
IF(AV237="Vidējs",Pieņēmumi!$BC$32*AT237,
IF(AV237="Liels",Pieņēmumi!$BC$34*AT237,
0))))</f>
        <v>0.48241518829754126</v>
      </c>
      <c r="AX237" s="9">
        <f>IF(AV237="Mikro",Pieņēmumi!$BC$31*AT237*0.5,0)</f>
        <v>0.48241518829754126</v>
      </c>
      <c r="AY237">
        <v>7</v>
      </c>
      <c r="AZ237">
        <v>1</v>
      </c>
      <c r="BA237" s="2">
        <f t="shared" si="192"/>
        <v>7</v>
      </c>
      <c r="BB237" s="6">
        <f>ROUNDUP(IF($A237=1,AY237/Pieņēmumi!$BN$39,IF($A237=2,AY237/Pieņēmumi!$BN$40,IF($A237=3,AY237/Pieņēmumi!$BN$41,AY237/Pieņēmumi!$BN$42))),$BB$10)</f>
        <v>1</v>
      </c>
      <c r="BC237" s="6">
        <f t="shared" si="167"/>
        <v>7</v>
      </c>
      <c r="BD237" s="6" t="str">
        <f>IF(AND(BC237&gt;=0,BC237&lt;Pieņēmumi!$BN$46),0,
IF(AND(BC237&gt;= Pieņēmumi!$BN$46,BC237&lt;Pieņēmumi!$BN$47), "Mikro",
IF(AND(BC237&gt;=Pieņēmumi!$BN$47,BC237&lt;Pieņēmumi!$BN$48), "Mazs",
IF(AND(BC237&gt;=Pieņēmumi!$BN$48,BC237&lt;Pieņēmumi!$BN$49), "Vidējs","Liels"))))</f>
        <v>Mikro</v>
      </c>
      <c r="BE237" s="9">
        <f>IF(BD237="Mikro",Pieņēmumi!$BN$31*BB237*0.5,
IF(BD237="Mazs",Pieņēmumi!$BN$31*BB237,
IF(BD237="Vidējs",Pieņēmumi!$BN$32*BB237,
IF(BD237="Liels",Pieņēmumi!$BN$34*BB237,
0))))</f>
        <v>0.51353874883286654</v>
      </c>
      <c r="BF237" s="9">
        <f>IF(BD237="Mikro",Pieņēmumi!$BN$31*BB237*0.5,0)</f>
        <v>0.51353874883286654</v>
      </c>
      <c r="BG237">
        <v>10</v>
      </c>
      <c r="BH237">
        <v>1</v>
      </c>
      <c r="BI237" s="2">
        <f t="shared" si="193"/>
        <v>10</v>
      </c>
      <c r="BJ237" s="6">
        <f>ROUNDUP(IF($A237=1,BG237/Pieņēmumi!$BY$39,IF($A237=2,BG237/Pieņēmumi!$BY$40,IF($A237=3,BG237/Pieņēmumi!$BY$41,BG237/Pieņēmumi!$BY$42))),$BJ$10)</f>
        <v>1</v>
      </c>
      <c r="BK237" s="6">
        <f t="shared" si="168"/>
        <v>10</v>
      </c>
      <c r="BL237" s="6" t="str">
        <f>IF(AND(BK237&gt;=0,BK237&lt;Pieņēmumi!$BY$46),0,
IF(AND(BK237&gt;= Pieņēmumi!$BY$46,BK237&lt;Pieņēmumi!$BY$47), "Mikro",
IF(AND(BK237&gt;=Pieņēmumi!$BY$47,BK237&lt;Pieņēmumi!$BY$48), "Mazs",
IF(AND(BK237&gt;=Pieņēmumi!$BY$48,BK237&lt;Pieņēmumi!$BY$49), "Vidējs","Liels"))))</f>
        <v>Mazs</v>
      </c>
      <c r="BM237" s="9">
        <f>IF(BL237="Mikro",Pieņēmumi!$BY$31*BJ237*0.5,
IF(BL237="Mazs",Pieņēmumi!$BY$31*BJ237,
IF(BL237="Vidējs",Pieņēmumi!$BY$32*BJ237,
IF(BL237="Liels",Pieņēmumi!$BY$34*BJ237,
0))))</f>
        <v>1.0893246187363834</v>
      </c>
      <c r="BN237" s="9">
        <f>IF(BL237="Mikro",Pieņēmumi!$BY$31*BJ237*0.5,0)</f>
        <v>0</v>
      </c>
      <c r="BO237">
        <v>4</v>
      </c>
      <c r="BP237">
        <v>1</v>
      </c>
      <c r="BQ237" s="2">
        <f t="shared" si="194"/>
        <v>4</v>
      </c>
      <c r="BR237" s="6">
        <f>ROUNDUP(IF($A237=1,BO237/Pieņēmumi!$CJ$39,IF($A237=2,BO237/Pieņēmumi!$CJ$40,IF($A237=3,BO237/Pieņēmumi!$CJ$41,BO237/Pieņēmumi!$CJ$42))),$BR$10)</f>
        <v>1</v>
      </c>
      <c r="BS237" s="6">
        <f t="shared" si="169"/>
        <v>4</v>
      </c>
      <c r="BT237" s="6" t="str">
        <f>IF(AND(BS237&gt;=0,BS237&lt;Pieņēmumi!$CJ$46),0,
IF(AND(BS237&gt;= Pieņēmumi!$CJ$46,BS237&lt;Pieņēmumi!$CJ$47), "Mikro",
IF(AND(BS237&gt;=Pieņēmumi!$CJ$47,BS237&lt;Pieņēmumi!$CJ$48), "Mazs",
IF(AND(BS237&gt;=Pieņēmumi!$CJ$48,BS237&lt;Pieņēmumi!$CJ$49), "Vidējs","Liels"))))</f>
        <v>Mikro</v>
      </c>
      <c r="BU237" s="9">
        <f>IF(BT237="Mikro",Pieņēmumi!$CJ$31*BR237*0.5,
IF(BT237="Mazs",Pieņēmumi!$CJ$31*BR237,
IF(BT237="Vidējs",Pieņēmumi!$CJ$32*BR237,
IF(BT237="Liels",Pieņēmumi!$CJ$34*BR237,
0))))</f>
        <v>0.54466230936819171</v>
      </c>
      <c r="BV237" s="9">
        <f>IF(BT237="Mikro",Pieņēmumi!$CJ$31*BR237*0.5,0)</f>
        <v>0.54466230936819171</v>
      </c>
      <c r="BW237">
        <v>0</v>
      </c>
      <c r="BX237">
        <v>0</v>
      </c>
      <c r="BY237" s="2">
        <v>0</v>
      </c>
      <c r="BZ237" s="6">
        <f>ROUNDUP(IF($A237=1,BW237/Pieņēmumi!$CU$42,IF($A237=2,BW237/Pieņēmumi!$CU$43,IF($A237=3,BW237/Pieņēmumi!$CU$44,BW237/Pieņēmumi!$CU$45))),$CH$10)</f>
        <v>0</v>
      </c>
      <c r="CA237" s="6">
        <f t="shared" si="170"/>
        <v>0</v>
      </c>
      <c r="CB237" s="6">
        <f>IF(AND(CA237&gt;=0,CA237&lt;Pieņēmumi!$CU$49),0,
IF(AND(CA237&gt;=Pieņēmumi!$CU$49,CA237&lt;Pieņēmumi!$CU$50),"Mazs",
IF(AND(CA237&gt;=Pieņēmumi!$CU$50,CA237&lt;Pieņēmumi!$CU$51),"Vidējs","Liels")))</f>
        <v>0</v>
      </c>
      <c r="CC237" s="9">
        <f>IF(CB237="Mazs",Pieņēmumi!$CU$34*BZ237,IF(CB237="Vidējs",Pieņēmumi!$CU$35*BZ237,IF(CB237="Liels",Pieņēmumi!$CU$37*BZ237,0)))</f>
        <v>0</v>
      </c>
      <c r="CD237" s="9">
        <f>IF(CB237="Mazs",(Pieņēmumi!$CU$35-Pieņēmumi!$CU$34)*BZ237,0)</f>
        <v>0</v>
      </c>
      <c r="CE237">
        <v>0</v>
      </c>
      <c r="CF237">
        <v>0</v>
      </c>
      <c r="CG237" s="2">
        <v>0</v>
      </c>
      <c r="CH237" s="6">
        <f>ROUNDUP(IF($A237=1,CE237/Pieņēmumi!$DE$42,IF($A237=2,CE237/Pieņēmumi!$DE$43,IF($A237=3,CE237/Pieņēmumi!$DE$44,CE237/Pieņēmumi!$DE$45))),$CH$10)</f>
        <v>0</v>
      </c>
      <c r="CI237" s="6">
        <f t="shared" si="171"/>
        <v>0</v>
      </c>
      <c r="CJ237" s="6">
        <f>IF(AND(CI237&gt;=0,CI237&lt;Pieņēmumi!$DE$49),0,
IF(AND(CI237&gt;=Pieņēmumi!$DE$49,CI237&lt;Pieņēmumi!$DE$50),"Mazs",
IF(AND(CI237&gt;=Pieņēmumi!$DE$50,CI237&lt;Pieņēmumi!$DE$51),"Vidējs","Liels")))</f>
        <v>0</v>
      </c>
      <c r="CK237" s="9">
        <f>IF(CJ237="Mazs",Pieņēmumi!$DE$34*CH237,IF(CJ237="Vidējs",Pieņēmumi!$DE$35*CH237,IF(CJ237="Liels",Pieņēmumi!$DE$37*CH237,0)))</f>
        <v>0</v>
      </c>
      <c r="CL237" s="9">
        <f>IF(CJ237="Mazs",(Pieņēmumi!$DE$35-Pieņēmumi!$DE$34)*CH237,0)</f>
        <v>0</v>
      </c>
      <c r="CM237">
        <v>0</v>
      </c>
      <c r="CN237">
        <v>0</v>
      </c>
      <c r="CO237" s="2">
        <v>0</v>
      </c>
      <c r="CP237" s="6">
        <f>ROUNDUP(IF($A237=1,CM237/Pieņēmumi!$DO$42,IF($A237=2,CM237/Pieņēmumi!$DO$43,IF($A237=3,CM237/Pieņēmumi!$DO$44,CM237/Pieņēmumi!$DO$45))),$CP$10)</f>
        <v>0</v>
      </c>
      <c r="CQ237" s="6">
        <f t="shared" si="172"/>
        <v>0</v>
      </c>
      <c r="CR237" s="6">
        <f>IF(AND(CQ237&gt;=0,CQ237&lt;Pieņēmumi!$DO$49),0,
IF(AND(CQ237&gt;=Pieņēmumi!$DO$49,CQ237&lt;Pieņēmumi!$DO$50),"Mazs",
IF(AND(CQ237&gt;=Pieņēmumi!$DO$50,CQ237&lt;Pieņēmumi!$DO$51),"Vidējs","Liels")))</f>
        <v>0</v>
      </c>
      <c r="CS237" s="9">
        <f>IF(CR237="Mazs",Pieņēmumi!$DO$34*CP237,IF(CR237="Vidējs",Pieņēmumi!$DO$35*CP237,IF(CR237="Liels",Pieņēmumi!$DO$37*CP237,0)))</f>
        <v>0</v>
      </c>
      <c r="CT237" s="9">
        <f>IF(CR237="Mazs",(Pieņēmumi!$DO$35-Pieņēmumi!$DO$34)*CP237,0)</f>
        <v>0</v>
      </c>
      <c r="CU237" s="6">
        <f t="shared" si="173"/>
        <v>57</v>
      </c>
      <c r="CV237" s="6">
        <f t="shared" si="174"/>
        <v>9</v>
      </c>
      <c r="CW237" s="2">
        <f t="shared" si="175"/>
        <v>6.333333333333333</v>
      </c>
      <c r="CX237" t="str">
        <f t="shared" si="176"/>
        <v>Mazā</v>
      </c>
    </row>
    <row r="238" spans="1:102" s="5" customFormat="1" x14ac:dyDescent="0.25">
      <c r="A238" s="5">
        <v>3</v>
      </c>
      <c r="B238" s="23">
        <v>0.60512235175160012</v>
      </c>
      <c r="C238">
        <v>6</v>
      </c>
      <c r="D238">
        <v>1</v>
      </c>
      <c r="E238" s="2">
        <f t="shared" si="195"/>
        <v>6</v>
      </c>
      <c r="F238" s="6">
        <f>ROUNDUP(IF($A238=1,C238/Pieņēmumi!$B$39,IF($A238=2,C238/Pieņēmumi!$B$40,IF($A238=3,C238/Pieņēmumi!$B$41,C238/Pieņēmumi!$B$42))),$F$10)</f>
        <v>1</v>
      </c>
      <c r="G238" s="6">
        <f t="shared" si="161"/>
        <v>6</v>
      </c>
      <c r="H238" s="6" t="str">
        <f>IF(AND(G238&gt;=0,G238&lt;Pieņēmumi!$B$46),0,
IF(AND(G238&gt;= Pieņēmumi!$B$46,G238&lt;Pieņēmumi!$B$47), "Mikro",
IF(AND(G238&gt;=Pieņēmumi!$B$47,G238&lt;Pieņēmumi!$B$48), "Mazs",
IF(AND(G238&gt;=Pieņēmumi!$B$48,G238&lt;Pieņēmumi!$B$49), "Vidējs","Liels"))))</f>
        <v>Mikro</v>
      </c>
      <c r="I238" s="9">
        <f>IF(H238="Mikro",Pieņēmumi!$B$31*F238*0.5,
IF(H238="Mazs",Pieņēmumi!$B$31*F238,
IF(H238="Vidējs",Pieņēmumi!$B$32*F238,
IF(H238="Liels",Pieņēmumi!$B$34*F238,
0))))</f>
        <v>0.35792094615624032</v>
      </c>
      <c r="J238" s="9">
        <f>IF(H238="Mikro",Pieņēmumi!$B$31*F238*0.5,0)</f>
        <v>0.35792094615624032</v>
      </c>
      <c r="K238">
        <v>6</v>
      </c>
      <c r="L238">
        <v>1</v>
      </c>
      <c r="M238" s="2">
        <f t="shared" si="198"/>
        <v>6</v>
      </c>
      <c r="N238" s="6">
        <f>ROUNDUP(IF($A238=1,K238/Pieņēmumi!$L$39,IF($A238=2,K238/Pieņēmumi!$L$40,IF($A238=3,K238/Pieņēmumi!$L$41,K238/Pieņēmumi!$L$42))),$N$10)</f>
        <v>1</v>
      </c>
      <c r="O238" s="6">
        <f t="shared" si="162"/>
        <v>6</v>
      </c>
      <c r="P238" s="6" t="str">
        <f>IF(AND(O238&gt;=0,O238&lt;Pieņēmumi!$L$46),0,
IF(AND(O238&gt;= Pieņēmumi!$L$46,O238&lt;Pieņēmumi!$L$47), "Mikro",
IF(AND(O238&gt;=Pieņēmumi!$L$47,O238&lt;Pieņēmumi!$L$48), "Mazs",
IF(AND(O238&gt;=Pieņēmumi!$L$48,O238&lt;Pieņēmumi!$L$49), "Vidējs","Liels"))))</f>
        <v>Mikro</v>
      </c>
      <c r="Q238" s="9">
        <f>IF(P238="Mikro",Pieņēmumi!$L$31*N238*0.5,
IF(P238="Mazs",Pieņēmumi!$L$31*N238,
IF(P238="Vidējs",Pieņēmumi!$L$32*N238,
IF(P238="Liels",Pieņēmumi!$L$34*N238,
0))))</f>
        <v>0.3734827264239029</v>
      </c>
      <c r="R238" s="9">
        <f>IF(P238="Mikro",Pieņēmumi!$L$31*N238*0.5,0)</f>
        <v>0.3734827264239029</v>
      </c>
      <c r="S238">
        <v>7</v>
      </c>
      <c r="T238">
        <v>1</v>
      </c>
      <c r="U238" s="2">
        <f t="shared" si="196"/>
        <v>7</v>
      </c>
      <c r="V238" s="6">
        <f>ROUNDUP(IF($A238=1,S238/Pieņēmumi!$V$39,IF($A238=2,S238/Pieņēmumi!$V$40,IF($A238=3,S238/Pieņēmumi!$V$41,S238/Pieņēmumi!$V$42))),$V$10)</f>
        <v>1</v>
      </c>
      <c r="W238" s="6">
        <f t="shared" si="163"/>
        <v>7</v>
      </c>
      <c r="X238" s="6" t="str">
        <f>IF(AND(W238&gt;=0,W238&lt;Pieņēmumi!$V$46),0,
IF(AND(W238&gt;= Pieņēmumi!$V$46,W238&lt;Pieņēmumi!$V$47), "Mikro",
IF(AND(W238&gt;=Pieņēmumi!$V$47,W238&lt;Pieņēmumi!$V$48), "Mazs",
IF(AND(W238&gt;=Pieņēmumi!$V$48,W238&lt;Pieņēmumi!$V$49), "Vidējs","Liels"))))</f>
        <v>Mikro</v>
      </c>
      <c r="Y238" s="9">
        <f>IF(X238="Mikro",Pieņēmumi!$V$31*V238*0.5,
IF(X238="Mazs",Pieņēmumi!$V$31*V238,
IF(X238="Vidējs",Pieņēmumi!$V$32*V238,
IF(X238="Liels",Pieņēmumi!$V$34*V238,
0))))</f>
        <v>0.38904450669156554</v>
      </c>
      <c r="Z238" s="9">
        <f>IF(X238="Mikro",Pieņēmumi!$V$31*V238*0.5,0)</f>
        <v>0.38904450669156554</v>
      </c>
      <c r="AA238">
        <v>8</v>
      </c>
      <c r="AB238">
        <v>1</v>
      </c>
      <c r="AC238" s="2">
        <f t="shared" si="197"/>
        <v>8</v>
      </c>
      <c r="AD238" s="6">
        <f>ROUNDUP(IF($A238=1,AA238/Pieņēmumi!$AF$39,IF($A238=2,AA238/Pieņēmumi!$AF$40,IF($A238=3,AA238/Pieņēmumi!$AF$41,AA238/Pieņēmumi!$AF$42))),$AD$10)</f>
        <v>1</v>
      </c>
      <c r="AE238" s="6">
        <f t="shared" si="164"/>
        <v>8</v>
      </c>
      <c r="AF238" s="6" t="str">
        <f>IF(AND(AE238&gt;=0,AE238&lt;Pieņēmumi!$AF$46),0,
IF(AND(AE238&gt;= Pieņēmumi!$AF$46,AE238&lt;Pieņēmumi!$AF$47), "Mikro",
IF(AND(AE238&gt;=Pieņēmumi!$AF$47,AE238&lt;Pieņēmumi!$AF$48), "Mazs",
IF(AND(AE238&gt;=Pieņēmumi!$AF$48,AE238&lt;Pieņēmumi!$AF$49), "Vidējs","Liels"))))</f>
        <v>Mazs</v>
      </c>
      <c r="AG238" s="9">
        <f>IF(AF238="Mikro",Pieņēmumi!$AF$31*AD238*0.5,
IF(AF238="Mazs",Pieņēmumi!$AF$31*AD238,
IF(AF238="Vidējs",Pieņēmumi!$AF$32*AD238,
IF(AF238="Liels",Pieņēmumi!$AF$34*AD238,
0))))</f>
        <v>0.84033613445378152</v>
      </c>
      <c r="AH238" s="9">
        <f>IF(AF238="Mikro",Pieņēmumi!$AF$31*AD238*0.5,0)</f>
        <v>0</v>
      </c>
      <c r="AI238">
        <v>9</v>
      </c>
      <c r="AJ238">
        <v>1</v>
      </c>
      <c r="AK238" s="2">
        <f t="shared" si="199"/>
        <v>9</v>
      </c>
      <c r="AL238" s="6">
        <f>ROUNDUP(IF($A238=1,AI238/Pieņēmumi!$AR$39,IF($A238=2,AI238/Pieņēmumi!$AR$40,IF($A238=3,AI238/Pieņēmumi!$AR$41,AI238/Pieņēmumi!$AR$42))),$AL$10)</f>
        <v>1</v>
      </c>
      <c r="AM238" s="6">
        <f t="shared" si="165"/>
        <v>9</v>
      </c>
      <c r="AN238" s="6" t="str">
        <f>IF(AND(AM238&gt;=0,AM238&lt;Pieņēmumi!$AR$46),0,
IF(AND(AM238&gt;= Pieņēmumi!$AR$46,AM238&lt;Pieņēmumi!$AR$47), "Mikro",
IF(AND(AM238&gt;=Pieņēmumi!$AR$47,AM238&lt;Pieņēmumi!$AR$48), "Mazs",
IF(AND(AM238&gt;=Pieņēmumi!$AR$48,AM238&lt;Pieņēmumi!$AR$49), "Vidējs","Liels"))))</f>
        <v>Mazs</v>
      </c>
      <c r="AO238" s="9">
        <f>IF(AN238="Mikro",Pieņēmumi!$AR$31*AL238*0.5,
IF(AN238="Mazs",Pieņēmumi!$AR$31*AL238,
IF(AN238="Vidējs",Pieņēmumi!$AR$32*AL238,
IF(AN238="Liels",Pieņēmumi!$AR$34*AL238,
0))))</f>
        <v>0.90258325552443208</v>
      </c>
      <c r="AP238" s="9">
        <f>IF(AN238="Mikro",Pieņēmumi!$AR$31*AL238*0.5,0)</f>
        <v>0</v>
      </c>
      <c r="AQ238">
        <v>8</v>
      </c>
      <c r="AR238">
        <v>1</v>
      </c>
      <c r="AS238" s="2">
        <f t="shared" si="200"/>
        <v>8</v>
      </c>
      <c r="AT238" s="6">
        <f>ROUNDUP(IF($A238=1,AQ238/Pieņēmumi!$BC$39,IF($A238=2,AQ238/Pieņēmumi!$BC$40,IF($A238=3,AQ238/Pieņēmumi!$BC$41,AQ238/Pieņēmumi!$BC$42))),$AT$10)</f>
        <v>1</v>
      </c>
      <c r="AU238" s="6">
        <f t="shared" si="166"/>
        <v>8</v>
      </c>
      <c r="AV238" s="6" t="str">
        <f>IF(AND(AU238&gt;=0,AU238&lt;Pieņēmumi!$BC$46),0,
IF(AND(AU238&gt;= Pieņēmumi!$BC$46,AU238&lt;Pieņēmumi!$BC$47), "Mikro",
IF(AND(AU238&gt;=Pieņēmumi!$BC$47,AU238&lt;Pieņēmumi!$BC$48), "Mazs",
IF(AND(AU238&gt;=Pieņēmumi!$BC$48,AU238&lt;Pieņēmumi!$BC$49), "Vidējs","Liels"))))</f>
        <v>Mazs</v>
      </c>
      <c r="AW238" s="9">
        <f>IF(AV238="Mikro",Pieņēmumi!$BC$31*AT238*0.5,
IF(AV238="Mazs",Pieņēmumi!$BC$31*AT238,
IF(AV238="Vidējs",Pieņēmumi!$BC$32*AT238,
IF(AV238="Liels",Pieņēmumi!$BC$34*AT238,
0))))</f>
        <v>0.96483037659508253</v>
      </c>
      <c r="AX238" s="9">
        <f>IF(AV238="Mikro",Pieņēmumi!$BC$31*AT238*0.5,0)</f>
        <v>0</v>
      </c>
      <c r="AY238">
        <v>6</v>
      </c>
      <c r="AZ238">
        <v>1</v>
      </c>
      <c r="BA238" s="2">
        <f t="shared" si="192"/>
        <v>6</v>
      </c>
      <c r="BB238" s="6">
        <f>ROUNDUP(IF($A238=1,AY238/Pieņēmumi!$BN$39,IF($A238=2,AY238/Pieņēmumi!$BN$40,IF($A238=3,AY238/Pieņēmumi!$BN$41,AY238/Pieņēmumi!$BN$42))),$BB$10)</f>
        <v>1</v>
      </c>
      <c r="BC238" s="6">
        <f t="shared" si="167"/>
        <v>6</v>
      </c>
      <c r="BD238" s="6" t="str">
        <f>IF(AND(BC238&gt;=0,BC238&lt;Pieņēmumi!$BN$46),0,
IF(AND(BC238&gt;= Pieņēmumi!$BN$46,BC238&lt;Pieņēmumi!$BN$47), "Mikro",
IF(AND(BC238&gt;=Pieņēmumi!$BN$47,BC238&lt;Pieņēmumi!$BN$48), "Mazs",
IF(AND(BC238&gt;=Pieņēmumi!$BN$48,BC238&lt;Pieņēmumi!$BN$49), "Vidējs","Liels"))))</f>
        <v>Mikro</v>
      </c>
      <c r="BE238" s="9">
        <f>IF(BD238="Mikro",Pieņēmumi!$BN$31*BB238*0.5,
IF(BD238="Mazs",Pieņēmumi!$BN$31*BB238,
IF(BD238="Vidējs",Pieņēmumi!$BN$32*BB238,
IF(BD238="Liels",Pieņēmumi!$BN$34*BB238,
0))))</f>
        <v>0.51353874883286654</v>
      </c>
      <c r="BF238" s="9">
        <f>IF(BD238="Mikro",Pieņēmumi!$BN$31*BB238*0.5,0)</f>
        <v>0.51353874883286654</v>
      </c>
      <c r="BG238">
        <v>3</v>
      </c>
      <c r="BH238">
        <v>1</v>
      </c>
      <c r="BI238" s="2">
        <f t="shared" si="193"/>
        <v>3</v>
      </c>
      <c r="BJ238" s="6">
        <f>ROUNDUP(IF($A238=1,BG238/Pieņēmumi!$BY$39,IF($A238=2,BG238/Pieņēmumi!$BY$40,IF($A238=3,BG238/Pieņēmumi!$BY$41,BG238/Pieņēmumi!$BY$42))),$BJ$10)</f>
        <v>1</v>
      </c>
      <c r="BK238" s="6">
        <f t="shared" si="168"/>
        <v>3</v>
      </c>
      <c r="BL238" s="6" t="str">
        <f>IF(AND(BK238&gt;=0,BK238&lt;Pieņēmumi!$BY$46),0,
IF(AND(BK238&gt;= Pieņēmumi!$BY$46,BK238&lt;Pieņēmumi!$BY$47), "Mikro",
IF(AND(BK238&gt;=Pieņēmumi!$BY$47,BK238&lt;Pieņēmumi!$BY$48), "Mazs",
IF(AND(BK238&gt;=Pieņēmumi!$BY$48,BK238&lt;Pieņēmumi!$BY$49), "Vidējs","Liels"))))</f>
        <v>Mikro</v>
      </c>
      <c r="BM238" s="9">
        <f>IF(BL238="Mikro",Pieņēmumi!$BY$31*BJ238*0.5,
IF(BL238="Mazs",Pieņēmumi!$BY$31*BJ238,
IF(BL238="Vidējs",Pieņēmumi!$BY$32*BJ238,
IF(BL238="Liels",Pieņēmumi!$BY$34*BJ238,
0))))</f>
        <v>0.54466230936819171</v>
      </c>
      <c r="BN238" s="9">
        <f>IF(BL238="Mikro",Pieņēmumi!$BY$31*BJ238*0.5,0)</f>
        <v>0.54466230936819171</v>
      </c>
      <c r="BO238">
        <v>7</v>
      </c>
      <c r="BP238">
        <v>1</v>
      </c>
      <c r="BQ238" s="2">
        <f t="shared" si="194"/>
        <v>7</v>
      </c>
      <c r="BR238" s="6">
        <f>ROUNDUP(IF($A238=1,BO238/Pieņēmumi!$CJ$39,IF($A238=2,BO238/Pieņēmumi!$CJ$40,IF($A238=3,BO238/Pieņēmumi!$CJ$41,BO238/Pieņēmumi!$CJ$42))),$BR$10)</f>
        <v>1</v>
      </c>
      <c r="BS238" s="6">
        <f t="shared" si="169"/>
        <v>7</v>
      </c>
      <c r="BT238" s="6" t="str">
        <f>IF(AND(BS238&gt;=0,BS238&lt;Pieņēmumi!$CJ$46),0,
IF(AND(BS238&gt;= Pieņēmumi!$CJ$46,BS238&lt;Pieņēmumi!$CJ$47), "Mikro",
IF(AND(BS238&gt;=Pieņēmumi!$CJ$47,BS238&lt;Pieņēmumi!$CJ$48), "Mazs",
IF(AND(BS238&gt;=Pieņēmumi!$CJ$48,BS238&lt;Pieņēmumi!$CJ$49), "Vidējs","Liels"))))</f>
        <v>Mikro</v>
      </c>
      <c r="BU238" s="9">
        <f>IF(BT238="Mikro",Pieņēmumi!$CJ$31*BR238*0.5,
IF(BT238="Mazs",Pieņēmumi!$CJ$31*BR238,
IF(BT238="Vidējs",Pieņēmumi!$CJ$32*BR238,
IF(BT238="Liels",Pieņēmumi!$CJ$34*BR238,
0))))</f>
        <v>0.54466230936819171</v>
      </c>
      <c r="BV238" s="9">
        <f>IF(BT238="Mikro",Pieņēmumi!$CJ$31*BR238*0.5,0)</f>
        <v>0.54466230936819171</v>
      </c>
      <c r="BW238">
        <v>0</v>
      </c>
      <c r="BX238">
        <v>0</v>
      </c>
      <c r="BY238" s="2">
        <v>0</v>
      </c>
      <c r="BZ238" s="6">
        <f>ROUNDUP(IF($A238=1,BW238/Pieņēmumi!$CU$42,IF($A238=2,BW238/Pieņēmumi!$CU$43,IF($A238=3,BW238/Pieņēmumi!$CU$44,BW238/Pieņēmumi!$CU$45))),$CH$10)</f>
        <v>0</v>
      </c>
      <c r="CA238" s="6">
        <f t="shared" si="170"/>
        <v>0</v>
      </c>
      <c r="CB238" s="6">
        <f>IF(AND(CA238&gt;=0,CA238&lt;Pieņēmumi!$CU$49),0,
IF(AND(CA238&gt;=Pieņēmumi!$CU$49,CA238&lt;Pieņēmumi!$CU$50),"Mazs",
IF(AND(CA238&gt;=Pieņēmumi!$CU$50,CA238&lt;Pieņēmumi!$CU$51),"Vidējs","Liels")))</f>
        <v>0</v>
      </c>
      <c r="CC238" s="9">
        <f>IF(CB238="Mazs",Pieņēmumi!$CU$34*BZ238,IF(CB238="Vidējs",Pieņēmumi!$CU$35*BZ238,IF(CB238="Liels",Pieņēmumi!$CU$37*BZ238,0)))</f>
        <v>0</v>
      </c>
      <c r="CD238" s="9">
        <f>IF(CB238="Mazs",(Pieņēmumi!$CU$35-Pieņēmumi!$CU$34)*BZ238,0)</f>
        <v>0</v>
      </c>
      <c r="CE238">
        <v>0</v>
      </c>
      <c r="CF238">
        <v>0</v>
      </c>
      <c r="CG238" s="2">
        <v>0</v>
      </c>
      <c r="CH238" s="6">
        <f>ROUNDUP(IF($A238=1,CE238/Pieņēmumi!$DE$42,IF($A238=2,CE238/Pieņēmumi!$DE$43,IF($A238=3,CE238/Pieņēmumi!$DE$44,CE238/Pieņēmumi!$DE$45))),$CH$10)</f>
        <v>0</v>
      </c>
      <c r="CI238" s="6">
        <f t="shared" si="171"/>
        <v>0</v>
      </c>
      <c r="CJ238" s="6">
        <f>IF(AND(CI238&gt;=0,CI238&lt;Pieņēmumi!$DE$49),0,
IF(AND(CI238&gt;=Pieņēmumi!$DE$49,CI238&lt;Pieņēmumi!$DE$50),"Mazs",
IF(AND(CI238&gt;=Pieņēmumi!$DE$50,CI238&lt;Pieņēmumi!$DE$51),"Vidējs","Liels")))</f>
        <v>0</v>
      </c>
      <c r="CK238" s="9">
        <f>IF(CJ238="Mazs",Pieņēmumi!$DE$34*CH238,IF(CJ238="Vidējs",Pieņēmumi!$DE$35*CH238,IF(CJ238="Liels",Pieņēmumi!$DE$37*CH238,0)))</f>
        <v>0</v>
      </c>
      <c r="CL238" s="9">
        <f>IF(CJ238="Mazs",(Pieņēmumi!$DE$35-Pieņēmumi!$DE$34)*CH238,0)</f>
        <v>0</v>
      </c>
      <c r="CM238">
        <v>0</v>
      </c>
      <c r="CN238">
        <v>0</v>
      </c>
      <c r="CO238" s="2">
        <v>0</v>
      </c>
      <c r="CP238" s="6">
        <f>ROUNDUP(IF($A238=1,CM238/Pieņēmumi!$DO$42,IF($A238=2,CM238/Pieņēmumi!$DO$43,IF($A238=3,CM238/Pieņēmumi!$DO$44,CM238/Pieņēmumi!$DO$45))),$CP$10)</f>
        <v>0</v>
      </c>
      <c r="CQ238" s="6">
        <f t="shared" si="172"/>
        <v>0</v>
      </c>
      <c r="CR238" s="6">
        <f>IF(AND(CQ238&gt;=0,CQ238&lt;Pieņēmumi!$DO$49),0,
IF(AND(CQ238&gt;=Pieņēmumi!$DO$49,CQ238&lt;Pieņēmumi!$DO$50),"Mazs",
IF(AND(CQ238&gt;=Pieņēmumi!$DO$50,CQ238&lt;Pieņēmumi!$DO$51),"Vidējs","Liels")))</f>
        <v>0</v>
      </c>
      <c r="CS238" s="9">
        <f>IF(CR238="Mazs",Pieņēmumi!$DO$34*CP238,IF(CR238="Vidējs",Pieņēmumi!$DO$35*CP238,IF(CR238="Liels",Pieņēmumi!$DO$37*CP238,0)))</f>
        <v>0</v>
      </c>
      <c r="CT238" s="9">
        <f>IF(CR238="Mazs",(Pieņēmumi!$DO$35-Pieņēmumi!$DO$34)*CP238,0)</f>
        <v>0</v>
      </c>
      <c r="CU238" s="6">
        <f t="shared" si="173"/>
        <v>60</v>
      </c>
      <c r="CV238" s="6">
        <f t="shared" si="174"/>
        <v>9</v>
      </c>
      <c r="CW238" s="2">
        <f t="shared" si="175"/>
        <v>6.666666666666667</v>
      </c>
      <c r="CX238" t="str">
        <f t="shared" si="176"/>
        <v>Mazā</v>
      </c>
    </row>
    <row r="239" spans="1:102" x14ac:dyDescent="0.25">
      <c r="A239" s="5">
        <v>3</v>
      </c>
      <c r="B239" s="23">
        <v>0.6043013715726987</v>
      </c>
      <c r="C239">
        <v>26</v>
      </c>
      <c r="D239">
        <v>1</v>
      </c>
      <c r="E239" s="2">
        <f t="shared" si="195"/>
        <v>26</v>
      </c>
      <c r="F239" s="6">
        <f>ROUNDUP(IF($A239=1,C239/Pieņēmumi!$B$39,IF($A239=2,C239/Pieņēmumi!$B$40,IF($A239=3,C239/Pieņēmumi!$B$41,C239/Pieņēmumi!$B$42))),$F$10)</f>
        <v>2</v>
      </c>
      <c r="G239" s="6">
        <f t="shared" si="161"/>
        <v>13</v>
      </c>
      <c r="H239" s="6" t="str">
        <f>IF(AND(G239&gt;=0,G239&lt;Pieņēmumi!$B$46),0,
IF(AND(G239&gt;= Pieņēmumi!$B$46,G239&lt;Pieņēmumi!$B$47), "Mikro",
IF(AND(G239&gt;=Pieņēmumi!$B$47,G239&lt;Pieņēmumi!$B$48), "Mazs",
IF(AND(G239&gt;=Pieņēmumi!$B$48,G239&lt;Pieņēmumi!$B$49), "Vidējs","Liels"))))</f>
        <v>Vidējs</v>
      </c>
      <c r="I239" s="9">
        <f>IF(H239="Mikro",Pieņēmumi!$B$31*F239*0.5,
IF(H239="Mazs",Pieņēmumi!$B$31*F239,
IF(H239="Vidējs",Pieņēmumi!$B$32*F239,
IF(H239="Liels",Pieņēmumi!$B$34*F239,
0))))</f>
        <v>1.614987080103359</v>
      </c>
      <c r="J239" s="9">
        <f>IF(H239="Mikro",Pieņēmumi!$B$31*F239*0.5,0)</f>
        <v>0</v>
      </c>
      <c r="K239">
        <v>19</v>
      </c>
      <c r="L239">
        <v>1</v>
      </c>
      <c r="M239" s="2">
        <f t="shared" si="198"/>
        <v>19</v>
      </c>
      <c r="N239" s="6">
        <f>ROUNDUP(IF($A239=1,K239/Pieņēmumi!$L$39,IF($A239=2,K239/Pieņēmumi!$L$40,IF($A239=3,K239/Pieņēmumi!$L$41,K239/Pieņēmumi!$L$42))),$N$10)</f>
        <v>1</v>
      </c>
      <c r="O239" s="6">
        <f t="shared" si="162"/>
        <v>19</v>
      </c>
      <c r="P239" s="6" t="str">
        <f>IF(AND(O239&gt;=0,O239&lt;Pieņēmumi!$L$46),0,
IF(AND(O239&gt;= Pieņēmumi!$L$46,O239&lt;Pieņēmumi!$L$47), "Mikro",
IF(AND(O239&gt;=Pieņēmumi!$L$47,O239&lt;Pieņēmumi!$L$48), "Mazs",
IF(AND(O239&gt;=Pieņēmumi!$L$48,O239&lt;Pieņēmumi!$L$49), "Vidējs","Liels"))))</f>
        <v>Vidējs</v>
      </c>
      <c r="Q239" s="9">
        <f>IF(P239="Mikro",Pieņēmumi!$L$31*N239*0.5,
IF(P239="Mazs",Pieņēmumi!$L$31*N239,
IF(P239="Vidējs",Pieņēmumi!$L$32*N239,
IF(P239="Liels",Pieņēmumi!$L$34*N239,
0))))</f>
        <v>0.83979328165374689</v>
      </c>
      <c r="R239" s="9">
        <f>IF(P239="Mikro",Pieņēmumi!$L$31*N239*0.5,0)</f>
        <v>0</v>
      </c>
      <c r="S239">
        <v>27</v>
      </c>
      <c r="T239">
        <v>2</v>
      </c>
      <c r="U239" s="2">
        <f t="shared" si="196"/>
        <v>13.5</v>
      </c>
      <c r="V239" s="6">
        <f>ROUNDUP(IF($A239=1,S239/Pieņēmumi!$V$39,IF($A239=2,S239/Pieņēmumi!$V$40,IF($A239=3,S239/Pieņēmumi!$V$41,S239/Pieņēmumi!$V$42))),$V$10)</f>
        <v>2</v>
      </c>
      <c r="W239" s="6">
        <f t="shared" si="163"/>
        <v>13.5</v>
      </c>
      <c r="X239" s="6" t="str">
        <f>IF(AND(W239&gt;=0,W239&lt;Pieņēmumi!$V$46),0,
IF(AND(W239&gt;= Pieņēmumi!$V$46,W239&lt;Pieņēmumi!$V$47), "Mikro",
IF(AND(W239&gt;=Pieņēmumi!$V$47,W239&lt;Pieņēmumi!$V$48), "Mazs",
IF(AND(W239&gt;=Pieņēmumi!$V$48,W239&lt;Pieņēmumi!$V$49), "Vidējs","Liels"))))</f>
        <v>Vidējs</v>
      </c>
      <c r="Y239" s="9">
        <f>IF(X239="Mikro",Pieņēmumi!$V$31*V239*0.5,
IF(X239="Mazs",Pieņēmumi!$V$31*V239,
IF(X239="Vidējs",Pieņēmumi!$V$32*V239,
IF(X239="Liels",Pieņēmumi!$V$34*V239,
0))))</f>
        <v>1.7441860465116281</v>
      </c>
      <c r="Z239" s="9">
        <f>IF(X239="Mikro",Pieņēmumi!$V$31*V239*0.5,0)</f>
        <v>0</v>
      </c>
      <c r="AA239">
        <v>21</v>
      </c>
      <c r="AB239">
        <v>1</v>
      </c>
      <c r="AC239" s="2">
        <f t="shared" si="197"/>
        <v>21</v>
      </c>
      <c r="AD239" s="6">
        <f>ROUNDUP(IF($A239=1,AA239/Pieņēmumi!$AF$39,IF($A239=2,AA239/Pieņēmumi!$AF$40,IF($A239=3,AA239/Pieņēmumi!$AF$41,AA239/Pieņēmumi!$AF$42))),$AD$10)</f>
        <v>2</v>
      </c>
      <c r="AE239" s="6">
        <f t="shared" si="164"/>
        <v>10.5</v>
      </c>
      <c r="AF239" s="6" t="str">
        <f>IF(AND(AE239&gt;=0,AE239&lt;Pieņēmumi!$AF$46),0,
IF(AND(AE239&gt;= Pieņēmumi!$AF$46,AE239&lt;Pieņēmumi!$AF$47), "Mikro",
IF(AND(AE239&gt;=Pieņēmumi!$AF$47,AE239&lt;Pieņēmumi!$AF$48), "Mazs",
IF(AND(AE239&gt;=Pieņēmumi!$AF$48,AE239&lt;Pieņēmumi!$AF$49), "Vidējs","Liels"))))</f>
        <v>Mazs</v>
      </c>
      <c r="AG239" s="9">
        <f>IF(AF239="Mikro",Pieņēmumi!$AF$31*AD239*0.5,
IF(AF239="Mazs",Pieņēmumi!$AF$31*AD239,
IF(AF239="Vidējs",Pieņēmumi!$AF$32*AD239,
IF(AF239="Liels",Pieņēmumi!$AF$34*AD239,
0))))</f>
        <v>1.680672268907563</v>
      </c>
      <c r="AH239" s="9">
        <f>IF(AF239="Mikro",Pieņēmumi!$AF$31*AD239*0.5,0)</f>
        <v>0</v>
      </c>
      <c r="AI239">
        <v>26</v>
      </c>
      <c r="AJ239">
        <v>1</v>
      </c>
      <c r="AK239" s="2">
        <f t="shared" si="199"/>
        <v>26</v>
      </c>
      <c r="AL239" s="6">
        <f>ROUNDUP(IF($A239=1,AI239/Pieņēmumi!$AR$39,IF($A239=2,AI239/Pieņēmumi!$AR$40,IF($A239=3,AI239/Pieņēmumi!$AR$41,AI239/Pieņēmumi!$AR$42))),$AL$10)</f>
        <v>2</v>
      </c>
      <c r="AM239" s="6">
        <f t="shared" si="165"/>
        <v>13</v>
      </c>
      <c r="AN239" s="6" t="str">
        <f>IF(AND(AM239&gt;=0,AM239&lt;Pieņēmumi!$AR$46),0,
IF(AND(AM239&gt;= Pieņēmumi!$AR$46,AM239&lt;Pieņēmumi!$AR$47), "Mikro",
IF(AND(AM239&gt;=Pieņēmumi!$AR$47,AM239&lt;Pieņēmumi!$AR$48), "Mazs",
IF(AND(AM239&gt;=Pieņēmumi!$AR$48,AM239&lt;Pieņēmumi!$AR$49), "Vidējs","Liels"))))</f>
        <v>Vidējs</v>
      </c>
      <c r="AO239" s="9">
        <f>IF(AN239="Mikro",Pieņēmumi!$AR$31*AL239*0.5,
IF(AN239="Mazs",Pieņēmumi!$AR$31*AL239,
IF(AN239="Vidējs",Pieņēmumi!$AR$32*AL239,
IF(AN239="Liels",Pieņēmumi!$AR$34*AL239,
0))))</f>
        <v>2.1963824289405687</v>
      </c>
      <c r="AP239" s="9">
        <f>IF(AN239="Mikro",Pieņēmumi!$AR$31*AL239*0.5,0)</f>
        <v>0</v>
      </c>
      <c r="AQ239">
        <v>22</v>
      </c>
      <c r="AR239">
        <v>1</v>
      </c>
      <c r="AS239" s="2">
        <f t="shared" si="200"/>
        <v>22</v>
      </c>
      <c r="AT239" s="6">
        <f>ROUNDUP(IF($A239=1,AQ239/Pieņēmumi!$BC$39,IF($A239=2,AQ239/Pieņēmumi!$BC$40,IF($A239=3,AQ239/Pieņēmumi!$BC$41,AQ239/Pieņēmumi!$BC$42))),$AT$10)</f>
        <v>1</v>
      </c>
      <c r="AU239" s="6">
        <f t="shared" si="166"/>
        <v>22</v>
      </c>
      <c r="AV239" s="6" t="str">
        <f>IF(AND(AU239&gt;=0,AU239&lt;Pieņēmumi!$BC$46),0,
IF(AND(AU239&gt;= Pieņēmumi!$BC$46,AU239&lt;Pieņēmumi!$BC$47), "Mikro",
IF(AND(AU239&gt;=Pieņēmumi!$BC$47,AU239&lt;Pieņēmumi!$BC$48), "Mazs",
IF(AND(AU239&gt;=Pieņēmumi!$BC$48,AU239&lt;Pieņēmumi!$BC$49), "Vidējs","Liels"))))</f>
        <v>Liels</v>
      </c>
      <c r="AW239" s="9">
        <f>IF(AV239="Mikro",Pieņēmumi!$BC$31*AT239*0.5,
IF(AV239="Mazs",Pieņēmumi!$BC$31*AT239,
IF(AV239="Vidējs",Pieņēmumi!$BC$32*AT239,
IF(AV239="Liels",Pieņēmumi!$BC$34*AT239,
0))))</f>
        <v>1.5151515151515151</v>
      </c>
      <c r="AX239" s="9">
        <f>IF(AV239="Mikro",Pieņēmumi!$BC$31*AT239*0.5,0)</f>
        <v>0</v>
      </c>
      <c r="AY239">
        <v>27</v>
      </c>
      <c r="AZ239">
        <v>2</v>
      </c>
      <c r="BA239" s="2">
        <f t="shared" si="192"/>
        <v>13.5</v>
      </c>
      <c r="BB239" s="6">
        <f>ROUNDUP(IF($A239=1,AY239/Pieņēmumi!$BN$39,IF($A239=2,AY239/Pieņēmumi!$BN$40,IF($A239=3,AY239/Pieņēmumi!$BN$41,AY239/Pieņēmumi!$BN$42))),$BB$10)</f>
        <v>2</v>
      </c>
      <c r="BC239" s="6">
        <f t="shared" si="167"/>
        <v>13.5</v>
      </c>
      <c r="BD239" s="6" t="str">
        <f>IF(AND(BC239&gt;=0,BC239&lt;Pieņēmumi!$BN$46),0,
IF(AND(BC239&gt;= Pieņēmumi!$BN$46,BC239&lt;Pieņēmumi!$BN$47), "Mikro",
IF(AND(BC239&gt;=Pieņēmumi!$BN$47,BC239&lt;Pieņēmumi!$BN$48), "Mazs",
IF(AND(BC239&gt;=Pieņēmumi!$BN$48,BC239&lt;Pieņēmumi!$BN$49), "Vidējs","Liels"))))</f>
        <v>Vidējs</v>
      </c>
      <c r="BE239" s="9">
        <f>IF(BD239="Mikro",Pieņēmumi!$BN$31*BB239*0.5,
IF(BD239="Mazs",Pieņēmumi!$BN$31*BB239,
IF(BD239="Vidējs",Pieņēmumi!$BN$32*BB239,
IF(BD239="Liels",Pieņēmumi!$BN$34*BB239,
0))))</f>
        <v>2.454780361757106</v>
      </c>
      <c r="BF239" s="9">
        <f>IF(BD239="Mikro",Pieņēmumi!$BN$31*BB239*0.5,0)</f>
        <v>0</v>
      </c>
      <c r="BG239">
        <v>31</v>
      </c>
      <c r="BH239">
        <v>2</v>
      </c>
      <c r="BI239" s="2">
        <f t="shared" si="193"/>
        <v>15.5</v>
      </c>
      <c r="BJ239" s="6">
        <f>ROUNDUP(IF($A239=1,BG239/Pieņēmumi!$BY$39,IF($A239=2,BG239/Pieņēmumi!$BY$40,IF($A239=3,BG239/Pieņēmumi!$BY$41,BG239/Pieņēmumi!$BY$42))),$BJ$10)</f>
        <v>2</v>
      </c>
      <c r="BK239" s="6">
        <f t="shared" si="168"/>
        <v>15.5</v>
      </c>
      <c r="BL239" s="6" t="str">
        <f>IF(AND(BK239&gt;=0,BK239&lt;Pieņēmumi!$BY$46),0,
IF(AND(BK239&gt;= Pieņēmumi!$BY$46,BK239&lt;Pieņēmumi!$BY$47), "Mikro",
IF(AND(BK239&gt;=Pieņēmumi!$BY$47,BK239&lt;Pieņēmumi!$BY$48), "Mazs",
IF(AND(BK239&gt;=Pieņēmumi!$BY$48,BK239&lt;Pieņēmumi!$BY$49), "Vidējs","Liels"))))</f>
        <v>Vidējs</v>
      </c>
      <c r="BM239" s="9">
        <f>IF(BL239="Mikro",Pieņēmumi!$BY$31*BJ239*0.5,
IF(BL239="Mazs",Pieņēmumi!$BY$31*BJ239,
IF(BL239="Vidējs",Pieņēmumi!$BY$32*BJ239,
IF(BL239="Liels",Pieņēmumi!$BY$34*BJ239,
0))))</f>
        <v>2.5839793281653747</v>
      </c>
      <c r="BN239" s="9">
        <f>IF(BL239="Mikro",Pieņēmumi!$BY$31*BJ239*0.5,0)</f>
        <v>0</v>
      </c>
      <c r="BO239">
        <v>24</v>
      </c>
      <c r="BP239">
        <v>2</v>
      </c>
      <c r="BQ239" s="2">
        <f t="shared" si="194"/>
        <v>12</v>
      </c>
      <c r="BR239" s="6">
        <f>ROUNDUP(IF($A239=1,BO239/Pieņēmumi!$CJ$39,IF($A239=2,BO239/Pieņēmumi!$CJ$40,IF($A239=3,BO239/Pieņēmumi!$CJ$41,BO239/Pieņēmumi!$CJ$42))),$BR$10)</f>
        <v>1</v>
      </c>
      <c r="BS239" s="6">
        <f t="shared" si="169"/>
        <v>24</v>
      </c>
      <c r="BT239" s="6" t="str">
        <f>IF(AND(BS239&gt;=0,BS239&lt;Pieņēmumi!$CJ$46),0,
IF(AND(BS239&gt;= Pieņēmumi!$CJ$46,BS239&lt;Pieņēmumi!$CJ$47), "Mikro",
IF(AND(BS239&gt;=Pieņēmumi!$CJ$47,BS239&lt;Pieņēmumi!$CJ$48), "Mazs",
IF(AND(BS239&gt;=Pieņēmumi!$CJ$48,BS239&lt;Pieņēmumi!$CJ$49), "Vidējs","Liels"))))</f>
        <v>Liels</v>
      </c>
      <c r="BU239" s="9">
        <f>IF(BT239="Mikro",Pieņēmumi!$CJ$31*BR239*0.5,
IF(BT239="Mazs",Pieņēmumi!$CJ$31*BR239,
IF(BT239="Vidējs",Pieņēmumi!$CJ$32*BR239,
IF(BT239="Liels",Pieņēmumi!$CJ$34*BR239,
0))))</f>
        <v>1.6955266955266954</v>
      </c>
      <c r="BV239" s="9">
        <f>IF(BT239="Mikro",Pieņēmumi!$CJ$31*BR239*0.5,0)</f>
        <v>0</v>
      </c>
      <c r="BW239">
        <v>18</v>
      </c>
      <c r="BX239">
        <v>1</v>
      </c>
      <c r="BY239" s="2">
        <f>BW239/BX239</f>
        <v>18</v>
      </c>
      <c r="BZ239" s="6">
        <f>ROUNDUP(IF($A239=1,BW239/Pieņēmumi!$CU$42,IF($A239=2,BW239/Pieņēmumi!$CU$43,IF($A239=3,BW239/Pieņēmumi!$CU$44,BW239/Pieņēmumi!$CU$45))),$CH$10)</f>
        <v>1</v>
      </c>
      <c r="CA239" s="6">
        <f t="shared" si="170"/>
        <v>18</v>
      </c>
      <c r="CB239" s="6" t="str">
        <f>IF(AND(CA239&gt;=0,CA239&lt;Pieņēmumi!$CU$49),0,
IF(AND(CA239&gt;=Pieņēmumi!$CU$49,CA239&lt;Pieņēmumi!$CU$50),"Mazs",
IF(AND(CA239&gt;=Pieņēmumi!$CU$50,CA239&lt;Pieņēmumi!$CU$51),"Vidējs","Liels")))</f>
        <v>Vidējs</v>
      </c>
      <c r="CC239" s="9">
        <f>IF(CB239="Mazs",Pieņēmumi!$CU$34*BZ239,IF(CB239="Vidējs",Pieņēmumi!$CU$35*BZ239,IF(CB239="Liels",Pieņēmumi!$CU$37*BZ239,0)))</f>
        <v>1.3888888888888891</v>
      </c>
      <c r="CD239" s="9">
        <f>IF(CB239="Mazs",(Pieņēmumi!$CU$35-Pieņēmumi!$CU$34)*BZ239,0)</f>
        <v>0</v>
      </c>
      <c r="CE239">
        <v>12</v>
      </c>
      <c r="CF239">
        <v>1</v>
      </c>
      <c r="CG239" s="2">
        <f>CE239/CF239</f>
        <v>12</v>
      </c>
      <c r="CH239" s="6">
        <f>ROUNDUP(IF($A239=1,CE239/Pieņēmumi!$DE$42,IF($A239=2,CE239/Pieņēmumi!$DE$43,IF($A239=3,CE239/Pieņēmumi!$DE$44,CE239/Pieņēmumi!$DE$45))),$CH$10)</f>
        <v>1</v>
      </c>
      <c r="CI239" s="6">
        <f t="shared" si="171"/>
        <v>12</v>
      </c>
      <c r="CJ239" s="6" t="str">
        <f>IF(AND(CI239&gt;=0,CI239&lt;Pieņēmumi!$DE$49),0,
IF(AND(CI239&gt;=Pieņēmumi!$DE$49,CI239&lt;Pieņēmumi!$DE$50),"Mazs",
IF(AND(CI239&gt;=Pieņēmumi!$DE$50,CI239&lt;Pieņēmumi!$DE$51),"Vidējs","Liels")))</f>
        <v>Vidējs</v>
      </c>
      <c r="CK239" s="9">
        <f>IF(CJ239="Mazs",Pieņēmumi!$DE$34*CH239,IF(CJ239="Vidējs",Pieņēmumi!$DE$35*CH239,IF(CJ239="Liels",Pieņēmumi!$DE$37*CH239,0)))</f>
        <v>1.3888888888888891</v>
      </c>
      <c r="CL239" s="9">
        <f>IF(CJ239="Mazs",(Pieņēmumi!$DE$35-Pieņēmumi!$DE$34)*CH239,0)</f>
        <v>0</v>
      </c>
      <c r="CM239">
        <v>12</v>
      </c>
      <c r="CN239">
        <v>1</v>
      </c>
      <c r="CO239" s="2">
        <f>CM239/CN239</f>
        <v>12</v>
      </c>
      <c r="CP239" s="6">
        <f>ROUNDUP(IF($A239=1,CM239/Pieņēmumi!$DO$42,IF($A239=2,CM239/Pieņēmumi!$DO$43,IF($A239=3,CM239/Pieņēmumi!$DO$44,CM239/Pieņēmumi!$DO$45))),$CP$10)</f>
        <v>1</v>
      </c>
      <c r="CQ239" s="6">
        <f t="shared" si="172"/>
        <v>12</v>
      </c>
      <c r="CR239" s="6" t="str">
        <f>IF(AND(CQ239&gt;=0,CQ239&lt;Pieņēmumi!$DO$49),0,
IF(AND(CQ239&gt;=Pieņēmumi!$DO$49,CQ239&lt;Pieņēmumi!$DO$50),"Mazs",
IF(AND(CQ239&gt;=Pieņēmumi!$DO$50,CQ239&lt;Pieņēmumi!$DO$51),"Vidējs","Liels")))</f>
        <v>Vidējs</v>
      </c>
      <c r="CS239" s="9">
        <f>IF(CR239="Mazs",Pieņēmumi!$DO$34*CP239,IF(CR239="Vidējs",Pieņēmumi!$DO$35*CP239,IF(CR239="Liels",Pieņēmumi!$DO$37*CP239,0)))</f>
        <v>1.3888888888888891</v>
      </c>
      <c r="CT239" s="9">
        <f>IF(CR239="Mazs",(Pieņēmumi!$DO$35-Pieņēmumi!$DO$34)*CP239,0)</f>
        <v>0</v>
      </c>
      <c r="CU239" s="6">
        <f t="shared" si="173"/>
        <v>265</v>
      </c>
      <c r="CV239" s="6">
        <f t="shared" si="174"/>
        <v>16</v>
      </c>
      <c r="CW239" s="2">
        <f t="shared" si="175"/>
        <v>16.5625</v>
      </c>
      <c r="CX239" t="str">
        <f t="shared" si="176"/>
        <v>Vidējā</v>
      </c>
    </row>
    <row r="240" spans="1:102" x14ac:dyDescent="0.25">
      <c r="A240" s="5">
        <v>3</v>
      </c>
      <c r="B240" s="23">
        <v>0.60416059687390677</v>
      </c>
      <c r="C240">
        <v>19</v>
      </c>
      <c r="D240">
        <v>1</v>
      </c>
      <c r="E240" s="2">
        <f t="shared" si="195"/>
        <v>19</v>
      </c>
      <c r="F240" s="6">
        <f>ROUNDUP(IF($A240=1,C240/Pieņēmumi!$B$39,IF($A240=2,C240/Pieņēmumi!$B$40,IF($A240=3,C240/Pieņēmumi!$B$41,C240/Pieņēmumi!$B$42))),$F$10)</f>
        <v>1</v>
      </c>
      <c r="G240" s="6">
        <f t="shared" si="161"/>
        <v>19</v>
      </c>
      <c r="H240" s="6" t="str">
        <f>IF(AND(G240&gt;=0,G240&lt;Pieņēmumi!$B$46),0,
IF(AND(G240&gt;= Pieņēmumi!$B$46,G240&lt;Pieņēmumi!$B$47), "Mikro",
IF(AND(G240&gt;=Pieņēmumi!$B$47,G240&lt;Pieņēmumi!$B$48), "Mazs",
IF(AND(G240&gt;=Pieņēmumi!$B$48,G240&lt;Pieņēmumi!$B$49), "Vidējs","Liels"))))</f>
        <v>Vidējs</v>
      </c>
      <c r="I240" s="9">
        <f>IF(H240="Mikro",Pieņēmumi!$B$31*F240*0.5,
IF(H240="Mazs",Pieņēmumi!$B$31*F240,
IF(H240="Vidējs",Pieņēmumi!$B$32*F240,
IF(H240="Liels",Pieņēmumi!$B$34*F240,
0))))</f>
        <v>0.8074935400516795</v>
      </c>
      <c r="J240" s="9">
        <f>IF(H240="Mikro",Pieņēmumi!$B$31*F240*0.5,0)</f>
        <v>0</v>
      </c>
      <c r="K240">
        <v>10</v>
      </c>
      <c r="L240">
        <v>1</v>
      </c>
      <c r="M240" s="2">
        <f t="shared" si="198"/>
        <v>10</v>
      </c>
      <c r="N240" s="6">
        <f>ROUNDUP(IF($A240=1,K240/Pieņēmumi!$L$39,IF($A240=2,K240/Pieņēmumi!$L$40,IF($A240=3,K240/Pieņēmumi!$L$41,K240/Pieņēmumi!$L$42))),$N$10)</f>
        <v>1</v>
      </c>
      <c r="O240" s="6">
        <f t="shared" si="162"/>
        <v>10</v>
      </c>
      <c r="P240" s="6" t="str">
        <f>IF(AND(O240&gt;=0,O240&lt;Pieņēmumi!$L$46),0,
IF(AND(O240&gt;= Pieņēmumi!$L$46,O240&lt;Pieņēmumi!$L$47), "Mikro",
IF(AND(O240&gt;=Pieņēmumi!$L$47,O240&lt;Pieņēmumi!$L$48), "Mazs",
IF(AND(O240&gt;=Pieņēmumi!$L$48,O240&lt;Pieņēmumi!$L$49), "Vidējs","Liels"))))</f>
        <v>Mazs</v>
      </c>
      <c r="Q240" s="9">
        <f>IF(P240="Mikro",Pieņēmumi!$L$31*N240*0.5,
IF(P240="Mazs",Pieņēmumi!$L$31*N240,
IF(P240="Vidējs",Pieņēmumi!$L$32*N240,
IF(P240="Liels",Pieņēmumi!$L$34*N240,
0))))</f>
        <v>0.7469654528478058</v>
      </c>
      <c r="R240" s="9">
        <f>IF(P240="Mikro",Pieņēmumi!$L$31*N240*0.5,0)</f>
        <v>0</v>
      </c>
      <c r="S240">
        <v>11</v>
      </c>
      <c r="T240">
        <v>1</v>
      </c>
      <c r="U240" s="2">
        <f t="shared" si="196"/>
        <v>11</v>
      </c>
      <c r="V240" s="6">
        <f>ROUNDUP(IF($A240=1,S240/Pieņēmumi!$V$39,IF($A240=2,S240/Pieņēmumi!$V$40,IF($A240=3,S240/Pieņēmumi!$V$41,S240/Pieņēmumi!$V$42))),$V$10)</f>
        <v>1</v>
      </c>
      <c r="W240" s="6">
        <f t="shared" si="163"/>
        <v>11</v>
      </c>
      <c r="X240" s="6" t="str">
        <f>IF(AND(W240&gt;=0,W240&lt;Pieņēmumi!$V$46),0,
IF(AND(W240&gt;= Pieņēmumi!$V$46,W240&lt;Pieņēmumi!$V$47), "Mikro",
IF(AND(W240&gt;=Pieņēmumi!$V$47,W240&lt;Pieņēmumi!$V$48), "Mazs",
IF(AND(W240&gt;=Pieņēmumi!$V$48,W240&lt;Pieņēmumi!$V$49), "Vidējs","Liels"))))</f>
        <v>Mazs</v>
      </c>
      <c r="Y240" s="9">
        <f>IF(X240="Mikro",Pieņēmumi!$V$31*V240*0.5,
IF(X240="Mazs",Pieņēmumi!$V$31*V240,
IF(X240="Vidējs",Pieņēmumi!$V$32*V240,
IF(X240="Liels",Pieņēmumi!$V$34*V240,
0))))</f>
        <v>0.77808901338313108</v>
      </c>
      <c r="Z240" s="9">
        <f>IF(X240="Mikro",Pieņēmumi!$V$31*V240*0.5,0)</f>
        <v>0</v>
      </c>
      <c r="AA240">
        <v>9</v>
      </c>
      <c r="AB240">
        <v>1</v>
      </c>
      <c r="AC240" s="2">
        <f t="shared" si="197"/>
        <v>9</v>
      </c>
      <c r="AD240" s="6">
        <f>ROUNDUP(IF($A240=1,AA240/Pieņēmumi!$AF$39,IF($A240=2,AA240/Pieņēmumi!$AF$40,IF($A240=3,AA240/Pieņēmumi!$AF$41,AA240/Pieņēmumi!$AF$42))),$AD$10)</f>
        <v>1</v>
      </c>
      <c r="AE240" s="6">
        <f t="shared" si="164"/>
        <v>9</v>
      </c>
      <c r="AF240" s="6" t="str">
        <f>IF(AND(AE240&gt;=0,AE240&lt;Pieņēmumi!$AF$46),0,
IF(AND(AE240&gt;= Pieņēmumi!$AF$46,AE240&lt;Pieņēmumi!$AF$47), "Mikro",
IF(AND(AE240&gt;=Pieņēmumi!$AF$47,AE240&lt;Pieņēmumi!$AF$48), "Mazs",
IF(AND(AE240&gt;=Pieņēmumi!$AF$48,AE240&lt;Pieņēmumi!$AF$49), "Vidējs","Liels"))))</f>
        <v>Mazs</v>
      </c>
      <c r="AG240" s="9">
        <f>IF(AF240="Mikro",Pieņēmumi!$AF$31*AD240*0.5,
IF(AF240="Mazs",Pieņēmumi!$AF$31*AD240,
IF(AF240="Vidējs",Pieņēmumi!$AF$32*AD240,
IF(AF240="Liels",Pieņēmumi!$AF$34*AD240,
0))))</f>
        <v>0.84033613445378152</v>
      </c>
      <c r="AH240" s="9">
        <f>IF(AF240="Mikro",Pieņēmumi!$AF$31*AD240*0.5,0)</f>
        <v>0</v>
      </c>
      <c r="AI240">
        <v>6</v>
      </c>
      <c r="AJ240">
        <v>1</v>
      </c>
      <c r="AK240" s="2">
        <f t="shared" si="199"/>
        <v>6</v>
      </c>
      <c r="AL240" s="6">
        <f>ROUNDUP(IF($A240=1,AI240/Pieņēmumi!$AR$39,IF($A240=2,AI240/Pieņēmumi!$AR$40,IF($A240=3,AI240/Pieņēmumi!$AR$41,AI240/Pieņēmumi!$AR$42))),$AL$10)</f>
        <v>1</v>
      </c>
      <c r="AM240" s="6">
        <f t="shared" si="165"/>
        <v>6</v>
      </c>
      <c r="AN240" s="6" t="str">
        <f>IF(AND(AM240&gt;=0,AM240&lt;Pieņēmumi!$AR$46),0,
IF(AND(AM240&gt;= Pieņēmumi!$AR$46,AM240&lt;Pieņēmumi!$AR$47), "Mikro",
IF(AND(AM240&gt;=Pieņēmumi!$AR$47,AM240&lt;Pieņēmumi!$AR$48), "Mazs",
IF(AND(AM240&gt;=Pieņēmumi!$AR$48,AM240&lt;Pieņēmumi!$AR$49), "Vidējs","Liels"))))</f>
        <v>Mikro</v>
      </c>
      <c r="AO240" s="9">
        <f>IF(AN240="Mikro",Pieņēmumi!$AR$31*AL240*0.5,
IF(AN240="Mazs",Pieņēmumi!$AR$31*AL240,
IF(AN240="Vidējs",Pieņēmumi!$AR$32*AL240,
IF(AN240="Liels",Pieņēmumi!$AR$34*AL240,
0))))</f>
        <v>0.45129162776221604</v>
      </c>
      <c r="AP240" s="9">
        <f>IF(AN240="Mikro",Pieņēmumi!$AR$31*AL240*0.5,0)</f>
        <v>0.45129162776221604</v>
      </c>
      <c r="AQ240">
        <v>11</v>
      </c>
      <c r="AR240">
        <v>1</v>
      </c>
      <c r="AS240" s="2">
        <f t="shared" si="200"/>
        <v>11</v>
      </c>
      <c r="AT240" s="6">
        <f>ROUNDUP(IF($A240=1,AQ240/Pieņēmumi!$BC$39,IF($A240=2,AQ240/Pieņēmumi!$BC$40,IF($A240=3,AQ240/Pieņēmumi!$BC$41,AQ240/Pieņēmumi!$BC$42))),$AT$10)</f>
        <v>1</v>
      </c>
      <c r="AU240" s="6">
        <f t="shared" si="166"/>
        <v>11</v>
      </c>
      <c r="AV240" s="6" t="str">
        <f>IF(AND(AU240&gt;=0,AU240&lt;Pieņēmumi!$BC$46),0,
IF(AND(AU240&gt;= Pieņēmumi!$BC$46,AU240&lt;Pieņēmumi!$BC$47), "Mikro",
IF(AND(AU240&gt;=Pieņēmumi!$BC$47,AU240&lt;Pieņēmumi!$BC$48), "Mazs",
IF(AND(AU240&gt;=Pieņēmumi!$BC$48,AU240&lt;Pieņēmumi!$BC$49), "Vidējs","Liels"))))</f>
        <v>Mazs</v>
      </c>
      <c r="AW240" s="9">
        <f>IF(AV240="Mikro",Pieņēmumi!$BC$31*AT240*0.5,
IF(AV240="Mazs",Pieņēmumi!$BC$31*AT240,
IF(AV240="Vidējs",Pieņēmumi!$BC$32*AT240,
IF(AV240="Liels",Pieņēmumi!$BC$34*AT240,
0))))</f>
        <v>0.96483037659508253</v>
      </c>
      <c r="AX240" s="9">
        <f>IF(AV240="Mikro",Pieņēmumi!$BC$31*AT240*0.5,0)</f>
        <v>0</v>
      </c>
      <c r="AY240">
        <v>15</v>
      </c>
      <c r="AZ240">
        <v>1</v>
      </c>
      <c r="BA240" s="2">
        <f t="shared" si="192"/>
        <v>15</v>
      </c>
      <c r="BB240" s="6">
        <f>ROUNDUP(IF($A240=1,AY240/Pieņēmumi!$BN$39,IF($A240=2,AY240/Pieņēmumi!$BN$40,IF($A240=3,AY240/Pieņēmumi!$BN$41,AY240/Pieņēmumi!$BN$42))),$BB$10)</f>
        <v>1</v>
      </c>
      <c r="BC240" s="6">
        <f t="shared" si="167"/>
        <v>15</v>
      </c>
      <c r="BD240" s="6" t="str">
        <f>IF(AND(BC240&gt;=0,BC240&lt;Pieņēmumi!$BN$46),0,
IF(AND(BC240&gt;= Pieņēmumi!$BN$46,BC240&lt;Pieņēmumi!$BN$47), "Mikro",
IF(AND(BC240&gt;=Pieņēmumi!$BN$47,BC240&lt;Pieņēmumi!$BN$48), "Mazs",
IF(AND(BC240&gt;=Pieņēmumi!$BN$48,BC240&lt;Pieņēmumi!$BN$49), "Vidējs","Liels"))))</f>
        <v>Vidējs</v>
      </c>
      <c r="BE240" s="9">
        <f>IF(BD240="Mikro",Pieņēmumi!$BN$31*BB240*0.5,
IF(BD240="Mazs",Pieņēmumi!$BN$31*BB240,
IF(BD240="Vidējs",Pieņēmumi!$BN$32*BB240,
IF(BD240="Liels",Pieņēmumi!$BN$34*BB240,
0))))</f>
        <v>1.227390180878553</v>
      </c>
      <c r="BF240" s="9">
        <f>IF(BD240="Mikro",Pieņēmumi!$BN$31*BB240*0.5,0)</f>
        <v>0</v>
      </c>
      <c r="BG240">
        <v>10</v>
      </c>
      <c r="BH240">
        <v>1</v>
      </c>
      <c r="BI240" s="2">
        <f t="shared" si="193"/>
        <v>10</v>
      </c>
      <c r="BJ240" s="6">
        <f>ROUNDUP(IF($A240=1,BG240/Pieņēmumi!$BY$39,IF($A240=2,BG240/Pieņēmumi!$BY$40,IF($A240=3,BG240/Pieņēmumi!$BY$41,BG240/Pieņēmumi!$BY$42))),$BJ$10)</f>
        <v>1</v>
      </c>
      <c r="BK240" s="6">
        <f t="shared" si="168"/>
        <v>10</v>
      </c>
      <c r="BL240" s="6" t="str">
        <f>IF(AND(BK240&gt;=0,BK240&lt;Pieņēmumi!$BY$46),0,
IF(AND(BK240&gt;= Pieņēmumi!$BY$46,BK240&lt;Pieņēmumi!$BY$47), "Mikro",
IF(AND(BK240&gt;=Pieņēmumi!$BY$47,BK240&lt;Pieņēmumi!$BY$48), "Mazs",
IF(AND(BK240&gt;=Pieņēmumi!$BY$48,BK240&lt;Pieņēmumi!$BY$49), "Vidējs","Liels"))))</f>
        <v>Mazs</v>
      </c>
      <c r="BM240" s="9">
        <f>IF(BL240="Mikro",Pieņēmumi!$BY$31*BJ240*0.5,
IF(BL240="Mazs",Pieņēmumi!$BY$31*BJ240,
IF(BL240="Vidējs",Pieņēmumi!$BY$32*BJ240,
IF(BL240="Liels",Pieņēmumi!$BY$34*BJ240,
0))))</f>
        <v>1.0893246187363834</v>
      </c>
      <c r="BN240" s="9">
        <f>IF(BL240="Mikro",Pieņēmumi!$BY$31*BJ240*0.5,0)</f>
        <v>0</v>
      </c>
      <c r="BO240">
        <v>9</v>
      </c>
      <c r="BP240">
        <v>1</v>
      </c>
      <c r="BQ240" s="2">
        <f t="shared" si="194"/>
        <v>9</v>
      </c>
      <c r="BR240" s="6">
        <f>ROUNDUP(IF($A240=1,BO240/Pieņēmumi!$CJ$39,IF($A240=2,BO240/Pieņēmumi!$CJ$40,IF($A240=3,BO240/Pieņēmumi!$CJ$41,BO240/Pieņēmumi!$CJ$42))),$BR$10)</f>
        <v>1</v>
      </c>
      <c r="BS240" s="6">
        <f t="shared" si="169"/>
        <v>9</v>
      </c>
      <c r="BT240" s="6" t="str">
        <f>IF(AND(BS240&gt;=0,BS240&lt;Pieņēmumi!$CJ$46),0,
IF(AND(BS240&gt;= Pieņēmumi!$CJ$46,BS240&lt;Pieņēmumi!$CJ$47), "Mikro",
IF(AND(BS240&gt;=Pieņēmumi!$CJ$47,BS240&lt;Pieņēmumi!$CJ$48), "Mazs",
IF(AND(BS240&gt;=Pieņēmumi!$CJ$48,BS240&lt;Pieņēmumi!$CJ$49), "Vidējs","Liels"))))</f>
        <v>Mazs</v>
      </c>
      <c r="BU240" s="9">
        <f>IF(BT240="Mikro",Pieņēmumi!$CJ$31*BR240*0.5,
IF(BT240="Mazs",Pieņēmumi!$CJ$31*BR240,
IF(BT240="Vidējs",Pieņēmumi!$CJ$32*BR240,
IF(BT240="Liels",Pieņēmumi!$CJ$34*BR240,
0))))</f>
        <v>1.0893246187363834</v>
      </c>
      <c r="BV240" s="9">
        <f>IF(BT240="Mikro",Pieņēmumi!$CJ$31*BR240*0.5,0)</f>
        <v>0</v>
      </c>
      <c r="BW240">
        <v>0</v>
      </c>
      <c r="BX240">
        <v>0</v>
      </c>
      <c r="BY240" s="2">
        <v>0</v>
      </c>
      <c r="BZ240" s="6">
        <f>ROUNDUP(IF($A240=1,BW240/Pieņēmumi!$CU$42,IF($A240=2,BW240/Pieņēmumi!$CU$43,IF($A240=3,BW240/Pieņēmumi!$CU$44,BW240/Pieņēmumi!$CU$45))),$CH$10)</f>
        <v>0</v>
      </c>
      <c r="CA240" s="6">
        <f t="shared" si="170"/>
        <v>0</v>
      </c>
      <c r="CB240" s="6">
        <f>IF(AND(CA240&gt;=0,CA240&lt;Pieņēmumi!$CU$49),0,
IF(AND(CA240&gt;=Pieņēmumi!$CU$49,CA240&lt;Pieņēmumi!$CU$50),"Mazs",
IF(AND(CA240&gt;=Pieņēmumi!$CU$50,CA240&lt;Pieņēmumi!$CU$51),"Vidējs","Liels")))</f>
        <v>0</v>
      </c>
      <c r="CC240" s="9">
        <f>IF(CB240="Mazs",Pieņēmumi!$CU$34*BZ240,IF(CB240="Vidējs",Pieņēmumi!$CU$35*BZ240,IF(CB240="Liels",Pieņēmumi!$CU$37*BZ240,0)))</f>
        <v>0</v>
      </c>
      <c r="CD240" s="9">
        <f>IF(CB240="Mazs",(Pieņēmumi!$CU$35-Pieņēmumi!$CU$34)*BZ240,0)</f>
        <v>0</v>
      </c>
      <c r="CE240">
        <v>0</v>
      </c>
      <c r="CF240">
        <v>0</v>
      </c>
      <c r="CG240" s="2">
        <v>0</v>
      </c>
      <c r="CH240" s="6">
        <f>ROUNDUP(IF($A240=1,CE240/Pieņēmumi!$DE$42,IF($A240=2,CE240/Pieņēmumi!$DE$43,IF($A240=3,CE240/Pieņēmumi!$DE$44,CE240/Pieņēmumi!$DE$45))),$CH$10)</f>
        <v>0</v>
      </c>
      <c r="CI240" s="6">
        <f t="shared" si="171"/>
        <v>0</v>
      </c>
      <c r="CJ240" s="6">
        <f>IF(AND(CI240&gt;=0,CI240&lt;Pieņēmumi!$DE$49),0,
IF(AND(CI240&gt;=Pieņēmumi!$DE$49,CI240&lt;Pieņēmumi!$DE$50),"Mazs",
IF(AND(CI240&gt;=Pieņēmumi!$DE$50,CI240&lt;Pieņēmumi!$DE$51),"Vidējs","Liels")))</f>
        <v>0</v>
      </c>
      <c r="CK240" s="9">
        <f>IF(CJ240="Mazs",Pieņēmumi!$DE$34*CH240,IF(CJ240="Vidējs",Pieņēmumi!$DE$35*CH240,IF(CJ240="Liels",Pieņēmumi!$DE$37*CH240,0)))</f>
        <v>0</v>
      </c>
      <c r="CL240" s="9">
        <f>IF(CJ240="Mazs",(Pieņēmumi!$DE$35-Pieņēmumi!$DE$34)*CH240,0)</f>
        <v>0</v>
      </c>
      <c r="CM240">
        <v>0</v>
      </c>
      <c r="CN240">
        <v>0</v>
      </c>
      <c r="CO240" s="2">
        <v>0</v>
      </c>
      <c r="CP240" s="6">
        <f>ROUNDUP(IF($A240=1,CM240/Pieņēmumi!$DO$42,IF($A240=2,CM240/Pieņēmumi!$DO$43,IF($A240=3,CM240/Pieņēmumi!$DO$44,CM240/Pieņēmumi!$DO$45))),$CP$10)</f>
        <v>0</v>
      </c>
      <c r="CQ240" s="6">
        <f t="shared" si="172"/>
        <v>0</v>
      </c>
      <c r="CR240" s="6">
        <f>IF(AND(CQ240&gt;=0,CQ240&lt;Pieņēmumi!$DO$49),0,
IF(AND(CQ240&gt;=Pieņēmumi!$DO$49,CQ240&lt;Pieņēmumi!$DO$50),"Mazs",
IF(AND(CQ240&gt;=Pieņēmumi!$DO$50,CQ240&lt;Pieņēmumi!$DO$51),"Vidējs","Liels")))</f>
        <v>0</v>
      </c>
      <c r="CS240" s="9">
        <f>IF(CR240="Mazs",Pieņēmumi!$DO$34*CP240,IF(CR240="Vidējs",Pieņēmumi!$DO$35*CP240,IF(CR240="Liels",Pieņēmumi!$DO$37*CP240,0)))</f>
        <v>0</v>
      </c>
      <c r="CT240" s="9">
        <f>IF(CR240="Mazs",(Pieņēmumi!$DO$35-Pieņēmumi!$DO$34)*CP240,0)</f>
        <v>0</v>
      </c>
      <c r="CU240" s="6">
        <f t="shared" si="173"/>
        <v>100</v>
      </c>
      <c r="CV240" s="6">
        <f t="shared" si="174"/>
        <v>9</v>
      </c>
      <c r="CW240" s="2">
        <f t="shared" si="175"/>
        <v>11.111111111111111</v>
      </c>
      <c r="CX240" t="str">
        <f t="shared" si="176"/>
        <v>Mazā</v>
      </c>
    </row>
    <row r="241" spans="1:102" x14ac:dyDescent="0.25">
      <c r="A241" s="5">
        <v>3</v>
      </c>
      <c r="B241" s="23">
        <v>0.60379214411421733</v>
      </c>
      <c r="C241">
        <v>96</v>
      </c>
      <c r="D241">
        <v>4</v>
      </c>
      <c r="E241" s="2">
        <f t="shared" si="195"/>
        <v>24</v>
      </c>
      <c r="F241" s="6">
        <f>ROUNDUP(IF($A241=1,C241/Pieņēmumi!$B$39,IF($A241=2,C241/Pieņēmumi!$B$40,IF($A241=3,C241/Pieņēmumi!$B$41,C241/Pieņēmumi!$B$42))),$F$10)</f>
        <v>5</v>
      </c>
      <c r="G241" s="6">
        <f t="shared" si="161"/>
        <v>19.2</v>
      </c>
      <c r="H241" s="6" t="str">
        <f>IF(AND(G241&gt;=0,G241&lt;Pieņēmumi!$B$46),0,
IF(AND(G241&gt;= Pieņēmumi!$B$46,G241&lt;Pieņēmumi!$B$47), "Mikro",
IF(AND(G241&gt;=Pieņēmumi!$B$47,G241&lt;Pieņēmumi!$B$48), "Mazs",
IF(AND(G241&gt;=Pieņēmumi!$B$48,G241&lt;Pieņēmumi!$B$49), "Vidējs","Liels"))))</f>
        <v>Vidējs</v>
      </c>
      <c r="I241" s="9">
        <f>IF(H241="Mikro",Pieņēmumi!$B$31*F241*0.5,
IF(H241="Mazs",Pieņēmumi!$B$31*F241,
IF(H241="Vidējs",Pieņēmumi!$B$32*F241,
IF(H241="Liels",Pieņēmumi!$B$34*F241,
0))))</f>
        <v>4.0374677002583974</v>
      </c>
      <c r="J241" s="9">
        <f>IF(H241="Mikro",Pieņēmumi!$B$31*F241*0.5,0)</f>
        <v>0</v>
      </c>
      <c r="K241">
        <v>84</v>
      </c>
      <c r="L241">
        <v>4</v>
      </c>
      <c r="M241" s="2">
        <f t="shared" si="198"/>
        <v>21</v>
      </c>
      <c r="N241" s="6">
        <f>ROUNDUP(IF($A241=1,K241/Pieņēmumi!$L$39,IF($A241=2,K241/Pieņēmumi!$L$40,IF($A241=3,K241/Pieņēmumi!$L$41,K241/Pieņēmumi!$L$42))),$N$10)</f>
        <v>5</v>
      </c>
      <c r="O241" s="6">
        <f t="shared" si="162"/>
        <v>16.8</v>
      </c>
      <c r="P241" s="6" t="str">
        <f>IF(AND(O241&gt;=0,O241&lt;Pieņēmumi!$L$46),0,
IF(AND(O241&gt;= Pieņēmumi!$L$46,O241&lt;Pieņēmumi!$L$47), "Mikro",
IF(AND(O241&gt;=Pieņēmumi!$L$47,O241&lt;Pieņēmumi!$L$48), "Mazs",
IF(AND(O241&gt;=Pieņēmumi!$L$48,O241&lt;Pieņēmumi!$L$49), "Vidējs","Liels"))))</f>
        <v>Vidējs</v>
      </c>
      <c r="Q241" s="9">
        <f>IF(P241="Mikro",Pieņēmumi!$L$31*N241*0.5,
IF(P241="Mazs",Pieņēmumi!$L$31*N241,
IF(P241="Vidējs",Pieņēmumi!$L$32*N241,
IF(P241="Liels",Pieņēmumi!$L$34*N241,
0))))</f>
        <v>4.1989664082687348</v>
      </c>
      <c r="R241" s="9">
        <f>IF(P241="Mikro",Pieņēmumi!$L$31*N241*0.5,0)</f>
        <v>0</v>
      </c>
      <c r="S241">
        <v>98</v>
      </c>
      <c r="T241">
        <v>4</v>
      </c>
      <c r="U241" s="2">
        <f t="shared" si="196"/>
        <v>24.5</v>
      </c>
      <c r="V241" s="6">
        <f>ROUNDUP(IF($A241=1,S241/Pieņēmumi!$V$39,IF($A241=2,S241/Pieņēmumi!$V$40,IF($A241=3,S241/Pieņēmumi!$V$41,S241/Pieņēmumi!$V$42))),$V$10)</f>
        <v>5</v>
      </c>
      <c r="W241" s="6">
        <f t="shared" si="163"/>
        <v>19.600000000000001</v>
      </c>
      <c r="X241" s="6" t="str">
        <f>IF(AND(W241&gt;=0,W241&lt;Pieņēmumi!$V$46),0,
IF(AND(W241&gt;= Pieņēmumi!$V$46,W241&lt;Pieņēmumi!$V$47), "Mikro",
IF(AND(W241&gt;=Pieņēmumi!$V$47,W241&lt;Pieņēmumi!$V$48), "Mazs",
IF(AND(W241&gt;=Pieņēmumi!$V$48,W241&lt;Pieņēmumi!$V$49), "Vidējs","Liels"))))</f>
        <v>Vidējs</v>
      </c>
      <c r="Y241" s="9">
        <f>IF(X241="Mikro",Pieņēmumi!$V$31*V241*0.5,
IF(X241="Mazs",Pieņēmumi!$V$31*V241,
IF(X241="Vidējs",Pieņēmumi!$V$32*V241,
IF(X241="Liels",Pieņēmumi!$V$34*V241,
0))))</f>
        <v>4.3604651162790704</v>
      </c>
      <c r="Z241" s="9">
        <f>IF(X241="Mikro",Pieņēmumi!$V$31*V241*0.5,0)</f>
        <v>0</v>
      </c>
      <c r="AA241">
        <v>93</v>
      </c>
      <c r="AB241">
        <v>4</v>
      </c>
      <c r="AC241" s="2">
        <f t="shared" si="197"/>
        <v>23.25</v>
      </c>
      <c r="AD241" s="6">
        <f>ROUNDUP(IF($A241=1,AA241/Pieņēmumi!$AF$39,IF($A241=2,AA241/Pieņēmumi!$AF$40,IF($A241=3,AA241/Pieņēmumi!$AF$41,AA241/Pieņēmumi!$AF$42))),$AD$10)</f>
        <v>5</v>
      </c>
      <c r="AE241" s="6">
        <f t="shared" si="164"/>
        <v>18.600000000000001</v>
      </c>
      <c r="AF241" s="6" t="str">
        <f>IF(AND(AE241&gt;=0,AE241&lt;Pieņēmumi!$AF$46),0,
IF(AND(AE241&gt;= Pieņēmumi!$AF$46,AE241&lt;Pieņēmumi!$AF$47), "Mikro",
IF(AND(AE241&gt;=Pieņēmumi!$AF$47,AE241&lt;Pieņēmumi!$AF$48), "Mazs",
IF(AND(AE241&gt;=Pieņēmumi!$AF$48,AE241&lt;Pieņēmumi!$AF$49), "Vidējs","Liels"))))</f>
        <v>Vidējs</v>
      </c>
      <c r="AG241" s="9">
        <f>IF(AF241="Mikro",Pieņēmumi!$AF$31*AD241*0.5,
IF(AF241="Mazs",Pieņēmumi!$AF$31*AD241,
IF(AF241="Vidējs",Pieņēmumi!$AF$32*AD241,
IF(AF241="Liels",Pieņēmumi!$AF$34*AD241,
0))))</f>
        <v>5.1679586563307502</v>
      </c>
      <c r="AH241" s="9">
        <f>IF(AF241="Mikro",Pieņēmumi!$AF$31*AD241*0.5,0)</f>
        <v>0</v>
      </c>
      <c r="AI241">
        <v>79</v>
      </c>
      <c r="AJ241">
        <v>4</v>
      </c>
      <c r="AK241" s="2">
        <f t="shared" si="199"/>
        <v>19.75</v>
      </c>
      <c r="AL241" s="6">
        <f>ROUNDUP(IF($A241=1,AI241/Pieņēmumi!$AR$39,IF($A241=2,AI241/Pieņēmumi!$AR$40,IF($A241=3,AI241/Pieņēmumi!$AR$41,AI241/Pieņēmumi!$AR$42))),$AL$10)</f>
        <v>4</v>
      </c>
      <c r="AM241" s="6">
        <f t="shared" si="165"/>
        <v>19.75</v>
      </c>
      <c r="AN241" s="6" t="str">
        <f>IF(AND(AM241&gt;=0,AM241&lt;Pieņēmumi!$AR$46),0,
IF(AND(AM241&gt;= Pieņēmumi!$AR$46,AM241&lt;Pieņēmumi!$AR$47), "Mikro",
IF(AND(AM241&gt;=Pieņēmumi!$AR$47,AM241&lt;Pieņēmumi!$AR$48), "Mazs",
IF(AND(AM241&gt;=Pieņēmumi!$AR$48,AM241&lt;Pieņēmumi!$AR$49), "Vidējs","Liels"))))</f>
        <v>Vidējs</v>
      </c>
      <c r="AO241" s="9">
        <f>IF(AN241="Mikro",Pieņēmumi!$AR$31*AL241*0.5,
IF(AN241="Mazs",Pieņēmumi!$AR$31*AL241,
IF(AN241="Vidējs",Pieņēmumi!$AR$32*AL241,
IF(AN241="Liels",Pieņēmumi!$AR$34*AL241,
0))))</f>
        <v>4.3927648578811374</v>
      </c>
      <c r="AP241" s="9">
        <f>IF(AN241="Mikro",Pieņēmumi!$AR$31*AL241*0.5,0)</f>
        <v>0</v>
      </c>
      <c r="AQ241">
        <v>86</v>
      </c>
      <c r="AR241">
        <v>4</v>
      </c>
      <c r="AS241" s="2">
        <f t="shared" si="200"/>
        <v>21.5</v>
      </c>
      <c r="AT241" s="6">
        <f>ROUNDUP(IF($A241=1,AQ241/Pieņēmumi!$BC$39,IF($A241=2,AQ241/Pieņēmumi!$BC$40,IF($A241=3,AQ241/Pieņēmumi!$BC$41,AQ241/Pieņēmumi!$BC$42))),$AT$10)</f>
        <v>4</v>
      </c>
      <c r="AU241" s="6">
        <f t="shared" si="166"/>
        <v>21.5</v>
      </c>
      <c r="AV241" s="6" t="str">
        <f>IF(AND(AU241&gt;=0,AU241&lt;Pieņēmumi!$BC$46),0,
IF(AND(AU241&gt;= Pieņēmumi!$BC$46,AU241&lt;Pieņēmumi!$BC$47), "Mikro",
IF(AND(AU241&gt;=Pieņēmumi!$BC$47,AU241&lt;Pieņēmumi!$BC$48), "Mazs",
IF(AND(AU241&gt;=Pieņēmumi!$BC$48,AU241&lt;Pieņēmumi!$BC$49), "Vidējs","Liels"))))</f>
        <v>Liels</v>
      </c>
      <c r="AW241" s="9">
        <f>IF(AV241="Mikro",Pieņēmumi!$BC$31*AT241*0.5,
IF(AV241="Mazs",Pieņēmumi!$BC$31*AT241,
IF(AV241="Vidējs",Pieņēmumi!$BC$32*AT241,
IF(AV241="Liels",Pieņēmumi!$BC$34*AT241,
0))))</f>
        <v>6.0606060606060606</v>
      </c>
      <c r="AX241" s="9">
        <f>IF(AV241="Mikro",Pieņēmumi!$BC$31*AT241*0.5,0)</f>
        <v>0</v>
      </c>
      <c r="AY241">
        <v>75</v>
      </c>
      <c r="AZ241">
        <v>4</v>
      </c>
      <c r="BA241" s="2">
        <f t="shared" si="192"/>
        <v>18.75</v>
      </c>
      <c r="BB241" s="6">
        <f>ROUNDUP(IF($A241=1,AY241/Pieņēmumi!$BN$39,IF($A241=2,AY241/Pieņēmumi!$BN$40,IF($A241=3,AY241/Pieņēmumi!$BN$41,AY241/Pieņēmumi!$BN$42))),$BB$10)</f>
        <v>3</v>
      </c>
      <c r="BC241" s="6">
        <f t="shared" si="167"/>
        <v>25</v>
      </c>
      <c r="BD241" s="6" t="str">
        <f>IF(AND(BC241&gt;=0,BC241&lt;Pieņēmumi!$BN$46),0,
IF(AND(BC241&gt;= Pieņēmumi!$BN$46,BC241&lt;Pieņēmumi!$BN$47), "Mikro",
IF(AND(BC241&gt;=Pieņēmumi!$BN$47,BC241&lt;Pieņēmumi!$BN$48), "Mazs",
IF(AND(BC241&gt;=Pieņēmumi!$BN$48,BC241&lt;Pieņēmumi!$BN$49), "Vidējs","Liels"))))</f>
        <v>Liels</v>
      </c>
      <c r="BE241" s="9">
        <f>IF(BD241="Mikro",Pieņēmumi!$BN$31*BB241*0.5,
IF(BD241="Mazs",Pieņēmumi!$BN$31*BB241,
IF(BD241="Vidējs",Pieņēmumi!$BN$32*BB241,
IF(BD241="Liels",Pieņēmumi!$BN$34*BB241,
0))))</f>
        <v>4.7619047619047619</v>
      </c>
      <c r="BF241" s="9">
        <f>IF(BD241="Mikro",Pieņēmumi!$BN$31*BB241*0.5,0)</f>
        <v>0</v>
      </c>
      <c r="BG241">
        <v>58</v>
      </c>
      <c r="BH241">
        <v>3</v>
      </c>
      <c r="BI241" s="2">
        <f t="shared" si="193"/>
        <v>19.333333333333332</v>
      </c>
      <c r="BJ241" s="6">
        <f>ROUNDUP(IF($A241=1,BG241/Pieņēmumi!$BY$39,IF($A241=2,BG241/Pieņēmumi!$BY$40,IF($A241=3,BG241/Pieņēmumi!$BY$41,BG241/Pieņēmumi!$BY$42))),$BJ$10)</f>
        <v>3</v>
      </c>
      <c r="BK241" s="6">
        <f t="shared" si="168"/>
        <v>19.333333333333332</v>
      </c>
      <c r="BL241" s="6" t="str">
        <f>IF(AND(BK241&gt;=0,BK241&lt;Pieņēmumi!$BY$46),0,
IF(AND(BK241&gt;= Pieņēmumi!$BY$46,BK241&lt;Pieņēmumi!$BY$47), "Mikro",
IF(AND(BK241&gt;=Pieņēmumi!$BY$47,BK241&lt;Pieņēmumi!$BY$48), "Mazs",
IF(AND(BK241&gt;=Pieņēmumi!$BY$48,BK241&lt;Pieņēmumi!$BY$49), "Vidējs","Liels"))))</f>
        <v>Vidējs</v>
      </c>
      <c r="BM241" s="9">
        <f>IF(BL241="Mikro",Pieņēmumi!$BY$31*BJ241*0.5,
IF(BL241="Mazs",Pieņēmumi!$BY$31*BJ241,
IF(BL241="Vidējs",Pieņēmumi!$BY$32*BJ241,
IF(BL241="Liels",Pieņēmumi!$BY$34*BJ241,
0))))</f>
        <v>3.8759689922480618</v>
      </c>
      <c r="BN241" s="9">
        <f>IF(BL241="Mikro",Pieņēmumi!$BY$31*BJ241*0.5,0)</f>
        <v>0</v>
      </c>
      <c r="BO241">
        <v>51</v>
      </c>
      <c r="BP241">
        <v>3</v>
      </c>
      <c r="BQ241" s="2">
        <f t="shared" si="194"/>
        <v>17</v>
      </c>
      <c r="BR241" s="6">
        <f>ROUNDUP(IF($A241=1,BO241/Pieņēmumi!$CJ$39,IF($A241=2,BO241/Pieņēmumi!$CJ$40,IF($A241=3,BO241/Pieņēmumi!$CJ$41,BO241/Pieņēmumi!$CJ$42))),$BR$10)</f>
        <v>3</v>
      </c>
      <c r="BS241" s="6">
        <f t="shared" si="169"/>
        <v>17</v>
      </c>
      <c r="BT241" s="6" t="str">
        <f>IF(AND(BS241&gt;=0,BS241&lt;Pieņēmumi!$CJ$46),0,
IF(AND(BS241&gt;= Pieņēmumi!$CJ$46,BS241&lt;Pieņēmumi!$CJ$47), "Mikro",
IF(AND(BS241&gt;=Pieņēmumi!$CJ$47,BS241&lt;Pieņēmumi!$CJ$48), "Mazs",
IF(AND(BS241&gt;=Pieņēmumi!$CJ$48,BS241&lt;Pieņēmumi!$CJ$49), "Vidējs","Liels"))))</f>
        <v>Vidējs</v>
      </c>
      <c r="BU241" s="9">
        <f>IF(BT241="Mikro",Pieņēmumi!$CJ$31*BR241*0.5,
IF(BT241="Mazs",Pieņēmumi!$CJ$31*BR241,
IF(BT241="Vidējs",Pieņēmumi!$CJ$32*BR241,
IF(BT241="Liels",Pieņēmumi!$CJ$34*BR241,
0))))</f>
        <v>3.8759689922480618</v>
      </c>
      <c r="BV241" s="9">
        <f>IF(BT241="Mikro",Pieņēmumi!$CJ$31*BR241*0.5,0)</f>
        <v>0</v>
      </c>
      <c r="BW241">
        <v>18</v>
      </c>
      <c r="BX241">
        <v>1</v>
      </c>
      <c r="BY241" s="2">
        <f>BW241/BX241</f>
        <v>18</v>
      </c>
      <c r="BZ241" s="6">
        <f>ROUNDUP(IF($A241=1,BW241/Pieņēmumi!$CU$42,IF($A241=2,BW241/Pieņēmumi!$CU$43,IF($A241=3,BW241/Pieņēmumi!$CU$44,BW241/Pieņēmumi!$CU$45))),$CH$10)</f>
        <v>1</v>
      </c>
      <c r="CA241" s="6">
        <f t="shared" si="170"/>
        <v>18</v>
      </c>
      <c r="CB241" s="6" t="str">
        <f>IF(AND(CA241&gt;=0,CA241&lt;Pieņēmumi!$CU$49),0,
IF(AND(CA241&gt;=Pieņēmumi!$CU$49,CA241&lt;Pieņēmumi!$CU$50),"Mazs",
IF(AND(CA241&gt;=Pieņēmumi!$CU$50,CA241&lt;Pieņēmumi!$CU$51),"Vidējs","Liels")))</f>
        <v>Vidējs</v>
      </c>
      <c r="CC241" s="9">
        <f>IF(CB241="Mazs",Pieņēmumi!$CU$34*BZ241,IF(CB241="Vidējs",Pieņēmumi!$CU$35*BZ241,IF(CB241="Liels",Pieņēmumi!$CU$37*BZ241,0)))</f>
        <v>1.3888888888888891</v>
      </c>
      <c r="CD241" s="9">
        <f>IF(CB241="Mazs",(Pieņēmumi!$CU$35-Pieņēmumi!$CU$34)*BZ241,0)</f>
        <v>0</v>
      </c>
      <c r="CE241">
        <v>15</v>
      </c>
      <c r="CF241">
        <v>1</v>
      </c>
      <c r="CG241" s="2">
        <f>CE241/CF241</f>
        <v>15</v>
      </c>
      <c r="CH241" s="6">
        <f>ROUNDUP(IF($A241=1,CE241/Pieņēmumi!$DE$42,IF($A241=2,CE241/Pieņēmumi!$DE$43,IF($A241=3,CE241/Pieņēmumi!$DE$44,CE241/Pieņēmumi!$DE$45))),$CH$10)</f>
        <v>1</v>
      </c>
      <c r="CI241" s="6">
        <f t="shared" si="171"/>
        <v>15</v>
      </c>
      <c r="CJ241" s="6" t="str">
        <f>IF(AND(CI241&gt;=0,CI241&lt;Pieņēmumi!$DE$49),0,
IF(AND(CI241&gt;=Pieņēmumi!$DE$49,CI241&lt;Pieņēmumi!$DE$50),"Mazs",
IF(AND(CI241&gt;=Pieņēmumi!$DE$50,CI241&lt;Pieņēmumi!$DE$51),"Vidējs","Liels")))</f>
        <v>Vidējs</v>
      </c>
      <c r="CK241" s="9">
        <f>IF(CJ241="Mazs",Pieņēmumi!$DE$34*CH241,IF(CJ241="Vidējs",Pieņēmumi!$DE$35*CH241,IF(CJ241="Liels",Pieņēmumi!$DE$37*CH241,0)))</f>
        <v>1.3888888888888891</v>
      </c>
      <c r="CL241" s="9">
        <f>IF(CJ241="Mazs",(Pieņēmumi!$DE$35-Pieņēmumi!$DE$34)*CH241,0)</f>
        <v>0</v>
      </c>
      <c r="CM241">
        <v>12</v>
      </c>
      <c r="CN241">
        <v>1</v>
      </c>
      <c r="CO241" s="2">
        <f>CM241/CN241</f>
        <v>12</v>
      </c>
      <c r="CP241" s="6">
        <f>ROUNDUP(IF($A241=1,CM241/Pieņēmumi!$DO$42,IF($A241=2,CM241/Pieņēmumi!$DO$43,IF($A241=3,CM241/Pieņēmumi!$DO$44,CM241/Pieņēmumi!$DO$45))),$CP$10)</f>
        <v>1</v>
      </c>
      <c r="CQ241" s="6">
        <f t="shared" si="172"/>
        <v>12</v>
      </c>
      <c r="CR241" s="6" t="str">
        <f>IF(AND(CQ241&gt;=0,CQ241&lt;Pieņēmumi!$DO$49),0,
IF(AND(CQ241&gt;=Pieņēmumi!$DO$49,CQ241&lt;Pieņēmumi!$DO$50),"Mazs",
IF(AND(CQ241&gt;=Pieņēmumi!$DO$50,CQ241&lt;Pieņēmumi!$DO$51),"Vidējs","Liels")))</f>
        <v>Vidējs</v>
      </c>
      <c r="CS241" s="9">
        <f>IF(CR241="Mazs",Pieņēmumi!$DO$34*CP241,IF(CR241="Vidējs",Pieņēmumi!$DO$35*CP241,IF(CR241="Liels",Pieņēmumi!$DO$37*CP241,0)))</f>
        <v>1.3888888888888891</v>
      </c>
      <c r="CT241" s="9">
        <f>IF(CR241="Mazs",(Pieņēmumi!$DO$35-Pieņēmumi!$DO$34)*CP241,0)</f>
        <v>0</v>
      </c>
      <c r="CU241" s="6">
        <f t="shared" si="173"/>
        <v>765</v>
      </c>
      <c r="CV241" s="6">
        <f t="shared" si="174"/>
        <v>37</v>
      </c>
      <c r="CW241" s="2">
        <f t="shared" si="175"/>
        <v>20.675675675675677</v>
      </c>
      <c r="CX241" t="str">
        <f t="shared" si="176"/>
        <v>Lielā</v>
      </c>
    </row>
    <row r="242" spans="1:102" x14ac:dyDescent="0.25">
      <c r="A242" s="5">
        <v>1</v>
      </c>
      <c r="B242" s="23">
        <v>0.60307738004386247</v>
      </c>
      <c r="C242">
        <v>29</v>
      </c>
      <c r="D242">
        <v>2</v>
      </c>
      <c r="E242" s="2">
        <f t="shared" si="195"/>
        <v>14.5</v>
      </c>
      <c r="F242" s="6">
        <f>ROUNDUP(IF($A242=1,C242/Pieņēmumi!$B$39,IF($A242=2,C242/Pieņēmumi!$B$40,IF($A242=3,C242/Pieņēmumi!$B$41,C242/Pieņēmumi!$B$42))),$F$10)</f>
        <v>2</v>
      </c>
      <c r="G242" s="6">
        <f t="shared" si="161"/>
        <v>14.5</v>
      </c>
      <c r="H242" s="6" t="str">
        <f>IF(AND(G242&gt;=0,G242&lt;Pieņēmumi!$B$46),0,
IF(AND(G242&gt;= Pieņēmumi!$B$46,G242&lt;Pieņēmumi!$B$47), "Mikro",
IF(AND(G242&gt;=Pieņēmumi!$B$47,G242&lt;Pieņēmumi!$B$48), "Mazs",
IF(AND(G242&gt;=Pieņēmumi!$B$48,G242&lt;Pieņēmumi!$B$49), "Vidējs","Liels"))))</f>
        <v>Vidējs</v>
      </c>
      <c r="I242" s="9">
        <f>IF(H242="Mikro",Pieņēmumi!$B$31*F242*0.5,
IF(H242="Mazs",Pieņēmumi!$B$31*F242,
IF(H242="Vidējs",Pieņēmumi!$B$32*F242,
IF(H242="Liels",Pieņēmumi!$B$34*F242,
0))))</f>
        <v>1.614987080103359</v>
      </c>
      <c r="J242" s="9">
        <f>IF(H242="Mikro",Pieņēmumi!$B$31*F242*0.5,0)</f>
        <v>0</v>
      </c>
      <c r="K242">
        <v>28</v>
      </c>
      <c r="L242">
        <v>2</v>
      </c>
      <c r="M242" s="2">
        <f t="shared" si="198"/>
        <v>14</v>
      </c>
      <c r="N242" s="6">
        <f>ROUNDUP(IF($A242=1,K242/Pieņēmumi!$L$39,IF($A242=2,K242/Pieņēmumi!$L$40,IF($A242=3,K242/Pieņēmumi!$L$41,K242/Pieņēmumi!$L$42))),$N$10)</f>
        <v>2</v>
      </c>
      <c r="O242" s="6">
        <f t="shared" si="162"/>
        <v>14</v>
      </c>
      <c r="P242" s="6" t="str">
        <f>IF(AND(O242&gt;=0,O242&lt;Pieņēmumi!$L$46),0,
IF(AND(O242&gt;= Pieņēmumi!$L$46,O242&lt;Pieņēmumi!$L$47), "Mikro",
IF(AND(O242&gt;=Pieņēmumi!$L$47,O242&lt;Pieņēmumi!$L$48), "Mazs",
IF(AND(O242&gt;=Pieņēmumi!$L$48,O242&lt;Pieņēmumi!$L$49), "Vidējs","Liels"))))</f>
        <v>Vidējs</v>
      </c>
      <c r="Q242" s="9">
        <f>IF(P242="Mikro",Pieņēmumi!$L$31*N242*0.5,
IF(P242="Mazs",Pieņēmumi!$L$31*N242,
IF(P242="Vidējs",Pieņēmumi!$L$32*N242,
IF(P242="Liels",Pieņēmumi!$L$34*N242,
0))))</f>
        <v>1.6795865633074938</v>
      </c>
      <c r="R242" s="9">
        <f>IF(P242="Mikro",Pieņēmumi!$L$31*N242*0.5,0)</f>
        <v>0</v>
      </c>
      <c r="S242">
        <v>16</v>
      </c>
      <c r="T242">
        <v>1</v>
      </c>
      <c r="U242" s="2">
        <f t="shared" si="196"/>
        <v>16</v>
      </c>
      <c r="V242" s="6">
        <f>ROUNDUP(IF($A242=1,S242/Pieņēmumi!$V$39,IF($A242=2,S242/Pieņēmumi!$V$40,IF($A242=3,S242/Pieņēmumi!$V$41,S242/Pieņēmumi!$V$42))),$V$10)</f>
        <v>1</v>
      </c>
      <c r="W242" s="6">
        <f t="shared" si="163"/>
        <v>16</v>
      </c>
      <c r="X242" s="6" t="str">
        <f>IF(AND(W242&gt;=0,W242&lt;Pieņēmumi!$V$46),0,
IF(AND(W242&gt;= Pieņēmumi!$V$46,W242&lt;Pieņēmumi!$V$47), "Mikro",
IF(AND(W242&gt;=Pieņēmumi!$V$47,W242&lt;Pieņēmumi!$V$48), "Mazs",
IF(AND(W242&gt;=Pieņēmumi!$V$48,W242&lt;Pieņēmumi!$V$49), "Vidējs","Liels"))))</f>
        <v>Vidējs</v>
      </c>
      <c r="Y242" s="9">
        <f>IF(X242="Mikro",Pieņēmumi!$V$31*V242*0.5,
IF(X242="Mazs",Pieņēmumi!$V$31*V242,
IF(X242="Vidējs",Pieņēmumi!$V$32*V242,
IF(X242="Liels",Pieņēmumi!$V$34*V242,
0))))</f>
        <v>0.87209302325581406</v>
      </c>
      <c r="Z242" s="9">
        <f>IF(X242="Mikro",Pieņēmumi!$V$31*V242*0.5,0)</f>
        <v>0</v>
      </c>
      <c r="AA242">
        <v>23</v>
      </c>
      <c r="AB242">
        <v>1</v>
      </c>
      <c r="AC242" s="2">
        <f t="shared" si="197"/>
        <v>23</v>
      </c>
      <c r="AD242" s="6">
        <f>ROUNDUP(IF($A242=1,AA242/Pieņēmumi!$AF$39,IF($A242=2,AA242/Pieņēmumi!$AF$40,IF($A242=3,AA242/Pieņēmumi!$AF$41,AA242/Pieņēmumi!$AF$42))),$AD$10)</f>
        <v>2</v>
      </c>
      <c r="AE242" s="6">
        <f t="shared" si="164"/>
        <v>11.5</v>
      </c>
      <c r="AF242" s="6" t="str">
        <f>IF(AND(AE242&gt;=0,AE242&lt;Pieņēmumi!$AF$46),0,
IF(AND(AE242&gt;= Pieņēmumi!$AF$46,AE242&lt;Pieņēmumi!$AF$47), "Mikro",
IF(AND(AE242&gt;=Pieņēmumi!$AF$47,AE242&lt;Pieņēmumi!$AF$48), "Mazs",
IF(AND(AE242&gt;=Pieņēmumi!$AF$48,AE242&lt;Pieņēmumi!$AF$49), "Vidējs","Liels"))))</f>
        <v>Mazs</v>
      </c>
      <c r="AG242" s="9">
        <f>IF(AF242="Mikro",Pieņēmumi!$AF$31*AD242*0.5,
IF(AF242="Mazs",Pieņēmumi!$AF$31*AD242,
IF(AF242="Vidējs",Pieņēmumi!$AF$32*AD242,
IF(AF242="Liels",Pieņēmumi!$AF$34*AD242,
0))))</f>
        <v>1.680672268907563</v>
      </c>
      <c r="AH242" s="9">
        <f>IF(AF242="Mikro",Pieņēmumi!$AF$31*AD242*0.5,0)</f>
        <v>0</v>
      </c>
      <c r="AI242">
        <v>23</v>
      </c>
      <c r="AJ242">
        <v>1</v>
      </c>
      <c r="AK242" s="2">
        <f t="shared" si="199"/>
        <v>23</v>
      </c>
      <c r="AL242" s="6">
        <f>ROUNDUP(IF($A242=1,AI242/Pieņēmumi!$AR$39,IF($A242=2,AI242/Pieņēmumi!$AR$40,IF($A242=3,AI242/Pieņēmumi!$AR$41,AI242/Pieņēmumi!$AR$42))),$AL$10)</f>
        <v>1</v>
      </c>
      <c r="AM242" s="6">
        <f t="shared" si="165"/>
        <v>23</v>
      </c>
      <c r="AN242" s="6" t="str">
        <f>IF(AND(AM242&gt;=0,AM242&lt;Pieņēmumi!$AR$46),0,
IF(AND(AM242&gt;= Pieņēmumi!$AR$46,AM242&lt;Pieņēmumi!$AR$47), "Mikro",
IF(AND(AM242&gt;=Pieņēmumi!$AR$47,AM242&lt;Pieņēmumi!$AR$48), "Mazs",
IF(AND(AM242&gt;=Pieņēmumi!$AR$48,AM242&lt;Pieņēmumi!$AR$49), "Vidējs","Liels"))))</f>
        <v>Liels</v>
      </c>
      <c r="AO242" s="9">
        <f>IF(AN242="Mikro",Pieņēmumi!$AR$31*AL242*0.5,
IF(AN242="Mazs",Pieņēmumi!$AR$31*AL242,
IF(AN242="Vidējs",Pieņēmumi!$AR$32*AL242,
IF(AN242="Liels",Pieņēmumi!$AR$34*AL242,
0))))</f>
        <v>1.3708513708513708</v>
      </c>
      <c r="AP242" s="9">
        <f>IF(AN242="Mikro",Pieņēmumi!$AR$31*AL242*0.5,0)</f>
        <v>0</v>
      </c>
      <c r="AQ242">
        <v>27</v>
      </c>
      <c r="AR242">
        <v>2</v>
      </c>
      <c r="AS242" s="2">
        <f t="shared" si="200"/>
        <v>13.5</v>
      </c>
      <c r="AT242" s="6">
        <f>ROUNDUP(IF($A242=1,AQ242/Pieņēmumi!$BC$39,IF($A242=2,AQ242/Pieņēmumi!$BC$40,IF($A242=3,AQ242/Pieņēmumi!$BC$41,AQ242/Pieņēmumi!$BC$42))),$AT$10)</f>
        <v>2</v>
      </c>
      <c r="AU242" s="6">
        <f t="shared" si="166"/>
        <v>13.5</v>
      </c>
      <c r="AV242" s="6" t="str">
        <f>IF(AND(AU242&gt;=0,AU242&lt;Pieņēmumi!$BC$46),0,
IF(AND(AU242&gt;= Pieņēmumi!$BC$46,AU242&lt;Pieņēmumi!$BC$47), "Mikro",
IF(AND(AU242&gt;=Pieņēmumi!$BC$47,AU242&lt;Pieņēmumi!$BC$48), "Mazs",
IF(AND(AU242&gt;=Pieņēmumi!$BC$48,AU242&lt;Pieņēmumi!$BC$49), "Vidējs","Liels"))))</f>
        <v>Vidējs</v>
      </c>
      <c r="AW242" s="9">
        <f>IF(AV242="Mikro",Pieņēmumi!$BC$31*AT242*0.5,
IF(AV242="Mazs",Pieņēmumi!$BC$31*AT242,
IF(AV242="Vidējs",Pieņēmumi!$BC$32*AT242,
IF(AV242="Liels",Pieņēmumi!$BC$34*AT242,
0))))</f>
        <v>2.3255813953488373</v>
      </c>
      <c r="AX242" s="9">
        <f>IF(AV242="Mikro",Pieņēmumi!$BC$31*AT242*0.5,0)</f>
        <v>0</v>
      </c>
      <c r="AY242">
        <v>30</v>
      </c>
      <c r="AZ242">
        <v>2</v>
      </c>
      <c r="BA242" s="2">
        <f t="shared" si="192"/>
        <v>15</v>
      </c>
      <c r="BB242" s="6">
        <f>ROUNDUP(IF($A242=1,AY242/Pieņēmumi!$BN$39,IF($A242=2,AY242/Pieņēmumi!$BN$40,IF($A242=3,AY242/Pieņēmumi!$BN$41,AY242/Pieņēmumi!$BN$42))),$BB$10)</f>
        <v>2</v>
      </c>
      <c r="BC242" s="6">
        <f t="shared" si="167"/>
        <v>15</v>
      </c>
      <c r="BD242" s="6" t="str">
        <f>IF(AND(BC242&gt;=0,BC242&lt;Pieņēmumi!$BN$46),0,
IF(AND(BC242&gt;= Pieņēmumi!$BN$46,BC242&lt;Pieņēmumi!$BN$47), "Mikro",
IF(AND(BC242&gt;=Pieņēmumi!$BN$47,BC242&lt;Pieņēmumi!$BN$48), "Mazs",
IF(AND(BC242&gt;=Pieņēmumi!$BN$48,BC242&lt;Pieņēmumi!$BN$49), "Vidējs","Liels"))))</f>
        <v>Vidējs</v>
      </c>
      <c r="BE242" s="9">
        <f>IF(BD242="Mikro",Pieņēmumi!$BN$31*BB242*0.5,
IF(BD242="Mazs",Pieņēmumi!$BN$31*BB242,
IF(BD242="Vidējs",Pieņēmumi!$BN$32*BB242,
IF(BD242="Liels",Pieņēmumi!$BN$34*BB242,
0))))</f>
        <v>2.454780361757106</v>
      </c>
      <c r="BF242" s="9">
        <f>IF(BD242="Mikro",Pieņēmumi!$BN$31*BB242*0.5,0)</f>
        <v>0</v>
      </c>
      <c r="BG242">
        <v>31</v>
      </c>
      <c r="BH242">
        <v>2</v>
      </c>
      <c r="BI242" s="2">
        <f t="shared" si="193"/>
        <v>15.5</v>
      </c>
      <c r="BJ242" s="6">
        <f>ROUNDUP(IF($A242=1,BG242/Pieņēmumi!$BY$39,IF($A242=2,BG242/Pieņēmumi!$BY$40,IF($A242=3,BG242/Pieņēmumi!$BY$41,BG242/Pieņēmumi!$BY$42))),$BJ$10)</f>
        <v>2</v>
      </c>
      <c r="BK242" s="6">
        <f t="shared" si="168"/>
        <v>15.5</v>
      </c>
      <c r="BL242" s="6" t="str">
        <f>IF(AND(BK242&gt;=0,BK242&lt;Pieņēmumi!$BY$46),0,
IF(AND(BK242&gt;= Pieņēmumi!$BY$46,BK242&lt;Pieņēmumi!$BY$47), "Mikro",
IF(AND(BK242&gt;=Pieņēmumi!$BY$47,BK242&lt;Pieņēmumi!$BY$48), "Mazs",
IF(AND(BK242&gt;=Pieņēmumi!$BY$48,BK242&lt;Pieņēmumi!$BY$49), "Vidējs","Liels"))))</f>
        <v>Vidējs</v>
      </c>
      <c r="BM242" s="9">
        <f>IF(BL242="Mikro",Pieņēmumi!$BY$31*BJ242*0.5,
IF(BL242="Mazs",Pieņēmumi!$BY$31*BJ242,
IF(BL242="Vidējs",Pieņēmumi!$BY$32*BJ242,
IF(BL242="Liels",Pieņēmumi!$BY$34*BJ242,
0))))</f>
        <v>2.5839793281653747</v>
      </c>
      <c r="BN242" s="9">
        <f>IF(BL242="Mikro",Pieņēmumi!$BY$31*BJ242*0.5,0)</f>
        <v>0</v>
      </c>
      <c r="BO242">
        <v>26</v>
      </c>
      <c r="BP242">
        <v>1</v>
      </c>
      <c r="BQ242" s="2">
        <f t="shared" si="194"/>
        <v>26</v>
      </c>
      <c r="BR242" s="6">
        <f>ROUNDUP(IF($A242=1,BO242/Pieņēmumi!$CJ$39,IF($A242=2,BO242/Pieņēmumi!$CJ$40,IF($A242=3,BO242/Pieņēmumi!$CJ$41,BO242/Pieņēmumi!$CJ$42))),$BR$10)</f>
        <v>2</v>
      </c>
      <c r="BS242" s="6">
        <f t="shared" si="169"/>
        <v>13</v>
      </c>
      <c r="BT242" s="6" t="str">
        <f>IF(AND(BS242&gt;=0,BS242&lt;Pieņēmumi!$CJ$46),0,
IF(AND(BS242&gt;= Pieņēmumi!$CJ$46,BS242&lt;Pieņēmumi!$CJ$47), "Mikro",
IF(AND(BS242&gt;=Pieņēmumi!$CJ$47,BS242&lt;Pieņēmumi!$CJ$48), "Mazs",
IF(AND(BS242&gt;=Pieņēmumi!$CJ$48,BS242&lt;Pieņēmumi!$CJ$49), "Vidējs","Liels"))))</f>
        <v>Vidējs</v>
      </c>
      <c r="BU242" s="9">
        <f>IF(BT242="Mikro",Pieņēmumi!$CJ$31*BR242*0.5,
IF(BT242="Mazs",Pieņēmumi!$CJ$31*BR242,
IF(BT242="Vidējs",Pieņēmumi!$CJ$32*BR242,
IF(BT242="Liels",Pieņēmumi!$CJ$34*BR242,
0))))</f>
        <v>2.5839793281653747</v>
      </c>
      <c r="BV242" s="9">
        <f>IF(BT242="Mikro",Pieņēmumi!$CJ$31*BR242*0.5,0)</f>
        <v>0</v>
      </c>
      <c r="BW242">
        <v>17</v>
      </c>
      <c r="BX242">
        <v>1</v>
      </c>
      <c r="BY242" s="2">
        <f>BW242/BX242</f>
        <v>17</v>
      </c>
      <c r="BZ242" s="6">
        <f>ROUNDUP(IF($A242=1,BW242/Pieņēmumi!$CU$42,IF($A242=2,BW242/Pieņēmumi!$CU$43,IF($A242=3,BW242/Pieņēmumi!$CU$44,BW242/Pieņēmumi!$CU$45))),$CH$10)</f>
        <v>1</v>
      </c>
      <c r="CA242" s="6">
        <f t="shared" si="170"/>
        <v>17</v>
      </c>
      <c r="CB242" s="6" t="str">
        <f>IF(AND(CA242&gt;=0,CA242&lt;Pieņēmumi!$CU$49),0,
IF(AND(CA242&gt;=Pieņēmumi!$CU$49,CA242&lt;Pieņēmumi!$CU$50),"Mazs",
IF(AND(CA242&gt;=Pieņēmumi!$CU$50,CA242&lt;Pieņēmumi!$CU$51),"Vidējs","Liels")))</f>
        <v>Vidējs</v>
      </c>
      <c r="CC242" s="9">
        <f>IF(CB242="Mazs",Pieņēmumi!$CU$34*BZ242,IF(CB242="Vidējs",Pieņēmumi!$CU$35*BZ242,IF(CB242="Liels",Pieņēmumi!$CU$37*BZ242,0)))</f>
        <v>1.3888888888888891</v>
      </c>
      <c r="CD242" s="9">
        <f>IF(CB242="Mazs",(Pieņēmumi!$CU$35-Pieņēmumi!$CU$34)*BZ242,0)</f>
        <v>0</v>
      </c>
      <c r="CE242">
        <v>21</v>
      </c>
      <c r="CF242">
        <v>1</v>
      </c>
      <c r="CG242" s="2">
        <f>CE242/CF242</f>
        <v>21</v>
      </c>
      <c r="CH242" s="6">
        <f>ROUNDUP(IF($A242=1,CE242/Pieņēmumi!$DE$42,IF($A242=2,CE242/Pieņēmumi!$DE$43,IF($A242=3,CE242/Pieņēmumi!$DE$44,CE242/Pieņēmumi!$DE$45))),$CH$10)</f>
        <v>1</v>
      </c>
      <c r="CI242" s="6">
        <f t="shared" si="171"/>
        <v>21</v>
      </c>
      <c r="CJ242" s="6" t="str">
        <f>IF(AND(CI242&gt;=0,CI242&lt;Pieņēmumi!$DE$49),0,
IF(AND(CI242&gt;=Pieņēmumi!$DE$49,CI242&lt;Pieņēmumi!$DE$50),"Mazs",
IF(AND(CI242&gt;=Pieņēmumi!$DE$50,CI242&lt;Pieņēmumi!$DE$51),"Vidējs","Liels")))</f>
        <v>Liels</v>
      </c>
      <c r="CK242" s="9">
        <f>IF(CJ242="Mazs",Pieņēmumi!$DE$34*CH242,IF(CJ242="Vidējs",Pieņēmumi!$DE$35*CH242,IF(CJ242="Liels",Pieņēmumi!$DE$37*CH242,0)))</f>
        <v>1.7676767676767675</v>
      </c>
      <c r="CL242" s="9">
        <f>IF(CJ242="Mazs",(Pieņēmumi!$DE$35-Pieņēmumi!$DE$34)*CH242,0)</f>
        <v>0</v>
      </c>
      <c r="CM242">
        <v>23</v>
      </c>
      <c r="CN242">
        <v>1</v>
      </c>
      <c r="CO242" s="2">
        <f>CM242/CN242</f>
        <v>23</v>
      </c>
      <c r="CP242" s="6">
        <f>ROUNDUP(IF($A242=1,CM242/Pieņēmumi!$DO$42,IF($A242=2,CM242/Pieņēmumi!$DO$43,IF($A242=3,CM242/Pieņēmumi!$DO$44,CM242/Pieņēmumi!$DO$45))),$CP$10)</f>
        <v>1</v>
      </c>
      <c r="CQ242" s="6">
        <f t="shared" si="172"/>
        <v>23</v>
      </c>
      <c r="CR242" s="6" t="str">
        <f>IF(AND(CQ242&gt;=0,CQ242&lt;Pieņēmumi!$DO$49),0,
IF(AND(CQ242&gt;=Pieņēmumi!$DO$49,CQ242&lt;Pieņēmumi!$DO$50),"Mazs",
IF(AND(CQ242&gt;=Pieņēmumi!$DO$50,CQ242&lt;Pieņēmumi!$DO$51),"Vidējs","Liels")))</f>
        <v>Liels</v>
      </c>
      <c r="CS242" s="9">
        <f>IF(CR242="Mazs",Pieņēmumi!$DO$34*CP242,IF(CR242="Vidējs",Pieņēmumi!$DO$35*CP242,IF(CR242="Liels",Pieņēmumi!$DO$37*CP242,0)))</f>
        <v>1.7676767676767675</v>
      </c>
      <c r="CT242" s="9">
        <f>IF(CR242="Mazs",(Pieņēmumi!$DO$35-Pieņēmumi!$DO$34)*CP242,0)</f>
        <v>0</v>
      </c>
      <c r="CU242" s="6">
        <f t="shared" si="173"/>
        <v>294</v>
      </c>
      <c r="CV242" s="6">
        <f t="shared" si="174"/>
        <v>17</v>
      </c>
      <c r="CW242" s="2">
        <f t="shared" si="175"/>
        <v>17.294117647058822</v>
      </c>
      <c r="CX242" t="str">
        <f t="shared" si="176"/>
        <v>Vidējā</v>
      </c>
    </row>
    <row r="243" spans="1:102" x14ac:dyDescent="0.25">
      <c r="A243" s="5">
        <v>3</v>
      </c>
      <c r="B243" s="23">
        <v>0.60165706666886665</v>
      </c>
      <c r="C243">
        <v>27</v>
      </c>
      <c r="D243">
        <v>2</v>
      </c>
      <c r="E243" s="2">
        <f t="shared" si="195"/>
        <v>13.5</v>
      </c>
      <c r="F243" s="6">
        <f>ROUNDUP(IF($A243=1,C243/Pieņēmumi!$B$39,IF($A243=2,C243/Pieņēmumi!$B$40,IF($A243=3,C243/Pieņēmumi!$B$41,C243/Pieņēmumi!$B$42))),$F$10)</f>
        <v>2</v>
      </c>
      <c r="G243" s="6">
        <f t="shared" si="161"/>
        <v>13.5</v>
      </c>
      <c r="H243" s="6" t="str">
        <f>IF(AND(G243&gt;=0,G243&lt;Pieņēmumi!$B$46),0,
IF(AND(G243&gt;= Pieņēmumi!$B$46,G243&lt;Pieņēmumi!$B$47), "Mikro",
IF(AND(G243&gt;=Pieņēmumi!$B$47,G243&lt;Pieņēmumi!$B$48), "Mazs",
IF(AND(G243&gt;=Pieņēmumi!$B$48,G243&lt;Pieņēmumi!$B$49), "Vidējs","Liels"))))</f>
        <v>Vidējs</v>
      </c>
      <c r="I243" s="9">
        <f>IF(H243="Mikro",Pieņēmumi!$B$31*F243*0.5,
IF(H243="Mazs",Pieņēmumi!$B$31*F243,
IF(H243="Vidējs",Pieņēmumi!$B$32*F243,
IF(H243="Liels",Pieņēmumi!$B$34*F243,
0))))</f>
        <v>1.614987080103359</v>
      </c>
      <c r="J243" s="9">
        <f>IF(H243="Mikro",Pieņēmumi!$B$31*F243*0.5,0)</f>
        <v>0</v>
      </c>
      <c r="K243">
        <v>14</v>
      </c>
      <c r="L243">
        <v>1</v>
      </c>
      <c r="M243" s="2">
        <f t="shared" si="198"/>
        <v>14</v>
      </c>
      <c r="N243" s="6">
        <f>ROUNDUP(IF($A243=1,K243/Pieņēmumi!$L$39,IF($A243=2,K243/Pieņēmumi!$L$40,IF($A243=3,K243/Pieņēmumi!$L$41,K243/Pieņēmumi!$L$42))),$N$10)</f>
        <v>1</v>
      </c>
      <c r="O243" s="6">
        <f t="shared" si="162"/>
        <v>14</v>
      </c>
      <c r="P243" s="6" t="str">
        <f>IF(AND(O243&gt;=0,O243&lt;Pieņēmumi!$L$46),0,
IF(AND(O243&gt;= Pieņēmumi!$L$46,O243&lt;Pieņēmumi!$L$47), "Mikro",
IF(AND(O243&gt;=Pieņēmumi!$L$47,O243&lt;Pieņēmumi!$L$48), "Mazs",
IF(AND(O243&gt;=Pieņēmumi!$L$48,O243&lt;Pieņēmumi!$L$49), "Vidējs","Liels"))))</f>
        <v>Vidējs</v>
      </c>
      <c r="Q243" s="9">
        <f>IF(P243="Mikro",Pieņēmumi!$L$31*N243*0.5,
IF(P243="Mazs",Pieņēmumi!$L$31*N243,
IF(P243="Vidējs",Pieņēmumi!$L$32*N243,
IF(P243="Liels",Pieņēmumi!$L$34*N243,
0))))</f>
        <v>0.83979328165374689</v>
      </c>
      <c r="R243" s="9">
        <f>IF(P243="Mikro",Pieņēmumi!$L$31*N243*0.5,0)</f>
        <v>0</v>
      </c>
      <c r="S243">
        <v>13</v>
      </c>
      <c r="T243">
        <v>1</v>
      </c>
      <c r="U243" s="2">
        <f t="shared" si="196"/>
        <v>13</v>
      </c>
      <c r="V243" s="6">
        <f>ROUNDUP(IF($A243=1,S243/Pieņēmumi!$V$39,IF($A243=2,S243/Pieņēmumi!$V$40,IF($A243=3,S243/Pieņēmumi!$V$41,S243/Pieņēmumi!$V$42))),$V$10)</f>
        <v>1</v>
      </c>
      <c r="W243" s="6">
        <f t="shared" si="163"/>
        <v>13</v>
      </c>
      <c r="X243" s="6" t="str">
        <f>IF(AND(W243&gt;=0,W243&lt;Pieņēmumi!$V$46),0,
IF(AND(W243&gt;= Pieņēmumi!$V$46,W243&lt;Pieņēmumi!$V$47), "Mikro",
IF(AND(W243&gt;=Pieņēmumi!$V$47,W243&lt;Pieņēmumi!$V$48), "Mazs",
IF(AND(W243&gt;=Pieņēmumi!$V$48,W243&lt;Pieņēmumi!$V$49), "Vidējs","Liels"))))</f>
        <v>Vidējs</v>
      </c>
      <c r="Y243" s="9">
        <f>IF(X243="Mikro",Pieņēmumi!$V$31*V243*0.5,
IF(X243="Mazs",Pieņēmumi!$V$31*V243,
IF(X243="Vidējs",Pieņēmumi!$V$32*V243,
IF(X243="Liels",Pieņēmumi!$V$34*V243,
0))))</f>
        <v>0.87209302325581406</v>
      </c>
      <c r="Z243" s="9">
        <f>IF(X243="Mikro",Pieņēmumi!$V$31*V243*0.5,0)</f>
        <v>0</v>
      </c>
      <c r="AA243">
        <v>12</v>
      </c>
      <c r="AB243">
        <v>1</v>
      </c>
      <c r="AC243" s="2">
        <f t="shared" si="197"/>
        <v>12</v>
      </c>
      <c r="AD243" s="6">
        <f>ROUNDUP(IF($A243=1,AA243/Pieņēmumi!$AF$39,IF($A243=2,AA243/Pieņēmumi!$AF$40,IF($A243=3,AA243/Pieņēmumi!$AF$41,AA243/Pieņēmumi!$AF$42))),$AD$10)</f>
        <v>1</v>
      </c>
      <c r="AE243" s="6">
        <f t="shared" si="164"/>
        <v>12</v>
      </c>
      <c r="AF243" s="6" t="str">
        <f>IF(AND(AE243&gt;=0,AE243&lt;Pieņēmumi!$AF$46),0,
IF(AND(AE243&gt;= Pieņēmumi!$AF$46,AE243&lt;Pieņēmumi!$AF$47), "Mikro",
IF(AND(AE243&gt;=Pieņēmumi!$AF$47,AE243&lt;Pieņēmumi!$AF$48), "Mazs",
IF(AND(AE243&gt;=Pieņēmumi!$AF$48,AE243&lt;Pieņēmumi!$AF$49), "Vidējs","Liels"))))</f>
        <v>Vidējs</v>
      </c>
      <c r="AG243" s="9">
        <f>IF(AF243="Mikro",Pieņēmumi!$AF$31*AD243*0.5,
IF(AF243="Mazs",Pieņēmumi!$AF$31*AD243,
IF(AF243="Vidējs",Pieņēmumi!$AF$32*AD243,
IF(AF243="Liels",Pieņēmumi!$AF$34*AD243,
0))))</f>
        <v>1.03359173126615</v>
      </c>
      <c r="AH243" s="9">
        <f>IF(AF243="Mikro",Pieņēmumi!$AF$31*AD243*0.5,0)</f>
        <v>0</v>
      </c>
      <c r="AI243">
        <v>15</v>
      </c>
      <c r="AJ243">
        <v>1</v>
      </c>
      <c r="AK243" s="2">
        <f t="shared" si="199"/>
        <v>15</v>
      </c>
      <c r="AL243" s="6">
        <f>ROUNDUP(IF($A243=1,AI243/Pieņēmumi!$AR$39,IF($A243=2,AI243/Pieņēmumi!$AR$40,IF($A243=3,AI243/Pieņēmumi!$AR$41,AI243/Pieņēmumi!$AR$42))),$AL$10)</f>
        <v>1</v>
      </c>
      <c r="AM243" s="6">
        <f t="shared" si="165"/>
        <v>15</v>
      </c>
      <c r="AN243" s="6" t="str">
        <f>IF(AND(AM243&gt;=0,AM243&lt;Pieņēmumi!$AR$46),0,
IF(AND(AM243&gt;= Pieņēmumi!$AR$46,AM243&lt;Pieņēmumi!$AR$47), "Mikro",
IF(AND(AM243&gt;=Pieņēmumi!$AR$47,AM243&lt;Pieņēmumi!$AR$48), "Mazs",
IF(AND(AM243&gt;=Pieņēmumi!$AR$48,AM243&lt;Pieņēmumi!$AR$49), "Vidējs","Liels"))))</f>
        <v>Vidējs</v>
      </c>
      <c r="AO243" s="9">
        <f>IF(AN243="Mikro",Pieņēmumi!$AR$31*AL243*0.5,
IF(AN243="Mazs",Pieņēmumi!$AR$31*AL243,
IF(AN243="Vidējs",Pieņēmumi!$AR$32*AL243,
IF(AN243="Liels",Pieņēmumi!$AR$34*AL243,
0))))</f>
        <v>1.0981912144702843</v>
      </c>
      <c r="AP243" s="9">
        <f>IF(AN243="Mikro",Pieņēmumi!$AR$31*AL243*0.5,0)</f>
        <v>0</v>
      </c>
      <c r="AQ243">
        <v>17</v>
      </c>
      <c r="AR243">
        <v>1</v>
      </c>
      <c r="AS243" s="2">
        <f t="shared" si="200"/>
        <v>17</v>
      </c>
      <c r="AT243" s="6">
        <f>ROUNDUP(IF($A243=1,AQ243/Pieņēmumi!$BC$39,IF($A243=2,AQ243/Pieņēmumi!$BC$40,IF($A243=3,AQ243/Pieņēmumi!$BC$41,AQ243/Pieņēmumi!$BC$42))),$AT$10)</f>
        <v>1</v>
      </c>
      <c r="AU243" s="6">
        <f t="shared" si="166"/>
        <v>17</v>
      </c>
      <c r="AV243" s="6" t="str">
        <f>IF(AND(AU243&gt;=0,AU243&lt;Pieņēmumi!$BC$46),0,
IF(AND(AU243&gt;= Pieņēmumi!$BC$46,AU243&lt;Pieņēmumi!$BC$47), "Mikro",
IF(AND(AU243&gt;=Pieņēmumi!$BC$47,AU243&lt;Pieņēmumi!$BC$48), "Mazs",
IF(AND(AU243&gt;=Pieņēmumi!$BC$48,AU243&lt;Pieņēmumi!$BC$49), "Vidējs","Liels"))))</f>
        <v>Vidējs</v>
      </c>
      <c r="AW243" s="9">
        <f>IF(AV243="Mikro",Pieņēmumi!$BC$31*AT243*0.5,
IF(AV243="Mazs",Pieņēmumi!$BC$31*AT243,
IF(AV243="Vidējs",Pieņēmumi!$BC$32*AT243,
IF(AV243="Liels",Pieņēmumi!$BC$34*AT243,
0))))</f>
        <v>1.1627906976744187</v>
      </c>
      <c r="AX243" s="9">
        <f>IF(AV243="Mikro",Pieņēmumi!$BC$31*AT243*0.5,0)</f>
        <v>0</v>
      </c>
      <c r="AY243">
        <v>9</v>
      </c>
      <c r="AZ243">
        <v>1</v>
      </c>
      <c r="BA243" s="2">
        <f t="shared" si="192"/>
        <v>9</v>
      </c>
      <c r="BB243" s="6">
        <f>ROUNDUP(IF($A243=1,AY243/Pieņēmumi!$BN$39,IF($A243=2,AY243/Pieņēmumi!$BN$40,IF($A243=3,AY243/Pieņēmumi!$BN$41,AY243/Pieņēmumi!$BN$42))),$BB$10)</f>
        <v>1</v>
      </c>
      <c r="BC243" s="6">
        <f t="shared" si="167"/>
        <v>9</v>
      </c>
      <c r="BD243" s="6" t="str">
        <f>IF(AND(BC243&gt;=0,BC243&lt;Pieņēmumi!$BN$46),0,
IF(AND(BC243&gt;= Pieņēmumi!$BN$46,BC243&lt;Pieņēmumi!$BN$47), "Mikro",
IF(AND(BC243&gt;=Pieņēmumi!$BN$47,BC243&lt;Pieņēmumi!$BN$48), "Mazs",
IF(AND(BC243&gt;=Pieņēmumi!$BN$48,BC243&lt;Pieņēmumi!$BN$49), "Vidējs","Liels"))))</f>
        <v>Mazs</v>
      </c>
      <c r="BE243" s="9">
        <f>IF(BD243="Mikro",Pieņēmumi!$BN$31*BB243*0.5,
IF(BD243="Mazs",Pieņēmumi!$BN$31*BB243,
IF(BD243="Vidējs",Pieņēmumi!$BN$32*BB243,
IF(BD243="Liels",Pieņēmumi!$BN$34*BB243,
0))))</f>
        <v>1.0270774976657331</v>
      </c>
      <c r="BF243" s="9">
        <f>IF(BD243="Mikro",Pieņēmumi!$BN$31*BB243*0.5,0)</f>
        <v>0</v>
      </c>
      <c r="BG243">
        <v>10</v>
      </c>
      <c r="BH243">
        <v>1</v>
      </c>
      <c r="BI243" s="2">
        <f t="shared" si="193"/>
        <v>10</v>
      </c>
      <c r="BJ243" s="6">
        <f>ROUNDUP(IF($A243=1,BG243/Pieņēmumi!$BY$39,IF($A243=2,BG243/Pieņēmumi!$BY$40,IF($A243=3,BG243/Pieņēmumi!$BY$41,BG243/Pieņēmumi!$BY$42))),$BJ$10)</f>
        <v>1</v>
      </c>
      <c r="BK243" s="6">
        <f t="shared" si="168"/>
        <v>10</v>
      </c>
      <c r="BL243" s="6" t="str">
        <f>IF(AND(BK243&gt;=0,BK243&lt;Pieņēmumi!$BY$46),0,
IF(AND(BK243&gt;= Pieņēmumi!$BY$46,BK243&lt;Pieņēmumi!$BY$47), "Mikro",
IF(AND(BK243&gt;=Pieņēmumi!$BY$47,BK243&lt;Pieņēmumi!$BY$48), "Mazs",
IF(AND(BK243&gt;=Pieņēmumi!$BY$48,BK243&lt;Pieņēmumi!$BY$49), "Vidējs","Liels"))))</f>
        <v>Mazs</v>
      </c>
      <c r="BM243" s="9">
        <f>IF(BL243="Mikro",Pieņēmumi!$BY$31*BJ243*0.5,
IF(BL243="Mazs",Pieņēmumi!$BY$31*BJ243,
IF(BL243="Vidējs",Pieņēmumi!$BY$32*BJ243,
IF(BL243="Liels",Pieņēmumi!$BY$34*BJ243,
0))))</f>
        <v>1.0893246187363834</v>
      </c>
      <c r="BN243" s="9">
        <f>IF(BL243="Mikro",Pieņēmumi!$BY$31*BJ243*0.5,0)</f>
        <v>0</v>
      </c>
      <c r="BO243">
        <v>11</v>
      </c>
      <c r="BP243">
        <v>1</v>
      </c>
      <c r="BQ243" s="2">
        <f t="shared" si="194"/>
        <v>11</v>
      </c>
      <c r="BR243" s="6">
        <f>ROUNDUP(IF($A243=1,BO243/Pieņēmumi!$CJ$39,IF($A243=2,BO243/Pieņēmumi!$CJ$40,IF($A243=3,BO243/Pieņēmumi!$CJ$41,BO243/Pieņēmumi!$CJ$42))),$BR$10)</f>
        <v>1</v>
      </c>
      <c r="BS243" s="6">
        <f t="shared" si="169"/>
        <v>11</v>
      </c>
      <c r="BT243" s="6" t="str">
        <f>IF(AND(BS243&gt;=0,BS243&lt;Pieņēmumi!$CJ$46),0,
IF(AND(BS243&gt;= Pieņēmumi!$CJ$46,BS243&lt;Pieņēmumi!$CJ$47), "Mikro",
IF(AND(BS243&gt;=Pieņēmumi!$CJ$47,BS243&lt;Pieņēmumi!$CJ$48), "Mazs",
IF(AND(BS243&gt;=Pieņēmumi!$CJ$48,BS243&lt;Pieņēmumi!$CJ$49), "Vidējs","Liels"))))</f>
        <v>Mazs</v>
      </c>
      <c r="BU243" s="9">
        <f>IF(BT243="Mikro",Pieņēmumi!$CJ$31*BR243*0.5,
IF(BT243="Mazs",Pieņēmumi!$CJ$31*BR243,
IF(BT243="Vidējs",Pieņēmumi!$CJ$32*BR243,
IF(BT243="Liels",Pieņēmumi!$CJ$34*BR243,
0))))</f>
        <v>1.0893246187363834</v>
      </c>
      <c r="BV243" s="9">
        <f>IF(BT243="Mikro",Pieņēmumi!$CJ$31*BR243*0.5,0)</f>
        <v>0</v>
      </c>
      <c r="BW243">
        <v>0</v>
      </c>
      <c r="BX243">
        <v>0</v>
      </c>
      <c r="BY243" s="2">
        <v>0</v>
      </c>
      <c r="BZ243" s="6">
        <f>ROUNDUP(IF($A243=1,BW243/Pieņēmumi!$CU$42,IF($A243=2,BW243/Pieņēmumi!$CU$43,IF($A243=3,BW243/Pieņēmumi!$CU$44,BW243/Pieņēmumi!$CU$45))),$CH$10)</f>
        <v>0</v>
      </c>
      <c r="CA243" s="6">
        <f t="shared" si="170"/>
        <v>0</v>
      </c>
      <c r="CB243" s="6">
        <f>IF(AND(CA243&gt;=0,CA243&lt;Pieņēmumi!$CU$49),0,
IF(AND(CA243&gt;=Pieņēmumi!$CU$49,CA243&lt;Pieņēmumi!$CU$50),"Mazs",
IF(AND(CA243&gt;=Pieņēmumi!$CU$50,CA243&lt;Pieņēmumi!$CU$51),"Vidējs","Liels")))</f>
        <v>0</v>
      </c>
      <c r="CC243" s="9">
        <f>IF(CB243="Mazs",Pieņēmumi!$CU$34*BZ243,IF(CB243="Vidējs",Pieņēmumi!$CU$35*BZ243,IF(CB243="Liels",Pieņēmumi!$CU$37*BZ243,0)))</f>
        <v>0</v>
      </c>
      <c r="CD243" s="9">
        <f>IF(CB243="Mazs",(Pieņēmumi!$CU$35-Pieņēmumi!$CU$34)*BZ243,0)</f>
        <v>0</v>
      </c>
      <c r="CE243">
        <v>0</v>
      </c>
      <c r="CF243">
        <v>0</v>
      </c>
      <c r="CG243" s="2">
        <v>0</v>
      </c>
      <c r="CH243" s="6">
        <f>ROUNDUP(IF($A243=1,CE243/Pieņēmumi!$DE$42,IF($A243=2,CE243/Pieņēmumi!$DE$43,IF($A243=3,CE243/Pieņēmumi!$DE$44,CE243/Pieņēmumi!$DE$45))),$CH$10)</f>
        <v>0</v>
      </c>
      <c r="CI243" s="6">
        <f t="shared" si="171"/>
        <v>0</v>
      </c>
      <c r="CJ243" s="6">
        <f>IF(AND(CI243&gt;=0,CI243&lt;Pieņēmumi!$DE$49),0,
IF(AND(CI243&gt;=Pieņēmumi!$DE$49,CI243&lt;Pieņēmumi!$DE$50),"Mazs",
IF(AND(CI243&gt;=Pieņēmumi!$DE$50,CI243&lt;Pieņēmumi!$DE$51),"Vidējs","Liels")))</f>
        <v>0</v>
      </c>
      <c r="CK243" s="9">
        <f>IF(CJ243="Mazs",Pieņēmumi!$DE$34*CH243,IF(CJ243="Vidējs",Pieņēmumi!$DE$35*CH243,IF(CJ243="Liels",Pieņēmumi!$DE$37*CH243,0)))</f>
        <v>0</v>
      </c>
      <c r="CL243" s="9">
        <f>IF(CJ243="Mazs",(Pieņēmumi!$DE$35-Pieņēmumi!$DE$34)*CH243,0)</f>
        <v>0</v>
      </c>
      <c r="CM243">
        <v>0</v>
      </c>
      <c r="CN243">
        <v>0</v>
      </c>
      <c r="CO243" s="2">
        <v>0</v>
      </c>
      <c r="CP243" s="6">
        <f>ROUNDUP(IF($A243=1,CM243/Pieņēmumi!$DO$42,IF($A243=2,CM243/Pieņēmumi!$DO$43,IF($A243=3,CM243/Pieņēmumi!$DO$44,CM243/Pieņēmumi!$DO$45))),$CP$10)</f>
        <v>0</v>
      </c>
      <c r="CQ243" s="6">
        <f t="shared" si="172"/>
        <v>0</v>
      </c>
      <c r="CR243" s="6">
        <f>IF(AND(CQ243&gt;=0,CQ243&lt;Pieņēmumi!$DO$49),0,
IF(AND(CQ243&gt;=Pieņēmumi!$DO$49,CQ243&lt;Pieņēmumi!$DO$50),"Mazs",
IF(AND(CQ243&gt;=Pieņēmumi!$DO$50,CQ243&lt;Pieņēmumi!$DO$51),"Vidējs","Liels")))</f>
        <v>0</v>
      </c>
      <c r="CS243" s="9">
        <f>IF(CR243="Mazs",Pieņēmumi!$DO$34*CP243,IF(CR243="Vidējs",Pieņēmumi!$DO$35*CP243,IF(CR243="Liels",Pieņēmumi!$DO$37*CP243,0)))</f>
        <v>0</v>
      </c>
      <c r="CT243" s="9">
        <f>IF(CR243="Mazs",(Pieņēmumi!$DO$35-Pieņēmumi!$DO$34)*CP243,0)</f>
        <v>0</v>
      </c>
      <c r="CU243" s="6">
        <f t="shared" si="173"/>
        <v>128</v>
      </c>
      <c r="CV243" s="6">
        <f t="shared" si="174"/>
        <v>10</v>
      </c>
      <c r="CW243" s="2">
        <f t="shared" si="175"/>
        <v>12.8</v>
      </c>
      <c r="CX243" t="str">
        <f t="shared" si="176"/>
        <v>Vidējā</v>
      </c>
    </row>
    <row r="244" spans="1:102" x14ac:dyDescent="0.25">
      <c r="A244" s="5">
        <v>1</v>
      </c>
      <c r="B244" s="23">
        <v>0.6010791892442956</v>
      </c>
      <c r="C244">
        <v>0</v>
      </c>
      <c r="D244">
        <v>0</v>
      </c>
      <c r="E244" s="2">
        <v>0</v>
      </c>
      <c r="F244" s="6">
        <f>ROUNDUP(IF($A244=1,C244/Pieņēmumi!$B$39,IF($A244=2,C244/Pieņēmumi!$B$40,IF($A244=3,C244/Pieņēmumi!$B$41,C244/Pieņēmumi!$B$42))),$F$10)</f>
        <v>0</v>
      </c>
      <c r="G244" s="6">
        <f t="shared" si="161"/>
        <v>0</v>
      </c>
      <c r="H244" s="6">
        <f>IF(AND(G244&gt;=0,G244&lt;Pieņēmumi!$B$46),0,
IF(AND(G244&gt;= Pieņēmumi!$B$46,G244&lt;Pieņēmumi!$B$47), "Mikro",
IF(AND(G244&gt;=Pieņēmumi!$B$47,G244&lt;Pieņēmumi!$B$48), "Mazs",
IF(AND(G244&gt;=Pieņēmumi!$B$48,G244&lt;Pieņēmumi!$B$49), "Vidējs","Liels"))))</f>
        <v>0</v>
      </c>
      <c r="I244" s="9">
        <f>IF(H244="Mikro",Pieņēmumi!$B$31*F244*0.5,
IF(H244="Mazs",Pieņēmumi!$B$31*F244,
IF(H244="Vidējs",Pieņēmumi!$B$32*F244,
IF(H244="Liels",Pieņēmumi!$B$34*F244,
0))))</f>
        <v>0</v>
      </c>
      <c r="J244" s="9">
        <f>IF(H244="Mikro",Pieņēmumi!$B$31*F244*0.5,0)</f>
        <v>0</v>
      </c>
      <c r="K244">
        <v>0</v>
      </c>
      <c r="L244">
        <v>0</v>
      </c>
      <c r="M244" s="2">
        <v>0</v>
      </c>
      <c r="N244" s="6">
        <f>ROUNDUP(IF($A244=1,K244/Pieņēmumi!$L$39,IF($A244=2,K244/Pieņēmumi!$L$40,IF($A244=3,K244/Pieņēmumi!$L$41,K244/Pieņēmumi!$L$42))),$N$10)</f>
        <v>0</v>
      </c>
      <c r="O244" s="6">
        <f t="shared" si="162"/>
        <v>0</v>
      </c>
      <c r="P244" s="6">
        <f>IF(AND(O244&gt;=0,O244&lt;Pieņēmumi!$L$46),0,
IF(AND(O244&gt;= Pieņēmumi!$L$46,O244&lt;Pieņēmumi!$L$47), "Mikro",
IF(AND(O244&gt;=Pieņēmumi!$L$47,O244&lt;Pieņēmumi!$L$48), "Mazs",
IF(AND(O244&gt;=Pieņēmumi!$L$48,O244&lt;Pieņēmumi!$L$49), "Vidējs","Liels"))))</f>
        <v>0</v>
      </c>
      <c r="Q244" s="9">
        <f>IF(P244="Mikro",Pieņēmumi!$L$31*N244*0.5,
IF(P244="Mazs",Pieņēmumi!$L$31*N244,
IF(P244="Vidējs",Pieņēmumi!$L$32*N244,
IF(P244="Liels",Pieņēmumi!$L$34*N244,
0))))</f>
        <v>0</v>
      </c>
      <c r="R244" s="9">
        <f>IF(P244="Mikro",Pieņēmumi!$L$31*N244*0.5,0)</f>
        <v>0</v>
      </c>
      <c r="S244">
        <v>0</v>
      </c>
      <c r="T244">
        <v>0</v>
      </c>
      <c r="U244" s="2">
        <v>0</v>
      </c>
      <c r="V244" s="6">
        <f>ROUNDUP(IF($A244=1,S244/Pieņēmumi!$V$39,IF($A244=2,S244/Pieņēmumi!$V$40,IF($A244=3,S244/Pieņēmumi!$V$41,S244/Pieņēmumi!$V$42))),$V$10)</f>
        <v>0</v>
      </c>
      <c r="W244" s="6">
        <f t="shared" si="163"/>
        <v>0</v>
      </c>
      <c r="X244" s="6">
        <f>IF(AND(W244&gt;=0,W244&lt;Pieņēmumi!$V$46),0,
IF(AND(W244&gt;= Pieņēmumi!$V$46,W244&lt;Pieņēmumi!$V$47), "Mikro",
IF(AND(W244&gt;=Pieņēmumi!$V$47,W244&lt;Pieņēmumi!$V$48), "Mazs",
IF(AND(W244&gt;=Pieņēmumi!$V$48,W244&lt;Pieņēmumi!$V$49), "Vidējs","Liels"))))</f>
        <v>0</v>
      </c>
      <c r="Y244" s="9">
        <f>IF(X244="Mikro",Pieņēmumi!$V$31*V244*0.5,
IF(X244="Mazs",Pieņēmumi!$V$31*V244,
IF(X244="Vidējs",Pieņēmumi!$V$32*V244,
IF(X244="Liels",Pieņēmumi!$V$34*V244,
0))))</f>
        <v>0</v>
      </c>
      <c r="Z244" s="9">
        <f>IF(X244="Mikro",Pieņēmumi!$V$31*V244*0.5,0)</f>
        <v>0</v>
      </c>
      <c r="AA244">
        <v>0</v>
      </c>
      <c r="AB244">
        <v>0</v>
      </c>
      <c r="AC244" s="2">
        <v>0</v>
      </c>
      <c r="AD244" s="6">
        <f>ROUNDUP(IF($A244=1,AA244/Pieņēmumi!$AF$39,IF($A244=2,AA244/Pieņēmumi!$AF$40,IF($A244=3,AA244/Pieņēmumi!$AF$41,AA244/Pieņēmumi!$AF$42))),$AD$10)</f>
        <v>0</v>
      </c>
      <c r="AE244" s="6">
        <f t="shared" si="164"/>
        <v>0</v>
      </c>
      <c r="AF244" s="6">
        <f>IF(AND(AE244&gt;=0,AE244&lt;Pieņēmumi!$AF$46),0,
IF(AND(AE244&gt;= Pieņēmumi!$AF$46,AE244&lt;Pieņēmumi!$AF$47), "Mikro",
IF(AND(AE244&gt;=Pieņēmumi!$AF$47,AE244&lt;Pieņēmumi!$AF$48), "Mazs",
IF(AND(AE244&gt;=Pieņēmumi!$AF$48,AE244&lt;Pieņēmumi!$AF$49), "Vidējs","Liels"))))</f>
        <v>0</v>
      </c>
      <c r="AG244" s="9">
        <f>IF(AF244="Mikro",Pieņēmumi!$AF$31*AD244*0.5,
IF(AF244="Mazs",Pieņēmumi!$AF$31*AD244,
IF(AF244="Vidējs",Pieņēmumi!$AF$32*AD244,
IF(AF244="Liels",Pieņēmumi!$AF$34*AD244,
0))))</f>
        <v>0</v>
      </c>
      <c r="AH244" s="9">
        <f>IF(AF244="Mikro",Pieņēmumi!$AF$31*AD244*0.5,0)</f>
        <v>0</v>
      </c>
      <c r="AI244">
        <v>0</v>
      </c>
      <c r="AJ244">
        <v>0</v>
      </c>
      <c r="AK244" s="2">
        <v>0</v>
      </c>
      <c r="AL244" s="6">
        <f>ROUNDUP(IF($A244=1,AI244/Pieņēmumi!$AR$39,IF($A244=2,AI244/Pieņēmumi!$AR$40,IF($A244=3,AI244/Pieņēmumi!$AR$41,AI244/Pieņēmumi!$AR$42))),$AL$10)</f>
        <v>0</v>
      </c>
      <c r="AM244" s="6">
        <f t="shared" si="165"/>
        <v>0</v>
      </c>
      <c r="AN244" s="6">
        <f>IF(AND(AM244&gt;=0,AM244&lt;Pieņēmumi!$AR$46),0,
IF(AND(AM244&gt;= Pieņēmumi!$AR$46,AM244&lt;Pieņēmumi!$AR$47), "Mikro",
IF(AND(AM244&gt;=Pieņēmumi!$AR$47,AM244&lt;Pieņēmumi!$AR$48), "Mazs",
IF(AND(AM244&gt;=Pieņēmumi!$AR$48,AM244&lt;Pieņēmumi!$AR$49), "Vidējs","Liels"))))</f>
        <v>0</v>
      </c>
      <c r="AO244" s="9">
        <f>IF(AN244="Mikro",Pieņēmumi!$AR$31*AL244*0.5,
IF(AN244="Mazs",Pieņēmumi!$AR$31*AL244,
IF(AN244="Vidējs",Pieņēmumi!$AR$32*AL244,
IF(AN244="Liels",Pieņēmumi!$AR$34*AL244,
0))))</f>
        <v>0</v>
      </c>
      <c r="AP244" s="9">
        <f>IF(AN244="Mikro",Pieņēmumi!$AR$31*AL244*0.5,0)</f>
        <v>0</v>
      </c>
      <c r="AQ244">
        <v>0</v>
      </c>
      <c r="AR244">
        <v>0</v>
      </c>
      <c r="AS244" s="2">
        <v>0</v>
      </c>
      <c r="AT244" s="6">
        <f>ROUNDUP(IF($A244=1,AQ244/Pieņēmumi!$BC$39,IF($A244=2,AQ244/Pieņēmumi!$BC$40,IF($A244=3,AQ244/Pieņēmumi!$BC$41,AQ244/Pieņēmumi!$BC$42))),$AT$10)</f>
        <v>0</v>
      </c>
      <c r="AU244" s="6">
        <f t="shared" si="166"/>
        <v>0</v>
      </c>
      <c r="AV244" s="6">
        <f>IF(AND(AU244&gt;=0,AU244&lt;Pieņēmumi!$BC$46),0,
IF(AND(AU244&gt;= Pieņēmumi!$BC$46,AU244&lt;Pieņēmumi!$BC$47), "Mikro",
IF(AND(AU244&gt;=Pieņēmumi!$BC$47,AU244&lt;Pieņēmumi!$BC$48), "Mazs",
IF(AND(AU244&gt;=Pieņēmumi!$BC$48,AU244&lt;Pieņēmumi!$BC$49), "Vidējs","Liels"))))</f>
        <v>0</v>
      </c>
      <c r="AW244" s="9">
        <f>IF(AV244="Mikro",Pieņēmumi!$BC$31*AT244*0.5,
IF(AV244="Mazs",Pieņēmumi!$BC$31*AT244,
IF(AV244="Vidējs",Pieņēmumi!$BC$32*AT244,
IF(AV244="Liels",Pieņēmumi!$BC$34*AT244,
0))))</f>
        <v>0</v>
      </c>
      <c r="AX244" s="9">
        <f>IF(AV244="Mikro",Pieņēmumi!$BC$31*AT244*0.5,0)</f>
        <v>0</v>
      </c>
      <c r="AY244">
        <v>69</v>
      </c>
      <c r="AZ244">
        <v>3</v>
      </c>
      <c r="BA244" s="2">
        <f t="shared" si="192"/>
        <v>23</v>
      </c>
      <c r="BB244" s="6">
        <f>ROUNDUP(IF($A244=1,AY244/Pieņēmumi!$BN$39,IF($A244=2,AY244/Pieņēmumi!$BN$40,IF($A244=3,AY244/Pieņēmumi!$BN$41,AY244/Pieņēmumi!$BN$42))),$BB$10)</f>
        <v>3</v>
      </c>
      <c r="BC244" s="6">
        <f t="shared" si="167"/>
        <v>23</v>
      </c>
      <c r="BD244" s="6" t="str">
        <f>IF(AND(BC244&gt;=0,BC244&lt;Pieņēmumi!$BN$46),0,
IF(AND(BC244&gt;= Pieņēmumi!$BN$46,BC244&lt;Pieņēmumi!$BN$47), "Mikro",
IF(AND(BC244&gt;=Pieņēmumi!$BN$47,BC244&lt;Pieņēmumi!$BN$48), "Mazs",
IF(AND(BC244&gt;=Pieņēmumi!$BN$48,BC244&lt;Pieņēmumi!$BN$49), "Vidējs","Liels"))))</f>
        <v>Liels</v>
      </c>
      <c r="BE244" s="9">
        <f>IF(BD244="Mikro",Pieņēmumi!$BN$31*BB244*0.5,
IF(BD244="Mazs",Pieņēmumi!$BN$31*BB244,
IF(BD244="Vidējs",Pieņēmumi!$BN$32*BB244,
IF(BD244="Liels",Pieņēmumi!$BN$34*BB244,
0))))</f>
        <v>4.7619047619047619</v>
      </c>
      <c r="BF244" s="9">
        <f>IF(BD244="Mikro",Pieņēmumi!$BN$31*BB244*0.5,0)</f>
        <v>0</v>
      </c>
      <c r="BG244">
        <v>80</v>
      </c>
      <c r="BH244">
        <v>3</v>
      </c>
      <c r="BI244" s="2">
        <f t="shared" si="193"/>
        <v>26.666666666666668</v>
      </c>
      <c r="BJ244" s="6">
        <f>ROUNDUP(IF($A244=1,BG244/Pieņēmumi!$BY$39,IF($A244=2,BG244/Pieņēmumi!$BY$40,IF($A244=3,BG244/Pieņēmumi!$BY$41,BG244/Pieņēmumi!$BY$42))),$BJ$10)</f>
        <v>4</v>
      </c>
      <c r="BK244" s="6">
        <f t="shared" si="168"/>
        <v>20</v>
      </c>
      <c r="BL244" s="6" t="str">
        <f>IF(AND(BK244&gt;=0,BK244&lt;Pieņēmumi!$BY$46),0,
IF(AND(BK244&gt;= Pieņēmumi!$BY$46,BK244&lt;Pieņēmumi!$BY$47), "Mikro",
IF(AND(BK244&gt;=Pieņēmumi!$BY$47,BK244&lt;Pieņēmumi!$BY$48), "Mazs",
IF(AND(BK244&gt;=Pieņēmumi!$BY$48,BK244&lt;Pieņēmumi!$BY$49), "Vidējs","Liels"))))</f>
        <v>Vidējs</v>
      </c>
      <c r="BM244" s="9">
        <f>IF(BL244="Mikro",Pieņēmumi!$BY$31*BJ244*0.5,
IF(BL244="Mazs",Pieņēmumi!$BY$31*BJ244,
IF(BL244="Vidējs",Pieņēmumi!$BY$32*BJ244,
IF(BL244="Liels",Pieņēmumi!$BY$34*BJ244,
0))))</f>
        <v>5.1679586563307494</v>
      </c>
      <c r="BN244" s="9">
        <f>IF(BL244="Mikro",Pieņēmumi!$BY$31*BJ244*0.5,0)</f>
        <v>0</v>
      </c>
      <c r="BO244">
        <v>72</v>
      </c>
      <c r="BP244">
        <v>3</v>
      </c>
      <c r="BQ244" s="2">
        <f t="shared" si="194"/>
        <v>24</v>
      </c>
      <c r="BR244" s="6">
        <f>ROUNDUP(IF($A244=1,BO244/Pieņēmumi!$CJ$39,IF($A244=2,BO244/Pieņēmumi!$CJ$40,IF($A244=3,BO244/Pieņēmumi!$CJ$41,BO244/Pieņēmumi!$CJ$42))),$BR$10)</f>
        <v>3</v>
      </c>
      <c r="BS244" s="6">
        <f t="shared" si="169"/>
        <v>24</v>
      </c>
      <c r="BT244" s="6" t="str">
        <f>IF(AND(BS244&gt;=0,BS244&lt;Pieņēmumi!$CJ$46),0,
IF(AND(BS244&gt;= Pieņēmumi!$CJ$46,BS244&lt;Pieņēmumi!$CJ$47), "Mikro",
IF(AND(BS244&gt;=Pieņēmumi!$CJ$47,BS244&lt;Pieņēmumi!$CJ$48), "Mazs",
IF(AND(BS244&gt;=Pieņēmumi!$CJ$48,BS244&lt;Pieņēmumi!$CJ$49), "Vidējs","Liels"))))</f>
        <v>Liels</v>
      </c>
      <c r="BU244" s="9">
        <f>IF(BT244="Mikro",Pieņēmumi!$CJ$31*BR244*0.5,
IF(BT244="Mazs",Pieņēmumi!$CJ$31*BR244,
IF(BT244="Vidējs",Pieņēmumi!$CJ$32*BR244,
IF(BT244="Liels",Pieņēmumi!$CJ$34*BR244,
0))))</f>
        <v>5.0865800865800868</v>
      </c>
      <c r="BV244" s="9">
        <f>IF(BT244="Mikro",Pieņēmumi!$CJ$31*BR244*0.5,0)</f>
        <v>0</v>
      </c>
      <c r="BW244">
        <v>76</v>
      </c>
      <c r="BX244">
        <v>3</v>
      </c>
      <c r="BY244" s="2">
        <f>BW244/BX244</f>
        <v>25.333333333333332</v>
      </c>
      <c r="BZ244" s="6">
        <f>ROUNDUP(IF($A244=1,BW244/Pieņēmumi!$CU$42,IF($A244=2,BW244/Pieņēmumi!$CU$43,IF($A244=3,BW244/Pieņēmumi!$CU$44,BW244/Pieņēmumi!$CU$45))),$CH$10)</f>
        <v>4</v>
      </c>
      <c r="CA244" s="6">
        <f t="shared" si="170"/>
        <v>19</v>
      </c>
      <c r="CB244" s="6" t="str">
        <f>IF(AND(CA244&gt;=0,CA244&lt;Pieņēmumi!$CU$49),0,
IF(AND(CA244&gt;=Pieņēmumi!$CU$49,CA244&lt;Pieņēmumi!$CU$50),"Mazs",
IF(AND(CA244&gt;=Pieņēmumi!$CU$50,CA244&lt;Pieņēmumi!$CU$51),"Vidējs","Liels")))</f>
        <v>Vidējs</v>
      </c>
      <c r="CC244" s="9">
        <f>IF(CB244="Mazs",Pieņēmumi!$CU$34*BZ244,IF(CB244="Vidējs",Pieņēmumi!$CU$35*BZ244,IF(CB244="Liels",Pieņēmumi!$CU$37*BZ244,0)))</f>
        <v>5.5555555555555562</v>
      </c>
      <c r="CD244" s="9">
        <f>IF(CB244="Mazs",(Pieņēmumi!$CU$35-Pieņēmumi!$CU$34)*BZ244,0)</f>
        <v>0</v>
      </c>
      <c r="CE244">
        <v>69</v>
      </c>
      <c r="CF244">
        <v>3</v>
      </c>
      <c r="CG244" s="2">
        <f>CE244/CF244</f>
        <v>23</v>
      </c>
      <c r="CH244" s="6">
        <f>ROUNDUP(IF($A244=1,CE244/Pieņēmumi!$DE$42,IF($A244=2,CE244/Pieņēmumi!$DE$43,IF($A244=3,CE244/Pieņēmumi!$DE$44,CE244/Pieņēmumi!$DE$45))),$CH$10)</f>
        <v>3</v>
      </c>
      <c r="CI244" s="6">
        <f t="shared" si="171"/>
        <v>23</v>
      </c>
      <c r="CJ244" s="6" t="str">
        <f>IF(AND(CI244&gt;=0,CI244&lt;Pieņēmumi!$DE$49),0,
IF(AND(CI244&gt;=Pieņēmumi!$DE$49,CI244&lt;Pieņēmumi!$DE$50),"Mazs",
IF(AND(CI244&gt;=Pieņēmumi!$DE$50,CI244&lt;Pieņēmumi!$DE$51),"Vidējs","Liels")))</f>
        <v>Liels</v>
      </c>
      <c r="CK244" s="9">
        <f>IF(CJ244="Mazs",Pieņēmumi!$DE$34*CH244,IF(CJ244="Vidējs",Pieņēmumi!$DE$35*CH244,IF(CJ244="Liels",Pieņēmumi!$DE$37*CH244,0)))</f>
        <v>5.3030303030303028</v>
      </c>
      <c r="CL244" s="9">
        <f>IF(CJ244="Mazs",(Pieņēmumi!$DE$35-Pieņēmumi!$DE$34)*CH244,0)</f>
        <v>0</v>
      </c>
      <c r="CM244">
        <v>55</v>
      </c>
      <c r="CN244">
        <v>3</v>
      </c>
      <c r="CO244" s="2">
        <f>CM244/CN244</f>
        <v>18.333333333333332</v>
      </c>
      <c r="CP244" s="6">
        <f>ROUNDUP(IF($A244=1,CM244/Pieņēmumi!$DO$42,IF($A244=2,CM244/Pieņēmumi!$DO$43,IF($A244=3,CM244/Pieņēmumi!$DO$44,CM244/Pieņēmumi!$DO$45))),$CP$10)</f>
        <v>3</v>
      </c>
      <c r="CQ244" s="6">
        <f t="shared" si="172"/>
        <v>18.333333333333332</v>
      </c>
      <c r="CR244" s="6" t="str">
        <f>IF(AND(CQ244&gt;=0,CQ244&lt;Pieņēmumi!$DO$49),0,
IF(AND(CQ244&gt;=Pieņēmumi!$DO$49,CQ244&lt;Pieņēmumi!$DO$50),"Mazs",
IF(AND(CQ244&gt;=Pieņēmumi!$DO$50,CQ244&lt;Pieņēmumi!$DO$51),"Vidējs","Liels")))</f>
        <v>Vidējs</v>
      </c>
      <c r="CS244" s="9">
        <f>IF(CR244="Mazs",Pieņēmumi!$DO$34*CP244,IF(CR244="Vidējs",Pieņēmumi!$DO$35*CP244,IF(CR244="Liels",Pieņēmumi!$DO$37*CP244,0)))</f>
        <v>4.166666666666667</v>
      </c>
      <c r="CT244" s="9">
        <f>IF(CR244="Mazs",(Pieņēmumi!$DO$35-Pieņēmumi!$DO$34)*CP244,0)</f>
        <v>0</v>
      </c>
      <c r="CU244" s="6">
        <f t="shared" si="173"/>
        <v>421</v>
      </c>
      <c r="CV244" s="6">
        <f t="shared" si="174"/>
        <v>18</v>
      </c>
      <c r="CW244" s="2">
        <f t="shared" si="175"/>
        <v>23.388888888888889</v>
      </c>
      <c r="CX244" t="str">
        <f t="shared" si="176"/>
        <v>Vidējā</v>
      </c>
    </row>
    <row r="245" spans="1:102" x14ac:dyDescent="0.25">
      <c r="A245" s="5">
        <v>3</v>
      </c>
      <c r="B245" s="23">
        <v>0.59819196021679866</v>
      </c>
      <c r="C245">
        <v>7</v>
      </c>
      <c r="D245">
        <v>1</v>
      </c>
      <c r="E245" s="2">
        <f t="shared" ref="E245:E258" si="201">C245/D245</f>
        <v>7</v>
      </c>
      <c r="F245" s="6">
        <f>ROUNDUP(IF($A245=1,C245/Pieņēmumi!$B$39,IF($A245=2,C245/Pieņēmumi!$B$40,IF($A245=3,C245/Pieņēmumi!$B$41,C245/Pieņēmumi!$B$42))),$F$10)</f>
        <v>1</v>
      </c>
      <c r="G245" s="6">
        <f t="shared" si="161"/>
        <v>7</v>
      </c>
      <c r="H245" s="6" t="str">
        <f>IF(AND(G245&gt;=0,G245&lt;Pieņēmumi!$B$46),0,
IF(AND(G245&gt;= Pieņēmumi!$B$46,G245&lt;Pieņēmumi!$B$47), "Mikro",
IF(AND(G245&gt;=Pieņēmumi!$B$47,G245&lt;Pieņēmumi!$B$48), "Mazs",
IF(AND(G245&gt;=Pieņēmumi!$B$48,G245&lt;Pieņēmumi!$B$49), "Vidējs","Liels"))))</f>
        <v>Mikro</v>
      </c>
      <c r="I245" s="9">
        <f>IF(H245="Mikro",Pieņēmumi!$B$31*F245*0.5,
IF(H245="Mazs",Pieņēmumi!$B$31*F245,
IF(H245="Vidējs",Pieņēmumi!$B$32*F245,
IF(H245="Liels",Pieņēmumi!$B$34*F245,
0))))</f>
        <v>0.35792094615624032</v>
      </c>
      <c r="J245" s="9">
        <f>IF(H245="Mikro",Pieņēmumi!$B$31*F245*0.5,0)</f>
        <v>0.35792094615624032</v>
      </c>
      <c r="K245">
        <v>7</v>
      </c>
      <c r="L245">
        <v>1</v>
      </c>
      <c r="M245" s="2">
        <f t="shared" ref="M245:M258" si="202">K245/L245</f>
        <v>7</v>
      </c>
      <c r="N245" s="6">
        <f>ROUNDUP(IF($A245=1,K245/Pieņēmumi!$L$39,IF($A245=2,K245/Pieņēmumi!$L$40,IF($A245=3,K245/Pieņēmumi!$L$41,K245/Pieņēmumi!$L$42))),$N$10)</f>
        <v>1</v>
      </c>
      <c r="O245" s="6">
        <f t="shared" si="162"/>
        <v>7</v>
      </c>
      <c r="P245" s="6" t="str">
        <f>IF(AND(O245&gt;=0,O245&lt;Pieņēmumi!$L$46),0,
IF(AND(O245&gt;= Pieņēmumi!$L$46,O245&lt;Pieņēmumi!$L$47), "Mikro",
IF(AND(O245&gt;=Pieņēmumi!$L$47,O245&lt;Pieņēmumi!$L$48), "Mazs",
IF(AND(O245&gt;=Pieņēmumi!$L$48,O245&lt;Pieņēmumi!$L$49), "Vidējs","Liels"))))</f>
        <v>Mikro</v>
      </c>
      <c r="Q245" s="9">
        <f>IF(P245="Mikro",Pieņēmumi!$L$31*N245*0.5,
IF(P245="Mazs",Pieņēmumi!$L$31*N245,
IF(P245="Vidējs",Pieņēmumi!$L$32*N245,
IF(P245="Liels",Pieņēmumi!$L$34*N245,
0))))</f>
        <v>0.3734827264239029</v>
      </c>
      <c r="R245" s="9">
        <f>IF(P245="Mikro",Pieņēmumi!$L$31*N245*0.5,0)</f>
        <v>0.3734827264239029</v>
      </c>
      <c r="S245">
        <v>4</v>
      </c>
      <c r="T245">
        <v>1</v>
      </c>
      <c r="U245" s="2">
        <f>S245/T245</f>
        <v>4</v>
      </c>
      <c r="V245" s="6">
        <f>ROUNDUP(IF($A245=1,S245/Pieņēmumi!$V$39,IF($A245=2,S245/Pieņēmumi!$V$40,IF($A245=3,S245/Pieņēmumi!$V$41,S245/Pieņēmumi!$V$42))),$V$10)</f>
        <v>1</v>
      </c>
      <c r="W245" s="6">
        <f t="shared" si="163"/>
        <v>4</v>
      </c>
      <c r="X245" s="6" t="str">
        <f>IF(AND(W245&gt;=0,W245&lt;Pieņēmumi!$V$46),0,
IF(AND(W245&gt;= Pieņēmumi!$V$46,W245&lt;Pieņēmumi!$V$47), "Mikro",
IF(AND(W245&gt;=Pieņēmumi!$V$47,W245&lt;Pieņēmumi!$V$48), "Mazs",
IF(AND(W245&gt;=Pieņēmumi!$V$48,W245&lt;Pieņēmumi!$V$49), "Vidējs","Liels"))))</f>
        <v>Mikro</v>
      </c>
      <c r="Y245" s="9">
        <f>IF(X245="Mikro",Pieņēmumi!$V$31*V245*0.5,
IF(X245="Mazs",Pieņēmumi!$V$31*V245,
IF(X245="Vidējs",Pieņēmumi!$V$32*V245,
IF(X245="Liels",Pieņēmumi!$V$34*V245,
0))))</f>
        <v>0.38904450669156554</v>
      </c>
      <c r="Z245" s="9">
        <f>IF(X245="Mikro",Pieņēmumi!$V$31*V245*0.5,0)</f>
        <v>0.38904450669156554</v>
      </c>
      <c r="AA245">
        <v>7</v>
      </c>
      <c r="AB245">
        <v>1</v>
      </c>
      <c r="AC245" s="2">
        <f t="shared" ref="AC245:AC258" si="203">AA245/AB245</f>
        <v>7</v>
      </c>
      <c r="AD245" s="6">
        <f>ROUNDUP(IF($A245=1,AA245/Pieņēmumi!$AF$39,IF($A245=2,AA245/Pieņēmumi!$AF$40,IF($A245=3,AA245/Pieņēmumi!$AF$41,AA245/Pieņēmumi!$AF$42))),$AD$10)</f>
        <v>1</v>
      </c>
      <c r="AE245" s="6">
        <f t="shared" si="164"/>
        <v>7</v>
      </c>
      <c r="AF245" s="6" t="str">
        <f>IF(AND(AE245&gt;=0,AE245&lt;Pieņēmumi!$AF$46),0,
IF(AND(AE245&gt;= Pieņēmumi!$AF$46,AE245&lt;Pieņēmumi!$AF$47), "Mikro",
IF(AND(AE245&gt;=Pieņēmumi!$AF$47,AE245&lt;Pieņēmumi!$AF$48), "Mazs",
IF(AND(AE245&gt;=Pieņēmumi!$AF$48,AE245&lt;Pieņēmumi!$AF$49), "Vidējs","Liels"))))</f>
        <v>Mikro</v>
      </c>
      <c r="AG245" s="9">
        <f>IF(AF245="Mikro",Pieņēmumi!$AF$31*AD245*0.5,
IF(AF245="Mazs",Pieņēmumi!$AF$31*AD245,
IF(AF245="Vidējs",Pieņēmumi!$AF$32*AD245,
IF(AF245="Liels",Pieņēmumi!$AF$34*AD245,
0))))</f>
        <v>0.42016806722689076</v>
      </c>
      <c r="AH245" s="9">
        <f>IF(AF245="Mikro",Pieņēmumi!$AF$31*AD245*0.5,0)</f>
        <v>0.42016806722689076</v>
      </c>
      <c r="AI245">
        <v>9</v>
      </c>
      <c r="AJ245">
        <v>1</v>
      </c>
      <c r="AK245" s="2">
        <f t="shared" ref="AK245:AK250" si="204">AI245/AJ245</f>
        <v>9</v>
      </c>
      <c r="AL245" s="6">
        <f>ROUNDUP(IF($A245=1,AI245/Pieņēmumi!$AR$39,IF($A245=2,AI245/Pieņēmumi!$AR$40,IF($A245=3,AI245/Pieņēmumi!$AR$41,AI245/Pieņēmumi!$AR$42))),$AL$10)</f>
        <v>1</v>
      </c>
      <c r="AM245" s="6">
        <f t="shared" si="165"/>
        <v>9</v>
      </c>
      <c r="AN245" s="6" t="str">
        <f>IF(AND(AM245&gt;=0,AM245&lt;Pieņēmumi!$AR$46),0,
IF(AND(AM245&gt;= Pieņēmumi!$AR$46,AM245&lt;Pieņēmumi!$AR$47), "Mikro",
IF(AND(AM245&gt;=Pieņēmumi!$AR$47,AM245&lt;Pieņēmumi!$AR$48), "Mazs",
IF(AND(AM245&gt;=Pieņēmumi!$AR$48,AM245&lt;Pieņēmumi!$AR$49), "Vidējs","Liels"))))</f>
        <v>Mazs</v>
      </c>
      <c r="AO245" s="9">
        <f>IF(AN245="Mikro",Pieņēmumi!$AR$31*AL245*0.5,
IF(AN245="Mazs",Pieņēmumi!$AR$31*AL245,
IF(AN245="Vidējs",Pieņēmumi!$AR$32*AL245,
IF(AN245="Liels",Pieņēmumi!$AR$34*AL245,
0))))</f>
        <v>0.90258325552443208</v>
      </c>
      <c r="AP245" s="9">
        <f>IF(AN245="Mikro",Pieņēmumi!$AR$31*AL245*0.5,0)</f>
        <v>0</v>
      </c>
      <c r="AQ245">
        <v>8</v>
      </c>
      <c r="AR245">
        <v>1</v>
      </c>
      <c r="AS245" s="2">
        <f t="shared" ref="AS245:AS250" si="205">AQ245/AR245</f>
        <v>8</v>
      </c>
      <c r="AT245" s="6">
        <f>ROUNDUP(IF($A245=1,AQ245/Pieņēmumi!$BC$39,IF($A245=2,AQ245/Pieņēmumi!$BC$40,IF($A245=3,AQ245/Pieņēmumi!$BC$41,AQ245/Pieņēmumi!$BC$42))),$AT$10)</f>
        <v>1</v>
      </c>
      <c r="AU245" s="6">
        <f t="shared" si="166"/>
        <v>8</v>
      </c>
      <c r="AV245" s="6" t="str">
        <f>IF(AND(AU245&gt;=0,AU245&lt;Pieņēmumi!$BC$46),0,
IF(AND(AU245&gt;= Pieņēmumi!$BC$46,AU245&lt;Pieņēmumi!$BC$47), "Mikro",
IF(AND(AU245&gt;=Pieņēmumi!$BC$47,AU245&lt;Pieņēmumi!$BC$48), "Mazs",
IF(AND(AU245&gt;=Pieņēmumi!$BC$48,AU245&lt;Pieņēmumi!$BC$49), "Vidējs","Liels"))))</f>
        <v>Mazs</v>
      </c>
      <c r="AW245" s="9">
        <f>IF(AV245="Mikro",Pieņēmumi!$BC$31*AT245*0.5,
IF(AV245="Mazs",Pieņēmumi!$BC$31*AT245,
IF(AV245="Vidējs",Pieņēmumi!$BC$32*AT245,
IF(AV245="Liels",Pieņēmumi!$BC$34*AT245,
0))))</f>
        <v>0.96483037659508253</v>
      </c>
      <c r="AX245" s="9">
        <f>IF(AV245="Mikro",Pieņēmumi!$BC$31*AT245*0.5,0)</f>
        <v>0</v>
      </c>
      <c r="AY245">
        <v>7</v>
      </c>
      <c r="AZ245">
        <v>1</v>
      </c>
      <c r="BA245" s="2">
        <f t="shared" si="192"/>
        <v>7</v>
      </c>
      <c r="BB245" s="6">
        <f>ROUNDUP(IF($A245=1,AY245/Pieņēmumi!$BN$39,IF($A245=2,AY245/Pieņēmumi!$BN$40,IF($A245=3,AY245/Pieņēmumi!$BN$41,AY245/Pieņēmumi!$BN$42))),$BB$10)</f>
        <v>1</v>
      </c>
      <c r="BC245" s="6">
        <f t="shared" si="167"/>
        <v>7</v>
      </c>
      <c r="BD245" s="6" t="str">
        <f>IF(AND(BC245&gt;=0,BC245&lt;Pieņēmumi!$BN$46),0,
IF(AND(BC245&gt;= Pieņēmumi!$BN$46,BC245&lt;Pieņēmumi!$BN$47), "Mikro",
IF(AND(BC245&gt;=Pieņēmumi!$BN$47,BC245&lt;Pieņēmumi!$BN$48), "Mazs",
IF(AND(BC245&gt;=Pieņēmumi!$BN$48,BC245&lt;Pieņēmumi!$BN$49), "Vidējs","Liels"))))</f>
        <v>Mikro</v>
      </c>
      <c r="BE245" s="9">
        <f>IF(BD245="Mikro",Pieņēmumi!$BN$31*BB245*0.5,
IF(BD245="Mazs",Pieņēmumi!$BN$31*BB245,
IF(BD245="Vidējs",Pieņēmumi!$BN$32*BB245,
IF(BD245="Liels",Pieņēmumi!$BN$34*BB245,
0))))</f>
        <v>0.51353874883286654</v>
      </c>
      <c r="BF245" s="9">
        <f>IF(BD245="Mikro",Pieņēmumi!$BN$31*BB245*0.5,0)</f>
        <v>0.51353874883286654</v>
      </c>
      <c r="BG245">
        <v>8</v>
      </c>
      <c r="BH245">
        <v>1</v>
      </c>
      <c r="BI245" s="2">
        <f t="shared" si="193"/>
        <v>8</v>
      </c>
      <c r="BJ245" s="6">
        <f>ROUNDUP(IF($A245=1,BG245/Pieņēmumi!$BY$39,IF($A245=2,BG245/Pieņēmumi!$BY$40,IF($A245=3,BG245/Pieņēmumi!$BY$41,BG245/Pieņēmumi!$BY$42))),$BJ$10)</f>
        <v>1</v>
      </c>
      <c r="BK245" s="6">
        <f t="shared" si="168"/>
        <v>8</v>
      </c>
      <c r="BL245" s="6" t="str">
        <f>IF(AND(BK245&gt;=0,BK245&lt;Pieņēmumi!$BY$46),0,
IF(AND(BK245&gt;= Pieņēmumi!$BY$46,BK245&lt;Pieņēmumi!$BY$47), "Mikro",
IF(AND(BK245&gt;=Pieņēmumi!$BY$47,BK245&lt;Pieņēmumi!$BY$48), "Mazs",
IF(AND(BK245&gt;=Pieņēmumi!$BY$48,BK245&lt;Pieņēmumi!$BY$49), "Vidējs","Liels"))))</f>
        <v>Mazs</v>
      </c>
      <c r="BM245" s="9">
        <f>IF(BL245="Mikro",Pieņēmumi!$BY$31*BJ245*0.5,
IF(BL245="Mazs",Pieņēmumi!$BY$31*BJ245,
IF(BL245="Vidējs",Pieņēmumi!$BY$32*BJ245,
IF(BL245="Liels",Pieņēmumi!$BY$34*BJ245,
0))))</f>
        <v>1.0893246187363834</v>
      </c>
      <c r="BN245" s="9">
        <f>IF(BL245="Mikro",Pieņēmumi!$BY$31*BJ245*0.5,0)</f>
        <v>0</v>
      </c>
      <c r="BO245">
        <v>6</v>
      </c>
      <c r="BP245">
        <v>1</v>
      </c>
      <c r="BQ245" s="2">
        <f t="shared" si="194"/>
        <v>6</v>
      </c>
      <c r="BR245" s="6">
        <f>ROUNDUP(IF($A245=1,BO245/Pieņēmumi!$CJ$39,IF($A245=2,BO245/Pieņēmumi!$CJ$40,IF($A245=3,BO245/Pieņēmumi!$CJ$41,BO245/Pieņēmumi!$CJ$42))),$BR$10)</f>
        <v>1</v>
      </c>
      <c r="BS245" s="6">
        <f t="shared" si="169"/>
        <v>6</v>
      </c>
      <c r="BT245" s="6" t="str">
        <f>IF(AND(BS245&gt;=0,BS245&lt;Pieņēmumi!$CJ$46),0,
IF(AND(BS245&gt;= Pieņēmumi!$CJ$46,BS245&lt;Pieņēmumi!$CJ$47), "Mikro",
IF(AND(BS245&gt;=Pieņēmumi!$CJ$47,BS245&lt;Pieņēmumi!$CJ$48), "Mazs",
IF(AND(BS245&gt;=Pieņēmumi!$CJ$48,BS245&lt;Pieņēmumi!$CJ$49), "Vidējs","Liels"))))</f>
        <v>Mikro</v>
      </c>
      <c r="BU245" s="9">
        <f>IF(BT245="Mikro",Pieņēmumi!$CJ$31*BR245*0.5,
IF(BT245="Mazs",Pieņēmumi!$CJ$31*BR245,
IF(BT245="Vidējs",Pieņēmumi!$CJ$32*BR245,
IF(BT245="Liels",Pieņēmumi!$CJ$34*BR245,
0))))</f>
        <v>0.54466230936819171</v>
      </c>
      <c r="BV245" s="9">
        <f>IF(BT245="Mikro",Pieņēmumi!$CJ$31*BR245*0.5,0)</f>
        <v>0.54466230936819171</v>
      </c>
      <c r="BW245">
        <v>0</v>
      </c>
      <c r="BX245">
        <v>0</v>
      </c>
      <c r="BY245" s="2">
        <v>0</v>
      </c>
      <c r="BZ245" s="6">
        <f>ROUNDUP(IF($A245=1,BW245/Pieņēmumi!$CU$42,IF($A245=2,BW245/Pieņēmumi!$CU$43,IF($A245=3,BW245/Pieņēmumi!$CU$44,BW245/Pieņēmumi!$CU$45))),$CH$10)</f>
        <v>0</v>
      </c>
      <c r="CA245" s="6">
        <f t="shared" si="170"/>
        <v>0</v>
      </c>
      <c r="CB245" s="6">
        <f>IF(AND(CA245&gt;=0,CA245&lt;Pieņēmumi!$CU$49),0,
IF(AND(CA245&gt;=Pieņēmumi!$CU$49,CA245&lt;Pieņēmumi!$CU$50),"Mazs",
IF(AND(CA245&gt;=Pieņēmumi!$CU$50,CA245&lt;Pieņēmumi!$CU$51),"Vidējs","Liels")))</f>
        <v>0</v>
      </c>
      <c r="CC245" s="9">
        <f>IF(CB245="Mazs",Pieņēmumi!$CU$34*BZ245,IF(CB245="Vidējs",Pieņēmumi!$CU$35*BZ245,IF(CB245="Liels",Pieņēmumi!$CU$37*BZ245,0)))</f>
        <v>0</v>
      </c>
      <c r="CD245" s="9">
        <f>IF(CB245="Mazs",(Pieņēmumi!$CU$35-Pieņēmumi!$CU$34)*BZ245,0)</f>
        <v>0</v>
      </c>
      <c r="CE245">
        <v>0</v>
      </c>
      <c r="CF245">
        <v>0</v>
      </c>
      <c r="CG245" s="2">
        <v>0</v>
      </c>
      <c r="CH245" s="6">
        <f>ROUNDUP(IF($A245=1,CE245/Pieņēmumi!$DE$42,IF($A245=2,CE245/Pieņēmumi!$DE$43,IF($A245=3,CE245/Pieņēmumi!$DE$44,CE245/Pieņēmumi!$DE$45))),$CH$10)</f>
        <v>0</v>
      </c>
      <c r="CI245" s="6">
        <f t="shared" si="171"/>
        <v>0</v>
      </c>
      <c r="CJ245" s="6">
        <f>IF(AND(CI245&gt;=0,CI245&lt;Pieņēmumi!$DE$49),0,
IF(AND(CI245&gt;=Pieņēmumi!$DE$49,CI245&lt;Pieņēmumi!$DE$50),"Mazs",
IF(AND(CI245&gt;=Pieņēmumi!$DE$50,CI245&lt;Pieņēmumi!$DE$51),"Vidējs","Liels")))</f>
        <v>0</v>
      </c>
      <c r="CK245" s="9">
        <f>IF(CJ245="Mazs",Pieņēmumi!$DE$34*CH245,IF(CJ245="Vidējs",Pieņēmumi!$DE$35*CH245,IF(CJ245="Liels",Pieņēmumi!$DE$37*CH245,0)))</f>
        <v>0</v>
      </c>
      <c r="CL245" s="9">
        <f>IF(CJ245="Mazs",(Pieņēmumi!$DE$35-Pieņēmumi!$DE$34)*CH245,0)</f>
        <v>0</v>
      </c>
      <c r="CM245">
        <v>0</v>
      </c>
      <c r="CN245">
        <v>0</v>
      </c>
      <c r="CO245" s="2">
        <v>0</v>
      </c>
      <c r="CP245" s="6">
        <f>ROUNDUP(IF($A245=1,CM245/Pieņēmumi!$DO$42,IF($A245=2,CM245/Pieņēmumi!$DO$43,IF($A245=3,CM245/Pieņēmumi!$DO$44,CM245/Pieņēmumi!$DO$45))),$CP$10)</f>
        <v>0</v>
      </c>
      <c r="CQ245" s="6">
        <f t="shared" si="172"/>
        <v>0</v>
      </c>
      <c r="CR245" s="6">
        <f>IF(AND(CQ245&gt;=0,CQ245&lt;Pieņēmumi!$DO$49),0,
IF(AND(CQ245&gt;=Pieņēmumi!$DO$49,CQ245&lt;Pieņēmumi!$DO$50),"Mazs",
IF(AND(CQ245&gt;=Pieņēmumi!$DO$50,CQ245&lt;Pieņēmumi!$DO$51),"Vidējs","Liels")))</f>
        <v>0</v>
      </c>
      <c r="CS245" s="9">
        <f>IF(CR245="Mazs",Pieņēmumi!$DO$34*CP245,IF(CR245="Vidējs",Pieņēmumi!$DO$35*CP245,IF(CR245="Liels",Pieņēmumi!$DO$37*CP245,0)))</f>
        <v>0</v>
      </c>
      <c r="CT245" s="9">
        <f>IF(CR245="Mazs",(Pieņēmumi!$DO$35-Pieņēmumi!$DO$34)*CP245,0)</f>
        <v>0</v>
      </c>
      <c r="CU245" s="6">
        <f t="shared" si="173"/>
        <v>63</v>
      </c>
      <c r="CV245" s="6">
        <f t="shared" si="174"/>
        <v>9</v>
      </c>
      <c r="CW245" s="2">
        <f t="shared" si="175"/>
        <v>7</v>
      </c>
      <c r="CX245" t="str">
        <f t="shared" si="176"/>
        <v>Mazā</v>
      </c>
    </row>
    <row r="246" spans="1:102" x14ac:dyDescent="0.25">
      <c r="A246" s="5">
        <v>1</v>
      </c>
      <c r="B246" s="23">
        <v>0.58854185551066873</v>
      </c>
      <c r="C246">
        <v>45</v>
      </c>
      <c r="D246">
        <v>2</v>
      </c>
      <c r="E246" s="2">
        <f t="shared" si="201"/>
        <v>22.5</v>
      </c>
      <c r="F246" s="6">
        <f>ROUNDUP(IF($A246=1,C246/Pieņēmumi!$B$39,IF($A246=2,C246/Pieņēmumi!$B$40,IF($A246=3,C246/Pieņēmumi!$B$41,C246/Pieņēmumi!$B$42))),$F$10)</f>
        <v>3</v>
      </c>
      <c r="G246" s="6">
        <f t="shared" si="161"/>
        <v>15</v>
      </c>
      <c r="H246" s="6" t="str">
        <f>IF(AND(G246&gt;=0,G246&lt;Pieņēmumi!$B$46),0,
IF(AND(G246&gt;= Pieņēmumi!$B$46,G246&lt;Pieņēmumi!$B$47), "Mikro",
IF(AND(G246&gt;=Pieņēmumi!$B$47,G246&lt;Pieņēmumi!$B$48), "Mazs",
IF(AND(G246&gt;=Pieņēmumi!$B$48,G246&lt;Pieņēmumi!$B$49), "Vidējs","Liels"))))</f>
        <v>Vidējs</v>
      </c>
      <c r="I246" s="9">
        <f>IF(H246="Mikro",Pieņēmumi!$B$31*F246*0.5,
IF(H246="Mazs",Pieņēmumi!$B$31*F246,
IF(H246="Vidējs",Pieņēmumi!$B$32*F246,
IF(H246="Liels",Pieņēmumi!$B$34*F246,
0))))</f>
        <v>2.4224806201550386</v>
      </c>
      <c r="J246" s="9">
        <f>IF(H246="Mikro",Pieņēmumi!$B$31*F246*0.5,0)</f>
        <v>0</v>
      </c>
      <c r="K246">
        <v>51</v>
      </c>
      <c r="L246">
        <v>2</v>
      </c>
      <c r="M246" s="2">
        <f t="shared" si="202"/>
        <v>25.5</v>
      </c>
      <c r="N246" s="6">
        <f>ROUNDUP(IF($A246=1,K246/Pieņēmumi!$L$39,IF($A246=2,K246/Pieņēmumi!$L$40,IF($A246=3,K246/Pieņēmumi!$L$41,K246/Pieņēmumi!$L$42))),$N$10)</f>
        <v>3</v>
      </c>
      <c r="O246" s="6">
        <f t="shared" si="162"/>
        <v>17</v>
      </c>
      <c r="P246" s="6" t="str">
        <f>IF(AND(O246&gt;=0,O246&lt;Pieņēmumi!$L$46),0,
IF(AND(O246&gt;= Pieņēmumi!$L$46,O246&lt;Pieņēmumi!$L$47), "Mikro",
IF(AND(O246&gt;=Pieņēmumi!$L$47,O246&lt;Pieņēmumi!$L$48), "Mazs",
IF(AND(O246&gt;=Pieņēmumi!$L$48,O246&lt;Pieņēmumi!$L$49), "Vidējs","Liels"))))</f>
        <v>Vidējs</v>
      </c>
      <c r="Q246" s="9">
        <f>IF(P246="Mikro",Pieņēmumi!$L$31*N246*0.5,
IF(P246="Mazs",Pieņēmumi!$L$31*N246,
IF(P246="Vidējs",Pieņēmumi!$L$32*N246,
IF(P246="Liels",Pieņēmumi!$L$34*N246,
0))))</f>
        <v>2.5193798449612408</v>
      </c>
      <c r="R246" s="9">
        <f>IF(P246="Mikro",Pieņēmumi!$L$31*N246*0.5,0)</f>
        <v>0</v>
      </c>
      <c r="S246">
        <v>53</v>
      </c>
      <c r="T246">
        <v>2</v>
      </c>
      <c r="U246" s="2">
        <f>S246/T246</f>
        <v>26.5</v>
      </c>
      <c r="V246" s="6">
        <f>ROUNDUP(IF($A246=1,S246/Pieņēmumi!$V$39,IF($A246=2,S246/Pieņēmumi!$V$40,IF($A246=3,S246/Pieņēmumi!$V$41,S246/Pieņēmumi!$V$42))),$V$10)</f>
        <v>3</v>
      </c>
      <c r="W246" s="6">
        <f t="shared" si="163"/>
        <v>17.666666666666668</v>
      </c>
      <c r="X246" s="6" t="str">
        <f>IF(AND(W246&gt;=0,W246&lt;Pieņēmumi!$V$46),0,
IF(AND(W246&gt;= Pieņēmumi!$V$46,W246&lt;Pieņēmumi!$V$47), "Mikro",
IF(AND(W246&gt;=Pieņēmumi!$V$47,W246&lt;Pieņēmumi!$V$48), "Mazs",
IF(AND(W246&gt;=Pieņēmumi!$V$48,W246&lt;Pieņēmumi!$V$49), "Vidējs","Liels"))))</f>
        <v>Vidējs</v>
      </c>
      <c r="Y246" s="9">
        <f>IF(X246="Mikro",Pieņēmumi!$V$31*V246*0.5,
IF(X246="Mazs",Pieņēmumi!$V$31*V246,
IF(X246="Vidējs",Pieņēmumi!$V$32*V246,
IF(X246="Liels",Pieņēmumi!$V$34*V246,
0))))</f>
        <v>2.6162790697674421</v>
      </c>
      <c r="Z246" s="9">
        <f>IF(X246="Mikro",Pieņēmumi!$V$31*V246*0.5,0)</f>
        <v>0</v>
      </c>
      <c r="AA246">
        <v>68</v>
      </c>
      <c r="AB246">
        <v>3</v>
      </c>
      <c r="AC246" s="2">
        <f t="shared" si="203"/>
        <v>22.666666666666668</v>
      </c>
      <c r="AD246" s="6">
        <f>ROUNDUP(IF($A246=1,AA246/Pieņēmumi!$AF$39,IF($A246=2,AA246/Pieņēmumi!$AF$40,IF($A246=3,AA246/Pieņēmumi!$AF$41,AA246/Pieņēmumi!$AF$42))),$AD$10)</f>
        <v>4</v>
      </c>
      <c r="AE246" s="6">
        <f t="shared" si="164"/>
        <v>17</v>
      </c>
      <c r="AF246" s="6" t="str">
        <f>IF(AND(AE246&gt;=0,AE246&lt;Pieņēmumi!$AF$46),0,
IF(AND(AE246&gt;= Pieņēmumi!$AF$46,AE246&lt;Pieņēmumi!$AF$47), "Mikro",
IF(AND(AE246&gt;=Pieņēmumi!$AF$47,AE246&lt;Pieņēmumi!$AF$48), "Mazs",
IF(AND(AE246&gt;=Pieņēmumi!$AF$48,AE246&lt;Pieņēmumi!$AF$49), "Vidējs","Liels"))))</f>
        <v>Vidējs</v>
      </c>
      <c r="AG246" s="9">
        <f>IF(AF246="Mikro",Pieņēmumi!$AF$31*AD246*0.5,
IF(AF246="Mazs",Pieņēmumi!$AF$31*AD246,
IF(AF246="Vidējs",Pieņēmumi!$AF$32*AD246,
IF(AF246="Liels",Pieņēmumi!$AF$34*AD246,
0))))</f>
        <v>4.1343669250646</v>
      </c>
      <c r="AH246" s="9">
        <f>IF(AF246="Mikro",Pieņēmumi!$AF$31*AD246*0.5,0)</f>
        <v>0</v>
      </c>
      <c r="AI246">
        <v>53</v>
      </c>
      <c r="AJ246">
        <v>3</v>
      </c>
      <c r="AK246" s="2">
        <f t="shared" si="204"/>
        <v>17.666666666666668</v>
      </c>
      <c r="AL246" s="6">
        <f>ROUNDUP(IF($A246=1,AI246/Pieņēmumi!$AR$39,IF($A246=2,AI246/Pieņēmumi!$AR$40,IF($A246=3,AI246/Pieņēmumi!$AR$41,AI246/Pieņēmumi!$AR$42))),$AL$10)</f>
        <v>3</v>
      </c>
      <c r="AM246" s="6">
        <f t="shared" si="165"/>
        <v>17.666666666666668</v>
      </c>
      <c r="AN246" s="6" t="str">
        <f>IF(AND(AM246&gt;=0,AM246&lt;Pieņēmumi!$AR$46),0,
IF(AND(AM246&gt;= Pieņēmumi!$AR$46,AM246&lt;Pieņēmumi!$AR$47), "Mikro",
IF(AND(AM246&gt;=Pieņēmumi!$AR$47,AM246&lt;Pieņēmumi!$AR$48), "Mazs",
IF(AND(AM246&gt;=Pieņēmumi!$AR$48,AM246&lt;Pieņēmumi!$AR$49), "Vidējs","Liels"))))</f>
        <v>Vidējs</v>
      </c>
      <c r="AO246" s="9">
        <f>IF(AN246="Mikro",Pieņēmumi!$AR$31*AL246*0.5,
IF(AN246="Mazs",Pieņēmumi!$AR$31*AL246,
IF(AN246="Vidējs",Pieņēmumi!$AR$32*AL246,
IF(AN246="Liels",Pieņēmumi!$AR$34*AL246,
0))))</f>
        <v>3.2945736434108532</v>
      </c>
      <c r="AP246" s="9">
        <f>IF(AN246="Mikro",Pieņēmumi!$AR$31*AL246*0.5,0)</f>
        <v>0</v>
      </c>
      <c r="AQ246">
        <v>69</v>
      </c>
      <c r="AR246">
        <v>3</v>
      </c>
      <c r="AS246" s="2">
        <f t="shared" si="205"/>
        <v>23</v>
      </c>
      <c r="AT246" s="6">
        <f>ROUNDUP(IF($A246=1,AQ246/Pieņēmumi!$BC$39,IF($A246=2,AQ246/Pieņēmumi!$BC$40,IF($A246=3,AQ246/Pieņēmumi!$BC$41,AQ246/Pieņēmumi!$BC$42))),$AT$10)</f>
        <v>3</v>
      </c>
      <c r="AU246" s="6">
        <f t="shared" si="166"/>
        <v>23</v>
      </c>
      <c r="AV246" s="6" t="str">
        <f>IF(AND(AU246&gt;=0,AU246&lt;Pieņēmumi!$BC$46),0,
IF(AND(AU246&gt;= Pieņēmumi!$BC$46,AU246&lt;Pieņēmumi!$BC$47), "Mikro",
IF(AND(AU246&gt;=Pieņēmumi!$BC$47,AU246&lt;Pieņēmumi!$BC$48), "Mazs",
IF(AND(AU246&gt;=Pieņēmumi!$BC$48,AU246&lt;Pieņēmumi!$BC$49), "Vidējs","Liels"))))</f>
        <v>Liels</v>
      </c>
      <c r="AW246" s="9">
        <f>IF(AV246="Mikro",Pieņēmumi!$BC$31*AT246*0.5,
IF(AV246="Mazs",Pieņēmumi!$BC$31*AT246,
IF(AV246="Vidējs",Pieņēmumi!$BC$32*AT246,
IF(AV246="Liels",Pieņēmumi!$BC$34*AT246,
0))))</f>
        <v>4.545454545454545</v>
      </c>
      <c r="AX246" s="9">
        <f>IF(AV246="Mikro",Pieņēmumi!$BC$31*AT246*0.5,0)</f>
        <v>0</v>
      </c>
      <c r="AY246">
        <v>70</v>
      </c>
      <c r="AZ246">
        <v>3</v>
      </c>
      <c r="BA246" s="2">
        <f t="shared" si="192"/>
        <v>23.333333333333332</v>
      </c>
      <c r="BB246" s="6">
        <f>ROUNDUP(IF($A246=1,AY246/Pieņēmumi!$BN$39,IF($A246=2,AY246/Pieņēmumi!$BN$40,IF($A246=3,AY246/Pieņēmumi!$BN$41,AY246/Pieņēmumi!$BN$42))),$BB$10)</f>
        <v>3</v>
      </c>
      <c r="BC246" s="6">
        <f t="shared" si="167"/>
        <v>23.333333333333332</v>
      </c>
      <c r="BD246" s="6" t="str">
        <f>IF(AND(BC246&gt;=0,BC246&lt;Pieņēmumi!$BN$46),0,
IF(AND(BC246&gt;= Pieņēmumi!$BN$46,BC246&lt;Pieņēmumi!$BN$47), "Mikro",
IF(AND(BC246&gt;=Pieņēmumi!$BN$47,BC246&lt;Pieņēmumi!$BN$48), "Mazs",
IF(AND(BC246&gt;=Pieņēmumi!$BN$48,BC246&lt;Pieņēmumi!$BN$49), "Vidējs","Liels"))))</f>
        <v>Liels</v>
      </c>
      <c r="BE246" s="9">
        <f>IF(BD246="Mikro",Pieņēmumi!$BN$31*BB246*0.5,
IF(BD246="Mazs",Pieņēmumi!$BN$31*BB246,
IF(BD246="Vidējs",Pieņēmumi!$BN$32*BB246,
IF(BD246="Liels",Pieņēmumi!$BN$34*BB246,
0))))</f>
        <v>4.7619047619047619</v>
      </c>
      <c r="BF246" s="9">
        <f>IF(BD246="Mikro",Pieņēmumi!$BN$31*BB246*0.5,0)</f>
        <v>0</v>
      </c>
      <c r="BG246">
        <v>58</v>
      </c>
      <c r="BH246">
        <v>4</v>
      </c>
      <c r="BI246" s="2">
        <f t="shared" si="193"/>
        <v>14.5</v>
      </c>
      <c r="BJ246" s="6">
        <f>ROUNDUP(IF($A246=1,BG246/Pieņēmumi!$BY$39,IF($A246=2,BG246/Pieņēmumi!$BY$40,IF($A246=3,BG246/Pieņēmumi!$BY$41,BG246/Pieņēmumi!$BY$42))),$BJ$10)</f>
        <v>3</v>
      </c>
      <c r="BK246" s="6">
        <f t="shared" si="168"/>
        <v>19.333333333333332</v>
      </c>
      <c r="BL246" s="6" t="str">
        <f>IF(AND(BK246&gt;=0,BK246&lt;Pieņēmumi!$BY$46),0,
IF(AND(BK246&gt;= Pieņēmumi!$BY$46,BK246&lt;Pieņēmumi!$BY$47), "Mikro",
IF(AND(BK246&gt;=Pieņēmumi!$BY$47,BK246&lt;Pieņēmumi!$BY$48), "Mazs",
IF(AND(BK246&gt;=Pieņēmumi!$BY$48,BK246&lt;Pieņēmumi!$BY$49), "Vidējs","Liels"))))</f>
        <v>Vidējs</v>
      </c>
      <c r="BM246" s="9">
        <f>IF(BL246="Mikro",Pieņēmumi!$BY$31*BJ246*0.5,
IF(BL246="Mazs",Pieņēmumi!$BY$31*BJ246,
IF(BL246="Vidējs",Pieņēmumi!$BY$32*BJ246,
IF(BL246="Liels",Pieņēmumi!$BY$34*BJ246,
0))))</f>
        <v>3.8759689922480618</v>
      </c>
      <c r="BN246" s="9">
        <f>IF(BL246="Mikro",Pieņēmumi!$BY$31*BJ246*0.5,0)</f>
        <v>0</v>
      </c>
      <c r="BO246">
        <v>54</v>
      </c>
      <c r="BP246">
        <v>5</v>
      </c>
      <c r="BQ246" s="2">
        <f t="shared" si="194"/>
        <v>10.8</v>
      </c>
      <c r="BR246" s="6">
        <f>ROUNDUP(IF($A246=1,BO246/Pieņēmumi!$CJ$39,IF($A246=2,BO246/Pieņēmumi!$CJ$40,IF($A246=3,BO246/Pieņēmumi!$CJ$41,BO246/Pieņēmumi!$CJ$42))),$BR$10)</f>
        <v>3</v>
      </c>
      <c r="BS246" s="6">
        <f t="shared" si="169"/>
        <v>18</v>
      </c>
      <c r="BT246" s="6" t="str">
        <f>IF(AND(BS246&gt;=0,BS246&lt;Pieņēmumi!$CJ$46),0,
IF(AND(BS246&gt;= Pieņēmumi!$CJ$46,BS246&lt;Pieņēmumi!$CJ$47), "Mikro",
IF(AND(BS246&gt;=Pieņēmumi!$CJ$47,BS246&lt;Pieņēmumi!$CJ$48), "Mazs",
IF(AND(BS246&gt;=Pieņēmumi!$CJ$48,BS246&lt;Pieņēmumi!$CJ$49), "Vidējs","Liels"))))</f>
        <v>Vidējs</v>
      </c>
      <c r="BU246" s="9">
        <f>IF(BT246="Mikro",Pieņēmumi!$CJ$31*BR246*0.5,
IF(BT246="Mazs",Pieņēmumi!$CJ$31*BR246,
IF(BT246="Vidējs",Pieņēmumi!$CJ$32*BR246,
IF(BT246="Liels",Pieņēmumi!$CJ$34*BR246,
0))))</f>
        <v>3.8759689922480618</v>
      </c>
      <c r="BV246" s="9">
        <f>IF(BT246="Mikro",Pieņēmumi!$CJ$31*BR246*0.5,0)</f>
        <v>0</v>
      </c>
      <c r="BW246">
        <v>53</v>
      </c>
      <c r="BX246">
        <v>2</v>
      </c>
      <c r="BY246" s="2">
        <f>BW246/BX246</f>
        <v>26.5</v>
      </c>
      <c r="BZ246" s="6">
        <f>ROUNDUP(IF($A246=1,BW246/Pieņēmumi!$CU$42,IF($A246=2,BW246/Pieņēmumi!$CU$43,IF($A246=3,BW246/Pieņēmumi!$CU$44,BW246/Pieņēmumi!$CU$45))),$CH$10)</f>
        <v>3</v>
      </c>
      <c r="CA246" s="6">
        <f t="shared" si="170"/>
        <v>17.666666666666668</v>
      </c>
      <c r="CB246" s="6" t="str">
        <f>IF(AND(CA246&gt;=0,CA246&lt;Pieņēmumi!$CU$49),0,
IF(AND(CA246&gt;=Pieņēmumi!$CU$49,CA246&lt;Pieņēmumi!$CU$50),"Mazs",
IF(AND(CA246&gt;=Pieņēmumi!$CU$50,CA246&lt;Pieņēmumi!$CU$51),"Vidējs","Liels")))</f>
        <v>Vidējs</v>
      </c>
      <c r="CC246" s="9">
        <f>IF(CB246="Mazs",Pieņēmumi!$CU$34*BZ246,IF(CB246="Vidējs",Pieņēmumi!$CU$35*BZ246,IF(CB246="Liels",Pieņēmumi!$CU$37*BZ246,0)))</f>
        <v>4.166666666666667</v>
      </c>
      <c r="CD246" s="9">
        <f>IF(CB246="Mazs",(Pieņēmumi!$CU$35-Pieņēmumi!$CU$34)*BZ246,0)</f>
        <v>0</v>
      </c>
      <c r="CE246">
        <v>39</v>
      </c>
      <c r="CF246">
        <v>2</v>
      </c>
      <c r="CG246" s="2">
        <f>CE246/CF246</f>
        <v>19.5</v>
      </c>
      <c r="CH246" s="6">
        <f>ROUNDUP(IF($A246=1,CE246/Pieņēmumi!$DE$42,IF($A246=2,CE246/Pieņēmumi!$DE$43,IF($A246=3,CE246/Pieņēmumi!$DE$44,CE246/Pieņēmumi!$DE$45))),$CH$10)</f>
        <v>2</v>
      </c>
      <c r="CI246" s="6">
        <f t="shared" si="171"/>
        <v>19.5</v>
      </c>
      <c r="CJ246" s="6" t="str">
        <f>IF(AND(CI246&gt;=0,CI246&lt;Pieņēmumi!$DE$49),0,
IF(AND(CI246&gt;=Pieņēmumi!$DE$49,CI246&lt;Pieņēmumi!$DE$50),"Mazs",
IF(AND(CI246&gt;=Pieņēmumi!$DE$50,CI246&lt;Pieņēmumi!$DE$51),"Vidējs","Liels")))</f>
        <v>Vidējs</v>
      </c>
      <c r="CK246" s="9">
        <f>IF(CJ246="Mazs",Pieņēmumi!$DE$34*CH246,IF(CJ246="Vidējs",Pieņēmumi!$DE$35*CH246,IF(CJ246="Liels",Pieņēmumi!$DE$37*CH246,0)))</f>
        <v>2.7777777777777781</v>
      </c>
      <c r="CL246" s="9">
        <f>IF(CJ246="Mazs",(Pieņēmumi!$DE$35-Pieņēmumi!$DE$34)*CH246,0)</f>
        <v>0</v>
      </c>
      <c r="CM246">
        <v>37</v>
      </c>
      <c r="CN246">
        <v>2</v>
      </c>
      <c r="CO246" s="2">
        <f>CM246/CN246</f>
        <v>18.5</v>
      </c>
      <c r="CP246" s="6">
        <f>ROUNDUP(IF($A246=1,CM246/Pieņēmumi!$DO$42,IF($A246=2,CM246/Pieņēmumi!$DO$43,IF($A246=3,CM246/Pieņēmumi!$DO$44,CM246/Pieņēmumi!$DO$45))),$CP$10)</f>
        <v>2</v>
      </c>
      <c r="CQ246" s="6">
        <f t="shared" si="172"/>
        <v>18.5</v>
      </c>
      <c r="CR246" s="6" t="str">
        <f>IF(AND(CQ246&gt;=0,CQ246&lt;Pieņēmumi!$DO$49),0,
IF(AND(CQ246&gt;=Pieņēmumi!$DO$49,CQ246&lt;Pieņēmumi!$DO$50),"Mazs",
IF(AND(CQ246&gt;=Pieņēmumi!$DO$50,CQ246&lt;Pieņēmumi!$DO$51),"Vidējs","Liels")))</f>
        <v>Vidējs</v>
      </c>
      <c r="CS246" s="9">
        <f>IF(CR246="Mazs",Pieņēmumi!$DO$34*CP246,IF(CR246="Vidējs",Pieņēmumi!$DO$35*CP246,IF(CR246="Liels",Pieņēmumi!$DO$37*CP246,0)))</f>
        <v>2.7777777777777781</v>
      </c>
      <c r="CT246" s="9">
        <f>IF(CR246="Mazs",(Pieņēmumi!$DO$35-Pieņēmumi!$DO$34)*CP246,0)</f>
        <v>0</v>
      </c>
      <c r="CU246" s="6">
        <f t="shared" si="173"/>
        <v>650</v>
      </c>
      <c r="CV246" s="6">
        <f t="shared" si="174"/>
        <v>33</v>
      </c>
      <c r="CW246" s="2">
        <f t="shared" si="175"/>
        <v>19.696969696969695</v>
      </c>
      <c r="CX246" t="str">
        <f t="shared" si="176"/>
        <v>Lielā</v>
      </c>
    </row>
    <row r="247" spans="1:102" x14ac:dyDescent="0.25">
      <c r="A247" s="5">
        <v>3</v>
      </c>
      <c r="B247" s="23">
        <v>0.58852569144740985</v>
      </c>
      <c r="C247">
        <v>24</v>
      </c>
      <c r="D247">
        <v>2</v>
      </c>
      <c r="E247" s="2">
        <f t="shared" si="201"/>
        <v>12</v>
      </c>
      <c r="F247" s="6">
        <f>ROUNDUP(IF($A247=1,C247/Pieņēmumi!$B$39,IF($A247=2,C247/Pieņēmumi!$B$40,IF($A247=3,C247/Pieņēmumi!$B$41,C247/Pieņēmumi!$B$42))),$F$10)</f>
        <v>2</v>
      </c>
      <c r="G247" s="6">
        <f t="shared" si="161"/>
        <v>12</v>
      </c>
      <c r="H247" s="6" t="str">
        <f>IF(AND(G247&gt;=0,G247&lt;Pieņēmumi!$B$46),0,
IF(AND(G247&gt;= Pieņēmumi!$B$46,G247&lt;Pieņēmumi!$B$47), "Mikro",
IF(AND(G247&gt;=Pieņēmumi!$B$47,G247&lt;Pieņēmumi!$B$48), "Mazs",
IF(AND(G247&gt;=Pieņēmumi!$B$48,G247&lt;Pieņēmumi!$B$49), "Vidējs","Liels"))))</f>
        <v>Vidējs</v>
      </c>
      <c r="I247" s="9">
        <f>IF(H247="Mikro",Pieņēmumi!$B$31*F247*0.5,
IF(H247="Mazs",Pieņēmumi!$B$31*F247,
IF(H247="Vidējs",Pieņēmumi!$B$32*F247,
IF(H247="Liels",Pieņēmumi!$B$34*F247,
0))))</f>
        <v>1.614987080103359</v>
      </c>
      <c r="J247" s="9">
        <f>IF(H247="Mikro",Pieņēmumi!$B$31*F247*0.5,0)</f>
        <v>0</v>
      </c>
      <c r="K247">
        <v>33</v>
      </c>
      <c r="L247">
        <v>2</v>
      </c>
      <c r="M247" s="2">
        <f t="shared" si="202"/>
        <v>16.5</v>
      </c>
      <c r="N247" s="6">
        <f>ROUNDUP(IF($A247=1,K247/Pieņēmumi!$L$39,IF($A247=2,K247/Pieņēmumi!$L$40,IF($A247=3,K247/Pieņēmumi!$L$41,K247/Pieņēmumi!$L$42))),$N$10)</f>
        <v>2</v>
      </c>
      <c r="O247" s="6">
        <f t="shared" si="162"/>
        <v>16.5</v>
      </c>
      <c r="P247" s="6" t="str">
        <f>IF(AND(O247&gt;=0,O247&lt;Pieņēmumi!$L$46),0,
IF(AND(O247&gt;= Pieņēmumi!$L$46,O247&lt;Pieņēmumi!$L$47), "Mikro",
IF(AND(O247&gt;=Pieņēmumi!$L$47,O247&lt;Pieņēmumi!$L$48), "Mazs",
IF(AND(O247&gt;=Pieņēmumi!$L$48,O247&lt;Pieņēmumi!$L$49), "Vidējs","Liels"))))</f>
        <v>Vidējs</v>
      </c>
      <c r="Q247" s="9">
        <f>IF(P247="Mikro",Pieņēmumi!$L$31*N247*0.5,
IF(P247="Mazs",Pieņēmumi!$L$31*N247,
IF(P247="Vidējs",Pieņēmumi!$L$32*N247,
IF(P247="Liels",Pieņēmumi!$L$34*N247,
0))))</f>
        <v>1.6795865633074938</v>
      </c>
      <c r="R247" s="9">
        <f>IF(P247="Mikro",Pieņēmumi!$L$31*N247*0.5,0)</f>
        <v>0</v>
      </c>
      <c r="S247">
        <v>28</v>
      </c>
      <c r="T247">
        <v>1</v>
      </c>
      <c r="U247" s="2">
        <f>S247/T247</f>
        <v>28</v>
      </c>
      <c r="V247" s="6">
        <f>ROUNDUP(IF($A247=1,S247/Pieņēmumi!$V$39,IF($A247=2,S247/Pieņēmumi!$V$40,IF($A247=3,S247/Pieņēmumi!$V$41,S247/Pieņēmumi!$V$42))),$V$10)</f>
        <v>2</v>
      </c>
      <c r="W247" s="6">
        <f t="shared" si="163"/>
        <v>14</v>
      </c>
      <c r="X247" s="6" t="str">
        <f>IF(AND(W247&gt;=0,W247&lt;Pieņēmumi!$V$46),0,
IF(AND(W247&gt;= Pieņēmumi!$V$46,W247&lt;Pieņēmumi!$V$47), "Mikro",
IF(AND(W247&gt;=Pieņēmumi!$V$47,W247&lt;Pieņēmumi!$V$48), "Mazs",
IF(AND(W247&gt;=Pieņēmumi!$V$48,W247&lt;Pieņēmumi!$V$49), "Vidējs","Liels"))))</f>
        <v>Vidējs</v>
      </c>
      <c r="Y247" s="9">
        <f>IF(X247="Mikro",Pieņēmumi!$V$31*V247*0.5,
IF(X247="Mazs",Pieņēmumi!$V$31*V247,
IF(X247="Vidējs",Pieņēmumi!$V$32*V247,
IF(X247="Liels",Pieņēmumi!$V$34*V247,
0))))</f>
        <v>1.7441860465116281</v>
      </c>
      <c r="Z247" s="9">
        <f>IF(X247="Mikro",Pieņēmumi!$V$31*V247*0.5,0)</f>
        <v>0</v>
      </c>
      <c r="AA247">
        <v>38</v>
      </c>
      <c r="AB247">
        <v>2</v>
      </c>
      <c r="AC247" s="2">
        <f t="shared" si="203"/>
        <v>19</v>
      </c>
      <c r="AD247" s="6">
        <f>ROUNDUP(IF($A247=1,AA247/Pieņēmumi!$AF$39,IF($A247=2,AA247/Pieņēmumi!$AF$40,IF($A247=3,AA247/Pieņēmumi!$AF$41,AA247/Pieņēmumi!$AF$42))),$AD$10)</f>
        <v>2</v>
      </c>
      <c r="AE247" s="6">
        <f t="shared" si="164"/>
        <v>19</v>
      </c>
      <c r="AF247" s="6" t="str">
        <f>IF(AND(AE247&gt;=0,AE247&lt;Pieņēmumi!$AF$46),0,
IF(AND(AE247&gt;= Pieņēmumi!$AF$46,AE247&lt;Pieņēmumi!$AF$47), "Mikro",
IF(AND(AE247&gt;=Pieņēmumi!$AF$47,AE247&lt;Pieņēmumi!$AF$48), "Mazs",
IF(AND(AE247&gt;=Pieņēmumi!$AF$48,AE247&lt;Pieņēmumi!$AF$49), "Vidējs","Liels"))))</f>
        <v>Vidējs</v>
      </c>
      <c r="AG247" s="9">
        <f>IF(AF247="Mikro",Pieņēmumi!$AF$31*AD247*0.5,
IF(AF247="Mazs",Pieņēmumi!$AF$31*AD247,
IF(AF247="Vidējs",Pieņēmumi!$AF$32*AD247,
IF(AF247="Liels",Pieņēmumi!$AF$34*AD247,
0))))</f>
        <v>2.0671834625323</v>
      </c>
      <c r="AH247" s="9">
        <f>IF(AF247="Mikro",Pieņēmumi!$AF$31*AD247*0.5,0)</f>
        <v>0</v>
      </c>
      <c r="AI247">
        <v>45</v>
      </c>
      <c r="AJ247">
        <v>2</v>
      </c>
      <c r="AK247" s="2">
        <f t="shared" si="204"/>
        <v>22.5</v>
      </c>
      <c r="AL247" s="6">
        <f>ROUNDUP(IF($A247=1,AI247/Pieņēmumi!$AR$39,IF($A247=2,AI247/Pieņēmumi!$AR$40,IF($A247=3,AI247/Pieņēmumi!$AR$41,AI247/Pieņēmumi!$AR$42))),$AL$10)</f>
        <v>2</v>
      </c>
      <c r="AM247" s="6">
        <f t="shared" si="165"/>
        <v>22.5</v>
      </c>
      <c r="AN247" s="6" t="str">
        <f>IF(AND(AM247&gt;=0,AM247&lt;Pieņēmumi!$AR$46),0,
IF(AND(AM247&gt;= Pieņēmumi!$AR$46,AM247&lt;Pieņēmumi!$AR$47), "Mikro",
IF(AND(AM247&gt;=Pieņēmumi!$AR$47,AM247&lt;Pieņēmumi!$AR$48), "Mazs",
IF(AND(AM247&gt;=Pieņēmumi!$AR$48,AM247&lt;Pieņēmumi!$AR$49), "Vidējs","Liels"))))</f>
        <v>Liels</v>
      </c>
      <c r="AO247" s="9">
        <f>IF(AN247="Mikro",Pieņēmumi!$AR$31*AL247*0.5,
IF(AN247="Mazs",Pieņēmumi!$AR$31*AL247,
IF(AN247="Vidējs",Pieņēmumi!$AR$32*AL247,
IF(AN247="Liels",Pieņēmumi!$AR$34*AL247,
0))))</f>
        <v>2.7417027417027415</v>
      </c>
      <c r="AP247" s="9">
        <f>IF(AN247="Mikro",Pieņēmumi!$AR$31*AL247*0.5,0)</f>
        <v>0</v>
      </c>
      <c r="AQ247">
        <v>37</v>
      </c>
      <c r="AR247">
        <v>2</v>
      </c>
      <c r="AS247" s="2">
        <f t="shared" si="205"/>
        <v>18.5</v>
      </c>
      <c r="AT247" s="6">
        <f>ROUNDUP(IF($A247=1,AQ247/Pieņēmumi!$BC$39,IF($A247=2,AQ247/Pieņēmumi!$BC$40,IF($A247=3,AQ247/Pieņēmumi!$BC$41,AQ247/Pieņēmumi!$BC$42))),$AT$10)</f>
        <v>2</v>
      </c>
      <c r="AU247" s="6">
        <f t="shared" si="166"/>
        <v>18.5</v>
      </c>
      <c r="AV247" s="6" t="str">
        <f>IF(AND(AU247&gt;=0,AU247&lt;Pieņēmumi!$BC$46),0,
IF(AND(AU247&gt;= Pieņēmumi!$BC$46,AU247&lt;Pieņēmumi!$BC$47), "Mikro",
IF(AND(AU247&gt;=Pieņēmumi!$BC$47,AU247&lt;Pieņēmumi!$BC$48), "Mazs",
IF(AND(AU247&gt;=Pieņēmumi!$BC$48,AU247&lt;Pieņēmumi!$BC$49), "Vidējs","Liels"))))</f>
        <v>Vidējs</v>
      </c>
      <c r="AW247" s="9">
        <f>IF(AV247="Mikro",Pieņēmumi!$BC$31*AT247*0.5,
IF(AV247="Mazs",Pieņēmumi!$BC$31*AT247,
IF(AV247="Vidējs",Pieņēmumi!$BC$32*AT247,
IF(AV247="Liels",Pieņēmumi!$BC$34*AT247,
0))))</f>
        <v>2.3255813953488373</v>
      </c>
      <c r="AX247" s="9">
        <f>IF(AV247="Mikro",Pieņēmumi!$BC$31*AT247*0.5,0)</f>
        <v>0</v>
      </c>
      <c r="AY247">
        <v>31</v>
      </c>
      <c r="AZ247">
        <v>1</v>
      </c>
      <c r="BA247" s="2">
        <f t="shared" si="192"/>
        <v>31</v>
      </c>
      <c r="BB247" s="6">
        <f>ROUNDUP(IF($A247=1,AY247/Pieņēmumi!$BN$39,IF($A247=2,AY247/Pieņēmumi!$BN$40,IF($A247=3,AY247/Pieņēmumi!$BN$41,AY247/Pieņēmumi!$BN$42))),$BB$10)</f>
        <v>2</v>
      </c>
      <c r="BC247" s="6">
        <f t="shared" si="167"/>
        <v>15.5</v>
      </c>
      <c r="BD247" s="6" t="str">
        <f>IF(AND(BC247&gt;=0,BC247&lt;Pieņēmumi!$BN$46),0,
IF(AND(BC247&gt;= Pieņēmumi!$BN$46,BC247&lt;Pieņēmumi!$BN$47), "Mikro",
IF(AND(BC247&gt;=Pieņēmumi!$BN$47,BC247&lt;Pieņēmumi!$BN$48), "Mazs",
IF(AND(BC247&gt;=Pieņēmumi!$BN$48,BC247&lt;Pieņēmumi!$BN$49), "Vidējs","Liels"))))</f>
        <v>Vidējs</v>
      </c>
      <c r="BE247" s="9">
        <f>IF(BD247="Mikro",Pieņēmumi!$BN$31*BB247*0.5,
IF(BD247="Mazs",Pieņēmumi!$BN$31*BB247,
IF(BD247="Vidējs",Pieņēmumi!$BN$32*BB247,
IF(BD247="Liels",Pieņēmumi!$BN$34*BB247,
0))))</f>
        <v>2.454780361757106</v>
      </c>
      <c r="BF247" s="9">
        <f>IF(BD247="Mikro",Pieņēmumi!$BN$31*BB247*0.5,0)</f>
        <v>0</v>
      </c>
      <c r="BG247">
        <v>29</v>
      </c>
      <c r="BH247">
        <v>1</v>
      </c>
      <c r="BI247" s="2">
        <f t="shared" si="193"/>
        <v>29</v>
      </c>
      <c r="BJ247" s="6">
        <f>ROUNDUP(IF($A247=1,BG247/Pieņēmumi!$BY$39,IF($A247=2,BG247/Pieņēmumi!$BY$40,IF($A247=3,BG247/Pieņēmumi!$BY$41,BG247/Pieņēmumi!$BY$42))),$BJ$10)</f>
        <v>2</v>
      </c>
      <c r="BK247" s="6">
        <f t="shared" si="168"/>
        <v>14.5</v>
      </c>
      <c r="BL247" s="6" t="str">
        <f>IF(AND(BK247&gt;=0,BK247&lt;Pieņēmumi!$BY$46),0,
IF(AND(BK247&gt;= Pieņēmumi!$BY$46,BK247&lt;Pieņēmumi!$BY$47), "Mikro",
IF(AND(BK247&gt;=Pieņēmumi!$BY$47,BK247&lt;Pieņēmumi!$BY$48), "Mazs",
IF(AND(BK247&gt;=Pieņēmumi!$BY$48,BK247&lt;Pieņēmumi!$BY$49), "Vidējs","Liels"))))</f>
        <v>Vidējs</v>
      </c>
      <c r="BM247" s="9">
        <f>IF(BL247="Mikro",Pieņēmumi!$BY$31*BJ247*0.5,
IF(BL247="Mazs",Pieņēmumi!$BY$31*BJ247,
IF(BL247="Vidējs",Pieņēmumi!$BY$32*BJ247,
IF(BL247="Liels",Pieņēmumi!$BY$34*BJ247,
0))))</f>
        <v>2.5839793281653747</v>
      </c>
      <c r="BN247" s="9">
        <f>IF(BL247="Mikro",Pieņēmumi!$BY$31*BJ247*0.5,0)</f>
        <v>0</v>
      </c>
      <c r="BO247">
        <v>22</v>
      </c>
      <c r="BP247">
        <v>1</v>
      </c>
      <c r="BQ247" s="2">
        <f t="shared" si="194"/>
        <v>22</v>
      </c>
      <c r="BR247" s="6">
        <f>ROUNDUP(IF($A247=1,BO247/Pieņēmumi!$CJ$39,IF($A247=2,BO247/Pieņēmumi!$CJ$40,IF($A247=3,BO247/Pieņēmumi!$CJ$41,BO247/Pieņēmumi!$CJ$42))),$BR$10)</f>
        <v>1</v>
      </c>
      <c r="BS247" s="6">
        <f t="shared" si="169"/>
        <v>22</v>
      </c>
      <c r="BT247" s="6" t="str">
        <f>IF(AND(BS247&gt;=0,BS247&lt;Pieņēmumi!$CJ$46),0,
IF(AND(BS247&gt;= Pieņēmumi!$CJ$46,BS247&lt;Pieņēmumi!$CJ$47), "Mikro",
IF(AND(BS247&gt;=Pieņēmumi!$CJ$47,BS247&lt;Pieņēmumi!$CJ$48), "Mazs",
IF(AND(BS247&gt;=Pieņēmumi!$CJ$48,BS247&lt;Pieņēmumi!$CJ$49), "Vidējs","Liels"))))</f>
        <v>Liels</v>
      </c>
      <c r="BU247" s="9">
        <f>IF(BT247="Mikro",Pieņēmumi!$CJ$31*BR247*0.5,
IF(BT247="Mazs",Pieņēmumi!$CJ$31*BR247,
IF(BT247="Vidējs",Pieņēmumi!$CJ$32*BR247,
IF(BT247="Liels",Pieņēmumi!$CJ$34*BR247,
0))))</f>
        <v>1.6955266955266954</v>
      </c>
      <c r="BV247" s="9">
        <f>IF(BT247="Mikro",Pieņēmumi!$CJ$31*BR247*0.5,0)</f>
        <v>0</v>
      </c>
      <c r="BW247">
        <v>0</v>
      </c>
      <c r="BX247">
        <v>0</v>
      </c>
      <c r="BY247" s="2">
        <v>0</v>
      </c>
      <c r="BZ247" s="6">
        <f>ROUNDUP(IF($A247=1,BW247/Pieņēmumi!$CU$42,IF($A247=2,BW247/Pieņēmumi!$CU$43,IF($A247=3,BW247/Pieņēmumi!$CU$44,BW247/Pieņēmumi!$CU$45))),$CH$10)</f>
        <v>0</v>
      </c>
      <c r="CA247" s="6">
        <f t="shared" si="170"/>
        <v>0</v>
      </c>
      <c r="CB247" s="6">
        <f>IF(AND(CA247&gt;=0,CA247&lt;Pieņēmumi!$CU$49),0,
IF(AND(CA247&gt;=Pieņēmumi!$CU$49,CA247&lt;Pieņēmumi!$CU$50),"Mazs",
IF(AND(CA247&gt;=Pieņēmumi!$CU$50,CA247&lt;Pieņēmumi!$CU$51),"Vidējs","Liels")))</f>
        <v>0</v>
      </c>
      <c r="CC247" s="9">
        <f>IF(CB247="Mazs",Pieņēmumi!$CU$34*BZ247,IF(CB247="Vidējs",Pieņēmumi!$CU$35*BZ247,IF(CB247="Liels",Pieņēmumi!$CU$37*BZ247,0)))</f>
        <v>0</v>
      </c>
      <c r="CD247" s="9">
        <f>IF(CB247="Mazs",(Pieņēmumi!$CU$35-Pieņēmumi!$CU$34)*BZ247,0)</f>
        <v>0</v>
      </c>
      <c r="CE247">
        <v>0</v>
      </c>
      <c r="CF247">
        <v>0</v>
      </c>
      <c r="CG247" s="2">
        <v>0</v>
      </c>
      <c r="CH247" s="6">
        <f>ROUNDUP(IF($A247=1,CE247/Pieņēmumi!$DE$42,IF($A247=2,CE247/Pieņēmumi!$DE$43,IF($A247=3,CE247/Pieņēmumi!$DE$44,CE247/Pieņēmumi!$DE$45))),$CH$10)</f>
        <v>0</v>
      </c>
      <c r="CI247" s="6">
        <f t="shared" si="171"/>
        <v>0</v>
      </c>
      <c r="CJ247" s="6">
        <f>IF(AND(CI247&gt;=0,CI247&lt;Pieņēmumi!$DE$49),0,
IF(AND(CI247&gt;=Pieņēmumi!$DE$49,CI247&lt;Pieņēmumi!$DE$50),"Mazs",
IF(AND(CI247&gt;=Pieņēmumi!$DE$50,CI247&lt;Pieņēmumi!$DE$51),"Vidējs","Liels")))</f>
        <v>0</v>
      </c>
      <c r="CK247" s="9">
        <f>IF(CJ247="Mazs",Pieņēmumi!$DE$34*CH247,IF(CJ247="Vidējs",Pieņēmumi!$DE$35*CH247,IF(CJ247="Liels",Pieņēmumi!$DE$37*CH247,0)))</f>
        <v>0</v>
      </c>
      <c r="CL247" s="9">
        <f>IF(CJ247="Mazs",(Pieņēmumi!$DE$35-Pieņēmumi!$DE$34)*CH247,0)</f>
        <v>0</v>
      </c>
      <c r="CM247">
        <v>0</v>
      </c>
      <c r="CN247">
        <v>0</v>
      </c>
      <c r="CO247" s="2">
        <v>0</v>
      </c>
      <c r="CP247" s="6">
        <f>ROUNDUP(IF($A247=1,CM247/Pieņēmumi!$DO$42,IF($A247=2,CM247/Pieņēmumi!$DO$43,IF($A247=3,CM247/Pieņēmumi!$DO$44,CM247/Pieņēmumi!$DO$45))),$CP$10)</f>
        <v>0</v>
      </c>
      <c r="CQ247" s="6">
        <f t="shared" si="172"/>
        <v>0</v>
      </c>
      <c r="CR247" s="6">
        <f>IF(AND(CQ247&gt;=0,CQ247&lt;Pieņēmumi!$DO$49),0,
IF(AND(CQ247&gt;=Pieņēmumi!$DO$49,CQ247&lt;Pieņēmumi!$DO$50),"Mazs",
IF(AND(CQ247&gt;=Pieņēmumi!$DO$50,CQ247&lt;Pieņēmumi!$DO$51),"Vidējs","Liels")))</f>
        <v>0</v>
      </c>
      <c r="CS247" s="9">
        <f>IF(CR247="Mazs",Pieņēmumi!$DO$34*CP247,IF(CR247="Vidējs",Pieņēmumi!$DO$35*CP247,IF(CR247="Liels",Pieņēmumi!$DO$37*CP247,0)))</f>
        <v>0</v>
      </c>
      <c r="CT247" s="9">
        <f>IF(CR247="Mazs",(Pieņēmumi!$DO$35-Pieņēmumi!$DO$34)*CP247,0)</f>
        <v>0</v>
      </c>
      <c r="CU247" s="6">
        <f t="shared" si="173"/>
        <v>287</v>
      </c>
      <c r="CV247" s="6">
        <f t="shared" si="174"/>
        <v>14</v>
      </c>
      <c r="CW247" s="2">
        <f t="shared" si="175"/>
        <v>20.5</v>
      </c>
      <c r="CX247" t="str">
        <f t="shared" si="176"/>
        <v>Vidējā</v>
      </c>
    </row>
    <row r="248" spans="1:102" x14ac:dyDescent="0.25">
      <c r="A248" s="5">
        <v>3</v>
      </c>
      <c r="B248" s="23">
        <v>0.58593382500468483</v>
      </c>
      <c r="C248">
        <v>7</v>
      </c>
      <c r="D248">
        <v>1</v>
      </c>
      <c r="E248" s="2">
        <f t="shared" si="201"/>
        <v>7</v>
      </c>
      <c r="F248" s="6">
        <f>ROUNDUP(IF($A248=1,C248/Pieņēmumi!$B$39,IF($A248=2,C248/Pieņēmumi!$B$40,IF($A248=3,C248/Pieņēmumi!$B$41,C248/Pieņēmumi!$B$42))),$F$10)</f>
        <v>1</v>
      </c>
      <c r="G248" s="6">
        <f t="shared" si="161"/>
        <v>7</v>
      </c>
      <c r="H248" s="6" t="str">
        <f>IF(AND(G248&gt;=0,G248&lt;Pieņēmumi!$B$46),0,
IF(AND(G248&gt;= Pieņēmumi!$B$46,G248&lt;Pieņēmumi!$B$47), "Mikro",
IF(AND(G248&gt;=Pieņēmumi!$B$47,G248&lt;Pieņēmumi!$B$48), "Mazs",
IF(AND(G248&gt;=Pieņēmumi!$B$48,G248&lt;Pieņēmumi!$B$49), "Vidējs","Liels"))))</f>
        <v>Mikro</v>
      </c>
      <c r="I248" s="9">
        <f>IF(H248="Mikro",Pieņēmumi!$B$31*F248*0.5,
IF(H248="Mazs",Pieņēmumi!$B$31*F248,
IF(H248="Vidējs",Pieņēmumi!$B$32*F248,
IF(H248="Liels",Pieņēmumi!$B$34*F248,
0))))</f>
        <v>0.35792094615624032</v>
      </c>
      <c r="J248" s="9">
        <f>IF(H248="Mikro",Pieņēmumi!$B$31*F248*0.5,0)</f>
        <v>0.35792094615624032</v>
      </c>
      <c r="K248">
        <v>13</v>
      </c>
      <c r="L248">
        <v>1</v>
      </c>
      <c r="M248" s="2">
        <f t="shared" si="202"/>
        <v>13</v>
      </c>
      <c r="N248" s="6">
        <f>ROUNDUP(IF($A248=1,K248/Pieņēmumi!$L$39,IF($A248=2,K248/Pieņēmumi!$L$40,IF($A248=3,K248/Pieņēmumi!$L$41,K248/Pieņēmumi!$L$42))),$N$10)</f>
        <v>1</v>
      </c>
      <c r="O248" s="6">
        <f t="shared" si="162"/>
        <v>13</v>
      </c>
      <c r="P248" s="6" t="str">
        <f>IF(AND(O248&gt;=0,O248&lt;Pieņēmumi!$L$46),0,
IF(AND(O248&gt;= Pieņēmumi!$L$46,O248&lt;Pieņēmumi!$L$47), "Mikro",
IF(AND(O248&gt;=Pieņēmumi!$L$47,O248&lt;Pieņēmumi!$L$48), "Mazs",
IF(AND(O248&gt;=Pieņēmumi!$L$48,O248&lt;Pieņēmumi!$L$49), "Vidējs","Liels"))))</f>
        <v>Vidējs</v>
      </c>
      <c r="Q248" s="9">
        <f>IF(P248="Mikro",Pieņēmumi!$L$31*N248*0.5,
IF(P248="Mazs",Pieņēmumi!$L$31*N248,
IF(P248="Vidējs",Pieņēmumi!$L$32*N248,
IF(P248="Liels",Pieņēmumi!$L$34*N248,
0))))</f>
        <v>0.83979328165374689</v>
      </c>
      <c r="R248" s="9">
        <f>IF(P248="Mikro",Pieņēmumi!$L$31*N248*0.5,0)</f>
        <v>0</v>
      </c>
      <c r="S248">
        <v>2</v>
      </c>
      <c r="T248">
        <v>0</v>
      </c>
      <c r="U248" s="2">
        <v>0</v>
      </c>
      <c r="V248" s="6">
        <f>ROUNDUP(IF($A248=1,S248/Pieņēmumi!$V$39,IF($A248=2,S248/Pieņēmumi!$V$40,IF($A248=3,S248/Pieņēmumi!$V$41,S248/Pieņēmumi!$V$42))),$V$10)</f>
        <v>1</v>
      </c>
      <c r="W248" s="6">
        <f t="shared" si="163"/>
        <v>2</v>
      </c>
      <c r="X248" s="6" t="str">
        <f>IF(AND(W248&gt;=0,W248&lt;Pieņēmumi!$V$46),0,
IF(AND(W248&gt;= Pieņēmumi!$V$46,W248&lt;Pieņēmumi!$V$47), "Mikro",
IF(AND(W248&gt;=Pieņēmumi!$V$47,W248&lt;Pieņēmumi!$V$48), "Mazs",
IF(AND(W248&gt;=Pieņēmumi!$V$48,W248&lt;Pieņēmumi!$V$49), "Vidējs","Liels"))))</f>
        <v>Mikro</v>
      </c>
      <c r="Y248" s="9">
        <f>IF(X248="Mikro",Pieņēmumi!$V$31*V248*0.5,
IF(X248="Mazs",Pieņēmumi!$V$31*V248,
IF(X248="Vidējs",Pieņēmumi!$V$32*V248,
IF(X248="Liels",Pieņēmumi!$V$34*V248,
0))))</f>
        <v>0.38904450669156554</v>
      </c>
      <c r="Z248" s="9">
        <f>IF(X248="Mikro",Pieņēmumi!$V$31*V248*0.5,0)</f>
        <v>0.38904450669156554</v>
      </c>
      <c r="AA248">
        <v>10</v>
      </c>
      <c r="AB248">
        <v>1</v>
      </c>
      <c r="AC248" s="2">
        <f t="shared" si="203"/>
        <v>10</v>
      </c>
      <c r="AD248" s="6">
        <f>ROUNDUP(IF($A248=1,AA248/Pieņēmumi!$AF$39,IF($A248=2,AA248/Pieņēmumi!$AF$40,IF($A248=3,AA248/Pieņēmumi!$AF$41,AA248/Pieņēmumi!$AF$42))),$AD$10)</f>
        <v>1</v>
      </c>
      <c r="AE248" s="6">
        <f t="shared" si="164"/>
        <v>10</v>
      </c>
      <c r="AF248" s="6" t="str">
        <f>IF(AND(AE248&gt;=0,AE248&lt;Pieņēmumi!$AF$46),0,
IF(AND(AE248&gt;= Pieņēmumi!$AF$46,AE248&lt;Pieņēmumi!$AF$47), "Mikro",
IF(AND(AE248&gt;=Pieņēmumi!$AF$47,AE248&lt;Pieņēmumi!$AF$48), "Mazs",
IF(AND(AE248&gt;=Pieņēmumi!$AF$48,AE248&lt;Pieņēmumi!$AF$49), "Vidējs","Liels"))))</f>
        <v>Mazs</v>
      </c>
      <c r="AG248" s="9">
        <f>IF(AF248="Mikro",Pieņēmumi!$AF$31*AD248*0.5,
IF(AF248="Mazs",Pieņēmumi!$AF$31*AD248,
IF(AF248="Vidējs",Pieņēmumi!$AF$32*AD248,
IF(AF248="Liels",Pieņēmumi!$AF$34*AD248,
0))))</f>
        <v>0.84033613445378152</v>
      </c>
      <c r="AH248" s="9">
        <f>IF(AF248="Mikro",Pieņēmumi!$AF$31*AD248*0.5,0)</f>
        <v>0</v>
      </c>
      <c r="AI248">
        <v>8</v>
      </c>
      <c r="AJ248">
        <v>1</v>
      </c>
      <c r="AK248" s="2">
        <f t="shared" si="204"/>
        <v>8</v>
      </c>
      <c r="AL248" s="6">
        <f>ROUNDUP(IF($A248=1,AI248/Pieņēmumi!$AR$39,IF($A248=2,AI248/Pieņēmumi!$AR$40,IF($A248=3,AI248/Pieņēmumi!$AR$41,AI248/Pieņēmumi!$AR$42))),$AL$10)</f>
        <v>1</v>
      </c>
      <c r="AM248" s="6">
        <f t="shared" si="165"/>
        <v>8</v>
      </c>
      <c r="AN248" s="6" t="str">
        <f>IF(AND(AM248&gt;=0,AM248&lt;Pieņēmumi!$AR$46),0,
IF(AND(AM248&gt;= Pieņēmumi!$AR$46,AM248&lt;Pieņēmumi!$AR$47), "Mikro",
IF(AND(AM248&gt;=Pieņēmumi!$AR$47,AM248&lt;Pieņēmumi!$AR$48), "Mazs",
IF(AND(AM248&gt;=Pieņēmumi!$AR$48,AM248&lt;Pieņēmumi!$AR$49), "Vidējs","Liels"))))</f>
        <v>Mazs</v>
      </c>
      <c r="AO248" s="9">
        <f>IF(AN248="Mikro",Pieņēmumi!$AR$31*AL248*0.5,
IF(AN248="Mazs",Pieņēmumi!$AR$31*AL248,
IF(AN248="Vidējs",Pieņēmumi!$AR$32*AL248,
IF(AN248="Liels",Pieņēmumi!$AR$34*AL248,
0))))</f>
        <v>0.90258325552443208</v>
      </c>
      <c r="AP248" s="9">
        <f>IF(AN248="Mikro",Pieņēmumi!$AR$31*AL248*0.5,0)</f>
        <v>0</v>
      </c>
      <c r="AQ248">
        <v>8</v>
      </c>
      <c r="AR248">
        <v>1</v>
      </c>
      <c r="AS248" s="2">
        <f t="shared" si="205"/>
        <v>8</v>
      </c>
      <c r="AT248" s="6">
        <f>ROUNDUP(IF($A248=1,AQ248/Pieņēmumi!$BC$39,IF($A248=2,AQ248/Pieņēmumi!$BC$40,IF($A248=3,AQ248/Pieņēmumi!$BC$41,AQ248/Pieņēmumi!$BC$42))),$AT$10)</f>
        <v>1</v>
      </c>
      <c r="AU248" s="6">
        <f t="shared" si="166"/>
        <v>8</v>
      </c>
      <c r="AV248" s="6" t="str">
        <f>IF(AND(AU248&gt;=0,AU248&lt;Pieņēmumi!$BC$46),0,
IF(AND(AU248&gt;= Pieņēmumi!$BC$46,AU248&lt;Pieņēmumi!$BC$47), "Mikro",
IF(AND(AU248&gt;=Pieņēmumi!$BC$47,AU248&lt;Pieņēmumi!$BC$48), "Mazs",
IF(AND(AU248&gt;=Pieņēmumi!$BC$48,AU248&lt;Pieņēmumi!$BC$49), "Vidējs","Liels"))))</f>
        <v>Mazs</v>
      </c>
      <c r="AW248" s="9">
        <f>IF(AV248="Mikro",Pieņēmumi!$BC$31*AT248*0.5,
IF(AV248="Mazs",Pieņēmumi!$BC$31*AT248,
IF(AV248="Vidējs",Pieņēmumi!$BC$32*AT248,
IF(AV248="Liels",Pieņēmumi!$BC$34*AT248,
0))))</f>
        <v>0.96483037659508253</v>
      </c>
      <c r="AX248" s="9">
        <f>IF(AV248="Mikro",Pieņēmumi!$BC$31*AT248*0.5,0)</f>
        <v>0</v>
      </c>
      <c r="AY248">
        <v>12</v>
      </c>
      <c r="AZ248">
        <v>1</v>
      </c>
      <c r="BA248" s="2">
        <f t="shared" si="192"/>
        <v>12</v>
      </c>
      <c r="BB248" s="6">
        <f>ROUNDUP(IF($A248=1,AY248/Pieņēmumi!$BN$39,IF($A248=2,AY248/Pieņēmumi!$BN$40,IF($A248=3,AY248/Pieņēmumi!$BN$41,AY248/Pieņēmumi!$BN$42))),$BB$10)</f>
        <v>1</v>
      </c>
      <c r="BC248" s="6">
        <f t="shared" si="167"/>
        <v>12</v>
      </c>
      <c r="BD248" s="6" t="str">
        <f>IF(AND(BC248&gt;=0,BC248&lt;Pieņēmumi!$BN$46),0,
IF(AND(BC248&gt;= Pieņēmumi!$BN$46,BC248&lt;Pieņēmumi!$BN$47), "Mikro",
IF(AND(BC248&gt;=Pieņēmumi!$BN$47,BC248&lt;Pieņēmumi!$BN$48), "Mazs",
IF(AND(BC248&gt;=Pieņēmumi!$BN$48,BC248&lt;Pieņēmumi!$BN$49), "Vidējs","Liels"))))</f>
        <v>Vidējs</v>
      </c>
      <c r="BE248" s="9">
        <f>IF(BD248="Mikro",Pieņēmumi!$BN$31*BB248*0.5,
IF(BD248="Mazs",Pieņēmumi!$BN$31*BB248,
IF(BD248="Vidējs",Pieņēmumi!$BN$32*BB248,
IF(BD248="Liels",Pieņēmumi!$BN$34*BB248,
0))))</f>
        <v>1.227390180878553</v>
      </c>
      <c r="BF248" s="9">
        <f>IF(BD248="Mikro",Pieņēmumi!$BN$31*BB248*0.5,0)</f>
        <v>0</v>
      </c>
      <c r="BG248">
        <v>14</v>
      </c>
      <c r="BH248">
        <v>1</v>
      </c>
      <c r="BI248" s="2">
        <f t="shared" si="193"/>
        <v>14</v>
      </c>
      <c r="BJ248" s="6">
        <f>ROUNDUP(IF($A248=1,BG248/Pieņēmumi!$BY$39,IF($A248=2,BG248/Pieņēmumi!$BY$40,IF($A248=3,BG248/Pieņēmumi!$BY$41,BG248/Pieņēmumi!$BY$42))),$BJ$10)</f>
        <v>1</v>
      </c>
      <c r="BK248" s="6">
        <f t="shared" si="168"/>
        <v>14</v>
      </c>
      <c r="BL248" s="6" t="str">
        <f>IF(AND(BK248&gt;=0,BK248&lt;Pieņēmumi!$BY$46),0,
IF(AND(BK248&gt;= Pieņēmumi!$BY$46,BK248&lt;Pieņēmumi!$BY$47), "Mikro",
IF(AND(BK248&gt;=Pieņēmumi!$BY$47,BK248&lt;Pieņēmumi!$BY$48), "Mazs",
IF(AND(BK248&gt;=Pieņēmumi!$BY$48,BK248&lt;Pieņēmumi!$BY$49), "Vidējs","Liels"))))</f>
        <v>Vidējs</v>
      </c>
      <c r="BM248" s="9">
        <f>IF(BL248="Mikro",Pieņēmumi!$BY$31*BJ248*0.5,
IF(BL248="Mazs",Pieņēmumi!$BY$31*BJ248,
IF(BL248="Vidējs",Pieņēmumi!$BY$32*BJ248,
IF(BL248="Liels",Pieņēmumi!$BY$34*BJ248,
0))))</f>
        <v>1.2919896640826873</v>
      </c>
      <c r="BN248" s="9">
        <f>IF(BL248="Mikro",Pieņēmumi!$BY$31*BJ248*0.5,0)</f>
        <v>0</v>
      </c>
      <c r="BO248">
        <v>9</v>
      </c>
      <c r="BP248">
        <v>1</v>
      </c>
      <c r="BQ248" s="2">
        <f t="shared" si="194"/>
        <v>9</v>
      </c>
      <c r="BR248" s="6">
        <f>ROUNDUP(IF($A248=1,BO248/Pieņēmumi!$CJ$39,IF($A248=2,BO248/Pieņēmumi!$CJ$40,IF($A248=3,BO248/Pieņēmumi!$CJ$41,BO248/Pieņēmumi!$CJ$42))),$BR$10)</f>
        <v>1</v>
      </c>
      <c r="BS248" s="6">
        <f t="shared" si="169"/>
        <v>9</v>
      </c>
      <c r="BT248" s="6" t="str">
        <f>IF(AND(BS248&gt;=0,BS248&lt;Pieņēmumi!$CJ$46),0,
IF(AND(BS248&gt;= Pieņēmumi!$CJ$46,BS248&lt;Pieņēmumi!$CJ$47), "Mikro",
IF(AND(BS248&gt;=Pieņēmumi!$CJ$47,BS248&lt;Pieņēmumi!$CJ$48), "Mazs",
IF(AND(BS248&gt;=Pieņēmumi!$CJ$48,BS248&lt;Pieņēmumi!$CJ$49), "Vidējs","Liels"))))</f>
        <v>Mazs</v>
      </c>
      <c r="BU248" s="9">
        <f>IF(BT248="Mikro",Pieņēmumi!$CJ$31*BR248*0.5,
IF(BT248="Mazs",Pieņēmumi!$CJ$31*BR248,
IF(BT248="Vidējs",Pieņēmumi!$CJ$32*BR248,
IF(BT248="Liels",Pieņēmumi!$CJ$34*BR248,
0))))</f>
        <v>1.0893246187363834</v>
      </c>
      <c r="BV248" s="9">
        <f>IF(BT248="Mikro",Pieņēmumi!$CJ$31*BR248*0.5,0)</f>
        <v>0</v>
      </c>
      <c r="BW248">
        <v>0</v>
      </c>
      <c r="BX248">
        <v>0</v>
      </c>
      <c r="BY248" s="2">
        <v>0</v>
      </c>
      <c r="BZ248" s="6">
        <f>ROUNDUP(IF($A248=1,BW248/Pieņēmumi!$CU$42,IF($A248=2,BW248/Pieņēmumi!$CU$43,IF($A248=3,BW248/Pieņēmumi!$CU$44,BW248/Pieņēmumi!$CU$45))),$CH$10)</f>
        <v>0</v>
      </c>
      <c r="CA248" s="6">
        <f t="shared" si="170"/>
        <v>0</v>
      </c>
      <c r="CB248" s="6">
        <f>IF(AND(CA248&gt;=0,CA248&lt;Pieņēmumi!$CU$49),0,
IF(AND(CA248&gt;=Pieņēmumi!$CU$49,CA248&lt;Pieņēmumi!$CU$50),"Mazs",
IF(AND(CA248&gt;=Pieņēmumi!$CU$50,CA248&lt;Pieņēmumi!$CU$51),"Vidējs","Liels")))</f>
        <v>0</v>
      </c>
      <c r="CC248" s="9">
        <f>IF(CB248="Mazs",Pieņēmumi!$CU$34*BZ248,IF(CB248="Vidējs",Pieņēmumi!$CU$35*BZ248,IF(CB248="Liels",Pieņēmumi!$CU$37*BZ248,0)))</f>
        <v>0</v>
      </c>
      <c r="CD248" s="9">
        <f>IF(CB248="Mazs",(Pieņēmumi!$CU$35-Pieņēmumi!$CU$34)*BZ248,0)</f>
        <v>0</v>
      </c>
      <c r="CE248">
        <v>0</v>
      </c>
      <c r="CF248">
        <v>0</v>
      </c>
      <c r="CG248" s="2">
        <v>0</v>
      </c>
      <c r="CH248" s="6">
        <f>ROUNDUP(IF($A248=1,CE248/Pieņēmumi!$DE$42,IF($A248=2,CE248/Pieņēmumi!$DE$43,IF($A248=3,CE248/Pieņēmumi!$DE$44,CE248/Pieņēmumi!$DE$45))),$CH$10)</f>
        <v>0</v>
      </c>
      <c r="CI248" s="6">
        <f t="shared" si="171"/>
        <v>0</v>
      </c>
      <c r="CJ248" s="6">
        <f>IF(AND(CI248&gt;=0,CI248&lt;Pieņēmumi!$DE$49),0,
IF(AND(CI248&gt;=Pieņēmumi!$DE$49,CI248&lt;Pieņēmumi!$DE$50),"Mazs",
IF(AND(CI248&gt;=Pieņēmumi!$DE$50,CI248&lt;Pieņēmumi!$DE$51),"Vidējs","Liels")))</f>
        <v>0</v>
      </c>
      <c r="CK248" s="9">
        <f>IF(CJ248="Mazs",Pieņēmumi!$DE$34*CH248,IF(CJ248="Vidējs",Pieņēmumi!$DE$35*CH248,IF(CJ248="Liels",Pieņēmumi!$DE$37*CH248,0)))</f>
        <v>0</v>
      </c>
      <c r="CL248" s="9">
        <f>IF(CJ248="Mazs",(Pieņēmumi!$DE$35-Pieņēmumi!$DE$34)*CH248,0)</f>
        <v>0</v>
      </c>
      <c r="CM248">
        <v>0</v>
      </c>
      <c r="CN248">
        <v>0</v>
      </c>
      <c r="CO248" s="2">
        <v>0</v>
      </c>
      <c r="CP248" s="6">
        <f>ROUNDUP(IF($A248=1,CM248/Pieņēmumi!$DO$42,IF($A248=2,CM248/Pieņēmumi!$DO$43,IF($A248=3,CM248/Pieņēmumi!$DO$44,CM248/Pieņēmumi!$DO$45))),$CP$10)</f>
        <v>0</v>
      </c>
      <c r="CQ248" s="6">
        <f t="shared" si="172"/>
        <v>0</v>
      </c>
      <c r="CR248" s="6">
        <f>IF(AND(CQ248&gt;=0,CQ248&lt;Pieņēmumi!$DO$49),0,
IF(AND(CQ248&gt;=Pieņēmumi!$DO$49,CQ248&lt;Pieņēmumi!$DO$50),"Mazs",
IF(AND(CQ248&gt;=Pieņēmumi!$DO$50,CQ248&lt;Pieņēmumi!$DO$51),"Vidējs","Liels")))</f>
        <v>0</v>
      </c>
      <c r="CS248" s="9">
        <f>IF(CR248="Mazs",Pieņēmumi!$DO$34*CP248,IF(CR248="Vidējs",Pieņēmumi!$DO$35*CP248,IF(CR248="Liels",Pieņēmumi!$DO$37*CP248,0)))</f>
        <v>0</v>
      </c>
      <c r="CT248" s="9">
        <f>IF(CR248="Mazs",(Pieņēmumi!$DO$35-Pieņēmumi!$DO$34)*CP248,0)</f>
        <v>0</v>
      </c>
      <c r="CU248" s="6">
        <f t="shared" si="173"/>
        <v>83</v>
      </c>
      <c r="CV248" s="6">
        <f t="shared" si="174"/>
        <v>8</v>
      </c>
      <c r="CW248" s="2">
        <f t="shared" si="175"/>
        <v>10.375</v>
      </c>
      <c r="CX248" t="str">
        <f t="shared" si="176"/>
        <v>Mazā</v>
      </c>
    </row>
    <row r="249" spans="1:102" x14ac:dyDescent="0.25">
      <c r="A249" s="5">
        <v>3</v>
      </c>
      <c r="B249" s="23">
        <v>0.58592153291860782</v>
      </c>
      <c r="C249">
        <v>68</v>
      </c>
      <c r="D249">
        <v>4</v>
      </c>
      <c r="E249" s="2">
        <f t="shared" si="201"/>
        <v>17</v>
      </c>
      <c r="F249" s="6">
        <f>ROUNDUP(IF($A249=1,C249/Pieņēmumi!$B$39,IF($A249=2,C249/Pieņēmumi!$B$40,IF($A249=3,C249/Pieņēmumi!$B$41,C249/Pieņēmumi!$B$42))),$F$10)</f>
        <v>4</v>
      </c>
      <c r="G249" s="6">
        <f t="shared" si="161"/>
        <v>17</v>
      </c>
      <c r="H249" s="6" t="str">
        <f>IF(AND(G249&gt;=0,G249&lt;Pieņēmumi!$B$46),0,
IF(AND(G249&gt;= Pieņēmumi!$B$46,G249&lt;Pieņēmumi!$B$47), "Mikro",
IF(AND(G249&gt;=Pieņēmumi!$B$47,G249&lt;Pieņēmumi!$B$48), "Mazs",
IF(AND(G249&gt;=Pieņēmumi!$B$48,G249&lt;Pieņēmumi!$B$49), "Vidējs","Liels"))))</f>
        <v>Vidējs</v>
      </c>
      <c r="I249" s="9">
        <f>IF(H249="Mikro",Pieņēmumi!$B$31*F249*0.5,
IF(H249="Mazs",Pieņēmumi!$B$31*F249,
IF(H249="Vidējs",Pieņēmumi!$B$32*F249,
IF(H249="Liels",Pieņēmumi!$B$34*F249,
0))))</f>
        <v>3.229974160206718</v>
      </c>
      <c r="J249" s="9">
        <f>IF(H249="Mikro",Pieņēmumi!$B$31*F249*0.5,0)</f>
        <v>0</v>
      </c>
      <c r="K249">
        <v>75</v>
      </c>
      <c r="L249">
        <v>4</v>
      </c>
      <c r="M249" s="2">
        <f t="shared" si="202"/>
        <v>18.75</v>
      </c>
      <c r="N249" s="6">
        <f>ROUNDUP(IF($A249=1,K249/Pieņēmumi!$L$39,IF($A249=2,K249/Pieņēmumi!$L$40,IF($A249=3,K249/Pieņēmumi!$L$41,K249/Pieņēmumi!$L$42))),$N$10)</f>
        <v>4</v>
      </c>
      <c r="O249" s="6">
        <f t="shared" si="162"/>
        <v>18.75</v>
      </c>
      <c r="P249" s="6" t="str">
        <f>IF(AND(O249&gt;=0,O249&lt;Pieņēmumi!$L$46),0,
IF(AND(O249&gt;= Pieņēmumi!$L$46,O249&lt;Pieņēmumi!$L$47), "Mikro",
IF(AND(O249&gt;=Pieņēmumi!$L$47,O249&lt;Pieņēmumi!$L$48), "Mazs",
IF(AND(O249&gt;=Pieņēmumi!$L$48,O249&lt;Pieņēmumi!$L$49), "Vidējs","Liels"))))</f>
        <v>Vidējs</v>
      </c>
      <c r="Q249" s="9">
        <f>IF(P249="Mikro",Pieņēmumi!$L$31*N249*0.5,
IF(P249="Mazs",Pieņēmumi!$L$31*N249,
IF(P249="Vidējs",Pieņēmumi!$L$32*N249,
IF(P249="Liels",Pieņēmumi!$L$34*N249,
0))))</f>
        <v>3.3591731266149876</v>
      </c>
      <c r="R249" s="9">
        <f>IF(P249="Mikro",Pieņēmumi!$L$31*N249*0.5,0)</f>
        <v>0</v>
      </c>
      <c r="S249">
        <v>82</v>
      </c>
      <c r="T249">
        <v>4</v>
      </c>
      <c r="U249" s="2">
        <f t="shared" ref="U249:U258" si="206">S249/T249</f>
        <v>20.5</v>
      </c>
      <c r="V249" s="6">
        <f>ROUNDUP(IF($A249=1,S249/Pieņēmumi!$V$39,IF($A249=2,S249/Pieņēmumi!$V$40,IF($A249=3,S249/Pieņēmumi!$V$41,S249/Pieņēmumi!$V$42))),$V$10)</f>
        <v>5</v>
      </c>
      <c r="W249" s="6">
        <f t="shared" si="163"/>
        <v>16.399999999999999</v>
      </c>
      <c r="X249" s="6" t="str">
        <f>IF(AND(W249&gt;=0,W249&lt;Pieņēmumi!$V$46),0,
IF(AND(W249&gt;= Pieņēmumi!$V$46,W249&lt;Pieņēmumi!$V$47), "Mikro",
IF(AND(W249&gt;=Pieņēmumi!$V$47,W249&lt;Pieņēmumi!$V$48), "Mazs",
IF(AND(W249&gt;=Pieņēmumi!$V$48,W249&lt;Pieņēmumi!$V$49), "Vidējs","Liels"))))</f>
        <v>Vidējs</v>
      </c>
      <c r="Y249" s="9">
        <f>IF(X249="Mikro",Pieņēmumi!$V$31*V249*0.5,
IF(X249="Mazs",Pieņēmumi!$V$31*V249,
IF(X249="Vidējs",Pieņēmumi!$V$32*V249,
IF(X249="Liels",Pieņēmumi!$V$34*V249,
0))))</f>
        <v>4.3604651162790704</v>
      </c>
      <c r="Z249" s="9">
        <f>IF(X249="Mikro",Pieņēmumi!$V$31*V249*0.5,0)</f>
        <v>0</v>
      </c>
      <c r="AA249">
        <v>68</v>
      </c>
      <c r="AB249">
        <v>4</v>
      </c>
      <c r="AC249" s="2">
        <f t="shared" si="203"/>
        <v>17</v>
      </c>
      <c r="AD249" s="6">
        <f>ROUNDUP(IF($A249=1,AA249/Pieņēmumi!$AF$39,IF($A249=2,AA249/Pieņēmumi!$AF$40,IF($A249=3,AA249/Pieņēmumi!$AF$41,AA249/Pieņēmumi!$AF$42))),$AD$10)</f>
        <v>4</v>
      </c>
      <c r="AE249" s="6">
        <f t="shared" si="164"/>
        <v>17</v>
      </c>
      <c r="AF249" s="6" t="str">
        <f>IF(AND(AE249&gt;=0,AE249&lt;Pieņēmumi!$AF$46),0,
IF(AND(AE249&gt;= Pieņēmumi!$AF$46,AE249&lt;Pieņēmumi!$AF$47), "Mikro",
IF(AND(AE249&gt;=Pieņēmumi!$AF$47,AE249&lt;Pieņēmumi!$AF$48), "Mazs",
IF(AND(AE249&gt;=Pieņēmumi!$AF$48,AE249&lt;Pieņēmumi!$AF$49), "Vidējs","Liels"))))</f>
        <v>Vidējs</v>
      </c>
      <c r="AG249" s="9">
        <f>IF(AF249="Mikro",Pieņēmumi!$AF$31*AD249*0.5,
IF(AF249="Mazs",Pieņēmumi!$AF$31*AD249,
IF(AF249="Vidējs",Pieņēmumi!$AF$32*AD249,
IF(AF249="Liels",Pieņēmumi!$AF$34*AD249,
0))))</f>
        <v>4.1343669250646</v>
      </c>
      <c r="AH249" s="9">
        <f>IF(AF249="Mikro",Pieņēmumi!$AF$31*AD249*0.5,0)</f>
        <v>0</v>
      </c>
      <c r="AI249">
        <v>71</v>
      </c>
      <c r="AJ249">
        <v>4</v>
      </c>
      <c r="AK249" s="2">
        <f t="shared" si="204"/>
        <v>17.75</v>
      </c>
      <c r="AL249" s="6">
        <f>ROUNDUP(IF($A249=1,AI249/Pieņēmumi!$AR$39,IF($A249=2,AI249/Pieņēmumi!$AR$40,IF($A249=3,AI249/Pieņēmumi!$AR$41,AI249/Pieņēmumi!$AR$42))),$AL$10)</f>
        <v>3</v>
      </c>
      <c r="AM249" s="6">
        <f t="shared" si="165"/>
        <v>23.666666666666668</v>
      </c>
      <c r="AN249" s="6" t="str">
        <f>IF(AND(AM249&gt;=0,AM249&lt;Pieņēmumi!$AR$46),0,
IF(AND(AM249&gt;= Pieņēmumi!$AR$46,AM249&lt;Pieņēmumi!$AR$47), "Mikro",
IF(AND(AM249&gt;=Pieņēmumi!$AR$47,AM249&lt;Pieņēmumi!$AR$48), "Mazs",
IF(AND(AM249&gt;=Pieņēmumi!$AR$48,AM249&lt;Pieņēmumi!$AR$49), "Vidējs","Liels"))))</f>
        <v>Liels</v>
      </c>
      <c r="AO249" s="9">
        <f>IF(AN249="Mikro",Pieņēmumi!$AR$31*AL249*0.5,
IF(AN249="Mazs",Pieņēmumi!$AR$31*AL249,
IF(AN249="Vidējs",Pieņēmumi!$AR$32*AL249,
IF(AN249="Liels",Pieņēmumi!$AR$34*AL249,
0))))</f>
        <v>4.1125541125541121</v>
      </c>
      <c r="AP249" s="9">
        <f>IF(AN249="Mikro",Pieņēmumi!$AR$31*AL249*0.5,0)</f>
        <v>0</v>
      </c>
      <c r="AQ249">
        <v>61</v>
      </c>
      <c r="AR249">
        <v>3</v>
      </c>
      <c r="AS249" s="2">
        <f t="shared" si="205"/>
        <v>20.333333333333332</v>
      </c>
      <c r="AT249" s="6">
        <f>ROUNDUP(IF($A249=1,AQ249/Pieņēmumi!$BC$39,IF($A249=2,AQ249/Pieņēmumi!$BC$40,IF($A249=3,AQ249/Pieņēmumi!$BC$41,AQ249/Pieņēmumi!$BC$42))),$AT$10)</f>
        <v>3</v>
      </c>
      <c r="AU249" s="6">
        <f t="shared" si="166"/>
        <v>20.333333333333332</v>
      </c>
      <c r="AV249" s="6" t="str">
        <f>IF(AND(AU249&gt;=0,AU249&lt;Pieņēmumi!$BC$46),0,
IF(AND(AU249&gt;= Pieņēmumi!$BC$46,AU249&lt;Pieņēmumi!$BC$47), "Mikro",
IF(AND(AU249&gt;=Pieņēmumi!$BC$47,AU249&lt;Pieņēmumi!$BC$48), "Mazs",
IF(AND(AU249&gt;=Pieņēmumi!$BC$48,AU249&lt;Pieņēmumi!$BC$49), "Vidējs","Liels"))))</f>
        <v>Vidējs</v>
      </c>
      <c r="AW249" s="9">
        <f>IF(AV249="Mikro",Pieņēmumi!$BC$31*AT249*0.5,
IF(AV249="Mazs",Pieņēmumi!$BC$31*AT249,
IF(AV249="Vidējs",Pieņēmumi!$BC$32*AT249,
IF(AV249="Liels",Pieņēmumi!$BC$34*AT249,
0))))</f>
        <v>3.4883720930232558</v>
      </c>
      <c r="AX249" s="9">
        <f>IF(AV249="Mikro",Pieņēmumi!$BC$31*AT249*0.5,0)</f>
        <v>0</v>
      </c>
      <c r="AY249">
        <v>0</v>
      </c>
      <c r="AZ249">
        <v>0</v>
      </c>
      <c r="BA249" s="2">
        <v>0</v>
      </c>
      <c r="BB249" s="6">
        <f>ROUNDUP(IF($A249=1,AY249/Pieņēmumi!$BN$39,IF($A249=2,AY249/Pieņēmumi!$BN$40,IF($A249=3,AY249/Pieņēmumi!$BN$41,AY249/Pieņēmumi!$BN$42))),$BB$10)</f>
        <v>0</v>
      </c>
      <c r="BC249" s="6">
        <f t="shared" si="167"/>
        <v>0</v>
      </c>
      <c r="BD249" s="6">
        <f>IF(AND(BC249&gt;=0,BC249&lt;Pieņēmumi!$BN$46),0,
IF(AND(BC249&gt;= Pieņēmumi!$BN$46,BC249&lt;Pieņēmumi!$BN$47), "Mikro",
IF(AND(BC249&gt;=Pieņēmumi!$BN$47,BC249&lt;Pieņēmumi!$BN$48), "Mazs",
IF(AND(BC249&gt;=Pieņēmumi!$BN$48,BC249&lt;Pieņēmumi!$BN$49), "Vidējs","Liels"))))</f>
        <v>0</v>
      </c>
      <c r="BE249" s="9">
        <f>IF(BD249="Mikro",Pieņēmumi!$BN$31*BB249*0.5,
IF(BD249="Mazs",Pieņēmumi!$BN$31*BB249,
IF(BD249="Vidējs",Pieņēmumi!$BN$32*BB249,
IF(BD249="Liels",Pieņēmumi!$BN$34*BB249,
0))))</f>
        <v>0</v>
      </c>
      <c r="BF249" s="9">
        <f>IF(BD249="Mikro",Pieņēmumi!$BN$31*BB249*0.5,0)</f>
        <v>0</v>
      </c>
      <c r="BG249">
        <v>0</v>
      </c>
      <c r="BH249">
        <v>0</v>
      </c>
      <c r="BI249" s="2">
        <v>0</v>
      </c>
      <c r="BJ249" s="6">
        <f>ROUNDUP(IF($A249=1,BG249/Pieņēmumi!$BY$39,IF($A249=2,BG249/Pieņēmumi!$BY$40,IF($A249=3,BG249/Pieņēmumi!$BY$41,BG249/Pieņēmumi!$BY$42))),$BJ$10)</f>
        <v>0</v>
      </c>
      <c r="BK249" s="6">
        <f t="shared" si="168"/>
        <v>0</v>
      </c>
      <c r="BL249" s="6">
        <f>IF(AND(BK249&gt;=0,BK249&lt;Pieņēmumi!$BY$46),0,
IF(AND(BK249&gt;= Pieņēmumi!$BY$46,BK249&lt;Pieņēmumi!$BY$47), "Mikro",
IF(AND(BK249&gt;=Pieņēmumi!$BY$47,BK249&lt;Pieņēmumi!$BY$48), "Mazs",
IF(AND(BK249&gt;=Pieņēmumi!$BY$48,BK249&lt;Pieņēmumi!$BY$49), "Vidējs","Liels"))))</f>
        <v>0</v>
      </c>
      <c r="BM249" s="9">
        <f>IF(BL249="Mikro",Pieņēmumi!$BY$31*BJ249*0.5,
IF(BL249="Mazs",Pieņēmumi!$BY$31*BJ249,
IF(BL249="Vidējs",Pieņēmumi!$BY$32*BJ249,
IF(BL249="Liels",Pieņēmumi!$BY$34*BJ249,
0))))</f>
        <v>0</v>
      </c>
      <c r="BN249" s="9">
        <f>IF(BL249="Mikro",Pieņēmumi!$BY$31*BJ249*0.5,0)</f>
        <v>0</v>
      </c>
      <c r="BO249">
        <v>0</v>
      </c>
      <c r="BP249">
        <v>0</v>
      </c>
      <c r="BQ249" s="2">
        <v>0</v>
      </c>
      <c r="BR249" s="6">
        <f>ROUNDUP(IF($A249=1,BO249/Pieņēmumi!$CJ$39,IF($A249=2,BO249/Pieņēmumi!$CJ$40,IF($A249=3,BO249/Pieņēmumi!$CJ$41,BO249/Pieņēmumi!$CJ$42))),$BR$10)</f>
        <v>0</v>
      </c>
      <c r="BS249" s="6">
        <f t="shared" si="169"/>
        <v>0</v>
      </c>
      <c r="BT249" s="6">
        <f>IF(AND(BS249&gt;=0,BS249&lt;Pieņēmumi!$CJ$46),0,
IF(AND(BS249&gt;= Pieņēmumi!$CJ$46,BS249&lt;Pieņēmumi!$CJ$47), "Mikro",
IF(AND(BS249&gt;=Pieņēmumi!$CJ$47,BS249&lt;Pieņēmumi!$CJ$48), "Mazs",
IF(AND(BS249&gt;=Pieņēmumi!$CJ$48,BS249&lt;Pieņēmumi!$CJ$49), "Vidējs","Liels"))))</f>
        <v>0</v>
      </c>
      <c r="BU249" s="9">
        <f>IF(BT249="Mikro",Pieņēmumi!$CJ$31*BR249*0.5,
IF(BT249="Mazs",Pieņēmumi!$CJ$31*BR249,
IF(BT249="Vidējs",Pieņēmumi!$CJ$32*BR249,
IF(BT249="Liels",Pieņēmumi!$CJ$34*BR249,
0))))</f>
        <v>0</v>
      </c>
      <c r="BV249" s="9">
        <f>IF(BT249="Mikro",Pieņēmumi!$CJ$31*BR249*0.5,0)</f>
        <v>0</v>
      </c>
      <c r="BW249">
        <v>0</v>
      </c>
      <c r="BX249">
        <v>0</v>
      </c>
      <c r="BY249" s="2">
        <v>0</v>
      </c>
      <c r="BZ249" s="6">
        <f>ROUNDUP(IF($A249=1,BW249/Pieņēmumi!$CU$42,IF($A249=2,BW249/Pieņēmumi!$CU$43,IF($A249=3,BW249/Pieņēmumi!$CU$44,BW249/Pieņēmumi!$CU$45))),$CH$10)</f>
        <v>0</v>
      </c>
      <c r="CA249" s="6">
        <f t="shared" si="170"/>
        <v>0</v>
      </c>
      <c r="CB249" s="6">
        <f>IF(AND(CA249&gt;=0,CA249&lt;Pieņēmumi!$CU$49),0,
IF(AND(CA249&gt;=Pieņēmumi!$CU$49,CA249&lt;Pieņēmumi!$CU$50),"Mazs",
IF(AND(CA249&gt;=Pieņēmumi!$CU$50,CA249&lt;Pieņēmumi!$CU$51),"Vidējs","Liels")))</f>
        <v>0</v>
      </c>
      <c r="CC249" s="9">
        <f>IF(CB249="Mazs",Pieņēmumi!$CU$34*BZ249,IF(CB249="Vidējs",Pieņēmumi!$CU$35*BZ249,IF(CB249="Liels",Pieņēmumi!$CU$37*BZ249,0)))</f>
        <v>0</v>
      </c>
      <c r="CD249" s="9">
        <f>IF(CB249="Mazs",(Pieņēmumi!$CU$35-Pieņēmumi!$CU$34)*BZ249,0)</f>
        <v>0</v>
      </c>
      <c r="CE249">
        <v>0</v>
      </c>
      <c r="CF249">
        <v>0</v>
      </c>
      <c r="CG249" s="2">
        <v>0</v>
      </c>
      <c r="CH249" s="6">
        <f>ROUNDUP(IF($A249=1,CE249/Pieņēmumi!$DE$42,IF($A249=2,CE249/Pieņēmumi!$DE$43,IF($A249=3,CE249/Pieņēmumi!$DE$44,CE249/Pieņēmumi!$DE$45))),$CH$10)</f>
        <v>0</v>
      </c>
      <c r="CI249" s="6">
        <f t="shared" si="171"/>
        <v>0</v>
      </c>
      <c r="CJ249" s="6">
        <f>IF(AND(CI249&gt;=0,CI249&lt;Pieņēmumi!$DE$49),0,
IF(AND(CI249&gt;=Pieņēmumi!$DE$49,CI249&lt;Pieņēmumi!$DE$50),"Mazs",
IF(AND(CI249&gt;=Pieņēmumi!$DE$50,CI249&lt;Pieņēmumi!$DE$51),"Vidējs","Liels")))</f>
        <v>0</v>
      </c>
      <c r="CK249" s="9">
        <f>IF(CJ249="Mazs",Pieņēmumi!$DE$34*CH249,IF(CJ249="Vidējs",Pieņēmumi!$DE$35*CH249,IF(CJ249="Liels",Pieņēmumi!$DE$37*CH249,0)))</f>
        <v>0</v>
      </c>
      <c r="CL249" s="9">
        <f>IF(CJ249="Mazs",(Pieņēmumi!$DE$35-Pieņēmumi!$DE$34)*CH249,0)</f>
        <v>0</v>
      </c>
      <c r="CM249">
        <v>0</v>
      </c>
      <c r="CN249">
        <v>0</v>
      </c>
      <c r="CO249" s="2">
        <v>0</v>
      </c>
      <c r="CP249" s="6">
        <f>ROUNDUP(IF($A249=1,CM249/Pieņēmumi!$DO$42,IF($A249=2,CM249/Pieņēmumi!$DO$43,IF($A249=3,CM249/Pieņēmumi!$DO$44,CM249/Pieņēmumi!$DO$45))),$CP$10)</f>
        <v>0</v>
      </c>
      <c r="CQ249" s="6">
        <f t="shared" si="172"/>
        <v>0</v>
      </c>
      <c r="CR249" s="6">
        <f>IF(AND(CQ249&gt;=0,CQ249&lt;Pieņēmumi!$DO$49),0,
IF(AND(CQ249&gt;=Pieņēmumi!$DO$49,CQ249&lt;Pieņēmumi!$DO$50),"Mazs",
IF(AND(CQ249&gt;=Pieņēmumi!$DO$50,CQ249&lt;Pieņēmumi!$DO$51),"Vidējs","Liels")))</f>
        <v>0</v>
      </c>
      <c r="CS249" s="9">
        <f>IF(CR249="Mazs",Pieņēmumi!$DO$34*CP249,IF(CR249="Vidējs",Pieņēmumi!$DO$35*CP249,IF(CR249="Liels",Pieņēmumi!$DO$37*CP249,0)))</f>
        <v>0</v>
      </c>
      <c r="CT249" s="9">
        <f>IF(CR249="Mazs",(Pieņēmumi!$DO$35-Pieņēmumi!$DO$34)*CP249,0)</f>
        <v>0</v>
      </c>
      <c r="CU249" s="6">
        <f t="shared" si="173"/>
        <v>425</v>
      </c>
      <c r="CV249" s="6">
        <f t="shared" si="174"/>
        <v>23</v>
      </c>
      <c r="CW249" s="2">
        <f t="shared" si="175"/>
        <v>18.478260869565219</v>
      </c>
      <c r="CX249" t="str">
        <f t="shared" si="176"/>
        <v>Vidējā</v>
      </c>
    </row>
    <row r="250" spans="1:102" x14ac:dyDescent="0.25">
      <c r="A250" s="5">
        <v>3</v>
      </c>
      <c r="B250" s="23">
        <v>0.57974049767360691</v>
      </c>
      <c r="C250">
        <v>12</v>
      </c>
      <c r="D250">
        <v>1</v>
      </c>
      <c r="E250" s="2">
        <f t="shared" si="201"/>
        <v>12</v>
      </c>
      <c r="F250" s="6">
        <f>ROUNDUP(IF($A250=1,C250/Pieņēmumi!$B$39,IF($A250=2,C250/Pieņēmumi!$B$40,IF($A250=3,C250/Pieņēmumi!$B$41,C250/Pieņēmumi!$B$42))),$F$10)</f>
        <v>1</v>
      </c>
      <c r="G250" s="6">
        <f t="shared" si="161"/>
        <v>12</v>
      </c>
      <c r="H250" s="6" t="str">
        <f>IF(AND(G250&gt;=0,G250&lt;Pieņēmumi!$B$46),0,
IF(AND(G250&gt;= Pieņēmumi!$B$46,G250&lt;Pieņēmumi!$B$47), "Mikro",
IF(AND(G250&gt;=Pieņēmumi!$B$47,G250&lt;Pieņēmumi!$B$48), "Mazs",
IF(AND(G250&gt;=Pieņēmumi!$B$48,G250&lt;Pieņēmumi!$B$49), "Vidējs","Liels"))))</f>
        <v>Vidējs</v>
      </c>
      <c r="I250" s="9">
        <f>IF(H250="Mikro",Pieņēmumi!$B$31*F250*0.5,
IF(H250="Mazs",Pieņēmumi!$B$31*F250,
IF(H250="Vidējs",Pieņēmumi!$B$32*F250,
IF(H250="Liels",Pieņēmumi!$B$34*F250,
0))))</f>
        <v>0.8074935400516795</v>
      </c>
      <c r="J250" s="9">
        <f>IF(H250="Mikro",Pieņēmumi!$B$31*F250*0.5,0)</f>
        <v>0</v>
      </c>
      <c r="K250">
        <v>8</v>
      </c>
      <c r="L250">
        <v>1</v>
      </c>
      <c r="M250" s="2">
        <f t="shared" si="202"/>
        <v>8</v>
      </c>
      <c r="N250" s="6">
        <f>ROUNDUP(IF($A250=1,K250/Pieņēmumi!$L$39,IF($A250=2,K250/Pieņēmumi!$L$40,IF($A250=3,K250/Pieņēmumi!$L$41,K250/Pieņēmumi!$L$42))),$N$10)</f>
        <v>1</v>
      </c>
      <c r="O250" s="6">
        <f t="shared" si="162"/>
        <v>8</v>
      </c>
      <c r="P250" s="6" t="str">
        <f>IF(AND(O250&gt;=0,O250&lt;Pieņēmumi!$L$46),0,
IF(AND(O250&gt;= Pieņēmumi!$L$46,O250&lt;Pieņēmumi!$L$47), "Mikro",
IF(AND(O250&gt;=Pieņēmumi!$L$47,O250&lt;Pieņēmumi!$L$48), "Mazs",
IF(AND(O250&gt;=Pieņēmumi!$L$48,O250&lt;Pieņēmumi!$L$49), "Vidējs","Liels"))))</f>
        <v>Mazs</v>
      </c>
      <c r="Q250" s="9">
        <f>IF(P250="Mikro",Pieņēmumi!$L$31*N250*0.5,
IF(P250="Mazs",Pieņēmumi!$L$31*N250,
IF(P250="Vidējs",Pieņēmumi!$L$32*N250,
IF(P250="Liels",Pieņēmumi!$L$34*N250,
0))))</f>
        <v>0.7469654528478058</v>
      </c>
      <c r="R250" s="9">
        <f>IF(P250="Mikro",Pieņēmumi!$L$31*N250*0.5,0)</f>
        <v>0</v>
      </c>
      <c r="S250">
        <v>10</v>
      </c>
      <c r="T250">
        <v>2</v>
      </c>
      <c r="U250" s="2">
        <f t="shared" si="206"/>
        <v>5</v>
      </c>
      <c r="V250" s="6">
        <f>ROUNDUP(IF($A250=1,S250/Pieņēmumi!$V$39,IF($A250=2,S250/Pieņēmumi!$V$40,IF($A250=3,S250/Pieņēmumi!$V$41,S250/Pieņēmumi!$V$42))),$V$10)</f>
        <v>1</v>
      </c>
      <c r="W250" s="6">
        <f t="shared" si="163"/>
        <v>10</v>
      </c>
      <c r="X250" s="6" t="str">
        <f>IF(AND(W250&gt;=0,W250&lt;Pieņēmumi!$V$46),0,
IF(AND(W250&gt;= Pieņēmumi!$V$46,W250&lt;Pieņēmumi!$V$47), "Mikro",
IF(AND(W250&gt;=Pieņēmumi!$V$47,W250&lt;Pieņēmumi!$V$48), "Mazs",
IF(AND(W250&gt;=Pieņēmumi!$V$48,W250&lt;Pieņēmumi!$V$49), "Vidējs","Liels"))))</f>
        <v>Mazs</v>
      </c>
      <c r="Y250" s="9">
        <f>IF(X250="Mikro",Pieņēmumi!$V$31*V250*0.5,
IF(X250="Mazs",Pieņēmumi!$V$31*V250,
IF(X250="Vidējs",Pieņēmumi!$V$32*V250,
IF(X250="Liels",Pieņēmumi!$V$34*V250,
0))))</f>
        <v>0.77808901338313108</v>
      </c>
      <c r="Z250" s="9">
        <f>IF(X250="Mikro",Pieņēmumi!$V$31*V250*0.5,0)</f>
        <v>0</v>
      </c>
      <c r="AA250">
        <v>12</v>
      </c>
      <c r="AB250">
        <v>1</v>
      </c>
      <c r="AC250" s="2">
        <f t="shared" si="203"/>
        <v>12</v>
      </c>
      <c r="AD250" s="6">
        <f>ROUNDUP(IF($A250=1,AA250/Pieņēmumi!$AF$39,IF($A250=2,AA250/Pieņēmumi!$AF$40,IF($A250=3,AA250/Pieņēmumi!$AF$41,AA250/Pieņēmumi!$AF$42))),$AD$10)</f>
        <v>1</v>
      </c>
      <c r="AE250" s="6">
        <f t="shared" si="164"/>
        <v>12</v>
      </c>
      <c r="AF250" s="6" t="str">
        <f>IF(AND(AE250&gt;=0,AE250&lt;Pieņēmumi!$AF$46),0,
IF(AND(AE250&gt;= Pieņēmumi!$AF$46,AE250&lt;Pieņēmumi!$AF$47), "Mikro",
IF(AND(AE250&gt;=Pieņēmumi!$AF$47,AE250&lt;Pieņēmumi!$AF$48), "Mazs",
IF(AND(AE250&gt;=Pieņēmumi!$AF$48,AE250&lt;Pieņēmumi!$AF$49), "Vidējs","Liels"))))</f>
        <v>Vidējs</v>
      </c>
      <c r="AG250" s="9">
        <f>IF(AF250="Mikro",Pieņēmumi!$AF$31*AD250*0.5,
IF(AF250="Mazs",Pieņēmumi!$AF$31*AD250,
IF(AF250="Vidējs",Pieņēmumi!$AF$32*AD250,
IF(AF250="Liels",Pieņēmumi!$AF$34*AD250,
0))))</f>
        <v>1.03359173126615</v>
      </c>
      <c r="AH250" s="9">
        <f>IF(AF250="Mikro",Pieņēmumi!$AF$31*AD250*0.5,0)</f>
        <v>0</v>
      </c>
      <c r="AI250">
        <v>12</v>
      </c>
      <c r="AJ250">
        <v>1</v>
      </c>
      <c r="AK250" s="2">
        <f t="shared" si="204"/>
        <v>12</v>
      </c>
      <c r="AL250" s="6">
        <f>ROUNDUP(IF($A250=1,AI250/Pieņēmumi!$AR$39,IF($A250=2,AI250/Pieņēmumi!$AR$40,IF($A250=3,AI250/Pieņēmumi!$AR$41,AI250/Pieņēmumi!$AR$42))),$AL$10)</f>
        <v>1</v>
      </c>
      <c r="AM250" s="6">
        <f t="shared" si="165"/>
        <v>12</v>
      </c>
      <c r="AN250" s="6" t="str">
        <f>IF(AND(AM250&gt;=0,AM250&lt;Pieņēmumi!$AR$46),0,
IF(AND(AM250&gt;= Pieņēmumi!$AR$46,AM250&lt;Pieņēmumi!$AR$47), "Mikro",
IF(AND(AM250&gt;=Pieņēmumi!$AR$47,AM250&lt;Pieņēmumi!$AR$48), "Mazs",
IF(AND(AM250&gt;=Pieņēmumi!$AR$48,AM250&lt;Pieņēmumi!$AR$49), "Vidējs","Liels"))))</f>
        <v>Vidējs</v>
      </c>
      <c r="AO250" s="9">
        <f>IF(AN250="Mikro",Pieņēmumi!$AR$31*AL250*0.5,
IF(AN250="Mazs",Pieņēmumi!$AR$31*AL250,
IF(AN250="Vidējs",Pieņēmumi!$AR$32*AL250,
IF(AN250="Liels",Pieņēmumi!$AR$34*AL250,
0))))</f>
        <v>1.0981912144702843</v>
      </c>
      <c r="AP250" s="9">
        <f>IF(AN250="Mikro",Pieņēmumi!$AR$31*AL250*0.5,0)</f>
        <v>0</v>
      </c>
      <c r="AQ250">
        <v>13</v>
      </c>
      <c r="AR250">
        <v>2</v>
      </c>
      <c r="AS250" s="2">
        <f t="shared" si="205"/>
        <v>6.5</v>
      </c>
      <c r="AT250" s="6">
        <f>ROUNDUP(IF($A250=1,AQ250/Pieņēmumi!$BC$39,IF($A250=2,AQ250/Pieņēmumi!$BC$40,IF($A250=3,AQ250/Pieņēmumi!$BC$41,AQ250/Pieņēmumi!$BC$42))),$AT$10)</f>
        <v>1</v>
      </c>
      <c r="AU250" s="6">
        <f t="shared" si="166"/>
        <v>13</v>
      </c>
      <c r="AV250" s="6" t="str">
        <f>IF(AND(AU250&gt;=0,AU250&lt;Pieņēmumi!$BC$46),0,
IF(AND(AU250&gt;= Pieņēmumi!$BC$46,AU250&lt;Pieņēmumi!$BC$47), "Mikro",
IF(AND(AU250&gt;=Pieņēmumi!$BC$47,AU250&lt;Pieņēmumi!$BC$48), "Mazs",
IF(AND(AU250&gt;=Pieņēmumi!$BC$48,AU250&lt;Pieņēmumi!$BC$49), "Vidējs","Liels"))))</f>
        <v>Vidējs</v>
      </c>
      <c r="AW250" s="9">
        <f>IF(AV250="Mikro",Pieņēmumi!$BC$31*AT250*0.5,
IF(AV250="Mazs",Pieņēmumi!$BC$31*AT250,
IF(AV250="Vidējs",Pieņēmumi!$BC$32*AT250,
IF(AV250="Liels",Pieņēmumi!$BC$34*AT250,
0))))</f>
        <v>1.1627906976744187</v>
      </c>
      <c r="AX250" s="9">
        <f>IF(AV250="Mikro",Pieņēmumi!$BC$31*AT250*0.5,0)</f>
        <v>0</v>
      </c>
      <c r="AY250">
        <v>9</v>
      </c>
      <c r="AZ250">
        <v>1</v>
      </c>
      <c r="BA250" s="2">
        <f>AY250/AZ250</f>
        <v>9</v>
      </c>
      <c r="BB250" s="6">
        <f>ROUNDUP(IF($A250=1,AY250/Pieņēmumi!$BN$39,IF($A250=2,AY250/Pieņēmumi!$BN$40,IF($A250=3,AY250/Pieņēmumi!$BN$41,AY250/Pieņēmumi!$BN$42))),$BB$10)</f>
        <v>1</v>
      </c>
      <c r="BC250" s="6">
        <f t="shared" si="167"/>
        <v>9</v>
      </c>
      <c r="BD250" s="6" t="str">
        <f>IF(AND(BC250&gt;=0,BC250&lt;Pieņēmumi!$BN$46),0,
IF(AND(BC250&gt;= Pieņēmumi!$BN$46,BC250&lt;Pieņēmumi!$BN$47), "Mikro",
IF(AND(BC250&gt;=Pieņēmumi!$BN$47,BC250&lt;Pieņēmumi!$BN$48), "Mazs",
IF(AND(BC250&gt;=Pieņēmumi!$BN$48,BC250&lt;Pieņēmumi!$BN$49), "Vidējs","Liels"))))</f>
        <v>Mazs</v>
      </c>
      <c r="BE250" s="9">
        <f>IF(BD250="Mikro",Pieņēmumi!$BN$31*BB250*0.5,
IF(BD250="Mazs",Pieņēmumi!$BN$31*BB250,
IF(BD250="Vidējs",Pieņēmumi!$BN$32*BB250,
IF(BD250="Liels",Pieņēmumi!$BN$34*BB250,
0))))</f>
        <v>1.0270774976657331</v>
      </c>
      <c r="BF250" s="9">
        <f>IF(BD250="Mikro",Pieņēmumi!$BN$31*BB250*0.5,0)</f>
        <v>0</v>
      </c>
      <c r="BG250">
        <v>10</v>
      </c>
      <c r="BH250">
        <v>2</v>
      </c>
      <c r="BI250" s="2">
        <f>BG250/BH250</f>
        <v>5</v>
      </c>
      <c r="BJ250" s="6">
        <f>ROUNDUP(IF($A250=1,BG250/Pieņēmumi!$BY$39,IF($A250=2,BG250/Pieņēmumi!$BY$40,IF($A250=3,BG250/Pieņēmumi!$BY$41,BG250/Pieņēmumi!$BY$42))),$BJ$10)</f>
        <v>1</v>
      </c>
      <c r="BK250" s="6">
        <f t="shared" si="168"/>
        <v>10</v>
      </c>
      <c r="BL250" s="6" t="str">
        <f>IF(AND(BK250&gt;=0,BK250&lt;Pieņēmumi!$BY$46),0,
IF(AND(BK250&gt;= Pieņēmumi!$BY$46,BK250&lt;Pieņēmumi!$BY$47), "Mikro",
IF(AND(BK250&gt;=Pieņēmumi!$BY$47,BK250&lt;Pieņēmumi!$BY$48), "Mazs",
IF(AND(BK250&gt;=Pieņēmumi!$BY$48,BK250&lt;Pieņēmumi!$BY$49), "Vidējs","Liels"))))</f>
        <v>Mazs</v>
      </c>
      <c r="BM250" s="9">
        <f>IF(BL250="Mikro",Pieņēmumi!$BY$31*BJ250*0.5,
IF(BL250="Mazs",Pieņēmumi!$BY$31*BJ250,
IF(BL250="Vidējs",Pieņēmumi!$BY$32*BJ250,
IF(BL250="Liels",Pieņēmumi!$BY$34*BJ250,
0))))</f>
        <v>1.0893246187363834</v>
      </c>
      <c r="BN250" s="9">
        <f>IF(BL250="Mikro",Pieņēmumi!$BY$31*BJ250*0.5,0)</f>
        <v>0</v>
      </c>
      <c r="BO250">
        <v>10</v>
      </c>
      <c r="BP250">
        <v>2</v>
      </c>
      <c r="BQ250" s="2">
        <f>BO250/BP250</f>
        <v>5</v>
      </c>
      <c r="BR250" s="6">
        <f>ROUNDUP(IF($A250=1,BO250/Pieņēmumi!$CJ$39,IF($A250=2,BO250/Pieņēmumi!$CJ$40,IF($A250=3,BO250/Pieņēmumi!$CJ$41,BO250/Pieņēmumi!$CJ$42))),$BR$10)</f>
        <v>1</v>
      </c>
      <c r="BS250" s="6">
        <f t="shared" si="169"/>
        <v>10</v>
      </c>
      <c r="BT250" s="6" t="str">
        <f>IF(AND(BS250&gt;=0,BS250&lt;Pieņēmumi!$CJ$46),0,
IF(AND(BS250&gt;= Pieņēmumi!$CJ$46,BS250&lt;Pieņēmumi!$CJ$47), "Mikro",
IF(AND(BS250&gt;=Pieņēmumi!$CJ$47,BS250&lt;Pieņēmumi!$CJ$48), "Mazs",
IF(AND(BS250&gt;=Pieņēmumi!$CJ$48,BS250&lt;Pieņēmumi!$CJ$49), "Vidējs","Liels"))))</f>
        <v>Mazs</v>
      </c>
      <c r="BU250" s="9">
        <f>IF(BT250="Mikro",Pieņēmumi!$CJ$31*BR250*0.5,
IF(BT250="Mazs",Pieņēmumi!$CJ$31*BR250,
IF(BT250="Vidējs",Pieņēmumi!$CJ$32*BR250,
IF(BT250="Liels",Pieņēmumi!$CJ$34*BR250,
0))))</f>
        <v>1.0893246187363834</v>
      </c>
      <c r="BV250" s="9">
        <f>IF(BT250="Mikro",Pieņēmumi!$CJ$31*BR250*0.5,0)</f>
        <v>0</v>
      </c>
      <c r="BW250">
        <v>0</v>
      </c>
      <c r="BX250">
        <v>0</v>
      </c>
      <c r="BY250" s="2">
        <v>0</v>
      </c>
      <c r="BZ250" s="6">
        <f>ROUNDUP(IF($A250=1,BW250/Pieņēmumi!$CU$42,IF($A250=2,BW250/Pieņēmumi!$CU$43,IF($A250=3,BW250/Pieņēmumi!$CU$44,BW250/Pieņēmumi!$CU$45))),$CH$10)</f>
        <v>0</v>
      </c>
      <c r="CA250" s="6">
        <f t="shared" si="170"/>
        <v>0</v>
      </c>
      <c r="CB250" s="6">
        <f>IF(AND(CA250&gt;=0,CA250&lt;Pieņēmumi!$CU$49),0,
IF(AND(CA250&gt;=Pieņēmumi!$CU$49,CA250&lt;Pieņēmumi!$CU$50),"Mazs",
IF(AND(CA250&gt;=Pieņēmumi!$CU$50,CA250&lt;Pieņēmumi!$CU$51),"Vidējs","Liels")))</f>
        <v>0</v>
      </c>
      <c r="CC250" s="9">
        <f>IF(CB250="Mazs",Pieņēmumi!$CU$34*BZ250,IF(CB250="Vidējs",Pieņēmumi!$CU$35*BZ250,IF(CB250="Liels",Pieņēmumi!$CU$37*BZ250,0)))</f>
        <v>0</v>
      </c>
      <c r="CD250" s="9">
        <f>IF(CB250="Mazs",(Pieņēmumi!$CU$35-Pieņēmumi!$CU$34)*BZ250,0)</f>
        <v>0</v>
      </c>
      <c r="CE250">
        <v>0</v>
      </c>
      <c r="CF250">
        <v>0</v>
      </c>
      <c r="CG250" s="2">
        <v>0</v>
      </c>
      <c r="CH250" s="6">
        <f>ROUNDUP(IF($A250=1,CE250/Pieņēmumi!$DE$42,IF($A250=2,CE250/Pieņēmumi!$DE$43,IF($A250=3,CE250/Pieņēmumi!$DE$44,CE250/Pieņēmumi!$DE$45))),$CH$10)</f>
        <v>0</v>
      </c>
      <c r="CI250" s="6">
        <f t="shared" si="171"/>
        <v>0</v>
      </c>
      <c r="CJ250" s="6">
        <f>IF(AND(CI250&gt;=0,CI250&lt;Pieņēmumi!$DE$49),0,
IF(AND(CI250&gt;=Pieņēmumi!$DE$49,CI250&lt;Pieņēmumi!$DE$50),"Mazs",
IF(AND(CI250&gt;=Pieņēmumi!$DE$50,CI250&lt;Pieņēmumi!$DE$51),"Vidējs","Liels")))</f>
        <v>0</v>
      </c>
      <c r="CK250" s="9">
        <f>IF(CJ250="Mazs",Pieņēmumi!$DE$34*CH250,IF(CJ250="Vidējs",Pieņēmumi!$DE$35*CH250,IF(CJ250="Liels",Pieņēmumi!$DE$37*CH250,0)))</f>
        <v>0</v>
      </c>
      <c r="CL250" s="9">
        <f>IF(CJ250="Mazs",(Pieņēmumi!$DE$35-Pieņēmumi!$DE$34)*CH250,0)</f>
        <v>0</v>
      </c>
      <c r="CM250">
        <v>0</v>
      </c>
      <c r="CN250">
        <v>0</v>
      </c>
      <c r="CO250" s="2">
        <v>0</v>
      </c>
      <c r="CP250" s="6">
        <f>ROUNDUP(IF($A250=1,CM250/Pieņēmumi!$DO$42,IF($A250=2,CM250/Pieņēmumi!$DO$43,IF($A250=3,CM250/Pieņēmumi!$DO$44,CM250/Pieņēmumi!$DO$45))),$CP$10)</f>
        <v>0</v>
      </c>
      <c r="CQ250" s="6">
        <f t="shared" si="172"/>
        <v>0</v>
      </c>
      <c r="CR250" s="6">
        <f>IF(AND(CQ250&gt;=0,CQ250&lt;Pieņēmumi!$DO$49),0,
IF(AND(CQ250&gt;=Pieņēmumi!$DO$49,CQ250&lt;Pieņēmumi!$DO$50),"Mazs",
IF(AND(CQ250&gt;=Pieņēmumi!$DO$50,CQ250&lt;Pieņēmumi!$DO$51),"Vidējs","Liels")))</f>
        <v>0</v>
      </c>
      <c r="CS250" s="9">
        <f>IF(CR250="Mazs",Pieņēmumi!$DO$34*CP250,IF(CR250="Vidējs",Pieņēmumi!$DO$35*CP250,IF(CR250="Liels",Pieņēmumi!$DO$37*CP250,0)))</f>
        <v>0</v>
      </c>
      <c r="CT250" s="9">
        <f>IF(CR250="Mazs",(Pieņēmumi!$DO$35-Pieņēmumi!$DO$34)*CP250,0)</f>
        <v>0</v>
      </c>
      <c r="CU250" s="6">
        <f t="shared" si="173"/>
        <v>96</v>
      </c>
      <c r="CV250" s="6">
        <f t="shared" si="174"/>
        <v>13</v>
      </c>
      <c r="CW250" s="2">
        <f t="shared" si="175"/>
        <v>7.384615384615385</v>
      </c>
      <c r="CX250" t="str">
        <f t="shared" si="176"/>
        <v>Mazā</v>
      </c>
    </row>
    <row r="251" spans="1:102" x14ac:dyDescent="0.25">
      <c r="A251" s="5">
        <v>1</v>
      </c>
      <c r="B251" s="23">
        <v>0.57501602866174051</v>
      </c>
      <c r="C251">
        <v>85</v>
      </c>
      <c r="D251">
        <v>3</v>
      </c>
      <c r="E251" s="2">
        <f t="shared" si="201"/>
        <v>28.333333333333332</v>
      </c>
      <c r="F251" s="6">
        <f>ROUNDUP(IF($A251=1,C251/Pieņēmumi!$B$39,IF($A251=2,C251/Pieņēmumi!$B$40,IF($A251=3,C251/Pieņēmumi!$B$41,C251/Pieņēmumi!$B$42))),$F$10)</f>
        <v>5</v>
      </c>
      <c r="G251" s="6">
        <f t="shared" si="161"/>
        <v>17</v>
      </c>
      <c r="H251" s="6" t="str">
        <f>IF(AND(G251&gt;=0,G251&lt;Pieņēmumi!$B$46),0,
IF(AND(G251&gt;= Pieņēmumi!$B$46,G251&lt;Pieņēmumi!$B$47), "Mikro",
IF(AND(G251&gt;=Pieņēmumi!$B$47,G251&lt;Pieņēmumi!$B$48), "Mazs",
IF(AND(G251&gt;=Pieņēmumi!$B$48,G251&lt;Pieņēmumi!$B$49), "Vidējs","Liels"))))</f>
        <v>Vidējs</v>
      </c>
      <c r="I251" s="9">
        <f>IF(H251="Mikro",Pieņēmumi!$B$31*F251*0.5,
IF(H251="Mazs",Pieņēmumi!$B$31*F251,
IF(H251="Vidējs",Pieņēmumi!$B$32*F251,
IF(H251="Liels",Pieņēmumi!$B$34*F251,
0))))</f>
        <v>4.0374677002583974</v>
      </c>
      <c r="J251" s="9">
        <f>IF(H251="Mikro",Pieņēmumi!$B$31*F251*0.5,0)</f>
        <v>0</v>
      </c>
      <c r="K251">
        <v>86</v>
      </c>
      <c r="L251">
        <v>3</v>
      </c>
      <c r="M251" s="2">
        <f t="shared" si="202"/>
        <v>28.666666666666668</v>
      </c>
      <c r="N251" s="6">
        <f>ROUNDUP(IF($A251=1,K251/Pieņēmumi!$L$39,IF($A251=2,K251/Pieņēmumi!$L$40,IF($A251=3,K251/Pieņēmumi!$L$41,K251/Pieņēmumi!$L$42))),$N$10)</f>
        <v>5</v>
      </c>
      <c r="O251" s="6">
        <f t="shared" si="162"/>
        <v>17.2</v>
      </c>
      <c r="P251" s="6" t="str">
        <f>IF(AND(O251&gt;=0,O251&lt;Pieņēmumi!$L$46),0,
IF(AND(O251&gt;= Pieņēmumi!$L$46,O251&lt;Pieņēmumi!$L$47), "Mikro",
IF(AND(O251&gt;=Pieņēmumi!$L$47,O251&lt;Pieņēmumi!$L$48), "Mazs",
IF(AND(O251&gt;=Pieņēmumi!$L$48,O251&lt;Pieņēmumi!$L$49), "Vidējs","Liels"))))</f>
        <v>Vidējs</v>
      </c>
      <c r="Q251" s="9">
        <f>IF(P251="Mikro",Pieņēmumi!$L$31*N251*0.5,
IF(P251="Mazs",Pieņēmumi!$L$31*N251,
IF(P251="Vidējs",Pieņēmumi!$L$32*N251,
IF(P251="Liels",Pieņēmumi!$L$34*N251,
0))))</f>
        <v>4.1989664082687348</v>
      </c>
      <c r="R251" s="9">
        <f>IF(P251="Mikro",Pieņēmumi!$L$31*N251*0.5,0)</f>
        <v>0</v>
      </c>
      <c r="S251">
        <v>83</v>
      </c>
      <c r="T251">
        <v>3</v>
      </c>
      <c r="U251" s="2">
        <f t="shared" si="206"/>
        <v>27.666666666666668</v>
      </c>
      <c r="V251" s="6">
        <f>ROUNDUP(IF($A251=1,S251/Pieņēmumi!$V$39,IF($A251=2,S251/Pieņēmumi!$V$40,IF($A251=3,S251/Pieņēmumi!$V$41,S251/Pieņēmumi!$V$42))),$V$10)</f>
        <v>5</v>
      </c>
      <c r="W251" s="6">
        <f t="shared" si="163"/>
        <v>16.600000000000001</v>
      </c>
      <c r="X251" s="6" t="str">
        <f>IF(AND(W251&gt;=0,W251&lt;Pieņēmumi!$V$46),0,
IF(AND(W251&gt;= Pieņēmumi!$V$46,W251&lt;Pieņēmumi!$V$47), "Mikro",
IF(AND(W251&gt;=Pieņēmumi!$V$47,W251&lt;Pieņēmumi!$V$48), "Mazs",
IF(AND(W251&gt;=Pieņēmumi!$V$48,W251&lt;Pieņēmumi!$V$49), "Vidējs","Liels"))))</f>
        <v>Vidējs</v>
      </c>
      <c r="Y251" s="9">
        <f>IF(X251="Mikro",Pieņēmumi!$V$31*V251*0.5,
IF(X251="Mazs",Pieņēmumi!$V$31*V251,
IF(X251="Vidējs",Pieņēmumi!$V$32*V251,
IF(X251="Liels",Pieņēmumi!$V$34*V251,
0))))</f>
        <v>4.3604651162790704</v>
      </c>
      <c r="Z251" s="9">
        <f>IF(X251="Mikro",Pieņēmumi!$V$31*V251*0.5,0)</f>
        <v>0</v>
      </c>
      <c r="AA251">
        <v>79</v>
      </c>
      <c r="AB251">
        <v>3</v>
      </c>
      <c r="AC251" s="2">
        <f t="shared" si="203"/>
        <v>26.333333333333332</v>
      </c>
      <c r="AD251" s="6">
        <f>ROUNDUP(IF($A251=1,AA251/Pieņēmumi!$AF$39,IF($A251=2,AA251/Pieņēmumi!$AF$40,IF($A251=3,AA251/Pieņēmumi!$AF$41,AA251/Pieņēmumi!$AF$42))),$AD$10)</f>
        <v>4</v>
      </c>
      <c r="AE251" s="6">
        <f t="shared" si="164"/>
        <v>19.75</v>
      </c>
      <c r="AF251" s="6" t="str">
        <f>IF(AND(AE251&gt;=0,AE251&lt;Pieņēmumi!$AF$46),0,
IF(AND(AE251&gt;= Pieņēmumi!$AF$46,AE251&lt;Pieņēmumi!$AF$47), "Mikro",
IF(AND(AE251&gt;=Pieņēmumi!$AF$47,AE251&lt;Pieņēmumi!$AF$48), "Mazs",
IF(AND(AE251&gt;=Pieņēmumi!$AF$48,AE251&lt;Pieņēmumi!$AF$49), "Vidējs","Liels"))))</f>
        <v>Vidējs</v>
      </c>
      <c r="AG251" s="9">
        <f>IF(AF251="Mikro",Pieņēmumi!$AF$31*AD251*0.5,
IF(AF251="Mazs",Pieņēmumi!$AF$31*AD251,
IF(AF251="Vidējs",Pieņēmumi!$AF$32*AD251,
IF(AF251="Liels",Pieņēmumi!$AF$34*AD251,
0))))</f>
        <v>4.1343669250646</v>
      </c>
      <c r="AH251" s="9">
        <f>IF(AF251="Mikro",Pieņēmumi!$AF$31*AD251*0.5,0)</f>
        <v>0</v>
      </c>
      <c r="AI251">
        <v>0</v>
      </c>
      <c r="AJ251">
        <v>0</v>
      </c>
      <c r="AK251" s="2">
        <v>0</v>
      </c>
      <c r="AL251" s="6">
        <f>ROUNDUP(IF($A251=1,AI251/Pieņēmumi!$AR$39,IF($A251=2,AI251/Pieņēmumi!$AR$40,IF($A251=3,AI251/Pieņēmumi!$AR$41,AI251/Pieņēmumi!$AR$42))),$AL$10)</f>
        <v>0</v>
      </c>
      <c r="AM251" s="6">
        <f t="shared" si="165"/>
        <v>0</v>
      </c>
      <c r="AN251" s="6">
        <f>IF(AND(AM251&gt;=0,AM251&lt;Pieņēmumi!$AR$46),0,
IF(AND(AM251&gt;= Pieņēmumi!$AR$46,AM251&lt;Pieņēmumi!$AR$47), "Mikro",
IF(AND(AM251&gt;=Pieņēmumi!$AR$47,AM251&lt;Pieņēmumi!$AR$48), "Mazs",
IF(AND(AM251&gt;=Pieņēmumi!$AR$48,AM251&lt;Pieņēmumi!$AR$49), "Vidējs","Liels"))))</f>
        <v>0</v>
      </c>
      <c r="AO251" s="9">
        <f>IF(AN251="Mikro",Pieņēmumi!$AR$31*AL251*0.5,
IF(AN251="Mazs",Pieņēmumi!$AR$31*AL251,
IF(AN251="Vidējs",Pieņēmumi!$AR$32*AL251,
IF(AN251="Liels",Pieņēmumi!$AR$34*AL251,
0))))</f>
        <v>0</v>
      </c>
      <c r="AP251" s="9">
        <f>IF(AN251="Mikro",Pieņēmumi!$AR$31*AL251*0.5,0)</f>
        <v>0</v>
      </c>
      <c r="AQ251">
        <v>0</v>
      </c>
      <c r="AR251">
        <v>0</v>
      </c>
      <c r="AS251" s="2">
        <v>0</v>
      </c>
      <c r="AT251" s="6">
        <f>ROUNDUP(IF($A251=1,AQ251/Pieņēmumi!$BC$39,IF($A251=2,AQ251/Pieņēmumi!$BC$40,IF($A251=3,AQ251/Pieņēmumi!$BC$41,AQ251/Pieņēmumi!$BC$42))),$AT$10)</f>
        <v>0</v>
      </c>
      <c r="AU251" s="6">
        <f t="shared" si="166"/>
        <v>0</v>
      </c>
      <c r="AV251" s="6">
        <f>IF(AND(AU251&gt;=0,AU251&lt;Pieņēmumi!$BC$46),0,
IF(AND(AU251&gt;= Pieņēmumi!$BC$46,AU251&lt;Pieņēmumi!$BC$47), "Mikro",
IF(AND(AU251&gt;=Pieņēmumi!$BC$47,AU251&lt;Pieņēmumi!$BC$48), "Mazs",
IF(AND(AU251&gt;=Pieņēmumi!$BC$48,AU251&lt;Pieņēmumi!$BC$49), "Vidējs","Liels"))))</f>
        <v>0</v>
      </c>
      <c r="AW251" s="9">
        <f>IF(AV251="Mikro",Pieņēmumi!$BC$31*AT251*0.5,
IF(AV251="Mazs",Pieņēmumi!$BC$31*AT251,
IF(AV251="Vidējs",Pieņēmumi!$BC$32*AT251,
IF(AV251="Liels",Pieņēmumi!$BC$34*AT251,
0))))</f>
        <v>0</v>
      </c>
      <c r="AX251" s="9">
        <f>IF(AV251="Mikro",Pieņēmumi!$BC$31*AT251*0.5,0)</f>
        <v>0</v>
      </c>
      <c r="AY251">
        <v>0</v>
      </c>
      <c r="AZ251">
        <v>0</v>
      </c>
      <c r="BA251" s="2">
        <v>0</v>
      </c>
      <c r="BB251" s="6">
        <f>ROUNDUP(IF($A251=1,AY251/Pieņēmumi!$BN$39,IF($A251=2,AY251/Pieņēmumi!$BN$40,IF($A251=3,AY251/Pieņēmumi!$BN$41,AY251/Pieņēmumi!$BN$42))),$BB$10)</f>
        <v>0</v>
      </c>
      <c r="BC251" s="6">
        <f t="shared" si="167"/>
        <v>0</v>
      </c>
      <c r="BD251" s="6">
        <f>IF(AND(BC251&gt;=0,BC251&lt;Pieņēmumi!$BN$46),0,
IF(AND(BC251&gt;= Pieņēmumi!$BN$46,BC251&lt;Pieņēmumi!$BN$47), "Mikro",
IF(AND(BC251&gt;=Pieņēmumi!$BN$47,BC251&lt;Pieņēmumi!$BN$48), "Mazs",
IF(AND(BC251&gt;=Pieņēmumi!$BN$48,BC251&lt;Pieņēmumi!$BN$49), "Vidējs","Liels"))))</f>
        <v>0</v>
      </c>
      <c r="BE251" s="9">
        <f>IF(BD251="Mikro",Pieņēmumi!$BN$31*BB251*0.5,
IF(BD251="Mazs",Pieņēmumi!$BN$31*BB251,
IF(BD251="Vidējs",Pieņēmumi!$BN$32*BB251,
IF(BD251="Liels",Pieņēmumi!$BN$34*BB251,
0))))</f>
        <v>0</v>
      </c>
      <c r="BF251" s="9">
        <f>IF(BD251="Mikro",Pieņēmumi!$BN$31*BB251*0.5,0)</f>
        <v>0</v>
      </c>
      <c r="BG251">
        <v>0</v>
      </c>
      <c r="BH251">
        <v>0</v>
      </c>
      <c r="BI251" s="2">
        <v>0</v>
      </c>
      <c r="BJ251" s="6">
        <f>ROUNDUP(IF($A251=1,BG251/Pieņēmumi!$BY$39,IF($A251=2,BG251/Pieņēmumi!$BY$40,IF($A251=3,BG251/Pieņēmumi!$BY$41,BG251/Pieņēmumi!$BY$42))),$BJ$10)</f>
        <v>0</v>
      </c>
      <c r="BK251" s="6">
        <f t="shared" si="168"/>
        <v>0</v>
      </c>
      <c r="BL251" s="6">
        <f>IF(AND(BK251&gt;=0,BK251&lt;Pieņēmumi!$BY$46),0,
IF(AND(BK251&gt;= Pieņēmumi!$BY$46,BK251&lt;Pieņēmumi!$BY$47), "Mikro",
IF(AND(BK251&gt;=Pieņēmumi!$BY$47,BK251&lt;Pieņēmumi!$BY$48), "Mazs",
IF(AND(BK251&gt;=Pieņēmumi!$BY$48,BK251&lt;Pieņēmumi!$BY$49), "Vidējs","Liels"))))</f>
        <v>0</v>
      </c>
      <c r="BM251" s="9">
        <f>IF(BL251="Mikro",Pieņēmumi!$BY$31*BJ251*0.5,
IF(BL251="Mazs",Pieņēmumi!$BY$31*BJ251,
IF(BL251="Vidējs",Pieņēmumi!$BY$32*BJ251,
IF(BL251="Liels",Pieņēmumi!$BY$34*BJ251,
0))))</f>
        <v>0</v>
      </c>
      <c r="BN251" s="9">
        <f>IF(BL251="Mikro",Pieņēmumi!$BY$31*BJ251*0.5,0)</f>
        <v>0</v>
      </c>
      <c r="BO251">
        <v>0</v>
      </c>
      <c r="BP251">
        <v>0</v>
      </c>
      <c r="BQ251" s="2">
        <v>0</v>
      </c>
      <c r="BR251" s="6">
        <f>ROUNDUP(IF($A251=1,BO251/Pieņēmumi!$CJ$39,IF($A251=2,BO251/Pieņēmumi!$CJ$40,IF($A251=3,BO251/Pieņēmumi!$CJ$41,BO251/Pieņēmumi!$CJ$42))),$BR$10)</f>
        <v>0</v>
      </c>
      <c r="BS251" s="6">
        <f t="shared" si="169"/>
        <v>0</v>
      </c>
      <c r="BT251" s="6">
        <f>IF(AND(BS251&gt;=0,BS251&lt;Pieņēmumi!$CJ$46),0,
IF(AND(BS251&gt;= Pieņēmumi!$CJ$46,BS251&lt;Pieņēmumi!$CJ$47), "Mikro",
IF(AND(BS251&gt;=Pieņēmumi!$CJ$47,BS251&lt;Pieņēmumi!$CJ$48), "Mazs",
IF(AND(BS251&gt;=Pieņēmumi!$CJ$48,BS251&lt;Pieņēmumi!$CJ$49), "Vidējs","Liels"))))</f>
        <v>0</v>
      </c>
      <c r="BU251" s="9">
        <f>IF(BT251="Mikro",Pieņēmumi!$CJ$31*BR251*0.5,
IF(BT251="Mazs",Pieņēmumi!$CJ$31*BR251,
IF(BT251="Vidējs",Pieņēmumi!$CJ$32*BR251,
IF(BT251="Liels",Pieņēmumi!$CJ$34*BR251,
0))))</f>
        <v>0</v>
      </c>
      <c r="BV251" s="9">
        <f>IF(BT251="Mikro",Pieņēmumi!$CJ$31*BR251*0.5,0)</f>
        <v>0</v>
      </c>
      <c r="BW251">
        <v>0</v>
      </c>
      <c r="BX251">
        <v>0</v>
      </c>
      <c r="BY251" s="2">
        <v>0</v>
      </c>
      <c r="BZ251" s="6">
        <f>ROUNDUP(IF($A251=1,BW251/Pieņēmumi!$CU$42,IF($A251=2,BW251/Pieņēmumi!$CU$43,IF($A251=3,BW251/Pieņēmumi!$CU$44,BW251/Pieņēmumi!$CU$45))),$CH$10)</f>
        <v>0</v>
      </c>
      <c r="CA251" s="6">
        <f t="shared" si="170"/>
        <v>0</v>
      </c>
      <c r="CB251" s="6">
        <f>IF(AND(CA251&gt;=0,CA251&lt;Pieņēmumi!$CU$49),0,
IF(AND(CA251&gt;=Pieņēmumi!$CU$49,CA251&lt;Pieņēmumi!$CU$50),"Mazs",
IF(AND(CA251&gt;=Pieņēmumi!$CU$50,CA251&lt;Pieņēmumi!$CU$51),"Vidējs","Liels")))</f>
        <v>0</v>
      </c>
      <c r="CC251" s="9">
        <f>IF(CB251="Mazs",Pieņēmumi!$CU$34*BZ251,IF(CB251="Vidējs",Pieņēmumi!$CU$35*BZ251,IF(CB251="Liels",Pieņēmumi!$CU$37*BZ251,0)))</f>
        <v>0</v>
      </c>
      <c r="CD251" s="9">
        <f>IF(CB251="Mazs",(Pieņēmumi!$CU$35-Pieņēmumi!$CU$34)*BZ251,0)</f>
        <v>0</v>
      </c>
      <c r="CE251">
        <v>0</v>
      </c>
      <c r="CF251">
        <v>0</v>
      </c>
      <c r="CG251" s="2">
        <v>0</v>
      </c>
      <c r="CH251" s="6">
        <f>ROUNDUP(IF($A251=1,CE251/Pieņēmumi!$DE$42,IF($A251=2,CE251/Pieņēmumi!$DE$43,IF($A251=3,CE251/Pieņēmumi!$DE$44,CE251/Pieņēmumi!$DE$45))),$CH$10)</f>
        <v>0</v>
      </c>
      <c r="CI251" s="6">
        <f t="shared" si="171"/>
        <v>0</v>
      </c>
      <c r="CJ251" s="6">
        <f>IF(AND(CI251&gt;=0,CI251&lt;Pieņēmumi!$DE$49),0,
IF(AND(CI251&gt;=Pieņēmumi!$DE$49,CI251&lt;Pieņēmumi!$DE$50),"Mazs",
IF(AND(CI251&gt;=Pieņēmumi!$DE$50,CI251&lt;Pieņēmumi!$DE$51),"Vidējs","Liels")))</f>
        <v>0</v>
      </c>
      <c r="CK251" s="9">
        <f>IF(CJ251="Mazs",Pieņēmumi!$DE$34*CH251,IF(CJ251="Vidējs",Pieņēmumi!$DE$35*CH251,IF(CJ251="Liels",Pieņēmumi!$DE$37*CH251,0)))</f>
        <v>0</v>
      </c>
      <c r="CL251" s="9">
        <f>IF(CJ251="Mazs",(Pieņēmumi!$DE$35-Pieņēmumi!$DE$34)*CH251,0)</f>
        <v>0</v>
      </c>
      <c r="CM251">
        <v>0</v>
      </c>
      <c r="CN251">
        <v>0</v>
      </c>
      <c r="CO251" s="2">
        <v>0</v>
      </c>
      <c r="CP251" s="6">
        <f>ROUNDUP(IF($A251=1,CM251/Pieņēmumi!$DO$42,IF($A251=2,CM251/Pieņēmumi!$DO$43,IF($A251=3,CM251/Pieņēmumi!$DO$44,CM251/Pieņēmumi!$DO$45))),$CP$10)</f>
        <v>0</v>
      </c>
      <c r="CQ251" s="6">
        <f t="shared" si="172"/>
        <v>0</v>
      </c>
      <c r="CR251" s="6">
        <f>IF(AND(CQ251&gt;=0,CQ251&lt;Pieņēmumi!$DO$49),0,
IF(AND(CQ251&gt;=Pieņēmumi!$DO$49,CQ251&lt;Pieņēmumi!$DO$50),"Mazs",
IF(AND(CQ251&gt;=Pieņēmumi!$DO$50,CQ251&lt;Pieņēmumi!$DO$51),"Vidējs","Liels")))</f>
        <v>0</v>
      </c>
      <c r="CS251" s="9">
        <f>IF(CR251="Mazs",Pieņēmumi!$DO$34*CP251,IF(CR251="Vidējs",Pieņēmumi!$DO$35*CP251,IF(CR251="Liels",Pieņēmumi!$DO$37*CP251,0)))</f>
        <v>0</v>
      </c>
      <c r="CT251" s="9">
        <f>IF(CR251="Mazs",(Pieņēmumi!$DO$35-Pieņēmumi!$DO$34)*CP251,0)</f>
        <v>0</v>
      </c>
      <c r="CU251" s="6">
        <f t="shared" si="173"/>
        <v>333</v>
      </c>
      <c r="CV251" s="6">
        <f t="shared" si="174"/>
        <v>12</v>
      </c>
      <c r="CW251" s="2">
        <f t="shared" si="175"/>
        <v>27.75</v>
      </c>
      <c r="CX251" t="str">
        <f t="shared" si="176"/>
        <v>Vidējā</v>
      </c>
    </row>
    <row r="252" spans="1:102" x14ac:dyDescent="0.25">
      <c r="A252" s="5">
        <v>3</v>
      </c>
      <c r="B252" s="24">
        <v>0.56968254538036101</v>
      </c>
      <c r="C252" s="5">
        <v>3</v>
      </c>
      <c r="D252" s="5">
        <v>1</v>
      </c>
      <c r="E252" s="2">
        <f t="shared" si="201"/>
        <v>3</v>
      </c>
      <c r="F252" s="6">
        <f>ROUNDUP(IF($A252=1,C252/Pieņēmumi!$B$39,IF($A252=2,C252/Pieņēmumi!$B$40,IF($A252=3,C252/Pieņēmumi!$B$41,C252/Pieņēmumi!$B$42))),$F$10)</f>
        <v>1</v>
      </c>
      <c r="G252" s="6">
        <f t="shared" si="161"/>
        <v>3</v>
      </c>
      <c r="H252" s="6" t="str">
        <f>IF(AND(G252&gt;=0,G252&lt;Pieņēmumi!$B$46),0,
IF(AND(G252&gt;= Pieņēmumi!$B$46,G252&lt;Pieņēmumi!$B$47), "Mikro",
IF(AND(G252&gt;=Pieņēmumi!$B$47,G252&lt;Pieņēmumi!$B$48), "Mazs",
IF(AND(G252&gt;=Pieņēmumi!$B$48,G252&lt;Pieņēmumi!$B$49), "Vidējs","Liels"))))</f>
        <v>Mikro</v>
      </c>
      <c r="I252" s="9">
        <f>IF(H252="Mikro",Pieņēmumi!$B$31*F252*0.5,
IF(H252="Mazs",Pieņēmumi!$B$31*F252,
IF(H252="Vidējs",Pieņēmumi!$B$32*F252,
IF(H252="Liels",Pieņēmumi!$B$34*F252,
0))))</f>
        <v>0.35792094615624032</v>
      </c>
      <c r="J252" s="9">
        <f>IF(H252="Mikro",Pieņēmumi!$B$31*F252*0.5,0)</f>
        <v>0.35792094615624032</v>
      </c>
      <c r="K252" s="5">
        <v>8</v>
      </c>
      <c r="L252" s="5">
        <v>1</v>
      </c>
      <c r="M252" s="2">
        <f t="shared" si="202"/>
        <v>8</v>
      </c>
      <c r="N252" s="6">
        <f>ROUNDUP(IF($A252=1,K252/Pieņēmumi!$L$39,IF($A252=2,K252/Pieņēmumi!$L$40,IF($A252=3,K252/Pieņēmumi!$L$41,K252/Pieņēmumi!$L$42))),$N$10)</f>
        <v>1</v>
      </c>
      <c r="O252" s="6">
        <f t="shared" si="162"/>
        <v>8</v>
      </c>
      <c r="P252" s="6" t="str">
        <f>IF(AND(O252&gt;=0,O252&lt;Pieņēmumi!$L$46),0,
IF(AND(O252&gt;= Pieņēmumi!$L$46,O252&lt;Pieņēmumi!$L$47), "Mikro",
IF(AND(O252&gt;=Pieņēmumi!$L$47,O252&lt;Pieņēmumi!$L$48), "Mazs",
IF(AND(O252&gt;=Pieņēmumi!$L$48,O252&lt;Pieņēmumi!$L$49), "Vidējs","Liels"))))</f>
        <v>Mazs</v>
      </c>
      <c r="Q252" s="9">
        <f>IF(P252="Mikro",Pieņēmumi!$L$31*N252*0.5,
IF(P252="Mazs",Pieņēmumi!$L$31*N252,
IF(P252="Vidējs",Pieņēmumi!$L$32*N252,
IF(P252="Liels",Pieņēmumi!$L$34*N252,
0))))</f>
        <v>0.7469654528478058</v>
      </c>
      <c r="R252" s="9">
        <f>IF(P252="Mikro",Pieņēmumi!$L$31*N252*0.5,0)</f>
        <v>0</v>
      </c>
      <c r="S252" s="5">
        <v>2</v>
      </c>
      <c r="T252" s="5">
        <v>1</v>
      </c>
      <c r="U252" s="2">
        <f t="shared" si="206"/>
        <v>2</v>
      </c>
      <c r="V252" s="6">
        <f>ROUNDUP(IF($A252=1,S252/Pieņēmumi!$V$39,IF($A252=2,S252/Pieņēmumi!$V$40,IF($A252=3,S252/Pieņēmumi!$V$41,S252/Pieņēmumi!$V$42))),$V$10)</f>
        <v>1</v>
      </c>
      <c r="W252" s="6">
        <f t="shared" si="163"/>
        <v>2</v>
      </c>
      <c r="X252" s="6" t="str">
        <f>IF(AND(W252&gt;=0,W252&lt;Pieņēmumi!$V$46),0,
IF(AND(W252&gt;= Pieņēmumi!$V$46,W252&lt;Pieņēmumi!$V$47), "Mikro",
IF(AND(W252&gt;=Pieņēmumi!$V$47,W252&lt;Pieņēmumi!$V$48), "Mazs",
IF(AND(W252&gt;=Pieņēmumi!$V$48,W252&lt;Pieņēmumi!$V$49), "Vidējs","Liels"))))</f>
        <v>Mikro</v>
      </c>
      <c r="Y252" s="9">
        <f>IF(X252="Mikro",Pieņēmumi!$V$31*V252*0.5,
IF(X252="Mazs",Pieņēmumi!$V$31*V252,
IF(X252="Vidējs",Pieņēmumi!$V$32*V252,
IF(X252="Liels",Pieņēmumi!$V$34*V252,
0))))</f>
        <v>0.38904450669156554</v>
      </c>
      <c r="Z252" s="9">
        <f>IF(X252="Mikro",Pieņēmumi!$V$31*V252*0.5,0)</f>
        <v>0.38904450669156554</v>
      </c>
      <c r="AA252" s="5">
        <v>12</v>
      </c>
      <c r="AB252" s="5">
        <v>3</v>
      </c>
      <c r="AC252" s="2">
        <f t="shared" si="203"/>
        <v>4</v>
      </c>
      <c r="AD252" s="6">
        <f>ROUNDUP(IF($A252=1,AA252/Pieņēmumi!$AF$39,IF($A252=2,AA252/Pieņēmumi!$AF$40,IF($A252=3,AA252/Pieņēmumi!$AF$41,AA252/Pieņēmumi!$AF$42))),$AD$10)</f>
        <v>1</v>
      </c>
      <c r="AE252" s="6">
        <f t="shared" si="164"/>
        <v>12</v>
      </c>
      <c r="AF252" s="6" t="str">
        <f>IF(AND(AE252&gt;=0,AE252&lt;Pieņēmumi!$AF$46),0,
IF(AND(AE252&gt;= Pieņēmumi!$AF$46,AE252&lt;Pieņēmumi!$AF$47), "Mikro",
IF(AND(AE252&gt;=Pieņēmumi!$AF$47,AE252&lt;Pieņēmumi!$AF$48), "Mazs",
IF(AND(AE252&gt;=Pieņēmumi!$AF$48,AE252&lt;Pieņēmumi!$AF$49), "Vidējs","Liels"))))</f>
        <v>Vidējs</v>
      </c>
      <c r="AG252" s="9">
        <f>IF(AF252="Mikro",Pieņēmumi!$AF$31*AD252*0.5,
IF(AF252="Mazs",Pieņēmumi!$AF$31*AD252,
IF(AF252="Vidējs",Pieņēmumi!$AF$32*AD252,
IF(AF252="Liels",Pieņēmumi!$AF$34*AD252,
0))))</f>
        <v>1.03359173126615</v>
      </c>
      <c r="AH252" s="9">
        <f>IF(AF252="Mikro",Pieņēmumi!$AF$31*AD252*0.5,0)</f>
        <v>0</v>
      </c>
      <c r="AI252" s="5">
        <v>8</v>
      </c>
      <c r="AJ252" s="5">
        <v>1</v>
      </c>
      <c r="AK252" s="2">
        <f t="shared" ref="AK252:AK258" si="207">AI252/AJ252</f>
        <v>8</v>
      </c>
      <c r="AL252" s="6">
        <f>ROUNDUP(IF($A252=1,AI252/Pieņēmumi!$AR$39,IF($A252=2,AI252/Pieņēmumi!$AR$40,IF($A252=3,AI252/Pieņēmumi!$AR$41,AI252/Pieņēmumi!$AR$42))),$AL$10)</f>
        <v>1</v>
      </c>
      <c r="AM252" s="6">
        <f t="shared" si="165"/>
        <v>8</v>
      </c>
      <c r="AN252" s="6" t="str">
        <f>IF(AND(AM252&gt;=0,AM252&lt;Pieņēmumi!$AR$46),0,
IF(AND(AM252&gt;= Pieņēmumi!$AR$46,AM252&lt;Pieņēmumi!$AR$47), "Mikro",
IF(AND(AM252&gt;=Pieņēmumi!$AR$47,AM252&lt;Pieņēmumi!$AR$48), "Mazs",
IF(AND(AM252&gt;=Pieņēmumi!$AR$48,AM252&lt;Pieņēmumi!$AR$49), "Vidējs","Liels"))))</f>
        <v>Mazs</v>
      </c>
      <c r="AO252" s="9">
        <f>IF(AN252="Mikro",Pieņēmumi!$AR$31*AL252*0.5,
IF(AN252="Mazs",Pieņēmumi!$AR$31*AL252,
IF(AN252="Vidējs",Pieņēmumi!$AR$32*AL252,
IF(AN252="Liels",Pieņēmumi!$AR$34*AL252,
0))))</f>
        <v>0.90258325552443208</v>
      </c>
      <c r="AP252" s="9">
        <f>IF(AN252="Mikro",Pieņēmumi!$AR$31*AL252*0.5,0)</f>
        <v>0</v>
      </c>
      <c r="AQ252" s="5">
        <v>6</v>
      </c>
      <c r="AR252" s="5">
        <v>1</v>
      </c>
      <c r="AS252" s="2">
        <f t="shared" ref="AS252:AS258" si="208">AQ252/AR252</f>
        <v>6</v>
      </c>
      <c r="AT252" s="6">
        <f>ROUNDUP(IF($A252=1,AQ252/Pieņēmumi!$BC$39,IF($A252=2,AQ252/Pieņēmumi!$BC$40,IF($A252=3,AQ252/Pieņēmumi!$BC$41,AQ252/Pieņēmumi!$BC$42))),$AT$10)</f>
        <v>1</v>
      </c>
      <c r="AU252" s="6">
        <f t="shared" si="166"/>
        <v>6</v>
      </c>
      <c r="AV252" s="6" t="str">
        <f>IF(AND(AU252&gt;=0,AU252&lt;Pieņēmumi!$BC$46),0,
IF(AND(AU252&gt;= Pieņēmumi!$BC$46,AU252&lt;Pieņēmumi!$BC$47), "Mikro",
IF(AND(AU252&gt;=Pieņēmumi!$BC$47,AU252&lt;Pieņēmumi!$BC$48), "Mazs",
IF(AND(AU252&gt;=Pieņēmumi!$BC$48,AU252&lt;Pieņēmumi!$BC$49), "Vidējs","Liels"))))</f>
        <v>Mikro</v>
      </c>
      <c r="AW252" s="9">
        <f>IF(AV252="Mikro",Pieņēmumi!$BC$31*AT252*0.5,
IF(AV252="Mazs",Pieņēmumi!$BC$31*AT252,
IF(AV252="Vidējs",Pieņēmumi!$BC$32*AT252,
IF(AV252="Liels",Pieņēmumi!$BC$34*AT252,
0))))</f>
        <v>0.48241518829754126</v>
      </c>
      <c r="AX252" s="9">
        <f>IF(AV252="Mikro",Pieņēmumi!$BC$31*AT252*0.5,0)</f>
        <v>0.48241518829754126</v>
      </c>
      <c r="AY252" s="5">
        <v>11</v>
      </c>
      <c r="AZ252" s="5">
        <v>2</v>
      </c>
      <c r="BA252" s="2">
        <f>AY252/AZ252</f>
        <v>5.5</v>
      </c>
      <c r="BB252" s="6">
        <f>ROUNDUP(IF($A252=1,AY252/Pieņēmumi!$BN$39,IF($A252=2,AY252/Pieņēmumi!$BN$40,IF($A252=3,AY252/Pieņēmumi!$BN$41,AY252/Pieņēmumi!$BN$42))),$BB$10)</f>
        <v>1</v>
      </c>
      <c r="BC252" s="6">
        <f t="shared" si="167"/>
        <v>11</v>
      </c>
      <c r="BD252" s="6" t="str">
        <f>IF(AND(BC252&gt;=0,BC252&lt;Pieņēmumi!$BN$46),0,
IF(AND(BC252&gt;= Pieņēmumi!$BN$46,BC252&lt;Pieņēmumi!$BN$47), "Mikro",
IF(AND(BC252&gt;=Pieņēmumi!$BN$47,BC252&lt;Pieņēmumi!$BN$48), "Mazs",
IF(AND(BC252&gt;=Pieņēmumi!$BN$48,BC252&lt;Pieņēmumi!$BN$49), "Vidējs","Liels"))))</f>
        <v>Mazs</v>
      </c>
      <c r="BE252" s="9">
        <f>IF(BD252="Mikro",Pieņēmumi!$BN$31*BB252*0.5,
IF(BD252="Mazs",Pieņēmumi!$BN$31*BB252,
IF(BD252="Vidējs",Pieņēmumi!$BN$32*BB252,
IF(BD252="Liels",Pieņēmumi!$BN$34*BB252,
0))))</f>
        <v>1.0270774976657331</v>
      </c>
      <c r="BF252" s="9">
        <f>IF(BD252="Mikro",Pieņēmumi!$BN$31*BB252*0.5,0)</f>
        <v>0</v>
      </c>
      <c r="BG252" s="5">
        <v>11</v>
      </c>
      <c r="BH252" s="5">
        <v>2</v>
      </c>
      <c r="BI252" s="2">
        <f t="shared" ref="BI252:BI260" si="209">BG252/BH252</f>
        <v>5.5</v>
      </c>
      <c r="BJ252" s="6">
        <f>ROUNDUP(IF($A252=1,BG252/Pieņēmumi!$BY$39,IF($A252=2,BG252/Pieņēmumi!$BY$40,IF($A252=3,BG252/Pieņēmumi!$BY$41,BG252/Pieņēmumi!$BY$42))),$BJ$10)</f>
        <v>1</v>
      </c>
      <c r="BK252" s="6">
        <f t="shared" si="168"/>
        <v>11</v>
      </c>
      <c r="BL252" s="6" t="str">
        <f>IF(AND(BK252&gt;=0,BK252&lt;Pieņēmumi!$BY$46),0,
IF(AND(BK252&gt;= Pieņēmumi!$BY$46,BK252&lt;Pieņēmumi!$BY$47), "Mikro",
IF(AND(BK252&gt;=Pieņēmumi!$BY$47,BK252&lt;Pieņēmumi!$BY$48), "Mazs",
IF(AND(BK252&gt;=Pieņēmumi!$BY$48,BK252&lt;Pieņēmumi!$BY$49), "Vidējs","Liels"))))</f>
        <v>Mazs</v>
      </c>
      <c r="BM252" s="9">
        <f>IF(BL252="Mikro",Pieņēmumi!$BY$31*BJ252*0.5,
IF(BL252="Mazs",Pieņēmumi!$BY$31*BJ252,
IF(BL252="Vidējs",Pieņēmumi!$BY$32*BJ252,
IF(BL252="Liels",Pieņēmumi!$BY$34*BJ252,
0))))</f>
        <v>1.0893246187363834</v>
      </c>
      <c r="BN252" s="9">
        <f>IF(BL252="Mikro",Pieņēmumi!$BY$31*BJ252*0.5,0)</f>
        <v>0</v>
      </c>
      <c r="BO252" s="5">
        <v>12</v>
      </c>
      <c r="BP252" s="5">
        <v>1</v>
      </c>
      <c r="BQ252" s="2">
        <f t="shared" ref="BQ252:BQ270" si="210">BO252/BP252</f>
        <v>12</v>
      </c>
      <c r="BR252" s="6">
        <f>ROUNDUP(IF($A252=1,BO252/Pieņēmumi!$CJ$39,IF($A252=2,BO252/Pieņēmumi!$CJ$40,IF($A252=3,BO252/Pieņēmumi!$CJ$41,BO252/Pieņēmumi!$CJ$42))),$BR$10)</f>
        <v>1</v>
      </c>
      <c r="BS252" s="6">
        <f t="shared" si="169"/>
        <v>12</v>
      </c>
      <c r="BT252" s="6" t="str">
        <f>IF(AND(BS252&gt;=0,BS252&lt;Pieņēmumi!$CJ$46),0,
IF(AND(BS252&gt;= Pieņēmumi!$CJ$46,BS252&lt;Pieņēmumi!$CJ$47), "Mikro",
IF(AND(BS252&gt;=Pieņēmumi!$CJ$47,BS252&lt;Pieņēmumi!$CJ$48), "Mazs",
IF(AND(BS252&gt;=Pieņēmumi!$CJ$48,BS252&lt;Pieņēmumi!$CJ$49), "Vidējs","Liels"))))</f>
        <v>Vidējs</v>
      </c>
      <c r="BU252" s="9">
        <f>IF(BT252="Mikro",Pieņēmumi!$CJ$31*BR252*0.5,
IF(BT252="Mazs",Pieņēmumi!$CJ$31*BR252,
IF(BT252="Vidējs",Pieņēmumi!$CJ$32*BR252,
IF(BT252="Liels",Pieņēmumi!$CJ$34*BR252,
0))))</f>
        <v>1.2919896640826873</v>
      </c>
      <c r="BV252" s="9">
        <f>IF(BT252="Mikro",Pieņēmumi!$CJ$31*BR252*0.5,0)</f>
        <v>0</v>
      </c>
      <c r="BW252" s="5">
        <v>0</v>
      </c>
      <c r="BX252" s="5">
        <v>0</v>
      </c>
      <c r="BY252" s="2">
        <v>0</v>
      </c>
      <c r="BZ252" s="6">
        <f>ROUNDUP(IF($A252=1,BW252/Pieņēmumi!$CU$42,IF($A252=2,BW252/Pieņēmumi!$CU$43,IF($A252=3,BW252/Pieņēmumi!$CU$44,BW252/Pieņēmumi!$CU$45))),$CH$10)</f>
        <v>0</v>
      </c>
      <c r="CA252" s="6">
        <f t="shared" si="170"/>
        <v>0</v>
      </c>
      <c r="CB252" s="6">
        <f>IF(AND(CA252&gt;=0,CA252&lt;Pieņēmumi!$CU$49),0,
IF(AND(CA252&gt;=Pieņēmumi!$CU$49,CA252&lt;Pieņēmumi!$CU$50),"Mazs",
IF(AND(CA252&gt;=Pieņēmumi!$CU$50,CA252&lt;Pieņēmumi!$CU$51),"Vidējs","Liels")))</f>
        <v>0</v>
      </c>
      <c r="CC252" s="9">
        <f>IF(CB252="Mazs",Pieņēmumi!$CU$34*BZ252,IF(CB252="Vidējs",Pieņēmumi!$CU$35*BZ252,IF(CB252="Liels",Pieņēmumi!$CU$37*BZ252,0)))</f>
        <v>0</v>
      </c>
      <c r="CD252" s="9">
        <f>IF(CB252="Mazs",(Pieņēmumi!$CU$35-Pieņēmumi!$CU$34)*BZ252,0)</f>
        <v>0</v>
      </c>
      <c r="CE252" s="5">
        <v>0</v>
      </c>
      <c r="CF252" s="5">
        <v>0</v>
      </c>
      <c r="CG252" s="2">
        <v>0</v>
      </c>
      <c r="CH252" s="6">
        <f>ROUNDUP(IF($A252=1,CE252/Pieņēmumi!$DE$42,IF($A252=2,CE252/Pieņēmumi!$DE$43,IF($A252=3,CE252/Pieņēmumi!$DE$44,CE252/Pieņēmumi!$DE$45))),$CH$10)</f>
        <v>0</v>
      </c>
      <c r="CI252" s="6">
        <f t="shared" si="171"/>
        <v>0</v>
      </c>
      <c r="CJ252" s="6">
        <f>IF(AND(CI252&gt;=0,CI252&lt;Pieņēmumi!$DE$49),0,
IF(AND(CI252&gt;=Pieņēmumi!$DE$49,CI252&lt;Pieņēmumi!$DE$50),"Mazs",
IF(AND(CI252&gt;=Pieņēmumi!$DE$50,CI252&lt;Pieņēmumi!$DE$51),"Vidējs","Liels")))</f>
        <v>0</v>
      </c>
      <c r="CK252" s="9">
        <f>IF(CJ252="Mazs",Pieņēmumi!$DE$34*CH252,IF(CJ252="Vidējs",Pieņēmumi!$DE$35*CH252,IF(CJ252="Liels",Pieņēmumi!$DE$37*CH252,0)))</f>
        <v>0</v>
      </c>
      <c r="CL252" s="9">
        <f>IF(CJ252="Mazs",(Pieņēmumi!$DE$35-Pieņēmumi!$DE$34)*CH252,0)</f>
        <v>0</v>
      </c>
      <c r="CM252" s="5">
        <v>0</v>
      </c>
      <c r="CN252" s="5">
        <v>0</v>
      </c>
      <c r="CO252" s="2">
        <v>0</v>
      </c>
      <c r="CP252" s="6">
        <f>ROUNDUP(IF($A252=1,CM252/Pieņēmumi!$DO$42,IF($A252=2,CM252/Pieņēmumi!$DO$43,IF($A252=3,CM252/Pieņēmumi!$DO$44,CM252/Pieņēmumi!$DO$45))),$CP$10)</f>
        <v>0</v>
      </c>
      <c r="CQ252" s="6">
        <f t="shared" si="172"/>
        <v>0</v>
      </c>
      <c r="CR252" s="6">
        <f>IF(AND(CQ252&gt;=0,CQ252&lt;Pieņēmumi!$DO$49),0,
IF(AND(CQ252&gt;=Pieņēmumi!$DO$49,CQ252&lt;Pieņēmumi!$DO$50),"Mazs",
IF(AND(CQ252&gt;=Pieņēmumi!$DO$50,CQ252&lt;Pieņēmumi!$DO$51),"Vidējs","Liels")))</f>
        <v>0</v>
      </c>
      <c r="CS252" s="9">
        <f>IF(CR252="Mazs",Pieņēmumi!$DO$34*CP252,IF(CR252="Vidējs",Pieņēmumi!$DO$35*CP252,IF(CR252="Liels",Pieņēmumi!$DO$37*CP252,0)))</f>
        <v>0</v>
      </c>
      <c r="CT252" s="9">
        <f>IF(CR252="Mazs",(Pieņēmumi!$DO$35-Pieņēmumi!$DO$34)*CP252,0)</f>
        <v>0</v>
      </c>
      <c r="CU252" s="6">
        <f t="shared" si="173"/>
        <v>73</v>
      </c>
      <c r="CV252" s="6">
        <f t="shared" si="174"/>
        <v>13</v>
      </c>
      <c r="CW252" s="2">
        <f t="shared" si="175"/>
        <v>5.615384615384615</v>
      </c>
      <c r="CX252" t="str">
        <f t="shared" si="176"/>
        <v>Mazā</v>
      </c>
    </row>
    <row r="253" spans="1:102" x14ac:dyDescent="0.25">
      <c r="A253" s="5">
        <v>2</v>
      </c>
      <c r="B253" s="23">
        <v>0.56939970852547228</v>
      </c>
      <c r="C253">
        <v>68</v>
      </c>
      <c r="D253">
        <v>3</v>
      </c>
      <c r="E253" s="2">
        <f t="shared" si="201"/>
        <v>22.666666666666668</v>
      </c>
      <c r="F253" s="6">
        <f>ROUNDUP(IF($A253=1,C253/Pieņēmumi!$B$39,IF($A253=2,C253/Pieņēmumi!$B$40,IF($A253=3,C253/Pieņēmumi!$B$41,C253/Pieņēmumi!$B$42))),$F$10)</f>
        <v>4</v>
      </c>
      <c r="G253" s="6">
        <f t="shared" si="161"/>
        <v>17</v>
      </c>
      <c r="H253" s="6" t="str">
        <f>IF(AND(G253&gt;=0,G253&lt;Pieņēmumi!$B$46),0,
IF(AND(G253&gt;= Pieņēmumi!$B$46,G253&lt;Pieņēmumi!$B$47), "Mikro",
IF(AND(G253&gt;=Pieņēmumi!$B$47,G253&lt;Pieņēmumi!$B$48), "Mazs",
IF(AND(G253&gt;=Pieņēmumi!$B$48,G253&lt;Pieņēmumi!$B$49), "Vidējs","Liels"))))</f>
        <v>Vidējs</v>
      </c>
      <c r="I253" s="9">
        <f>IF(H253="Mikro",Pieņēmumi!$B$31*F253*0.5,
IF(H253="Mazs",Pieņēmumi!$B$31*F253,
IF(H253="Vidējs",Pieņēmumi!$B$32*F253,
IF(H253="Liels",Pieņēmumi!$B$34*F253,
0))))</f>
        <v>3.229974160206718</v>
      </c>
      <c r="J253" s="9">
        <f>IF(H253="Mikro",Pieņēmumi!$B$31*F253*0.5,0)</f>
        <v>0</v>
      </c>
      <c r="K253">
        <v>52</v>
      </c>
      <c r="L253">
        <v>2</v>
      </c>
      <c r="M253" s="2">
        <f t="shared" si="202"/>
        <v>26</v>
      </c>
      <c r="N253" s="6">
        <f>ROUNDUP(IF($A253=1,K253/Pieņēmumi!$L$39,IF($A253=2,K253/Pieņēmumi!$L$40,IF($A253=3,K253/Pieņēmumi!$L$41,K253/Pieņēmumi!$L$42))),$N$10)</f>
        <v>3</v>
      </c>
      <c r="O253" s="6">
        <f t="shared" si="162"/>
        <v>17.333333333333332</v>
      </c>
      <c r="P253" s="6" t="str">
        <f>IF(AND(O253&gt;=0,O253&lt;Pieņēmumi!$L$46),0,
IF(AND(O253&gt;= Pieņēmumi!$L$46,O253&lt;Pieņēmumi!$L$47), "Mikro",
IF(AND(O253&gt;=Pieņēmumi!$L$47,O253&lt;Pieņēmumi!$L$48), "Mazs",
IF(AND(O253&gt;=Pieņēmumi!$L$48,O253&lt;Pieņēmumi!$L$49), "Vidējs","Liels"))))</f>
        <v>Vidējs</v>
      </c>
      <c r="Q253" s="9">
        <f>IF(P253="Mikro",Pieņēmumi!$L$31*N253*0.5,
IF(P253="Mazs",Pieņēmumi!$L$31*N253,
IF(P253="Vidējs",Pieņēmumi!$L$32*N253,
IF(P253="Liels",Pieņēmumi!$L$34*N253,
0))))</f>
        <v>2.5193798449612408</v>
      </c>
      <c r="R253" s="9">
        <f>IF(P253="Mikro",Pieņēmumi!$L$31*N253*0.5,0)</f>
        <v>0</v>
      </c>
      <c r="S253">
        <v>51</v>
      </c>
      <c r="T253">
        <v>3</v>
      </c>
      <c r="U253" s="2">
        <f t="shared" si="206"/>
        <v>17</v>
      </c>
      <c r="V253" s="6">
        <f>ROUNDUP(IF($A253=1,S253/Pieņēmumi!$V$39,IF($A253=2,S253/Pieņēmumi!$V$40,IF($A253=3,S253/Pieņēmumi!$V$41,S253/Pieņēmumi!$V$42))),$V$10)</f>
        <v>3</v>
      </c>
      <c r="W253" s="6">
        <f t="shared" si="163"/>
        <v>17</v>
      </c>
      <c r="X253" s="6" t="str">
        <f>IF(AND(W253&gt;=0,W253&lt;Pieņēmumi!$V$46),0,
IF(AND(W253&gt;= Pieņēmumi!$V$46,W253&lt;Pieņēmumi!$V$47), "Mikro",
IF(AND(W253&gt;=Pieņēmumi!$V$47,W253&lt;Pieņēmumi!$V$48), "Mazs",
IF(AND(W253&gt;=Pieņēmumi!$V$48,W253&lt;Pieņēmumi!$V$49), "Vidējs","Liels"))))</f>
        <v>Vidējs</v>
      </c>
      <c r="Y253" s="9">
        <f>IF(X253="Mikro",Pieņēmumi!$V$31*V253*0.5,
IF(X253="Mazs",Pieņēmumi!$V$31*V253,
IF(X253="Vidējs",Pieņēmumi!$V$32*V253,
IF(X253="Liels",Pieņēmumi!$V$34*V253,
0))))</f>
        <v>2.6162790697674421</v>
      </c>
      <c r="Z253" s="9">
        <f>IF(X253="Mikro",Pieņēmumi!$V$31*V253*0.5,0)</f>
        <v>0</v>
      </c>
      <c r="AA253">
        <v>50</v>
      </c>
      <c r="AB253">
        <v>3</v>
      </c>
      <c r="AC253" s="2">
        <f t="shared" si="203"/>
        <v>16.666666666666668</v>
      </c>
      <c r="AD253" s="6">
        <f>ROUNDUP(IF($A253=1,AA253/Pieņēmumi!$AF$39,IF($A253=2,AA253/Pieņēmumi!$AF$40,IF($A253=3,AA253/Pieņēmumi!$AF$41,AA253/Pieņēmumi!$AF$42))),$AD$10)</f>
        <v>3</v>
      </c>
      <c r="AE253" s="6">
        <f t="shared" si="164"/>
        <v>16.666666666666668</v>
      </c>
      <c r="AF253" s="6" t="str">
        <f>IF(AND(AE253&gt;=0,AE253&lt;Pieņēmumi!$AF$46),0,
IF(AND(AE253&gt;= Pieņēmumi!$AF$46,AE253&lt;Pieņēmumi!$AF$47), "Mikro",
IF(AND(AE253&gt;=Pieņēmumi!$AF$47,AE253&lt;Pieņēmumi!$AF$48), "Mazs",
IF(AND(AE253&gt;=Pieņēmumi!$AF$48,AE253&lt;Pieņēmumi!$AF$49), "Vidējs","Liels"))))</f>
        <v>Vidējs</v>
      </c>
      <c r="AG253" s="9">
        <f>IF(AF253="Mikro",Pieņēmumi!$AF$31*AD253*0.5,
IF(AF253="Mazs",Pieņēmumi!$AF$31*AD253,
IF(AF253="Vidējs",Pieņēmumi!$AF$32*AD253,
IF(AF253="Liels",Pieņēmumi!$AF$34*AD253,
0))))</f>
        <v>3.1007751937984498</v>
      </c>
      <c r="AH253" s="9">
        <f>IF(AF253="Mikro",Pieņēmumi!$AF$31*AD253*0.5,0)</f>
        <v>0</v>
      </c>
      <c r="AI253">
        <v>59</v>
      </c>
      <c r="AJ253">
        <v>2</v>
      </c>
      <c r="AK253" s="2">
        <f t="shared" si="207"/>
        <v>29.5</v>
      </c>
      <c r="AL253" s="6">
        <f>ROUNDUP(IF($A253=1,AI253/Pieņēmumi!$AR$39,IF($A253=2,AI253/Pieņēmumi!$AR$40,IF($A253=3,AI253/Pieņēmumi!$AR$41,AI253/Pieņēmumi!$AR$42))),$AL$10)</f>
        <v>3</v>
      </c>
      <c r="AM253" s="6">
        <f t="shared" si="165"/>
        <v>19.666666666666668</v>
      </c>
      <c r="AN253" s="6" t="str">
        <f>IF(AND(AM253&gt;=0,AM253&lt;Pieņēmumi!$AR$46),0,
IF(AND(AM253&gt;= Pieņēmumi!$AR$46,AM253&lt;Pieņēmumi!$AR$47), "Mikro",
IF(AND(AM253&gt;=Pieņēmumi!$AR$47,AM253&lt;Pieņēmumi!$AR$48), "Mazs",
IF(AND(AM253&gt;=Pieņēmumi!$AR$48,AM253&lt;Pieņēmumi!$AR$49), "Vidējs","Liels"))))</f>
        <v>Vidējs</v>
      </c>
      <c r="AO253" s="9">
        <f>IF(AN253="Mikro",Pieņēmumi!$AR$31*AL253*0.5,
IF(AN253="Mazs",Pieņēmumi!$AR$31*AL253,
IF(AN253="Vidējs",Pieņēmumi!$AR$32*AL253,
IF(AN253="Liels",Pieņēmumi!$AR$34*AL253,
0))))</f>
        <v>3.2945736434108532</v>
      </c>
      <c r="AP253" s="9">
        <f>IF(AN253="Mikro",Pieņēmumi!$AR$31*AL253*0.5,0)</f>
        <v>0</v>
      </c>
      <c r="AQ253">
        <v>51</v>
      </c>
      <c r="AR253">
        <v>2</v>
      </c>
      <c r="AS253" s="2">
        <f t="shared" si="208"/>
        <v>25.5</v>
      </c>
      <c r="AT253" s="6">
        <f>ROUNDUP(IF($A253=1,AQ253/Pieņēmumi!$BC$39,IF($A253=2,AQ253/Pieņēmumi!$BC$40,IF($A253=3,AQ253/Pieņēmumi!$BC$41,AQ253/Pieņēmumi!$BC$42))),$AT$10)</f>
        <v>3</v>
      </c>
      <c r="AU253" s="6">
        <f t="shared" si="166"/>
        <v>17</v>
      </c>
      <c r="AV253" s="6" t="str">
        <f>IF(AND(AU253&gt;=0,AU253&lt;Pieņēmumi!$BC$46),0,
IF(AND(AU253&gt;= Pieņēmumi!$BC$46,AU253&lt;Pieņēmumi!$BC$47), "Mikro",
IF(AND(AU253&gt;=Pieņēmumi!$BC$47,AU253&lt;Pieņēmumi!$BC$48), "Mazs",
IF(AND(AU253&gt;=Pieņēmumi!$BC$48,AU253&lt;Pieņēmumi!$BC$49), "Vidējs","Liels"))))</f>
        <v>Vidējs</v>
      </c>
      <c r="AW253" s="9">
        <f>IF(AV253="Mikro",Pieņēmumi!$BC$31*AT253*0.5,
IF(AV253="Mazs",Pieņēmumi!$BC$31*AT253,
IF(AV253="Vidējs",Pieņēmumi!$BC$32*AT253,
IF(AV253="Liels",Pieņēmumi!$BC$34*AT253,
0))))</f>
        <v>3.4883720930232558</v>
      </c>
      <c r="AX253" s="9">
        <f>IF(AV253="Mikro",Pieņēmumi!$BC$31*AT253*0.5,0)</f>
        <v>0</v>
      </c>
      <c r="AY253">
        <v>70</v>
      </c>
      <c r="AZ253">
        <v>3</v>
      </c>
      <c r="BA253" s="2">
        <f>AY253/AZ253</f>
        <v>23.333333333333332</v>
      </c>
      <c r="BB253" s="6">
        <f>ROUNDUP(IF($A253=1,AY253/Pieņēmumi!$BN$39,IF($A253=2,AY253/Pieņēmumi!$BN$40,IF($A253=3,AY253/Pieņēmumi!$BN$41,AY253/Pieņēmumi!$BN$42))),$BB$10)</f>
        <v>3</v>
      </c>
      <c r="BC253" s="6">
        <f t="shared" si="167"/>
        <v>23.333333333333332</v>
      </c>
      <c r="BD253" s="6" t="str">
        <f>IF(AND(BC253&gt;=0,BC253&lt;Pieņēmumi!$BN$46),0,
IF(AND(BC253&gt;= Pieņēmumi!$BN$46,BC253&lt;Pieņēmumi!$BN$47), "Mikro",
IF(AND(BC253&gt;=Pieņēmumi!$BN$47,BC253&lt;Pieņēmumi!$BN$48), "Mazs",
IF(AND(BC253&gt;=Pieņēmumi!$BN$48,BC253&lt;Pieņēmumi!$BN$49), "Vidējs","Liels"))))</f>
        <v>Liels</v>
      </c>
      <c r="BE253" s="9">
        <f>IF(BD253="Mikro",Pieņēmumi!$BN$31*BB253*0.5,
IF(BD253="Mazs",Pieņēmumi!$BN$31*BB253,
IF(BD253="Vidējs",Pieņēmumi!$BN$32*BB253,
IF(BD253="Liels",Pieņēmumi!$BN$34*BB253,
0))))</f>
        <v>4.7619047619047619</v>
      </c>
      <c r="BF253" s="9">
        <f>IF(BD253="Mikro",Pieņēmumi!$BN$31*BB253*0.5,0)</f>
        <v>0</v>
      </c>
      <c r="BG253">
        <v>69</v>
      </c>
      <c r="BH253">
        <v>3</v>
      </c>
      <c r="BI253" s="2">
        <f t="shared" si="209"/>
        <v>23</v>
      </c>
      <c r="BJ253" s="6">
        <f>ROUNDUP(IF($A253=1,BG253/Pieņēmumi!$BY$39,IF($A253=2,BG253/Pieņēmumi!$BY$40,IF($A253=3,BG253/Pieņēmumi!$BY$41,BG253/Pieņēmumi!$BY$42))),$BJ$10)</f>
        <v>3</v>
      </c>
      <c r="BK253" s="6">
        <f t="shared" si="168"/>
        <v>23</v>
      </c>
      <c r="BL253" s="6" t="str">
        <f>IF(AND(BK253&gt;=0,BK253&lt;Pieņēmumi!$BY$46),0,
IF(AND(BK253&gt;= Pieņēmumi!$BY$46,BK253&lt;Pieņēmumi!$BY$47), "Mikro",
IF(AND(BK253&gt;=Pieņēmumi!$BY$47,BK253&lt;Pieņēmumi!$BY$48), "Mazs",
IF(AND(BK253&gt;=Pieņēmumi!$BY$48,BK253&lt;Pieņēmumi!$BY$49), "Vidējs","Liels"))))</f>
        <v>Liels</v>
      </c>
      <c r="BM253" s="9">
        <f>IF(BL253="Mikro",Pieņēmumi!$BY$31*BJ253*0.5,
IF(BL253="Mazs",Pieņēmumi!$BY$31*BJ253,
IF(BL253="Vidējs",Pieņēmumi!$BY$32*BJ253,
IF(BL253="Liels",Pieņēmumi!$BY$34*BJ253,
0))))</f>
        <v>4.9783549783549779</v>
      </c>
      <c r="BN253" s="9">
        <f>IF(BL253="Mikro",Pieņēmumi!$BY$31*BJ253*0.5,0)</f>
        <v>0</v>
      </c>
      <c r="BO253">
        <v>45</v>
      </c>
      <c r="BP253">
        <v>2</v>
      </c>
      <c r="BQ253" s="2">
        <f t="shared" si="210"/>
        <v>22.5</v>
      </c>
      <c r="BR253" s="6">
        <f>ROUNDUP(IF($A253=1,BO253/Pieņēmumi!$CJ$39,IF($A253=2,BO253/Pieņēmumi!$CJ$40,IF($A253=3,BO253/Pieņēmumi!$CJ$41,BO253/Pieņēmumi!$CJ$42))),$BR$10)</f>
        <v>2</v>
      </c>
      <c r="BS253" s="6">
        <f t="shared" si="169"/>
        <v>22.5</v>
      </c>
      <c r="BT253" s="6" t="str">
        <f>IF(AND(BS253&gt;=0,BS253&lt;Pieņēmumi!$CJ$46),0,
IF(AND(BS253&gt;= Pieņēmumi!$CJ$46,BS253&lt;Pieņēmumi!$CJ$47), "Mikro",
IF(AND(BS253&gt;=Pieņēmumi!$CJ$47,BS253&lt;Pieņēmumi!$CJ$48), "Mazs",
IF(AND(BS253&gt;=Pieņēmumi!$CJ$48,BS253&lt;Pieņēmumi!$CJ$49), "Vidējs","Liels"))))</f>
        <v>Liels</v>
      </c>
      <c r="BU253" s="9">
        <f>IF(BT253="Mikro",Pieņēmumi!$CJ$31*BR253*0.5,
IF(BT253="Mazs",Pieņēmumi!$CJ$31*BR253,
IF(BT253="Vidējs",Pieņēmumi!$CJ$32*BR253,
IF(BT253="Liels",Pieņēmumi!$CJ$34*BR253,
0))))</f>
        <v>3.3910533910533909</v>
      </c>
      <c r="BV253" s="9">
        <f>IF(BT253="Mikro",Pieņēmumi!$CJ$31*BR253*0.5,0)</f>
        <v>0</v>
      </c>
      <c r="BW253">
        <v>34</v>
      </c>
      <c r="BX253">
        <v>1</v>
      </c>
      <c r="BY253" s="2">
        <f>BW253/BX253</f>
        <v>34</v>
      </c>
      <c r="BZ253" s="6">
        <f>ROUNDUP(IF($A253=1,BW253/Pieņēmumi!$CU$42,IF($A253=2,BW253/Pieņēmumi!$CU$43,IF($A253=3,BW253/Pieņēmumi!$CU$44,BW253/Pieņēmumi!$CU$45))),$CH$10)</f>
        <v>2</v>
      </c>
      <c r="CA253" s="6">
        <f t="shared" si="170"/>
        <v>17</v>
      </c>
      <c r="CB253" s="6" t="str">
        <f>IF(AND(CA253&gt;=0,CA253&lt;Pieņēmumi!$CU$49),0,
IF(AND(CA253&gt;=Pieņēmumi!$CU$49,CA253&lt;Pieņēmumi!$CU$50),"Mazs",
IF(AND(CA253&gt;=Pieņēmumi!$CU$50,CA253&lt;Pieņēmumi!$CU$51),"Vidējs","Liels")))</f>
        <v>Vidējs</v>
      </c>
      <c r="CC253" s="9">
        <f>IF(CB253="Mazs",Pieņēmumi!$CU$34*BZ253,IF(CB253="Vidējs",Pieņēmumi!$CU$35*BZ253,IF(CB253="Liels",Pieņēmumi!$CU$37*BZ253,0)))</f>
        <v>2.7777777777777781</v>
      </c>
      <c r="CD253" s="9">
        <f>IF(CB253="Mazs",(Pieņēmumi!$CU$35-Pieņēmumi!$CU$34)*BZ253,0)</f>
        <v>0</v>
      </c>
      <c r="CE253">
        <v>26</v>
      </c>
      <c r="CF253">
        <v>2</v>
      </c>
      <c r="CG253" s="2">
        <f>CE253/CF253</f>
        <v>13</v>
      </c>
      <c r="CH253" s="6">
        <f>ROUNDUP(IF($A253=1,CE253/Pieņēmumi!$DE$42,IF($A253=2,CE253/Pieņēmumi!$DE$43,IF($A253=3,CE253/Pieņēmumi!$DE$44,CE253/Pieņēmumi!$DE$45))),$CH$10)</f>
        <v>2</v>
      </c>
      <c r="CI253" s="6">
        <f t="shared" si="171"/>
        <v>13</v>
      </c>
      <c r="CJ253" s="6" t="str">
        <f>IF(AND(CI253&gt;=0,CI253&lt;Pieņēmumi!$DE$49),0,
IF(AND(CI253&gt;=Pieņēmumi!$DE$49,CI253&lt;Pieņēmumi!$DE$50),"Mazs",
IF(AND(CI253&gt;=Pieņēmumi!$DE$50,CI253&lt;Pieņēmumi!$DE$51),"Vidējs","Liels")))</f>
        <v>Vidējs</v>
      </c>
      <c r="CK253" s="9">
        <f>IF(CJ253="Mazs",Pieņēmumi!$DE$34*CH253,IF(CJ253="Vidējs",Pieņēmumi!$DE$35*CH253,IF(CJ253="Liels",Pieņēmumi!$DE$37*CH253,0)))</f>
        <v>2.7777777777777781</v>
      </c>
      <c r="CL253" s="9">
        <f>IF(CJ253="Mazs",(Pieņēmumi!$DE$35-Pieņēmumi!$DE$34)*CH253,0)</f>
        <v>0</v>
      </c>
      <c r="CM253">
        <v>45</v>
      </c>
      <c r="CN253">
        <v>2</v>
      </c>
      <c r="CO253" s="2">
        <f>CM253/CN253</f>
        <v>22.5</v>
      </c>
      <c r="CP253" s="6">
        <f>ROUNDUP(IF($A253=1,CM253/Pieņēmumi!$DO$42,IF($A253=2,CM253/Pieņēmumi!$DO$43,IF($A253=3,CM253/Pieņēmumi!$DO$44,CM253/Pieņēmumi!$DO$45))),$CP$10)</f>
        <v>2</v>
      </c>
      <c r="CQ253" s="6">
        <f t="shared" si="172"/>
        <v>22.5</v>
      </c>
      <c r="CR253" s="6" t="str">
        <f>IF(AND(CQ253&gt;=0,CQ253&lt;Pieņēmumi!$DO$49),0,
IF(AND(CQ253&gt;=Pieņēmumi!$DO$49,CQ253&lt;Pieņēmumi!$DO$50),"Mazs",
IF(AND(CQ253&gt;=Pieņēmumi!$DO$50,CQ253&lt;Pieņēmumi!$DO$51),"Vidējs","Liels")))</f>
        <v>Liels</v>
      </c>
      <c r="CS253" s="9">
        <f>IF(CR253="Mazs",Pieņēmumi!$DO$34*CP253,IF(CR253="Vidējs",Pieņēmumi!$DO$35*CP253,IF(CR253="Liels",Pieņēmumi!$DO$37*CP253,0)))</f>
        <v>3.535353535353535</v>
      </c>
      <c r="CT253" s="9">
        <f>IF(CR253="Mazs",(Pieņēmumi!$DO$35-Pieņēmumi!$DO$34)*CP253,0)</f>
        <v>0</v>
      </c>
      <c r="CU253" s="6">
        <f t="shared" si="173"/>
        <v>620</v>
      </c>
      <c r="CV253" s="6">
        <f t="shared" si="174"/>
        <v>28</v>
      </c>
      <c r="CW253" s="2">
        <f t="shared" si="175"/>
        <v>22.142857142857142</v>
      </c>
      <c r="CX253" t="str">
        <f t="shared" si="176"/>
        <v>Lielā</v>
      </c>
    </row>
    <row r="254" spans="1:102" x14ac:dyDescent="0.25">
      <c r="A254" s="5">
        <v>1</v>
      </c>
      <c r="B254" s="23">
        <v>0.5647875969856978</v>
      </c>
      <c r="C254">
        <v>76</v>
      </c>
      <c r="D254">
        <v>3</v>
      </c>
      <c r="E254" s="2">
        <f t="shared" si="201"/>
        <v>25.333333333333332</v>
      </c>
      <c r="F254" s="6">
        <f>ROUNDUP(IF($A254=1,C254/Pieņēmumi!$B$39,IF($A254=2,C254/Pieņēmumi!$B$40,IF($A254=3,C254/Pieņēmumi!$B$41,C254/Pieņēmumi!$B$42))),$F$10)</f>
        <v>4</v>
      </c>
      <c r="G254" s="6">
        <f t="shared" si="161"/>
        <v>19</v>
      </c>
      <c r="H254" s="6" t="str">
        <f>IF(AND(G254&gt;=0,G254&lt;Pieņēmumi!$B$46),0,
IF(AND(G254&gt;= Pieņēmumi!$B$46,G254&lt;Pieņēmumi!$B$47), "Mikro",
IF(AND(G254&gt;=Pieņēmumi!$B$47,G254&lt;Pieņēmumi!$B$48), "Mazs",
IF(AND(G254&gt;=Pieņēmumi!$B$48,G254&lt;Pieņēmumi!$B$49), "Vidējs","Liels"))))</f>
        <v>Vidējs</v>
      </c>
      <c r="I254" s="9">
        <f>IF(H254="Mikro",Pieņēmumi!$B$31*F254*0.5,
IF(H254="Mazs",Pieņēmumi!$B$31*F254,
IF(H254="Vidējs",Pieņēmumi!$B$32*F254,
IF(H254="Liels",Pieņēmumi!$B$34*F254,
0))))</f>
        <v>3.229974160206718</v>
      </c>
      <c r="J254" s="9">
        <f>IF(H254="Mikro",Pieņēmumi!$B$31*F254*0.5,0)</f>
        <v>0</v>
      </c>
      <c r="K254">
        <v>82</v>
      </c>
      <c r="L254">
        <v>3</v>
      </c>
      <c r="M254" s="2">
        <f t="shared" si="202"/>
        <v>27.333333333333332</v>
      </c>
      <c r="N254" s="6">
        <f>ROUNDUP(IF($A254=1,K254/Pieņēmumi!$L$39,IF($A254=2,K254/Pieņēmumi!$L$40,IF($A254=3,K254/Pieņēmumi!$L$41,K254/Pieņēmumi!$L$42))),$N$10)</f>
        <v>5</v>
      </c>
      <c r="O254" s="6">
        <f t="shared" si="162"/>
        <v>16.399999999999999</v>
      </c>
      <c r="P254" s="6" t="str">
        <f>IF(AND(O254&gt;=0,O254&lt;Pieņēmumi!$L$46),0,
IF(AND(O254&gt;= Pieņēmumi!$L$46,O254&lt;Pieņēmumi!$L$47), "Mikro",
IF(AND(O254&gt;=Pieņēmumi!$L$47,O254&lt;Pieņēmumi!$L$48), "Mazs",
IF(AND(O254&gt;=Pieņēmumi!$L$48,O254&lt;Pieņēmumi!$L$49), "Vidējs","Liels"))))</f>
        <v>Vidējs</v>
      </c>
      <c r="Q254" s="9">
        <f>IF(P254="Mikro",Pieņēmumi!$L$31*N254*0.5,
IF(P254="Mazs",Pieņēmumi!$L$31*N254,
IF(P254="Vidējs",Pieņēmumi!$L$32*N254,
IF(P254="Liels",Pieņēmumi!$L$34*N254,
0))))</f>
        <v>4.1989664082687348</v>
      </c>
      <c r="R254" s="9">
        <f>IF(P254="Mikro",Pieņēmumi!$L$31*N254*0.5,0)</f>
        <v>0</v>
      </c>
      <c r="S254">
        <v>83</v>
      </c>
      <c r="T254">
        <v>3</v>
      </c>
      <c r="U254" s="2">
        <f t="shared" si="206"/>
        <v>27.666666666666668</v>
      </c>
      <c r="V254" s="6">
        <f>ROUNDUP(IF($A254=1,S254/Pieņēmumi!$V$39,IF($A254=2,S254/Pieņēmumi!$V$40,IF($A254=3,S254/Pieņēmumi!$V$41,S254/Pieņēmumi!$V$42))),$V$10)</f>
        <v>5</v>
      </c>
      <c r="W254" s="6">
        <f t="shared" si="163"/>
        <v>16.600000000000001</v>
      </c>
      <c r="X254" s="6" t="str">
        <f>IF(AND(W254&gt;=0,W254&lt;Pieņēmumi!$V$46),0,
IF(AND(W254&gt;= Pieņēmumi!$V$46,W254&lt;Pieņēmumi!$V$47), "Mikro",
IF(AND(W254&gt;=Pieņēmumi!$V$47,W254&lt;Pieņēmumi!$V$48), "Mazs",
IF(AND(W254&gt;=Pieņēmumi!$V$48,W254&lt;Pieņēmumi!$V$49), "Vidējs","Liels"))))</f>
        <v>Vidējs</v>
      </c>
      <c r="Y254" s="9">
        <f>IF(X254="Mikro",Pieņēmumi!$V$31*V254*0.5,
IF(X254="Mazs",Pieņēmumi!$V$31*V254,
IF(X254="Vidējs",Pieņēmumi!$V$32*V254,
IF(X254="Liels",Pieņēmumi!$V$34*V254,
0))))</f>
        <v>4.3604651162790704</v>
      </c>
      <c r="Z254" s="9">
        <f>IF(X254="Mikro",Pieņēmumi!$V$31*V254*0.5,0)</f>
        <v>0</v>
      </c>
      <c r="AA254">
        <v>69</v>
      </c>
      <c r="AB254">
        <v>3</v>
      </c>
      <c r="AC254" s="2">
        <f t="shared" si="203"/>
        <v>23</v>
      </c>
      <c r="AD254" s="6">
        <f>ROUNDUP(IF($A254=1,AA254/Pieņēmumi!$AF$39,IF($A254=2,AA254/Pieņēmumi!$AF$40,IF($A254=3,AA254/Pieņēmumi!$AF$41,AA254/Pieņēmumi!$AF$42))),$AD$10)</f>
        <v>4</v>
      </c>
      <c r="AE254" s="6">
        <f t="shared" si="164"/>
        <v>17.25</v>
      </c>
      <c r="AF254" s="6" t="str">
        <f>IF(AND(AE254&gt;=0,AE254&lt;Pieņēmumi!$AF$46),0,
IF(AND(AE254&gt;= Pieņēmumi!$AF$46,AE254&lt;Pieņēmumi!$AF$47), "Mikro",
IF(AND(AE254&gt;=Pieņēmumi!$AF$47,AE254&lt;Pieņēmumi!$AF$48), "Mazs",
IF(AND(AE254&gt;=Pieņēmumi!$AF$48,AE254&lt;Pieņēmumi!$AF$49), "Vidējs","Liels"))))</f>
        <v>Vidējs</v>
      </c>
      <c r="AG254" s="9">
        <f>IF(AF254="Mikro",Pieņēmumi!$AF$31*AD254*0.5,
IF(AF254="Mazs",Pieņēmumi!$AF$31*AD254,
IF(AF254="Vidējs",Pieņēmumi!$AF$32*AD254,
IF(AF254="Liels",Pieņēmumi!$AF$34*AD254,
0))))</f>
        <v>4.1343669250646</v>
      </c>
      <c r="AH254" s="9">
        <f>IF(AF254="Mikro",Pieņēmumi!$AF$31*AD254*0.5,0)</f>
        <v>0</v>
      </c>
      <c r="AI254">
        <v>76</v>
      </c>
      <c r="AJ254">
        <v>3</v>
      </c>
      <c r="AK254" s="2">
        <f t="shared" si="207"/>
        <v>25.333333333333332</v>
      </c>
      <c r="AL254" s="6">
        <f>ROUNDUP(IF($A254=1,AI254/Pieņēmumi!$AR$39,IF($A254=2,AI254/Pieņēmumi!$AR$40,IF($A254=3,AI254/Pieņēmumi!$AR$41,AI254/Pieņēmumi!$AR$42))),$AL$10)</f>
        <v>4</v>
      </c>
      <c r="AM254" s="6">
        <f t="shared" si="165"/>
        <v>19</v>
      </c>
      <c r="AN254" s="6" t="str">
        <f>IF(AND(AM254&gt;=0,AM254&lt;Pieņēmumi!$AR$46),0,
IF(AND(AM254&gt;= Pieņēmumi!$AR$46,AM254&lt;Pieņēmumi!$AR$47), "Mikro",
IF(AND(AM254&gt;=Pieņēmumi!$AR$47,AM254&lt;Pieņēmumi!$AR$48), "Mazs",
IF(AND(AM254&gt;=Pieņēmumi!$AR$48,AM254&lt;Pieņēmumi!$AR$49), "Vidējs","Liels"))))</f>
        <v>Vidējs</v>
      </c>
      <c r="AO254" s="9">
        <f>IF(AN254="Mikro",Pieņēmumi!$AR$31*AL254*0.5,
IF(AN254="Mazs",Pieņēmumi!$AR$31*AL254,
IF(AN254="Vidējs",Pieņēmumi!$AR$32*AL254,
IF(AN254="Liels",Pieņēmumi!$AR$34*AL254,
0))))</f>
        <v>4.3927648578811374</v>
      </c>
      <c r="AP254" s="9">
        <f>IF(AN254="Mikro",Pieņēmumi!$AR$31*AL254*0.5,0)</f>
        <v>0</v>
      </c>
      <c r="AQ254">
        <v>77</v>
      </c>
      <c r="AR254">
        <v>3</v>
      </c>
      <c r="AS254" s="2">
        <f t="shared" si="208"/>
        <v>25.666666666666668</v>
      </c>
      <c r="AT254" s="6">
        <f>ROUNDUP(IF($A254=1,AQ254/Pieņēmumi!$BC$39,IF($A254=2,AQ254/Pieņēmumi!$BC$40,IF($A254=3,AQ254/Pieņēmumi!$BC$41,AQ254/Pieņēmumi!$BC$42))),$AT$10)</f>
        <v>4</v>
      </c>
      <c r="AU254" s="6">
        <f t="shared" si="166"/>
        <v>19.25</v>
      </c>
      <c r="AV254" s="6" t="str">
        <f>IF(AND(AU254&gt;=0,AU254&lt;Pieņēmumi!$BC$46),0,
IF(AND(AU254&gt;= Pieņēmumi!$BC$46,AU254&lt;Pieņēmumi!$BC$47), "Mikro",
IF(AND(AU254&gt;=Pieņēmumi!$BC$47,AU254&lt;Pieņēmumi!$BC$48), "Mazs",
IF(AND(AU254&gt;=Pieņēmumi!$BC$48,AU254&lt;Pieņēmumi!$BC$49), "Vidējs","Liels"))))</f>
        <v>Vidējs</v>
      </c>
      <c r="AW254" s="9">
        <f>IF(AV254="Mikro",Pieņēmumi!$BC$31*AT254*0.5,
IF(AV254="Mazs",Pieņēmumi!$BC$31*AT254,
IF(AV254="Vidējs",Pieņēmumi!$BC$32*AT254,
IF(AV254="Liels",Pieņēmumi!$BC$34*AT254,
0))))</f>
        <v>4.6511627906976747</v>
      </c>
      <c r="AX254" s="9">
        <f>IF(AV254="Mikro",Pieņēmumi!$BC$31*AT254*0.5,0)</f>
        <v>0</v>
      </c>
      <c r="AY254">
        <v>82</v>
      </c>
      <c r="AZ254">
        <v>3</v>
      </c>
      <c r="BA254" s="2">
        <f>AY254/AZ254</f>
        <v>27.333333333333332</v>
      </c>
      <c r="BB254" s="6">
        <f>ROUNDUP(IF($A254=1,AY254/Pieņēmumi!$BN$39,IF($A254=2,AY254/Pieņēmumi!$BN$40,IF($A254=3,AY254/Pieņēmumi!$BN$41,AY254/Pieņēmumi!$BN$42))),$BB$10)</f>
        <v>4</v>
      </c>
      <c r="BC254" s="6">
        <f t="shared" si="167"/>
        <v>20.5</v>
      </c>
      <c r="BD254" s="6" t="str">
        <f>IF(AND(BC254&gt;=0,BC254&lt;Pieņēmumi!$BN$46),0,
IF(AND(BC254&gt;= Pieņēmumi!$BN$46,BC254&lt;Pieņēmumi!$BN$47), "Mikro",
IF(AND(BC254&gt;=Pieņēmumi!$BN$47,BC254&lt;Pieņēmumi!$BN$48), "Mazs",
IF(AND(BC254&gt;=Pieņēmumi!$BN$48,BC254&lt;Pieņēmumi!$BN$49), "Vidējs","Liels"))))</f>
        <v>Vidējs</v>
      </c>
      <c r="BE254" s="9">
        <f>IF(BD254="Mikro",Pieņēmumi!$BN$31*BB254*0.5,
IF(BD254="Mazs",Pieņēmumi!$BN$31*BB254,
IF(BD254="Vidējs",Pieņēmumi!$BN$32*BB254,
IF(BD254="Liels",Pieņēmumi!$BN$34*BB254,
0))))</f>
        <v>4.909560723514212</v>
      </c>
      <c r="BF254" s="9">
        <f>IF(BD254="Mikro",Pieņēmumi!$BN$31*BB254*0.5,0)</f>
        <v>0</v>
      </c>
      <c r="BG254">
        <v>60</v>
      </c>
      <c r="BH254">
        <v>2</v>
      </c>
      <c r="BI254" s="2">
        <f t="shared" si="209"/>
        <v>30</v>
      </c>
      <c r="BJ254" s="6">
        <f>ROUNDUP(IF($A254=1,BG254/Pieņēmumi!$BY$39,IF($A254=2,BG254/Pieņēmumi!$BY$40,IF($A254=3,BG254/Pieņēmumi!$BY$41,BG254/Pieņēmumi!$BY$42))),$BJ$10)</f>
        <v>3</v>
      </c>
      <c r="BK254" s="6">
        <f t="shared" si="168"/>
        <v>20</v>
      </c>
      <c r="BL254" s="6" t="str">
        <f>IF(AND(BK254&gt;=0,BK254&lt;Pieņēmumi!$BY$46),0,
IF(AND(BK254&gt;= Pieņēmumi!$BY$46,BK254&lt;Pieņēmumi!$BY$47), "Mikro",
IF(AND(BK254&gt;=Pieņēmumi!$BY$47,BK254&lt;Pieņēmumi!$BY$48), "Mazs",
IF(AND(BK254&gt;=Pieņēmumi!$BY$48,BK254&lt;Pieņēmumi!$BY$49), "Vidējs","Liels"))))</f>
        <v>Vidējs</v>
      </c>
      <c r="BM254" s="9">
        <f>IF(BL254="Mikro",Pieņēmumi!$BY$31*BJ254*0.5,
IF(BL254="Mazs",Pieņēmumi!$BY$31*BJ254,
IF(BL254="Vidējs",Pieņēmumi!$BY$32*BJ254,
IF(BL254="Liels",Pieņēmumi!$BY$34*BJ254,
0))))</f>
        <v>3.8759689922480618</v>
      </c>
      <c r="BN254" s="9">
        <f>IF(BL254="Mikro",Pieņēmumi!$BY$31*BJ254*0.5,0)</f>
        <v>0</v>
      </c>
      <c r="BO254">
        <v>80</v>
      </c>
      <c r="BP254">
        <v>3</v>
      </c>
      <c r="BQ254" s="2">
        <f t="shared" si="210"/>
        <v>26.666666666666668</v>
      </c>
      <c r="BR254" s="6">
        <f>ROUNDUP(IF($A254=1,BO254/Pieņēmumi!$CJ$39,IF($A254=2,BO254/Pieņēmumi!$CJ$40,IF($A254=3,BO254/Pieņēmumi!$CJ$41,BO254/Pieņēmumi!$CJ$42))),$BR$10)</f>
        <v>4</v>
      </c>
      <c r="BS254" s="6">
        <f t="shared" si="169"/>
        <v>20</v>
      </c>
      <c r="BT254" s="6" t="str">
        <f>IF(AND(BS254&gt;=0,BS254&lt;Pieņēmumi!$CJ$46),0,
IF(AND(BS254&gt;= Pieņēmumi!$CJ$46,BS254&lt;Pieņēmumi!$CJ$47), "Mikro",
IF(AND(BS254&gt;=Pieņēmumi!$CJ$47,BS254&lt;Pieņēmumi!$CJ$48), "Mazs",
IF(AND(BS254&gt;=Pieņēmumi!$CJ$48,BS254&lt;Pieņēmumi!$CJ$49), "Vidējs","Liels"))))</f>
        <v>Vidējs</v>
      </c>
      <c r="BU254" s="9">
        <f>IF(BT254="Mikro",Pieņēmumi!$CJ$31*BR254*0.5,
IF(BT254="Mazs",Pieņēmumi!$CJ$31*BR254,
IF(BT254="Vidējs",Pieņēmumi!$CJ$32*BR254,
IF(BT254="Liels",Pieņēmumi!$CJ$34*BR254,
0))))</f>
        <v>5.1679586563307494</v>
      </c>
      <c r="BV254" s="9">
        <f>IF(BT254="Mikro",Pieņēmumi!$CJ$31*BR254*0.5,0)</f>
        <v>0</v>
      </c>
      <c r="BW254">
        <v>47</v>
      </c>
      <c r="BX254">
        <v>2</v>
      </c>
      <c r="BY254" s="2">
        <f>BW254/BX254</f>
        <v>23.5</v>
      </c>
      <c r="BZ254" s="6">
        <f>ROUNDUP(IF($A254=1,BW254/Pieņēmumi!$CU$42,IF($A254=2,BW254/Pieņēmumi!$CU$43,IF($A254=3,BW254/Pieņēmumi!$CU$44,BW254/Pieņēmumi!$CU$45))),$CH$10)</f>
        <v>2</v>
      </c>
      <c r="CA254" s="6">
        <f t="shared" si="170"/>
        <v>23.5</v>
      </c>
      <c r="CB254" s="6" t="str">
        <f>IF(AND(CA254&gt;=0,CA254&lt;Pieņēmumi!$CU$49),0,
IF(AND(CA254&gt;=Pieņēmumi!$CU$49,CA254&lt;Pieņēmumi!$CU$50),"Mazs",
IF(AND(CA254&gt;=Pieņēmumi!$CU$50,CA254&lt;Pieņēmumi!$CU$51),"Vidējs","Liels")))</f>
        <v>Liels</v>
      </c>
      <c r="CC254" s="9">
        <f>IF(CB254="Mazs",Pieņēmumi!$CU$34*BZ254,IF(CB254="Vidējs",Pieņēmumi!$CU$35*BZ254,IF(CB254="Liels",Pieņēmumi!$CU$37*BZ254,0)))</f>
        <v>3.535353535353535</v>
      </c>
      <c r="CD254" s="9">
        <f>IF(CB254="Mazs",(Pieņēmumi!$CU$35-Pieņēmumi!$CU$34)*BZ254,0)</f>
        <v>0</v>
      </c>
      <c r="CE254">
        <v>45</v>
      </c>
      <c r="CF254">
        <v>2</v>
      </c>
      <c r="CG254" s="2">
        <f>CE254/CF254</f>
        <v>22.5</v>
      </c>
      <c r="CH254" s="6">
        <f>ROUNDUP(IF($A254=1,CE254/Pieņēmumi!$DE$42,IF($A254=2,CE254/Pieņēmumi!$DE$43,IF($A254=3,CE254/Pieņēmumi!$DE$44,CE254/Pieņēmumi!$DE$45))),$CH$10)</f>
        <v>2</v>
      </c>
      <c r="CI254" s="6">
        <f t="shared" si="171"/>
        <v>22.5</v>
      </c>
      <c r="CJ254" s="6" t="str">
        <f>IF(AND(CI254&gt;=0,CI254&lt;Pieņēmumi!$DE$49),0,
IF(AND(CI254&gt;=Pieņēmumi!$DE$49,CI254&lt;Pieņēmumi!$DE$50),"Mazs",
IF(AND(CI254&gt;=Pieņēmumi!$DE$50,CI254&lt;Pieņēmumi!$DE$51),"Vidējs","Liels")))</f>
        <v>Liels</v>
      </c>
      <c r="CK254" s="9">
        <f>IF(CJ254="Mazs",Pieņēmumi!$DE$34*CH254,IF(CJ254="Vidējs",Pieņēmumi!$DE$35*CH254,IF(CJ254="Liels",Pieņēmumi!$DE$37*CH254,0)))</f>
        <v>3.535353535353535</v>
      </c>
      <c r="CL254" s="9">
        <f>IF(CJ254="Mazs",(Pieņēmumi!$DE$35-Pieņēmumi!$DE$34)*CH254,0)</f>
        <v>0</v>
      </c>
      <c r="CM254">
        <v>43</v>
      </c>
      <c r="CN254">
        <v>3</v>
      </c>
      <c r="CO254" s="2">
        <f>CM254/CN254</f>
        <v>14.333333333333334</v>
      </c>
      <c r="CP254" s="6">
        <f>ROUNDUP(IF($A254=1,CM254/Pieņēmumi!$DO$42,IF($A254=2,CM254/Pieņēmumi!$DO$43,IF($A254=3,CM254/Pieņēmumi!$DO$44,CM254/Pieņēmumi!$DO$45))),$CP$10)</f>
        <v>2</v>
      </c>
      <c r="CQ254" s="6">
        <f t="shared" si="172"/>
        <v>21.5</v>
      </c>
      <c r="CR254" s="6" t="str">
        <f>IF(AND(CQ254&gt;=0,CQ254&lt;Pieņēmumi!$DO$49),0,
IF(AND(CQ254&gt;=Pieņēmumi!$DO$49,CQ254&lt;Pieņēmumi!$DO$50),"Mazs",
IF(AND(CQ254&gt;=Pieņēmumi!$DO$50,CQ254&lt;Pieņēmumi!$DO$51),"Vidējs","Liels")))</f>
        <v>Liels</v>
      </c>
      <c r="CS254" s="9">
        <f>IF(CR254="Mazs",Pieņēmumi!$DO$34*CP254,IF(CR254="Vidējs",Pieņēmumi!$DO$35*CP254,IF(CR254="Liels",Pieņēmumi!$DO$37*CP254,0)))</f>
        <v>3.535353535353535</v>
      </c>
      <c r="CT254" s="9">
        <f>IF(CR254="Mazs",(Pieņēmumi!$DO$35-Pieņēmumi!$DO$34)*CP254,0)</f>
        <v>0</v>
      </c>
      <c r="CU254" s="6">
        <f t="shared" si="173"/>
        <v>820</v>
      </c>
      <c r="CV254" s="6">
        <f t="shared" si="174"/>
        <v>33</v>
      </c>
      <c r="CW254" s="2">
        <f t="shared" si="175"/>
        <v>24.848484848484848</v>
      </c>
      <c r="CX254" t="str">
        <f t="shared" si="176"/>
        <v>Lielā</v>
      </c>
    </row>
    <row r="255" spans="1:102" x14ac:dyDescent="0.25">
      <c r="A255" s="5">
        <v>3</v>
      </c>
      <c r="B255" s="23">
        <v>0.56415813290474848</v>
      </c>
      <c r="C255">
        <v>22</v>
      </c>
      <c r="D255">
        <v>1</v>
      </c>
      <c r="E255" s="2">
        <f t="shared" si="201"/>
        <v>22</v>
      </c>
      <c r="F255" s="6">
        <f>ROUNDUP(IF($A255=1,C255/Pieņēmumi!$B$39,IF($A255=2,C255/Pieņēmumi!$B$40,IF($A255=3,C255/Pieņēmumi!$B$41,C255/Pieņēmumi!$B$42))),$F$10)</f>
        <v>2</v>
      </c>
      <c r="G255" s="6">
        <f t="shared" si="161"/>
        <v>11</v>
      </c>
      <c r="H255" s="6" t="str">
        <f>IF(AND(G255&gt;=0,G255&lt;Pieņēmumi!$B$46),0,
IF(AND(G255&gt;= Pieņēmumi!$B$46,G255&lt;Pieņēmumi!$B$47), "Mikro",
IF(AND(G255&gt;=Pieņēmumi!$B$47,G255&lt;Pieņēmumi!$B$48), "Mazs",
IF(AND(G255&gt;=Pieņēmumi!$B$48,G255&lt;Pieņēmumi!$B$49), "Vidējs","Liels"))))</f>
        <v>Mazs</v>
      </c>
      <c r="I255" s="9">
        <f>IF(H255="Mikro",Pieņēmumi!$B$31*F255*0.5,
IF(H255="Mazs",Pieņēmumi!$B$31*F255,
IF(H255="Vidējs",Pieņēmumi!$B$32*F255,
IF(H255="Liels",Pieņēmumi!$B$34*F255,
0))))</f>
        <v>1.4316837846249613</v>
      </c>
      <c r="J255" s="9">
        <f>IF(H255="Mikro",Pieņēmumi!$B$31*F255*0.5,0)</f>
        <v>0</v>
      </c>
      <c r="K255">
        <v>25</v>
      </c>
      <c r="L255">
        <v>1</v>
      </c>
      <c r="M255" s="2">
        <f t="shared" si="202"/>
        <v>25</v>
      </c>
      <c r="N255" s="6">
        <f>ROUNDUP(IF($A255=1,K255/Pieņēmumi!$L$39,IF($A255=2,K255/Pieņēmumi!$L$40,IF($A255=3,K255/Pieņēmumi!$L$41,K255/Pieņēmumi!$L$42))),$N$10)</f>
        <v>2</v>
      </c>
      <c r="O255" s="6">
        <f t="shared" si="162"/>
        <v>12.5</v>
      </c>
      <c r="P255" s="6" t="str">
        <f>IF(AND(O255&gt;=0,O255&lt;Pieņēmumi!$L$46),0,
IF(AND(O255&gt;= Pieņēmumi!$L$46,O255&lt;Pieņēmumi!$L$47), "Mikro",
IF(AND(O255&gt;=Pieņēmumi!$L$47,O255&lt;Pieņēmumi!$L$48), "Mazs",
IF(AND(O255&gt;=Pieņēmumi!$L$48,O255&lt;Pieņēmumi!$L$49), "Vidējs","Liels"))))</f>
        <v>Vidējs</v>
      </c>
      <c r="Q255" s="9">
        <f>IF(P255="Mikro",Pieņēmumi!$L$31*N255*0.5,
IF(P255="Mazs",Pieņēmumi!$L$31*N255,
IF(P255="Vidējs",Pieņēmumi!$L$32*N255,
IF(P255="Liels",Pieņēmumi!$L$34*N255,
0))))</f>
        <v>1.6795865633074938</v>
      </c>
      <c r="R255" s="9">
        <f>IF(P255="Mikro",Pieņēmumi!$L$31*N255*0.5,0)</f>
        <v>0</v>
      </c>
      <c r="S255">
        <v>20</v>
      </c>
      <c r="T255">
        <v>1</v>
      </c>
      <c r="U255" s="2">
        <f t="shared" si="206"/>
        <v>20</v>
      </c>
      <c r="V255" s="6">
        <f>ROUNDUP(IF($A255=1,S255/Pieņēmumi!$V$39,IF($A255=2,S255/Pieņēmumi!$V$40,IF($A255=3,S255/Pieņēmumi!$V$41,S255/Pieņēmumi!$V$42))),$V$10)</f>
        <v>1</v>
      </c>
      <c r="W255" s="6">
        <f t="shared" si="163"/>
        <v>20</v>
      </c>
      <c r="X255" s="6" t="str">
        <f>IF(AND(W255&gt;=0,W255&lt;Pieņēmumi!$V$46),0,
IF(AND(W255&gt;= Pieņēmumi!$V$46,W255&lt;Pieņēmumi!$V$47), "Mikro",
IF(AND(W255&gt;=Pieņēmumi!$V$47,W255&lt;Pieņēmumi!$V$48), "Mazs",
IF(AND(W255&gt;=Pieņēmumi!$V$48,W255&lt;Pieņēmumi!$V$49), "Vidējs","Liels"))))</f>
        <v>Vidējs</v>
      </c>
      <c r="Y255" s="9">
        <f>IF(X255="Mikro",Pieņēmumi!$V$31*V255*0.5,
IF(X255="Mazs",Pieņēmumi!$V$31*V255,
IF(X255="Vidējs",Pieņēmumi!$V$32*V255,
IF(X255="Liels",Pieņēmumi!$V$34*V255,
0))))</f>
        <v>0.87209302325581406</v>
      </c>
      <c r="Z255" s="9">
        <f>IF(X255="Mikro",Pieņēmumi!$V$31*V255*0.5,0)</f>
        <v>0</v>
      </c>
      <c r="AA255">
        <v>19</v>
      </c>
      <c r="AB255">
        <v>1</v>
      </c>
      <c r="AC255" s="2">
        <f t="shared" si="203"/>
        <v>19</v>
      </c>
      <c r="AD255" s="6">
        <f>ROUNDUP(IF($A255=1,AA255/Pieņēmumi!$AF$39,IF($A255=2,AA255/Pieņēmumi!$AF$40,IF($A255=3,AA255/Pieņēmumi!$AF$41,AA255/Pieņēmumi!$AF$42))),$AD$10)</f>
        <v>1</v>
      </c>
      <c r="AE255" s="6">
        <f t="shared" si="164"/>
        <v>19</v>
      </c>
      <c r="AF255" s="6" t="str">
        <f>IF(AND(AE255&gt;=0,AE255&lt;Pieņēmumi!$AF$46),0,
IF(AND(AE255&gt;= Pieņēmumi!$AF$46,AE255&lt;Pieņēmumi!$AF$47), "Mikro",
IF(AND(AE255&gt;=Pieņēmumi!$AF$47,AE255&lt;Pieņēmumi!$AF$48), "Mazs",
IF(AND(AE255&gt;=Pieņēmumi!$AF$48,AE255&lt;Pieņēmumi!$AF$49), "Vidējs","Liels"))))</f>
        <v>Vidējs</v>
      </c>
      <c r="AG255" s="9">
        <f>IF(AF255="Mikro",Pieņēmumi!$AF$31*AD255*0.5,
IF(AF255="Mazs",Pieņēmumi!$AF$31*AD255,
IF(AF255="Vidējs",Pieņēmumi!$AF$32*AD255,
IF(AF255="Liels",Pieņēmumi!$AF$34*AD255,
0))))</f>
        <v>1.03359173126615</v>
      </c>
      <c r="AH255" s="9">
        <f>IF(AF255="Mikro",Pieņēmumi!$AF$31*AD255*0.5,0)</f>
        <v>0</v>
      </c>
      <c r="AI255">
        <v>17</v>
      </c>
      <c r="AJ255">
        <v>1</v>
      </c>
      <c r="AK255" s="2">
        <f t="shared" si="207"/>
        <v>17</v>
      </c>
      <c r="AL255" s="6">
        <f>ROUNDUP(IF($A255=1,AI255/Pieņēmumi!$AR$39,IF($A255=2,AI255/Pieņēmumi!$AR$40,IF($A255=3,AI255/Pieņēmumi!$AR$41,AI255/Pieņēmumi!$AR$42))),$AL$10)</f>
        <v>1</v>
      </c>
      <c r="AM255" s="6">
        <f t="shared" si="165"/>
        <v>17</v>
      </c>
      <c r="AN255" s="6" t="str">
        <f>IF(AND(AM255&gt;=0,AM255&lt;Pieņēmumi!$AR$46),0,
IF(AND(AM255&gt;= Pieņēmumi!$AR$46,AM255&lt;Pieņēmumi!$AR$47), "Mikro",
IF(AND(AM255&gt;=Pieņēmumi!$AR$47,AM255&lt;Pieņēmumi!$AR$48), "Mazs",
IF(AND(AM255&gt;=Pieņēmumi!$AR$48,AM255&lt;Pieņēmumi!$AR$49), "Vidējs","Liels"))))</f>
        <v>Vidējs</v>
      </c>
      <c r="AO255" s="9">
        <f>IF(AN255="Mikro",Pieņēmumi!$AR$31*AL255*0.5,
IF(AN255="Mazs",Pieņēmumi!$AR$31*AL255,
IF(AN255="Vidējs",Pieņēmumi!$AR$32*AL255,
IF(AN255="Liels",Pieņēmumi!$AR$34*AL255,
0))))</f>
        <v>1.0981912144702843</v>
      </c>
      <c r="AP255" s="9">
        <f>IF(AN255="Mikro",Pieņēmumi!$AR$31*AL255*0.5,0)</f>
        <v>0</v>
      </c>
      <c r="AQ255">
        <v>18</v>
      </c>
      <c r="AR255">
        <v>1</v>
      </c>
      <c r="AS255" s="2">
        <f t="shared" si="208"/>
        <v>18</v>
      </c>
      <c r="AT255" s="6">
        <f>ROUNDUP(IF($A255=1,AQ255/Pieņēmumi!$BC$39,IF($A255=2,AQ255/Pieņēmumi!$BC$40,IF($A255=3,AQ255/Pieņēmumi!$BC$41,AQ255/Pieņēmumi!$BC$42))),$AT$10)</f>
        <v>1</v>
      </c>
      <c r="AU255" s="6">
        <f t="shared" si="166"/>
        <v>18</v>
      </c>
      <c r="AV255" s="6" t="str">
        <f>IF(AND(AU255&gt;=0,AU255&lt;Pieņēmumi!$BC$46),0,
IF(AND(AU255&gt;= Pieņēmumi!$BC$46,AU255&lt;Pieņēmumi!$BC$47), "Mikro",
IF(AND(AU255&gt;=Pieņēmumi!$BC$47,AU255&lt;Pieņēmumi!$BC$48), "Mazs",
IF(AND(AU255&gt;=Pieņēmumi!$BC$48,AU255&lt;Pieņēmumi!$BC$49), "Vidējs","Liels"))))</f>
        <v>Vidējs</v>
      </c>
      <c r="AW255" s="9">
        <f>IF(AV255="Mikro",Pieņēmumi!$BC$31*AT255*0.5,
IF(AV255="Mazs",Pieņēmumi!$BC$31*AT255,
IF(AV255="Vidējs",Pieņēmumi!$BC$32*AT255,
IF(AV255="Liels",Pieņēmumi!$BC$34*AT255,
0))))</f>
        <v>1.1627906976744187</v>
      </c>
      <c r="AX255" s="9">
        <f>IF(AV255="Mikro",Pieņēmumi!$BC$31*AT255*0.5,0)</f>
        <v>0</v>
      </c>
      <c r="AY255">
        <v>21</v>
      </c>
      <c r="AZ255">
        <v>1</v>
      </c>
      <c r="BA255" s="2">
        <f>AY255/AZ255</f>
        <v>21</v>
      </c>
      <c r="BB255" s="6">
        <f>ROUNDUP(IF($A255=1,AY255/Pieņēmumi!$BN$39,IF($A255=2,AY255/Pieņēmumi!$BN$40,IF($A255=3,AY255/Pieņēmumi!$BN$41,AY255/Pieņēmumi!$BN$42))),$BB$10)</f>
        <v>1</v>
      </c>
      <c r="BC255" s="6">
        <f t="shared" si="167"/>
        <v>21</v>
      </c>
      <c r="BD255" s="6" t="str">
        <f>IF(AND(BC255&gt;=0,BC255&lt;Pieņēmumi!$BN$46),0,
IF(AND(BC255&gt;= Pieņēmumi!$BN$46,BC255&lt;Pieņēmumi!$BN$47), "Mikro",
IF(AND(BC255&gt;=Pieņēmumi!$BN$47,BC255&lt;Pieņēmumi!$BN$48), "Mazs",
IF(AND(BC255&gt;=Pieņēmumi!$BN$48,BC255&lt;Pieņēmumi!$BN$49), "Vidējs","Liels"))))</f>
        <v>Liels</v>
      </c>
      <c r="BE255" s="9">
        <f>IF(BD255="Mikro",Pieņēmumi!$BN$31*BB255*0.5,
IF(BD255="Mazs",Pieņēmumi!$BN$31*BB255,
IF(BD255="Vidējs",Pieņēmumi!$BN$32*BB255,
IF(BD255="Liels",Pieņēmumi!$BN$34*BB255,
0))))</f>
        <v>1.5873015873015872</v>
      </c>
      <c r="BF255" s="9">
        <f>IF(BD255="Mikro",Pieņēmumi!$BN$31*BB255*0.5,0)</f>
        <v>0</v>
      </c>
      <c r="BG255">
        <v>22</v>
      </c>
      <c r="BH255">
        <v>1</v>
      </c>
      <c r="BI255" s="2">
        <f t="shared" si="209"/>
        <v>22</v>
      </c>
      <c r="BJ255" s="6">
        <f>ROUNDUP(IF($A255=1,BG255/Pieņēmumi!$BY$39,IF($A255=2,BG255/Pieņēmumi!$BY$40,IF($A255=3,BG255/Pieņēmumi!$BY$41,BG255/Pieņēmumi!$BY$42))),$BJ$10)</f>
        <v>1</v>
      </c>
      <c r="BK255" s="6">
        <f t="shared" si="168"/>
        <v>22</v>
      </c>
      <c r="BL255" s="6" t="str">
        <f>IF(AND(BK255&gt;=0,BK255&lt;Pieņēmumi!$BY$46),0,
IF(AND(BK255&gt;= Pieņēmumi!$BY$46,BK255&lt;Pieņēmumi!$BY$47), "Mikro",
IF(AND(BK255&gt;=Pieņēmumi!$BY$47,BK255&lt;Pieņēmumi!$BY$48), "Mazs",
IF(AND(BK255&gt;=Pieņēmumi!$BY$48,BK255&lt;Pieņēmumi!$BY$49), "Vidējs","Liels"))))</f>
        <v>Liels</v>
      </c>
      <c r="BM255" s="9">
        <f>IF(BL255="Mikro",Pieņēmumi!$BY$31*BJ255*0.5,
IF(BL255="Mazs",Pieņēmumi!$BY$31*BJ255,
IF(BL255="Vidējs",Pieņēmumi!$BY$32*BJ255,
IF(BL255="Liels",Pieņēmumi!$BY$34*BJ255,
0))))</f>
        <v>1.6594516594516593</v>
      </c>
      <c r="BN255" s="9">
        <f>IF(BL255="Mikro",Pieņēmumi!$BY$31*BJ255*0.5,0)</f>
        <v>0</v>
      </c>
      <c r="BO255">
        <v>13</v>
      </c>
      <c r="BP255">
        <v>1</v>
      </c>
      <c r="BQ255" s="2">
        <f t="shared" si="210"/>
        <v>13</v>
      </c>
      <c r="BR255" s="6">
        <f>ROUNDUP(IF($A255=1,BO255/Pieņēmumi!$CJ$39,IF($A255=2,BO255/Pieņēmumi!$CJ$40,IF($A255=3,BO255/Pieņēmumi!$CJ$41,BO255/Pieņēmumi!$CJ$42))),$BR$10)</f>
        <v>1</v>
      </c>
      <c r="BS255" s="6">
        <f t="shared" si="169"/>
        <v>13</v>
      </c>
      <c r="BT255" s="6" t="str">
        <f>IF(AND(BS255&gt;=0,BS255&lt;Pieņēmumi!$CJ$46),0,
IF(AND(BS255&gt;= Pieņēmumi!$CJ$46,BS255&lt;Pieņēmumi!$CJ$47), "Mikro",
IF(AND(BS255&gt;=Pieņēmumi!$CJ$47,BS255&lt;Pieņēmumi!$CJ$48), "Mazs",
IF(AND(BS255&gt;=Pieņēmumi!$CJ$48,BS255&lt;Pieņēmumi!$CJ$49), "Vidējs","Liels"))))</f>
        <v>Vidējs</v>
      </c>
      <c r="BU255" s="9">
        <f>IF(BT255="Mikro",Pieņēmumi!$CJ$31*BR255*0.5,
IF(BT255="Mazs",Pieņēmumi!$CJ$31*BR255,
IF(BT255="Vidējs",Pieņēmumi!$CJ$32*BR255,
IF(BT255="Liels",Pieņēmumi!$CJ$34*BR255,
0))))</f>
        <v>1.2919896640826873</v>
      </c>
      <c r="BV255" s="9">
        <f>IF(BT255="Mikro",Pieņēmumi!$CJ$31*BR255*0.5,0)</f>
        <v>0</v>
      </c>
      <c r="BW255">
        <v>0</v>
      </c>
      <c r="BX255">
        <v>0</v>
      </c>
      <c r="BY255" s="2">
        <v>0</v>
      </c>
      <c r="BZ255" s="6">
        <f>ROUNDUP(IF($A255=1,BW255/Pieņēmumi!$CU$42,IF($A255=2,BW255/Pieņēmumi!$CU$43,IF($A255=3,BW255/Pieņēmumi!$CU$44,BW255/Pieņēmumi!$CU$45))),$CH$10)</f>
        <v>0</v>
      </c>
      <c r="CA255" s="6">
        <f t="shared" si="170"/>
        <v>0</v>
      </c>
      <c r="CB255" s="6">
        <f>IF(AND(CA255&gt;=0,CA255&lt;Pieņēmumi!$CU$49),0,
IF(AND(CA255&gt;=Pieņēmumi!$CU$49,CA255&lt;Pieņēmumi!$CU$50),"Mazs",
IF(AND(CA255&gt;=Pieņēmumi!$CU$50,CA255&lt;Pieņēmumi!$CU$51),"Vidējs","Liels")))</f>
        <v>0</v>
      </c>
      <c r="CC255" s="9">
        <f>IF(CB255="Mazs",Pieņēmumi!$CU$34*BZ255,IF(CB255="Vidējs",Pieņēmumi!$CU$35*BZ255,IF(CB255="Liels",Pieņēmumi!$CU$37*BZ255,0)))</f>
        <v>0</v>
      </c>
      <c r="CD255" s="9">
        <f>IF(CB255="Mazs",(Pieņēmumi!$CU$35-Pieņēmumi!$CU$34)*BZ255,0)</f>
        <v>0</v>
      </c>
      <c r="CE255">
        <v>0</v>
      </c>
      <c r="CF255">
        <v>0</v>
      </c>
      <c r="CG255" s="2">
        <v>0</v>
      </c>
      <c r="CH255" s="6">
        <f>ROUNDUP(IF($A255=1,CE255/Pieņēmumi!$DE$42,IF($A255=2,CE255/Pieņēmumi!$DE$43,IF($A255=3,CE255/Pieņēmumi!$DE$44,CE255/Pieņēmumi!$DE$45))),$CH$10)</f>
        <v>0</v>
      </c>
      <c r="CI255" s="6">
        <f t="shared" si="171"/>
        <v>0</v>
      </c>
      <c r="CJ255" s="6">
        <f>IF(AND(CI255&gt;=0,CI255&lt;Pieņēmumi!$DE$49),0,
IF(AND(CI255&gt;=Pieņēmumi!$DE$49,CI255&lt;Pieņēmumi!$DE$50),"Mazs",
IF(AND(CI255&gt;=Pieņēmumi!$DE$50,CI255&lt;Pieņēmumi!$DE$51),"Vidējs","Liels")))</f>
        <v>0</v>
      </c>
      <c r="CK255" s="9">
        <f>IF(CJ255="Mazs",Pieņēmumi!$DE$34*CH255,IF(CJ255="Vidējs",Pieņēmumi!$DE$35*CH255,IF(CJ255="Liels",Pieņēmumi!$DE$37*CH255,0)))</f>
        <v>0</v>
      </c>
      <c r="CL255" s="9">
        <f>IF(CJ255="Mazs",(Pieņēmumi!$DE$35-Pieņēmumi!$DE$34)*CH255,0)</f>
        <v>0</v>
      </c>
      <c r="CM255">
        <v>0</v>
      </c>
      <c r="CN255">
        <v>0</v>
      </c>
      <c r="CO255" s="2">
        <v>0</v>
      </c>
      <c r="CP255" s="6">
        <f>ROUNDUP(IF($A255=1,CM255/Pieņēmumi!$DO$42,IF($A255=2,CM255/Pieņēmumi!$DO$43,IF($A255=3,CM255/Pieņēmumi!$DO$44,CM255/Pieņēmumi!$DO$45))),$CP$10)</f>
        <v>0</v>
      </c>
      <c r="CQ255" s="6">
        <f t="shared" si="172"/>
        <v>0</v>
      </c>
      <c r="CR255" s="6">
        <f>IF(AND(CQ255&gt;=0,CQ255&lt;Pieņēmumi!$DO$49),0,
IF(AND(CQ255&gt;=Pieņēmumi!$DO$49,CQ255&lt;Pieņēmumi!$DO$50),"Mazs",
IF(AND(CQ255&gt;=Pieņēmumi!$DO$50,CQ255&lt;Pieņēmumi!$DO$51),"Vidējs","Liels")))</f>
        <v>0</v>
      </c>
      <c r="CS255" s="9">
        <f>IF(CR255="Mazs",Pieņēmumi!$DO$34*CP255,IF(CR255="Vidējs",Pieņēmumi!$DO$35*CP255,IF(CR255="Liels",Pieņēmumi!$DO$37*CP255,0)))</f>
        <v>0</v>
      </c>
      <c r="CT255" s="9">
        <f>IF(CR255="Mazs",(Pieņēmumi!$DO$35-Pieņēmumi!$DO$34)*CP255,0)</f>
        <v>0</v>
      </c>
      <c r="CU255" s="6">
        <f t="shared" si="173"/>
        <v>177</v>
      </c>
      <c r="CV255" s="6">
        <f t="shared" si="174"/>
        <v>9</v>
      </c>
      <c r="CW255" s="2">
        <f t="shared" si="175"/>
        <v>19.666666666666668</v>
      </c>
      <c r="CX255" t="str">
        <f t="shared" si="176"/>
        <v>Vidējā</v>
      </c>
    </row>
    <row r="256" spans="1:102" x14ac:dyDescent="0.25">
      <c r="A256" s="5">
        <v>3</v>
      </c>
      <c r="B256" s="23">
        <v>0.56246766494827272</v>
      </c>
      <c r="C256">
        <v>7</v>
      </c>
      <c r="D256">
        <v>1</v>
      </c>
      <c r="E256" s="2">
        <f t="shared" si="201"/>
        <v>7</v>
      </c>
      <c r="F256" s="6">
        <f>ROUNDUP(IF($A256=1,C256/Pieņēmumi!$B$39,IF($A256=2,C256/Pieņēmumi!$B$40,IF($A256=3,C256/Pieņēmumi!$B$41,C256/Pieņēmumi!$B$42))),$F$10)</f>
        <v>1</v>
      </c>
      <c r="G256" s="6">
        <f t="shared" si="161"/>
        <v>7</v>
      </c>
      <c r="H256" s="6" t="str">
        <f>IF(AND(G256&gt;=0,G256&lt;Pieņēmumi!$B$46),0,
IF(AND(G256&gt;= Pieņēmumi!$B$46,G256&lt;Pieņēmumi!$B$47), "Mikro",
IF(AND(G256&gt;=Pieņēmumi!$B$47,G256&lt;Pieņēmumi!$B$48), "Mazs",
IF(AND(G256&gt;=Pieņēmumi!$B$48,G256&lt;Pieņēmumi!$B$49), "Vidējs","Liels"))))</f>
        <v>Mikro</v>
      </c>
      <c r="I256" s="9">
        <f>IF(H256="Mikro",Pieņēmumi!$B$31*F256*0.5,
IF(H256="Mazs",Pieņēmumi!$B$31*F256,
IF(H256="Vidējs",Pieņēmumi!$B$32*F256,
IF(H256="Liels",Pieņēmumi!$B$34*F256,
0))))</f>
        <v>0.35792094615624032</v>
      </c>
      <c r="J256" s="9">
        <f>IF(H256="Mikro",Pieņēmumi!$B$31*F256*0.5,0)</f>
        <v>0.35792094615624032</v>
      </c>
      <c r="K256">
        <v>6</v>
      </c>
      <c r="L256">
        <v>1</v>
      </c>
      <c r="M256" s="2">
        <f t="shared" si="202"/>
        <v>6</v>
      </c>
      <c r="N256" s="6">
        <f>ROUNDUP(IF($A256=1,K256/Pieņēmumi!$L$39,IF($A256=2,K256/Pieņēmumi!$L$40,IF($A256=3,K256/Pieņēmumi!$L$41,K256/Pieņēmumi!$L$42))),$N$10)</f>
        <v>1</v>
      </c>
      <c r="O256" s="6">
        <f t="shared" si="162"/>
        <v>6</v>
      </c>
      <c r="P256" s="6" t="str">
        <f>IF(AND(O256&gt;=0,O256&lt;Pieņēmumi!$L$46),0,
IF(AND(O256&gt;= Pieņēmumi!$L$46,O256&lt;Pieņēmumi!$L$47), "Mikro",
IF(AND(O256&gt;=Pieņēmumi!$L$47,O256&lt;Pieņēmumi!$L$48), "Mazs",
IF(AND(O256&gt;=Pieņēmumi!$L$48,O256&lt;Pieņēmumi!$L$49), "Vidējs","Liels"))))</f>
        <v>Mikro</v>
      </c>
      <c r="Q256" s="9">
        <f>IF(P256="Mikro",Pieņēmumi!$L$31*N256*0.5,
IF(P256="Mazs",Pieņēmumi!$L$31*N256,
IF(P256="Vidējs",Pieņēmumi!$L$32*N256,
IF(P256="Liels",Pieņēmumi!$L$34*N256,
0))))</f>
        <v>0.3734827264239029</v>
      </c>
      <c r="R256" s="9">
        <f>IF(P256="Mikro",Pieņēmumi!$L$31*N256*0.5,0)</f>
        <v>0.3734827264239029</v>
      </c>
      <c r="S256">
        <v>12</v>
      </c>
      <c r="T256">
        <v>1</v>
      </c>
      <c r="U256" s="2">
        <f t="shared" si="206"/>
        <v>12</v>
      </c>
      <c r="V256" s="6">
        <f>ROUNDUP(IF($A256=1,S256/Pieņēmumi!$V$39,IF($A256=2,S256/Pieņēmumi!$V$40,IF($A256=3,S256/Pieņēmumi!$V$41,S256/Pieņēmumi!$V$42))),$V$10)</f>
        <v>1</v>
      </c>
      <c r="W256" s="6">
        <f t="shared" si="163"/>
        <v>12</v>
      </c>
      <c r="X256" s="6" t="str">
        <f>IF(AND(W256&gt;=0,W256&lt;Pieņēmumi!$V$46),0,
IF(AND(W256&gt;= Pieņēmumi!$V$46,W256&lt;Pieņēmumi!$V$47), "Mikro",
IF(AND(W256&gt;=Pieņēmumi!$V$47,W256&lt;Pieņēmumi!$V$48), "Mazs",
IF(AND(W256&gt;=Pieņēmumi!$V$48,W256&lt;Pieņēmumi!$V$49), "Vidējs","Liels"))))</f>
        <v>Vidējs</v>
      </c>
      <c r="Y256" s="9">
        <f>IF(X256="Mikro",Pieņēmumi!$V$31*V256*0.5,
IF(X256="Mazs",Pieņēmumi!$V$31*V256,
IF(X256="Vidējs",Pieņēmumi!$V$32*V256,
IF(X256="Liels",Pieņēmumi!$V$34*V256,
0))))</f>
        <v>0.87209302325581406</v>
      </c>
      <c r="Z256" s="9">
        <f>IF(X256="Mikro",Pieņēmumi!$V$31*V256*0.5,0)</f>
        <v>0</v>
      </c>
      <c r="AA256">
        <v>9</v>
      </c>
      <c r="AB256">
        <v>1</v>
      </c>
      <c r="AC256" s="2">
        <f t="shared" si="203"/>
        <v>9</v>
      </c>
      <c r="AD256" s="6">
        <f>ROUNDUP(IF($A256=1,AA256/Pieņēmumi!$AF$39,IF($A256=2,AA256/Pieņēmumi!$AF$40,IF($A256=3,AA256/Pieņēmumi!$AF$41,AA256/Pieņēmumi!$AF$42))),$AD$10)</f>
        <v>1</v>
      </c>
      <c r="AE256" s="6">
        <f t="shared" si="164"/>
        <v>9</v>
      </c>
      <c r="AF256" s="6" t="str">
        <f>IF(AND(AE256&gt;=0,AE256&lt;Pieņēmumi!$AF$46),0,
IF(AND(AE256&gt;= Pieņēmumi!$AF$46,AE256&lt;Pieņēmumi!$AF$47), "Mikro",
IF(AND(AE256&gt;=Pieņēmumi!$AF$47,AE256&lt;Pieņēmumi!$AF$48), "Mazs",
IF(AND(AE256&gt;=Pieņēmumi!$AF$48,AE256&lt;Pieņēmumi!$AF$49), "Vidējs","Liels"))))</f>
        <v>Mazs</v>
      </c>
      <c r="AG256" s="9">
        <f>IF(AF256="Mikro",Pieņēmumi!$AF$31*AD256*0.5,
IF(AF256="Mazs",Pieņēmumi!$AF$31*AD256,
IF(AF256="Vidējs",Pieņēmumi!$AF$32*AD256,
IF(AF256="Liels",Pieņēmumi!$AF$34*AD256,
0))))</f>
        <v>0.84033613445378152</v>
      </c>
      <c r="AH256" s="9">
        <f>IF(AF256="Mikro",Pieņēmumi!$AF$31*AD256*0.5,0)</f>
        <v>0</v>
      </c>
      <c r="AI256">
        <v>13</v>
      </c>
      <c r="AJ256">
        <v>1</v>
      </c>
      <c r="AK256" s="2">
        <f t="shared" si="207"/>
        <v>13</v>
      </c>
      <c r="AL256" s="6">
        <f>ROUNDUP(IF($A256=1,AI256/Pieņēmumi!$AR$39,IF($A256=2,AI256/Pieņēmumi!$AR$40,IF($A256=3,AI256/Pieņēmumi!$AR$41,AI256/Pieņēmumi!$AR$42))),$AL$10)</f>
        <v>1</v>
      </c>
      <c r="AM256" s="6">
        <f t="shared" si="165"/>
        <v>13</v>
      </c>
      <c r="AN256" s="6" t="str">
        <f>IF(AND(AM256&gt;=0,AM256&lt;Pieņēmumi!$AR$46),0,
IF(AND(AM256&gt;= Pieņēmumi!$AR$46,AM256&lt;Pieņēmumi!$AR$47), "Mikro",
IF(AND(AM256&gt;=Pieņēmumi!$AR$47,AM256&lt;Pieņēmumi!$AR$48), "Mazs",
IF(AND(AM256&gt;=Pieņēmumi!$AR$48,AM256&lt;Pieņēmumi!$AR$49), "Vidējs","Liels"))))</f>
        <v>Vidējs</v>
      </c>
      <c r="AO256" s="9">
        <f>IF(AN256="Mikro",Pieņēmumi!$AR$31*AL256*0.5,
IF(AN256="Mazs",Pieņēmumi!$AR$31*AL256,
IF(AN256="Vidējs",Pieņēmumi!$AR$32*AL256,
IF(AN256="Liels",Pieņēmumi!$AR$34*AL256,
0))))</f>
        <v>1.0981912144702843</v>
      </c>
      <c r="AP256" s="9">
        <f>IF(AN256="Mikro",Pieņēmumi!$AR$31*AL256*0.5,0)</f>
        <v>0</v>
      </c>
      <c r="AQ256">
        <v>8</v>
      </c>
      <c r="AR256">
        <v>1</v>
      </c>
      <c r="AS256" s="2">
        <f t="shared" si="208"/>
        <v>8</v>
      </c>
      <c r="AT256" s="6">
        <f>ROUNDUP(IF($A256=1,AQ256/Pieņēmumi!$BC$39,IF($A256=2,AQ256/Pieņēmumi!$BC$40,IF($A256=3,AQ256/Pieņēmumi!$BC$41,AQ256/Pieņēmumi!$BC$42))),$AT$10)</f>
        <v>1</v>
      </c>
      <c r="AU256" s="6">
        <f t="shared" si="166"/>
        <v>8</v>
      </c>
      <c r="AV256" s="6" t="str">
        <f>IF(AND(AU256&gt;=0,AU256&lt;Pieņēmumi!$BC$46),0,
IF(AND(AU256&gt;= Pieņēmumi!$BC$46,AU256&lt;Pieņēmumi!$BC$47), "Mikro",
IF(AND(AU256&gt;=Pieņēmumi!$BC$47,AU256&lt;Pieņēmumi!$BC$48), "Mazs",
IF(AND(AU256&gt;=Pieņēmumi!$BC$48,AU256&lt;Pieņēmumi!$BC$49), "Vidējs","Liels"))))</f>
        <v>Mazs</v>
      </c>
      <c r="AW256" s="9">
        <f>IF(AV256="Mikro",Pieņēmumi!$BC$31*AT256*0.5,
IF(AV256="Mazs",Pieņēmumi!$BC$31*AT256,
IF(AV256="Vidējs",Pieņēmumi!$BC$32*AT256,
IF(AV256="Liels",Pieņēmumi!$BC$34*AT256,
0))))</f>
        <v>0.96483037659508253</v>
      </c>
      <c r="AX256" s="9">
        <f>IF(AV256="Mikro",Pieņēmumi!$BC$31*AT256*0.5,0)</f>
        <v>0</v>
      </c>
      <c r="AY256">
        <v>13</v>
      </c>
      <c r="AZ256">
        <v>1</v>
      </c>
      <c r="BA256" s="2">
        <f>AY256/AZ256</f>
        <v>13</v>
      </c>
      <c r="BB256" s="6">
        <f>ROUNDUP(IF($A256=1,AY256/Pieņēmumi!$BN$39,IF($A256=2,AY256/Pieņēmumi!$BN$40,IF($A256=3,AY256/Pieņēmumi!$BN$41,AY256/Pieņēmumi!$BN$42))),$BB$10)</f>
        <v>1</v>
      </c>
      <c r="BC256" s="6">
        <f t="shared" si="167"/>
        <v>13</v>
      </c>
      <c r="BD256" s="6" t="str">
        <f>IF(AND(BC256&gt;=0,BC256&lt;Pieņēmumi!$BN$46),0,
IF(AND(BC256&gt;= Pieņēmumi!$BN$46,BC256&lt;Pieņēmumi!$BN$47), "Mikro",
IF(AND(BC256&gt;=Pieņēmumi!$BN$47,BC256&lt;Pieņēmumi!$BN$48), "Mazs",
IF(AND(BC256&gt;=Pieņēmumi!$BN$48,BC256&lt;Pieņēmumi!$BN$49), "Vidējs","Liels"))))</f>
        <v>Vidējs</v>
      </c>
      <c r="BE256" s="9">
        <f>IF(BD256="Mikro",Pieņēmumi!$BN$31*BB256*0.5,
IF(BD256="Mazs",Pieņēmumi!$BN$31*BB256,
IF(BD256="Vidējs",Pieņēmumi!$BN$32*BB256,
IF(BD256="Liels",Pieņēmumi!$BN$34*BB256,
0))))</f>
        <v>1.227390180878553</v>
      </c>
      <c r="BF256" s="9">
        <f>IF(BD256="Mikro",Pieņēmumi!$BN$31*BB256*0.5,0)</f>
        <v>0</v>
      </c>
      <c r="BG256">
        <v>10</v>
      </c>
      <c r="BH256">
        <v>1</v>
      </c>
      <c r="BI256" s="2">
        <f t="shared" si="209"/>
        <v>10</v>
      </c>
      <c r="BJ256" s="6">
        <f>ROUNDUP(IF($A256=1,BG256/Pieņēmumi!$BY$39,IF($A256=2,BG256/Pieņēmumi!$BY$40,IF($A256=3,BG256/Pieņēmumi!$BY$41,BG256/Pieņēmumi!$BY$42))),$BJ$10)</f>
        <v>1</v>
      </c>
      <c r="BK256" s="6">
        <f t="shared" si="168"/>
        <v>10</v>
      </c>
      <c r="BL256" s="6" t="str">
        <f>IF(AND(BK256&gt;=0,BK256&lt;Pieņēmumi!$BY$46),0,
IF(AND(BK256&gt;= Pieņēmumi!$BY$46,BK256&lt;Pieņēmumi!$BY$47), "Mikro",
IF(AND(BK256&gt;=Pieņēmumi!$BY$47,BK256&lt;Pieņēmumi!$BY$48), "Mazs",
IF(AND(BK256&gt;=Pieņēmumi!$BY$48,BK256&lt;Pieņēmumi!$BY$49), "Vidējs","Liels"))))</f>
        <v>Mazs</v>
      </c>
      <c r="BM256" s="9">
        <f>IF(BL256="Mikro",Pieņēmumi!$BY$31*BJ256*0.5,
IF(BL256="Mazs",Pieņēmumi!$BY$31*BJ256,
IF(BL256="Vidējs",Pieņēmumi!$BY$32*BJ256,
IF(BL256="Liels",Pieņēmumi!$BY$34*BJ256,
0))))</f>
        <v>1.0893246187363834</v>
      </c>
      <c r="BN256" s="9">
        <f>IF(BL256="Mikro",Pieņēmumi!$BY$31*BJ256*0.5,0)</f>
        <v>0</v>
      </c>
      <c r="BO256">
        <v>13</v>
      </c>
      <c r="BP256">
        <v>1</v>
      </c>
      <c r="BQ256" s="2">
        <f t="shared" si="210"/>
        <v>13</v>
      </c>
      <c r="BR256" s="6">
        <f>ROUNDUP(IF($A256=1,BO256/Pieņēmumi!$CJ$39,IF($A256=2,BO256/Pieņēmumi!$CJ$40,IF($A256=3,BO256/Pieņēmumi!$CJ$41,BO256/Pieņēmumi!$CJ$42))),$BR$10)</f>
        <v>1</v>
      </c>
      <c r="BS256" s="6">
        <f t="shared" si="169"/>
        <v>13</v>
      </c>
      <c r="BT256" s="6" t="str">
        <f>IF(AND(BS256&gt;=0,BS256&lt;Pieņēmumi!$CJ$46),0,
IF(AND(BS256&gt;= Pieņēmumi!$CJ$46,BS256&lt;Pieņēmumi!$CJ$47), "Mikro",
IF(AND(BS256&gt;=Pieņēmumi!$CJ$47,BS256&lt;Pieņēmumi!$CJ$48), "Mazs",
IF(AND(BS256&gt;=Pieņēmumi!$CJ$48,BS256&lt;Pieņēmumi!$CJ$49), "Vidējs","Liels"))))</f>
        <v>Vidējs</v>
      </c>
      <c r="BU256" s="9">
        <f>IF(BT256="Mikro",Pieņēmumi!$CJ$31*BR256*0.5,
IF(BT256="Mazs",Pieņēmumi!$CJ$31*BR256,
IF(BT256="Vidējs",Pieņēmumi!$CJ$32*BR256,
IF(BT256="Liels",Pieņēmumi!$CJ$34*BR256,
0))))</f>
        <v>1.2919896640826873</v>
      </c>
      <c r="BV256" s="9">
        <f>IF(BT256="Mikro",Pieņēmumi!$CJ$31*BR256*0.5,0)</f>
        <v>0</v>
      </c>
      <c r="BW256">
        <v>0</v>
      </c>
      <c r="BX256">
        <v>0</v>
      </c>
      <c r="BY256" s="2">
        <v>0</v>
      </c>
      <c r="BZ256" s="6">
        <f>ROUNDUP(IF($A256=1,BW256/Pieņēmumi!$CU$42,IF($A256=2,BW256/Pieņēmumi!$CU$43,IF($A256=3,BW256/Pieņēmumi!$CU$44,BW256/Pieņēmumi!$CU$45))),$CH$10)</f>
        <v>0</v>
      </c>
      <c r="CA256" s="6">
        <f t="shared" si="170"/>
        <v>0</v>
      </c>
      <c r="CB256" s="6">
        <f>IF(AND(CA256&gt;=0,CA256&lt;Pieņēmumi!$CU$49),0,
IF(AND(CA256&gt;=Pieņēmumi!$CU$49,CA256&lt;Pieņēmumi!$CU$50),"Mazs",
IF(AND(CA256&gt;=Pieņēmumi!$CU$50,CA256&lt;Pieņēmumi!$CU$51),"Vidējs","Liels")))</f>
        <v>0</v>
      </c>
      <c r="CC256" s="9">
        <f>IF(CB256="Mazs",Pieņēmumi!$CU$34*BZ256,IF(CB256="Vidējs",Pieņēmumi!$CU$35*BZ256,IF(CB256="Liels",Pieņēmumi!$CU$37*BZ256,0)))</f>
        <v>0</v>
      </c>
      <c r="CD256" s="9">
        <f>IF(CB256="Mazs",(Pieņēmumi!$CU$35-Pieņēmumi!$CU$34)*BZ256,0)</f>
        <v>0</v>
      </c>
      <c r="CE256">
        <v>0</v>
      </c>
      <c r="CF256">
        <v>0</v>
      </c>
      <c r="CG256" s="2">
        <v>0</v>
      </c>
      <c r="CH256" s="6">
        <f>ROUNDUP(IF($A256=1,CE256/Pieņēmumi!$DE$42,IF($A256=2,CE256/Pieņēmumi!$DE$43,IF($A256=3,CE256/Pieņēmumi!$DE$44,CE256/Pieņēmumi!$DE$45))),$CH$10)</f>
        <v>0</v>
      </c>
      <c r="CI256" s="6">
        <f t="shared" si="171"/>
        <v>0</v>
      </c>
      <c r="CJ256" s="6">
        <f>IF(AND(CI256&gt;=0,CI256&lt;Pieņēmumi!$DE$49),0,
IF(AND(CI256&gt;=Pieņēmumi!$DE$49,CI256&lt;Pieņēmumi!$DE$50),"Mazs",
IF(AND(CI256&gt;=Pieņēmumi!$DE$50,CI256&lt;Pieņēmumi!$DE$51),"Vidējs","Liels")))</f>
        <v>0</v>
      </c>
      <c r="CK256" s="9">
        <f>IF(CJ256="Mazs",Pieņēmumi!$DE$34*CH256,IF(CJ256="Vidējs",Pieņēmumi!$DE$35*CH256,IF(CJ256="Liels",Pieņēmumi!$DE$37*CH256,0)))</f>
        <v>0</v>
      </c>
      <c r="CL256" s="9">
        <f>IF(CJ256="Mazs",(Pieņēmumi!$DE$35-Pieņēmumi!$DE$34)*CH256,0)</f>
        <v>0</v>
      </c>
      <c r="CM256">
        <v>0</v>
      </c>
      <c r="CN256">
        <v>0</v>
      </c>
      <c r="CO256" s="2">
        <v>0</v>
      </c>
      <c r="CP256" s="6">
        <f>ROUNDUP(IF($A256=1,CM256/Pieņēmumi!$DO$42,IF($A256=2,CM256/Pieņēmumi!$DO$43,IF($A256=3,CM256/Pieņēmumi!$DO$44,CM256/Pieņēmumi!$DO$45))),$CP$10)</f>
        <v>0</v>
      </c>
      <c r="CQ256" s="6">
        <f t="shared" si="172"/>
        <v>0</v>
      </c>
      <c r="CR256" s="6">
        <f>IF(AND(CQ256&gt;=0,CQ256&lt;Pieņēmumi!$DO$49),0,
IF(AND(CQ256&gt;=Pieņēmumi!$DO$49,CQ256&lt;Pieņēmumi!$DO$50),"Mazs",
IF(AND(CQ256&gt;=Pieņēmumi!$DO$50,CQ256&lt;Pieņēmumi!$DO$51),"Vidējs","Liels")))</f>
        <v>0</v>
      </c>
      <c r="CS256" s="9">
        <f>IF(CR256="Mazs",Pieņēmumi!$DO$34*CP256,IF(CR256="Vidējs",Pieņēmumi!$DO$35*CP256,IF(CR256="Liels",Pieņēmumi!$DO$37*CP256,0)))</f>
        <v>0</v>
      </c>
      <c r="CT256" s="9">
        <f>IF(CR256="Mazs",(Pieņēmumi!$DO$35-Pieņēmumi!$DO$34)*CP256,0)</f>
        <v>0</v>
      </c>
      <c r="CU256" s="6">
        <f t="shared" si="173"/>
        <v>91</v>
      </c>
      <c r="CV256" s="6">
        <f t="shared" si="174"/>
        <v>9</v>
      </c>
      <c r="CW256" s="2">
        <f t="shared" si="175"/>
        <v>10.111111111111111</v>
      </c>
      <c r="CX256" t="str">
        <f t="shared" si="176"/>
        <v>Mazā</v>
      </c>
    </row>
    <row r="257" spans="1:102" x14ac:dyDescent="0.25">
      <c r="A257" s="5">
        <v>3</v>
      </c>
      <c r="B257" s="23">
        <v>0.5618890323678627</v>
      </c>
      <c r="C257">
        <v>14</v>
      </c>
      <c r="D257">
        <v>2</v>
      </c>
      <c r="E257" s="2">
        <f t="shared" si="201"/>
        <v>7</v>
      </c>
      <c r="F257" s="6">
        <f>ROUNDUP(IF($A257=1,C257/Pieņēmumi!$B$39,IF($A257=2,C257/Pieņēmumi!$B$40,IF($A257=3,C257/Pieņēmumi!$B$41,C257/Pieņēmumi!$B$42))),$F$10)</f>
        <v>1</v>
      </c>
      <c r="G257" s="6">
        <f t="shared" si="161"/>
        <v>14</v>
      </c>
      <c r="H257" s="6" t="str">
        <f>IF(AND(G257&gt;=0,G257&lt;Pieņēmumi!$B$46),0,
IF(AND(G257&gt;= Pieņēmumi!$B$46,G257&lt;Pieņēmumi!$B$47), "Mikro",
IF(AND(G257&gt;=Pieņēmumi!$B$47,G257&lt;Pieņēmumi!$B$48), "Mazs",
IF(AND(G257&gt;=Pieņēmumi!$B$48,G257&lt;Pieņēmumi!$B$49), "Vidējs","Liels"))))</f>
        <v>Vidējs</v>
      </c>
      <c r="I257" s="9">
        <f>IF(H257="Mikro",Pieņēmumi!$B$31*F257*0.5,
IF(H257="Mazs",Pieņēmumi!$B$31*F257,
IF(H257="Vidējs",Pieņēmumi!$B$32*F257,
IF(H257="Liels",Pieņēmumi!$B$34*F257,
0))))</f>
        <v>0.8074935400516795</v>
      </c>
      <c r="J257" s="9">
        <f>IF(H257="Mikro",Pieņēmumi!$B$31*F257*0.5,0)</f>
        <v>0</v>
      </c>
      <c r="K257">
        <v>24</v>
      </c>
      <c r="L257">
        <v>1</v>
      </c>
      <c r="M257" s="2">
        <f t="shared" si="202"/>
        <v>24</v>
      </c>
      <c r="N257" s="6">
        <f>ROUNDUP(IF($A257=1,K257/Pieņēmumi!$L$39,IF($A257=2,K257/Pieņēmumi!$L$40,IF($A257=3,K257/Pieņēmumi!$L$41,K257/Pieņēmumi!$L$42))),$N$10)</f>
        <v>2</v>
      </c>
      <c r="O257" s="6">
        <f t="shared" si="162"/>
        <v>12</v>
      </c>
      <c r="P257" s="6" t="str">
        <f>IF(AND(O257&gt;=0,O257&lt;Pieņēmumi!$L$46),0,
IF(AND(O257&gt;= Pieņēmumi!$L$46,O257&lt;Pieņēmumi!$L$47), "Mikro",
IF(AND(O257&gt;=Pieņēmumi!$L$47,O257&lt;Pieņēmumi!$L$48), "Mazs",
IF(AND(O257&gt;=Pieņēmumi!$L$48,O257&lt;Pieņēmumi!$L$49), "Vidējs","Liels"))))</f>
        <v>Vidējs</v>
      </c>
      <c r="Q257" s="9">
        <f>IF(P257="Mikro",Pieņēmumi!$L$31*N257*0.5,
IF(P257="Mazs",Pieņēmumi!$L$31*N257,
IF(P257="Vidējs",Pieņēmumi!$L$32*N257,
IF(P257="Liels",Pieņēmumi!$L$34*N257,
0))))</f>
        <v>1.6795865633074938</v>
      </c>
      <c r="R257" s="9">
        <f>IF(P257="Mikro",Pieņēmumi!$L$31*N257*0.5,0)</f>
        <v>0</v>
      </c>
      <c r="S257">
        <v>13</v>
      </c>
      <c r="T257">
        <v>1</v>
      </c>
      <c r="U257" s="2">
        <f t="shared" si="206"/>
        <v>13</v>
      </c>
      <c r="V257" s="6">
        <f>ROUNDUP(IF($A257=1,S257/Pieņēmumi!$V$39,IF($A257=2,S257/Pieņēmumi!$V$40,IF($A257=3,S257/Pieņēmumi!$V$41,S257/Pieņēmumi!$V$42))),$V$10)</f>
        <v>1</v>
      </c>
      <c r="W257" s="6">
        <f t="shared" si="163"/>
        <v>13</v>
      </c>
      <c r="X257" s="6" t="str">
        <f>IF(AND(W257&gt;=0,W257&lt;Pieņēmumi!$V$46),0,
IF(AND(W257&gt;= Pieņēmumi!$V$46,W257&lt;Pieņēmumi!$V$47), "Mikro",
IF(AND(W257&gt;=Pieņēmumi!$V$47,W257&lt;Pieņēmumi!$V$48), "Mazs",
IF(AND(W257&gt;=Pieņēmumi!$V$48,W257&lt;Pieņēmumi!$V$49), "Vidējs","Liels"))))</f>
        <v>Vidējs</v>
      </c>
      <c r="Y257" s="9">
        <f>IF(X257="Mikro",Pieņēmumi!$V$31*V257*0.5,
IF(X257="Mazs",Pieņēmumi!$V$31*V257,
IF(X257="Vidējs",Pieņēmumi!$V$32*V257,
IF(X257="Liels",Pieņēmumi!$V$34*V257,
0))))</f>
        <v>0.87209302325581406</v>
      </c>
      <c r="Z257" s="9">
        <f>IF(X257="Mikro",Pieņēmumi!$V$31*V257*0.5,0)</f>
        <v>0</v>
      </c>
      <c r="AA257">
        <v>9</v>
      </c>
      <c r="AB257">
        <v>1</v>
      </c>
      <c r="AC257" s="2">
        <f t="shared" si="203"/>
        <v>9</v>
      </c>
      <c r="AD257" s="6">
        <f>ROUNDUP(IF($A257=1,AA257/Pieņēmumi!$AF$39,IF($A257=2,AA257/Pieņēmumi!$AF$40,IF($A257=3,AA257/Pieņēmumi!$AF$41,AA257/Pieņēmumi!$AF$42))),$AD$10)</f>
        <v>1</v>
      </c>
      <c r="AE257" s="6">
        <f t="shared" si="164"/>
        <v>9</v>
      </c>
      <c r="AF257" s="6" t="str">
        <f>IF(AND(AE257&gt;=0,AE257&lt;Pieņēmumi!$AF$46),0,
IF(AND(AE257&gt;= Pieņēmumi!$AF$46,AE257&lt;Pieņēmumi!$AF$47), "Mikro",
IF(AND(AE257&gt;=Pieņēmumi!$AF$47,AE257&lt;Pieņēmumi!$AF$48), "Mazs",
IF(AND(AE257&gt;=Pieņēmumi!$AF$48,AE257&lt;Pieņēmumi!$AF$49), "Vidējs","Liels"))))</f>
        <v>Mazs</v>
      </c>
      <c r="AG257" s="9">
        <f>IF(AF257="Mikro",Pieņēmumi!$AF$31*AD257*0.5,
IF(AF257="Mazs",Pieņēmumi!$AF$31*AD257,
IF(AF257="Vidējs",Pieņēmumi!$AF$32*AD257,
IF(AF257="Liels",Pieņēmumi!$AF$34*AD257,
0))))</f>
        <v>0.84033613445378152</v>
      </c>
      <c r="AH257" s="9">
        <f>IF(AF257="Mikro",Pieņēmumi!$AF$31*AD257*0.5,0)</f>
        <v>0</v>
      </c>
      <c r="AI257">
        <v>16</v>
      </c>
      <c r="AJ257">
        <v>2</v>
      </c>
      <c r="AK257" s="2">
        <f t="shared" si="207"/>
        <v>8</v>
      </c>
      <c r="AL257" s="6">
        <f>ROUNDUP(IF($A257=1,AI257/Pieņēmumi!$AR$39,IF($A257=2,AI257/Pieņēmumi!$AR$40,IF($A257=3,AI257/Pieņēmumi!$AR$41,AI257/Pieņēmumi!$AR$42))),$AL$10)</f>
        <v>1</v>
      </c>
      <c r="AM257" s="6">
        <f t="shared" si="165"/>
        <v>16</v>
      </c>
      <c r="AN257" s="6" t="str">
        <f>IF(AND(AM257&gt;=0,AM257&lt;Pieņēmumi!$AR$46),0,
IF(AND(AM257&gt;= Pieņēmumi!$AR$46,AM257&lt;Pieņēmumi!$AR$47), "Mikro",
IF(AND(AM257&gt;=Pieņēmumi!$AR$47,AM257&lt;Pieņēmumi!$AR$48), "Mazs",
IF(AND(AM257&gt;=Pieņēmumi!$AR$48,AM257&lt;Pieņēmumi!$AR$49), "Vidējs","Liels"))))</f>
        <v>Vidējs</v>
      </c>
      <c r="AO257" s="9">
        <f>IF(AN257="Mikro",Pieņēmumi!$AR$31*AL257*0.5,
IF(AN257="Mazs",Pieņēmumi!$AR$31*AL257,
IF(AN257="Vidējs",Pieņēmumi!$AR$32*AL257,
IF(AN257="Liels",Pieņēmumi!$AR$34*AL257,
0))))</f>
        <v>1.0981912144702843</v>
      </c>
      <c r="AP257" s="9">
        <f>IF(AN257="Mikro",Pieņēmumi!$AR$31*AL257*0.5,0)</f>
        <v>0</v>
      </c>
      <c r="AQ257">
        <v>21</v>
      </c>
      <c r="AR257">
        <v>1</v>
      </c>
      <c r="AS257" s="2">
        <f t="shared" si="208"/>
        <v>21</v>
      </c>
      <c r="AT257" s="6">
        <f>ROUNDUP(IF($A257=1,AQ257/Pieņēmumi!$BC$39,IF($A257=2,AQ257/Pieņēmumi!$BC$40,IF($A257=3,AQ257/Pieņēmumi!$BC$41,AQ257/Pieņēmumi!$BC$42))),$AT$10)</f>
        <v>1</v>
      </c>
      <c r="AU257" s="6">
        <f t="shared" si="166"/>
        <v>21</v>
      </c>
      <c r="AV257" s="6" t="str">
        <f>IF(AND(AU257&gt;=0,AU257&lt;Pieņēmumi!$BC$46),0,
IF(AND(AU257&gt;= Pieņēmumi!$BC$46,AU257&lt;Pieņēmumi!$BC$47), "Mikro",
IF(AND(AU257&gt;=Pieņēmumi!$BC$47,AU257&lt;Pieņēmumi!$BC$48), "Mazs",
IF(AND(AU257&gt;=Pieņēmumi!$BC$48,AU257&lt;Pieņēmumi!$BC$49), "Vidējs","Liels"))))</f>
        <v>Liels</v>
      </c>
      <c r="AW257" s="9">
        <f>IF(AV257="Mikro",Pieņēmumi!$BC$31*AT257*0.5,
IF(AV257="Mazs",Pieņēmumi!$BC$31*AT257,
IF(AV257="Vidējs",Pieņēmumi!$BC$32*AT257,
IF(AV257="Liels",Pieņēmumi!$BC$34*AT257,
0))))</f>
        <v>1.5151515151515151</v>
      </c>
      <c r="AX257" s="9">
        <f>IF(AV257="Mikro",Pieņēmumi!$BC$31*AT257*0.5,0)</f>
        <v>0</v>
      </c>
      <c r="AY257">
        <v>17</v>
      </c>
      <c r="AZ257">
        <v>0</v>
      </c>
      <c r="BA257" s="2">
        <v>0</v>
      </c>
      <c r="BB257" s="6">
        <f>ROUNDUP(IF($A257=1,AY257/Pieņēmumi!$BN$39,IF($A257=2,AY257/Pieņēmumi!$BN$40,IF($A257=3,AY257/Pieņēmumi!$BN$41,AY257/Pieņēmumi!$BN$42))),$BB$10)</f>
        <v>1</v>
      </c>
      <c r="BC257" s="6">
        <f t="shared" si="167"/>
        <v>17</v>
      </c>
      <c r="BD257" s="6" t="str">
        <f>IF(AND(BC257&gt;=0,BC257&lt;Pieņēmumi!$BN$46),0,
IF(AND(BC257&gt;= Pieņēmumi!$BN$46,BC257&lt;Pieņēmumi!$BN$47), "Mikro",
IF(AND(BC257&gt;=Pieņēmumi!$BN$47,BC257&lt;Pieņēmumi!$BN$48), "Mazs",
IF(AND(BC257&gt;=Pieņēmumi!$BN$48,BC257&lt;Pieņēmumi!$BN$49), "Vidējs","Liels"))))</f>
        <v>Vidējs</v>
      </c>
      <c r="BE257" s="9">
        <f>IF(BD257="Mikro",Pieņēmumi!$BN$31*BB257*0.5,
IF(BD257="Mazs",Pieņēmumi!$BN$31*BB257,
IF(BD257="Vidējs",Pieņēmumi!$BN$32*BB257,
IF(BD257="Liels",Pieņēmumi!$BN$34*BB257,
0))))</f>
        <v>1.227390180878553</v>
      </c>
      <c r="BF257" s="9">
        <f>IF(BD257="Mikro",Pieņēmumi!$BN$31*BB257*0.5,0)</f>
        <v>0</v>
      </c>
      <c r="BG257">
        <v>23</v>
      </c>
      <c r="BH257">
        <v>2</v>
      </c>
      <c r="BI257" s="2">
        <f t="shared" si="209"/>
        <v>11.5</v>
      </c>
      <c r="BJ257" s="6">
        <f>ROUNDUP(IF($A257=1,BG257/Pieņēmumi!$BY$39,IF($A257=2,BG257/Pieņēmumi!$BY$40,IF($A257=3,BG257/Pieņēmumi!$BY$41,BG257/Pieņēmumi!$BY$42))),$BJ$10)</f>
        <v>1</v>
      </c>
      <c r="BK257" s="6">
        <f t="shared" si="168"/>
        <v>23</v>
      </c>
      <c r="BL257" s="6" t="str">
        <f>IF(AND(BK257&gt;=0,BK257&lt;Pieņēmumi!$BY$46),0,
IF(AND(BK257&gt;= Pieņēmumi!$BY$46,BK257&lt;Pieņēmumi!$BY$47), "Mikro",
IF(AND(BK257&gt;=Pieņēmumi!$BY$47,BK257&lt;Pieņēmumi!$BY$48), "Mazs",
IF(AND(BK257&gt;=Pieņēmumi!$BY$48,BK257&lt;Pieņēmumi!$BY$49), "Vidējs","Liels"))))</f>
        <v>Liels</v>
      </c>
      <c r="BM257" s="9">
        <f>IF(BL257="Mikro",Pieņēmumi!$BY$31*BJ257*0.5,
IF(BL257="Mazs",Pieņēmumi!$BY$31*BJ257,
IF(BL257="Vidējs",Pieņēmumi!$BY$32*BJ257,
IF(BL257="Liels",Pieņēmumi!$BY$34*BJ257,
0))))</f>
        <v>1.6594516594516593</v>
      </c>
      <c r="BN257" s="9">
        <f>IF(BL257="Mikro",Pieņēmumi!$BY$31*BJ257*0.5,0)</f>
        <v>0</v>
      </c>
      <c r="BO257">
        <v>13</v>
      </c>
      <c r="BP257">
        <v>1</v>
      </c>
      <c r="BQ257" s="2">
        <f t="shared" si="210"/>
        <v>13</v>
      </c>
      <c r="BR257" s="6">
        <f>ROUNDUP(IF($A257=1,BO257/Pieņēmumi!$CJ$39,IF($A257=2,BO257/Pieņēmumi!$CJ$40,IF($A257=3,BO257/Pieņēmumi!$CJ$41,BO257/Pieņēmumi!$CJ$42))),$BR$10)</f>
        <v>1</v>
      </c>
      <c r="BS257" s="6">
        <f t="shared" si="169"/>
        <v>13</v>
      </c>
      <c r="BT257" s="6" t="str">
        <f>IF(AND(BS257&gt;=0,BS257&lt;Pieņēmumi!$CJ$46),0,
IF(AND(BS257&gt;= Pieņēmumi!$CJ$46,BS257&lt;Pieņēmumi!$CJ$47), "Mikro",
IF(AND(BS257&gt;=Pieņēmumi!$CJ$47,BS257&lt;Pieņēmumi!$CJ$48), "Mazs",
IF(AND(BS257&gt;=Pieņēmumi!$CJ$48,BS257&lt;Pieņēmumi!$CJ$49), "Vidējs","Liels"))))</f>
        <v>Vidējs</v>
      </c>
      <c r="BU257" s="9">
        <f>IF(BT257="Mikro",Pieņēmumi!$CJ$31*BR257*0.5,
IF(BT257="Mazs",Pieņēmumi!$CJ$31*BR257,
IF(BT257="Vidējs",Pieņēmumi!$CJ$32*BR257,
IF(BT257="Liels",Pieņēmumi!$CJ$34*BR257,
0))))</f>
        <v>1.2919896640826873</v>
      </c>
      <c r="BV257" s="9">
        <f>IF(BT257="Mikro",Pieņēmumi!$CJ$31*BR257*0.5,0)</f>
        <v>0</v>
      </c>
      <c r="BW257">
        <v>0</v>
      </c>
      <c r="BX257">
        <v>0</v>
      </c>
      <c r="BY257" s="2">
        <v>0</v>
      </c>
      <c r="BZ257" s="6">
        <f>ROUNDUP(IF($A257=1,BW257/Pieņēmumi!$CU$42,IF($A257=2,BW257/Pieņēmumi!$CU$43,IF($A257=3,BW257/Pieņēmumi!$CU$44,BW257/Pieņēmumi!$CU$45))),$CH$10)</f>
        <v>0</v>
      </c>
      <c r="CA257" s="6">
        <f t="shared" si="170"/>
        <v>0</v>
      </c>
      <c r="CB257" s="6">
        <f>IF(AND(CA257&gt;=0,CA257&lt;Pieņēmumi!$CU$49),0,
IF(AND(CA257&gt;=Pieņēmumi!$CU$49,CA257&lt;Pieņēmumi!$CU$50),"Mazs",
IF(AND(CA257&gt;=Pieņēmumi!$CU$50,CA257&lt;Pieņēmumi!$CU$51),"Vidējs","Liels")))</f>
        <v>0</v>
      </c>
      <c r="CC257" s="9">
        <f>IF(CB257="Mazs",Pieņēmumi!$CU$34*BZ257,IF(CB257="Vidējs",Pieņēmumi!$CU$35*BZ257,IF(CB257="Liels",Pieņēmumi!$CU$37*BZ257,0)))</f>
        <v>0</v>
      </c>
      <c r="CD257" s="9">
        <f>IF(CB257="Mazs",(Pieņēmumi!$CU$35-Pieņēmumi!$CU$34)*BZ257,0)</f>
        <v>0</v>
      </c>
      <c r="CE257">
        <v>0</v>
      </c>
      <c r="CF257">
        <v>0</v>
      </c>
      <c r="CG257" s="2">
        <v>0</v>
      </c>
      <c r="CH257" s="6">
        <f>ROUNDUP(IF($A257=1,CE257/Pieņēmumi!$DE$42,IF($A257=2,CE257/Pieņēmumi!$DE$43,IF($A257=3,CE257/Pieņēmumi!$DE$44,CE257/Pieņēmumi!$DE$45))),$CH$10)</f>
        <v>0</v>
      </c>
      <c r="CI257" s="6">
        <f t="shared" si="171"/>
        <v>0</v>
      </c>
      <c r="CJ257" s="6">
        <f>IF(AND(CI257&gt;=0,CI257&lt;Pieņēmumi!$DE$49),0,
IF(AND(CI257&gt;=Pieņēmumi!$DE$49,CI257&lt;Pieņēmumi!$DE$50),"Mazs",
IF(AND(CI257&gt;=Pieņēmumi!$DE$50,CI257&lt;Pieņēmumi!$DE$51),"Vidējs","Liels")))</f>
        <v>0</v>
      </c>
      <c r="CK257" s="9">
        <f>IF(CJ257="Mazs",Pieņēmumi!$DE$34*CH257,IF(CJ257="Vidējs",Pieņēmumi!$DE$35*CH257,IF(CJ257="Liels",Pieņēmumi!$DE$37*CH257,0)))</f>
        <v>0</v>
      </c>
      <c r="CL257" s="9">
        <f>IF(CJ257="Mazs",(Pieņēmumi!$DE$35-Pieņēmumi!$DE$34)*CH257,0)</f>
        <v>0</v>
      </c>
      <c r="CM257">
        <v>0</v>
      </c>
      <c r="CN257">
        <v>0</v>
      </c>
      <c r="CO257" s="2">
        <v>0</v>
      </c>
      <c r="CP257" s="6">
        <f>ROUNDUP(IF($A257=1,CM257/Pieņēmumi!$DO$42,IF($A257=2,CM257/Pieņēmumi!$DO$43,IF($A257=3,CM257/Pieņēmumi!$DO$44,CM257/Pieņēmumi!$DO$45))),$CP$10)</f>
        <v>0</v>
      </c>
      <c r="CQ257" s="6">
        <f t="shared" si="172"/>
        <v>0</v>
      </c>
      <c r="CR257" s="6">
        <f>IF(AND(CQ257&gt;=0,CQ257&lt;Pieņēmumi!$DO$49),0,
IF(AND(CQ257&gt;=Pieņēmumi!$DO$49,CQ257&lt;Pieņēmumi!$DO$50),"Mazs",
IF(AND(CQ257&gt;=Pieņēmumi!$DO$50,CQ257&lt;Pieņēmumi!$DO$51),"Vidējs","Liels")))</f>
        <v>0</v>
      </c>
      <c r="CS257" s="9">
        <f>IF(CR257="Mazs",Pieņēmumi!$DO$34*CP257,IF(CR257="Vidējs",Pieņēmumi!$DO$35*CP257,IF(CR257="Liels",Pieņēmumi!$DO$37*CP257,0)))</f>
        <v>0</v>
      </c>
      <c r="CT257" s="9">
        <f>IF(CR257="Mazs",(Pieņēmumi!$DO$35-Pieņēmumi!$DO$34)*CP257,0)</f>
        <v>0</v>
      </c>
      <c r="CU257" s="6">
        <f t="shared" si="173"/>
        <v>150</v>
      </c>
      <c r="CV257" s="6">
        <f t="shared" si="174"/>
        <v>11</v>
      </c>
      <c r="CW257" s="2">
        <f t="shared" si="175"/>
        <v>13.636363636363637</v>
      </c>
      <c r="CX257" t="str">
        <f t="shared" si="176"/>
        <v>Vidējā</v>
      </c>
    </row>
    <row r="258" spans="1:102" x14ac:dyDescent="0.25">
      <c r="A258" s="5">
        <v>3</v>
      </c>
      <c r="B258" s="23">
        <v>0.55593304947906819</v>
      </c>
      <c r="C258">
        <v>22</v>
      </c>
      <c r="D258">
        <v>1</v>
      </c>
      <c r="E258" s="2">
        <f t="shared" si="201"/>
        <v>22</v>
      </c>
      <c r="F258" s="6">
        <f>ROUNDUP(IF($A258=1,C258/Pieņēmumi!$B$39,IF($A258=2,C258/Pieņēmumi!$B$40,IF($A258=3,C258/Pieņēmumi!$B$41,C258/Pieņēmumi!$B$42))),$F$10)</f>
        <v>2</v>
      </c>
      <c r="G258" s="6">
        <f t="shared" si="161"/>
        <v>11</v>
      </c>
      <c r="H258" s="6" t="str">
        <f>IF(AND(G258&gt;=0,G258&lt;Pieņēmumi!$B$46),0,
IF(AND(G258&gt;= Pieņēmumi!$B$46,G258&lt;Pieņēmumi!$B$47), "Mikro",
IF(AND(G258&gt;=Pieņēmumi!$B$47,G258&lt;Pieņēmumi!$B$48), "Mazs",
IF(AND(G258&gt;=Pieņēmumi!$B$48,G258&lt;Pieņēmumi!$B$49), "Vidējs","Liels"))))</f>
        <v>Mazs</v>
      </c>
      <c r="I258" s="9">
        <f>IF(H258="Mikro",Pieņēmumi!$B$31*F258*0.5,
IF(H258="Mazs",Pieņēmumi!$B$31*F258,
IF(H258="Vidējs",Pieņēmumi!$B$32*F258,
IF(H258="Liels",Pieņēmumi!$B$34*F258,
0))))</f>
        <v>1.4316837846249613</v>
      </c>
      <c r="J258" s="9">
        <f>IF(H258="Mikro",Pieņēmumi!$B$31*F258*0.5,0)</f>
        <v>0</v>
      </c>
      <c r="K258">
        <v>21</v>
      </c>
      <c r="L258">
        <v>1</v>
      </c>
      <c r="M258" s="2">
        <f t="shared" si="202"/>
        <v>21</v>
      </c>
      <c r="N258" s="6">
        <f>ROUNDUP(IF($A258=1,K258/Pieņēmumi!$L$39,IF($A258=2,K258/Pieņēmumi!$L$40,IF($A258=3,K258/Pieņēmumi!$L$41,K258/Pieņēmumi!$L$42))),$N$10)</f>
        <v>2</v>
      </c>
      <c r="O258" s="6">
        <f t="shared" si="162"/>
        <v>10.5</v>
      </c>
      <c r="P258" s="6" t="str">
        <f>IF(AND(O258&gt;=0,O258&lt;Pieņēmumi!$L$46),0,
IF(AND(O258&gt;= Pieņēmumi!$L$46,O258&lt;Pieņēmumi!$L$47), "Mikro",
IF(AND(O258&gt;=Pieņēmumi!$L$47,O258&lt;Pieņēmumi!$L$48), "Mazs",
IF(AND(O258&gt;=Pieņēmumi!$L$48,O258&lt;Pieņēmumi!$L$49), "Vidējs","Liels"))))</f>
        <v>Mazs</v>
      </c>
      <c r="Q258" s="9">
        <f>IF(P258="Mikro",Pieņēmumi!$L$31*N258*0.5,
IF(P258="Mazs",Pieņēmumi!$L$31*N258,
IF(P258="Vidējs",Pieņēmumi!$L$32*N258,
IF(P258="Liels",Pieņēmumi!$L$34*N258,
0))))</f>
        <v>1.4939309056956116</v>
      </c>
      <c r="R258" s="9">
        <f>IF(P258="Mikro",Pieņēmumi!$L$31*N258*0.5,0)</f>
        <v>0</v>
      </c>
      <c r="S258">
        <v>33</v>
      </c>
      <c r="T258">
        <v>2</v>
      </c>
      <c r="U258" s="2">
        <f t="shared" si="206"/>
        <v>16.5</v>
      </c>
      <c r="V258" s="6">
        <f>ROUNDUP(IF($A258=1,S258/Pieņēmumi!$V$39,IF($A258=2,S258/Pieņēmumi!$V$40,IF($A258=3,S258/Pieņēmumi!$V$41,S258/Pieņēmumi!$V$42))),$V$10)</f>
        <v>2</v>
      </c>
      <c r="W258" s="6">
        <f t="shared" si="163"/>
        <v>16.5</v>
      </c>
      <c r="X258" s="6" t="str">
        <f>IF(AND(W258&gt;=0,W258&lt;Pieņēmumi!$V$46),0,
IF(AND(W258&gt;= Pieņēmumi!$V$46,W258&lt;Pieņēmumi!$V$47), "Mikro",
IF(AND(W258&gt;=Pieņēmumi!$V$47,W258&lt;Pieņēmumi!$V$48), "Mazs",
IF(AND(W258&gt;=Pieņēmumi!$V$48,W258&lt;Pieņēmumi!$V$49), "Vidējs","Liels"))))</f>
        <v>Vidējs</v>
      </c>
      <c r="Y258" s="9">
        <f>IF(X258="Mikro",Pieņēmumi!$V$31*V258*0.5,
IF(X258="Mazs",Pieņēmumi!$V$31*V258,
IF(X258="Vidējs",Pieņēmumi!$V$32*V258,
IF(X258="Liels",Pieņēmumi!$V$34*V258,
0))))</f>
        <v>1.7441860465116281</v>
      </c>
      <c r="Z258" s="9">
        <f>IF(X258="Mikro",Pieņēmumi!$V$31*V258*0.5,0)</f>
        <v>0</v>
      </c>
      <c r="AA258">
        <v>22</v>
      </c>
      <c r="AB258">
        <v>1</v>
      </c>
      <c r="AC258" s="2">
        <f t="shared" si="203"/>
        <v>22</v>
      </c>
      <c r="AD258" s="6">
        <f>ROUNDUP(IF($A258=1,AA258/Pieņēmumi!$AF$39,IF($A258=2,AA258/Pieņēmumi!$AF$40,IF($A258=3,AA258/Pieņēmumi!$AF$41,AA258/Pieņēmumi!$AF$42))),$AD$10)</f>
        <v>2</v>
      </c>
      <c r="AE258" s="6">
        <f t="shared" si="164"/>
        <v>11</v>
      </c>
      <c r="AF258" s="6" t="str">
        <f>IF(AND(AE258&gt;=0,AE258&lt;Pieņēmumi!$AF$46),0,
IF(AND(AE258&gt;= Pieņēmumi!$AF$46,AE258&lt;Pieņēmumi!$AF$47), "Mikro",
IF(AND(AE258&gt;=Pieņēmumi!$AF$47,AE258&lt;Pieņēmumi!$AF$48), "Mazs",
IF(AND(AE258&gt;=Pieņēmumi!$AF$48,AE258&lt;Pieņēmumi!$AF$49), "Vidējs","Liels"))))</f>
        <v>Mazs</v>
      </c>
      <c r="AG258" s="9">
        <f>IF(AF258="Mikro",Pieņēmumi!$AF$31*AD258*0.5,
IF(AF258="Mazs",Pieņēmumi!$AF$31*AD258,
IF(AF258="Vidējs",Pieņēmumi!$AF$32*AD258,
IF(AF258="Liels",Pieņēmumi!$AF$34*AD258,
0))))</f>
        <v>1.680672268907563</v>
      </c>
      <c r="AH258" s="9">
        <f>IF(AF258="Mikro",Pieņēmumi!$AF$31*AD258*0.5,0)</f>
        <v>0</v>
      </c>
      <c r="AI258">
        <v>15</v>
      </c>
      <c r="AJ258">
        <v>1</v>
      </c>
      <c r="AK258" s="2">
        <f t="shared" si="207"/>
        <v>15</v>
      </c>
      <c r="AL258" s="6">
        <f>ROUNDUP(IF($A258=1,AI258/Pieņēmumi!$AR$39,IF($A258=2,AI258/Pieņēmumi!$AR$40,IF($A258=3,AI258/Pieņēmumi!$AR$41,AI258/Pieņēmumi!$AR$42))),$AL$10)</f>
        <v>1</v>
      </c>
      <c r="AM258" s="6">
        <f t="shared" si="165"/>
        <v>15</v>
      </c>
      <c r="AN258" s="6" t="str">
        <f>IF(AND(AM258&gt;=0,AM258&lt;Pieņēmumi!$AR$46),0,
IF(AND(AM258&gt;= Pieņēmumi!$AR$46,AM258&lt;Pieņēmumi!$AR$47), "Mikro",
IF(AND(AM258&gt;=Pieņēmumi!$AR$47,AM258&lt;Pieņēmumi!$AR$48), "Mazs",
IF(AND(AM258&gt;=Pieņēmumi!$AR$48,AM258&lt;Pieņēmumi!$AR$49), "Vidējs","Liels"))))</f>
        <v>Vidējs</v>
      </c>
      <c r="AO258" s="9">
        <f>IF(AN258="Mikro",Pieņēmumi!$AR$31*AL258*0.5,
IF(AN258="Mazs",Pieņēmumi!$AR$31*AL258,
IF(AN258="Vidējs",Pieņēmumi!$AR$32*AL258,
IF(AN258="Liels",Pieņēmumi!$AR$34*AL258,
0))))</f>
        <v>1.0981912144702843</v>
      </c>
      <c r="AP258" s="9">
        <f>IF(AN258="Mikro",Pieņēmumi!$AR$31*AL258*0.5,0)</f>
        <v>0</v>
      </c>
      <c r="AQ258">
        <v>35</v>
      </c>
      <c r="AR258">
        <v>2</v>
      </c>
      <c r="AS258" s="2">
        <f t="shared" si="208"/>
        <v>17.5</v>
      </c>
      <c r="AT258" s="6">
        <f>ROUNDUP(IF($A258=1,AQ258/Pieņēmumi!$BC$39,IF($A258=2,AQ258/Pieņēmumi!$BC$40,IF($A258=3,AQ258/Pieņēmumi!$BC$41,AQ258/Pieņēmumi!$BC$42))),$AT$10)</f>
        <v>2</v>
      </c>
      <c r="AU258" s="6">
        <f t="shared" si="166"/>
        <v>17.5</v>
      </c>
      <c r="AV258" s="6" t="str">
        <f>IF(AND(AU258&gt;=0,AU258&lt;Pieņēmumi!$BC$46),0,
IF(AND(AU258&gt;= Pieņēmumi!$BC$46,AU258&lt;Pieņēmumi!$BC$47), "Mikro",
IF(AND(AU258&gt;=Pieņēmumi!$BC$47,AU258&lt;Pieņēmumi!$BC$48), "Mazs",
IF(AND(AU258&gt;=Pieņēmumi!$BC$48,AU258&lt;Pieņēmumi!$BC$49), "Vidējs","Liels"))))</f>
        <v>Vidējs</v>
      </c>
      <c r="AW258" s="9">
        <f>IF(AV258="Mikro",Pieņēmumi!$BC$31*AT258*0.5,
IF(AV258="Mazs",Pieņēmumi!$BC$31*AT258,
IF(AV258="Vidējs",Pieņēmumi!$BC$32*AT258,
IF(AV258="Liels",Pieņēmumi!$BC$34*AT258,
0))))</f>
        <v>2.3255813953488373</v>
      </c>
      <c r="AX258" s="9">
        <f>IF(AV258="Mikro",Pieņēmumi!$BC$31*AT258*0.5,0)</f>
        <v>0</v>
      </c>
      <c r="AY258">
        <v>23</v>
      </c>
      <c r="AZ258">
        <v>1</v>
      </c>
      <c r="BA258" s="2">
        <f t="shared" ref="BA258:BA270" si="211">AY258/AZ258</f>
        <v>23</v>
      </c>
      <c r="BB258" s="6">
        <f>ROUNDUP(IF($A258=1,AY258/Pieņēmumi!$BN$39,IF($A258=2,AY258/Pieņēmumi!$BN$40,IF($A258=3,AY258/Pieņēmumi!$BN$41,AY258/Pieņēmumi!$BN$42))),$BB$10)</f>
        <v>1</v>
      </c>
      <c r="BC258" s="6">
        <f t="shared" si="167"/>
        <v>23</v>
      </c>
      <c r="BD258" s="6" t="str">
        <f>IF(AND(BC258&gt;=0,BC258&lt;Pieņēmumi!$BN$46),0,
IF(AND(BC258&gt;= Pieņēmumi!$BN$46,BC258&lt;Pieņēmumi!$BN$47), "Mikro",
IF(AND(BC258&gt;=Pieņēmumi!$BN$47,BC258&lt;Pieņēmumi!$BN$48), "Mazs",
IF(AND(BC258&gt;=Pieņēmumi!$BN$48,BC258&lt;Pieņēmumi!$BN$49), "Vidējs","Liels"))))</f>
        <v>Liels</v>
      </c>
      <c r="BE258" s="9">
        <f>IF(BD258="Mikro",Pieņēmumi!$BN$31*BB258*0.5,
IF(BD258="Mazs",Pieņēmumi!$BN$31*BB258,
IF(BD258="Vidējs",Pieņēmumi!$BN$32*BB258,
IF(BD258="Liels",Pieņēmumi!$BN$34*BB258,
0))))</f>
        <v>1.5873015873015872</v>
      </c>
      <c r="BF258" s="9">
        <f>IF(BD258="Mikro",Pieņēmumi!$BN$31*BB258*0.5,0)</f>
        <v>0</v>
      </c>
      <c r="BG258">
        <v>15</v>
      </c>
      <c r="BH258">
        <v>1</v>
      </c>
      <c r="BI258" s="2">
        <f t="shared" si="209"/>
        <v>15</v>
      </c>
      <c r="BJ258" s="6">
        <f>ROUNDUP(IF($A258=1,BG258/Pieņēmumi!$BY$39,IF($A258=2,BG258/Pieņēmumi!$BY$40,IF($A258=3,BG258/Pieņēmumi!$BY$41,BG258/Pieņēmumi!$BY$42))),$BJ$10)</f>
        <v>1</v>
      </c>
      <c r="BK258" s="6">
        <f t="shared" si="168"/>
        <v>15</v>
      </c>
      <c r="BL258" s="6" t="str">
        <f>IF(AND(BK258&gt;=0,BK258&lt;Pieņēmumi!$BY$46),0,
IF(AND(BK258&gt;= Pieņēmumi!$BY$46,BK258&lt;Pieņēmumi!$BY$47), "Mikro",
IF(AND(BK258&gt;=Pieņēmumi!$BY$47,BK258&lt;Pieņēmumi!$BY$48), "Mazs",
IF(AND(BK258&gt;=Pieņēmumi!$BY$48,BK258&lt;Pieņēmumi!$BY$49), "Vidējs","Liels"))))</f>
        <v>Vidējs</v>
      </c>
      <c r="BM258" s="9">
        <f>IF(BL258="Mikro",Pieņēmumi!$BY$31*BJ258*0.5,
IF(BL258="Mazs",Pieņēmumi!$BY$31*BJ258,
IF(BL258="Vidējs",Pieņēmumi!$BY$32*BJ258,
IF(BL258="Liels",Pieņēmumi!$BY$34*BJ258,
0))))</f>
        <v>1.2919896640826873</v>
      </c>
      <c r="BN258" s="9">
        <f>IF(BL258="Mikro",Pieņēmumi!$BY$31*BJ258*0.5,0)</f>
        <v>0</v>
      </c>
      <c r="BO258">
        <v>28</v>
      </c>
      <c r="BP258">
        <v>2</v>
      </c>
      <c r="BQ258" s="2">
        <f t="shared" si="210"/>
        <v>14</v>
      </c>
      <c r="BR258" s="6">
        <f>ROUNDUP(IF($A258=1,BO258/Pieņēmumi!$CJ$39,IF($A258=2,BO258/Pieņēmumi!$CJ$40,IF($A258=3,BO258/Pieņēmumi!$CJ$41,BO258/Pieņēmumi!$CJ$42))),$BR$10)</f>
        <v>2</v>
      </c>
      <c r="BS258" s="6">
        <f t="shared" si="169"/>
        <v>14</v>
      </c>
      <c r="BT258" s="6" t="str">
        <f>IF(AND(BS258&gt;=0,BS258&lt;Pieņēmumi!$CJ$46),0,
IF(AND(BS258&gt;= Pieņēmumi!$CJ$46,BS258&lt;Pieņēmumi!$CJ$47), "Mikro",
IF(AND(BS258&gt;=Pieņēmumi!$CJ$47,BS258&lt;Pieņēmumi!$CJ$48), "Mazs",
IF(AND(BS258&gt;=Pieņēmumi!$CJ$48,BS258&lt;Pieņēmumi!$CJ$49), "Vidējs","Liels"))))</f>
        <v>Vidējs</v>
      </c>
      <c r="BU258" s="9">
        <f>IF(BT258="Mikro",Pieņēmumi!$CJ$31*BR258*0.5,
IF(BT258="Mazs",Pieņēmumi!$CJ$31*BR258,
IF(BT258="Vidējs",Pieņēmumi!$CJ$32*BR258,
IF(BT258="Liels",Pieņēmumi!$CJ$34*BR258,
0))))</f>
        <v>2.5839793281653747</v>
      </c>
      <c r="BV258" s="9">
        <f>IF(BT258="Mikro",Pieņēmumi!$CJ$31*BR258*0.5,0)</f>
        <v>0</v>
      </c>
      <c r="BW258">
        <v>18</v>
      </c>
      <c r="BX258">
        <v>1</v>
      </c>
      <c r="BY258" s="2">
        <f>BW258/BX258</f>
        <v>18</v>
      </c>
      <c r="BZ258" s="6">
        <f>ROUNDUP(IF($A258=1,BW258/Pieņēmumi!$CU$42,IF($A258=2,BW258/Pieņēmumi!$CU$43,IF($A258=3,BW258/Pieņēmumi!$CU$44,BW258/Pieņēmumi!$CU$45))),$CH$10)</f>
        <v>1</v>
      </c>
      <c r="CA258" s="6">
        <f t="shared" si="170"/>
        <v>18</v>
      </c>
      <c r="CB258" s="6" t="str">
        <f>IF(AND(CA258&gt;=0,CA258&lt;Pieņēmumi!$CU$49),0,
IF(AND(CA258&gt;=Pieņēmumi!$CU$49,CA258&lt;Pieņēmumi!$CU$50),"Mazs",
IF(AND(CA258&gt;=Pieņēmumi!$CU$50,CA258&lt;Pieņēmumi!$CU$51),"Vidējs","Liels")))</f>
        <v>Vidējs</v>
      </c>
      <c r="CC258" s="9">
        <f>IF(CB258="Mazs",Pieņēmumi!$CU$34*BZ258,IF(CB258="Vidējs",Pieņēmumi!$CU$35*BZ258,IF(CB258="Liels",Pieņēmumi!$CU$37*BZ258,0)))</f>
        <v>1.3888888888888891</v>
      </c>
      <c r="CD258" s="9">
        <f>IF(CB258="Mazs",(Pieņēmumi!$CU$35-Pieņēmumi!$CU$34)*BZ258,0)</f>
        <v>0</v>
      </c>
      <c r="CE258">
        <v>11</v>
      </c>
      <c r="CF258">
        <v>1</v>
      </c>
      <c r="CG258" s="2">
        <f>CE258/CF258</f>
        <v>11</v>
      </c>
      <c r="CH258" s="6">
        <f>ROUNDUP(IF($A258=1,CE258/Pieņēmumi!$DE$42,IF($A258=2,CE258/Pieņēmumi!$DE$43,IF($A258=3,CE258/Pieņēmumi!$DE$44,CE258/Pieņēmumi!$DE$45))),$CH$10)</f>
        <v>1</v>
      </c>
      <c r="CI258" s="6">
        <f t="shared" si="171"/>
        <v>11</v>
      </c>
      <c r="CJ258" s="6" t="str">
        <f>IF(AND(CI258&gt;=0,CI258&lt;Pieņēmumi!$DE$49),0,
IF(AND(CI258&gt;=Pieņēmumi!$DE$49,CI258&lt;Pieņēmumi!$DE$50),"Mazs",
IF(AND(CI258&gt;=Pieņēmumi!$DE$50,CI258&lt;Pieņēmumi!$DE$51),"Vidējs","Liels")))</f>
        <v>Mazs</v>
      </c>
      <c r="CK258" s="9">
        <f>IF(CJ258="Mazs",Pieņēmumi!$DE$34*CH258,IF(CJ258="Vidējs",Pieņēmumi!$DE$35*CH258,IF(CJ258="Liels",Pieņēmumi!$DE$37*CH258,0)))</f>
        <v>1.151571739807034</v>
      </c>
      <c r="CL258" s="9">
        <f>IF(CJ258="Mazs",(Pieņēmumi!$DE$35-Pieņēmumi!$DE$34)*CH258,0)</f>
        <v>0.23731714908185508</v>
      </c>
      <c r="CM258">
        <v>5</v>
      </c>
      <c r="CN258">
        <v>1</v>
      </c>
      <c r="CO258" s="2">
        <f>CM258/CN258</f>
        <v>5</v>
      </c>
      <c r="CP258" s="6">
        <f>ROUNDUP(IF($A258=1,CM258/Pieņēmumi!$DO$42,IF($A258=2,CM258/Pieņēmumi!$DO$43,IF($A258=3,CM258/Pieņēmumi!$DO$44,CM258/Pieņēmumi!$DO$45))),$CP$10)</f>
        <v>1</v>
      </c>
      <c r="CQ258" s="6">
        <f t="shared" si="172"/>
        <v>5</v>
      </c>
      <c r="CR258" s="6" t="str">
        <f>IF(AND(CQ258&gt;=0,CQ258&lt;Pieņēmumi!$DO$49),0,
IF(AND(CQ258&gt;=Pieņēmumi!$DO$49,CQ258&lt;Pieņēmumi!$DO$50),"Mazs",
IF(AND(CQ258&gt;=Pieņēmumi!$DO$50,CQ258&lt;Pieņēmumi!$DO$51),"Vidējs","Liels")))</f>
        <v>Mazs</v>
      </c>
      <c r="CS258" s="9">
        <f>IF(CR258="Mazs",Pieņēmumi!$DO$34*CP258,IF(CR258="Vidējs",Pieņēmumi!$DO$35*CP258,IF(CR258="Liels",Pieņēmumi!$DO$37*CP258,0)))</f>
        <v>1.151571739807034</v>
      </c>
      <c r="CT258" s="9">
        <f>IF(CR258="Mazs",(Pieņēmumi!$DO$35-Pieņēmumi!$DO$34)*CP258,0)</f>
        <v>0.23731714908185508</v>
      </c>
      <c r="CU258" s="6">
        <f t="shared" si="173"/>
        <v>248</v>
      </c>
      <c r="CV258" s="6">
        <f t="shared" si="174"/>
        <v>15</v>
      </c>
      <c r="CW258" s="2">
        <f t="shared" si="175"/>
        <v>16.533333333333335</v>
      </c>
      <c r="CX258" t="str">
        <f t="shared" si="176"/>
        <v>Vidējā</v>
      </c>
    </row>
    <row r="259" spans="1:102" x14ac:dyDescent="0.25">
      <c r="A259" s="5">
        <v>1</v>
      </c>
      <c r="B259" s="23">
        <v>0.55590904056462742</v>
      </c>
      <c r="C259">
        <v>0</v>
      </c>
      <c r="D259">
        <v>0</v>
      </c>
      <c r="E259" s="2">
        <v>0</v>
      </c>
      <c r="F259" s="6">
        <f>ROUNDUP(IF($A259=1,C259/Pieņēmumi!$B$39,IF($A259=2,C259/Pieņēmumi!$B$40,IF($A259=3,C259/Pieņēmumi!$B$41,C259/Pieņēmumi!$B$42))),$F$10)</f>
        <v>0</v>
      </c>
      <c r="G259" s="6">
        <f t="shared" si="161"/>
        <v>0</v>
      </c>
      <c r="H259" s="6">
        <f>IF(AND(G259&gt;=0,G259&lt;Pieņēmumi!$B$46),0,
IF(AND(G259&gt;= Pieņēmumi!$B$46,G259&lt;Pieņēmumi!$B$47), "Mikro",
IF(AND(G259&gt;=Pieņēmumi!$B$47,G259&lt;Pieņēmumi!$B$48), "Mazs",
IF(AND(G259&gt;=Pieņēmumi!$B$48,G259&lt;Pieņēmumi!$B$49), "Vidējs","Liels"))))</f>
        <v>0</v>
      </c>
      <c r="I259" s="9">
        <f>IF(H259="Mikro",Pieņēmumi!$B$31*F259*0.5,
IF(H259="Mazs",Pieņēmumi!$B$31*F259,
IF(H259="Vidējs",Pieņēmumi!$B$32*F259,
IF(H259="Liels",Pieņēmumi!$B$34*F259,
0))))</f>
        <v>0</v>
      </c>
      <c r="J259" s="9">
        <f>IF(H259="Mikro",Pieņēmumi!$B$31*F259*0.5,0)</f>
        <v>0</v>
      </c>
      <c r="K259">
        <v>0</v>
      </c>
      <c r="L259">
        <v>0</v>
      </c>
      <c r="M259" s="2">
        <v>0</v>
      </c>
      <c r="N259" s="6">
        <f>ROUNDUP(IF($A259=1,K259/Pieņēmumi!$L$39,IF($A259=2,K259/Pieņēmumi!$L$40,IF($A259=3,K259/Pieņēmumi!$L$41,K259/Pieņēmumi!$L$42))),$N$10)</f>
        <v>0</v>
      </c>
      <c r="O259" s="6">
        <f t="shared" si="162"/>
        <v>0</v>
      </c>
      <c r="P259" s="6">
        <f>IF(AND(O259&gt;=0,O259&lt;Pieņēmumi!$L$46),0,
IF(AND(O259&gt;= Pieņēmumi!$L$46,O259&lt;Pieņēmumi!$L$47), "Mikro",
IF(AND(O259&gt;=Pieņēmumi!$L$47,O259&lt;Pieņēmumi!$L$48), "Mazs",
IF(AND(O259&gt;=Pieņēmumi!$L$48,O259&lt;Pieņēmumi!$L$49), "Vidējs","Liels"))))</f>
        <v>0</v>
      </c>
      <c r="Q259" s="9">
        <f>IF(P259="Mikro",Pieņēmumi!$L$31*N259*0.5,
IF(P259="Mazs",Pieņēmumi!$L$31*N259,
IF(P259="Vidējs",Pieņēmumi!$L$32*N259,
IF(P259="Liels",Pieņēmumi!$L$34*N259,
0))))</f>
        <v>0</v>
      </c>
      <c r="R259" s="9">
        <f>IF(P259="Mikro",Pieņēmumi!$L$31*N259*0.5,0)</f>
        <v>0</v>
      </c>
      <c r="S259">
        <v>0</v>
      </c>
      <c r="T259">
        <v>0</v>
      </c>
      <c r="U259" s="2">
        <v>0</v>
      </c>
      <c r="V259" s="6">
        <f>ROUNDUP(IF($A259=1,S259/Pieņēmumi!$V$39,IF($A259=2,S259/Pieņēmumi!$V$40,IF($A259=3,S259/Pieņēmumi!$V$41,S259/Pieņēmumi!$V$42))),$V$10)</f>
        <v>0</v>
      </c>
      <c r="W259" s="6">
        <f t="shared" si="163"/>
        <v>0</v>
      </c>
      <c r="X259" s="6">
        <f>IF(AND(W259&gt;=0,W259&lt;Pieņēmumi!$V$46),0,
IF(AND(W259&gt;= Pieņēmumi!$V$46,W259&lt;Pieņēmumi!$V$47), "Mikro",
IF(AND(W259&gt;=Pieņēmumi!$V$47,W259&lt;Pieņēmumi!$V$48), "Mazs",
IF(AND(W259&gt;=Pieņēmumi!$V$48,W259&lt;Pieņēmumi!$V$49), "Vidējs","Liels"))))</f>
        <v>0</v>
      </c>
      <c r="Y259" s="9">
        <f>IF(X259="Mikro",Pieņēmumi!$V$31*V259*0.5,
IF(X259="Mazs",Pieņēmumi!$V$31*V259,
IF(X259="Vidējs",Pieņēmumi!$V$32*V259,
IF(X259="Liels",Pieņēmumi!$V$34*V259,
0))))</f>
        <v>0</v>
      </c>
      <c r="Z259" s="9">
        <f>IF(X259="Mikro",Pieņēmumi!$V$31*V259*0.5,0)</f>
        <v>0</v>
      </c>
      <c r="AA259">
        <v>0</v>
      </c>
      <c r="AB259">
        <v>0</v>
      </c>
      <c r="AC259" s="2">
        <v>0</v>
      </c>
      <c r="AD259" s="6">
        <f>ROUNDUP(IF($A259=1,AA259/Pieņēmumi!$AF$39,IF($A259=2,AA259/Pieņēmumi!$AF$40,IF($A259=3,AA259/Pieņēmumi!$AF$41,AA259/Pieņēmumi!$AF$42))),$AD$10)</f>
        <v>0</v>
      </c>
      <c r="AE259" s="6">
        <f t="shared" si="164"/>
        <v>0</v>
      </c>
      <c r="AF259" s="6">
        <f>IF(AND(AE259&gt;=0,AE259&lt;Pieņēmumi!$AF$46),0,
IF(AND(AE259&gt;= Pieņēmumi!$AF$46,AE259&lt;Pieņēmumi!$AF$47), "Mikro",
IF(AND(AE259&gt;=Pieņēmumi!$AF$47,AE259&lt;Pieņēmumi!$AF$48), "Mazs",
IF(AND(AE259&gt;=Pieņēmumi!$AF$48,AE259&lt;Pieņēmumi!$AF$49), "Vidējs","Liels"))))</f>
        <v>0</v>
      </c>
      <c r="AG259" s="9">
        <f>IF(AF259="Mikro",Pieņēmumi!$AF$31*AD259*0.5,
IF(AF259="Mazs",Pieņēmumi!$AF$31*AD259,
IF(AF259="Vidējs",Pieņēmumi!$AF$32*AD259,
IF(AF259="Liels",Pieņēmumi!$AF$34*AD259,
0))))</f>
        <v>0</v>
      </c>
      <c r="AH259" s="9">
        <f>IF(AF259="Mikro",Pieņēmumi!$AF$31*AD259*0.5,0)</f>
        <v>0</v>
      </c>
      <c r="AI259">
        <v>0</v>
      </c>
      <c r="AJ259">
        <v>0</v>
      </c>
      <c r="AK259" s="2">
        <v>0</v>
      </c>
      <c r="AL259" s="6">
        <f>ROUNDUP(IF($A259=1,AI259/Pieņēmumi!$AR$39,IF($A259=2,AI259/Pieņēmumi!$AR$40,IF($A259=3,AI259/Pieņēmumi!$AR$41,AI259/Pieņēmumi!$AR$42))),$AL$10)</f>
        <v>0</v>
      </c>
      <c r="AM259" s="6">
        <f t="shared" si="165"/>
        <v>0</v>
      </c>
      <c r="AN259" s="6">
        <f>IF(AND(AM259&gt;=0,AM259&lt;Pieņēmumi!$AR$46),0,
IF(AND(AM259&gt;= Pieņēmumi!$AR$46,AM259&lt;Pieņēmumi!$AR$47), "Mikro",
IF(AND(AM259&gt;=Pieņēmumi!$AR$47,AM259&lt;Pieņēmumi!$AR$48), "Mazs",
IF(AND(AM259&gt;=Pieņēmumi!$AR$48,AM259&lt;Pieņēmumi!$AR$49), "Vidējs","Liels"))))</f>
        <v>0</v>
      </c>
      <c r="AO259" s="9">
        <f>IF(AN259="Mikro",Pieņēmumi!$AR$31*AL259*0.5,
IF(AN259="Mazs",Pieņēmumi!$AR$31*AL259,
IF(AN259="Vidējs",Pieņēmumi!$AR$32*AL259,
IF(AN259="Liels",Pieņēmumi!$AR$34*AL259,
0))))</f>
        <v>0</v>
      </c>
      <c r="AP259" s="9">
        <f>IF(AN259="Mikro",Pieņēmumi!$AR$31*AL259*0.5,0)</f>
        <v>0</v>
      </c>
      <c r="AQ259">
        <v>0</v>
      </c>
      <c r="AR259">
        <v>0</v>
      </c>
      <c r="AS259" s="2">
        <v>0</v>
      </c>
      <c r="AT259" s="6">
        <f>ROUNDUP(IF($A259=1,AQ259/Pieņēmumi!$BC$39,IF($A259=2,AQ259/Pieņēmumi!$BC$40,IF($A259=3,AQ259/Pieņēmumi!$BC$41,AQ259/Pieņēmumi!$BC$42))),$AT$10)</f>
        <v>0</v>
      </c>
      <c r="AU259" s="6">
        <f t="shared" si="166"/>
        <v>0</v>
      </c>
      <c r="AV259" s="6">
        <f>IF(AND(AU259&gt;=0,AU259&lt;Pieņēmumi!$BC$46),0,
IF(AND(AU259&gt;= Pieņēmumi!$BC$46,AU259&lt;Pieņēmumi!$BC$47), "Mikro",
IF(AND(AU259&gt;=Pieņēmumi!$BC$47,AU259&lt;Pieņēmumi!$BC$48), "Mazs",
IF(AND(AU259&gt;=Pieņēmumi!$BC$48,AU259&lt;Pieņēmumi!$BC$49), "Vidējs","Liels"))))</f>
        <v>0</v>
      </c>
      <c r="AW259" s="9">
        <f>IF(AV259="Mikro",Pieņēmumi!$BC$31*AT259*0.5,
IF(AV259="Mazs",Pieņēmumi!$BC$31*AT259,
IF(AV259="Vidējs",Pieņēmumi!$BC$32*AT259,
IF(AV259="Liels",Pieņēmumi!$BC$34*AT259,
0))))</f>
        <v>0</v>
      </c>
      <c r="AX259" s="9">
        <f>IF(AV259="Mikro",Pieņēmumi!$BC$31*AT259*0.5,0)</f>
        <v>0</v>
      </c>
      <c r="AY259">
        <v>118</v>
      </c>
      <c r="AZ259">
        <v>4</v>
      </c>
      <c r="BA259" s="2">
        <f t="shared" si="211"/>
        <v>29.5</v>
      </c>
      <c r="BB259" s="6">
        <f>ROUNDUP(IF($A259=1,AY259/Pieņēmumi!$BN$39,IF($A259=2,AY259/Pieņēmumi!$BN$40,IF($A259=3,AY259/Pieņēmumi!$BN$41,AY259/Pieņēmumi!$BN$42))),$BB$10)</f>
        <v>5</v>
      </c>
      <c r="BC259" s="6">
        <f t="shared" si="167"/>
        <v>23.6</v>
      </c>
      <c r="BD259" s="6" t="str">
        <f>IF(AND(BC259&gt;=0,BC259&lt;Pieņēmumi!$BN$46),0,
IF(AND(BC259&gt;= Pieņēmumi!$BN$46,BC259&lt;Pieņēmumi!$BN$47), "Mikro",
IF(AND(BC259&gt;=Pieņēmumi!$BN$47,BC259&lt;Pieņēmumi!$BN$48), "Mazs",
IF(AND(BC259&gt;=Pieņēmumi!$BN$48,BC259&lt;Pieņēmumi!$BN$49), "Vidējs","Liels"))))</f>
        <v>Liels</v>
      </c>
      <c r="BE259" s="9">
        <f>IF(BD259="Mikro",Pieņēmumi!$BN$31*BB259*0.5,
IF(BD259="Mazs",Pieņēmumi!$BN$31*BB259,
IF(BD259="Vidējs",Pieņēmumi!$BN$32*BB259,
IF(BD259="Liels",Pieņēmumi!$BN$34*BB259,
0))))</f>
        <v>7.9365079365079358</v>
      </c>
      <c r="BF259" s="9">
        <f>IF(BD259="Mikro",Pieņēmumi!$BN$31*BB259*0.5,0)</f>
        <v>0</v>
      </c>
      <c r="BG259">
        <v>87</v>
      </c>
      <c r="BH259">
        <v>3</v>
      </c>
      <c r="BI259" s="2">
        <f t="shared" si="209"/>
        <v>29</v>
      </c>
      <c r="BJ259" s="6">
        <f>ROUNDUP(IF($A259=1,BG259/Pieņēmumi!$BY$39,IF($A259=2,BG259/Pieņēmumi!$BY$40,IF($A259=3,BG259/Pieņēmumi!$BY$41,BG259/Pieņēmumi!$BY$42))),$BJ$10)</f>
        <v>4</v>
      </c>
      <c r="BK259" s="6">
        <f t="shared" si="168"/>
        <v>21.75</v>
      </c>
      <c r="BL259" s="6" t="str">
        <f>IF(AND(BK259&gt;=0,BK259&lt;Pieņēmumi!$BY$46),0,
IF(AND(BK259&gt;= Pieņēmumi!$BY$46,BK259&lt;Pieņēmumi!$BY$47), "Mikro",
IF(AND(BK259&gt;=Pieņēmumi!$BY$47,BK259&lt;Pieņēmumi!$BY$48), "Mazs",
IF(AND(BK259&gt;=Pieņēmumi!$BY$48,BK259&lt;Pieņēmumi!$BY$49), "Vidējs","Liels"))))</f>
        <v>Liels</v>
      </c>
      <c r="BM259" s="9">
        <f>IF(BL259="Mikro",Pieņēmumi!$BY$31*BJ259*0.5,
IF(BL259="Mazs",Pieņēmumi!$BY$31*BJ259,
IF(BL259="Vidējs",Pieņēmumi!$BY$32*BJ259,
IF(BL259="Liels",Pieņēmumi!$BY$34*BJ259,
0))))</f>
        <v>6.6378066378066372</v>
      </c>
      <c r="BN259" s="9">
        <f>IF(BL259="Mikro",Pieņēmumi!$BY$31*BJ259*0.5,0)</f>
        <v>0</v>
      </c>
      <c r="BO259">
        <v>105</v>
      </c>
      <c r="BP259">
        <v>4</v>
      </c>
      <c r="BQ259" s="2">
        <f t="shared" si="210"/>
        <v>26.25</v>
      </c>
      <c r="BR259" s="6">
        <f>ROUNDUP(IF($A259=1,BO259/Pieņēmumi!$CJ$39,IF($A259=2,BO259/Pieņēmumi!$CJ$40,IF($A259=3,BO259/Pieņēmumi!$CJ$41,BO259/Pieņēmumi!$CJ$42))),$BR$10)</f>
        <v>5</v>
      </c>
      <c r="BS259" s="6">
        <f t="shared" si="169"/>
        <v>21</v>
      </c>
      <c r="BT259" s="6" t="str">
        <f>IF(AND(BS259&gt;=0,BS259&lt;Pieņēmumi!$CJ$46),0,
IF(AND(BS259&gt;= Pieņēmumi!$CJ$46,BS259&lt;Pieņēmumi!$CJ$47), "Mikro",
IF(AND(BS259&gt;=Pieņēmumi!$CJ$47,BS259&lt;Pieņēmumi!$CJ$48), "Mazs",
IF(AND(BS259&gt;=Pieņēmumi!$CJ$48,BS259&lt;Pieņēmumi!$CJ$49), "Vidējs","Liels"))))</f>
        <v>Liels</v>
      </c>
      <c r="BU259" s="9">
        <f>IF(BT259="Mikro",Pieņēmumi!$CJ$31*BR259*0.5,
IF(BT259="Mazs",Pieņēmumi!$CJ$31*BR259,
IF(BT259="Vidējs",Pieņēmumi!$CJ$32*BR259,
IF(BT259="Liels",Pieņēmumi!$CJ$34*BR259,
0))))</f>
        <v>8.4776334776334767</v>
      </c>
      <c r="BV259" s="9">
        <f>IF(BT259="Mikro",Pieņēmumi!$CJ$31*BR259*0.5,0)</f>
        <v>0</v>
      </c>
      <c r="BW259">
        <v>111</v>
      </c>
      <c r="BX259">
        <v>4</v>
      </c>
      <c r="BY259" s="2">
        <f>BW259/BX259</f>
        <v>27.75</v>
      </c>
      <c r="BZ259" s="6">
        <f>ROUNDUP(IF($A259=1,BW259/Pieņēmumi!$CU$42,IF($A259=2,BW259/Pieņēmumi!$CU$43,IF($A259=3,BW259/Pieņēmumi!$CU$44,BW259/Pieņēmumi!$CU$45))),$CH$10)</f>
        <v>5</v>
      </c>
      <c r="CA259" s="6">
        <f t="shared" si="170"/>
        <v>22.2</v>
      </c>
      <c r="CB259" s="6" t="str">
        <f>IF(AND(CA259&gt;=0,CA259&lt;Pieņēmumi!$CU$49),0,
IF(AND(CA259&gt;=Pieņēmumi!$CU$49,CA259&lt;Pieņēmumi!$CU$50),"Mazs",
IF(AND(CA259&gt;=Pieņēmumi!$CU$50,CA259&lt;Pieņēmumi!$CU$51),"Vidējs","Liels")))</f>
        <v>Liels</v>
      </c>
      <c r="CC259" s="9">
        <f>IF(CB259="Mazs",Pieņēmumi!$CU$34*BZ259,IF(CB259="Vidējs",Pieņēmumi!$CU$35*BZ259,IF(CB259="Liels",Pieņēmumi!$CU$37*BZ259,0)))</f>
        <v>8.8383838383838373</v>
      </c>
      <c r="CD259" s="9">
        <f>IF(CB259="Mazs",(Pieņēmumi!$CU$35-Pieņēmumi!$CU$34)*BZ259,0)</f>
        <v>0</v>
      </c>
      <c r="CE259">
        <v>123</v>
      </c>
      <c r="CF259">
        <v>5</v>
      </c>
      <c r="CG259" s="2">
        <f>CE259/CF259</f>
        <v>24.6</v>
      </c>
      <c r="CH259" s="6">
        <f>ROUNDUP(IF($A259=1,CE259/Pieņēmumi!$DE$42,IF($A259=2,CE259/Pieņēmumi!$DE$43,IF($A259=3,CE259/Pieņēmumi!$DE$44,CE259/Pieņēmumi!$DE$45))),$CH$10)</f>
        <v>5</v>
      </c>
      <c r="CI259" s="6">
        <f t="shared" si="171"/>
        <v>24.6</v>
      </c>
      <c r="CJ259" s="6" t="str">
        <f>IF(AND(CI259&gt;=0,CI259&lt;Pieņēmumi!$DE$49),0,
IF(AND(CI259&gt;=Pieņēmumi!$DE$49,CI259&lt;Pieņēmumi!$DE$50),"Mazs",
IF(AND(CI259&gt;=Pieņēmumi!$DE$50,CI259&lt;Pieņēmumi!$DE$51),"Vidējs","Liels")))</f>
        <v>Liels</v>
      </c>
      <c r="CK259" s="9">
        <f>IF(CJ259="Mazs",Pieņēmumi!$DE$34*CH259,IF(CJ259="Vidējs",Pieņēmumi!$DE$35*CH259,IF(CJ259="Liels",Pieņēmumi!$DE$37*CH259,0)))</f>
        <v>8.8383838383838373</v>
      </c>
      <c r="CL259" s="9">
        <f>IF(CJ259="Mazs",(Pieņēmumi!$DE$35-Pieņēmumi!$DE$34)*CH259,0)</f>
        <v>0</v>
      </c>
      <c r="CM259">
        <v>112</v>
      </c>
      <c r="CN259">
        <v>5</v>
      </c>
      <c r="CO259" s="2">
        <f>CM259/CN259</f>
        <v>22.4</v>
      </c>
      <c r="CP259" s="6">
        <f>ROUNDUP(IF($A259=1,CM259/Pieņēmumi!$DO$42,IF($A259=2,CM259/Pieņēmumi!$DO$43,IF($A259=3,CM259/Pieņēmumi!$DO$44,CM259/Pieņēmumi!$DO$45))),$CP$10)</f>
        <v>5</v>
      </c>
      <c r="CQ259" s="6">
        <f t="shared" si="172"/>
        <v>22.4</v>
      </c>
      <c r="CR259" s="6" t="str">
        <f>IF(AND(CQ259&gt;=0,CQ259&lt;Pieņēmumi!$DO$49),0,
IF(AND(CQ259&gt;=Pieņēmumi!$DO$49,CQ259&lt;Pieņēmumi!$DO$50),"Mazs",
IF(AND(CQ259&gt;=Pieņēmumi!$DO$50,CQ259&lt;Pieņēmumi!$DO$51),"Vidējs","Liels")))</f>
        <v>Liels</v>
      </c>
      <c r="CS259" s="9">
        <f>IF(CR259="Mazs",Pieņēmumi!$DO$34*CP259,IF(CR259="Vidējs",Pieņēmumi!$DO$35*CP259,IF(CR259="Liels",Pieņēmumi!$DO$37*CP259,0)))</f>
        <v>8.8383838383838373</v>
      </c>
      <c r="CT259" s="9">
        <f>IF(CR259="Mazs",(Pieņēmumi!$DO$35-Pieņēmumi!$DO$34)*CP259,0)</f>
        <v>0</v>
      </c>
      <c r="CU259" s="6">
        <f t="shared" si="173"/>
        <v>656</v>
      </c>
      <c r="CV259" s="6">
        <f t="shared" si="174"/>
        <v>25</v>
      </c>
      <c r="CW259" s="2">
        <f t="shared" si="175"/>
        <v>26.24</v>
      </c>
      <c r="CX259" t="str">
        <f t="shared" si="176"/>
        <v>Lielā</v>
      </c>
    </row>
    <row r="260" spans="1:102" x14ac:dyDescent="0.25">
      <c r="A260" s="5">
        <v>2</v>
      </c>
      <c r="B260" s="23">
        <v>0.55310963118359169</v>
      </c>
      <c r="C260">
        <v>58</v>
      </c>
      <c r="D260">
        <v>3</v>
      </c>
      <c r="E260" s="2">
        <f t="shared" ref="E260:E280" si="212">C260/D260</f>
        <v>19.333333333333332</v>
      </c>
      <c r="F260" s="6">
        <f>ROUNDUP(IF($A260=1,C260/Pieņēmumi!$B$39,IF($A260=2,C260/Pieņēmumi!$B$40,IF($A260=3,C260/Pieņēmumi!$B$41,C260/Pieņēmumi!$B$42))),$F$10)</f>
        <v>3</v>
      </c>
      <c r="G260" s="6">
        <f t="shared" si="161"/>
        <v>19.333333333333332</v>
      </c>
      <c r="H260" s="6" t="str">
        <f>IF(AND(G260&gt;=0,G260&lt;Pieņēmumi!$B$46),0,
IF(AND(G260&gt;= Pieņēmumi!$B$46,G260&lt;Pieņēmumi!$B$47), "Mikro",
IF(AND(G260&gt;=Pieņēmumi!$B$47,G260&lt;Pieņēmumi!$B$48), "Mazs",
IF(AND(G260&gt;=Pieņēmumi!$B$48,G260&lt;Pieņēmumi!$B$49), "Vidējs","Liels"))))</f>
        <v>Vidējs</v>
      </c>
      <c r="I260" s="9">
        <f>IF(H260="Mikro",Pieņēmumi!$B$31*F260*0.5,
IF(H260="Mazs",Pieņēmumi!$B$31*F260,
IF(H260="Vidējs",Pieņēmumi!$B$32*F260,
IF(H260="Liels",Pieņēmumi!$B$34*F260,
0))))</f>
        <v>2.4224806201550386</v>
      </c>
      <c r="J260" s="9">
        <f>IF(H260="Mikro",Pieņēmumi!$B$31*F260*0.5,0)</f>
        <v>0</v>
      </c>
      <c r="K260">
        <v>62</v>
      </c>
      <c r="L260">
        <v>3</v>
      </c>
      <c r="M260" s="2">
        <f t="shared" ref="M260:M270" si="213">K260/L260</f>
        <v>20.666666666666668</v>
      </c>
      <c r="N260" s="6">
        <f>ROUNDUP(IF($A260=1,K260/Pieņēmumi!$L$39,IF($A260=2,K260/Pieņēmumi!$L$40,IF($A260=3,K260/Pieņēmumi!$L$41,K260/Pieņēmumi!$L$42))),$N$10)</f>
        <v>4</v>
      </c>
      <c r="O260" s="6">
        <f t="shared" si="162"/>
        <v>15.5</v>
      </c>
      <c r="P260" s="6" t="str">
        <f>IF(AND(O260&gt;=0,O260&lt;Pieņēmumi!$L$46),0,
IF(AND(O260&gt;= Pieņēmumi!$L$46,O260&lt;Pieņēmumi!$L$47), "Mikro",
IF(AND(O260&gt;=Pieņēmumi!$L$47,O260&lt;Pieņēmumi!$L$48), "Mazs",
IF(AND(O260&gt;=Pieņēmumi!$L$48,O260&lt;Pieņēmumi!$L$49), "Vidējs","Liels"))))</f>
        <v>Vidējs</v>
      </c>
      <c r="Q260" s="9">
        <f>IF(P260="Mikro",Pieņēmumi!$L$31*N260*0.5,
IF(P260="Mazs",Pieņēmumi!$L$31*N260,
IF(P260="Vidējs",Pieņēmumi!$L$32*N260,
IF(P260="Liels",Pieņēmumi!$L$34*N260,
0))))</f>
        <v>3.3591731266149876</v>
      </c>
      <c r="R260" s="9">
        <f>IF(P260="Mikro",Pieņēmumi!$L$31*N260*0.5,0)</f>
        <v>0</v>
      </c>
      <c r="S260">
        <v>46</v>
      </c>
      <c r="T260">
        <v>2</v>
      </c>
      <c r="U260" s="2">
        <f t="shared" ref="U260:U280" si="214">S260/T260</f>
        <v>23</v>
      </c>
      <c r="V260" s="6">
        <f>ROUNDUP(IF($A260=1,S260/Pieņēmumi!$V$39,IF($A260=2,S260/Pieņēmumi!$V$40,IF($A260=3,S260/Pieņēmumi!$V$41,S260/Pieņēmumi!$V$42))),$V$10)</f>
        <v>3</v>
      </c>
      <c r="W260" s="6">
        <f t="shared" si="163"/>
        <v>15.333333333333334</v>
      </c>
      <c r="X260" s="6" t="str">
        <f>IF(AND(W260&gt;=0,W260&lt;Pieņēmumi!$V$46),0,
IF(AND(W260&gt;= Pieņēmumi!$V$46,W260&lt;Pieņēmumi!$V$47), "Mikro",
IF(AND(W260&gt;=Pieņēmumi!$V$47,W260&lt;Pieņēmumi!$V$48), "Mazs",
IF(AND(W260&gt;=Pieņēmumi!$V$48,W260&lt;Pieņēmumi!$V$49), "Vidējs","Liels"))))</f>
        <v>Vidējs</v>
      </c>
      <c r="Y260" s="9">
        <f>IF(X260="Mikro",Pieņēmumi!$V$31*V260*0.5,
IF(X260="Mazs",Pieņēmumi!$V$31*V260,
IF(X260="Vidējs",Pieņēmumi!$V$32*V260,
IF(X260="Liels",Pieņēmumi!$V$34*V260,
0))))</f>
        <v>2.6162790697674421</v>
      </c>
      <c r="Z260" s="9">
        <f>IF(X260="Mikro",Pieņēmumi!$V$31*V260*0.5,0)</f>
        <v>0</v>
      </c>
      <c r="AA260">
        <v>53</v>
      </c>
      <c r="AB260">
        <v>2</v>
      </c>
      <c r="AC260" s="2">
        <f t="shared" ref="AC260:AC280" si="215">AA260/AB260</f>
        <v>26.5</v>
      </c>
      <c r="AD260" s="6">
        <f>ROUNDUP(IF($A260=1,AA260/Pieņēmumi!$AF$39,IF($A260=2,AA260/Pieņēmumi!$AF$40,IF($A260=3,AA260/Pieņēmumi!$AF$41,AA260/Pieņēmumi!$AF$42))),$AD$10)</f>
        <v>3</v>
      </c>
      <c r="AE260" s="6">
        <f t="shared" si="164"/>
        <v>17.666666666666668</v>
      </c>
      <c r="AF260" s="6" t="str">
        <f>IF(AND(AE260&gt;=0,AE260&lt;Pieņēmumi!$AF$46),0,
IF(AND(AE260&gt;= Pieņēmumi!$AF$46,AE260&lt;Pieņēmumi!$AF$47), "Mikro",
IF(AND(AE260&gt;=Pieņēmumi!$AF$47,AE260&lt;Pieņēmumi!$AF$48), "Mazs",
IF(AND(AE260&gt;=Pieņēmumi!$AF$48,AE260&lt;Pieņēmumi!$AF$49), "Vidējs","Liels"))))</f>
        <v>Vidējs</v>
      </c>
      <c r="AG260" s="9">
        <f>IF(AF260="Mikro",Pieņēmumi!$AF$31*AD260*0.5,
IF(AF260="Mazs",Pieņēmumi!$AF$31*AD260,
IF(AF260="Vidējs",Pieņēmumi!$AF$32*AD260,
IF(AF260="Liels",Pieņēmumi!$AF$34*AD260,
0))))</f>
        <v>3.1007751937984498</v>
      </c>
      <c r="AH260" s="9">
        <f>IF(AF260="Mikro",Pieņēmumi!$AF$31*AD260*0.5,0)</f>
        <v>0</v>
      </c>
      <c r="AI260">
        <v>74</v>
      </c>
      <c r="AJ260">
        <v>3</v>
      </c>
      <c r="AK260" s="2">
        <f t="shared" ref="AK260:AK270" si="216">AI260/AJ260</f>
        <v>24.666666666666668</v>
      </c>
      <c r="AL260" s="6">
        <f>ROUNDUP(IF($A260=1,AI260/Pieņēmumi!$AR$39,IF($A260=2,AI260/Pieņēmumi!$AR$40,IF($A260=3,AI260/Pieņēmumi!$AR$41,AI260/Pieņēmumi!$AR$42))),$AL$10)</f>
        <v>3</v>
      </c>
      <c r="AM260" s="6">
        <f t="shared" si="165"/>
        <v>24.666666666666668</v>
      </c>
      <c r="AN260" s="6" t="str">
        <f>IF(AND(AM260&gt;=0,AM260&lt;Pieņēmumi!$AR$46),0,
IF(AND(AM260&gt;= Pieņēmumi!$AR$46,AM260&lt;Pieņēmumi!$AR$47), "Mikro",
IF(AND(AM260&gt;=Pieņēmumi!$AR$47,AM260&lt;Pieņēmumi!$AR$48), "Mazs",
IF(AND(AM260&gt;=Pieņēmumi!$AR$48,AM260&lt;Pieņēmumi!$AR$49), "Vidējs","Liels"))))</f>
        <v>Liels</v>
      </c>
      <c r="AO260" s="9">
        <f>IF(AN260="Mikro",Pieņēmumi!$AR$31*AL260*0.5,
IF(AN260="Mazs",Pieņēmumi!$AR$31*AL260,
IF(AN260="Vidējs",Pieņēmumi!$AR$32*AL260,
IF(AN260="Liels",Pieņēmumi!$AR$34*AL260,
0))))</f>
        <v>4.1125541125541121</v>
      </c>
      <c r="AP260" s="9">
        <f>IF(AN260="Mikro",Pieņēmumi!$AR$31*AL260*0.5,0)</f>
        <v>0</v>
      </c>
      <c r="AQ260">
        <v>62</v>
      </c>
      <c r="AR260">
        <v>3</v>
      </c>
      <c r="AS260" s="2">
        <f t="shared" ref="AS260:AS280" si="217">AQ260/AR260</f>
        <v>20.666666666666668</v>
      </c>
      <c r="AT260" s="6">
        <f>ROUNDUP(IF($A260=1,AQ260/Pieņēmumi!$BC$39,IF($A260=2,AQ260/Pieņēmumi!$BC$40,IF($A260=3,AQ260/Pieņēmumi!$BC$41,AQ260/Pieņēmumi!$BC$42))),$AT$10)</f>
        <v>3</v>
      </c>
      <c r="AU260" s="6">
        <f t="shared" si="166"/>
        <v>20.666666666666668</v>
      </c>
      <c r="AV260" s="6" t="str">
        <f>IF(AND(AU260&gt;=0,AU260&lt;Pieņēmumi!$BC$46),0,
IF(AND(AU260&gt;= Pieņēmumi!$BC$46,AU260&lt;Pieņēmumi!$BC$47), "Mikro",
IF(AND(AU260&gt;=Pieņēmumi!$BC$47,AU260&lt;Pieņēmumi!$BC$48), "Mazs",
IF(AND(AU260&gt;=Pieņēmumi!$BC$48,AU260&lt;Pieņēmumi!$BC$49), "Vidējs","Liels"))))</f>
        <v>Vidējs</v>
      </c>
      <c r="AW260" s="9">
        <f>IF(AV260="Mikro",Pieņēmumi!$BC$31*AT260*0.5,
IF(AV260="Mazs",Pieņēmumi!$BC$31*AT260,
IF(AV260="Vidējs",Pieņēmumi!$BC$32*AT260,
IF(AV260="Liels",Pieņēmumi!$BC$34*AT260,
0))))</f>
        <v>3.4883720930232558</v>
      </c>
      <c r="AX260" s="9">
        <f>IF(AV260="Mikro",Pieņēmumi!$BC$31*AT260*0.5,0)</f>
        <v>0</v>
      </c>
      <c r="AY260">
        <v>73</v>
      </c>
      <c r="AZ260">
        <v>3</v>
      </c>
      <c r="BA260" s="2">
        <f t="shared" si="211"/>
        <v>24.333333333333332</v>
      </c>
      <c r="BB260" s="6">
        <f>ROUNDUP(IF($A260=1,AY260/Pieņēmumi!$BN$39,IF($A260=2,AY260/Pieņēmumi!$BN$40,IF($A260=3,AY260/Pieņēmumi!$BN$41,AY260/Pieņēmumi!$BN$42))),$BB$10)</f>
        <v>3</v>
      </c>
      <c r="BC260" s="6">
        <f t="shared" si="167"/>
        <v>24.333333333333332</v>
      </c>
      <c r="BD260" s="6" t="str">
        <f>IF(AND(BC260&gt;=0,BC260&lt;Pieņēmumi!$BN$46),0,
IF(AND(BC260&gt;= Pieņēmumi!$BN$46,BC260&lt;Pieņēmumi!$BN$47), "Mikro",
IF(AND(BC260&gt;=Pieņēmumi!$BN$47,BC260&lt;Pieņēmumi!$BN$48), "Mazs",
IF(AND(BC260&gt;=Pieņēmumi!$BN$48,BC260&lt;Pieņēmumi!$BN$49), "Vidējs","Liels"))))</f>
        <v>Liels</v>
      </c>
      <c r="BE260" s="9">
        <f>IF(BD260="Mikro",Pieņēmumi!$BN$31*BB260*0.5,
IF(BD260="Mazs",Pieņēmumi!$BN$31*BB260,
IF(BD260="Vidējs",Pieņēmumi!$BN$32*BB260,
IF(BD260="Liels",Pieņēmumi!$BN$34*BB260,
0))))</f>
        <v>4.7619047619047619</v>
      </c>
      <c r="BF260" s="9">
        <f>IF(BD260="Mikro",Pieņēmumi!$BN$31*BB260*0.5,0)</f>
        <v>0</v>
      </c>
      <c r="BG260">
        <v>65</v>
      </c>
      <c r="BH260">
        <v>3</v>
      </c>
      <c r="BI260" s="2">
        <f t="shared" si="209"/>
        <v>21.666666666666668</v>
      </c>
      <c r="BJ260" s="6">
        <f>ROUNDUP(IF($A260=1,BG260/Pieņēmumi!$BY$39,IF($A260=2,BG260/Pieņēmumi!$BY$40,IF($A260=3,BG260/Pieņēmumi!$BY$41,BG260/Pieņēmumi!$BY$42))),$BJ$10)</f>
        <v>3</v>
      </c>
      <c r="BK260" s="6">
        <f t="shared" si="168"/>
        <v>21.666666666666668</v>
      </c>
      <c r="BL260" s="6" t="str">
        <f>IF(AND(BK260&gt;=0,BK260&lt;Pieņēmumi!$BY$46),0,
IF(AND(BK260&gt;= Pieņēmumi!$BY$46,BK260&lt;Pieņēmumi!$BY$47), "Mikro",
IF(AND(BK260&gt;=Pieņēmumi!$BY$47,BK260&lt;Pieņēmumi!$BY$48), "Mazs",
IF(AND(BK260&gt;=Pieņēmumi!$BY$48,BK260&lt;Pieņēmumi!$BY$49), "Vidējs","Liels"))))</f>
        <v>Liels</v>
      </c>
      <c r="BM260" s="9">
        <f>IF(BL260="Mikro",Pieņēmumi!$BY$31*BJ260*0.5,
IF(BL260="Mazs",Pieņēmumi!$BY$31*BJ260,
IF(BL260="Vidējs",Pieņēmumi!$BY$32*BJ260,
IF(BL260="Liels",Pieņēmumi!$BY$34*BJ260,
0))))</f>
        <v>4.9783549783549779</v>
      </c>
      <c r="BN260" s="9">
        <f>IF(BL260="Mikro",Pieņēmumi!$BY$31*BJ260*0.5,0)</f>
        <v>0</v>
      </c>
      <c r="BO260">
        <v>58</v>
      </c>
      <c r="BP260">
        <v>3</v>
      </c>
      <c r="BQ260" s="2">
        <f t="shared" si="210"/>
        <v>19.333333333333332</v>
      </c>
      <c r="BR260" s="6">
        <f>ROUNDUP(IF($A260=1,BO260/Pieņēmumi!$CJ$39,IF($A260=2,BO260/Pieņēmumi!$CJ$40,IF($A260=3,BO260/Pieņēmumi!$CJ$41,BO260/Pieņēmumi!$CJ$42))),$BR$10)</f>
        <v>3</v>
      </c>
      <c r="BS260" s="6">
        <f t="shared" si="169"/>
        <v>19.333333333333332</v>
      </c>
      <c r="BT260" s="6" t="str">
        <f>IF(AND(BS260&gt;=0,BS260&lt;Pieņēmumi!$CJ$46),0,
IF(AND(BS260&gt;= Pieņēmumi!$CJ$46,BS260&lt;Pieņēmumi!$CJ$47), "Mikro",
IF(AND(BS260&gt;=Pieņēmumi!$CJ$47,BS260&lt;Pieņēmumi!$CJ$48), "Mazs",
IF(AND(BS260&gt;=Pieņēmumi!$CJ$48,BS260&lt;Pieņēmumi!$CJ$49), "Vidējs","Liels"))))</f>
        <v>Vidējs</v>
      </c>
      <c r="BU260" s="9">
        <f>IF(BT260="Mikro",Pieņēmumi!$CJ$31*BR260*0.5,
IF(BT260="Mazs",Pieņēmumi!$CJ$31*BR260,
IF(BT260="Vidējs",Pieņēmumi!$CJ$32*BR260,
IF(BT260="Liels",Pieņēmumi!$CJ$34*BR260,
0))))</f>
        <v>3.8759689922480618</v>
      </c>
      <c r="BV260" s="9">
        <f>IF(BT260="Mikro",Pieņēmumi!$CJ$31*BR260*0.5,0)</f>
        <v>0</v>
      </c>
      <c r="BW260">
        <v>53</v>
      </c>
      <c r="BX260">
        <v>2</v>
      </c>
      <c r="BY260" s="2">
        <f>BW260/BX260</f>
        <v>26.5</v>
      </c>
      <c r="BZ260" s="6">
        <f>ROUNDUP(IF($A260=1,BW260/Pieņēmumi!$CU$42,IF($A260=2,BW260/Pieņēmumi!$CU$43,IF($A260=3,BW260/Pieņēmumi!$CU$44,BW260/Pieņēmumi!$CU$45))),$CH$10)</f>
        <v>3</v>
      </c>
      <c r="CA260" s="6">
        <f t="shared" si="170"/>
        <v>17.666666666666668</v>
      </c>
      <c r="CB260" s="6" t="str">
        <f>IF(AND(CA260&gt;=0,CA260&lt;Pieņēmumi!$CU$49),0,
IF(AND(CA260&gt;=Pieņēmumi!$CU$49,CA260&lt;Pieņēmumi!$CU$50),"Mazs",
IF(AND(CA260&gt;=Pieņēmumi!$CU$50,CA260&lt;Pieņēmumi!$CU$51),"Vidējs","Liels")))</f>
        <v>Vidējs</v>
      </c>
      <c r="CC260" s="9">
        <f>IF(CB260="Mazs",Pieņēmumi!$CU$34*BZ260,IF(CB260="Vidējs",Pieņēmumi!$CU$35*BZ260,IF(CB260="Liels",Pieņēmumi!$CU$37*BZ260,0)))</f>
        <v>4.166666666666667</v>
      </c>
      <c r="CD260" s="9">
        <f>IF(CB260="Mazs",(Pieņēmumi!$CU$35-Pieņēmumi!$CU$34)*BZ260,0)</f>
        <v>0</v>
      </c>
      <c r="CE260">
        <v>45</v>
      </c>
      <c r="CF260">
        <v>2</v>
      </c>
      <c r="CG260" s="2">
        <f>CE260/CF260</f>
        <v>22.5</v>
      </c>
      <c r="CH260" s="6">
        <f>ROUNDUP(IF($A260=1,CE260/Pieņēmumi!$DE$42,IF($A260=2,CE260/Pieņēmumi!$DE$43,IF($A260=3,CE260/Pieņēmumi!$DE$44,CE260/Pieņēmumi!$DE$45))),$CH$10)</f>
        <v>2</v>
      </c>
      <c r="CI260" s="6">
        <f t="shared" si="171"/>
        <v>22.5</v>
      </c>
      <c r="CJ260" s="6" t="str">
        <f>IF(AND(CI260&gt;=0,CI260&lt;Pieņēmumi!$DE$49),0,
IF(AND(CI260&gt;=Pieņēmumi!$DE$49,CI260&lt;Pieņēmumi!$DE$50),"Mazs",
IF(AND(CI260&gt;=Pieņēmumi!$DE$50,CI260&lt;Pieņēmumi!$DE$51),"Vidējs","Liels")))</f>
        <v>Liels</v>
      </c>
      <c r="CK260" s="9">
        <f>IF(CJ260="Mazs",Pieņēmumi!$DE$34*CH260,IF(CJ260="Vidējs",Pieņēmumi!$DE$35*CH260,IF(CJ260="Liels",Pieņēmumi!$DE$37*CH260,0)))</f>
        <v>3.535353535353535</v>
      </c>
      <c r="CL260" s="9">
        <f>IF(CJ260="Mazs",(Pieņēmumi!$DE$35-Pieņēmumi!$DE$34)*CH260,0)</f>
        <v>0</v>
      </c>
      <c r="CM260">
        <v>25</v>
      </c>
      <c r="CN260">
        <v>1</v>
      </c>
      <c r="CO260" s="2">
        <f>CM260/CN260</f>
        <v>25</v>
      </c>
      <c r="CP260" s="6">
        <f>ROUNDUP(IF($A260=1,CM260/Pieņēmumi!$DO$42,IF($A260=2,CM260/Pieņēmumi!$DO$43,IF($A260=3,CM260/Pieņēmumi!$DO$44,CM260/Pieņēmumi!$DO$45))),$CP$10)</f>
        <v>1</v>
      </c>
      <c r="CQ260" s="6">
        <f t="shared" si="172"/>
        <v>25</v>
      </c>
      <c r="CR260" s="6" t="str">
        <f>IF(AND(CQ260&gt;=0,CQ260&lt;Pieņēmumi!$DO$49),0,
IF(AND(CQ260&gt;=Pieņēmumi!$DO$49,CQ260&lt;Pieņēmumi!$DO$50),"Mazs",
IF(AND(CQ260&gt;=Pieņēmumi!$DO$50,CQ260&lt;Pieņēmumi!$DO$51),"Vidējs","Liels")))</f>
        <v>Liels</v>
      </c>
      <c r="CS260" s="9">
        <f>IF(CR260="Mazs",Pieņēmumi!$DO$34*CP260,IF(CR260="Vidējs",Pieņēmumi!$DO$35*CP260,IF(CR260="Liels",Pieņēmumi!$DO$37*CP260,0)))</f>
        <v>1.7676767676767675</v>
      </c>
      <c r="CT260" s="9">
        <f>IF(CR260="Mazs",(Pieņēmumi!$DO$35-Pieņēmumi!$DO$34)*CP260,0)</f>
        <v>0</v>
      </c>
      <c r="CU260" s="6">
        <f t="shared" si="173"/>
        <v>674</v>
      </c>
      <c r="CV260" s="6">
        <f t="shared" si="174"/>
        <v>30</v>
      </c>
      <c r="CW260" s="2">
        <f t="shared" si="175"/>
        <v>22.466666666666665</v>
      </c>
      <c r="CX260" t="str">
        <f t="shared" si="176"/>
        <v>Lielā</v>
      </c>
    </row>
    <row r="261" spans="1:102" x14ac:dyDescent="0.25">
      <c r="A261" s="5">
        <v>2</v>
      </c>
      <c r="B261" s="23">
        <v>0.55240333491743954</v>
      </c>
      <c r="C261">
        <v>9</v>
      </c>
      <c r="D261">
        <v>1</v>
      </c>
      <c r="E261" s="2">
        <f t="shared" si="212"/>
        <v>9</v>
      </c>
      <c r="F261" s="6">
        <f>ROUNDUP(IF($A261=1,C261/Pieņēmumi!$B$39,IF($A261=2,C261/Pieņēmumi!$B$40,IF($A261=3,C261/Pieņēmumi!$B$41,C261/Pieņēmumi!$B$42))),$F$10)</f>
        <v>1</v>
      </c>
      <c r="G261" s="6">
        <f t="shared" si="161"/>
        <v>9</v>
      </c>
      <c r="H261" s="6" t="str">
        <f>IF(AND(G261&gt;=0,G261&lt;Pieņēmumi!$B$46),0,
IF(AND(G261&gt;= Pieņēmumi!$B$46,G261&lt;Pieņēmumi!$B$47), "Mikro",
IF(AND(G261&gt;=Pieņēmumi!$B$47,G261&lt;Pieņēmumi!$B$48), "Mazs",
IF(AND(G261&gt;=Pieņēmumi!$B$48,G261&lt;Pieņēmumi!$B$49), "Vidējs","Liels"))))</f>
        <v>Mazs</v>
      </c>
      <c r="I261" s="9">
        <f>IF(H261="Mikro",Pieņēmumi!$B$31*F261*0.5,
IF(H261="Mazs",Pieņēmumi!$B$31*F261,
IF(H261="Vidējs",Pieņēmumi!$B$32*F261,
IF(H261="Liels",Pieņēmumi!$B$34*F261,
0))))</f>
        <v>0.71584189231248063</v>
      </c>
      <c r="J261" s="9">
        <f>IF(H261="Mikro",Pieņēmumi!$B$31*F261*0.5,0)</f>
        <v>0</v>
      </c>
      <c r="K261">
        <v>8</v>
      </c>
      <c r="L261">
        <v>1</v>
      </c>
      <c r="M261" s="2">
        <f t="shared" si="213"/>
        <v>8</v>
      </c>
      <c r="N261" s="6">
        <f>ROUNDUP(IF($A261=1,K261/Pieņēmumi!$L$39,IF($A261=2,K261/Pieņēmumi!$L$40,IF($A261=3,K261/Pieņēmumi!$L$41,K261/Pieņēmumi!$L$42))),$N$10)</f>
        <v>1</v>
      </c>
      <c r="O261" s="6">
        <f t="shared" si="162"/>
        <v>8</v>
      </c>
      <c r="P261" s="6" t="str">
        <f>IF(AND(O261&gt;=0,O261&lt;Pieņēmumi!$L$46),0,
IF(AND(O261&gt;= Pieņēmumi!$L$46,O261&lt;Pieņēmumi!$L$47), "Mikro",
IF(AND(O261&gt;=Pieņēmumi!$L$47,O261&lt;Pieņēmumi!$L$48), "Mazs",
IF(AND(O261&gt;=Pieņēmumi!$L$48,O261&lt;Pieņēmumi!$L$49), "Vidējs","Liels"))))</f>
        <v>Mazs</v>
      </c>
      <c r="Q261" s="9">
        <f>IF(P261="Mikro",Pieņēmumi!$L$31*N261*0.5,
IF(P261="Mazs",Pieņēmumi!$L$31*N261,
IF(P261="Vidējs",Pieņēmumi!$L$32*N261,
IF(P261="Liels",Pieņēmumi!$L$34*N261,
0))))</f>
        <v>0.7469654528478058</v>
      </c>
      <c r="R261" s="9">
        <f>IF(P261="Mikro",Pieņēmumi!$L$31*N261*0.5,0)</f>
        <v>0</v>
      </c>
      <c r="S261">
        <v>9</v>
      </c>
      <c r="T261">
        <v>1</v>
      </c>
      <c r="U261" s="2">
        <f t="shared" si="214"/>
        <v>9</v>
      </c>
      <c r="V261" s="6">
        <f>ROUNDUP(IF($A261=1,S261/Pieņēmumi!$V$39,IF($A261=2,S261/Pieņēmumi!$V$40,IF($A261=3,S261/Pieņēmumi!$V$41,S261/Pieņēmumi!$V$42))),$V$10)</f>
        <v>1</v>
      </c>
      <c r="W261" s="6">
        <f t="shared" si="163"/>
        <v>9</v>
      </c>
      <c r="X261" s="6" t="str">
        <f>IF(AND(W261&gt;=0,W261&lt;Pieņēmumi!$V$46),0,
IF(AND(W261&gt;= Pieņēmumi!$V$46,W261&lt;Pieņēmumi!$V$47), "Mikro",
IF(AND(W261&gt;=Pieņēmumi!$V$47,W261&lt;Pieņēmumi!$V$48), "Mazs",
IF(AND(W261&gt;=Pieņēmumi!$V$48,W261&lt;Pieņēmumi!$V$49), "Vidējs","Liels"))))</f>
        <v>Mazs</v>
      </c>
      <c r="Y261" s="9">
        <f>IF(X261="Mikro",Pieņēmumi!$V$31*V261*0.5,
IF(X261="Mazs",Pieņēmumi!$V$31*V261,
IF(X261="Vidējs",Pieņēmumi!$V$32*V261,
IF(X261="Liels",Pieņēmumi!$V$34*V261,
0))))</f>
        <v>0.77808901338313108</v>
      </c>
      <c r="Z261" s="9">
        <f>IF(X261="Mikro",Pieņēmumi!$V$31*V261*0.5,0)</f>
        <v>0</v>
      </c>
      <c r="AA261">
        <v>13</v>
      </c>
      <c r="AB261">
        <v>1</v>
      </c>
      <c r="AC261" s="2">
        <f t="shared" si="215"/>
        <v>13</v>
      </c>
      <c r="AD261" s="6">
        <f>ROUNDUP(IF($A261=1,AA261/Pieņēmumi!$AF$39,IF($A261=2,AA261/Pieņēmumi!$AF$40,IF($A261=3,AA261/Pieņēmumi!$AF$41,AA261/Pieņēmumi!$AF$42))),$AD$10)</f>
        <v>1</v>
      </c>
      <c r="AE261" s="6">
        <f t="shared" si="164"/>
        <v>13</v>
      </c>
      <c r="AF261" s="6" t="str">
        <f>IF(AND(AE261&gt;=0,AE261&lt;Pieņēmumi!$AF$46),0,
IF(AND(AE261&gt;= Pieņēmumi!$AF$46,AE261&lt;Pieņēmumi!$AF$47), "Mikro",
IF(AND(AE261&gt;=Pieņēmumi!$AF$47,AE261&lt;Pieņēmumi!$AF$48), "Mazs",
IF(AND(AE261&gt;=Pieņēmumi!$AF$48,AE261&lt;Pieņēmumi!$AF$49), "Vidējs","Liels"))))</f>
        <v>Vidējs</v>
      </c>
      <c r="AG261" s="9">
        <f>IF(AF261="Mikro",Pieņēmumi!$AF$31*AD261*0.5,
IF(AF261="Mazs",Pieņēmumi!$AF$31*AD261,
IF(AF261="Vidējs",Pieņēmumi!$AF$32*AD261,
IF(AF261="Liels",Pieņēmumi!$AF$34*AD261,
0))))</f>
        <v>1.03359173126615</v>
      </c>
      <c r="AH261" s="9">
        <f>IF(AF261="Mikro",Pieņēmumi!$AF$31*AD261*0.5,0)</f>
        <v>0</v>
      </c>
      <c r="AI261">
        <v>10</v>
      </c>
      <c r="AJ261">
        <v>1</v>
      </c>
      <c r="AK261" s="2">
        <f t="shared" si="216"/>
        <v>10</v>
      </c>
      <c r="AL261" s="6">
        <f>ROUNDUP(IF($A261=1,AI261/Pieņēmumi!$AR$39,IF($A261=2,AI261/Pieņēmumi!$AR$40,IF($A261=3,AI261/Pieņēmumi!$AR$41,AI261/Pieņēmumi!$AR$42))),$AL$10)</f>
        <v>1</v>
      </c>
      <c r="AM261" s="6">
        <f t="shared" si="165"/>
        <v>10</v>
      </c>
      <c r="AN261" s="6" t="str">
        <f>IF(AND(AM261&gt;=0,AM261&lt;Pieņēmumi!$AR$46),0,
IF(AND(AM261&gt;= Pieņēmumi!$AR$46,AM261&lt;Pieņēmumi!$AR$47), "Mikro",
IF(AND(AM261&gt;=Pieņēmumi!$AR$47,AM261&lt;Pieņēmumi!$AR$48), "Mazs",
IF(AND(AM261&gt;=Pieņēmumi!$AR$48,AM261&lt;Pieņēmumi!$AR$49), "Vidējs","Liels"))))</f>
        <v>Mazs</v>
      </c>
      <c r="AO261" s="9">
        <f>IF(AN261="Mikro",Pieņēmumi!$AR$31*AL261*0.5,
IF(AN261="Mazs",Pieņēmumi!$AR$31*AL261,
IF(AN261="Vidējs",Pieņēmumi!$AR$32*AL261,
IF(AN261="Liels",Pieņēmumi!$AR$34*AL261,
0))))</f>
        <v>0.90258325552443208</v>
      </c>
      <c r="AP261" s="9">
        <f>IF(AN261="Mikro",Pieņēmumi!$AR$31*AL261*0.5,0)</f>
        <v>0</v>
      </c>
      <c r="AQ261">
        <v>13</v>
      </c>
      <c r="AR261">
        <v>1</v>
      </c>
      <c r="AS261" s="2">
        <f t="shared" si="217"/>
        <v>13</v>
      </c>
      <c r="AT261" s="6">
        <f>ROUNDUP(IF($A261=1,AQ261/Pieņēmumi!$BC$39,IF($A261=2,AQ261/Pieņēmumi!$BC$40,IF($A261=3,AQ261/Pieņēmumi!$BC$41,AQ261/Pieņēmumi!$BC$42))),$AT$10)</f>
        <v>1</v>
      </c>
      <c r="AU261" s="6">
        <f t="shared" si="166"/>
        <v>13</v>
      </c>
      <c r="AV261" s="6" t="str">
        <f>IF(AND(AU261&gt;=0,AU261&lt;Pieņēmumi!$BC$46),0,
IF(AND(AU261&gt;= Pieņēmumi!$BC$46,AU261&lt;Pieņēmumi!$BC$47), "Mikro",
IF(AND(AU261&gt;=Pieņēmumi!$BC$47,AU261&lt;Pieņēmumi!$BC$48), "Mazs",
IF(AND(AU261&gt;=Pieņēmumi!$BC$48,AU261&lt;Pieņēmumi!$BC$49), "Vidējs","Liels"))))</f>
        <v>Vidējs</v>
      </c>
      <c r="AW261" s="9">
        <f>IF(AV261="Mikro",Pieņēmumi!$BC$31*AT261*0.5,
IF(AV261="Mazs",Pieņēmumi!$BC$31*AT261,
IF(AV261="Vidējs",Pieņēmumi!$BC$32*AT261,
IF(AV261="Liels",Pieņēmumi!$BC$34*AT261,
0))))</f>
        <v>1.1627906976744187</v>
      </c>
      <c r="AX261" s="9">
        <f>IF(AV261="Mikro",Pieņēmumi!$BC$31*AT261*0.5,0)</f>
        <v>0</v>
      </c>
      <c r="AY261">
        <v>13</v>
      </c>
      <c r="AZ261">
        <v>1</v>
      </c>
      <c r="BA261" s="2">
        <f t="shared" si="211"/>
        <v>13</v>
      </c>
      <c r="BB261" s="6">
        <f>ROUNDUP(IF($A261=1,AY261/Pieņēmumi!$BN$39,IF($A261=2,AY261/Pieņēmumi!$BN$40,IF($A261=3,AY261/Pieņēmumi!$BN$41,AY261/Pieņēmumi!$BN$42))),$BB$10)</f>
        <v>1</v>
      </c>
      <c r="BC261" s="6">
        <f t="shared" si="167"/>
        <v>13</v>
      </c>
      <c r="BD261" s="6" t="str">
        <f>IF(AND(BC261&gt;=0,BC261&lt;Pieņēmumi!$BN$46),0,
IF(AND(BC261&gt;= Pieņēmumi!$BN$46,BC261&lt;Pieņēmumi!$BN$47), "Mikro",
IF(AND(BC261&gt;=Pieņēmumi!$BN$47,BC261&lt;Pieņēmumi!$BN$48), "Mazs",
IF(AND(BC261&gt;=Pieņēmumi!$BN$48,BC261&lt;Pieņēmumi!$BN$49), "Vidējs","Liels"))))</f>
        <v>Vidējs</v>
      </c>
      <c r="BE261" s="9">
        <f>IF(BD261="Mikro",Pieņēmumi!$BN$31*BB261*0.5,
IF(BD261="Mazs",Pieņēmumi!$BN$31*BB261,
IF(BD261="Vidējs",Pieņēmumi!$BN$32*BB261,
IF(BD261="Liels",Pieņēmumi!$BN$34*BB261,
0))))</f>
        <v>1.227390180878553</v>
      </c>
      <c r="BF261" s="9">
        <f>IF(BD261="Mikro",Pieņēmumi!$BN$31*BB261*0.5,0)</f>
        <v>0</v>
      </c>
      <c r="BG261">
        <v>1</v>
      </c>
      <c r="BH261">
        <v>0</v>
      </c>
      <c r="BI261" s="2">
        <v>0</v>
      </c>
      <c r="BJ261" s="6">
        <f>ROUNDUP(IF($A261=1,BG261/Pieņēmumi!$BY$39,IF($A261=2,BG261/Pieņēmumi!$BY$40,IF($A261=3,BG261/Pieņēmumi!$BY$41,BG261/Pieņēmumi!$BY$42))),$BJ$10)</f>
        <v>1</v>
      </c>
      <c r="BK261" s="6">
        <f t="shared" si="168"/>
        <v>1</v>
      </c>
      <c r="BL261" s="6" t="str">
        <f>IF(AND(BK261&gt;=0,BK261&lt;Pieņēmumi!$BY$46),0,
IF(AND(BK261&gt;= Pieņēmumi!$BY$46,BK261&lt;Pieņēmumi!$BY$47), "Mikro",
IF(AND(BK261&gt;=Pieņēmumi!$BY$47,BK261&lt;Pieņēmumi!$BY$48), "Mazs",
IF(AND(BK261&gt;=Pieņēmumi!$BY$48,BK261&lt;Pieņēmumi!$BY$49), "Vidējs","Liels"))))</f>
        <v>Mikro</v>
      </c>
      <c r="BM261" s="9">
        <f>IF(BL261="Mikro",Pieņēmumi!$BY$31*BJ261*0.5,
IF(BL261="Mazs",Pieņēmumi!$BY$31*BJ261,
IF(BL261="Vidējs",Pieņēmumi!$BY$32*BJ261,
IF(BL261="Liels",Pieņēmumi!$BY$34*BJ261,
0))))</f>
        <v>0.54466230936819171</v>
      </c>
      <c r="BN261" s="9">
        <f>IF(BL261="Mikro",Pieņēmumi!$BY$31*BJ261*0.5,0)</f>
        <v>0.54466230936819171</v>
      </c>
      <c r="BO261">
        <v>3</v>
      </c>
      <c r="BP261">
        <v>1</v>
      </c>
      <c r="BQ261" s="2">
        <f t="shared" si="210"/>
        <v>3</v>
      </c>
      <c r="BR261" s="6">
        <f>ROUNDUP(IF($A261=1,BO261/Pieņēmumi!$CJ$39,IF($A261=2,BO261/Pieņēmumi!$CJ$40,IF($A261=3,BO261/Pieņēmumi!$CJ$41,BO261/Pieņēmumi!$CJ$42))),$BR$10)</f>
        <v>1</v>
      </c>
      <c r="BS261" s="6">
        <f t="shared" si="169"/>
        <v>3</v>
      </c>
      <c r="BT261" s="6" t="str">
        <f>IF(AND(BS261&gt;=0,BS261&lt;Pieņēmumi!$CJ$46),0,
IF(AND(BS261&gt;= Pieņēmumi!$CJ$46,BS261&lt;Pieņēmumi!$CJ$47), "Mikro",
IF(AND(BS261&gt;=Pieņēmumi!$CJ$47,BS261&lt;Pieņēmumi!$CJ$48), "Mazs",
IF(AND(BS261&gt;=Pieņēmumi!$CJ$48,BS261&lt;Pieņēmumi!$CJ$49), "Vidējs","Liels"))))</f>
        <v>Mikro</v>
      </c>
      <c r="BU261" s="9">
        <f>IF(BT261="Mikro",Pieņēmumi!$CJ$31*BR261*0.5,
IF(BT261="Mazs",Pieņēmumi!$CJ$31*BR261,
IF(BT261="Vidējs",Pieņēmumi!$CJ$32*BR261,
IF(BT261="Liels",Pieņēmumi!$CJ$34*BR261,
0))))</f>
        <v>0.54466230936819171</v>
      </c>
      <c r="BV261" s="9">
        <f>IF(BT261="Mikro",Pieņēmumi!$CJ$31*BR261*0.5,0)</f>
        <v>0.54466230936819171</v>
      </c>
      <c r="BW261">
        <v>0</v>
      </c>
      <c r="BX261">
        <v>0</v>
      </c>
      <c r="BY261" s="2">
        <v>0</v>
      </c>
      <c r="BZ261" s="6">
        <f>ROUNDUP(IF($A261=1,BW261/Pieņēmumi!$CU$42,IF($A261=2,BW261/Pieņēmumi!$CU$43,IF($A261=3,BW261/Pieņēmumi!$CU$44,BW261/Pieņēmumi!$CU$45))),$CH$10)</f>
        <v>0</v>
      </c>
      <c r="CA261" s="6">
        <f t="shared" si="170"/>
        <v>0</v>
      </c>
      <c r="CB261" s="6">
        <f>IF(AND(CA261&gt;=0,CA261&lt;Pieņēmumi!$CU$49),0,
IF(AND(CA261&gt;=Pieņēmumi!$CU$49,CA261&lt;Pieņēmumi!$CU$50),"Mazs",
IF(AND(CA261&gt;=Pieņēmumi!$CU$50,CA261&lt;Pieņēmumi!$CU$51),"Vidējs","Liels")))</f>
        <v>0</v>
      </c>
      <c r="CC261" s="9">
        <f>IF(CB261="Mazs",Pieņēmumi!$CU$34*BZ261,IF(CB261="Vidējs",Pieņēmumi!$CU$35*BZ261,IF(CB261="Liels",Pieņēmumi!$CU$37*BZ261,0)))</f>
        <v>0</v>
      </c>
      <c r="CD261" s="9">
        <f>IF(CB261="Mazs",(Pieņēmumi!$CU$35-Pieņēmumi!$CU$34)*BZ261,0)</f>
        <v>0</v>
      </c>
      <c r="CE261">
        <v>0</v>
      </c>
      <c r="CF261">
        <v>0</v>
      </c>
      <c r="CG261" s="2">
        <v>0</v>
      </c>
      <c r="CH261" s="6">
        <f>ROUNDUP(IF($A261=1,CE261/Pieņēmumi!$DE$42,IF($A261=2,CE261/Pieņēmumi!$DE$43,IF($A261=3,CE261/Pieņēmumi!$DE$44,CE261/Pieņēmumi!$DE$45))),$CH$10)</f>
        <v>0</v>
      </c>
      <c r="CI261" s="6">
        <f t="shared" si="171"/>
        <v>0</v>
      </c>
      <c r="CJ261" s="6">
        <f>IF(AND(CI261&gt;=0,CI261&lt;Pieņēmumi!$DE$49),0,
IF(AND(CI261&gt;=Pieņēmumi!$DE$49,CI261&lt;Pieņēmumi!$DE$50),"Mazs",
IF(AND(CI261&gt;=Pieņēmumi!$DE$50,CI261&lt;Pieņēmumi!$DE$51),"Vidējs","Liels")))</f>
        <v>0</v>
      </c>
      <c r="CK261" s="9">
        <f>IF(CJ261="Mazs",Pieņēmumi!$DE$34*CH261,IF(CJ261="Vidējs",Pieņēmumi!$DE$35*CH261,IF(CJ261="Liels",Pieņēmumi!$DE$37*CH261,0)))</f>
        <v>0</v>
      </c>
      <c r="CL261" s="9">
        <f>IF(CJ261="Mazs",(Pieņēmumi!$DE$35-Pieņēmumi!$DE$34)*CH261,0)</f>
        <v>0</v>
      </c>
      <c r="CM261">
        <v>0</v>
      </c>
      <c r="CN261">
        <v>0</v>
      </c>
      <c r="CO261" s="2">
        <v>0</v>
      </c>
      <c r="CP261" s="6">
        <f>ROUNDUP(IF($A261=1,CM261/Pieņēmumi!$DO$42,IF($A261=2,CM261/Pieņēmumi!$DO$43,IF($A261=3,CM261/Pieņēmumi!$DO$44,CM261/Pieņēmumi!$DO$45))),$CP$10)</f>
        <v>0</v>
      </c>
      <c r="CQ261" s="6">
        <f t="shared" si="172"/>
        <v>0</v>
      </c>
      <c r="CR261" s="6">
        <f>IF(AND(CQ261&gt;=0,CQ261&lt;Pieņēmumi!$DO$49),0,
IF(AND(CQ261&gt;=Pieņēmumi!$DO$49,CQ261&lt;Pieņēmumi!$DO$50),"Mazs",
IF(AND(CQ261&gt;=Pieņēmumi!$DO$50,CQ261&lt;Pieņēmumi!$DO$51),"Vidējs","Liels")))</f>
        <v>0</v>
      </c>
      <c r="CS261" s="9">
        <f>IF(CR261="Mazs",Pieņēmumi!$DO$34*CP261,IF(CR261="Vidējs",Pieņēmumi!$DO$35*CP261,IF(CR261="Liels",Pieņēmumi!$DO$37*CP261,0)))</f>
        <v>0</v>
      </c>
      <c r="CT261" s="9">
        <f>IF(CR261="Mazs",(Pieņēmumi!$DO$35-Pieņēmumi!$DO$34)*CP261,0)</f>
        <v>0</v>
      </c>
      <c r="CU261" s="6">
        <f t="shared" si="173"/>
        <v>79</v>
      </c>
      <c r="CV261" s="6">
        <f t="shared" si="174"/>
        <v>8</v>
      </c>
      <c r="CW261" s="2">
        <f t="shared" si="175"/>
        <v>9.875</v>
      </c>
      <c r="CX261" t="str">
        <f t="shared" si="176"/>
        <v>Mazā</v>
      </c>
    </row>
    <row r="262" spans="1:102" x14ac:dyDescent="0.25">
      <c r="A262" s="5">
        <v>1</v>
      </c>
      <c r="B262" s="23">
        <v>0.55195732524175001</v>
      </c>
      <c r="C262">
        <v>117</v>
      </c>
      <c r="D262">
        <v>4</v>
      </c>
      <c r="E262" s="2">
        <f t="shared" si="212"/>
        <v>29.25</v>
      </c>
      <c r="F262" s="6">
        <f>ROUNDUP(IF($A262=1,C262/Pieņēmumi!$B$39,IF($A262=2,C262/Pieņēmumi!$B$40,IF($A262=3,C262/Pieņēmumi!$B$41,C262/Pieņēmumi!$B$42))),$F$10)</f>
        <v>6</v>
      </c>
      <c r="G262" s="6">
        <f t="shared" si="161"/>
        <v>19.5</v>
      </c>
      <c r="H262" s="6" t="str">
        <f>IF(AND(G262&gt;=0,G262&lt;Pieņēmumi!$B$46),0,
IF(AND(G262&gt;= Pieņēmumi!$B$46,G262&lt;Pieņēmumi!$B$47), "Mikro",
IF(AND(G262&gt;=Pieņēmumi!$B$47,G262&lt;Pieņēmumi!$B$48), "Mazs",
IF(AND(G262&gt;=Pieņēmumi!$B$48,G262&lt;Pieņēmumi!$B$49), "Vidējs","Liels"))))</f>
        <v>Vidējs</v>
      </c>
      <c r="I262" s="9">
        <f>IF(H262="Mikro",Pieņēmumi!$B$31*F262*0.5,
IF(H262="Mazs",Pieņēmumi!$B$31*F262,
IF(H262="Vidējs",Pieņēmumi!$B$32*F262,
IF(H262="Liels",Pieņēmumi!$B$34*F262,
0))))</f>
        <v>4.8449612403100772</v>
      </c>
      <c r="J262" s="9">
        <f>IF(H262="Mikro",Pieņēmumi!$B$31*F262*0.5,0)</f>
        <v>0</v>
      </c>
      <c r="K262">
        <v>113</v>
      </c>
      <c r="L262">
        <v>4</v>
      </c>
      <c r="M262" s="2">
        <f t="shared" si="213"/>
        <v>28.25</v>
      </c>
      <c r="N262" s="6">
        <f>ROUNDUP(IF($A262=1,K262/Pieņēmumi!$L$39,IF($A262=2,K262/Pieņēmumi!$L$40,IF($A262=3,K262/Pieņēmumi!$L$41,K262/Pieņēmumi!$L$42))),$N$10)</f>
        <v>6</v>
      </c>
      <c r="O262" s="6">
        <f t="shared" si="162"/>
        <v>18.833333333333332</v>
      </c>
      <c r="P262" s="6" t="str">
        <f>IF(AND(O262&gt;=0,O262&lt;Pieņēmumi!$L$46),0,
IF(AND(O262&gt;= Pieņēmumi!$L$46,O262&lt;Pieņēmumi!$L$47), "Mikro",
IF(AND(O262&gt;=Pieņēmumi!$L$47,O262&lt;Pieņēmumi!$L$48), "Mazs",
IF(AND(O262&gt;=Pieņēmumi!$L$48,O262&lt;Pieņēmumi!$L$49), "Vidējs","Liels"))))</f>
        <v>Vidējs</v>
      </c>
      <c r="Q262" s="9">
        <f>IF(P262="Mikro",Pieņēmumi!$L$31*N262*0.5,
IF(P262="Mazs",Pieņēmumi!$L$31*N262,
IF(P262="Vidējs",Pieņēmumi!$L$32*N262,
IF(P262="Liels",Pieņēmumi!$L$34*N262,
0))))</f>
        <v>5.0387596899224816</v>
      </c>
      <c r="R262" s="9">
        <f>IF(P262="Mikro",Pieņēmumi!$L$31*N262*0.5,0)</f>
        <v>0</v>
      </c>
      <c r="S262">
        <v>115</v>
      </c>
      <c r="T262">
        <v>4</v>
      </c>
      <c r="U262" s="2">
        <f t="shared" si="214"/>
        <v>28.75</v>
      </c>
      <c r="V262" s="6">
        <f>ROUNDUP(IF($A262=1,S262/Pieņēmumi!$V$39,IF($A262=2,S262/Pieņēmumi!$V$40,IF($A262=3,S262/Pieņēmumi!$V$41,S262/Pieņēmumi!$V$42))),$V$10)</f>
        <v>6</v>
      </c>
      <c r="W262" s="6">
        <f t="shared" si="163"/>
        <v>19.166666666666668</v>
      </c>
      <c r="X262" s="6" t="str">
        <f>IF(AND(W262&gt;=0,W262&lt;Pieņēmumi!$V$46),0,
IF(AND(W262&gt;= Pieņēmumi!$V$46,W262&lt;Pieņēmumi!$V$47), "Mikro",
IF(AND(W262&gt;=Pieņēmumi!$V$47,W262&lt;Pieņēmumi!$V$48), "Mazs",
IF(AND(W262&gt;=Pieņēmumi!$V$48,W262&lt;Pieņēmumi!$V$49), "Vidējs","Liels"))))</f>
        <v>Vidējs</v>
      </c>
      <c r="Y262" s="9">
        <f>IF(X262="Mikro",Pieņēmumi!$V$31*V262*0.5,
IF(X262="Mazs",Pieņēmumi!$V$31*V262,
IF(X262="Vidējs",Pieņēmumi!$V$32*V262,
IF(X262="Liels",Pieņēmumi!$V$34*V262,
0))))</f>
        <v>5.2325581395348841</v>
      </c>
      <c r="Z262" s="9">
        <f>IF(X262="Mikro",Pieņēmumi!$V$31*V262*0.5,0)</f>
        <v>0</v>
      </c>
      <c r="AA262">
        <v>111</v>
      </c>
      <c r="AB262">
        <v>4</v>
      </c>
      <c r="AC262" s="2">
        <f t="shared" si="215"/>
        <v>27.75</v>
      </c>
      <c r="AD262" s="6">
        <f>ROUNDUP(IF($A262=1,AA262/Pieņēmumi!$AF$39,IF($A262=2,AA262/Pieņēmumi!$AF$40,IF($A262=3,AA262/Pieņēmumi!$AF$41,AA262/Pieņēmumi!$AF$42))),$AD$10)</f>
        <v>6</v>
      </c>
      <c r="AE262" s="6">
        <f t="shared" si="164"/>
        <v>18.5</v>
      </c>
      <c r="AF262" s="6" t="str">
        <f>IF(AND(AE262&gt;=0,AE262&lt;Pieņēmumi!$AF$46),0,
IF(AND(AE262&gt;= Pieņēmumi!$AF$46,AE262&lt;Pieņēmumi!$AF$47), "Mikro",
IF(AND(AE262&gt;=Pieņēmumi!$AF$47,AE262&lt;Pieņēmumi!$AF$48), "Mazs",
IF(AND(AE262&gt;=Pieņēmumi!$AF$48,AE262&lt;Pieņēmumi!$AF$49), "Vidējs","Liels"))))</f>
        <v>Vidējs</v>
      </c>
      <c r="AG262" s="9">
        <f>IF(AF262="Mikro",Pieņēmumi!$AF$31*AD262*0.5,
IF(AF262="Mazs",Pieņēmumi!$AF$31*AD262,
IF(AF262="Vidējs",Pieņēmumi!$AF$32*AD262,
IF(AF262="Liels",Pieņēmumi!$AF$34*AD262,
0))))</f>
        <v>6.2015503875968996</v>
      </c>
      <c r="AH262" s="9">
        <f>IF(AF262="Mikro",Pieņēmumi!$AF$31*AD262*0.5,0)</f>
        <v>0</v>
      </c>
      <c r="AI262">
        <v>99</v>
      </c>
      <c r="AJ262">
        <v>4</v>
      </c>
      <c r="AK262" s="2">
        <f t="shared" si="216"/>
        <v>24.75</v>
      </c>
      <c r="AL262" s="6">
        <f>ROUNDUP(IF($A262=1,AI262/Pieņēmumi!$AR$39,IF($A262=2,AI262/Pieņēmumi!$AR$40,IF($A262=3,AI262/Pieņēmumi!$AR$41,AI262/Pieņēmumi!$AR$42))),$AL$10)</f>
        <v>4</v>
      </c>
      <c r="AM262" s="6">
        <f t="shared" si="165"/>
        <v>24.75</v>
      </c>
      <c r="AN262" s="6" t="str">
        <f>IF(AND(AM262&gt;=0,AM262&lt;Pieņēmumi!$AR$46),0,
IF(AND(AM262&gt;= Pieņēmumi!$AR$46,AM262&lt;Pieņēmumi!$AR$47), "Mikro",
IF(AND(AM262&gt;=Pieņēmumi!$AR$47,AM262&lt;Pieņēmumi!$AR$48), "Mazs",
IF(AND(AM262&gt;=Pieņēmumi!$AR$48,AM262&lt;Pieņēmumi!$AR$49), "Vidējs","Liels"))))</f>
        <v>Liels</v>
      </c>
      <c r="AO262" s="9">
        <f>IF(AN262="Mikro",Pieņēmumi!$AR$31*AL262*0.5,
IF(AN262="Mazs",Pieņēmumi!$AR$31*AL262,
IF(AN262="Vidējs",Pieņēmumi!$AR$32*AL262,
IF(AN262="Liels",Pieņēmumi!$AR$34*AL262,
0))))</f>
        <v>5.4834054834054831</v>
      </c>
      <c r="AP262" s="9">
        <f>IF(AN262="Mikro",Pieņēmumi!$AR$31*AL262*0.5,0)</f>
        <v>0</v>
      </c>
      <c r="AQ262">
        <v>114</v>
      </c>
      <c r="AR262">
        <v>4</v>
      </c>
      <c r="AS262" s="2">
        <f t="shared" si="217"/>
        <v>28.5</v>
      </c>
      <c r="AT262" s="6">
        <f>ROUNDUP(IF($A262=1,AQ262/Pieņēmumi!$BC$39,IF($A262=2,AQ262/Pieņēmumi!$BC$40,IF($A262=3,AQ262/Pieņēmumi!$BC$41,AQ262/Pieņēmumi!$BC$42))),$AT$10)</f>
        <v>5</v>
      </c>
      <c r="AU262" s="6">
        <f t="shared" si="166"/>
        <v>22.8</v>
      </c>
      <c r="AV262" s="6" t="str">
        <f>IF(AND(AU262&gt;=0,AU262&lt;Pieņēmumi!$BC$46),0,
IF(AND(AU262&gt;= Pieņēmumi!$BC$46,AU262&lt;Pieņēmumi!$BC$47), "Mikro",
IF(AND(AU262&gt;=Pieņēmumi!$BC$47,AU262&lt;Pieņēmumi!$BC$48), "Mazs",
IF(AND(AU262&gt;=Pieņēmumi!$BC$48,AU262&lt;Pieņēmumi!$BC$49), "Vidējs","Liels"))))</f>
        <v>Liels</v>
      </c>
      <c r="AW262" s="9">
        <f>IF(AV262="Mikro",Pieņēmumi!$BC$31*AT262*0.5,
IF(AV262="Mazs",Pieņēmumi!$BC$31*AT262,
IF(AV262="Vidējs",Pieņēmumi!$BC$32*AT262,
IF(AV262="Liels",Pieņēmumi!$BC$34*AT262,
0))))</f>
        <v>7.5757575757575761</v>
      </c>
      <c r="AX262" s="9">
        <f>IF(AV262="Mikro",Pieņēmumi!$BC$31*AT262*0.5,0)</f>
        <v>0</v>
      </c>
      <c r="AY262">
        <v>102</v>
      </c>
      <c r="AZ262">
        <v>4</v>
      </c>
      <c r="BA262" s="2">
        <f t="shared" si="211"/>
        <v>25.5</v>
      </c>
      <c r="BB262" s="6">
        <f>ROUNDUP(IF($A262=1,AY262/Pieņēmumi!$BN$39,IF($A262=2,AY262/Pieņēmumi!$BN$40,IF($A262=3,AY262/Pieņēmumi!$BN$41,AY262/Pieņēmumi!$BN$42))),$BB$10)</f>
        <v>5</v>
      </c>
      <c r="BC262" s="6">
        <f t="shared" si="167"/>
        <v>20.399999999999999</v>
      </c>
      <c r="BD262" s="6" t="str">
        <f>IF(AND(BC262&gt;=0,BC262&lt;Pieņēmumi!$BN$46),0,
IF(AND(BC262&gt;= Pieņēmumi!$BN$46,BC262&lt;Pieņēmumi!$BN$47), "Mikro",
IF(AND(BC262&gt;=Pieņēmumi!$BN$47,BC262&lt;Pieņēmumi!$BN$48), "Mazs",
IF(AND(BC262&gt;=Pieņēmumi!$BN$48,BC262&lt;Pieņēmumi!$BN$49), "Vidējs","Liels"))))</f>
        <v>Vidējs</v>
      </c>
      <c r="BE262" s="9">
        <f>IF(BD262="Mikro",Pieņēmumi!$BN$31*BB262*0.5,
IF(BD262="Mazs",Pieņēmumi!$BN$31*BB262,
IF(BD262="Vidējs",Pieņēmumi!$BN$32*BB262,
IF(BD262="Liels",Pieņēmumi!$BN$34*BB262,
0))))</f>
        <v>6.1369509043927648</v>
      </c>
      <c r="BF262" s="9">
        <f>IF(BD262="Mikro",Pieņēmumi!$BN$31*BB262*0.5,0)</f>
        <v>0</v>
      </c>
      <c r="BG262">
        <v>99</v>
      </c>
      <c r="BH262">
        <v>4</v>
      </c>
      <c r="BI262" s="2">
        <f t="shared" ref="BI262:BI270" si="218">BG262/BH262</f>
        <v>24.75</v>
      </c>
      <c r="BJ262" s="6">
        <f>ROUNDUP(IF($A262=1,BG262/Pieņēmumi!$BY$39,IF($A262=2,BG262/Pieņēmumi!$BY$40,IF($A262=3,BG262/Pieņēmumi!$BY$41,BG262/Pieņēmumi!$BY$42))),$BJ$10)</f>
        <v>4</v>
      </c>
      <c r="BK262" s="6">
        <f t="shared" si="168"/>
        <v>24.75</v>
      </c>
      <c r="BL262" s="6" t="str">
        <f>IF(AND(BK262&gt;=0,BK262&lt;Pieņēmumi!$BY$46),0,
IF(AND(BK262&gt;= Pieņēmumi!$BY$46,BK262&lt;Pieņēmumi!$BY$47), "Mikro",
IF(AND(BK262&gt;=Pieņēmumi!$BY$47,BK262&lt;Pieņēmumi!$BY$48), "Mazs",
IF(AND(BK262&gt;=Pieņēmumi!$BY$48,BK262&lt;Pieņēmumi!$BY$49), "Vidējs","Liels"))))</f>
        <v>Liels</v>
      </c>
      <c r="BM262" s="9">
        <f>IF(BL262="Mikro",Pieņēmumi!$BY$31*BJ262*0.5,
IF(BL262="Mazs",Pieņēmumi!$BY$31*BJ262,
IF(BL262="Vidējs",Pieņēmumi!$BY$32*BJ262,
IF(BL262="Liels",Pieņēmumi!$BY$34*BJ262,
0))))</f>
        <v>6.6378066378066372</v>
      </c>
      <c r="BN262" s="9">
        <f>IF(BL262="Mikro",Pieņēmumi!$BY$31*BJ262*0.5,0)</f>
        <v>0</v>
      </c>
      <c r="BO262">
        <v>113</v>
      </c>
      <c r="BP262">
        <v>5</v>
      </c>
      <c r="BQ262" s="2">
        <f t="shared" si="210"/>
        <v>22.6</v>
      </c>
      <c r="BR262" s="6">
        <f>ROUNDUP(IF($A262=1,BO262/Pieņēmumi!$CJ$39,IF($A262=2,BO262/Pieņēmumi!$CJ$40,IF($A262=3,BO262/Pieņēmumi!$CJ$41,BO262/Pieņēmumi!$CJ$42))),$BR$10)</f>
        <v>5</v>
      </c>
      <c r="BS262" s="6">
        <f t="shared" si="169"/>
        <v>22.6</v>
      </c>
      <c r="BT262" s="6" t="str">
        <f>IF(AND(BS262&gt;=0,BS262&lt;Pieņēmumi!$CJ$46),0,
IF(AND(BS262&gt;= Pieņēmumi!$CJ$46,BS262&lt;Pieņēmumi!$CJ$47), "Mikro",
IF(AND(BS262&gt;=Pieņēmumi!$CJ$47,BS262&lt;Pieņēmumi!$CJ$48), "Mazs",
IF(AND(BS262&gt;=Pieņēmumi!$CJ$48,BS262&lt;Pieņēmumi!$CJ$49), "Vidējs","Liels"))))</f>
        <v>Liels</v>
      </c>
      <c r="BU262" s="9">
        <f>IF(BT262="Mikro",Pieņēmumi!$CJ$31*BR262*0.5,
IF(BT262="Mazs",Pieņēmumi!$CJ$31*BR262,
IF(BT262="Vidējs",Pieņēmumi!$CJ$32*BR262,
IF(BT262="Liels",Pieņēmumi!$CJ$34*BR262,
0))))</f>
        <v>8.4776334776334767</v>
      </c>
      <c r="BV262" s="9">
        <f>IF(BT262="Mikro",Pieņēmumi!$CJ$31*BR262*0.5,0)</f>
        <v>0</v>
      </c>
      <c r="BW262">
        <v>56</v>
      </c>
      <c r="BX262">
        <v>2</v>
      </c>
      <c r="BY262" s="2">
        <f>BW262/BX262</f>
        <v>28</v>
      </c>
      <c r="BZ262" s="6">
        <f>ROUNDUP(IF($A262=1,BW262/Pieņēmumi!$CU$42,IF($A262=2,BW262/Pieņēmumi!$CU$43,IF($A262=3,BW262/Pieņēmumi!$CU$44,BW262/Pieņēmumi!$CU$45))),$CH$10)</f>
        <v>3</v>
      </c>
      <c r="CA262" s="6">
        <f t="shared" si="170"/>
        <v>18.666666666666668</v>
      </c>
      <c r="CB262" s="6" t="str">
        <f>IF(AND(CA262&gt;=0,CA262&lt;Pieņēmumi!$CU$49),0,
IF(AND(CA262&gt;=Pieņēmumi!$CU$49,CA262&lt;Pieņēmumi!$CU$50),"Mazs",
IF(AND(CA262&gt;=Pieņēmumi!$CU$50,CA262&lt;Pieņēmumi!$CU$51),"Vidējs","Liels")))</f>
        <v>Vidējs</v>
      </c>
      <c r="CC262" s="9">
        <f>IF(CB262="Mazs",Pieņēmumi!$CU$34*BZ262,IF(CB262="Vidējs",Pieņēmumi!$CU$35*BZ262,IF(CB262="Liels",Pieņēmumi!$CU$37*BZ262,0)))</f>
        <v>4.166666666666667</v>
      </c>
      <c r="CD262" s="9">
        <f>IF(CB262="Mazs",(Pieņēmumi!$CU$35-Pieņēmumi!$CU$34)*BZ262,0)</f>
        <v>0</v>
      </c>
      <c r="CE262">
        <v>72</v>
      </c>
      <c r="CF262">
        <v>3</v>
      </c>
      <c r="CG262" s="2">
        <f>CE262/CF262</f>
        <v>24</v>
      </c>
      <c r="CH262" s="6">
        <f>ROUNDUP(IF($A262=1,CE262/Pieņēmumi!$DE$42,IF($A262=2,CE262/Pieņēmumi!$DE$43,IF($A262=3,CE262/Pieņēmumi!$DE$44,CE262/Pieņēmumi!$DE$45))),$CH$10)</f>
        <v>3</v>
      </c>
      <c r="CI262" s="6">
        <f t="shared" si="171"/>
        <v>24</v>
      </c>
      <c r="CJ262" s="6" t="str">
        <f>IF(AND(CI262&gt;=0,CI262&lt;Pieņēmumi!$DE$49),0,
IF(AND(CI262&gt;=Pieņēmumi!$DE$49,CI262&lt;Pieņēmumi!$DE$50),"Mazs",
IF(AND(CI262&gt;=Pieņēmumi!$DE$50,CI262&lt;Pieņēmumi!$DE$51),"Vidējs","Liels")))</f>
        <v>Liels</v>
      </c>
      <c r="CK262" s="9">
        <f>IF(CJ262="Mazs",Pieņēmumi!$DE$34*CH262,IF(CJ262="Vidējs",Pieņēmumi!$DE$35*CH262,IF(CJ262="Liels",Pieņēmumi!$DE$37*CH262,0)))</f>
        <v>5.3030303030303028</v>
      </c>
      <c r="CL262" s="9">
        <f>IF(CJ262="Mazs",(Pieņēmumi!$DE$35-Pieņēmumi!$DE$34)*CH262,0)</f>
        <v>0</v>
      </c>
      <c r="CM262">
        <v>76</v>
      </c>
      <c r="CN262">
        <v>3</v>
      </c>
      <c r="CO262" s="2">
        <f>CM262/CN262</f>
        <v>25.333333333333332</v>
      </c>
      <c r="CP262" s="6">
        <f>ROUNDUP(IF($A262=1,CM262/Pieņēmumi!$DO$42,IF($A262=2,CM262/Pieņēmumi!$DO$43,IF($A262=3,CM262/Pieņēmumi!$DO$44,CM262/Pieņēmumi!$DO$45))),$CP$10)</f>
        <v>4</v>
      </c>
      <c r="CQ262" s="6">
        <f t="shared" si="172"/>
        <v>19</v>
      </c>
      <c r="CR262" s="6" t="str">
        <f>IF(AND(CQ262&gt;=0,CQ262&lt;Pieņēmumi!$DO$49),0,
IF(AND(CQ262&gt;=Pieņēmumi!$DO$49,CQ262&lt;Pieņēmumi!$DO$50),"Mazs",
IF(AND(CQ262&gt;=Pieņēmumi!$DO$50,CQ262&lt;Pieņēmumi!$DO$51),"Vidējs","Liels")))</f>
        <v>Vidējs</v>
      </c>
      <c r="CS262" s="9">
        <f>IF(CR262="Mazs",Pieņēmumi!$DO$34*CP262,IF(CR262="Vidējs",Pieņēmumi!$DO$35*CP262,IF(CR262="Liels",Pieņēmumi!$DO$37*CP262,0)))</f>
        <v>5.5555555555555562</v>
      </c>
      <c r="CT262" s="9">
        <f>IF(CR262="Mazs",(Pieņēmumi!$DO$35-Pieņēmumi!$DO$34)*CP262,0)</f>
        <v>0</v>
      </c>
      <c r="CU262" s="6">
        <f t="shared" si="173"/>
        <v>1187</v>
      </c>
      <c r="CV262" s="6">
        <f t="shared" si="174"/>
        <v>45</v>
      </c>
      <c r="CW262" s="2">
        <f t="shared" si="175"/>
        <v>26.377777777777776</v>
      </c>
      <c r="CX262" t="str">
        <f t="shared" si="176"/>
        <v>Lielā</v>
      </c>
    </row>
    <row r="263" spans="1:102" x14ac:dyDescent="0.25">
      <c r="A263" s="5">
        <v>3</v>
      </c>
      <c r="B263" s="23">
        <v>0.54959397198877502</v>
      </c>
      <c r="C263">
        <v>35</v>
      </c>
      <c r="D263">
        <v>2</v>
      </c>
      <c r="E263" s="2">
        <f t="shared" si="212"/>
        <v>17.5</v>
      </c>
      <c r="F263" s="6">
        <f>ROUNDUP(IF($A263=1,C263/Pieņēmumi!$B$39,IF($A263=2,C263/Pieņēmumi!$B$40,IF($A263=3,C263/Pieņēmumi!$B$41,C263/Pieņēmumi!$B$42))),$F$10)</f>
        <v>2</v>
      </c>
      <c r="G263" s="6">
        <f t="shared" si="161"/>
        <v>17.5</v>
      </c>
      <c r="H263" s="6" t="str">
        <f>IF(AND(G263&gt;=0,G263&lt;Pieņēmumi!$B$46),0,
IF(AND(G263&gt;= Pieņēmumi!$B$46,G263&lt;Pieņēmumi!$B$47), "Mikro",
IF(AND(G263&gt;=Pieņēmumi!$B$47,G263&lt;Pieņēmumi!$B$48), "Mazs",
IF(AND(G263&gt;=Pieņēmumi!$B$48,G263&lt;Pieņēmumi!$B$49), "Vidējs","Liels"))))</f>
        <v>Vidējs</v>
      </c>
      <c r="I263" s="9">
        <f>IF(H263="Mikro",Pieņēmumi!$B$31*F263*0.5,
IF(H263="Mazs",Pieņēmumi!$B$31*F263,
IF(H263="Vidējs",Pieņēmumi!$B$32*F263,
IF(H263="Liels",Pieņēmumi!$B$34*F263,
0))))</f>
        <v>1.614987080103359</v>
      </c>
      <c r="J263" s="9">
        <f>IF(H263="Mikro",Pieņēmumi!$B$31*F263*0.5,0)</f>
        <v>0</v>
      </c>
      <c r="K263">
        <v>28</v>
      </c>
      <c r="L263">
        <v>2</v>
      </c>
      <c r="M263" s="2">
        <f t="shared" si="213"/>
        <v>14</v>
      </c>
      <c r="N263" s="6">
        <f>ROUNDUP(IF($A263=1,K263/Pieņēmumi!$L$39,IF($A263=2,K263/Pieņēmumi!$L$40,IF($A263=3,K263/Pieņēmumi!$L$41,K263/Pieņēmumi!$L$42))),$N$10)</f>
        <v>2</v>
      </c>
      <c r="O263" s="6">
        <f t="shared" si="162"/>
        <v>14</v>
      </c>
      <c r="P263" s="6" t="str">
        <f>IF(AND(O263&gt;=0,O263&lt;Pieņēmumi!$L$46),0,
IF(AND(O263&gt;= Pieņēmumi!$L$46,O263&lt;Pieņēmumi!$L$47), "Mikro",
IF(AND(O263&gt;=Pieņēmumi!$L$47,O263&lt;Pieņēmumi!$L$48), "Mazs",
IF(AND(O263&gt;=Pieņēmumi!$L$48,O263&lt;Pieņēmumi!$L$49), "Vidējs","Liels"))))</f>
        <v>Vidējs</v>
      </c>
      <c r="Q263" s="9">
        <f>IF(P263="Mikro",Pieņēmumi!$L$31*N263*0.5,
IF(P263="Mazs",Pieņēmumi!$L$31*N263,
IF(P263="Vidējs",Pieņēmumi!$L$32*N263,
IF(P263="Liels",Pieņēmumi!$L$34*N263,
0))))</f>
        <v>1.6795865633074938</v>
      </c>
      <c r="R263" s="9">
        <f>IF(P263="Mikro",Pieņēmumi!$L$31*N263*0.5,0)</f>
        <v>0</v>
      </c>
      <c r="S263">
        <v>32</v>
      </c>
      <c r="T263">
        <v>2</v>
      </c>
      <c r="U263" s="2">
        <f t="shared" si="214"/>
        <v>16</v>
      </c>
      <c r="V263" s="6">
        <f>ROUNDUP(IF($A263=1,S263/Pieņēmumi!$V$39,IF($A263=2,S263/Pieņēmumi!$V$40,IF($A263=3,S263/Pieņēmumi!$V$41,S263/Pieņēmumi!$V$42))),$V$10)</f>
        <v>2</v>
      </c>
      <c r="W263" s="6">
        <f t="shared" si="163"/>
        <v>16</v>
      </c>
      <c r="X263" s="6" t="str">
        <f>IF(AND(W263&gt;=0,W263&lt;Pieņēmumi!$V$46),0,
IF(AND(W263&gt;= Pieņēmumi!$V$46,W263&lt;Pieņēmumi!$V$47), "Mikro",
IF(AND(W263&gt;=Pieņēmumi!$V$47,W263&lt;Pieņēmumi!$V$48), "Mazs",
IF(AND(W263&gt;=Pieņēmumi!$V$48,W263&lt;Pieņēmumi!$V$49), "Vidējs","Liels"))))</f>
        <v>Vidējs</v>
      </c>
      <c r="Y263" s="9">
        <f>IF(X263="Mikro",Pieņēmumi!$V$31*V263*0.5,
IF(X263="Mazs",Pieņēmumi!$V$31*V263,
IF(X263="Vidējs",Pieņēmumi!$V$32*V263,
IF(X263="Liels",Pieņēmumi!$V$34*V263,
0))))</f>
        <v>1.7441860465116281</v>
      </c>
      <c r="Z263" s="9">
        <f>IF(X263="Mikro",Pieņēmumi!$V$31*V263*0.5,0)</f>
        <v>0</v>
      </c>
      <c r="AA263">
        <v>37</v>
      </c>
      <c r="AB263">
        <v>2</v>
      </c>
      <c r="AC263" s="2">
        <f t="shared" si="215"/>
        <v>18.5</v>
      </c>
      <c r="AD263" s="6">
        <f>ROUNDUP(IF($A263=1,AA263/Pieņēmumi!$AF$39,IF($A263=2,AA263/Pieņēmumi!$AF$40,IF($A263=3,AA263/Pieņēmumi!$AF$41,AA263/Pieņēmumi!$AF$42))),$AD$10)</f>
        <v>2</v>
      </c>
      <c r="AE263" s="6">
        <f t="shared" si="164"/>
        <v>18.5</v>
      </c>
      <c r="AF263" s="6" t="str">
        <f>IF(AND(AE263&gt;=0,AE263&lt;Pieņēmumi!$AF$46),0,
IF(AND(AE263&gt;= Pieņēmumi!$AF$46,AE263&lt;Pieņēmumi!$AF$47), "Mikro",
IF(AND(AE263&gt;=Pieņēmumi!$AF$47,AE263&lt;Pieņēmumi!$AF$48), "Mazs",
IF(AND(AE263&gt;=Pieņēmumi!$AF$48,AE263&lt;Pieņēmumi!$AF$49), "Vidējs","Liels"))))</f>
        <v>Vidējs</v>
      </c>
      <c r="AG263" s="9">
        <f>IF(AF263="Mikro",Pieņēmumi!$AF$31*AD263*0.5,
IF(AF263="Mazs",Pieņēmumi!$AF$31*AD263,
IF(AF263="Vidējs",Pieņēmumi!$AF$32*AD263,
IF(AF263="Liels",Pieņēmumi!$AF$34*AD263,
0))))</f>
        <v>2.0671834625323</v>
      </c>
      <c r="AH263" s="9">
        <f>IF(AF263="Mikro",Pieņēmumi!$AF$31*AD263*0.5,0)</f>
        <v>0</v>
      </c>
      <c r="AI263">
        <v>35</v>
      </c>
      <c r="AJ263">
        <v>2</v>
      </c>
      <c r="AK263" s="2">
        <f t="shared" si="216"/>
        <v>17.5</v>
      </c>
      <c r="AL263" s="6">
        <f>ROUNDUP(IF($A263=1,AI263/Pieņēmumi!$AR$39,IF($A263=2,AI263/Pieņēmumi!$AR$40,IF($A263=3,AI263/Pieņēmumi!$AR$41,AI263/Pieņēmumi!$AR$42))),$AL$10)</f>
        <v>2</v>
      </c>
      <c r="AM263" s="6">
        <f t="shared" si="165"/>
        <v>17.5</v>
      </c>
      <c r="AN263" s="6" t="str">
        <f>IF(AND(AM263&gt;=0,AM263&lt;Pieņēmumi!$AR$46),0,
IF(AND(AM263&gt;= Pieņēmumi!$AR$46,AM263&lt;Pieņēmumi!$AR$47), "Mikro",
IF(AND(AM263&gt;=Pieņēmumi!$AR$47,AM263&lt;Pieņēmumi!$AR$48), "Mazs",
IF(AND(AM263&gt;=Pieņēmumi!$AR$48,AM263&lt;Pieņēmumi!$AR$49), "Vidējs","Liels"))))</f>
        <v>Vidējs</v>
      </c>
      <c r="AO263" s="9">
        <f>IF(AN263="Mikro",Pieņēmumi!$AR$31*AL263*0.5,
IF(AN263="Mazs",Pieņēmumi!$AR$31*AL263,
IF(AN263="Vidējs",Pieņēmumi!$AR$32*AL263,
IF(AN263="Liels",Pieņēmumi!$AR$34*AL263,
0))))</f>
        <v>2.1963824289405687</v>
      </c>
      <c r="AP263" s="9">
        <f>IF(AN263="Mikro",Pieņēmumi!$AR$31*AL263*0.5,0)</f>
        <v>0</v>
      </c>
      <c r="AQ263">
        <v>30</v>
      </c>
      <c r="AR263">
        <v>2</v>
      </c>
      <c r="AS263" s="2">
        <f t="shared" si="217"/>
        <v>15</v>
      </c>
      <c r="AT263" s="6">
        <f>ROUNDUP(IF($A263=1,AQ263/Pieņēmumi!$BC$39,IF($A263=2,AQ263/Pieņēmumi!$BC$40,IF($A263=3,AQ263/Pieņēmumi!$BC$41,AQ263/Pieņēmumi!$BC$42))),$AT$10)</f>
        <v>2</v>
      </c>
      <c r="AU263" s="6">
        <f t="shared" si="166"/>
        <v>15</v>
      </c>
      <c r="AV263" s="6" t="str">
        <f>IF(AND(AU263&gt;=0,AU263&lt;Pieņēmumi!$BC$46),0,
IF(AND(AU263&gt;= Pieņēmumi!$BC$46,AU263&lt;Pieņēmumi!$BC$47), "Mikro",
IF(AND(AU263&gt;=Pieņēmumi!$BC$47,AU263&lt;Pieņēmumi!$BC$48), "Mazs",
IF(AND(AU263&gt;=Pieņēmumi!$BC$48,AU263&lt;Pieņēmumi!$BC$49), "Vidējs","Liels"))))</f>
        <v>Vidējs</v>
      </c>
      <c r="AW263" s="9">
        <f>IF(AV263="Mikro",Pieņēmumi!$BC$31*AT263*0.5,
IF(AV263="Mazs",Pieņēmumi!$BC$31*AT263,
IF(AV263="Vidējs",Pieņēmumi!$BC$32*AT263,
IF(AV263="Liels",Pieņēmumi!$BC$34*AT263,
0))))</f>
        <v>2.3255813953488373</v>
      </c>
      <c r="AX263" s="9">
        <f>IF(AV263="Mikro",Pieņēmumi!$BC$31*AT263*0.5,0)</f>
        <v>0</v>
      </c>
      <c r="AY263">
        <v>38</v>
      </c>
      <c r="AZ263">
        <v>2</v>
      </c>
      <c r="BA263" s="2">
        <f t="shared" si="211"/>
        <v>19</v>
      </c>
      <c r="BB263" s="6">
        <f>ROUNDUP(IF($A263=1,AY263/Pieņēmumi!$BN$39,IF($A263=2,AY263/Pieņēmumi!$BN$40,IF($A263=3,AY263/Pieņēmumi!$BN$41,AY263/Pieņēmumi!$BN$42))),$BB$10)</f>
        <v>2</v>
      </c>
      <c r="BC263" s="6">
        <f t="shared" si="167"/>
        <v>19</v>
      </c>
      <c r="BD263" s="6" t="str">
        <f>IF(AND(BC263&gt;=0,BC263&lt;Pieņēmumi!$BN$46),0,
IF(AND(BC263&gt;= Pieņēmumi!$BN$46,BC263&lt;Pieņēmumi!$BN$47), "Mikro",
IF(AND(BC263&gt;=Pieņēmumi!$BN$47,BC263&lt;Pieņēmumi!$BN$48), "Mazs",
IF(AND(BC263&gt;=Pieņēmumi!$BN$48,BC263&lt;Pieņēmumi!$BN$49), "Vidējs","Liels"))))</f>
        <v>Vidējs</v>
      </c>
      <c r="BE263" s="9">
        <f>IF(BD263="Mikro",Pieņēmumi!$BN$31*BB263*0.5,
IF(BD263="Mazs",Pieņēmumi!$BN$31*BB263,
IF(BD263="Vidējs",Pieņēmumi!$BN$32*BB263,
IF(BD263="Liels",Pieņēmumi!$BN$34*BB263,
0))))</f>
        <v>2.454780361757106</v>
      </c>
      <c r="BF263" s="9">
        <f>IF(BD263="Mikro",Pieņēmumi!$BN$31*BB263*0.5,0)</f>
        <v>0</v>
      </c>
      <c r="BG263">
        <v>39</v>
      </c>
      <c r="BH263">
        <v>2</v>
      </c>
      <c r="BI263" s="2">
        <f t="shared" si="218"/>
        <v>19.5</v>
      </c>
      <c r="BJ263" s="6">
        <f>ROUNDUP(IF($A263=1,BG263/Pieņēmumi!$BY$39,IF($A263=2,BG263/Pieņēmumi!$BY$40,IF($A263=3,BG263/Pieņēmumi!$BY$41,BG263/Pieņēmumi!$BY$42))),$BJ$10)</f>
        <v>2</v>
      </c>
      <c r="BK263" s="6">
        <f t="shared" si="168"/>
        <v>19.5</v>
      </c>
      <c r="BL263" s="6" t="str">
        <f>IF(AND(BK263&gt;=0,BK263&lt;Pieņēmumi!$BY$46),0,
IF(AND(BK263&gt;= Pieņēmumi!$BY$46,BK263&lt;Pieņēmumi!$BY$47), "Mikro",
IF(AND(BK263&gt;=Pieņēmumi!$BY$47,BK263&lt;Pieņēmumi!$BY$48), "Mazs",
IF(AND(BK263&gt;=Pieņēmumi!$BY$48,BK263&lt;Pieņēmumi!$BY$49), "Vidējs","Liels"))))</f>
        <v>Vidējs</v>
      </c>
      <c r="BM263" s="9">
        <f>IF(BL263="Mikro",Pieņēmumi!$BY$31*BJ263*0.5,
IF(BL263="Mazs",Pieņēmumi!$BY$31*BJ263,
IF(BL263="Vidējs",Pieņēmumi!$BY$32*BJ263,
IF(BL263="Liels",Pieņēmumi!$BY$34*BJ263,
0))))</f>
        <v>2.5839793281653747</v>
      </c>
      <c r="BN263" s="9">
        <f>IF(BL263="Mikro",Pieņēmumi!$BY$31*BJ263*0.5,0)</f>
        <v>0</v>
      </c>
      <c r="BO263">
        <v>32</v>
      </c>
      <c r="BP263">
        <v>2</v>
      </c>
      <c r="BQ263" s="2">
        <f t="shared" si="210"/>
        <v>16</v>
      </c>
      <c r="BR263" s="6">
        <f>ROUNDUP(IF($A263=1,BO263/Pieņēmumi!$CJ$39,IF($A263=2,BO263/Pieņēmumi!$CJ$40,IF($A263=3,BO263/Pieņēmumi!$CJ$41,BO263/Pieņēmumi!$CJ$42))),$BR$10)</f>
        <v>2</v>
      </c>
      <c r="BS263" s="6">
        <f t="shared" si="169"/>
        <v>16</v>
      </c>
      <c r="BT263" s="6" t="str">
        <f>IF(AND(BS263&gt;=0,BS263&lt;Pieņēmumi!$CJ$46),0,
IF(AND(BS263&gt;= Pieņēmumi!$CJ$46,BS263&lt;Pieņēmumi!$CJ$47), "Mikro",
IF(AND(BS263&gt;=Pieņēmumi!$CJ$47,BS263&lt;Pieņēmumi!$CJ$48), "Mazs",
IF(AND(BS263&gt;=Pieņēmumi!$CJ$48,BS263&lt;Pieņēmumi!$CJ$49), "Vidējs","Liels"))))</f>
        <v>Vidējs</v>
      </c>
      <c r="BU263" s="9">
        <f>IF(BT263="Mikro",Pieņēmumi!$CJ$31*BR263*0.5,
IF(BT263="Mazs",Pieņēmumi!$CJ$31*BR263,
IF(BT263="Vidējs",Pieņēmumi!$CJ$32*BR263,
IF(BT263="Liels",Pieņēmumi!$CJ$34*BR263,
0))))</f>
        <v>2.5839793281653747</v>
      </c>
      <c r="BV263" s="9">
        <f>IF(BT263="Mikro",Pieņēmumi!$CJ$31*BR263*0.5,0)</f>
        <v>0</v>
      </c>
      <c r="BW263">
        <v>12</v>
      </c>
      <c r="BX263">
        <v>1</v>
      </c>
      <c r="BY263" s="2">
        <f>BW263/BX263</f>
        <v>12</v>
      </c>
      <c r="BZ263" s="6">
        <f>ROUNDUP(IF($A263=1,BW263/Pieņēmumi!$CU$42,IF($A263=2,BW263/Pieņēmumi!$CU$43,IF($A263=3,BW263/Pieņēmumi!$CU$44,BW263/Pieņēmumi!$CU$45))),$CH$10)</f>
        <v>1</v>
      </c>
      <c r="CA263" s="6">
        <f t="shared" si="170"/>
        <v>12</v>
      </c>
      <c r="CB263" s="6" t="str">
        <f>IF(AND(CA263&gt;=0,CA263&lt;Pieņēmumi!$CU$49),0,
IF(AND(CA263&gt;=Pieņēmumi!$CU$49,CA263&lt;Pieņēmumi!$CU$50),"Mazs",
IF(AND(CA263&gt;=Pieņēmumi!$CU$50,CA263&lt;Pieņēmumi!$CU$51),"Vidējs","Liels")))</f>
        <v>Vidējs</v>
      </c>
      <c r="CC263" s="9">
        <f>IF(CB263="Mazs",Pieņēmumi!$CU$34*BZ263,IF(CB263="Vidējs",Pieņēmumi!$CU$35*BZ263,IF(CB263="Liels",Pieņēmumi!$CU$37*BZ263,0)))</f>
        <v>1.3888888888888891</v>
      </c>
      <c r="CD263" s="9">
        <f>IF(CB263="Mazs",(Pieņēmumi!$CU$35-Pieņēmumi!$CU$34)*BZ263,0)</f>
        <v>0</v>
      </c>
      <c r="CE263">
        <v>13</v>
      </c>
      <c r="CF263">
        <v>1</v>
      </c>
      <c r="CG263" s="2">
        <f>CE263/CF263</f>
        <v>13</v>
      </c>
      <c r="CH263" s="6">
        <f>ROUNDUP(IF($A263=1,CE263/Pieņēmumi!$DE$42,IF($A263=2,CE263/Pieņēmumi!$DE$43,IF($A263=3,CE263/Pieņēmumi!$DE$44,CE263/Pieņēmumi!$DE$45))),$CH$10)</f>
        <v>1</v>
      </c>
      <c r="CI263" s="6">
        <f t="shared" si="171"/>
        <v>13</v>
      </c>
      <c r="CJ263" s="6" t="str">
        <f>IF(AND(CI263&gt;=0,CI263&lt;Pieņēmumi!$DE$49),0,
IF(AND(CI263&gt;=Pieņēmumi!$DE$49,CI263&lt;Pieņēmumi!$DE$50),"Mazs",
IF(AND(CI263&gt;=Pieņēmumi!$DE$50,CI263&lt;Pieņēmumi!$DE$51),"Vidējs","Liels")))</f>
        <v>Vidējs</v>
      </c>
      <c r="CK263" s="9">
        <f>IF(CJ263="Mazs",Pieņēmumi!$DE$34*CH263,IF(CJ263="Vidējs",Pieņēmumi!$DE$35*CH263,IF(CJ263="Liels",Pieņēmumi!$DE$37*CH263,0)))</f>
        <v>1.3888888888888891</v>
      </c>
      <c r="CL263" s="9">
        <f>IF(CJ263="Mazs",(Pieņēmumi!$DE$35-Pieņēmumi!$DE$34)*CH263,0)</f>
        <v>0</v>
      </c>
      <c r="CM263">
        <v>3</v>
      </c>
      <c r="CN263">
        <v>1</v>
      </c>
      <c r="CO263" s="2">
        <f>CM263/CN263</f>
        <v>3</v>
      </c>
      <c r="CP263" s="6">
        <f>ROUNDUP(IF($A263=1,CM263/Pieņēmumi!$DO$42,IF($A263=2,CM263/Pieņēmumi!$DO$43,IF($A263=3,CM263/Pieņēmumi!$DO$44,CM263/Pieņēmumi!$DO$45))),$CP$10)</f>
        <v>1</v>
      </c>
      <c r="CQ263" s="6">
        <f t="shared" si="172"/>
        <v>3</v>
      </c>
      <c r="CR263" s="6" t="str">
        <f>IF(AND(CQ263&gt;=0,CQ263&lt;Pieņēmumi!$DO$49),0,
IF(AND(CQ263&gt;=Pieņēmumi!$DO$49,CQ263&lt;Pieņēmumi!$DO$50),"Mazs",
IF(AND(CQ263&gt;=Pieņēmumi!$DO$50,CQ263&lt;Pieņēmumi!$DO$51),"Vidējs","Liels")))</f>
        <v>Mazs</v>
      </c>
      <c r="CS263" s="9">
        <f>IF(CR263="Mazs",Pieņēmumi!$DO$34*CP263,IF(CR263="Vidējs",Pieņēmumi!$DO$35*CP263,IF(CR263="Liels",Pieņēmumi!$DO$37*CP263,0)))</f>
        <v>1.151571739807034</v>
      </c>
      <c r="CT263" s="9">
        <f>IF(CR263="Mazs",(Pieņēmumi!$DO$35-Pieņēmumi!$DO$34)*CP263,0)</f>
        <v>0.23731714908185508</v>
      </c>
      <c r="CU263" s="6">
        <f t="shared" si="173"/>
        <v>334</v>
      </c>
      <c r="CV263" s="6">
        <f t="shared" si="174"/>
        <v>21</v>
      </c>
      <c r="CW263" s="2">
        <f t="shared" si="175"/>
        <v>15.904761904761905</v>
      </c>
      <c r="CX263" t="str">
        <f t="shared" si="176"/>
        <v>Vidējā</v>
      </c>
    </row>
    <row r="264" spans="1:102" x14ac:dyDescent="0.25">
      <c r="A264" s="5">
        <v>1</v>
      </c>
      <c r="B264" s="23">
        <v>0.54886200910995842</v>
      </c>
      <c r="C264">
        <v>84</v>
      </c>
      <c r="D264">
        <v>4</v>
      </c>
      <c r="E264" s="2">
        <f t="shared" si="212"/>
        <v>21</v>
      </c>
      <c r="F264" s="6">
        <f>ROUNDUP(IF($A264=1,C264/Pieņēmumi!$B$39,IF($A264=2,C264/Pieņēmumi!$B$40,IF($A264=3,C264/Pieņēmumi!$B$41,C264/Pieņēmumi!$B$42))),$F$10)</f>
        <v>5</v>
      </c>
      <c r="G264" s="6">
        <f t="shared" si="161"/>
        <v>16.8</v>
      </c>
      <c r="H264" s="6" t="str">
        <f>IF(AND(G264&gt;=0,G264&lt;Pieņēmumi!$B$46),0,
IF(AND(G264&gt;= Pieņēmumi!$B$46,G264&lt;Pieņēmumi!$B$47), "Mikro",
IF(AND(G264&gt;=Pieņēmumi!$B$47,G264&lt;Pieņēmumi!$B$48), "Mazs",
IF(AND(G264&gt;=Pieņēmumi!$B$48,G264&lt;Pieņēmumi!$B$49), "Vidējs","Liels"))))</f>
        <v>Vidējs</v>
      </c>
      <c r="I264" s="9">
        <f>IF(H264="Mikro",Pieņēmumi!$B$31*F264*0.5,
IF(H264="Mazs",Pieņēmumi!$B$31*F264,
IF(H264="Vidējs",Pieņēmumi!$B$32*F264,
IF(H264="Liels",Pieņēmumi!$B$34*F264,
0))))</f>
        <v>4.0374677002583974</v>
      </c>
      <c r="J264" s="9">
        <f>IF(H264="Mikro",Pieņēmumi!$B$31*F264*0.5,0)</f>
        <v>0</v>
      </c>
      <c r="K264">
        <v>80</v>
      </c>
      <c r="L264">
        <v>3</v>
      </c>
      <c r="M264" s="2">
        <f t="shared" si="213"/>
        <v>26.666666666666668</v>
      </c>
      <c r="N264" s="6">
        <f>ROUNDUP(IF($A264=1,K264/Pieņēmumi!$L$39,IF($A264=2,K264/Pieņēmumi!$L$40,IF($A264=3,K264/Pieņēmumi!$L$41,K264/Pieņēmumi!$L$42))),$N$10)</f>
        <v>4</v>
      </c>
      <c r="O264" s="6">
        <f t="shared" si="162"/>
        <v>20</v>
      </c>
      <c r="P264" s="6" t="str">
        <f>IF(AND(O264&gt;=0,O264&lt;Pieņēmumi!$L$46),0,
IF(AND(O264&gt;= Pieņēmumi!$L$46,O264&lt;Pieņēmumi!$L$47), "Mikro",
IF(AND(O264&gt;=Pieņēmumi!$L$47,O264&lt;Pieņēmumi!$L$48), "Mazs",
IF(AND(O264&gt;=Pieņēmumi!$L$48,O264&lt;Pieņēmumi!$L$49), "Vidējs","Liels"))))</f>
        <v>Vidējs</v>
      </c>
      <c r="Q264" s="9">
        <f>IF(P264="Mikro",Pieņēmumi!$L$31*N264*0.5,
IF(P264="Mazs",Pieņēmumi!$L$31*N264,
IF(P264="Vidējs",Pieņēmumi!$L$32*N264,
IF(P264="Liels",Pieņēmumi!$L$34*N264,
0))))</f>
        <v>3.3591731266149876</v>
      </c>
      <c r="R264" s="9">
        <f>IF(P264="Mikro",Pieņēmumi!$L$31*N264*0.5,0)</f>
        <v>0</v>
      </c>
      <c r="S264">
        <v>61</v>
      </c>
      <c r="T264">
        <v>3</v>
      </c>
      <c r="U264" s="2">
        <f t="shared" si="214"/>
        <v>20.333333333333332</v>
      </c>
      <c r="V264" s="6">
        <f>ROUNDUP(IF($A264=1,S264/Pieņēmumi!$V$39,IF($A264=2,S264/Pieņēmumi!$V$40,IF($A264=3,S264/Pieņēmumi!$V$41,S264/Pieņēmumi!$V$42))),$V$10)</f>
        <v>4</v>
      </c>
      <c r="W264" s="6">
        <f t="shared" si="163"/>
        <v>15.25</v>
      </c>
      <c r="X264" s="6" t="str">
        <f>IF(AND(W264&gt;=0,W264&lt;Pieņēmumi!$V$46),0,
IF(AND(W264&gt;= Pieņēmumi!$V$46,W264&lt;Pieņēmumi!$V$47), "Mikro",
IF(AND(W264&gt;=Pieņēmumi!$V$47,W264&lt;Pieņēmumi!$V$48), "Mazs",
IF(AND(W264&gt;=Pieņēmumi!$V$48,W264&lt;Pieņēmumi!$V$49), "Vidējs","Liels"))))</f>
        <v>Vidējs</v>
      </c>
      <c r="Y264" s="9">
        <f>IF(X264="Mikro",Pieņēmumi!$V$31*V264*0.5,
IF(X264="Mazs",Pieņēmumi!$V$31*V264,
IF(X264="Vidējs",Pieņēmumi!$V$32*V264,
IF(X264="Liels",Pieņēmumi!$V$34*V264,
0))))</f>
        <v>3.4883720930232562</v>
      </c>
      <c r="Z264" s="9">
        <f>IF(X264="Mikro",Pieņēmumi!$V$31*V264*0.5,0)</f>
        <v>0</v>
      </c>
      <c r="AA264">
        <v>98</v>
      </c>
      <c r="AB264">
        <v>4</v>
      </c>
      <c r="AC264" s="2">
        <f t="shared" si="215"/>
        <v>24.5</v>
      </c>
      <c r="AD264" s="6">
        <f>ROUNDUP(IF($A264=1,AA264/Pieņēmumi!$AF$39,IF($A264=2,AA264/Pieņēmumi!$AF$40,IF($A264=3,AA264/Pieņēmumi!$AF$41,AA264/Pieņēmumi!$AF$42))),$AD$10)</f>
        <v>5</v>
      </c>
      <c r="AE264" s="6">
        <f t="shared" si="164"/>
        <v>19.600000000000001</v>
      </c>
      <c r="AF264" s="6" t="str">
        <f>IF(AND(AE264&gt;=0,AE264&lt;Pieņēmumi!$AF$46),0,
IF(AND(AE264&gt;= Pieņēmumi!$AF$46,AE264&lt;Pieņēmumi!$AF$47), "Mikro",
IF(AND(AE264&gt;=Pieņēmumi!$AF$47,AE264&lt;Pieņēmumi!$AF$48), "Mazs",
IF(AND(AE264&gt;=Pieņēmumi!$AF$48,AE264&lt;Pieņēmumi!$AF$49), "Vidējs","Liels"))))</f>
        <v>Vidējs</v>
      </c>
      <c r="AG264" s="9">
        <f>IF(AF264="Mikro",Pieņēmumi!$AF$31*AD264*0.5,
IF(AF264="Mazs",Pieņēmumi!$AF$31*AD264,
IF(AF264="Vidējs",Pieņēmumi!$AF$32*AD264,
IF(AF264="Liels",Pieņēmumi!$AF$34*AD264,
0))))</f>
        <v>5.1679586563307502</v>
      </c>
      <c r="AH264" s="9">
        <f>IF(AF264="Mikro",Pieņēmumi!$AF$31*AD264*0.5,0)</f>
        <v>0</v>
      </c>
      <c r="AI264">
        <v>78</v>
      </c>
      <c r="AJ264">
        <v>3</v>
      </c>
      <c r="AK264" s="2">
        <f t="shared" si="216"/>
        <v>26</v>
      </c>
      <c r="AL264" s="6">
        <f>ROUNDUP(IF($A264=1,AI264/Pieņēmumi!$AR$39,IF($A264=2,AI264/Pieņēmumi!$AR$40,IF($A264=3,AI264/Pieņēmumi!$AR$41,AI264/Pieņēmumi!$AR$42))),$AL$10)</f>
        <v>4</v>
      </c>
      <c r="AM264" s="6">
        <f t="shared" si="165"/>
        <v>19.5</v>
      </c>
      <c r="AN264" s="6" t="str">
        <f>IF(AND(AM264&gt;=0,AM264&lt;Pieņēmumi!$AR$46),0,
IF(AND(AM264&gt;= Pieņēmumi!$AR$46,AM264&lt;Pieņēmumi!$AR$47), "Mikro",
IF(AND(AM264&gt;=Pieņēmumi!$AR$47,AM264&lt;Pieņēmumi!$AR$48), "Mazs",
IF(AND(AM264&gt;=Pieņēmumi!$AR$48,AM264&lt;Pieņēmumi!$AR$49), "Vidējs","Liels"))))</f>
        <v>Vidējs</v>
      </c>
      <c r="AO264" s="9">
        <f>IF(AN264="Mikro",Pieņēmumi!$AR$31*AL264*0.5,
IF(AN264="Mazs",Pieņēmumi!$AR$31*AL264,
IF(AN264="Vidējs",Pieņēmumi!$AR$32*AL264,
IF(AN264="Liels",Pieņēmumi!$AR$34*AL264,
0))))</f>
        <v>4.3927648578811374</v>
      </c>
      <c r="AP264" s="9">
        <f>IF(AN264="Mikro",Pieņēmumi!$AR$31*AL264*0.5,0)</f>
        <v>0</v>
      </c>
      <c r="AQ264">
        <v>82</v>
      </c>
      <c r="AR264">
        <v>3</v>
      </c>
      <c r="AS264" s="2">
        <f t="shared" si="217"/>
        <v>27.333333333333332</v>
      </c>
      <c r="AT264" s="6">
        <f>ROUNDUP(IF($A264=1,AQ264/Pieņēmumi!$BC$39,IF($A264=2,AQ264/Pieņēmumi!$BC$40,IF($A264=3,AQ264/Pieņēmumi!$BC$41,AQ264/Pieņēmumi!$BC$42))),$AT$10)</f>
        <v>4</v>
      </c>
      <c r="AU264" s="6">
        <f t="shared" si="166"/>
        <v>20.5</v>
      </c>
      <c r="AV264" s="6" t="str">
        <f>IF(AND(AU264&gt;=0,AU264&lt;Pieņēmumi!$BC$46),0,
IF(AND(AU264&gt;= Pieņēmumi!$BC$46,AU264&lt;Pieņēmumi!$BC$47), "Mikro",
IF(AND(AU264&gt;=Pieņēmumi!$BC$47,AU264&lt;Pieņēmumi!$BC$48), "Mazs",
IF(AND(AU264&gt;=Pieņēmumi!$BC$48,AU264&lt;Pieņēmumi!$BC$49), "Vidējs","Liels"))))</f>
        <v>Vidējs</v>
      </c>
      <c r="AW264" s="9">
        <f>IF(AV264="Mikro",Pieņēmumi!$BC$31*AT264*0.5,
IF(AV264="Mazs",Pieņēmumi!$BC$31*AT264,
IF(AV264="Vidējs",Pieņēmumi!$BC$32*AT264,
IF(AV264="Liels",Pieņēmumi!$BC$34*AT264,
0))))</f>
        <v>4.6511627906976747</v>
      </c>
      <c r="AX264" s="9">
        <f>IF(AV264="Mikro",Pieņēmumi!$BC$31*AT264*0.5,0)</f>
        <v>0</v>
      </c>
      <c r="AY264">
        <v>79</v>
      </c>
      <c r="AZ264">
        <v>3</v>
      </c>
      <c r="BA264" s="2">
        <f t="shared" si="211"/>
        <v>26.333333333333332</v>
      </c>
      <c r="BB264" s="6">
        <f>ROUNDUP(IF($A264=1,AY264/Pieņēmumi!$BN$39,IF($A264=2,AY264/Pieņēmumi!$BN$40,IF($A264=3,AY264/Pieņēmumi!$BN$41,AY264/Pieņēmumi!$BN$42))),$BB$10)</f>
        <v>4</v>
      </c>
      <c r="BC264" s="6">
        <f t="shared" si="167"/>
        <v>19.75</v>
      </c>
      <c r="BD264" s="6" t="str">
        <f>IF(AND(BC264&gt;=0,BC264&lt;Pieņēmumi!$BN$46),0,
IF(AND(BC264&gt;= Pieņēmumi!$BN$46,BC264&lt;Pieņēmumi!$BN$47), "Mikro",
IF(AND(BC264&gt;=Pieņēmumi!$BN$47,BC264&lt;Pieņēmumi!$BN$48), "Mazs",
IF(AND(BC264&gt;=Pieņēmumi!$BN$48,BC264&lt;Pieņēmumi!$BN$49), "Vidējs","Liels"))))</f>
        <v>Vidējs</v>
      </c>
      <c r="BE264" s="9">
        <f>IF(BD264="Mikro",Pieņēmumi!$BN$31*BB264*0.5,
IF(BD264="Mazs",Pieņēmumi!$BN$31*BB264,
IF(BD264="Vidējs",Pieņēmumi!$BN$32*BB264,
IF(BD264="Liels",Pieņēmumi!$BN$34*BB264,
0))))</f>
        <v>4.909560723514212</v>
      </c>
      <c r="BF264" s="9">
        <f>IF(BD264="Mikro",Pieņēmumi!$BN$31*BB264*0.5,0)</f>
        <v>0</v>
      </c>
      <c r="BG264">
        <v>55</v>
      </c>
      <c r="BH264">
        <v>2</v>
      </c>
      <c r="BI264" s="2">
        <f t="shared" si="218"/>
        <v>27.5</v>
      </c>
      <c r="BJ264" s="6">
        <f>ROUNDUP(IF($A264=1,BG264/Pieņēmumi!$BY$39,IF($A264=2,BG264/Pieņēmumi!$BY$40,IF($A264=3,BG264/Pieņēmumi!$BY$41,BG264/Pieņēmumi!$BY$42))),$BJ$10)</f>
        <v>3</v>
      </c>
      <c r="BK264" s="6">
        <f t="shared" si="168"/>
        <v>18.333333333333332</v>
      </c>
      <c r="BL264" s="6" t="str">
        <f>IF(AND(BK264&gt;=0,BK264&lt;Pieņēmumi!$BY$46),0,
IF(AND(BK264&gt;= Pieņēmumi!$BY$46,BK264&lt;Pieņēmumi!$BY$47), "Mikro",
IF(AND(BK264&gt;=Pieņēmumi!$BY$47,BK264&lt;Pieņēmumi!$BY$48), "Mazs",
IF(AND(BK264&gt;=Pieņēmumi!$BY$48,BK264&lt;Pieņēmumi!$BY$49), "Vidējs","Liels"))))</f>
        <v>Vidējs</v>
      </c>
      <c r="BM264" s="9">
        <f>IF(BL264="Mikro",Pieņēmumi!$BY$31*BJ264*0.5,
IF(BL264="Mazs",Pieņēmumi!$BY$31*BJ264,
IF(BL264="Vidējs",Pieņēmumi!$BY$32*BJ264,
IF(BL264="Liels",Pieņēmumi!$BY$34*BJ264,
0))))</f>
        <v>3.8759689922480618</v>
      </c>
      <c r="BN264" s="9">
        <f>IF(BL264="Mikro",Pieņēmumi!$BY$31*BJ264*0.5,0)</f>
        <v>0</v>
      </c>
      <c r="BO264">
        <v>44</v>
      </c>
      <c r="BP264">
        <v>2</v>
      </c>
      <c r="BQ264" s="2">
        <f t="shared" si="210"/>
        <v>22</v>
      </c>
      <c r="BR264" s="6">
        <f>ROUNDUP(IF($A264=1,BO264/Pieņēmumi!$CJ$39,IF($A264=2,BO264/Pieņēmumi!$CJ$40,IF($A264=3,BO264/Pieņēmumi!$CJ$41,BO264/Pieņēmumi!$CJ$42))),$BR$10)</f>
        <v>2</v>
      </c>
      <c r="BS264" s="6">
        <f t="shared" si="169"/>
        <v>22</v>
      </c>
      <c r="BT264" s="6" t="str">
        <f>IF(AND(BS264&gt;=0,BS264&lt;Pieņēmumi!$CJ$46),0,
IF(AND(BS264&gt;= Pieņēmumi!$CJ$46,BS264&lt;Pieņēmumi!$CJ$47), "Mikro",
IF(AND(BS264&gt;=Pieņēmumi!$CJ$47,BS264&lt;Pieņēmumi!$CJ$48), "Mazs",
IF(AND(BS264&gt;=Pieņēmumi!$CJ$48,BS264&lt;Pieņēmumi!$CJ$49), "Vidējs","Liels"))))</f>
        <v>Liels</v>
      </c>
      <c r="BU264" s="9">
        <f>IF(BT264="Mikro",Pieņēmumi!$CJ$31*BR264*0.5,
IF(BT264="Mazs",Pieņēmumi!$CJ$31*BR264,
IF(BT264="Vidējs",Pieņēmumi!$CJ$32*BR264,
IF(BT264="Liels",Pieņēmumi!$CJ$34*BR264,
0))))</f>
        <v>3.3910533910533909</v>
      </c>
      <c r="BV264" s="9">
        <f>IF(BT264="Mikro",Pieņēmumi!$CJ$31*BR264*0.5,0)</f>
        <v>0</v>
      </c>
      <c r="BW264">
        <v>0</v>
      </c>
      <c r="BX264">
        <v>0</v>
      </c>
      <c r="BY264" s="2">
        <v>0</v>
      </c>
      <c r="BZ264" s="6">
        <f>ROUNDUP(IF($A264=1,BW264/Pieņēmumi!$CU$42,IF($A264=2,BW264/Pieņēmumi!$CU$43,IF($A264=3,BW264/Pieņēmumi!$CU$44,BW264/Pieņēmumi!$CU$45))),$CH$10)</f>
        <v>0</v>
      </c>
      <c r="CA264" s="6">
        <f t="shared" si="170"/>
        <v>0</v>
      </c>
      <c r="CB264" s="6">
        <f>IF(AND(CA264&gt;=0,CA264&lt;Pieņēmumi!$CU$49),0,
IF(AND(CA264&gt;=Pieņēmumi!$CU$49,CA264&lt;Pieņēmumi!$CU$50),"Mazs",
IF(AND(CA264&gt;=Pieņēmumi!$CU$50,CA264&lt;Pieņēmumi!$CU$51),"Vidējs","Liels")))</f>
        <v>0</v>
      </c>
      <c r="CC264" s="9">
        <f>IF(CB264="Mazs",Pieņēmumi!$CU$34*BZ264,IF(CB264="Vidējs",Pieņēmumi!$CU$35*BZ264,IF(CB264="Liels",Pieņēmumi!$CU$37*BZ264,0)))</f>
        <v>0</v>
      </c>
      <c r="CD264" s="9">
        <f>IF(CB264="Mazs",(Pieņēmumi!$CU$35-Pieņēmumi!$CU$34)*BZ264,0)</f>
        <v>0</v>
      </c>
      <c r="CE264">
        <v>0</v>
      </c>
      <c r="CF264">
        <v>0</v>
      </c>
      <c r="CG264" s="2">
        <v>0</v>
      </c>
      <c r="CH264" s="6">
        <f>ROUNDUP(IF($A264=1,CE264/Pieņēmumi!$DE$42,IF($A264=2,CE264/Pieņēmumi!$DE$43,IF($A264=3,CE264/Pieņēmumi!$DE$44,CE264/Pieņēmumi!$DE$45))),$CH$10)</f>
        <v>0</v>
      </c>
      <c r="CI264" s="6">
        <f t="shared" si="171"/>
        <v>0</v>
      </c>
      <c r="CJ264" s="6">
        <f>IF(AND(CI264&gt;=0,CI264&lt;Pieņēmumi!$DE$49),0,
IF(AND(CI264&gt;=Pieņēmumi!$DE$49,CI264&lt;Pieņēmumi!$DE$50),"Mazs",
IF(AND(CI264&gt;=Pieņēmumi!$DE$50,CI264&lt;Pieņēmumi!$DE$51),"Vidējs","Liels")))</f>
        <v>0</v>
      </c>
      <c r="CK264" s="9">
        <f>IF(CJ264="Mazs",Pieņēmumi!$DE$34*CH264,IF(CJ264="Vidējs",Pieņēmumi!$DE$35*CH264,IF(CJ264="Liels",Pieņēmumi!$DE$37*CH264,0)))</f>
        <v>0</v>
      </c>
      <c r="CL264" s="9">
        <f>IF(CJ264="Mazs",(Pieņēmumi!$DE$35-Pieņēmumi!$DE$34)*CH264,0)</f>
        <v>0</v>
      </c>
      <c r="CM264">
        <v>0</v>
      </c>
      <c r="CN264">
        <v>0</v>
      </c>
      <c r="CO264" s="2">
        <v>0</v>
      </c>
      <c r="CP264" s="6">
        <f>ROUNDUP(IF($A264=1,CM264/Pieņēmumi!$DO$42,IF($A264=2,CM264/Pieņēmumi!$DO$43,IF($A264=3,CM264/Pieņēmumi!$DO$44,CM264/Pieņēmumi!$DO$45))),$CP$10)</f>
        <v>0</v>
      </c>
      <c r="CQ264" s="6">
        <f t="shared" si="172"/>
        <v>0</v>
      </c>
      <c r="CR264" s="6">
        <f>IF(AND(CQ264&gt;=0,CQ264&lt;Pieņēmumi!$DO$49),0,
IF(AND(CQ264&gt;=Pieņēmumi!$DO$49,CQ264&lt;Pieņēmumi!$DO$50),"Mazs",
IF(AND(CQ264&gt;=Pieņēmumi!$DO$50,CQ264&lt;Pieņēmumi!$DO$51),"Vidējs","Liels")))</f>
        <v>0</v>
      </c>
      <c r="CS264" s="9">
        <f>IF(CR264="Mazs",Pieņēmumi!$DO$34*CP264,IF(CR264="Vidējs",Pieņēmumi!$DO$35*CP264,IF(CR264="Liels",Pieņēmumi!$DO$37*CP264,0)))</f>
        <v>0</v>
      </c>
      <c r="CT264" s="9">
        <f>IF(CR264="Mazs",(Pieņēmumi!$DO$35-Pieņēmumi!$DO$34)*CP264,0)</f>
        <v>0</v>
      </c>
      <c r="CU264" s="6">
        <f t="shared" si="173"/>
        <v>661</v>
      </c>
      <c r="CV264" s="6">
        <f t="shared" si="174"/>
        <v>27</v>
      </c>
      <c r="CW264" s="2">
        <f t="shared" si="175"/>
        <v>24.481481481481481</v>
      </c>
      <c r="CX264" t="str">
        <f t="shared" si="176"/>
        <v>Lielā</v>
      </c>
    </row>
    <row r="265" spans="1:102" x14ac:dyDescent="0.25">
      <c r="A265" s="5">
        <v>2</v>
      </c>
      <c r="B265" s="23">
        <v>0.54880562190628623</v>
      </c>
      <c r="C265">
        <v>33</v>
      </c>
      <c r="D265">
        <v>2</v>
      </c>
      <c r="E265" s="2">
        <f t="shared" si="212"/>
        <v>16.5</v>
      </c>
      <c r="F265" s="6">
        <f>ROUNDUP(IF($A265=1,C265/Pieņēmumi!$B$39,IF($A265=2,C265/Pieņēmumi!$B$40,IF($A265=3,C265/Pieņēmumi!$B$41,C265/Pieņēmumi!$B$42))),$F$10)</f>
        <v>2</v>
      </c>
      <c r="G265" s="6">
        <f t="shared" si="161"/>
        <v>16.5</v>
      </c>
      <c r="H265" s="6" t="str">
        <f>IF(AND(G265&gt;=0,G265&lt;Pieņēmumi!$B$46),0,
IF(AND(G265&gt;= Pieņēmumi!$B$46,G265&lt;Pieņēmumi!$B$47), "Mikro",
IF(AND(G265&gt;=Pieņēmumi!$B$47,G265&lt;Pieņēmumi!$B$48), "Mazs",
IF(AND(G265&gt;=Pieņēmumi!$B$48,G265&lt;Pieņēmumi!$B$49), "Vidējs","Liels"))))</f>
        <v>Vidējs</v>
      </c>
      <c r="I265" s="9">
        <f>IF(H265="Mikro",Pieņēmumi!$B$31*F265*0.5,
IF(H265="Mazs",Pieņēmumi!$B$31*F265,
IF(H265="Vidējs",Pieņēmumi!$B$32*F265,
IF(H265="Liels",Pieņēmumi!$B$34*F265,
0))))</f>
        <v>1.614987080103359</v>
      </c>
      <c r="J265" s="9">
        <f>IF(H265="Mikro",Pieņēmumi!$B$31*F265*0.5,0)</f>
        <v>0</v>
      </c>
      <c r="K265">
        <v>30</v>
      </c>
      <c r="L265">
        <v>2</v>
      </c>
      <c r="M265" s="2">
        <f t="shared" si="213"/>
        <v>15</v>
      </c>
      <c r="N265" s="6">
        <f>ROUNDUP(IF($A265=1,K265/Pieņēmumi!$L$39,IF($A265=2,K265/Pieņēmumi!$L$40,IF($A265=3,K265/Pieņēmumi!$L$41,K265/Pieņēmumi!$L$42))),$N$10)</f>
        <v>2</v>
      </c>
      <c r="O265" s="6">
        <f t="shared" si="162"/>
        <v>15</v>
      </c>
      <c r="P265" s="6" t="str">
        <f>IF(AND(O265&gt;=0,O265&lt;Pieņēmumi!$L$46),0,
IF(AND(O265&gt;= Pieņēmumi!$L$46,O265&lt;Pieņēmumi!$L$47), "Mikro",
IF(AND(O265&gt;=Pieņēmumi!$L$47,O265&lt;Pieņēmumi!$L$48), "Mazs",
IF(AND(O265&gt;=Pieņēmumi!$L$48,O265&lt;Pieņēmumi!$L$49), "Vidējs","Liels"))))</f>
        <v>Vidējs</v>
      </c>
      <c r="Q265" s="9">
        <f>IF(P265="Mikro",Pieņēmumi!$L$31*N265*0.5,
IF(P265="Mazs",Pieņēmumi!$L$31*N265,
IF(P265="Vidējs",Pieņēmumi!$L$32*N265,
IF(P265="Liels",Pieņēmumi!$L$34*N265,
0))))</f>
        <v>1.6795865633074938</v>
      </c>
      <c r="R265" s="9">
        <f>IF(P265="Mikro",Pieņēmumi!$L$31*N265*0.5,0)</f>
        <v>0</v>
      </c>
      <c r="S265">
        <v>43</v>
      </c>
      <c r="T265">
        <v>2</v>
      </c>
      <c r="U265" s="2">
        <f t="shared" si="214"/>
        <v>21.5</v>
      </c>
      <c r="V265" s="6">
        <f>ROUNDUP(IF($A265=1,S265/Pieņēmumi!$V$39,IF($A265=2,S265/Pieņēmumi!$V$40,IF($A265=3,S265/Pieņēmumi!$V$41,S265/Pieņēmumi!$V$42))),$V$10)</f>
        <v>3</v>
      </c>
      <c r="W265" s="6">
        <f t="shared" si="163"/>
        <v>14.333333333333334</v>
      </c>
      <c r="X265" s="6" t="str">
        <f>IF(AND(W265&gt;=0,W265&lt;Pieņēmumi!$V$46),0,
IF(AND(W265&gt;= Pieņēmumi!$V$46,W265&lt;Pieņēmumi!$V$47), "Mikro",
IF(AND(W265&gt;=Pieņēmumi!$V$47,W265&lt;Pieņēmumi!$V$48), "Mazs",
IF(AND(W265&gt;=Pieņēmumi!$V$48,W265&lt;Pieņēmumi!$V$49), "Vidējs","Liels"))))</f>
        <v>Vidējs</v>
      </c>
      <c r="Y265" s="9">
        <f>IF(X265="Mikro",Pieņēmumi!$V$31*V265*0.5,
IF(X265="Mazs",Pieņēmumi!$V$31*V265,
IF(X265="Vidējs",Pieņēmumi!$V$32*V265,
IF(X265="Liels",Pieņēmumi!$V$34*V265,
0))))</f>
        <v>2.6162790697674421</v>
      </c>
      <c r="Z265" s="9">
        <f>IF(X265="Mikro",Pieņēmumi!$V$31*V265*0.5,0)</f>
        <v>0</v>
      </c>
      <c r="AA265">
        <v>16</v>
      </c>
      <c r="AB265">
        <v>1</v>
      </c>
      <c r="AC265" s="2">
        <f t="shared" si="215"/>
        <v>16</v>
      </c>
      <c r="AD265" s="6">
        <f>ROUNDUP(IF($A265=1,AA265/Pieņēmumi!$AF$39,IF($A265=2,AA265/Pieņēmumi!$AF$40,IF($A265=3,AA265/Pieņēmumi!$AF$41,AA265/Pieņēmumi!$AF$42))),$AD$10)</f>
        <v>1</v>
      </c>
      <c r="AE265" s="6">
        <f t="shared" si="164"/>
        <v>16</v>
      </c>
      <c r="AF265" s="6" t="str">
        <f>IF(AND(AE265&gt;=0,AE265&lt;Pieņēmumi!$AF$46),0,
IF(AND(AE265&gt;= Pieņēmumi!$AF$46,AE265&lt;Pieņēmumi!$AF$47), "Mikro",
IF(AND(AE265&gt;=Pieņēmumi!$AF$47,AE265&lt;Pieņēmumi!$AF$48), "Mazs",
IF(AND(AE265&gt;=Pieņēmumi!$AF$48,AE265&lt;Pieņēmumi!$AF$49), "Vidējs","Liels"))))</f>
        <v>Vidējs</v>
      </c>
      <c r="AG265" s="9">
        <f>IF(AF265="Mikro",Pieņēmumi!$AF$31*AD265*0.5,
IF(AF265="Mazs",Pieņēmumi!$AF$31*AD265,
IF(AF265="Vidējs",Pieņēmumi!$AF$32*AD265,
IF(AF265="Liels",Pieņēmumi!$AF$34*AD265,
0))))</f>
        <v>1.03359173126615</v>
      </c>
      <c r="AH265" s="9">
        <f>IF(AF265="Mikro",Pieņēmumi!$AF$31*AD265*0.5,0)</f>
        <v>0</v>
      </c>
      <c r="AI265">
        <v>39</v>
      </c>
      <c r="AJ265">
        <v>2</v>
      </c>
      <c r="AK265" s="2">
        <f t="shared" si="216"/>
        <v>19.5</v>
      </c>
      <c r="AL265" s="6">
        <f>ROUNDUP(IF($A265=1,AI265/Pieņēmumi!$AR$39,IF($A265=2,AI265/Pieņēmumi!$AR$40,IF($A265=3,AI265/Pieņēmumi!$AR$41,AI265/Pieņēmumi!$AR$42))),$AL$10)</f>
        <v>2</v>
      </c>
      <c r="AM265" s="6">
        <f t="shared" si="165"/>
        <v>19.5</v>
      </c>
      <c r="AN265" s="6" t="str">
        <f>IF(AND(AM265&gt;=0,AM265&lt;Pieņēmumi!$AR$46),0,
IF(AND(AM265&gt;= Pieņēmumi!$AR$46,AM265&lt;Pieņēmumi!$AR$47), "Mikro",
IF(AND(AM265&gt;=Pieņēmumi!$AR$47,AM265&lt;Pieņēmumi!$AR$48), "Mazs",
IF(AND(AM265&gt;=Pieņēmumi!$AR$48,AM265&lt;Pieņēmumi!$AR$49), "Vidējs","Liels"))))</f>
        <v>Vidējs</v>
      </c>
      <c r="AO265" s="9">
        <f>IF(AN265="Mikro",Pieņēmumi!$AR$31*AL265*0.5,
IF(AN265="Mazs",Pieņēmumi!$AR$31*AL265,
IF(AN265="Vidējs",Pieņēmumi!$AR$32*AL265,
IF(AN265="Liels",Pieņēmumi!$AR$34*AL265,
0))))</f>
        <v>2.1963824289405687</v>
      </c>
      <c r="AP265" s="9">
        <f>IF(AN265="Mikro",Pieņēmumi!$AR$31*AL265*0.5,0)</f>
        <v>0</v>
      </c>
      <c r="AQ265">
        <v>38</v>
      </c>
      <c r="AR265">
        <v>2</v>
      </c>
      <c r="AS265" s="2">
        <f t="shared" si="217"/>
        <v>19</v>
      </c>
      <c r="AT265" s="6">
        <f>ROUNDUP(IF($A265=1,AQ265/Pieņēmumi!$BC$39,IF($A265=2,AQ265/Pieņēmumi!$BC$40,IF($A265=3,AQ265/Pieņēmumi!$BC$41,AQ265/Pieņēmumi!$BC$42))),$AT$10)</f>
        <v>2</v>
      </c>
      <c r="AU265" s="6">
        <f t="shared" si="166"/>
        <v>19</v>
      </c>
      <c r="AV265" s="6" t="str">
        <f>IF(AND(AU265&gt;=0,AU265&lt;Pieņēmumi!$BC$46),0,
IF(AND(AU265&gt;= Pieņēmumi!$BC$46,AU265&lt;Pieņēmumi!$BC$47), "Mikro",
IF(AND(AU265&gt;=Pieņēmumi!$BC$47,AU265&lt;Pieņēmumi!$BC$48), "Mazs",
IF(AND(AU265&gt;=Pieņēmumi!$BC$48,AU265&lt;Pieņēmumi!$BC$49), "Vidējs","Liels"))))</f>
        <v>Vidējs</v>
      </c>
      <c r="AW265" s="9">
        <f>IF(AV265="Mikro",Pieņēmumi!$BC$31*AT265*0.5,
IF(AV265="Mazs",Pieņēmumi!$BC$31*AT265,
IF(AV265="Vidējs",Pieņēmumi!$BC$32*AT265,
IF(AV265="Liels",Pieņēmumi!$BC$34*AT265,
0))))</f>
        <v>2.3255813953488373</v>
      </c>
      <c r="AX265" s="9">
        <f>IF(AV265="Mikro",Pieņēmumi!$BC$31*AT265*0.5,0)</f>
        <v>0</v>
      </c>
      <c r="AY265">
        <v>48</v>
      </c>
      <c r="AZ265">
        <v>3</v>
      </c>
      <c r="BA265" s="2">
        <f t="shared" si="211"/>
        <v>16</v>
      </c>
      <c r="BB265" s="6">
        <f>ROUNDUP(IF($A265=1,AY265/Pieņēmumi!$BN$39,IF($A265=2,AY265/Pieņēmumi!$BN$40,IF($A265=3,AY265/Pieņēmumi!$BN$41,AY265/Pieņēmumi!$BN$42))),$BB$10)</f>
        <v>2</v>
      </c>
      <c r="BC265" s="6">
        <f t="shared" si="167"/>
        <v>24</v>
      </c>
      <c r="BD265" s="6" t="str">
        <f>IF(AND(BC265&gt;=0,BC265&lt;Pieņēmumi!$BN$46),0,
IF(AND(BC265&gt;= Pieņēmumi!$BN$46,BC265&lt;Pieņēmumi!$BN$47), "Mikro",
IF(AND(BC265&gt;=Pieņēmumi!$BN$47,BC265&lt;Pieņēmumi!$BN$48), "Mazs",
IF(AND(BC265&gt;=Pieņēmumi!$BN$48,BC265&lt;Pieņēmumi!$BN$49), "Vidējs","Liels"))))</f>
        <v>Liels</v>
      </c>
      <c r="BE265" s="9">
        <f>IF(BD265="Mikro",Pieņēmumi!$BN$31*BB265*0.5,
IF(BD265="Mazs",Pieņēmumi!$BN$31*BB265,
IF(BD265="Vidējs",Pieņēmumi!$BN$32*BB265,
IF(BD265="Liels",Pieņēmumi!$BN$34*BB265,
0))))</f>
        <v>3.1746031746031744</v>
      </c>
      <c r="BF265" s="9">
        <f>IF(BD265="Mikro",Pieņēmumi!$BN$31*BB265*0.5,0)</f>
        <v>0</v>
      </c>
      <c r="BG265">
        <v>43</v>
      </c>
      <c r="BH265">
        <v>2</v>
      </c>
      <c r="BI265" s="2">
        <f t="shared" si="218"/>
        <v>21.5</v>
      </c>
      <c r="BJ265" s="6">
        <f>ROUNDUP(IF($A265=1,BG265/Pieņēmumi!$BY$39,IF($A265=2,BG265/Pieņēmumi!$BY$40,IF($A265=3,BG265/Pieņēmumi!$BY$41,BG265/Pieņēmumi!$BY$42))),$BJ$10)</f>
        <v>2</v>
      </c>
      <c r="BK265" s="6">
        <f t="shared" si="168"/>
        <v>21.5</v>
      </c>
      <c r="BL265" s="6" t="str">
        <f>IF(AND(BK265&gt;=0,BK265&lt;Pieņēmumi!$BY$46),0,
IF(AND(BK265&gt;= Pieņēmumi!$BY$46,BK265&lt;Pieņēmumi!$BY$47), "Mikro",
IF(AND(BK265&gt;=Pieņēmumi!$BY$47,BK265&lt;Pieņēmumi!$BY$48), "Mazs",
IF(AND(BK265&gt;=Pieņēmumi!$BY$48,BK265&lt;Pieņēmumi!$BY$49), "Vidējs","Liels"))))</f>
        <v>Liels</v>
      </c>
      <c r="BM265" s="9">
        <f>IF(BL265="Mikro",Pieņēmumi!$BY$31*BJ265*0.5,
IF(BL265="Mazs",Pieņēmumi!$BY$31*BJ265,
IF(BL265="Vidējs",Pieņēmumi!$BY$32*BJ265,
IF(BL265="Liels",Pieņēmumi!$BY$34*BJ265,
0))))</f>
        <v>3.3189033189033186</v>
      </c>
      <c r="BN265" s="9">
        <f>IF(BL265="Mikro",Pieņēmumi!$BY$31*BJ265*0.5,0)</f>
        <v>0</v>
      </c>
      <c r="BO265">
        <v>52</v>
      </c>
      <c r="BP265">
        <v>3</v>
      </c>
      <c r="BQ265" s="2">
        <f t="shared" si="210"/>
        <v>17.333333333333332</v>
      </c>
      <c r="BR265" s="6">
        <f>ROUNDUP(IF($A265=1,BO265/Pieņēmumi!$CJ$39,IF($A265=2,BO265/Pieņēmumi!$CJ$40,IF($A265=3,BO265/Pieņēmumi!$CJ$41,BO265/Pieņēmumi!$CJ$42))),$BR$10)</f>
        <v>3</v>
      </c>
      <c r="BS265" s="6">
        <f t="shared" si="169"/>
        <v>17.333333333333332</v>
      </c>
      <c r="BT265" s="6" t="str">
        <f>IF(AND(BS265&gt;=0,BS265&lt;Pieņēmumi!$CJ$46),0,
IF(AND(BS265&gt;= Pieņēmumi!$CJ$46,BS265&lt;Pieņēmumi!$CJ$47), "Mikro",
IF(AND(BS265&gt;=Pieņēmumi!$CJ$47,BS265&lt;Pieņēmumi!$CJ$48), "Mazs",
IF(AND(BS265&gt;=Pieņēmumi!$CJ$48,BS265&lt;Pieņēmumi!$CJ$49), "Vidējs","Liels"))))</f>
        <v>Vidējs</v>
      </c>
      <c r="BU265" s="9">
        <f>IF(BT265="Mikro",Pieņēmumi!$CJ$31*BR265*0.5,
IF(BT265="Mazs",Pieņēmumi!$CJ$31*BR265,
IF(BT265="Vidējs",Pieņēmumi!$CJ$32*BR265,
IF(BT265="Liels",Pieņēmumi!$CJ$34*BR265,
0))))</f>
        <v>3.8759689922480618</v>
      </c>
      <c r="BV265" s="9">
        <f>IF(BT265="Mikro",Pieņēmumi!$CJ$31*BR265*0.5,0)</f>
        <v>0</v>
      </c>
      <c r="BW265">
        <v>25</v>
      </c>
      <c r="BX265">
        <v>1</v>
      </c>
      <c r="BY265" s="2">
        <f>BW265/BX265</f>
        <v>25</v>
      </c>
      <c r="BZ265" s="6">
        <f>ROUNDUP(IF($A265=1,BW265/Pieņēmumi!$CU$42,IF($A265=2,BW265/Pieņēmumi!$CU$43,IF($A265=3,BW265/Pieņēmumi!$CU$44,BW265/Pieņēmumi!$CU$45))),$CH$10)</f>
        <v>1</v>
      </c>
      <c r="CA265" s="6">
        <f t="shared" si="170"/>
        <v>25</v>
      </c>
      <c r="CB265" s="6" t="str">
        <f>IF(AND(CA265&gt;=0,CA265&lt;Pieņēmumi!$CU$49),0,
IF(AND(CA265&gt;=Pieņēmumi!$CU$49,CA265&lt;Pieņēmumi!$CU$50),"Mazs",
IF(AND(CA265&gt;=Pieņēmumi!$CU$50,CA265&lt;Pieņēmumi!$CU$51),"Vidējs","Liels")))</f>
        <v>Liels</v>
      </c>
      <c r="CC265" s="9">
        <f>IF(CB265="Mazs",Pieņēmumi!$CU$34*BZ265,IF(CB265="Vidējs",Pieņēmumi!$CU$35*BZ265,IF(CB265="Liels",Pieņēmumi!$CU$37*BZ265,0)))</f>
        <v>1.7676767676767675</v>
      </c>
      <c r="CD265" s="9">
        <f>IF(CB265="Mazs",(Pieņēmumi!$CU$35-Pieņēmumi!$CU$34)*BZ265,0)</f>
        <v>0</v>
      </c>
      <c r="CE265">
        <v>31</v>
      </c>
      <c r="CF265">
        <v>2</v>
      </c>
      <c r="CG265" s="2">
        <f>CE265/CF265</f>
        <v>15.5</v>
      </c>
      <c r="CH265" s="6">
        <f>ROUNDUP(IF($A265=1,CE265/Pieņēmumi!$DE$42,IF($A265=2,CE265/Pieņēmumi!$DE$43,IF($A265=3,CE265/Pieņēmumi!$DE$44,CE265/Pieņēmumi!$DE$45))),$CH$10)</f>
        <v>2</v>
      </c>
      <c r="CI265" s="6">
        <f t="shared" si="171"/>
        <v>15.5</v>
      </c>
      <c r="CJ265" s="6" t="str">
        <f>IF(AND(CI265&gt;=0,CI265&lt;Pieņēmumi!$DE$49),0,
IF(AND(CI265&gt;=Pieņēmumi!$DE$49,CI265&lt;Pieņēmumi!$DE$50),"Mazs",
IF(AND(CI265&gt;=Pieņēmumi!$DE$50,CI265&lt;Pieņēmumi!$DE$51),"Vidējs","Liels")))</f>
        <v>Vidējs</v>
      </c>
      <c r="CK265" s="9">
        <f>IF(CJ265="Mazs",Pieņēmumi!$DE$34*CH265,IF(CJ265="Vidējs",Pieņēmumi!$DE$35*CH265,IF(CJ265="Liels",Pieņēmumi!$DE$37*CH265,0)))</f>
        <v>2.7777777777777781</v>
      </c>
      <c r="CL265" s="9">
        <f>IF(CJ265="Mazs",(Pieņēmumi!$DE$35-Pieņēmumi!$DE$34)*CH265,0)</f>
        <v>0</v>
      </c>
      <c r="CM265">
        <v>22</v>
      </c>
      <c r="CN265">
        <v>1</v>
      </c>
      <c r="CO265" s="2">
        <f>CM265/CN265</f>
        <v>22</v>
      </c>
      <c r="CP265" s="6">
        <f>ROUNDUP(IF($A265=1,CM265/Pieņēmumi!$DO$42,IF($A265=2,CM265/Pieņēmumi!$DO$43,IF($A265=3,CM265/Pieņēmumi!$DO$44,CM265/Pieņēmumi!$DO$45))),$CP$10)</f>
        <v>1</v>
      </c>
      <c r="CQ265" s="6">
        <f t="shared" si="172"/>
        <v>22</v>
      </c>
      <c r="CR265" s="6" t="str">
        <f>IF(AND(CQ265&gt;=0,CQ265&lt;Pieņēmumi!$DO$49),0,
IF(AND(CQ265&gt;=Pieņēmumi!$DO$49,CQ265&lt;Pieņēmumi!$DO$50),"Mazs",
IF(AND(CQ265&gt;=Pieņēmumi!$DO$50,CQ265&lt;Pieņēmumi!$DO$51),"Vidējs","Liels")))</f>
        <v>Liels</v>
      </c>
      <c r="CS265" s="9">
        <f>IF(CR265="Mazs",Pieņēmumi!$DO$34*CP265,IF(CR265="Vidējs",Pieņēmumi!$DO$35*CP265,IF(CR265="Liels",Pieņēmumi!$DO$37*CP265,0)))</f>
        <v>1.7676767676767675</v>
      </c>
      <c r="CT265" s="9">
        <f>IF(CR265="Mazs",(Pieņēmumi!$DO$35-Pieņēmumi!$DO$34)*CP265,0)</f>
        <v>0</v>
      </c>
      <c r="CU265" s="6">
        <f t="shared" si="173"/>
        <v>420</v>
      </c>
      <c r="CV265" s="6">
        <f t="shared" si="174"/>
        <v>23</v>
      </c>
      <c r="CW265" s="2">
        <f t="shared" si="175"/>
        <v>18.260869565217391</v>
      </c>
      <c r="CX265" t="str">
        <f t="shared" si="176"/>
        <v>Vidējā</v>
      </c>
    </row>
    <row r="266" spans="1:102" x14ac:dyDescent="0.25">
      <c r="A266" s="5">
        <v>1</v>
      </c>
      <c r="B266" s="23">
        <v>0.54389119502811045</v>
      </c>
      <c r="C266">
        <v>56</v>
      </c>
      <c r="D266">
        <v>2</v>
      </c>
      <c r="E266" s="2">
        <f t="shared" si="212"/>
        <v>28</v>
      </c>
      <c r="F266" s="6">
        <f>ROUNDUP(IF($A266=1,C266/Pieņēmumi!$B$39,IF($A266=2,C266/Pieņēmumi!$B$40,IF($A266=3,C266/Pieņēmumi!$B$41,C266/Pieņēmumi!$B$42))),$F$10)</f>
        <v>3</v>
      </c>
      <c r="G266" s="6">
        <f t="shared" si="161"/>
        <v>18.666666666666668</v>
      </c>
      <c r="H266" s="6" t="str">
        <f>IF(AND(G266&gt;=0,G266&lt;Pieņēmumi!$B$46),0,
IF(AND(G266&gt;= Pieņēmumi!$B$46,G266&lt;Pieņēmumi!$B$47), "Mikro",
IF(AND(G266&gt;=Pieņēmumi!$B$47,G266&lt;Pieņēmumi!$B$48), "Mazs",
IF(AND(G266&gt;=Pieņēmumi!$B$48,G266&lt;Pieņēmumi!$B$49), "Vidējs","Liels"))))</f>
        <v>Vidējs</v>
      </c>
      <c r="I266" s="9">
        <f>IF(H266="Mikro",Pieņēmumi!$B$31*F266*0.5,
IF(H266="Mazs",Pieņēmumi!$B$31*F266,
IF(H266="Vidējs",Pieņēmumi!$B$32*F266,
IF(H266="Liels",Pieņēmumi!$B$34*F266,
0))))</f>
        <v>2.4224806201550386</v>
      </c>
      <c r="J266" s="9">
        <f>IF(H266="Mikro",Pieņēmumi!$B$31*F266*0.5,0)</f>
        <v>0</v>
      </c>
      <c r="K266">
        <v>52</v>
      </c>
      <c r="L266">
        <v>2</v>
      </c>
      <c r="M266" s="2">
        <f t="shared" si="213"/>
        <v>26</v>
      </c>
      <c r="N266" s="6">
        <f>ROUNDUP(IF($A266=1,K266/Pieņēmumi!$L$39,IF($A266=2,K266/Pieņēmumi!$L$40,IF($A266=3,K266/Pieņēmumi!$L$41,K266/Pieņēmumi!$L$42))),$N$10)</f>
        <v>3</v>
      </c>
      <c r="O266" s="6">
        <f t="shared" si="162"/>
        <v>17.333333333333332</v>
      </c>
      <c r="P266" s="6" t="str">
        <f>IF(AND(O266&gt;=0,O266&lt;Pieņēmumi!$L$46),0,
IF(AND(O266&gt;= Pieņēmumi!$L$46,O266&lt;Pieņēmumi!$L$47), "Mikro",
IF(AND(O266&gt;=Pieņēmumi!$L$47,O266&lt;Pieņēmumi!$L$48), "Mazs",
IF(AND(O266&gt;=Pieņēmumi!$L$48,O266&lt;Pieņēmumi!$L$49), "Vidējs","Liels"))))</f>
        <v>Vidējs</v>
      </c>
      <c r="Q266" s="9">
        <f>IF(P266="Mikro",Pieņēmumi!$L$31*N266*0.5,
IF(P266="Mazs",Pieņēmumi!$L$31*N266,
IF(P266="Vidējs",Pieņēmumi!$L$32*N266,
IF(P266="Liels",Pieņēmumi!$L$34*N266,
0))))</f>
        <v>2.5193798449612408</v>
      </c>
      <c r="R266" s="9">
        <f>IF(P266="Mikro",Pieņēmumi!$L$31*N266*0.5,0)</f>
        <v>0</v>
      </c>
      <c r="S266">
        <v>50</v>
      </c>
      <c r="T266">
        <v>2</v>
      </c>
      <c r="U266" s="2">
        <f t="shared" si="214"/>
        <v>25</v>
      </c>
      <c r="V266" s="6">
        <f>ROUNDUP(IF($A266=1,S266/Pieņēmumi!$V$39,IF($A266=2,S266/Pieņēmumi!$V$40,IF($A266=3,S266/Pieņēmumi!$V$41,S266/Pieņēmumi!$V$42))),$V$10)</f>
        <v>3</v>
      </c>
      <c r="W266" s="6">
        <f t="shared" si="163"/>
        <v>16.666666666666668</v>
      </c>
      <c r="X266" s="6" t="str">
        <f>IF(AND(W266&gt;=0,W266&lt;Pieņēmumi!$V$46),0,
IF(AND(W266&gt;= Pieņēmumi!$V$46,W266&lt;Pieņēmumi!$V$47), "Mikro",
IF(AND(W266&gt;=Pieņēmumi!$V$47,W266&lt;Pieņēmumi!$V$48), "Mazs",
IF(AND(W266&gt;=Pieņēmumi!$V$48,W266&lt;Pieņēmumi!$V$49), "Vidējs","Liels"))))</f>
        <v>Vidējs</v>
      </c>
      <c r="Y266" s="9">
        <f>IF(X266="Mikro",Pieņēmumi!$V$31*V266*0.5,
IF(X266="Mazs",Pieņēmumi!$V$31*V266,
IF(X266="Vidējs",Pieņēmumi!$V$32*V266,
IF(X266="Liels",Pieņēmumi!$V$34*V266,
0))))</f>
        <v>2.6162790697674421</v>
      </c>
      <c r="Z266" s="9">
        <f>IF(X266="Mikro",Pieņēmumi!$V$31*V266*0.5,0)</f>
        <v>0</v>
      </c>
      <c r="AA266">
        <v>53</v>
      </c>
      <c r="AB266">
        <v>2</v>
      </c>
      <c r="AC266" s="2">
        <f t="shared" si="215"/>
        <v>26.5</v>
      </c>
      <c r="AD266" s="6">
        <f>ROUNDUP(IF($A266=1,AA266/Pieņēmumi!$AF$39,IF($A266=2,AA266/Pieņēmumi!$AF$40,IF($A266=3,AA266/Pieņēmumi!$AF$41,AA266/Pieņēmumi!$AF$42))),$AD$10)</f>
        <v>3</v>
      </c>
      <c r="AE266" s="6">
        <f t="shared" si="164"/>
        <v>17.666666666666668</v>
      </c>
      <c r="AF266" s="6" t="str">
        <f>IF(AND(AE266&gt;=0,AE266&lt;Pieņēmumi!$AF$46),0,
IF(AND(AE266&gt;= Pieņēmumi!$AF$46,AE266&lt;Pieņēmumi!$AF$47), "Mikro",
IF(AND(AE266&gt;=Pieņēmumi!$AF$47,AE266&lt;Pieņēmumi!$AF$48), "Mazs",
IF(AND(AE266&gt;=Pieņēmumi!$AF$48,AE266&lt;Pieņēmumi!$AF$49), "Vidējs","Liels"))))</f>
        <v>Vidējs</v>
      </c>
      <c r="AG266" s="9">
        <f>IF(AF266="Mikro",Pieņēmumi!$AF$31*AD266*0.5,
IF(AF266="Mazs",Pieņēmumi!$AF$31*AD266,
IF(AF266="Vidējs",Pieņēmumi!$AF$32*AD266,
IF(AF266="Liels",Pieņēmumi!$AF$34*AD266,
0))))</f>
        <v>3.1007751937984498</v>
      </c>
      <c r="AH266" s="9">
        <f>IF(AF266="Mikro",Pieņēmumi!$AF$31*AD266*0.5,0)</f>
        <v>0</v>
      </c>
      <c r="AI266">
        <v>49</v>
      </c>
      <c r="AJ266">
        <v>2</v>
      </c>
      <c r="AK266" s="2">
        <f t="shared" si="216"/>
        <v>24.5</v>
      </c>
      <c r="AL266" s="6">
        <f>ROUNDUP(IF($A266=1,AI266/Pieņēmumi!$AR$39,IF($A266=2,AI266/Pieņēmumi!$AR$40,IF($A266=3,AI266/Pieņēmumi!$AR$41,AI266/Pieņēmumi!$AR$42))),$AL$10)</f>
        <v>2</v>
      </c>
      <c r="AM266" s="6">
        <f t="shared" si="165"/>
        <v>24.5</v>
      </c>
      <c r="AN266" s="6" t="str">
        <f>IF(AND(AM266&gt;=0,AM266&lt;Pieņēmumi!$AR$46),0,
IF(AND(AM266&gt;= Pieņēmumi!$AR$46,AM266&lt;Pieņēmumi!$AR$47), "Mikro",
IF(AND(AM266&gt;=Pieņēmumi!$AR$47,AM266&lt;Pieņēmumi!$AR$48), "Mazs",
IF(AND(AM266&gt;=Pieņēmumi!$AR$48,AM266&lt;Pieņēmumi!$AR$49), "Vidējs","Liels"))))</f>
        <v>Liels</v>
      </c>
      <c r="AO266" s="9">
        <f>IF(AN266="Mikro",Pieņēmumi!$AR$31*AL266*0.5,
IF(AN266="Mazs",Pieņēmumi!$AR$31*AL266,
IF(AN266="Vidējs",Pieņēmumi!$AR$32*AL266,
IF(AN266="Liels",Pieņēmumi!$AR$34*AL266,
0))))</f>
        <v>2.7417027417027415</v>
      </c>
      <c r="AP266" s="9">
        <f>IF(AN266="Mikro",Pieņēmumi!$AR$31*AL266*0.5,0)</f>
        <v>0</v>
      </c>
      <c r="AQ266">
        <v>63</v>
      </c>
      <c r="AR266">
        <v>2</v>
      </c>
      <c r="AS266" s="2">
        <f t="shared" si="217"/>
        <v>31.5</v>
      </c>
      <c r="AT266" s="6">
        <f>ROUNDUP(IF($A266=1,AQ266/Pieņēmumi!$BC$39,IF($A266=2,AQ266/Pieņēmumi!$BC$40,IF($A266=3,AQ266/Pieņēmumi!$BC$41,AQ266/Pieņēmumi!$BC$42))),$AT$10)</f>
        <v>3</v>
      </c>
      <c r="AU266" s="6">
        <f t="shared" si="166"/>
        <v>21</v>
      </c>
      <c r="AV266" s="6" t="str">
        <f>IF(AND(AU266&gt;=0,AU266&lt;Pieņēmumi!$BC$46),0,
IF(AND(AU266&gt;= Pieņēmumi!$BC$46,AU266&lt;Pieņēmumi!$BC$47), "Mikro",
IF(AND(AU266&gt;=Pieņēmumi!$BC$47,AU266&lt;Pieņēmumi!$BC$48), "Mazs",
IF(AND(AU266&gt;=Pieņēmumi!$BC$48,AU266&lt;Pieņēmumi!$BC$49), "Vidējs","Liels"))))</f>
        <v>Liels</v>
      </c>
      <c r="AW266" s="9">
        <f>IF(AV266="Mikro",Pieņēmumi!$BC$31*AT266*0.5,
IF(AV266="Mazs",Pieņēmumi!$BC$31*AT266,
IF(AV266="Vidējs",Pieņēmumi!$BC$32*AT266,
IF(AV266="Liels",Pieņēmumi!$BC$34*AT266,
0))))</f>
        <v>4.545454545454545</v>
      </c>
      <c r="AX266" s="9">
        <f>IF(AV266="Mikro",Pieņēmumi!$BC$31*AT266*0.5,0)</f>
        <v>0</v>
      </c>
      <c r="AY266">
        <v>56</v>
      </c>
      <c r="AZ266">
        <v>2</v>
      </c>
      <c r="BA266" s="2">
        <f t="shared" si="211"/>
        <v>28</v>
      </c>
      <c r="BB266" s="6">
        <f>ROUNDUP(IF($A266=1,AY266/Pieņēmumi!$BN$39,IF($A266=2,AY266/Pieņēmumi!$BN$40,IF($A266=3,AY266/Pieņēmumi!$BN$41,AY266/Pieņēmumi!$BN$42))),$BB$10)</f>
        <v>3</v>
      </c>
      <c r="BC266" s="6">
        <f t="shared" si="167"/>
        <v>18.666666666666668</v>
      </c>
      <c r="BD266" s="6" t="str">
        <f>IF(AND(BC266&gt;=0,BC266&lt;Pieņēmumi!$BN$46),0,
IF(AND(BC266&gt;= Pieņēmumi!$BN$46,BC266&lt;Pieņēmumi!$BN$47), "Mikro",
IF(AND(BC266&gt;=Pieņēmumi!$BN$47,BC266&lt;Pieņēmumi!$BN$48), "Mazs",
IF(AND(BC266&gt;=Pieņēmumi!$BN$48,BC266&lt;Pieņēmumi!$BN$49), "Vidējs","Liels"))))</f>
        <v>Vidējs</v>
      </c>
      <c r="BE266" s="9">
        <f>IF(BD266="Mikro",Pieņēmumi!$BN$31*BB266*0.5,
IF(BD266="Mazs",Pieņēmumi!$BN$31*BB266,
IF(BD266="Vidējs",Pieņēmumi!$BN$32*BB266,
IF(BD266="Liels",Pieņēmumi!$BN$34*BB266,
0))))</f>
        <v>3.6821705426356592</v>
      </c>
      <c r="BF266" s="9">
        <f>IF(BD266="Mikro",Pieņēmumi!$BN$31*BB266*0.5,0)</f>
        <v>0</v>
      </c>
      <c r="BG266">
        <v>81</v>
      </c>
      <c r="BH266">
        <v>3</v>
      </c>
      <c r="BI266" s="2">
        <f t="shared" si="218"/>
        <v>27</v>
      </c>
      <c r="BJ266" s="6">
        <f>ROUNDUP(IF($A266=1,BG266/Pieņēmumi!$BY$39,IF($A266=2,BG266/Pieņēmumi!$BY$40,IF($A266=3,BG266/Pieņēmumi!$BY$41,BG266/Pieņēmumi!$BY$42))),$BJ$10)</f>
        <v>4</v>
      </c>
      <c r="BK266" s="6">
        <f t="shared" si="168"/>
        <v>20.25</v>
      </c>
      <c r="BL266" s="6" t="str">
        <f>IF(AND(BK266&gt;=0,BK266&lt;Pieņēmumi!$BY$46),0,
IF(AND(BK266&gt;= Pieņēmumi!$BY$46,BK266&lt;Pieņēmumi!$BY$47), "Mikro",
IF(AND(BK266&gt;=Pieņēmumi!$BY$47,BK266&lt;Pieņēmumi!$BY$48), "Mazs",
IF(AND(BK266&gt;=Pieņēmumi!$BY$48,BK266&lt;Pieņēmumi!$BY$49), "Vidējs","Liels"))))</f>
        <v>Vidējs</v>
      </c>
      <c r="BM266" s="9">
        <f>IF(BL266="Mikro",Pieņēmumi!$BY$31*BJ266*0.5,
IF(BL266="Mazs",Pieņēmumi!$BY$31*BJ266,
IF(BL266="Vidējs",Pieņēmumi!$BY$32*BJ266,
IF(BL266="Liels",Pieņēmumi!$BY$34*BJ266,
0))))</f>
        <v>5.1679586563307494</v>
      </c>
      <c r="BN266" s="9">
        <f>IF(BL266="Mikro",Pieņēmumi!$BY$31*BJ266*0.5,0)</f>
        <v>0</v>
      </c>
      <c r="BO266">
        <v>57</v>
      </c>
      <c r="BP266">
        <v>2</v>
      </c>
      <c r="BQ266" s="2">
        <f t="shared" si="210"/>
        <v>28.5</v>
      </c>
      <c r="BR266" s="6">
        <f>ROUNDUP(IF($A266=1,BO266/Pieņēmumi!$CJ$39,IF($A266=2,BO266/Pieņēmumi!$CJ$40,IF($A266=3,BO266/Pieņēmumi!$CJ$41,BO266/Pieņēmumi!$CJ$42))),$BR$10)</f>
        <v>3</v>
      </c>
      <c r="BS266" s="6">
        <f t="shared" si="169"/>
        <v>19</v>
      </c>
      <c r="BT266" s="6" t="str">
        <f>IF(AND(BS266&gt;=0,BS266&lt;Pieņēmumi!$CJ$46),0,
IF(AND(BS266&gt;= Pieņēmumi!$CJ$46,BS266&lt;Pieņēmumi!$CJ$47), "Mikro",
IF(AND(BS266&gt;=Pieņēmumi!$CJ$47,BS266&lt;Pieņēmumi!$CJ$48), "Mazs",
IF(AND(BS266&gt;=Pieņēmumi!$CJ$48,BS266&lt;Pieņēmumi!$CJ$49), "Vidējs","Liels"))))</f>
        <v>Vidējs</v>
      </c>
      <c r="BU266" s="9">
        <f>IF(BT266="Mikro",Pieņēmumi!$CJ$31*BR266*0.5,
IF(BT266="Mazs",Pieņēmumi!$CJ$31*BR266,
IF(BT266="Vidējs",Pieņēmumi!$CJ$32*BR266,
IF(BT266="Liels",Pieņēmumi!$CJ$34*BR266,
0))))</f>
        <v>3.8759689922480618</v>
      </c>
      <c r="BV266" s="9">
        <f>IF(BT266="Mikro",Pieņēmumi!$CJ$31*BR266*0.5,0)</f>
        <v>0</v>
      </c>
      <c r="BW266">
        <v>56</v>
      </c>
      <c r="BX266">
        <v>2</v>
      </c>
      <c r="BY266" s="2">
        <f>BW266/BX266</f>
        <v>28</v>
      </c>
      <c r="BZ266" s="6">
        <f>ROUNDUP(IF($A266=1,BW266/Pieņēmumi!$CU$42,IF($A266=2,BW266/Pieņēmumi!$CU$43,IF($A266=3,BW266/Pieņēmumi!$CU$44,BW266/Pieņēmumi!$CU$45))),$CH$10)</f>
        <v>3</v>
      </c>
      <c r="CA266" s="6">
        <f t="shared" si="170"/>
        <v>18.666666666666668</v>
      </c>
      <c r="CB266" s="6" t="str">
        <f>IF(AND(CA266&gt;=0,CA266&lt;Pieņēmumi!$CU$49),0,
IF(AND(CA266&gt;=Pieņēmumi!$CU$49,CA266&lt;Pieņēmumi!$CU$50),"Mazs",
IF(AND(CA266&gt;=Pieņēmumi!$CU$50,CA266&lt;Pieņēmumi!$CU$51),"Vidējs","Liels")))</f>
        <v>Vidējs</v>
      </c>
      <c r="CC266" s="9">
        <f>IF(CB266="Mazs",Pieņēmumi!$CU$34*BZ266,IF(CB266="Vidējs",Pieņēmumi!$CU$35*BZ266,IF(CB266="Liels",Pieņēmumi!$CU$37*BZ266,0)))</f>
        <v>4.166666666666667</v>
      </c>
      <c r="CD266" s="9">
        <f>IF(CB266="Mazs",(Pieņēmumi!$CU$35-Pieņēmumi!$CU$34)*BZ266,0)</f>
        <v>0</v>
      </c>
      <c r="CE266">
        <v>46</v>
      </c>
      <c r="CF266">
        <v>2</v>
      </c>
      <c r="CG266" s="2">
        <f>CE266/CF266</f>
        <v>23</v>
      </c>
      <c r="CH266" s="6">
        <f>ROUNDUP(IF($A266=1,CE266/Pieņēmumi!$DE$42,IF($A266=2,CE266/Pieņēmumi!$DE$43,IF($A266=3,CE266/Pieņēmumi!$DE$44,CE266/Pieņēmumi!$DE$45))),$CH$10)</f>
        <v>2</v>
      </c>
      <c r="CI266" s="6">
        <f t="shared" si="171"/>
        <v>23</v>
      </c>
      <c r="CJ266" s="6" t="str">
        <f>IF(AND(CI266&gt;=0,CI266&lt;Pieņēmumi!$DE$49),0,
IF(AND(CI266&gt;=Pieņēmumi!$DE$49,CI266&lt;Pieņēmumi!$DE$50),"Mazs",
IF(AND(CI266&gt;=Pieņēmumi!$DE$50,CI266&lt;Pieņēmumi!$DE$51),"Vidējs","Liels")))</f>
        <v>Liels</v>
      </c>
      <c r="CK266" s="9">
        <f>IF(CJ266="Mazs",Pieņēmumi!$DE$34*CH266,IF(CJ266="Vidējs",Pieņēmumi!$DE$35*CH266,IF(CJ266="Liels",Pieņēmumi!$DE$37*CH266,0)))</f>
        <v>3.535353535353535</v>
      </c>
      <c r="CL266" s="9">
        <f>IF(CJ266="Mazs",(Pieņēmumi!$DE$35-Pieņēmumi!$DE$34)*CH266,0)</f>
        <v>0</v>
      </c>
      <c r="CM266">
        <v>51</v>
      </c>
      <c r="CN266">
        <v>2</v>
      </c>
      <c r="CO266" s="2">
        <f>CM266/CN266</f>
        <v>25.5</v>
      </c>
      <c r="CP266" s="6">
        <f>ROUNDUP(IF($A266=1,CM266/Pieņēmumi!$DO$42,IF($A266=2,CM266/Pieņēmumi!$DO$43,IF($A266=3,CM266/Pieņēmumi!$DO$44,CM266/Pieņēmumi!$DO$45))),$CP$10)</f>
        <v>3</v>
      </c>
      <c r="CQ266" s="6">
        <f t="shared" si="172"/>
        <v>17</v>
      </c>
      <c r="CR266" s="6" t="str">
        <f>IF(AND(CQ266&gt;=0,CQ266&lt;Pieņēmumi!$DO$49),0,
IF(AND(CQ266&gt;=Pieņēmumi!$DO$49,CQ266&lt;Pieņēmumi!$DO$50),"Mazs",
IF(AND(CQ266&gt;=Pieņēmumi!$DO$50,CQ266&lt;Pieņēmumi!$DO$51),"Vidējs","Liels")))</f>
        <v>Vidējs</v>
      </c>
      <c r="CS266" s="9">
        <f>IF(CR266="Mazs",Pieņēmumi!$DO$34*CP266,IF(CR266="Vidējs",Pieņēmumi!$DO$35*CP266,IF(CR266="Liels",Pieņēmumi!$DO$37*CP266,0)))</f>
        <v>4.166666666666667</v>
      </c>
      <c r="CT266" s="9">
        <f>IF(CR266="Mazs",(Pieņēmumi!$DO$35-Pieņēmumi!$DO$34)*CP266,0)</f>
        <v>0</v>
      </c>
      <c r="CU266" s="6">
        <f t="shared" si="173"/>
        <v>670</v>
      </c>
      <c r="CV266" s="6">
        <f t="shared" si="174"/>
        <v>25</v>
      </c>
      <c r="CW266" s="2">
        <f t="shared" si="175"/>
        <v>26.8</v>
      </c>
      <c r="CX266" t="str">
        <f t="shared" si="176"/>
        <v>Lielā</v>
      </c>
    </row>
    <row r="267" spans="1:102" x14ac:dyDescent="0.25">
      <c r="A267" s="5">
        <v>3</v>
      </c>
      <c r="B267" s="23">
        <v>0.54241951744066241</v>
      </c>
      <c r="C267">
        <v>16</v>
      </c>
      <c r="D267">
        <v>2</v>
      </c>
      <c r="E267" s="2">
        <f t="shared" si="212"/>
        <v>8</v>
      </c>
      <c r="F267" s="6">
        <f>ROUNDUP(IF($A267=1,C267/Pieņēmumi!$B$39,IF($A267=2,C267/Pieņēmumi!$B$40,IF($A267=3,C267/Pieņēmumi!$B$41,C267/Pieņēmumi!$B$42))),$F$10)</f>
        <v>1</v>
      </c>
      <c r="G267" s="6">
        <f t="shared" si="161"/>
        <v>16</v>
      </c>
      <c r="H267" s="6" t="str">
        <f>IF(AND(G267&gt;=0,G267&lt;Pieņēmumi!$B$46),0,
IF(AND(G267&gt;= Pieņēmumi!$B$46,G267&lt;Pieņēmumi!$B$47), "Mikro",
IF(AND(G267&gt;=Pieņēmumi!$B$47,G267&lt;Pieņēmumi!$B$48), "Mazs",
IF(AND(G267&gt;=Pieņēmumi!$B$48,G267&lt;Pieņēmumi!$B$49), "Vidējs","Liels"))))</f>
        <v>Vidējs</v>
      </c>
      <c r="I267" s="9">
        <f>IF(H267="Mikro",Pieņēmumi!$B$31*F267*0.5,
IF(H267="Mazs",Pieņēmumi!$B$31*F267,
IF(H267="Vidējs",Pieņēmumi!$B$32*F267,
IF(H267="Liels",Pieņēmumi!$B$34*F267,
0))))</f>
        <v>0.8074935400516795</v>
      </c>
      <c r="J267" s="9">
        <f>IF(H267="Mikro",Pieņēmumi!$B$31*F267*0.5,0)</f>
        <v>0</v>
      </c>
      <c r="K267">
        <v>25</v>
      </c>
      <c r="L267">
        <v>2</v>
      </c>
      <c r="M267" s="2">
        <f t="shared" si="213"/>
        <v>12.5</v>
      </c>
      <c r="N267" s="6">
        <f>ROUNDUP(IF($A267=1,K267/Pieņēmumi!$L$39,IF($A267=2,K267/Pieņēmumi!$L$40,IF($A267=3,K267/Pieņēmumi!$L$41,K267/Pieņēmumi!$L$42))),$N$10)</f>
        <v>2</v>
      </c>
      <c r="O267" s="6">
        <f t="shared" si="162"/>
        <v>12.5</v>
      </c>
      <c r="P267" s="6" t="str">
        <f>IF(AND(O267&gt;=0,O267&lt;Pieņēmumi!$L$46),0,
IF(AND(O267&gt;= Pieņēmumi!$L$46,O267&lt;Pieņēmumi!$L$47), "Mikro",
IF(AND(O267&gt;=Pieņēmumi!$L$47,O267&lt;Pieņēmumi!$L$48), "Mazs",
IF(AND(O267&gt;=Pieņēmumi!$L$48,O267&lt;Pieņēmumi!$L$49), "Vidējs","Liels"))))</f>
        <v>Vidējs</v>
      </c>
      <c r="Q267" s="9">
        <f>IF(P267="Mikro",Pieņēmumi!$L$31*N267*0.5,
IF(P267="Mazs",Pieņēmumi!$L$31*N267,
IF(P267="Vidējs",Pieņēmumi!$L$32*N267,
IF(P267="Liels",Pieņēmumi!$L$34*N267,
0))))</f>
        <v>1.6795865633074938</v>
      </c>
      <c r="R267" s="9">
        <f>IF(P267="Mikro",Pieņēmumi!$L$31*N267*0.5,0)</f>
        <v>0</v>
      </c>
      <c r="S267">
        <v>23</v>
      </c>
      <c r="T267">
        <v>2</v>
      </c>
      <c r="U267" s="2">
        <f t="shared" si="214"/>
        <v>11.5</v>
      </c>
      <c r="V267" s="6">
        <f>ROUNDUP(IF($A267=1,S267/Pieņēmumi!$V$39,IF($A267=2,S267/Pieņēmumi!$V$40,IF($A267=3,S267/Pieņēmumi!$V$41,S267/Pieņēmumi!$V$42))),$V$10)</f>
        <v>2</v>
      </c>
      <c r="W267" s="6">
        <f t="shared" si="163"/>
        <v>11.5</v>
      </c>
      <c r="X267" s="6" t="str">
        <f>IF(AND(W267&gt;=0,W267&lt;Pieņēmumi!$V$46),0,
IF(AND(W267&gt;= Pieņēmumi!$V$46,W267&lt;Pieņēmumi!$V$47), "Mikro",
IF(AND(W267&gt;=Pieņēmumi!$V$47,W267&lt;Pieņēmumi!$V$48), "Mazs",
IF(AND(W267&gt;=Pieņēmumi!$V$48,W267&lt;Pieņēmumi!$V$49), "Vidējs","Liels"))))</f>
        <v>Mazs</v>
      </c>
      <c r="Y267" s="9">
        <f>IF(X267="Mikro",Pieņēmumi!$V$31*V267*0.5,
IF(X267="Mazs",Pieņēmumi!$V$31*V267,
IF(X267="Vidējs",Pieņēmumi!$V$32*V267,
IF(X267="Liels",Pieņēmumi!$V$34*V267,
0))))</f>
        <v>1.5561780267662622</v>
      </c>
      <c r="Z267" s="9">
        <f>IF(X267="Mikro",Pieņēmumi!$V$31*V267*0.5,0)</f>
        <v>0</v>
      </c>
      <c r="AA267">
        <v>22</v>
      </c>
      <c r="AB267">
        <v>2</v>
      </c>
      <c r="AC267" s="2">
        <f t="shared" si="215"/>
        <v>11</v>
      </c>
      <c r="AD267" s="6">
        <f>ROUNDUP(IF($A267=1,AA267/Pieņēmumi!$AF$39,IF($A267=2,AA267/Pieņēmumi!$AF$40,IF($A267=3,AA267/Pieņēmumi!$AF$41,AA267/Pieņēmumi!$AF$42))),$AD$10)</f>
        <v>2</v>
      </c>
      <c r="AE267" s="6">
        <f t="shared" si="164"/>
        <v>11</v>
      </c>
      <c r="AF267" s="6" t="str">
        <f>IF(AND(AE267&gt;=0,AE267&lt;Pieņēmumi!$AF$46),0,
IF(AND(AE267&gt;= Pieņēmumi!$AF$46,AE267&lt;Pieņēmumi!$AF$47), "Mikro",
IF(AND(AE267&gt;=Pieņēmumi!$AF$47,AE267&lt;Pieņēmumi!$AF$48), "Mazs",
IF(AND(AE267&gt;=Pieņēmumi!$AF$48,AE267&lt;Pieņēmumi!$AF$49), "Vidējs","Liels"))))</f>
        <v>Mazs</v>
      </c>
      <c r="AG267" s="9">
        <f>IF(AF267="Mikro",Pieņēmumi!$AF$31*AD267*0.5,
IF(AF267="Mazs",Pieņēmumi!$AF$31*AD267,
IF(AF267="Vidējs",Pieņēmumi!$AF$32*AD267,
IF(AF267="Liels",Pieņēmumi!$AF$34*AD267,
0))))</f>
        <v>1.680672268907563</v>
      </c>
      <c r="AH267" s="9">
        <f>IF(AF267="Mikro",Pieņēmumi!$AF$31*AD267*0.5,0)</f>
        <v>0</v>
      </c>
      <c r="AI267">
        <v>25</v>
      </c>
      <c r="AJ267">
        <v>3</v>
      </c>
      <c r="AK267" s="2">
        <f t="shared" si="216"/>
        <v>8.3333333333333339</v>
      </c>
      <c r="AL267" s="6">
        <f>ROUNDUP(IF($A267=1,AI267/Pieņēmumi!$AR$39,IF($A267=2,AI267/Pieņēmumi!$AR$40,IF($A267=3,AI267/Pieņēmumi!$AR$41,AI267/Pieņēmumi!$AR$42))),$AL$10)</f>
        <v>1</v>
      </c>
      <c r="AM267" s="6">
        <f t="shared" si="165"/>
        <v>25</v>
      </c>
      <c r="AN267" s="6" t="str">
        <f>IF(AND(AM267&gt;=0,AM267&lt;Pieņēmumi!$AR$46),0,
IF(AND(AM267&gt;= Pieņēmumi!$AR$46,AM267&lt;Pieņēmumi!$AR$47), "Mikro",
IF(AND(AM267&gt;=Pieņēmumi!$AR$47,AM267&lt;Pieņēmumi!$AR$48), "Mazs",
IF(AND(AM267&gt;=Pieņēmumi!$AR$48,AM267&lt;Pieņēmumi!$AR$49), "Vidējs","Liels"))))</f>
        <v>Liels</v>
      </c>
      <c r="AO267" s="9">
        <f>IF(AN267="Mikro",Pieņēmumi!$AR$31*AL267*0.5,
IF(AN267="Mazs",Pieņēmumi!$AR$31*AL267,
IF(AN267="Vidējs",Pieņēmumi!$AR$32*AL267,
IF(AN267="Liels",Pieņēmumi!$AR$34*AL267,
0))))</f>
        <v>1.3708513708513708</v>
      </c>
      <c r="AP267" s="9">
        <f>IF(AN267="Mikro",Pieņēmumi!$AR$31*AL267*0.5,0)</f>
        <v>0</v>
      </c>
      <c r="AQ267">
        <v>19</v>
      </c>
      <c r="AR267">
        <v>2</v>
      </c>
      <c r="AS267" s="2">
        <f t="shared" si="217"/>
        <v>9.5</v>
      </c>
      <c r="AT267" s="6">
        <f>ROUNDUP(IF($A267=1,AQ267/Pieņēmumi!$BC$39,IF($A267=2,AQ267/Pieņēmumi!$BC$40,IF($A267=3,AQ267/Pieņēmumi!$BC$41,AQ267/Pieņēmumi!$BC$42))),$AT$10)</f>
        <v>1</v>
      </c>
      <c r="AU267" s="6">
        <f t="shared" si="166"/>
        <v>19</v>
      </c>
      <c r="AV267" s="6" t="str">
        <f>IF(AND(AU267&gt;=0,AU267&lt;Pieņēmumi!$BC$46),0,
IF(AND(AU267&gt;= Pieņēmumi!$BC$46,AU267&lt;Pieņēmumi!$BC$47), "Mikro",
IF(AND(AU267&gt;=Pieņēmumi!$BC$47,AU267&lt;Pieņēmumi!$BC$48), "Mazs",
IF(AND(AU267&gt;=Pieņēmumi!$BC$48,AU267&lt;Pieņēmumi!$BC$49), "Vidējs","Liels"))))</f>
        <v>Vidējs</v>
      </c>
      <c r="AW267" s="9">
        <f>IF(AV267="Mikro",Pieņēmumi!$BC$31*AT267*0.5,
IF(AV267="Mazs",Pieņēmumi!$BC$31*AT267,
IF(AV267="Vidējs",Pieņēmumi!$BC$32*AT267,
IF(AV267="Liels",Pieņēmumi!$BC$34*AT267,
0))))</f>
        <v>1.1627906976744187</v>
      </c>
      <c r="AX267" s="9">
        <f>IF(AV267="Mikro",Pieņēmumi!$BC$31*AT267*0.5,0)</f>
        <v>0</v>
      </c>
      <c r="AY267">
        <v>23</v>
      </c>
      <c r="AZ267">
        <v>2</v>
      </c>
      <c r="BA267" s="2">
        <f t="shared" si="211"/>
        <v>11.5</v>
      </c>
      <c r="BB267" s="6">
        <f>ROUNDUP(IF($A267=1,AY267/Pieņēmumi!$BN$39,IF($A267=2,AY267/Pieņēmumi!$BN$40,IF($A267=3,AY267/Pieņēmumi!$BN$41,AY267/Pieņēmumi!$BN$42))),$BB$10)</f>
        <v>1</v>
      </c>
      <c r="BC267" s="6">
        <f t="shared" si="167"/>
        <v>23</v>
      </c>
      <c r="BD267" s="6" t="str">
        <f>IF(AND(BC267&gt;=0,BC267&lt;Pieņēmumi!$BN$46),0,
IF(AND(BC267&gt;= Pieņēmumi!$BN$46,BC267&lt;Pieņēmumi!$BN$47), "Mikro",
IF(AND(BC267&gt;=Pieņēmumi!$BN$47,BC267&lt;Pieņēmumi!$BN$48), "Mazs",
IF(AND(BC267&gt;=Pieņēmumi!$BN$48,BC267&lt;Pieņēmumi!$BN$49), "Vidējs","Liels"))))</f>
        <v>Liels</v>
      </c>
      <c r="BE267" s="9">
        <f>IF(BD267="Mikro",Pieņēmumi!$BN$31*BB267*0.5,
IF(BD267="Mazs",Pieņēmumi!$BN$31*BB267,
IF(BD267="Vidējs",Pieņēmumi!$BN$32*BB267,
IF(BD267="Liels",Pieņēmumi!$BN$34*BB267,
0))))</f>
        <v>1.5873015873015872</v>
      </c>
      <c r="BF267" s="9">
        <f>IF(BD267="Mikro",Pieņēmumi!$BN$31*BB267*0.5,0)</f>
        <v>0</v>
      </c>
      <c r="BG267">
        <v>24</v>
      </c>
      <c r="BH267">
        <v>2</v>
      </c>
      <c r="BI267" s="2">
        <f t="shared" si="218"/>
        <v>12</v>
      </c>
      <c r="BJ267" s="6">
        <f>ROUNDUP(IF($A267=1,BG267/Pieņēmumi!$BY$39,IF($A267=2,BG267/Pieņēmumi!$BY$40,IF($A267=3,BG267/Pieņēmumi!$BY$41,BG267/Pieņēmumi!$BY$42))),$BJ$10)</f>
        <v>1</v>
      </c>
      <c r="BK267" s="6">
        <f t="shared" si="168"/>
        <v>24</v>
      </c>
      <c r="BL267" s="6" t="str">
        <f>IF(AND(BK267&gt;=0,BK267&lt;Pieņēmumi!$BY$46),0,
IF(AND(BK267&gt;= Pieņēmumi!$BY$46,BK267&lt;Pieņēmumi!$BY$47), "Mikro",
IF(AND(BK267&gt;=Pieņēmumi!$BY$47,BK267&lt;Pieņēmumi!$BY$48), "Mazs",
IF(AND(BK267&gt;=Pieņēmumi!$BY$48,BK267&lt;Pieņēmumi!$BY$49), "Vidējs","Liels"))))</f>
        <v>Liels</v>
      </c>
      <c r="BM267" s="9">
        <f>IF(BL267="Mikro",Pieņēmumi!$BY$31*BJ267*0.5,
IF(BL267="Mazs",Pieņēmumi!$BY$31*BJ267,
IF(BL267="Vidējs",Pieņēmumi!$BY$32*BJ267,
IF(BL267="Liels",Pieņēmumi!$BY$34*BJ267,
0))))</f>
        <v>1.6594516594516593</v>
      </c>
      <c r="BN267" s="9">
        <f>IF(BL267="Mikro",Pieņēmumi!$BY$31*BJ267*0.5,0)</f>
        <v>0</v>
      </c>
      <c r="BO267">
        <v>14</v>
      </c>
      <c r="BP267">
        <v>2</v>
      </c>
      <c r="BQ267" s="2">
        <f t="shared" si="210"/>
        <v>7</v>
      </c>
      <c r="BR267" s="6">
        <f>ROUNDUP(IF($A267=1,BO267/Pieņēmumi!$CJ$39,IF($A267=2,BO267/Pieņēmumi!$CJ$40,IF($A267=3,BO267/Pieņēmumi!$CJ$41,BO267/Pieņēmumi!$CJ$42))),$BR$10)</f>
        <v>1</v>
      </c>
      <c r="BS267" s="6">
        <f t="shared" si="169"/>
        <v>14</v>
      </c>
      <c r="BT267" s="6" t="str">
        <f>IF(AND(BS267&gt;=0,BS267&lt;Pieņēmumi!$CJ$46),0,
IF(AND(BS267&gt;= Pieņēmumi!$CJ$46,BS267&lt;Pieņēmumi!$CJ$47), "Mikro",
IF(AND(BS267&gt;=Pieņēmumi!$CJ$47,BS267&lt;Pieņēmumi!$CJ$48), "Mazs",
IF(AND(BS267&gt;=Pieņēmumi!$CJ$48,BS267&lt;Pieņēmumi!$CJ$49), "Vidējs","Liels"))))</f>
        <v>Vidējs</v>
      </c>
      <c r="BU267" s="9">
        <f>IF(BT267="Mikro",Pieņēmumi!$CJ$31*BR267*0.5,
IF(BT267="Mazs",Pieņēmumi!$CJ$31*BR267,
IF(BT267="Vidējs",Pieņēmumi!$CJ$32*BR267,
IF(BT267="Liels",Pieņēmumi!$CJ$34*BR267,
0))))</f>
        <v>1.2919896640826873</v>
      </c>
      <c r="BV267" s="9">
        <f>IF(BT267="Mikro",Pieņēmumi!$CJ$31*BR267*0.5,0)</f>
        <v>0</v>
      </c>
      <c r="BW267">
        <v>0</v>
      </c>
      <c r="BX267">
        <v>0</v>
      </c>
      <c r="BY267" s="2">
        <v>0</v>
      </c>
      <c r="BZ267" s="6">
        <f>ROUNDUP(IF($A267=1,BW267/Pieņēmumi!$CU$42,IF($A267=2,BW267/Pieņēmumi!$CU$43,IF($A267=3,BW267/Pieņēmumi!$CU$44,BW267/Pieņēmumi!$CU$45))),$CH$10)</f>
        <v>0</v>
      </c>
      <c r="CA267" s="6">
        <f t="shared" si="170"/>
        <v>0</v>
      </c>
      <c r="CB267" s="6">
        <f>IF(AND(CA267&gt;=0,CA267&lt;Pieņēmumi!$CU$49),0,
IF(AND(CA267&gt;=Pieņēmumi!$CU$49,CA267&lt;Pieņēmumi!$CU$50),"Mazs",
IF(AND(CA267&gt;=Pieņēmumi!$CU$50,CA267&lt;Pieņēmumi!$CU$51),"Vidējs","Liels")))</f>
        <v>0</v>
      </c>
      <c r="CC267" s="9">
        <f>IF(CB267="Mazs",Pieņēmumi!$CU$34*BZ267,IF(CB267="Vidējs",Pieņēmumi!$CU$35*BZ267,IF(CB267="Liels",Pieņēmumi!$CU$37*BZ267,0)))</f>
        <v>0</v>
      </c>
      <c r="CD267" s="9">
        <f>IF(CB267="Mazs",(Pieņēmumi!$CU$35-Pieņēmumi!$CU$34)*BZ267,0)</f>
        <v>0</v>
      </c>
      <c r="CE267">
        <v>10</v>
      </c>
      <c r="CF267">
        <v>1</v>
      </c>
      <c r="CG267" s="2">
        <f>CE267/CF267</f>
        <v>10</v>
      </c>
      <c r="CH267" s="6">
        <f>ROUNDUP(IF($A267=1,CE267/Pieņēmumi!$DE$42,IF($A267=2,CE267/Pieņēmumi!$DE$43,IF($A267=3,CE267/Pieņēmumi!$DE$44,CE267/Pieņēmumi!$DE$45))),$CH$10)</f>
        <v>1</v>
      </c>
      <c r="CI267" s="6">
        <f t="shared" si="171"/>
        <v>10</v>
      </c>
      <c r="CJ267" s="6" t="str">
        <f>IF(AND(CI267&gt;=0,CI267&lt;Pieņēmumi!$DE$49),0,
IF(AND(CI267&gt;=Pieņēmumi!$DE$49,CI267&lt;Pieņēmumi!$DE$50),"Mazs",
IF(AND(CI267&gt;=Pieņēmumi!$DE$50,CI267&lt;Pieņēmumi!$DE$51),"Vidējs","Liels")))</f>
        <v>Mazs</v>
      </c>
      <c r="CK267" s="9">
        <f>IF(CJ267="Mazs",Pieņēmumi!$DE$34*CH267,IF(CJ267="Vidējs",Pieņēmumi!$DE$35*CH267,IF(CJ267="Liels",Pieņēmumi!$DE$37*CH267,0)))</f>
        <v>1.151571739807034</v>
      </c>
      <c r="CL267" s="9">
        <f>IF(CJ267="Mazs",(Pieņēmumi!$DE$35-Pieņēmumi!$DE$34)*CH267,0)</f>
        <v>0.23731714908185508</v>
      </c>
      <c r="CM267">
        <v>8</v>
      </c>
      <c r="CN267">
        <v>1</v>
      </c>
      <c r="CO267" s="2">
        <f>CM267/CN267</f>
        <v>8</v>
      </c>
      <c r="CP267" s="6">
        <f>ROUNDUP(IF($A267=1,CM267/Pieņēmumi!$DO$42,IF($A267=2,CM267/Pieņēmumi!$DO$43,IF($A267=3,CM267/Pieņēmumi!$DO$44,CM267/Pieņēmumi!$DO$45))),$CP$10)</f>
        <v>1</v>
      </c>
      <c r="CQ267" s="6">
        <f t="shared" si="172"/>
        <v>8</v>
      </c>
      <c r="CR267" s="6" t="str">
        <f>IF(AND(CQ267&gt;=0,CQ267&lt;Pieņēmumi!$DO$49),0,
IF(AND(CQ267&gt;=Pieņēmumi!$DO$49,CQ267&lt;Pieņēmumi!$DO$50),"Mazs",
IF(AND(CQ267&gt;=Pieņēmumi!$DO$50,CQ267&lt;Pieņēmumi!$DO$51),"Vidējs","Liels")))</f>
        <v>Mazs</v>
      </c>
      <c r="CS267" s="9">
        <f>IF(CR267="Mazs",Pieņēmumi!$DO$34*CP267,IF(CR267="Vidējs",Pieņēmumi!$DO$35*CP267,IF(CR267="Liels",Pieņēmumi!$DO$37*CP267,0)))</f>
        <v>1.151571739807034</v>
      </c>
      <c r="CT267" s="9">
        <f>IF(CR267="Mazs",(Pieņēmumi!$DO$35-Pieņēmumi!$DO$34)*CP267,0)</f>
        <v>0.23731714908185508</v>
      </c>
      <c r="CU267" s="6">
        <f t="shared" si="173"/>
        <v>209</v>
      </c>
      <c r="CV267" s="6">
        <f t="shared" si="174"/>
        <v>21</v>
      </c>
      <c r="CW267" s="2">
        <f t="shared" si="175"/>
        <v>9.9523809523809526</v>
      </c>
      <c r="CX267" t="str">
        <f t="shared" si="176"/>
        <v>Vidējā</v>
      </c>
    </row>
    <row r="268" spans="1:102" x14ac:dyDescent="0.25">
      <c r="A268" s="5">
        <v>1</v>
      </c>
      <c r="B268" s="23">
        <v>0.54015643224447474</v>
      </c>
      <c r="C268">
        <v>71</v>
      </c>
      <c r="D268">
        <v>3</v>
      </c>
      <c r="E268" s="2">
        <f t="shared" si="212"/>
        <v>23.666666666666668</v>
      </c>
      <c r="F268" s="6">
        <f>ROUNDUP(IF($A268=1,C268/Pieņēmumi!$B$39,IF($A268=2,C268/Pieņēmumi!$B$40,IF($A268=3,C268/Pieņēmumi!$B$41,C268/Pieņēmumi!$B$42))),$F$10)</f>
        <v>4</v>
      </c>
      <c r="G268" s="6">
        <f t="shared" ref="G268:G331" si="219">IF(C268=0,0,C268/F268)</f>
        <v>17.75</v>
      </c>
      <c r="H268" s="6" t="str">
        <f>IF(AND(G268&gt;=0,G268&lt;Pieņēmumi!$B$46),0,
IF(AND(G268&gt;= Pieņēmumi!$B$46,G268&lt;Pieņēmumi!$B$47), "Mikro",
IF(AND(G268&gt;=Pieņēmumi!$B$47,G268&lt;Pieņēmumi!$B$48), "Mazs",
IF(AND(G268&gt;=Pieņēmumi!$B$48,G268&lt;Pieņēmumi!$B$49), "Vidējs","Liels"))))</f>
        <v>Vidējs</v>
      </c>
      <c r="I268" s="9">
        <f>IF(H268="Mikro",Pieņēmumi!$B$31*F268*0.5,
IF(H268="Mazs",Pieņēmumi!$B$31*F268,
IF(H268="Vidējs",Pieņēmumi!$B$32*F268,
IF(H268="Liels",Pieņēmumi!$B$34*F268,
0))))</f>
        <v>3.229974160206718</v>
      </c>
      <c r="J268" s="9">
        <f>IF(H268="Mikro",Pieņēmumi!$B$31*F268*0.5,0)</f>
        <v>0</v>
      </c>
      <c r="K268">
        <v>59</v>
      </c>
      <c r="L268">
        <v>2</v>
      </c>
      <c r="M268" s="2">
        <f t="shared" si="213"/>
        <v>29.5</v>
      </c>
      <c r="N268" s="6">
        <f>ROUNDUP(IF($A268=1,K268/Pieņēmumi!$L$39,IF($A268=2,K268/Pieņēmumi!$L$40,IF($A268=3,K268/Pieņēmumi!$L$41,K268/Pieņēmumi!$L$42))),$N$10)</f>
        <v>3</v>
      </c>
      <c r="O268" s="6">
        <f t="shared" ref="O268:O331" si="220">IF(K268=0,0,K268/N268)</f>
        <v>19.666666666666668</v>
      </c>
      <c r="P268" s="6" t="str">
        <f>IF(AND(O268&gt;=0,O268&lt;Pieņēmumi!$L$46),0,
IF(AND(O268&gt;= Pieņēmumi!$L$46,O268&lt;Pieņēmumi!$L$47), "Mikro",
IF(AND(O268&gt;=Pieņēmumi!$L$47,O268&lt;Pieņēmumi!$L$48), "Mazs",
IF(AND(O268&gt;=Pieņēmumi!$L$48,O268&lt;Pieņēmumi!$L$49), "Vidējs","Liels"))))</f>
        <v>Vidējs</v>
      </c>
      <c r="Q268" s="9">
        <f>IF(P268="Mikro",Pieņēmumi!$L$31*N268*0.5,
IF(P268="Mazs",Pieņēmumi!$L$31*N268,
IF(P268="Vidējs",Pieņēmumi!$L$32*N268,
IF(P268="Liels",Pieņēmumi!$L$34*N268,
0))))</f>
        <v>2.5193798449612408</v>
      </c>
      <c r="R268" s="9">
        <f>IF(P268="Mikro",Pieņēmumi!$L$31*N268*0.5,0)</f>
        <v>0</v>
      </c>
      <c r="S268">
        <v>42</v>
      </c>
      <c r="T268">
        <v>2</v>
      </c>
      <c r="U268" s="2">
        <f t="shared" si="214"/>
        <v>21</v>
      </c>
      <c r="V268" s="6">
        <f>ROUNDUP(IF($A268=1,S268/Pieņēmumi!$V$39,IF($A268=2,S268/Pieņēmumi!$V$40,IF($A268=3,S268/Pieņēmumi!$V$41,S268/Pieņēmumi!$V$42))),$V$10)</f>
        <v>3</v>
      </c>
      <c r="W268" s="6">
        <f t="shared" ref="W268:W331" si="221">IF(S268=0,0,S268/V268)</f>
        <v>14</v>
      </c>
      <c r="X268" s="6" t="str">
        <f>IF(AND(W268&gt;=0,W268&lt;Pieņēmumi!$V$46),0,
IF(AND(W268&gt;= Pieņēmumi!$V$46,W268&lt;Pieņēmumi!$V$47), "Mikro",
IF(AND(W268&gt;=Pieņēmumi!$V$47,W268&lt;Pieņēmumi!$V$48), "Mazs",
IF(AND(W268&gt;=Pieņēmumi!$V$48,W268&lt;Pieņēmumi!$V$49), "Vidējs","Liels"))))</f>
        <v>Vidējs</v>
      </c>
      <c r="Y268" s="9">
        <f>IF(X268="Mikro",Pieņēmumi!$V$31*V268*0.5,
IF(X268="Mazs",Pieņēmumi!$V$31*V268,
IF(X268="Vidējs",Pieņēmumi!$V$32*V268,
IF(X268="Liels",Pieņēmumi!$V$34*V268,
0))))</f>
        <v>2.6162790697674421</v>
      </c>
      <c r="Z268" s="9">
        <f>IF(X268="Mikro",Pieņēmumi!$V$31*V268*0.5,0)</f>
        <v>0</v>
      </c>
      <c r="AA268">
        <v>51</v>
      </c>
      <c r="AB268">
        <v>2</v>
      </c>
      <c r="AC268" s="2">
        <f t="shared" si="215"/>
        <v>25.5</v>
      </c>
      <c r="AD268" s="6">
        <f>ROUNDUP(IF($A268=1,AA268/Pieņēmumi!$AF$39,IF($A268=2,AA268/Pieņēmumi!$AF$40,IF($A268=3,AA268/Pieņēmumi!$AF$41,AA268/Pieņēmumi!$AF$42))),$AD$10)</f>
        <v>3</v>
      </c>
      <c r="AE268" s="6">
        <f t="shared" ref="AE268:AE331" si="222">IF(AA268=0,0,AA268/AD268)</f>
        <v>17</v>
      </c>
      <c r="AF268" s="6" t="str">
        <f>IF(AND(AE268&gt;=0,AE268&lt;Pieņēmumi!$AF$46),0,
IF(AND(AE268&gt;= Pieņēmumi!$AF$46,AE268&lt;Pieņēmumi!$AF$47), "Mikro",
IF(AND(AE268&gt;=Pieņēmumi!$AF$47,AE268&lt;Pieņēmumi!$AF$48), "Mazs",
IF(AND(AE268&gt;=Pieņēmumi!$AF$48,AE268&lt;Pieņēmumi!$AF$49), "Vidējs","Liels"))))</f>
        <v>Vidējs</v>
      </c>
      <c r="AG268" s="9">
        <f>IF(AF268="Mikro",Pieņēmumi!$AF$31*AD268*0.5,
IF(AF268="Mazs",Pieņēmumi!$AF$31*AD268,
IF(AF268="Vidējs",Pieņēmumi!$AF$32*AD268,
IF(AF268="Liels",Pieņēmumi!$AF$34*AD268,
0))))</f>
        <v>3.1007751937984498</v>
      </c>
      <c r="AH268" s="9">
        <f>IF(AF268="Mikro",Pieņēmumi!$AF$31*AD268*0.5,0)</f>
        <v>0</v>
      </c>
      <c r="AI268">
        <v>69</v>
      </c>
      <c r="AJ268">
        <v>3</v>
      </c>
      <c r="AK268" s="2">
        <f t="shared" si="216"/>
        <v>23</v>
      </c>
      <c r="AL268" s="6">
        <f>ROUNDUP(IF($A268=1,AI268/Pieņēmumi!$AR$39,IF($A268=2,AI268/Pieņēmumi!$AR$40,IF($A268=3,AI268/Pieņēmumi!$AR$41,AI268/Pieņēmumi!$AR$42))),$AL$10)</f>
        <v>3</v>
      </c>
      <c r="AM268" s="6">
        <f t="shared" ref="AM268:AM331" si="223">IF(AI268=0,0,AI268/AL268)</f>
        <v>23</v>
      </c>
      <c r="AN268" s="6" t="str">
        <f>IF(AND(AM268&gt;=0,AM268&lt;Pieņēmumi!$AR$46),0,
IF(AND(AM268&gt;= Pieņēmumi!$AR$46,AM268&lt;Pieņēmumi!$AR$47), "Mikro",
IF(AND(AM268&gt;=Pieņēmumi!$AR$47,AM268&lt;Pieņēmumi!$AR$48), "Mazs",
IF(AND(AM268&gt;=Pieņēmumi!$AR$48,AM268&lt;Pieņēmumi!$AR$49), "Vidējs","Liels"))))</f>
        <v>Liels</v>
      </c>
      <c r="AO268" s="9">
        <f>IF(AN268="Mikro",Pieņēmumi!$AR$31*AL268*0.5,
IF(AN268="Mazs",Pieņēmumi!$AR$31*AL268,
IF(AN268="Vidējs",Pieņēmumi!$AR$32*AL268,
IF(AN268="Liels",Pieņēmumi!$AR$34*AL268,
0))))</f>
        <v>4.1125541125541121</v>
      </c>
      <c r="AP268" s="9">
        <f>IF(AN268="Mikro",Pieņēmumi!$AR$31*AL268*0.5,0)</f>
        <v>0</v>
      </c>
      <c r="AQ268">
        <v>54</v>
      </c>
      <c r="AR268">
        <v>2</v>
      </c>
      <c r="AS268" s="2">
        <f t="shared" si="217"/>
        <v>27</v>
      </c>
      <c r="AT268" s="6">
        <f>ROUNDUP(IF($A268=1,AQ268/Pieņēmumi!$BC$39,IF($A268=2,AQ268/Pieņēmumi!$BC$40,IF($A268=3,AQ268/Pieņēmumi!$BC$41,AQ268/Pieņēmumi!$BC$42))),$AT$10)</f>
        <v>3</v>
      </c>
      <c r="AU268" s="6">
        <f t="shared" ref="AU268:AU331" si="224">IF(AQ268=0,0,AQ268/AT268)</f>
        <v>18</v>
      </c>
      <c r="AV268" s="6" t="str">
        <f>IF(AND(AU268&gt;=0,AU268&lt;Pieņēmumi!$BC$46),0,
IF(AND(AU268&gt;= Pieņēmumi!$BC$46,AU268&lt;Pieņēmumi!$BC$47), "Mikro",
IF(AND(AU268&gt;=Pieņēmumi!$BC$47,AU268&lt;Pieņēmumi!$BC$48), "Mazs",
IF(AND(AU268&gt;=Pieņēmumi!$BC$48,AU268&lt;Pieņēmumi!$BC$49), "Vidējs","Liels"))))</f>
        <v>Vidējs</v>
      </c>
      <c r="AW268" s="9">
        <f>IF(AV268="Mikro",Pieņēmumi!$BC$31*AT268*0.5,
IF(AV268="Mazs",Pieņēmumi!$BC$31*AT268,
IF(AV268="Vidējs",Pieņēmumi!$BC$32*AT268,
IF(AV268="Liels",Pieņēmumi!$BC$34*AT268,
0))))</f>
        <v>3.4883720930232558</v>
      </c>
      <c r="AX268" s="9">
        <f>IF(AV268="Mikro",Pieņēmumi!$BC$31*AT268*0.5,0)</f>
        <v>0</v>
      </c>
      <c r="AY268">
        <v>39</v>
      </c>
      <c r="AZ268">
        <v>2</v>
      </c>
      <c r="BA268" s="2">
        <f t="shared" si="211"/>
        <v>19.5</v>
      </c>
      <c r="BB268" s="6">
        <f>ROUNDUP(IF($A268=1,AY268/Pieņēmumi!$BN$39,IF($A268=2,AY268/Pieņēmumi!$BN$40,IF($A268=3,AY268/Pieņēmumi!$BN$41,AY268/Pieņēmumi!$BN$42))),$BB$10)</f>
        <v>2</v>
      </c>
      <c r="BC268" s="6">
        <f t="shared" ref="BC268:BC331" si="225">IF(AY268=0,0,AY268/BB268)</f>
        <v>19.5</v>
      </c>
      <c r="BD268" s="6" t="str">
        <f>IF(AND(BC268&gt;=0,BC268&lt;Pieņēmumi!$BN$46),0,
IF(AND(BC268&gt;= Pieņēmumi!$BN$46,BC268&lt;Pieņēmumi!$BN$47), "Mikro",
IF(AND(BC268&gt;=Pieņēmumi!$BN$47,BC268&lt;Pieņēmumi!$BN$48), "Mazs",
IF(AND(BC268&gt;=Pieņēmumi!$BN$48,BC268&lt;Pieņēmumi!$BN$49), "Vidējs","Liels"))))</f>
        <v>Vidējs</v>
      </c>
      <c r="BE268" s="9">
        <f>IF(BD268="Mikro",Pieņēmumi!$BN$31*BB268*0.5,
IF(BD268="Mazs",Pieņēmumi!$BN$31*BB268,
IF(BD268="Vidējs",Pieņēmumi!$BN$32*BB268,
IF(BD268="Liels",Pieņēmumi!$BN$34*BB268,
0))))</f>
        <v>2.454780361757106</v>
      </c>
      <c r="BF268" s="9">
        <f>IF(BD268="Mikro",Pieņēmumi!$BN$31*BB268*0.5,0)</f>
        <v>0</v>
      </c>
      <c r="BG268">
        <v>38</v>
      </c>
      <c r="BH268">
        <v>2</v>
      </c>
      <c r="BI268" s="2">
        <f t="shared" si="218"/>
        <v>19</v>
      </c>
      <c r="BJ268" s="6">
        <f>ROUNDUP(IF($A268=1,BG268/Pieņēmumi!$BY$39,IF($A268=2,BG268/Pieņēmumi!$BY$40,IF($A268=3,BG268/Pieņēmumi!$BY$41,BG268/Pieņēmumi!$BY$42))),$BJ$10)</f>
        <v>2</v>
      </c>
      <c r="BK268" s="6">
        <f t="shared" ref="BK268:BK331" si="226">IF(BG268=0,0,BG268/BJ268)</f>
        <v>19</v>
      </c>
      <c r="BL268" s="6" t="str">
        <f>IF(AND(BK268&gt;=0,BK268&lt;Pieņēmumi!$BY$46),0,
IF(AND(BK268&gt;= Pieņēmumi!$BY$46,BK268&lt;Pieņēmumi!$BY$47), "Mikro",
IF(AND(BK268&gt;=Pieņēmumi!$BY$47,BK268&lt;Pieņēmumi!$BY$48), "Mazs",
IF(AND(BK268&gt;=Pieņēmumi!$BY$48,BK268&lt;Pieņēmumi!$BY$49), "Vidējs","Liels"))))</f>
        <v>Vidējs</v>
      </c>
      <c r="BM268" s="9">
        <f>IF(BL268="Mikro",Pieņēmumi!$BY$31*BJ268*0.5,
IF(BL268="Mazs",Pieņēmumi!$BY$31*BJ268,
IF(BL268="Vidējs",Pieņēmumi!$BY$32*BJ268,
IF(BL268="Liels",Pieņēmumi!$BY$34*BJ268,
0))))</f>
        <v>2.5839793281653747</v>
      </c>
      <c r="BN268" s="9">
        <f>IF(BL268="Mikro",Pieņēmumi!$BY$31*BJ268*0.5,0)</f>
        <v>0</v>
      </c>
      <c r="BO268">
        <v>41</v>
      </c>
      <c r="BP268">
        <v>2</v>
      </c>
      <c r="BQ268" s="2">
        <f t="shared" si="210"/>
        <v>20.5</v>
      </c>
      <c r="BR268" s="6">
        <f>ROUNDUP(IF($A268=1,BO268/Pieņēmumi!$CJ$39,IF($A268=2,BO268/Pieņēmumi!$CJ$40,IF($A268=3,BO268/Pieņēmumi!$CJ$41,BO268/Pieņēmumi!$CJ$42))),$BR$10)</f>
        <v>2</v>
      </c>
      <c r="BS268" s="6">
        <f t="shared" ref="BS268:BS331" si="227">IF(BO268=0,0,BO268/BR268)</f>
        <v>20.5</v>
      </c>
      <c r="BT268" s="6" t="str">
        <f>IF(AND(BS268&gt;=0,BS268&lt;Pieņēmumi!$CJ$46),0,
IF(AND(BS268&gt;= Pieņēmumi!$CJ$46,BS268&lt;Pieņēmumi!$CJ$47), "Mikro",
IF(AND(BS268&gt;=Pieņēmumi!$CJ$47,BS268&lt;Pieņēmumi!$CJ$48), "Mazs",
IF(AND(BS268&gt;=Pieņēmumi!$CJ$48,BS268&lt;Pieņēmumi!$CJ$49), "Vidējs","Liels"))))</f>
        <v>Vidējs</v>
      </c>
      <c r="BU268" s="9">
        <f>IF(BT268="Mikro",Pieņēmumi!$CJ$31*BR268*0.5,
IF(BT268="Mazs",Pieņēmumi!$CJ$31*BR268,
IF(BT268="Vidējs",Pieņēmumi!$CJ$32*BR268,
IF(BT268="Liels",Pieņēmumi!$CJ$34*BR268,
0))))</f>
        <v>2.5839793281653747</v>
      </c>
      <c r="BV268" s="9">
        <f>IF(BT268="Mikro",Pieņēmumi!$CJ$31*BR268*0.5,0)</f>
        <v>0</v>
      </c>
      <c r="BW268">
        <v>0</v>
      </c>
      <c r="BX268">
        <v>0</v>
      </c>
      <c r="BY268" s="2">
        <v>0</v>
      </c>
      <c r="BZ268" s="6">
        <f>ROUNDUP(IF($A268=1,BW268/Pieņēmumi!$CU$42,IF($A268=2,BW268/Pieņēmumi!$CU$43,IF($A268=3,BW268/Pieņēmumi!$CU$44,BW268/Pieņēmumi!$CU$45))),$CH$10)</f>
        <v>0</v>
      </c>
      <c r="CA268" s="6">
        <f t="shared" ref="CA268:CA331" si="228">IF(BW268=0,0,BW268/BZ268)</f>
        <v>0</v>
      </c>
      <c r="CB268" s="6">
        <f>IF(AND(CA268&gt;=0,CA268&lt;Pieņēmumi!$CU$49),0,
IF(AND(CA268&gt;=Pieņēmumi!$CU$49,CA268&lt;Pieņēmumi!$CU$50),"Mazs",
IF(AND(CA268&gt;=Pieņēmumi!$CU$50,CA268&lt;Pieņēmumi!$CU$51),"Vidējs","Liels")))</f>
        <v>0</v>
      </c>
      <c r="CC268" s="9">
        <f>IF(CB268="Mazs",Pieņēmumi!$CU$34*BZ268,IF(CB268="Vidējs",Pieņēmumi!$CU$35*BZ268,IF(CB268="Liels",Pieņēmumi!$CU$37*BZ268,0)))</f>
        <v>0</v>
      </c>
      <c r="CD268" s="9">
        <f>IF(CB268="Mazs",(Pieņēmumi!$CU$35-Pieņēmumi!$CU$34)*BZ268,0)</f>
        <v>0</v>
      </c>
      <c r="CE268">
        <v>14</v>
      </c>
      <c r="CF268">
        <v>1</v>
      </c>
      <c r="CG268" s="2">
        <f>CE268/CF268</f>
        <v>14</v>
      </c>
      <c r="CH268" s="6">
        <f>ROUNDUP(IF($A268=1,CE268/Pieņēmumi!$DE$42,IF($A268=2,CE268/Pieņēmumi!$DE$43,IF($A268=3,CE268/Pieņēmumi!$DE$44,CE268/Pieņēmumi!$DE$45))),$CH$10)</f>
        <v>1</v>
      </c>
      <c r="CI268" s="6">
        <f t="shared" ref="CI268:CI331" si="229">IF(CE268=0,0,CE268/CH268)</f>
        <v>14</v>
      </c>
      <c r="CJ268" s="6" t="str">
        <f>IF(AND(CI268&gt;=0,CI268&lt;Pieņēmumi!$DE$49),0,
IF(AND(CI268&gt;=Pieņēmumi!$DE$49,CI268&lt;Pieņēmumi!$DE$50),"Mazs",
IF(AND(CI268&gt;=Pieņēmumi!$DE$50,CI268&lt;Pieņēmumi!$DE$51),"Vidējs","Liels")))</f>
        <v>Vidējs</v>
      </c>
      <c r="CK268" s="9">
        <f>IF(CJ268="Mazs",Pieņēmumi!$DE$34*CH268,IF(CJ268="Vidējs",Pieņēmumi!$DE$35*CH268,IF(CJ268="Liels",Pieņēmumi!$DE$37*CH268,0)))</f>
        <v>1.3888888888888891</v>
      </c>
      <c r="CL268" s="9">
        <f>IF(CJ268="Mazs",(Pieņēmumi!$DE$35-Pieņēmumi!$DE$34)*CH268,0)</f>
        <v>0</v>
      </c>
      <c r="CM268">
        <v>12</v>
      </c>
      <c r="CN268">
        <v>1</v>
      </c>
      <c r="CO268" s="2">
        <f>CM268/CN268</f>
        <v>12</v>
      </c>
      <c r="CP268" s="6">
        <f>ROUNDUP(IF($A268=1,CM268/Pieņēmumi!$DO$42,IF($A268=2,CM268/Pieņēmumi!$DO$43,IF($A268=3,CM268/Pieņēmumi!$DO$44,CM268/Pieņēmumi!$DO$45))),$CP$10)</f>
        <v>1</v>
      </c>
      <c r="CQ268" s="6">
        <f t="shared" ref="CQ268:CQ331" si="230">IF(CM268=0,0,CM268/CP268)</f>
        <v>12</v>
      </c>
      <c r="CR268" s="6" t="str">
        <f>IF(AND(CQ268&gt;=0,CQ268&lt;Pieņēmumi!$DO$49),0,
IF(AND(CQ268&gt;=Pieņēmumi!$DO$49,CQ268&lt;Pieņēmumi!$DO$50),"Mazs",
IF(AND(CQ268&gt;=Pieņēmumi!$DO$50,CQ268&lt;Pieņēmumi!$DO$51),"Vidējs","Liels")))</f>
        <v>Vidējs</v>
      </c>
      <c r="CS268" s="9">
        <f>IF(CR268="Mazs",Pieņēmumi!$DO$34*CP268,IF(CR268="Vidējs",Pieņēmumi!$DO$35*CP268,IF(CR268="Liels",Pieņēmumi!$DO$37*CP268,0)))</f>
        <v>1.3888888888888891</v>
      </c>
      <c r="CT268" s="9">
        <f>IF(CR268="Mazs",(Pieņēmumi!$DO$35-Pieņēmumi!$DO$34)*CP268,0)</f>
        <v>0</v>
      </c>
      <c r="CU268" s="6">
        <f t="shared" ref="CU268:CU331" si="231">C268+K268+S268+AA268+AI268+AQ268+AY268+BG268+BO268+BW268+CE268+CM268</f>
        <v>490</v>
      </c>
      <c r="CV268" s="6">
        <f t="shared" ref="CV268:CV331" si="232">D268+L268+T268+AB268+AJ268+AR268+AZ268+BH268+BP268+BX268+CF268+CN268</f>
        <v>22</v>
      </c>
      <c r="CW268" s="2">
        <f t="shared" ref="CW268:CW331" si="233">CU268/CV268</f>
        <v>22.272727272727273</v>
      </c>
      <c r="CX268" t="str">
        <f t="shared" ref="CX268:CX331" si="234">IF(CU268&lt;=100,"Mazā",IF(AND(CU268&lt;=500,CU268&gt;100),"Vidējā","Lielā"))</f>
        <v>Vidējā</v>
      </c>
    </row>
    <row r="269" spans="1:102" x14ac:dyDescent="0.25">
      <c r="A269" s="5">
        <v>3</v>
      </c>
      <c r="B269" s="23">
        <v>0.53881189500125382</v>
      </c>
      <c r="C269">
        <v>6</v>
      </c>
      <c r="D269">
        <v>1</v>
      </c>
      <c r="E269" s="2">
        <f t="shared" si="212"/>
        <v>6</v>
      </c>
      <c r="F269" s="6">
        <f>ROUNDUP(IF($A269=1,C269/Pieņēmumi!$B$39,IF($A269=2,C269/Pieņēmumi!$B$40,IF($A269=3,C269/Pieņēmumi!$B$41,C269/Pieņēmumi!$B$42))),$F$10)</f>
        <v>1</v>
      </c>
      <c r="G269" s="6">
        <f t="shared" si="219"/>
        <v>6</v>
      </c>
      <c r="H269" s="6" t="str">
        <f>IF(AND(G269&gt;=0,G269&lt;Pieņēmumi!$B$46),0,
IF(AND(G269&gt;= Pieņēmumi!$B$46,G269&lt;Pieņēmumi!$B$47), "Mikro",
IF(AND(G269&gt;=Pieņēmumi!$B$47,G269&lt;Pieņēmumi!$B$48), "Mazs",
IF(AND(G269&gt;=Pieņēmumi!$B$48,G269&lt;Pieņēmumi!$B$49), "Vidējs","Liels"))))</f>
        <v>Mikro</v>
      </c>
      <c r="I269" s="9">
        <f>IF(H269="Mikro",Pieņēmumi!$B$31*F269*0.5,
IF(H269="Mazs",Pieņēmumi!$B$31*F269,
IF(H269="Vidējs",Pieņēmumi!$B$32*F269,
IF(H269="Liels",Pieņēmumi!$B$34*F269,
0))))</f>
        <v>0.35792094615624032</v>
      </c>
      <c r="J269" s="9">
        <f>IF(H269="Mikro",Pieņēmumi!$B$31*F269*0.5,0)</f>
        <v>0.35792094615624032</v>
      </c>
      <c r="K269">
        <v>5</v>
      </c>
      <c r="L269">
        <v>1</v>
      </c>
      <c r="M269" s="2">
        <f t="shared" si="213"/>
        <v>5</v>
      </c>
      <c r="N269" s="6">
        <f>ROUNDUP(IF($A269=1,K269/Pieņēmumi!$L$39,IF($A269=2,K269/Pieņēmumi!$L$40,IF($A269=3,K269/Pieņēmumi!$L$41,K269/Pieņēmumi!$L$42))),$N$10)</f>
        <v>1</v>
      </c>
      <c r="O269" s="6">
        <f t="shared" si="220"/>
        <v>5</v>
      </c>
      <c r="P269" s="6" t="str">
        <f>IF(AND(O269&gt;=0,O269&lt;Pieņēmumi!$L$46),0,
IF(AND(O269&gt;= Pieņēmumi!$L$46,O269&lt;Pieņēmumi!$L$47), "Mikro",
IF(AND(O269&gt;=Pieņēmumi!$L$47,O269&lt;Pieņēmumi!$L$48), "Mazs",
IF(AND(O269&gt;=Pieņēmumi!$L$48,O269&lt;Pieņēmumi!$L$49), "Vidējs","Liels"))))</f>
        <v>Mikro</v>
      </c>
      <c r="Q269" s="9">
        <f>IF(P269="Mikro",Pieņēmumi!$L$31*N269*0.5,
IF(P269="Mazs",Pieņēmumi!$L$31*N269,
IF(P269="Vidējs",Pieņēmumi!$L$32*N269,
IF(P269="Liels",Pieņēmumi!$L$34*N269,
0))))</f>
        <v>0.3734827264239029</v>
      </c>
      <c r="R269" s="9">
        <f>IF(P269="Mikro",Pieņēmumi!$L$31*N269*0.5,0)</f>
        <v>0.3734827264239029</v>
      </c>
      <c r="S269">
        <v>2</v>
      </c>
      <c r="T269">
        <v>1</v>
      </c>
      <c r="U269" s="2">
        <f t="shared" si="214"/>
        <v>2</v>
      </c>
      <c r="V269" s="6">
        <f>ROUNDUP(IF($A269=1,S269/Pieņēmumi!$V$39,IF($A269=2,S269/Pieņēmumi!$V$40,IF($A269=3,S269/Pieņēmumi!$V$41,S269/Pieņēmumi!$V$42))),$V$10)</f>
        <v>1</v>
      </c>
      <c r="W269" s="6">
        <f t="shared" si="221"/>
        <v>2</v>
      </c>
      <c r="X269" s="6" t="str">
        <f>IF(AND(W269&gt;=0,W269&lt;Pieņēmumi!$V$46),0,
IF(AND(W269&gt;= Pieņēmumi!$V$46,W269&lt;Pieņēmumi!$V$47), "Mikro",
IF(AND(W269&gt;=Pieņēmumi!$V$47,W269&lt;Pieņēmumi!$V$48), "Mazs",
IF(AND(W269&gt;=Pieņēmumi!$V$48,W269&lt;Pieņēmumi!$V$49), "Vidējs","Liels"))))</f>
        <v>Mikro</v>
      </c>
      <c r="Y269" s="9">
        <f>IF(X269="Mikro",Pieņēmumi!$V$31*V269*0.5,
IF(X269="Mazs",Pieņēmumi!$V$31*V269,
IF(X269="Vidējs",Pieņēmumi!$V$32*V269,
IF(X269="Liels",Pieņēmumi!$V$34*V269,
0))))</f>
        <v>0.38904450669156554</v>
      </c>
      <c r="Z269" s="9">
        <f>IF(X269="Mikro",Pieņēmumi!$V$31*V269*0.5,0)</f>
        <v>0.38904450669156554</v>
      </c>
      <c r="AA269">
        <v>11</v>
      </c>
      <c r="AB269">
        <v>1</v>
      </c>
      <c r="AC269" s="2">
        <f t="shared" si="215"/>
        <v>11</v>
      </c>
      <c r="AD269" s="6">
        <f>ROUNDUP(IF($A269=1,AA269/Pieņēmumi!$AF$39,IF($A269=2,AA269/Pieņēmumi!$AF$40,IF($A269=3,AA269/Pieņēmumi!$AF$41,AA269/Pieņēmumi!$AF$42))),$AD$10)</f>
        <v>1</v>
      </c>
      <c r="AE269" s="6">
        <f t="shared" si="222"/>
        <v>11</v>
      </c>
      <c r="AF269" s="6" t="str">
        <f>IF(AND(AE269&gt;=0,AE269&lt;Pieņēmumi!$AF$46),0,
IF(AND(AE269&gt;= Pieņēmumi!$AF$46,AE269&lt;Pieņēmumi!$AF$47), "Mikro",
IF(AND(AE269&gt;=Pieņēmumi!$AF$47,AE269&lt;Pieņēmumi!$AF$48), "Mazs",
IF(AND(AE269&gt;=Pieņēmumi!$AF$48,AE269&lt;Pieņēmumi!$AF$49), "Vidējs","Liels"))))</f>
        <v>Mazs</v>
      </c>
      <c r="AG269" s="9">
        <f>IF(AF269="Mikro",Pieņēmumi!$AF$31*AD269*0.5,
IF(AF269="Mazs",Pieņēmumi!$AF$31*AD269,
IF(AF269="Vidējs",Pieņēmumi!$AF$32*AD269,
IF(AF269="Liels",Pieņēmumi!$AF$34*AD269,
0))))</f>
        <v>0.84033613445378152</v>
      </c>
      <c r="AH269" s="9">
        <f>IF(AF269="Mikro",Pieņēmumi!$AF$31*AD269*0.5,0)</f>
        <v>0</v>
      </c>
      <c r="AI269">
        <v>5</v>
      </c>
      <c r="AJ269">
        <v>1</v>
      </c>
      <c r="AK269" s="2">
        <f t="shared" si="216"/>
        <v>5</v>
      </c>
      <c r="AL269" s="6">
        <f>ROUNDUP(IF($A269=1,AI269/Pieņēmumi!$AR$39,IF($A269=2,AI269/Pieņēmumi!$AR$40,IF($A269=3,AI269/Pieņēmumi!$AR$41,AI269/Pieņēmumi!$AR$42))),$AL$10)</f>
        <v>1</v>
      </c>
      <c r="AM269" s="6">
        <f t="shared" si="223"/>
        <v>5</v>
      </c>
      <c r="AN269" s="6" t="str">
        <f>IF(AND(AM269&gt;=0,AM269&lt;Pieņēmumi!$AR$46),0,
IF(AND(AM269&gt;= Pieņēmumi!$AR$46,AM269&lt;Pieņēmumi!$AR$47), "Mikro",
IF(AND(AM269&gt;=Pieņēmumi!$AR$47,AM269&lt;Pieņēmumi!$AR$48), "Mazs",
IF(AND(AM269&gt;=Pieņēmumi!$AR$48,AM269&lt;Pieņēmumi!$AR$49), "Vidējs","Liels"))))</f>
        <v>Mikro</v>
      </c>
      <c r="AO269" s="9">
        <f>IF(AN269="Mikro",Pieņēmumi!$AR$31*AL269*0.5,
IF(AN269="Mazs",Pieņēmumi!$AR$31*AL269,
IF(AN269="Vidējs",Pieņēmumi!$AR$32*AL269,
IF(AN269="Liels",Pieņēmumi!$AR$34*AL269,
0))))</f>
        <v>0.45129162776221604</v>
      </c>
      <c r="AP269" s="9">
        <f>IF(AN269="Mikro",Pieņēmumi!$AR$31*AL269*0.5,0)</f>
        <v>0.45129162776221604</v>
      </c>
      <c r="AQ269">
        <v>9</v>
      </c>
      <c r="AR269">
        <v>1</v>
      </c>
      <c r="AS269" s="2">
        <f t="shared" si="217"/>
        <v>9</v>
      </c>
      <c r="AT269" s="6">
        <f>ROUNDUP(IF($A269=1,AQ269/Pieņēmumi!$BC$39,IF($A269=2,AQ269/Pieņēmumi!$BC$40,IF($A269=3,AQ269/Pieņēmumi!$BC$41,AQ269/Pieņēmumi!$BC$42))),$AT$10)</f>
        <v>1</v>
      </c>
      <c r="AU269" s="6">
        <f t="shared" si="224"/>
        <v>9</v>
      </c>
      <c r="AV269" s="6" t="str">
        <f>IF(AND(AU269&gt;=0,AU269&lt;Pieņēmumi!$BC$46),0,
IF(AND(AU269&gt;= Pieņēmumi!$BC$46,AU269&lt;Pieņēmumi!$BC$47), "Mikro",
IF(AND(AU269&gt;=Pieņēmumi!$BC$47,AU269&lt;Pieņēmumi!$BC$48), "Mazs",
IF(AND(AU269&gt;=Pieņēmumi!$BC$48,AU269&lt;Pieņēmumi!$BC$49), "Vidējs","Liels"))))</f>
        <v>Mazs</v>
      </c>
      <c r="AW269" s="9">
        <f>IF(AV269="Mikro",Pieņēmumi!$BC$31*AT269*0.5,
IF(AV269="Mazs",Pieņēmumi!$BC$31*AT269,
IF(AV269="Vidējs",Pieņēmumi!$BC$32*AT269,
IF(AV269="Liels",Pieņēmumi!$BC$34*AT269,
0))))</f>
        <v>0.96483037659508253</v>
      </c>
      <c r="AX269" s="9">
        <f>IF(AV269="Mikro",Pieņēmumi!$BC$31*AT269*0.5,0)</f>
        <v>0</v>
      </c>
      <c r="AY269">
        <v>7</v>
      </c>
      <c r="AZ269">
        <v>1</v>
      </c>
      <c r="BA269" s="2">
        <f t="shared" si="211"/>
        <v>7</v>
      </c>
      <c r="BB269" s="6">
        <f>ROUNDUP(IF($A269=1,AY269/Pieņēmumi!$BN$39,IF($A269=2,AY269/Pieņēmumi!$BN$40,IF($A269=3,AY269/Pieņēmumi!$BN$41,AY269/Pieņēmumi!$BN$42))),$BB$10)</f>
        <v>1</v>
      </c>
      <c r="BC269" s="6">
        <f t="shared" si="225"/>
        <v>7</v>
      </c>
      <c r="BD269" s="6" t="str">
        <f>IF(AND(BC269&gt;=0,BC269&lt;Pieņēmumi!$BN$46),0,
IF(AND(BC269&gt;= Pieņēmumi!$BN$46,BC269&lt;Pieņēmumi!$BN$47), "Mikro",
IF(AND(BC269&gt;=Pieņēmumi!$BN$47,BC269&lt;Pieņēmumi!$BN$48), "Mazs",
IF(AND(BC269&gt;=Pieņēmumi!$BN$48,BC269&lt;Pieņēmumi!$BN$49), "Vidējs","Liels"))))</f>
        <v>Mikro</v>
      </c>
      <c r="BE269" s="9">
        <f>IF(BD269="Mikro",Pieņēmumi!$BN$31*BB269*0.5,
IF(BD269="Mazs",Pieņēmumi!$BN$31*BB269,
IF(BD269="Vidējs",Pieņēmumi!$BN$32*BB269,
IF(BD269="Liels",Pieņēmumi!$BN$34*BB269,
0))))</f>
        <v>0.51353874883286654</v>
      </c>
      <c r="BF269" s="9">
        <f>IF(BD269="Mikro",Pieņēmumi!$BN$31*BB269*0.5,0)</f>
        <v>0.51353874883286654</v>
      </c>
      <c r="BG269">
        <v>13</v>
      </c>
      <c r="BH269">
        <v>1</v>
      </c>
      <c r="BI269" s="2">
        <f t="shared" si="218"/>
        <v>13</v>
      </c>
      <c r="BJ269" s="6">
        <f>ROUNDUP(IF($A269=1,BG269/Pieņēmumi!$BY$39,IF($A269=2,BG269/Pieņēmumi!$BY$40,IF($A269=3,BG269/Pieņēmumi!$BY$41,BG269/Pieņēmumi!$BY$42))),$BJ$10)</f>
        <v>1</v>
      </c>
      <c r="BK269" s="6">
        <f t="shared" si="226"/>
        <v>13</v>
      </c>
      <c r="BL269" s="6" t="str">
        <f>IF(AND(BK269&gt;=0,BK269&lt;Pieņēmumi!$BY$46),0,
IF(AND(BK269&gt;= Pieņēmumi!$BY$46,BK269&lt;Pieņēmumi!$BY$47), "Mikro",
IF(AND(BK269&gt;=Pieņēmumi!$BY$47,BK269&lt;Pieņēmumi!$BY$48), "Mazs",
IF(AND(BK269&gt;=Pieņēmumi!$BY$48,BK269&lt;Pieņēmumi!$BY$49), "Vidējs","Liels"))))</f>
        <v>Vidējs</v>
      </c>
      <c r="BM269" s="9">
        <f>IF(BL269="Mikro",Pieņēmumi!$BY$31*BJ269*0.5,
IF(BL269="Mazs",Pieņēmumi!$BY$31*BJ269,
IF(BL269="Vidējs",Pieņēmumi!$BY$32*BJ269,
IF(BL269="Liels",Pieņēmumi!$BY$34*BJ269,
0))))</f>
        <v>1.2919896640826873</v>
      </c>
      <c r="BN269" s="9">
        <f>IF(BL269="Mikro",Pieņēmumi!$BY$31*BJ269*0.5,0)</f>
        <v>0</v>
      </c>
      <c r="BO269">
        <v>9</v>
      </c>
      <c r="BP269">
        <v>1</v>
      </c>
      <c r="BQ269" s="2">
        <f t="shared" si="210"/>
        <v>9</v>
      </c>
      <c r="BR269" s="6">
        <f>ROUNDUP(IF($A269=1,BO269/Pieņēmumi!$CJ$39,IF($A269=2,BO269/Pieņēmumi!$CJ$40,IF($A269=3,BO269/Pieņēmumi!$CJ$41,BO269/Pieņēmumi!$CJ$42))),$BR$10)</f>
        <v>1</v>
      </c>
      <c r="BS269" s="6">
        <f t="shared" si="227"/>
        <v>9</v>
      </c>
      <c r="BT269" s="6" t="str">
        <f>IF(AND(BS269&gt;=0,BS269&lt;Pieņēmumi!$CJ$46),0,
IF(AND(BS269&gt;= Pieņēmumi!$CJ$46,BS269&lt;Pieņēmumi!$CJ$47), "Mikro",
IF(AND(BS269&gt;=Pieņēmumi!$CJ$47,BS269&lt;Pieņēmumi!$CJ$48), "Mazs",
IF(AND(BS269&gt;=Pieņēmumi!$CJ$48,BS269&lt;Pieņēmumi!$CJ$49), "Vidējs","Liels"))))</f>
        <v>Mazs</v>
      </c>
      <c r="BU269" s="9">
        <f>IF(BT269="Mikro",Pieņēmumi!$CJ$31*BR269*0.5,
IF(BT269="Mazs",Pieņēmumi!$CJ$31*BR269,
IF(BT269="Vidējs",Pieņēmumi!$CJ$32*BR269,
IF(BT269="Liels",Pieņēmumi!$CJ$34*BR269,
0))))</f>
        <v>1.0893246187363834</v>
      </c>
      <c r="BV269" s="9">
        <f>IF(BT269="Mikro",Pieņēmumi!$CJ$31*BR269*0.5,0)</f>
        <v>0</v>
      </c>
      <c r="BW269">
        <v>0</v>
      </c>
      <c r="BX269">
        <v>0</v>
      </c>
      <c r="BY269" s="2">
        <v>0</v>
      </c>
      <c r="BZ269" s="6">
        <f>ROUNDUP(IF($A269=1,BW269/Pieņēmumi!$CU$42,IF($A269=2,BW269/Pieņēmumi!$CU$43,IF($A269=3,BW269/Pieņēmumi!$CU$44,BW269/Pieņēmumi!$CU$45))),$CH$10)</f>
        <v>0</v>
      </c>
      <c r="CA269" s="6">
        <f t="shared" si="228"/>
        <v>0</v>
      </c>
      <c r="CB269" s="6">
        <f>IF(AND(CA269&gt;=0,CA269&lt;Pieņēmumi!$CU$49),0,
IF(AND(CA269&gt;=Pieņēmumi!$CU$49,CA269&lt;Pieņēmumi!$CU$50),"Mazs",
IF(AND(CA269&gt;=Pieņēmumi!$CU$50,CA269&lt;Pieņēmumi!$CU$51),"Vidējs","Liels")))</f>
        <v>0</v>
      </c>
      <c r="CC269" s="9">
        <f>IF(CB269="Mazs",Pieņēmumi!$CU$34*BZ269,IF(CB269="Vidējs",Pieņēmumi!$CU$35*BZ269,IF(CB269="Liels",Pieņēmumi!$CU$37*BZ269,0)))</f>
        <v>0</v>
      </c>
      <c r="CD269" s="9">
        <f>IF(CB269="Mazs",(Pieņēmumi!$CU$35-Pieņēmumi!$CU$34)*BZ269,0)</f>
        <v>0</v>
      </c>
      <c r="CE269">
        <v>0</v>
      </c>
      <c r="CF269">
        <v>0</v>
      </c>
      <c r="CG269" s="2">
        <v>0</v>
      </c>
      <c r="CH269" s="6">
        <f>ROUNDUP(IF($A269=1,CE269/Pieņēmumi!$DE$42,IF($A269=2,CE269/Pieņēmumi!$DE$43,IF($A269=3,CE269/Pieņēmumi!$DE$44,CE269/Pieņēmumi!$DE$45))),$CH$10)</f>
        <v>0</v>
      </c>
      <c r="CI269" s="6">
        <f t="shared" si="229"/>
        <v>0</v>
      </c>
      <c r="CJ269" s="6">
        <f>IF(AND(CI269&gt;=0,CI269&lt;Pieņēmumi!$DE$49),0,
IF(AND(CI269&gt;=Pieņēmumi!$DE$49,CI269&lt;Pieņēmumi!$DE$50),"Mazs",
IF(AND(CI269&gt;=Pieņēmumi!$DE$50,CI269&lt;Pieņēmumi!$DE$51),"Vidējs","Liels")))</f>
        <v>0</v>
      </c>
      <c r="CK269" s="9">
        <f>IF(CJ269="Mazs",Pieņēmumi!$DE$34*CH269,IF(CJ269="Vidējs",Pieņēmumi!$DE$35*CH269,IF(CJ269="Liels",Pieņēmumi!$DE$37*CH269,0)))</f>
        <v>0</v>
      </c>
      <c r="CL269" s="9">
        <f>IF(CJ269="Mazs",(Pieņēmumi!$DE$35-Pieņēmumi!$DE$34)*CH269,0)</f>
        <v>0</v>
      </c>
      <c r="CM269">
        <v>0</v>
      </c>
      <c r="CN269">
        <v>0</v>
      </c>
      <c r="CO269" s="2">
        <v>0</v>
      </c>
      <c r="CP269" s="6">
        <f>ROUNDUP(IF($A269=1,CM269/Pieņēmumi!$DO$42,IF($A269=2,CM269/Pieņēmumi!$DO$43,IF($A269=3,CM269/Pieņēmumi!$DO$44,CM269/Pieņēmumi!$DO$45))),$CP$10)</f>
        <v>0</v>
      </c>
      <c r="CQ269" s="6">
        <f t="shared" si="230"/>
        <v>0</v>
      </c>
      <c r="CR269" s="6">
        <f>IF(AND(CQ269&gt;=0,CQ269&lt;Pieņēmumi!$DO$49),0,
IF(AND(CQ269&gt;=Pieņēmumi!$DO$49,CQ269&lt;Pieņēmumi!$DO$50),"Mazs",
IF(AND(CQ269&gt;=Pieņēmumi!$DO$50,CQ269&lt;Pieņēmumi!$DO$51),"Vidējs","Liels")))</f>
        <v>0</v>
      </c>
      <c r="CS269" s="9">
        <f>IF(CR269="Mazs",Pieņēmumi!$DO$34*CP269,IF(CR269="Vidējs",Pieņēmumi!$DO$35*CP269,IF(CR269="Liels",Pieņēmumi!$DO$37*CP269,0)))</f>
        <v>0</v>
      </c>
      <c r="CT269" s="9">
        <f>IF(CR269="Mazs",(Pieņēmumi!$DO$35-Pieņēmumi!$DO$34)*CP269,0)</f>
        <v>0</v>
      </c>
      <c r="CU269" s="6">
        <f t="shared" si="231"/>
        <v>67</v>
      </c>
      <c r="CV269" s="6">
        <f t="shared" si="232"/>
        <v>9</v>
      </c>
      <c r="CW269" s="2">
        <f t="shared" si="233"/>
        <v>7.4444444444444446</v>
      </c>
      <c r="CX269" t="str">
        <f t="shared" si="234"/>
        <v>Mazā</v>
      </c>
    </row>
    <row r="270" spans="1:102" x14ac:dyDescent="0.25">
      <c r="A270" s="5">
        <v>2</v>
      </c>
      <c r="B270" s="23">
        <v>0.53810142956421836</v>
      </c>
      <c r="C270">
        <v>119</v>
      </c>
      <c r="D270">
        <v>5</v>
      </c>
      <c r="E270" s="2">
        <f t="shared" si="212"/>
        <v>23.8</v>
      </c>
      <c r="F270" s="6">
        <f>ROUNDUP(IF($A270=1,C270/Pieņēmumi!$B$39,IF($A270=2,C270/Pieņēmumi!$B$40,IF($A270=3,C270/Pieņēmumi!$B$41,C270/Pieņēmumi!$B$42))),$F$10)</f>
        <v>6</v>
      </c>
      <c r="G270" s="6">
        <f t="shared" si="219"/>
        <v>19.833333333333332</v>
      </c>
      <c r="H270" s="6" t="str">
        <f>IF(AND(G270&gt;=0,G270&lt;Pieņēmumi!$B$46),0,
IF(AND(G270&gt;= Pieņēmumi!$B$46,G270&lt;Pieņēmumi!$B$47), "Mikro",
IF(AND(G270&gt;=Pieņēmumi!$B$47,G270&lt;Pieņēmumi!$B$48), "Mazs",
IF(AND(G270&gt;=Pieņēmumi!$B$48,G270&lt;Pieņēmumi!$B$49), "Vidējs","Liels"))))</f>
        <v>Vidējs</v>
      </c>
      <c r="I270" s="9">
        <f>IF(H270="Mikro",Pieņēmumi!$B$31*F270*0.5,
IF(H270="Mazs",Pieņēmumi!$B$31*F270,
IF(H270="Vidējs",Pieņēmumi!$B$32*F270,
IF(H270="Liels",Pieņēmumi!$B$34*F270,
0))))</f>
        <v>4.8449612403100772</v>
      </c>
      <c r="J270" s="9">
        <f>IF(H270="Mikro",Pieņēmumi!$B$31*F270*0.5,0)</f>
        <v>0</v>
      </c>
      <c r="K270">
        <v>105</v>
      </c>
      <c r="L270">
        <v>5</v>
      </c>
      <c r="M270" s="2">
        <f t="shared" si="213"/>
        <v>21</v>
      </c>
      <c r="N270" s="6">
        <f>ROUNDUP(IF($A270=1,K270/Pieņēmumi!$L$39,IF($A270=2,K270/Pieņēmumi!$L$40,IF($A270=3,K270/Pieņēmumi!$L$41,K270/Pieņēmumi!$L$42))),$N$10)</f>
        <v>6</v>
      </c>
      <c r="O270" s="6">
        <f t="shared" si="220"/>
        <v>17.5</v>
      </c>
      <c r="P270" s="6" t="str">
        <f>IF(AND(O270&gt;=0,O270&lt;Pieņēmumi!$L$46),0,
IF(AND(O270&gt;= Pieņēmumi!$L$46,O270&lt;Pieņēmumi!$L$47), "Mikro",
IF(AND(O270&gt;=Pieņēmumi!$L$47,O270&lt;Pieņēmumi!$L$48), "Mazs",
IF(AND(O270&gt;=Pieņēmumi!$L$48,O270&lt;Pieņēmumi!$L$49), "Vidējs","Liels"))))</f>
        <v>Vidējs</v>
      </c>
      <c r="Q270" s="9">
        <f>IF(P270="Mikro",Pieņēmumi!$L$31*N270*0.5,
IF(P270="Mazs",Pieņēmumi!$L$31*N270,
IF(P270="Vidējs",Pieņēmumi!$L$32*N270,
IF(P270="Liels",Pieņēmumi!$L$34*N270,
0))))</f>
        <v>5.0387596899224816</v>
      </c>
      <c r="R270" s="9">
        <f>IF(P270="Mikro",Pieņēmumi!$L$31*N270*0.5,0)</f>
        <v>0</v>
      </c>
      <c r="S270">
        <v>120</v>
      </c>
      <c r="T270">
        <v>5</v>
      </c>
      <c r="U270" s="2">
        <f t="shared" si="214"/>
        <v>24</v>
      </c>
      <c r="V270" s="6">
        <f>ROUNDUP(IF($A270=1,S270/Pieņēmumi!$V$39,IF($A270=2,S270/Pieņēmumi!$V$40,IF($A270=3,S270/Pieņēmumi!$V$41,S270/Pieņēmumi!$V$42))),$V$10)</f>
        <v>6</v>
      </c>
      <c r="W270" s="6">
        <f t="shared" si="221"/>
        <v>20</v>
      </c>
      <c r="X270" s="6" t="str">
        <f>IF(AND(W270&gt;=0,W270&lt;Pieņēmumi!$V$46),0,
IF(AND(W270&gt;= Pieņēmumi!$V$46,W270&lt;Pieņēmumi!$V$47), "Mikro",
IF(AND(W270&gt;=Pieņēmumi!$V$47,W270&lt;Pieņēmumi!$V$48), "Mazs",
IF(AND(W270&gt;=Pieņēmumi!$V$48,W270&lt;Pieņēmumi!$V$49), "Vidējs","Liels"))))</f>
        <v>Vidējs</v>
      </c>
      <c r="Y270" s="9">
        <f>IF(X270="Mikro",Pieņēmumi!$V$31*V270*0.5,
IF(X270="Mazs",Pieņēmumi!$V$31*V270,
IF(X270="Vidējs",Pieņēmumi!$V$32*V270,
IF(X270="Liels",Pieņēmumi!$V$34*V270,
0))))</f>
        <v>5.2325581395348841</v>
      </c>
      <c r="Z270" s="9">
        <f>IF(X270="Mikro",Pieņēmumi!$V$31*V270*0.5,0)</f>
        <v>0</v>
      </c>
      <c r="AA270">
        <v>95</v>
      </c>
      <c r="AB270">
        <v>4</v>
      </c>
      <c r="AC270" s="2">
        <f t="shared" si="215"/>
        <v>23.75</v>
      </c>
      <c r="AD270" s="6">
        <f>ROUNDUP(IF($A270=1,AA270/Pieņēmumi!$AF$39,IF($A270=2,AA270/Pieņēmumi!$AF$40,IF($A270=3,AA270/Pieņēmumi!$AF$41,AA270/Pieņēmumi!$AF$42))),$AD$10)</f>
        <v>5</v>
      </c>
      <c r="AE270" s="6">
        <f t="shared" si="222"/>
        <v>19</v>
      </c>
      <c r="AF270" s="6" t="str">
        <f>IF(AND(AE270&gt;=0,AE270&lt;Pieņēmumi!$AF$46),0,
IF(AND(AE270&gt;= Pieņēmumi!$AF$46,AE270&lt;Pieņēmumi!$AF$47), "Mikro",
IF(AND(AE270&gt;=Pieņēmumi!$AF$47,AE270&lt;Pieņēmumi!$AF$48), "Mazs",
IF(AND(AE270&gt;=Pieņēmumi!$AF$48,AE270&lt;Pieņēmumi!$AF$49), "Vidējs","Liels"))))</f>
        <v>Vidējs</v>
      </c>
      <c r="AG270" s="9">
        <f>IF(AF270="Mikro",Pieņēmumi!$AF$31*AD270*0.5,
IF(AF270="Mazs",Pieņēmumi!$AF$31*AD270,
IF(AF270="Vidējs",Pieņēmumi!$AF$32*AD270,
IF(AF270="Liels",Pieņēmumi!$AF$34*AD270,
0))))</f>
        <v>5.1679586563307502</v>
      </c>
      <c r="AH270" s="9">
        <f>IF(AF270="Mikro",Pieņēmumi!$AF$31*AD270*0.5,0)</f>
        <v>0</v>
      </c>
      <c r="AI270">
        <v>127</v>
      </c>
      <c r="AJ270">
        <v>5</v>
      </c>
      <c r="AK270" s="2">
        <f t="shared" si="216"/>
        <v>25.4</v>
      </c>
      <c r="AL270" s="6">
        <f>ROUNDUP(IF($A270=1,AI270/Pieņēmumi!$AR$39,IF($A270=2,AI270/Pieņēmumi!$AR$40,IF($A270=3,AI270/Pieņēmumi!$AR$41,AI270/Pieņēmumi!$AR$42))),$AL$10)</f>
        <v>6</v>
      </c>
      <c r="AM270" s="6">
        <f t="shared" si="223"/>
        <v>21.166666666666668</v>
      </c>
      <c r="AN270" s="6" t="str">
        <f>IF(AND(AM270&gt;=0,AM270&lt;Pieņēmumi!$AR$46),0,
IF(AND(AM270&gt;= Pieņēmumi!$AR$46,AM270&lt;Pieņēmumi!$AR$47), "Mikro",
IF(AND(AM270&gt;=Pieņēmumi!$AR$47,AM270&lt;Pieņēmumi!$AR$48), "Mazs",
IF(AND(AM270&gt;=Pieņēmumi!$AR$48,AM270&lt;Pieņēmumi!$AR$49), "Vidējs","Liels"))))</f>
        <v>Liels</v>
      </c>
      <c r="AO270" s="9">
        <f>IF(AN270="Mikro",Pieņēmumi!$AR$31*AL270*0.5,
IF(AN270="Mazs",Pieņēmumi!$AR$31*AL270,
IF(AN270="Vidējs",Pieņēmumi!$AR$32*AL270,
IF(AN270="Liels",Pieņēmumi!$AR$34*AL270,
0))))</f>
        <v>8.2251082251082241</v>
      </c>
      <c r="AP270" s="9">
        <f>IF(AN270="Mikro",Pieņēmumi!$AR$31*AL270*0.5,0)</f>
        <v>0</v>
      </c>
      <c r="AQ270">
        <v>122</v>
      </c>
      <c r="AR270">
        <v>5</v>
      </c>
      <c r="AS270" s="2">
        <f t="shared" si="217"/>
        <v>24.4</v>
      </c>
      <c r="AT270" s="6">
        <f>ROUNDUP(IF($A270=1,AQ270/Pieņēmumi!$BC$39,IF($A270=2,AQ270/Pieņēmumi!$BC$40,IF($A270=3,AQ270/Pieņēmumi!$BC$41,AQ270/Pieņēmumi!$BC$42))),$AT$10)</f>
        <v>5</v>
      </c>
      <c r="AU270" s="6">
        <f t="shared" si="224"/>
        <v>24.4</v>
      </c>
      <c r="AV270" s="6" t="str">
        <f>IF(AND(AU270&gt;=0,AU270&lt;Pieņēmumi!$BC$46),0,
IF(AND(AU270&gt;= Pieņēmumi!$BC$46,AU270&lt;Pieņēmumi!$BC$47), "Mikro",
IF(AND(AU270&gt;=Pieņēmumi!$BC$47,AU270&lt;Pieņēmumi!$BC$48), "Mazs",
IF(AND(AU270&gt;=Pieņēmumi!$BC$48,AU270&lt;Pieņēmumi!$BC$49), "Vidējs","Liels"))))</f>
        <v>Liels</v>
      </c>
      <c r="AW270" s="9">
        <f>IF(AV270="Mikro",Pieņēmumi!$BC$31*AT270*0.5,
IF(AV270="Mazs",Pieņēmumi!$BC$31*AT270,
IF(AV270="Vidējs",Pieņēmumi!$BC$32*AT270,
IF(AV270="Liels",Pieņēmumi!$BC$34*AT270,
0))))</f>
        <v>7.5757575757575761</v>
      </c>
      <c r="AX270" s="9">
        <f>IF(AV270="Mikro",Pieņēmumi!$BC$31*AT270*0.5,0)</f>
        <v>0</v>
      </c>
      <c r="AY270">
        <v>78</v>
      </c>
      <c r="AZ270">
        <v>3</v>
      </c>
      <c r="BA270" s="2">
        <f t="shared" si="211"/>
        <v>26</v>
      </c>
      <c r="BB270" s="6">
        <f>ROUNDUP(IF($A270=1,AY270/Pieņēmumi!$BN$39,IF($A270=2,AY270/Pieņēmumi!$BN$40,IF($A270=3,AY270/Pieņēmumi!$BN$41,AY270/Pieņēmumi!$BN$42))),$BB$10)</f>
        <v>4</v>
      </c>
      <c r="BC270" s="6">
        <f t="shared" si="225"/>
        <v>19.5</v>
      </c>
      <c r="BD270" s="6" t="str">
        <f>IF(AND(BC270&gt;=0,BC270&lt;Pieņēmumi!$BN$46),0,
IF(AND(BC270&gt;= Pieņēmumi!$BN$46,BC270&lt;Pieņēmumi!$BN$47), "Mikro",
IF(AND(BC270&gt;=Pieņēmumi!$BN$47,BC270&lt;Pieņēmumi!$BN$48), "Mazs",
IF(AND(BC270&gt;=Pieņēmumi!$BN$48,BC270&lt;Pieņēmumi!$BN$49), "Vidējs","Liels"))))</f>
        <v>Vidējs</v>
      </c>
      <c r="BE270" s="9">
        <f>IF(BD270="Mikro",Pieņēmumi!$BN$31*BB270*0.5,
IF(BD270="Mazs",Pieņēmumi!$BN$31*BB270,
IF(BD270="Vidējs",Pieņēmumi!$BN$32*BB270,
IF(BD270="Liels",Pieņēmumi!$BN$34*BB270,
0))))</f>
        <v>4.909560723514212</v>
      </c>
      <c r="BF270" s="9">
        <f>IF(BD270="Mikro",Pieņēmumi!$BN$31*BB270*0.5,0)</f>
        <v>0</v>
      </c>
      <c r="BG270">
        <v>71</v>
      </c>
      <c r="BH270">
        <v>3</v>
      </c>
      <c r="BI270" s="2">
        <f t="shared" si="218"/>
        <v>23.666666666666668</v>
      </c>
      <c r="BJ270" s="6">
        <f>ROUNDUP(IF($A270=1,BG270/Pieņēmumi!$BY$39,IF($A270=2,BG270/Pieņēmumi!$BY$40,IF($A270=3,BG270/Pieņēmumi!$BY$41,BG270/Pieņēmumi!$BY$42))),$BJ$10)</f>
        <v>3</v>
      </c>
      <c r="BK270" s="6">
        <f t="shared" si="226"/>
        <v>23.666666666666668</v>
      </c>
      <c r="BL270" s="6" t="str">
        <f>IF(AND(BK270&gt;=0,BK270&lt;Pieņēmumi!$BY$46),0,
IF(AND(BK270&gt;= Pieņēmumi!$BY$46,BK270&lt;Pieņēmumi!$BY$47), "Mikro",
IF(AND(BK270&gt;=Pieņēmumi!$BY$47,BK270&lt;Pieņēmumi!$BY$48), "Mazs",
IF(AND(BK270&gt;=Pieņēmumi!$BY$48,BK270&lt;Pieņēmumi!$BY$49), "Vidējs","Liels"))))</f>
        <v>Liels</v>
      </c>
      <c r="BM270" s="9">
        <f>IF(BL270="Mikro",Pieņēmumi!$BY$31*BJ270*0.5,
IF(BL270="Mazs",Pieņēmumi!$BY$31*BJ270,
IF(BL270="Vidējs",Pieņēmumi!$BY$32*BJ270,
IF(BL270="Liels",Pieņēmumi!$BY$34*BJ270,
0))))</f>
        <v>4.9783549783549779</v>
      </c>
      <c r="BN270" s="9">
        <f>IF(BL270="Mikro",Pieņēmumi!$BY$31*BJ270*0.5,0)</f>
        <v>0</v>
      </c>
      <c r="BO270">
        <v>43</v>
      </c>
      <c r="BP270">
        <v>2</v>
      </c>
      <c r="BQ270" s="2">
        <f t="shared" si="210"/>
        <v>21.5</v>
      </c>
      <c r="BR270" s="6">
        <f>ROUNDUP(IF($A270=1,BO270/Pieņēmumi!$CJ$39,IF($A270=2,BO270/Pieņēmumi!$CJ$40,IF($A270=3,BO270/Pieņēmumi!$CJ$41,BO270/Pieņēmumi!$CJ$42))),$BR$10)</f>
        <v>2</v>
      </c>
      <c r="BS270" s="6">
        <f t="shared" si="227"/>
        <v>21.5</v>
      </c>
      <c r="BT270" s="6" t="str">
        <f>IF(AND(BS270&gt;=0,BS270&lt;Pieņēmumi!$CJ$46),0,
IF(AND(BS270&gt;= Pieņēmumi!$CJ$46,BS270&lt;Pieņēmumi!$CJ$47), "Mikro",
IF(AND(BS270&gt;=Pieņēmumi!$CJ$47,BS270&lt;Pieņēmumi!$CJ$48), "Mazs",
IF(AND(BS270&gt;=Pieņēmumi!$CJ$48,BS270&lt;Pieņēmumi!$CJ$49), "Vidējs","Liels"))))</f>
        <v>Liels</v>
      </c>
      <c r="BU270" s="9">
        <f>IF(BT270="Mikro",Pieņēmumi!$CJ$31*BR270*0.5,
IF(BT270="Mazs",Pieņēmumi!$CJ$31*BR270,
IF(BT270="Vidējs",Pieņēmumi!$CJ$32*BR270,
IF(BT270="Liels",Pieņēmumi!$CJ$34*BR270,
0))))</f>
        <v>3.3910533910533909</v>
      </c>
      <c r="BV270" s="9">
        <f>IF(BT270="Mikro",Pieņēmumi!$CJ$31*BR270*0.5,0)</f>
        <v>0</v>
      </c>
      <c r="BW270">
        <v>58</v>
      </c>
      <c r="BX270">
        <v>2</v>
      </c>
      <c r="BY270" s="2">
        <f>BW270/BX270</f>
        <v>29</v>
      </c>
      <c r="BZ270" s="6">
        <f>ROUNDUP(IF($A270=1,BW270/Pieņēmumi!$CU$42,IF($A270=2,BW270/Pieņēmumi!$CU$43,IF($A270=3,BW270/Pieņēmumi!$CU$44,BW270/Pieņēmumi!$CU$45))),$CH$10)</f>
        <v>3</v>
      </c>
      <c r="CA270" s="6">
        <f t="shared" si="228"/>
        <v>19.333333333333332</v>
      </c>
      <c r="CB270" s="6" t="str">
        <f>IF(AND(CA270&gt;=0,CA270&lt;Pieņēmumi!$CU$49),0,
IF(AND(CA270&gt;=Pieņēmumi!$CU$49,CA270&lt;Pieņēmumi!$CU$50),"Mazs",
IF(AND(CA270&gt;=Pieņēmumi!$CU$50,CA270&lt;Pieņēmumi!$CU$51),"Vidējs","Liels")))</f>
        <v>Vidējs</v>
      </c>
      <c r="CC270" s="9">
        <f>IF(CB270="Mazs",Pieņēmumi!$CU$34*BZ270,IF(CB270="Vidējs",Pieņēmumi!$CU$35*BZ270,IF(CB270="Liels",Pieņēmumi!$CU$37*BZ270,0)))</f>
        <v>4.166666666666667</v>
      </c>
      <c r="CD270" s="9">
        <f>IF(CB270="Mazs",(Pieņēmumi!$CU$35-Pieņēmumi!$CU$34)*BZ270,0)</f>
        <v>0</v>
      </c>
      <c r="CE270">
        <v>45</v>
      </c>
      <c r="CF270">
        <v>2</v>
      </c>
      <c r="CG270" s="2">
        <f>CE270/CF270</f>
        <v>22.5</v>
      </c>
      <c r="CH270" s="6">
        <f>ROUNDUP(IF($A270=1,CE270/Pieņēmumi!$DE$42,IF($A270=2,CE270/Pieņēmumi!$DE$43,IF($A270=3,CE270/Pieņēmumi!$DE$44,CE270/Pieņēmumi!$DE$45))),$CH$10)</f>
        <v>2</v>
      </c>
      <c r="CI270" s="6">
        <f t="shared" si="229"/>
        <v>22.5</v>
      </c>
      <c r="CJ270" s="6" t="str">
        <f>IF(AND(CI270&gt;=0,CI270&lt;Pieņēmumi!$DE$49),0,
IF(AND(CI270&gt;=Pieņēmumi!$DE$49,CI270&lt;Pieņēmumi!$DE$50),"Mazs",
IF(AND(CI270&gt;=Pieņēmumi!$DE$50,CI270&lt;Pieņēmumi!$DE$51),"Vidējs","Liels")))</f>
        <v>Liels</v>
      </c>
      <c r="CK270" s="9">
        <f>IF(CJ270="Mazs",Pieņēmumi!$DE$34*CH270,IF(CJ270="Vidējs",Pieņēmumi!$DE$35*CH270,IF(CJ270="Liels",Pieņēmumi!$DE$37*CH270,0)))</f>
        <v>3.535353535353535</v>
      </c>
      <c r="CL270" s="9">
        <f>IF(CJ270="Mazs",(Pieņēmumi!$DE$35-Pieņēmumi!$DE$34)*CH270,0)</f>
        <v>0</v>
      </c>
      <c r="CM270">
        <v>33</v>
      </c>
      <c r="CN270">
        <v>2</v>
      </c>
      <c r="CO270" s="2">
        <f>CM270/CN270</f>
        <v>16.5</v>
      </c>
      <c r="CP270" s="6">
        <f>ROUNDUP(IF($A270=1,CM270/Pieņēmumi!$DO$42,IF($A270=2,CM270/Pieņēmumi!$DO$43,IF($A270=3,CM270/Pieņēmumi!$DO$44,CM270/Pieņēmumi!$DO$45))),$CP$10)</f>
        <v>2</v>
      </c>
      <c r="CQ270" s="6">
        <f t="shared" si="230"/>
        <v>16.5</v>
      </c>
      <c r="CR270" s="6" t="str">
        <f>IF(AND(CQ270&gt;=0,CQ270&lt;Pieņēmumi!$DO$49),0,
IF(AND(CQ270&gt;=Pieņēmumi!$DO$49,CQ270&lt;Pieņēmumi!$DO$50),"Mazs",
IF(AND(CQ270&gt;=Pieņēmumi!$DO$50,CQ270&lt;Pieņēmumi!$DO$51),"Vidējs","Liels")))</f>
        <v>Vidējs</v>
      </c>
      <c r="CS270" s="9">
        <f>IF(CR270="Mazs",Pieņēmumi!$DO$34*CP270,IF(CR270="Vidējs",Pieņēmumi!$DO$35*CP270,IF(CR270="Liels",Pieņēmumi!$DO$37*CP270,0)))</f>
        <v>2.7777777777777781</v>
      </c>
      <c r="CT270" s="9">
        <f>IF(CR270="Mazs",(Pieņēmumi!$DO$35-Pieņēmumi!$DO$34)*CP270,0)</f>
        <v>0</v>
      </c>
      <c r="CU270" s="6">
        <f t="shared" si="231"/>
        <v>1016</v>
      </c>
      <c r="CV270" s="6">
        <f t="shared" si="232"/>
        <v>43</v>
      </c>
      <c r="CW270" s="2">
        <f t="shared" si="233"/>
        <v>23.627906976744185</v>
      </c>
      <c r="CX270" t="str">
        <f t="shared" si="234"/>
        <v>Lielā</v>
      </c>
    </row>
    <row r="271" spans="1:102" x14ac:dyDescent="0.25">
      <c r="A271" s="5">
        <v>3</v>
      </c>
      <c r="B271" s="23">
        <v>0.53754129305161924</v>
      </c>
      <c r="C271">
        <v>3</v>
      </c>
      <c r="D271">
        <v>1</v>
      </c>
      <c r="E271" s="2">
        <f t="shared" si="212"/>
        <v>3</v>
      </c>
      <c r="F271" s="6">
        <f>ROUNDUP(IF($A271=1,C271/Pieņēmumi!$B$39,IF($A271=2,C271/Pieņēmumi!$B$40,IF($A271=3,C271/Pieņēmumi!$B$41,C271/Pieņēmumi!$B$42))),$F$10)</f>
        <v>1</v>
      </c>
      <c r="G271" s="6">
        <f t="shared" si="219"/>
        <v>3</v>
      </c>
      <c r="H271" s="6" t="str">
        <f>IF(AND(G271&gt;=0,G271&lt;Pieņēmumi!$B$46),0,
IF(AND(G271&gt;= Pieņēmumi!$B$46,G271&lt;Pieņēmumi!$B$47), "Mikro",
IF(AND(G271&gt;=Pieņēmumi!$B$47,G271&lt;Pieņēmumi!$B$48), "Mazs",
IF(AND(G271&gt;=Pieņēmumi!$B$48,G271&lt;Pieņēmumi!$B$49), "Vidējs","Liels"))))</f>
        <v>Mikro</v>
      </c>
      <c r="I271" s="9">
        <f>IF(H271="Mikro",Pieņēmumi!$B$31*F271*0.5,
IF(H271="Mazs",Pieņēmumi!$B$31*F271,
IF(H271="Vidējs",Pieņēmumi!$B$32*F271,
IF(H271="Liels",Pieņēmumi!$B$34*F271,
0))))</f>
        <v>0.35792094615624032</v>
      </c>
      <c r="J271" s="9">
        <f>IF(H271="Mikro",Pieņēmumi!$B$31*F271*0.5,0)</f>
        <v>0.35792094615624032</v>
      </c>
      <c r="K271">
        <v>4</v>
      </c>
      <c r="L271">
        <v>0</v>
      </c>
      <c r="M271" s="2">
        <v>0</v>
      </c>
      <c r="N271" s="6">
        <f>ROUNDUP(IF($A271=1,K271/Pieņēmumi!$L$39,IF($A271=2,K271/Pieņēmumi!$L$40,IF($A271=3,K271/Pieņēmumi!$L$41,K271/Pieņēmumi!$L$42))),$N$10)</f>
        <v>1</v>
      </c>
      <c r="O271" s="6">
        <f t="shared" si="220"/>
        <v>4</v>
      </c>
      <c r="P271" s="6" t="str">
        <f>IF(AND(O271&gt;=0,O271&lt;Pieņēmumi!$L$46),0,
IF(AND(O271&gt;= Pieņēmumi!$L$46,O271&lt;Pieņēmumi!$L$47), "Mikro",
IF(AND(O271&gt;=Pieņēmumi!$L$47,O271&lt;Pieņēmumi!$L$48), "Mazs",
IF(AND(O271&gt;=Pieņēmumi!$L$48,O271&lt;Pieņēmumi!$L$49), "Vidējs","Liels"))))</f>
        <v>Mikro</v>
      </c>
      <c r="Q271" s="9">
        <f>IF(P271="Mikro",Pieņēmumi!$L$31*N271*0.5,
IF(P271="Mazs",Pieņēmumi!$L$31*N271,
IF(P271="Vidējs",Pieņēmumi!$L$32*N271,
IF(P271="Liels",Pieņēmumi!$L$34*N271,
0))))</f>
        <v>0.3734827264239029</v>
      </c>
      <c r="R271" s="9">
        <f>IF(P271="Mikro",Pieņēmumi!$L$31*N271*0.5,0)</f>
        <v>0.3734827264239029</v>
      </c>
      <c r="S271">
        <v>3</v>
      </c>
      <c r="T271">
        <v>1</v>
      </c>
      <c r="U271" s="2">
        <f t="shared" si="214"/>
        <v>3</v>
      </c>
      <c r="V271" s="6">
        <f>ROUNDUP(IF($A271=1,S271/Pieņēmumi!$V$39,IF($A271=2,S271/Pieņēmumi!$V$40,IF($A271=3,S271/Pieņēmumi!$V$41,S271/Pieņēmumi!$V$42))),$V$10)</f>
        <v>1</v>
      </c>
      <c r="W271" s="6">
        <f t="shared" si="221"/>
        <v>3</v>
      </c>
      <c r="X271" s="6" t="str">
        <f>IF(AND(W271&gt;=0,W271&lt;Pieņēmumi!$V$46),0,
IF(AND(W271&gt;= Pieņēmumi!$V$46,W271&lt;Pieņēmumi!$V$47), "Mikro",
IF(AND(W271&gt;=Pieņēmumi!$V$47,W271&lt;Pieņēmumi!$V$48), "Mazs",
IF(AND(W271&gt;=Pieņēmumi!$V$48,W271&lt;Pieņēmumi!$V$49), "Vidējs","Liels"))))</f>
        <v>Mikro</v>
      </c>
      <c r="Y271" s="9">
        <f>IF(X271="Mikro",Pieņēmumi!$V$31*V271*0.5,
IF(X271="Mazs",Pieņēmumi!$V$31*V271,
IF(X271="Vidējs",Pieņēmumi!$V$32*V271,
IF(X271="Liels",Pieņēmumi!$V$34*V271,
0))))</f>
        <v>0.38904450669156554</v>
      </c>
      <c r="Z271" s="9">
        <f>IF(X271="Mikro",Pieņēmumi!$V$31*V271*0.5,0)</f>
        <v>0.38904450669156554</v>
      </c>
      <c r="AA271">
        <v>6</v>
      </c>
      <c r="AB271">
        <v>1</v>
      </c>
      <c r="AC271" s="2">
        <f t="shared" si="215"/>
        <v>6</v>
      </c>
      <c r="AD271" s="6">
        <f>ROUNDUP(IF($A271=1,AA271/Pieņēmumi!$AF$39,IF($A271=2,AA271/Pieņēmumi!$AF$40,IF($A271=3,AA271/Pieņēmumi!$AF$41,AA271/Pieņēmumi!$AF$42))),$AD$10)</f>
        <v>1</v>
      </c>
      <c r="AE271" s="6">
        <f t="shared" si="222"/>
        <v>6</v>
      </c>
      <c r="AF271" s="6" t="str">
        <f>IF(AND(AE271&gt;=0,AE271&lt;Pieņēmumi!$AF$46),0,
IF(AND(AE271&gt;= Pieņēmumi!$AF$46,AE271&lt;Pieņēmumi!$AF$47), "Mikro",
IF(AND(AE271&gt;=Pieņēmumi!$AF$47,AE271&lt;Pieņēmumi!$AF$48), "Mazs",
IF(AND(AE271&gt;=Pieņēmumi!$AF$48,AE271&lt;Pieņēmumi!$AF$49), "Vidējs","Liels"))))</f>
        <v>Mikro</v>
      </c>
      <c r="AG271" s="9">
        <f>IF(AF271="Mikro",Pieņēmumi!$AF$31*AD271*0.5,
IF(AF271="Mazs",Pieņēmumi!$AF$31*AD271,
IF(AF271="Vidējs",Pieņēmumi!$AF$32*AD271,
IF(AF271="Liels",Pieņēmumi!$AF$34*AD271,
0))))</f>
        <v>0.42016806722689076</v>
      </c>
      <c r="AH271" s="9">
        <f>IF(AF271="Mikro",Pieņēmumi!$AF$31*AD271*0.5,0)</f>
        <v>0.42016806722689076</v>
      </c>
      <c r="AI271">
        <v>7</v>
      </c>
      <c r="AJ271">
        <v>0</v>
      </c>
      <c r="AK271" s="2">
        <v>0</v>
      </c>
      <c r="AL271" s="6">
        <f>ROUNDUP(IF($A271=1,AI271/Pieņēmumi!$AR$39,IF($A271=2,AI271/Pieņēmumi!$AR$40,IF($A271=3,AI271/Pieņēmumi!$AR$41,AI271/Pieņēmumi!$AR$42))),$AL$10)</f>
        <v>1</v>
      </c>
      <c r="AM271" s="6">
        <f t="shared" si="223"/>
        <v>7</v>
      </c>
      <c r="AN271" s="6" t="str">
        <f>IF(AND(AM271&gt;=0,AM271&lt;Pieņēmumi!$AR$46),0,
IF(AND(AM271&gt;= Pieņēmumi!$AR$46,AM271&lt;Pieņēmumi!$AR$47), "Mikro",
IF(AND(AM271&gt;=Pieņēmumi!$AR$47,AM271&lt;Pieņēmumi!$AR$48), "Mazs",
IF(AND(AM271&gt;=Pieņēmumi!$AR$48,AM271&lt;Pieņēmumi!$AR$49), "Vidējs","Liels"))))</f>
        <v>Mikro</v>
      </c>
      <c r="AO271" s="9">
        <f>IF(AN271="Mikro",Pieņēmumi!$AR$31*AL271*0.5,
IF(AN271="Mazs",Pieņēmumi!$AR$31*AL271,
IF(AN271="Vidējs",Pieņēmumi!$AR$32*AL271,
IF(AN271="Liels",Pieņēmumi!$AR$34*AL271,
0))))</f>
        <v>0.45129162776221604</v>
      </c>
      <c r="AP271" s="9">
        <f>IF(AN271="Mikro",Pieņēmumi!$AR$31*AL271*0.5,0)</f>
        <v>0.45129162776221604</v>
      </c>
      <c r="AQ271">
        <v>4</v>
      </c>
      <c r="AR271">
        <v>1</v>
      </c>
      <c r="AS271" s="2">
        <f t="shared" si="217"/>
        <v>4</v>
      </c>
      <c r="AT271" s="6">
        <f>ROUNDUP(IF($A271=1,AQ271/Pieņēmumi!$BC$39,IF($A271=2,AQ271/Pieņēmumi!$BC$40,IF($A271=3,AQ271/Pieņēmumi!$BC$41,AQ271/Pieņēmumi!$BC$42))),$AT$10)</f>
        <v>1</v>
      </c>
      <c r="AU271" s="6">
        <f t="shared" si="224"/>
        <v>4</v>
      </c>
      <c r="AV271" s="6" t="str">
        <f>IF(AND(AU271&gt;=0,AU271&lt;Pieņēmumi!$BC$46),0,
IF(AND(AU271&gt;= Pieņēmumi!$BC$46,AU271&lt;Pieņēmumi!$BC$47), "Mikro",
IF(AND(AU271&gt;=Pieņēmumi!$BC$47,AU271&lt;Pieņēmumi!$BC$48), "Mazs",
IF(AND(AU271&gt;=Pieņēmumi!$BC$48,AU271&lt;Pieņēmumi!$BC$49), "Vidējs","Liels"))))</f>
        <v>Mikro</v>
      </c>
      <c r="AW271" s="9">
        <f>IF(AV271="Mikro",Pieņēmumi!$BC$31*AT271*0.5,
IF(AV271="Mazs",Pieņēmumi!$BC$31*AT271,
IF(AV271="Vidējs",Pieņēmumi!$BC$32*AT271,
IF(AV271="Liels",Pieņēmumi!$BC$34*AT271,
0))))</f>
        <v>0.48241518829754126</v>
      </c>
      <c r="AX271" s="9">
        <f>IF(AV271="Mikro",Pieņēmumi!$BC$31*AT271*0.5,0)</f>
        <v>0.48241518829754126</v>
      </c>
      <c r="AY271">
        <v>0</v>
      </c>
      <c r="AZ271">
        <v>0</v>
      </c>
      <c r="BA271" s="2">
        <v>0</v>
      </c>
      <c r="BB271" s="6">
        <f>ROUNDUP(IF($A271=1,AY271/Pieņēmumi!$BN$39,IF($A271=2,AY271/Pieņēmumi!$BN$40,IF($A271=3,AY271/Pieņēmumi!$BN$41,AY271/Pieņēmumi!$BN$42))),$BB$10)</f>
        <v>0</v>
      </c>
      <c r="BC271" s="6">
        <f t="shared" si="225"/>
        <v>0</v>
      </c>
      <c r="BD271" s="6">
        <f>IF(AND(BC271&gt;=0,BC271&lt;Pieņēmumi!$BN$46),0,
IF(AND(BC271&gt;= Pieņēmumi!$BN$46,BC271&lt;Pieņēmumi!$BN$47), "Mikro",
IF(AND(BC271&gt;=Pieņēmumi!$BN$47,BC271&lt;Pieņēmumi!$BN$48), "Mazs",
IF(AND(BC271&gt;=Pieņēmumi!$BN$48,BC271&lt;Pieņēmumi!$BN$49), "Vidējs","Liels"))))</f>
        <v>0</v>
      </c>
      <c r="BE271" s="9">
        <f>IF(BD271="Mikro",Pieņēmumi!$BN$31*BB271*0.5,
IF(BD271="Mazs",Pieņēmumi!$BN$31*BB271,
IF(BD271="Vidējs",Pieņēmumi!$BN$32*BB271,
IF(BD271="Liels",Pieņēmumi!$BN$34*BB271,
0))))</f>
        <v>0</v>
      </c>
      <c r="BF271" s="9">
        <f>IF(BD271="Mikro",Pieņēmumi!$BN$31*BB271*0.5,0)</f>
        <v>0</v>
      </c>
      <c r="BG271">
        <v>0</v>
      </c>
      <c r="BH271">
        <v>0</v>
      </c>
      <c r="BI271" s="2">
        <v>0</v>
      </c>
      <c r="BJ271" s="6">
        <f>ROUNDUP(IF($A271=1,BG271/Pieņēmumi!$BY$39,IF($A271=2,BG271/Pieņēmumi!$BY$40,IF($A271=3,BG271/Pieņēmumi!$BY$41,BG271/Pieņēmumi!$BY$42))),$BJ$10)</f>
        <v>0</v>
      </c>
      <c r="BK271" s="6">
        <f t="shared" si="226"/>
        <v>0</v>
      </c>
      <c r="BL271" s="6">
        <f>IF(AND(BK271&gt;=0,BK271&lt;Pieņēmumi!$BY$46),0,
IF(AND(BK271&gt;= Pieņēmumi!$BY$46,BK271&lt;Pieņēmumi!$BY$47), "Mikro",
IF(AND(BK271&gt;=Pieņēmumi!$BY$47,BK271&lt;Pieņēmumi!$BY$48), "Mazs",
IF(AND(BK271&gt;=Pieņēmumi!$BY$48,BK271&lt;Pieņēmumi!$BY$49), "Vidējs","Liels"))))</f>
        <v>0</v>
      </c>
      <c r="BM271" s="9">
        <f>IF(BL271="Mikro",Pieņēmumi!$BY$31*BJ271*0.5,
IF(BL271="Mazs",Pieņēmumi!$BY$31*BJ271,
IF(BL271="Vidējs",Pieņēmumi!$BY$32*BJ271,
IF(BL271="Liels",Pieņēmumi!$BY$34*BJ271,
0))))</f>
        <v>0</v>
      </c>
      <c r="BN271" s="9">
        <f>IF(BL271="Mikro",Pieņēmumi!$BY$31*BJ271*0.5,0)</f>
        <v>0</v>
      </c>
      <c r="BO271">
        <v>0</v>
      </c>
      <c r="BP271">
        <v>0</v>
      </c>
      <c r="BQ271" s="2">
        <v>0</v>
      </c>
      <c r="BR271" s="6">
        <f>ROUNDUP(IF($A271=1,BO271/Pieņēmumi!$CJ$39,IF($A271=2,BO271/Pieņēmumi!$CJ$40,IF($A271=3,BO271/Pieņēmumi!$CJ$41,BO271/Pieņēmumi!$CJ$42))),$BR$10)</f>
        <v>0</v>
      </c>
      <c r="BS271" s="6">
        <f t="shared" si="227"/>
        <v>0</v>
      </c>
      <c r="BT271" s="6">
        <f>IF(AND(BS271&gt;=0,BS271&lt;Pieņēmumi!$CJ$46),0,
IF(AND(BS271&gt;= Pieņēmumi!$CJ$46,BS271&lt;Pieņēmumi!$CJ$47), "Mikro",
IF(AND(BS271&gt;=Pieņēmumi!$CJ$47,BS271&lt;Pieņēmumi!$CJ$48), "Mazs",
IF(AND(BS271&gt;=Pieņēmumi!$CJ$48,BS271&lt;Pieņēmumi!$CJ$49), "Vidējs","Liels"))))</f>
        <v>0</v>
      </c>
      <c r="BU271" s="9">
        <f>IF(BT271="Mikro",Pieņēmumi!$CJ$31*BR271*0.5,
IF(BT271="Mazs",Pieņēmumi!$CJ$31*BR271,
IF(BT271="Vidējs",Pieņēmumi!$CJ$32*BR271,
IF(BT271="Liels",Pieņēmumi!$CJ$34*BR271,
0))))</f>
        <v>0</v>
      </c>
      <c r="BV271" s="9">
        <f>IF(BT271="Mikro",Pieņēmumi!$CJ$31*BR271*0.5,0)</f>
        <v>0</v>
      </c>
      <c r="BW271">
        <v>0</v>
      </c>
      <c r="BX271">
        <v>0</v>
      </c>
      <c r="BY271" s="2">
        <v>0</v>
      </c>
      <c r="BZ271" s="6">
        <f>ROUNDUP(IF($A271=1,BW271/Pieņēmumi!$CU$42,IF($A271=2,BW271/Pieņēmumi!$CU$43,IF($A271=3,BW271/Pieņēmumi!$CU$44,BW271/Pieņēmumi!$CU$45))),$CH$10)</f>
        <v>0</v>
      </c>
      <c r="CA271" s="6">
        <f t="shared" si="228"/>
        <v>0</v>
      </c>
      <c r="CB271" s="6">
        <f>IF(AND(CA271&gt;=0,CA271&lt;Pieņēmumi!$CU$49),0,
IF(AND(CA271&gt;=Pieņēmumi!$CU$49,CA271&lt;Pieņēmumi!$CU$50),"Mazs",
IF(AND(CA271&gt;=Pieņēmumi!$CU$50,CA271&lt;Pieņēmumi!$CU$51),"Vidējs","Liels")))</f>
        <v>0</v>
      </c>
      <c r="CC271" s="9">
        <f>IF(CB271="Mazs",Pieņēmumi!$CU$34*BZ271,IF(CB271="Vidējs",Pieņēmumi!$CU$35*BZ271,IF(CB271="Liels",Pieņēmumi!$CU$37*BZ271,0)))</f>
        <v>0</v>
      </c>
      <c r="CD271" s="9">
        <f>IF(CB271="Mazs",(Pieņēmumi!$CU$35-Pieņēmumi!$CU$34)*BZ271,0)</f>
        <v>0</v>
      </c>
      <c r="CE271">
        <v>0</v>
      </c>
      <c r="CF271">
        <v>0</v>
      </c>
      <c r="CG271" s="2">
        <v>0</v>
      </c>
      <c r="CH271" s="6">
        <f>ROUNDUP(IF($A271=1,CE271/Pieņēmumi!$DE$42,IF($A271=2,CE271/Pieņēmumi!$DE$43,IF($A271=3,CE271/Pieņēmumi!$DE$44,CE271/Pieņēmumi!$DE$45))),$CH$10)</f>
        <v>0</v>
      </c>
      <c r="CI271" s="6">
        <f t="shared" si="229"/>
        <v>0</v>
      </c>
      <c r="CJ271" s="6">
        <f>IF(AND(CI271&gt;=0,CI271&lt;Pieņēmumi!$DE$49),0,
IF(AND(CI271&gt;=Pieņēmumi!$DE$49,CI271&lt;Pieņēmumi!$DE$50),"Mazs",
IF(AND(CI271&gt;=Pieņēmumi!$DE$50,CI271&lt;Pieņēmumi!$DE$51),"Vidējs","Liels")))</f>
        <v>0</v>
      </c>
      <c r="CK271" s="9">
        <f>IF(CJ271="Mazs",Pieņēmumi!$DE$34*CH271,IF(CJ271="Vidējs",Pieņēmumi!$DE$35*CH271,IF(CJ271="Liels",Pieņēmumi!$DE$37*CH271,0)))</f>
        <v>0</v>
      </c>
      <c r="CL271" s="9">
        <f>IF(CJ271="Mazs",(Pieņēmumi!$DE$35-Pieņēmumi!$DE$34)*CH271,0)</f>
        <v>0</v>
      </c>
      <c r="CM271">
        <v>0</v>
      </c>
      <c r="CN271">
        <v>0</v>
      </c>
      <c r="CO271" s="2">
        <v>0</v>
      </c>
      <c r="CP271" s="6">
        <f>ROUNDUP(IF($A271=1,CM271/Pieņēmumi!$DO$42,IF($A271=2,CM271/Pieņēmumi!$DO$43,IF($A271=3,CM271/Pieņēmumi!$DO$44,CM271/Pieņēmumi!$DO$45))),$CP$10)</f>
        <v>0</v>
      </c>
      <c r="CQ271" s="6">
        <f t="shared" si="230"/>
        <v>0</v>
      </c>
      <c r="CR271" s="6">
        <f>IF(AND(CQ271&gt;=0,CQ271&lt;Pieņēmumi!$DO$49),0,
IF(AND(CQ271&gt;=Pieņēmumi!$DO$49,CQ271&lt;Pieņēmumi!$DO$50),"Mazs",
IF(AND(CQ271&gt;=Pieņēmumi!$DO$50,CQ271&lt;Pieņēmumi!$DO$51),"Vidējs","Liels")))</f>
        <v>0</v>
      </c>
      <c r="CS271" s="9">
        <f>IF(CR271="Mazs",Pieņēmumi!$DO$34*CP271,IF(CR271="Vidējs",Pieņēmumi!$DO$35*CP271,IF(CR271="Liels",Pieņēmumi!$DO$37*CP271,0)))</f>
        <v>0</v>
      </c>
      <c r="CT271" s="9">
        <f>IF(CR271="Mazs",(Pieņēmumi!$DO$35-Pieņēmumi!$DO$34)*CP271,0)</f>
        <v>0</v>
      </c>
      <c r="CU271" s="6">
        <f t="shared" si="231"/>
        <v>27</v>
      </c>
      <c r="CV271" s="6">
        <f t="shared" si="232"/>
        <v>4</v>
      </c>
      <c r="CW271" s="2">
        <f t="shared" si="233"/>
        <v>6.75</v>
      </c>
      <c r="CX271" t="str">
        <f t="shared" si="234"/>
        <v>Mazā</v>
      </c>
    </row>
    <row r="272" spans="1:102" x14ac:dyDescent="0.25">
      <c r="A272" s="5">
        <v>1</v>
      </c>
      <c r="B272" s="23">
        <v>0.53709638397844006</v>
      </c>
      <c r="C272">
        <v>68</v>
      </c>
      <c r="D272">
        <v>3</v>
      </c>
      <c r="E272" s="2">
        <f t="shared" si="212"/>
        <v>22.666666666666668</v>
      </c>
      <c r="F272" s="6">
        <f>ROUNDUP(IF($A272=1,C272/Pieņēmumi!$B$39,IF($A272=2,C272/Pieņēmumi!$B$40,IF($A272=3,C272/Pieņēmumi!$B$41,C272/Pieņēmumi!$B$42))),$F$10)</f>
        <v>4</v>
      </c>
      <c r="G272" s="6">
        <f t="shared" si="219"/>
        <v>17</v>
      </c>
      <c r="H272" s="6" t="str">
        <f>IF(AND(G272&gt;=0,G272&lt;Pieņēmumi!$B$46),0,
IF(AND(G272&gt;= Pieņēmumi!$B$46,G272&lt;Pieņēmumi!$B$47), "Mikro",
IF(AND(G272&gt;=Pieņēmumi!$B$47,G272&lt;Pieņēmumi!$B$48), "Mazs",
IF(AND(G272&gt;=Pieņēmumi!$B$48,G272&lt;Pieņēmumi!$B$49), "Vidējs","Liels"))))</f>
        <v>Vidējs</v>
      </c>
      <c r="I272" s="9">
        <f>IF(H272="Mikro",Pieņēmumi!$B$31*F272*0.5,
IF(H272="Mazs",Pieņēmumi!$B$31*F272,
IF(H272="Vidējs",Pieņēmumi!$B$32*F272,
IF(H272="Liels",Pieņēmumi!$B$34*F272,
0))))</f>
        <v>3.229974160206718</v>
      </c>
      <c r="J272" s="9">
        <f>IF(H272="Mikro",Pieņēmumi!$B$31*F272*0.5,0)</f>
        <v>0</v>
      </c>
      <c r="K272">
        <v>62</v>
      </c>
      <c r="L272">
        <v>2</v>
      </c>
      <c r="M272" s="2">
        <f t="shared" ref="M272:M280" si="235">K272/L272</f>
        <v>31</v>
      </c>
      <c r="N272" s="6">
        <f>ROUNDUP(IF($A272=1,K272/Pieņēmumi!$L$39,IF($A272=2,K272/Pieņēmumi!$L$40,IF($A272=3,K272/Pieņēmumi!$L$41,K272/Pieņēmumi!$L$42))),$N$10)</f>
        <v>4</v>
      </c>
      <c r="O272" s="6">
        <f t="shared" si="220"/>
        <v>15.5</v>
      </c>
      <c r="P272" s="6" t="str">
        <f>IF(AND(O272&gt;=0,O272&lt;Pieņēmumi!$L$46),0,
IF(AND(O272&gt;= Pieņēmumi!$L$46,O272&lt;Pieņēmumi!$L$47), "Mikro",
IF(AND(O272&gt;=Pieņēmumi!$L$47,O272&lt;Pieņēmumi!$L$48), "Mazs",
IF(AND(O272&gt;=Pieņēmumi!$L$48,O272&lt;Pieņēmumi!$L$49), "Vidējs","Liels"))))</f>
        <v>Vidējs</v>
      </c>
      <c r="Q272" s="9">
        <f>IF(P272="Mikro",Pieņēmumi!$L$31*N272*0.5,
IF(P272="Mazs",Pieņēmumi!$L$31*N272,
IF(P272="Vidējs",Pieņēmumi!$L$32*N272,
IF(P272="Liels",Pieņēmumi!$L$34*N272,
0))))</f>
        <v>3.3591731266149876</v>
      </c>
      <c r="R272" s="9">
        <f>IF(P272="Mikro",Pieņēmumi!$L$31*N272*0.5,0)</f>
        <v>0</v>
      </c>
      <c r="S272">
        <v>65</v>
      </c>
      <c r="T272">
        <v>2</v>
      </c>
      <c r="U272" s="2">
        <f t="shared" si="214"/>
        <v>32.5</v>
      </c>
      <c r="V272" s="6">
        <f>ROUNDUP(IF($A272=1,S272/Pieņēmumi!$V$39,IF($A272=2,S272/Pieņēmumi!$V$40,IF($A272=3,S272/Pieņēmumi!$V$41,S272/Pieņēmumi!$V$42))),$V$10)</f>
        <v>4</v>
      </c>
      <c r="W272" s="6">
        <f t="shared" si="221"/>
        <v>16.25</v>
      </c>
      <c r="X272" s="6" t="str">
        <f>IF(AND(W272&gt;=0,W272&lt;Pieņēmumi!$V$46),0,
IF(AND(W272&gt;= Pieņēmumi!$V$46,W272&lt;Pieņēmumi!$V$47), "Mikro",
IF(AND(W272&gt;=Pieņēmumi!$V$47,W272&lt;Pieņēmumi!$V$48), "Mazs",
IF(AND(W272&gt;=Pieņēmumi!$V$48,W272&lt;Pieņēmumi!$V$49), "Vidējs","Liels"))))</f>
        <v>Vidējs</v>
      </c>
      <c r="Y272" s="9">
        <f>IF(X272="Mikro",Pieņēmumi!$V$31*V272*0.5,
IF(X272="Mazs",Pieņēmumi!$V$31*V272,
IF(X272="Vidējs",Pieņēmumi!$V$32*V272,
IF(X272="Liels",Pieņēmumi!$V$34*V272,
0))))</f>
        <v>3.4883720930232562</v>
      </c>
      <c r="Z272" s="9">
        <f>IF(X272="Mikro",Pieņēmumi!$V$31*V272*0.5,0)</f>
        <v>0</v>
      </c>
      <c r="AA272">
        <v>52</v>
      </c>
      <c r="AB272">
        <v>2</v>
      </c>
      <c r="AC272" s="2">
        <f t="shared" si="215"/>
        <v>26</v>
      </c>
      <c r="AD272" s="6">
        <f>ROUNDUP(IF($A272=1,AA272/Pieņēmumi!$AF$39,IF($A272=2,AA272/Pieņēmumi!$AF$40,IF($A272=3,AA272/Pieņēmumi!$AF$41,AA272/Pieņēmumi!$AF$42))),$AD$10)</f>
        <v>3</v>
      </c>
      <c r="AE272" s="6">
        <f t="shared" si="222"/>
        <v>17.333333333333332</v>
      </c>
      <c r="AF272" s="6" t="str">
        <f>IF(AND(AE272&gt;=0,AE272&lt;Pieņēmumi!$AF$46),0,
IF(AND(AE272&gt;= Pieņēmumi!$AF$46,AE272&lt;Pieņēmumi!$AF$47), "Mikro",
IF(AND(AE272&gt;=Pieņēmumi!$AF$47,AE272&lt;Pieņēmumi!$AF$48), "Mazs",
IF(AND(AE272&gt;=Pieņēmumi!$AF$48,AE272&lt;Pieņēmumi!$AF$49), "Vidējs","Liels"))))</f>
        <v>Vidējs</v>
      </c>
      <c r="AG272" s="9">
        <f>IF(AF272="Mikro",Pieņēmumi!$AF$31*AD272*0.5,
IF(AF272="Mazs",Pieņēmumi!$AF$31*AD272,
IF(AF272="Vidējs",Pieņēmumi!$AF$32*AD272,
IF(AF272="Liels",Pieņēmumi!$AF$34*AD272,
0))))</f>
        <v>3.1007751937984498</v>
      </c>
      <c r="AH272" s="9">
        <f>IF(AF272="Mikro",Pieņēmumi!$AF$31*AD272*0.5,0)</f>
        <v>0</v>
      </c>
      <c r="AI272">
        <v>57</v>
      </c>
      <c r="AJ272">
        <v>2</v>
      </c>
      <c r="AK272" s="2">
        <f t="shared" ref="AK272:AK280" si="236">AI272/AJ272</f>
        <v>28.5</v>
      </c>
      <c r="AL272" s="6">
        <f>ROUNDUP(IF($A272=1,AI272/Pieņēmumi!$AR$39,IF($A272=2,AI272/Pieņēmumi!$AR$40,IF($A272=3,AI272/Pieņēmumi!$AR$41,AI272/Pieņēmumi!$AR$42))),$AL$10)</f>
        <v>3</v>
      </c>
      <c r="AM272" s="6">
        <f t="shared" si="223"/>
        <v>19</v>
      </c>
      <c r="AN272" s="6" t="str">
        <f>IF(AND(AM272&gt;=0,AM272&lt;Pieņēmumi!$AR$46),0,
IF(AND(AM272&gt;= Pieņēmumi!$AR$46,AM272&lt;Pieņēmumi!$AR$47), "Mikro",
IF(AND(AM272&gt;=Pieņēmumi!$AR$47,AM272&lt;Pieņēmumi!$AR$48), "Mazs",
IF(AND(AM272&gt;=Pieņēmumi!$AR$48,AM272&lt;Pieņēmumi!$AR$49), "Vidējs","Liels"))))</f>
        <v>Vidējs</v>
      </c>
      <c r="AO272" s="9">
        <f>IF(AN272="Mikro",Pieņēmumi!$AR$31*AL272*0.5,
IF(AN272="Mazs",Pieņēmumi!$AR$31*AL272,
IF(AN272="Vidējs",Pieņēmumi!$AR$32*AL272,
IF(AN272="Liels",Pieņēmumi!$AR$34*AL272,
0))))</f>
        <v>3.2945736434108532</v>
      </c>
      <c r="AP272" s="9">
        <f>IF(AN272="Mikro",Pieņēmumi!$AR$31*AL272*0.5,0)</f>
        <v>0</v>
      </c>
      <c r="AQ272">
        <v>60</v>
      </c>
      <c r="AR272">
        <v>2</v>
      </c>
      <c r="AS272" s="2">
        <f t="shared" si="217"/>
        <v>30</v>
      </c>
      <c r="AT272" s="6">
        <f>ROUNDUP(IF($A272=1,AQ272/Pieņēmumi!$BC$39,IF($A272=2,AQ272/Pieņēmumi!$BC$40,IF($A272=3,AQ272/Pieņēmumi!$BC$41,AQ272/Pieņēmumi!$BC$42))),$AT$10)</f>
        <v>3</v>
      </c>
      <c r="AU272" s="6">
        <f t="shared" si="224"/>
        <v>20</v>
      </c>
      <c r="AV272" s="6" t="str">
        <f>IF(AND(AU272&gt;=0,AU272&lt;Pieņēmumi!$BC$46),0,
IF(AND(AU272&gt;= Pieņēmumi!$BC$46,AU272&lt;Pieņēmumi!$BC$47), "Mikro",
IF(AND(AU272&gt;=Pieņēmumi!$BC$47,AU272&lt;Pieņēmumi!$BC$48), "Mazs",
IF(AND(AU272&gt;=Pieņēmumi!$BC$48,AU272&lt;Pieņēmumi!$BC$49), "Vidējs","Liels"))))</f>
        <v>Vidējs</v>
      </c>
      <c r="AW272" s="9">
        <f>IF(AV272="Mikro",Pieņēmumi!$BC$31*AT272*0.5,
IF(AV272="Mazs",Pieņēmumi!$BC$31*AT272,
IF(AV272="Vidējs",Pieņēmumi!$BC$32*AT272,
IF(AV272="Liels",Pieņēmumi!$BC$34*AT272,
0))))</f>
        <v>3.4883720930232558</v>
      </c>
      <c r="AX272" s="9">
        <f>IF(AV272="Mikro",Pieņēmumi!$BC$31*AT272*0.5,0)</f>
        <v>0</v>
      </c>
      <c r="AY272">
        <v>53</v>
      </c>
      <c r="AZ272">
        <v>2</v>
      </c>
      <c r="BA272" s="2">
        <f>AY272/AZ272</f>
        <v>26.5</v>
      </c>
      <c r="BB272" s="6">
        <f>ROUNDUP(IF($A272=1,AY272/Pieņēmumi!$BN$39,IF($A272=2,AY272/Pieņēmumi!$BN$40,IF($A272=3,AY272/Pieņēmumi!$BN$41,AY272/Pieņēmumi!$BN$42))),$BB$10)</f>
        <v>3</v>
      </c>
      <c r="BC272" s="6">
        <f t="shared" si="225"/>
        <v>17.666666666666668</v>
      </c>
      <c r="BD272" s="6" t="str">
        <f>IF(AND(BC272&gt;=0,BC272&lt;Pieņēmumi!$BN$46),0,
IF(AND(BC272&gt;= Pieņēmumi!$BN$46,BC272&lt;Pieņēmumi!$BN$47), "Mikro",
IF(AND(BC272&gt;=Pieņēmumi!$BN$47,BC272&lt;Pieņēmumi!$BN$48), "Mazs",
IF(AND(BC272&gt;=Pieņēmumi!$BN$48,BC272&lt;Pieņēmumi!$BN$49), "Vidējs","Liels"))))</f>
        <v>Vidējs</v>
      </c>
      <c r="BE272" s="9">
        <f>IF(BD272="Mikro",Pieņēmumi!$BN$31*BB272*0.5,
IF(BD272="Mazs",Pieņēmumi!$BN$31*BB272,
IF(BD272="Vidējs",Pieņēmumi!$BN$32*BB272,
IF(BD272="Liels",Pieņēmumi!$BN$34*BB272,
0))))</f>
        <v>3.6821705426356592</v>
      </c>
      <c r="BF272" s="9">
        <f>IF(BD272="Mikro",Pieņēmumi!$BN$31*BB272*0.5,0)</f>
        <v>0</v>
      </c>
      <c r="BG272">
        <v>45</v>
      </c>
      <c r="BH272">
        <v>2</v>
      </c>
      <c r="BI272" s="2">
        <f>BG272/BH272</f>
        <v>22.5</v>
      </c>
      <c r="BJ272" s="6">
        <f>ROUNDUP(IF($A272=1,BG272/Pieņēmumi!$BY$39,IF($A272=2,BG272/Pieņēmumi!$BY$40,IF($A272=3,BG272/Pieņēmumi!$BY$41,BG272/Pieņēmumi!$BY$42))),$BJ$10)</f>
        <v>2</v>
      </c>
      <c r="BK272" s="6">
        <f t="shared" si="226"/>
        <v>22.5</v>
      </c>
      <c r="BL272" s="6" t="str">
        <f>IF(AND(BK272&gt;=0,BK272&lt;Pieņēmumi!$BY$46),0,
IF(AND(BK272&gt;= Pieņēmumi!$BY$46,BK272&lt;Pieņēmumi!$BY$47), "Mikro",
IF(AND(BK272&gt;=Pieņēmumi!$BY$47,BK272&lt;Pieņēmumi!$BY$48), "Mazs",
IF(AND(BK272&gt;=Pieņēmumi!$BY$48,BK272&lt;Pieņēmumi!$BY$49), "Vidējs","Liels"))))</f>
        <v>Liels</v>
      </c>
      <c r="BM272" s="9">
        <f>IF(BL272="Mikro",Pieņēmumi!$BY$31*BJ272*0.5,
IF(BL272="Mazs",Pieņēmumi!$BY$31*BJ272,
IF(BL272="Vidējs",Pieņēmumi!$BY$32*BJ272,
IF(BL272="Liels",Pieņēmumi!$BY$34*BJ272,
0))))</f>
        <v>3.3189033189033186</v>
      </c>
      <c r="BN272" s="9">
        <f>IF(BL272="Mikro",Pieņēmumi!$BY$31*BJ272*0.5,0)</f>
        <v>0</v>
      </c>
      <c r="BO272">
        <v>51</v>
      </c>
      <c r="BP272">
        <v>2</v>
      </c>
      <c r="BQ272" s="2">
        <f>BO272/BP272</f>
        <v>25.5</v>
      </c>
      <c r="BR272" s="6">
        <f>ROUNDUP(IF($A272=1,BO272/Pieņēmumi!$CJ$39,IF($A272=2,BO272/Pieņēmumi!$CJ$40,IF($A272=3,BO272/Pieņēmumi!$CJ$41,BO272/Pieņēmumi!$CJ$42))),$BR$10)</f>
        <v>3</v>
      </c>
      <c r="BS272" s="6">
        <f t="shared" si="227"/>
        <v>17</v>
      </c>
      <c r="BT272" s="6" t="str">
        <f>IF(AND(BS272&gt;=0,BS272&lt;Pieņēmumi!$CJ$46),0,
IF(AND(BS272&gt;= Pieņēmumi!$CJ$46,BS272&lt;Pieņēmumi!$CJ$47), "Mikro",
IF(AND(BS272&gt;=Pieņēmumi!$CJ$47,BS272&lt;Pieņēmumi!$CJ$48), "Mazs",
IF(AND(BS272&gt;=Pieņēmumi!$CJ$48,BS272&lt;Pieņēmumi!$CJ$49), "Vidējs","Liels"))))</f>
        <v>Vidējs</v>
      </c>
      <c r="BU272" s="9">
        <f>IF(BT272="Mikro",Pieņēmumi!$CJ$31*BR272*0.5,
IF(BT272="Mazs",Pieņēmumi!$CJ$31*BR272,
IF(BT272="Vidējs",Pieņēmumi!$CJ$32*BR272,
IF(BT272="Liels",Pieņēmumi!$CJ$34*BR272,
0))))</f>
        <v>3.8759689922480618</v>
      </c>
      <c r="BV272" s="9">
        <f>IF(BT272="Mikro",Pieņēmumi!$CJ$31*BR272*0.5,0)</f>
        <v>0</v>
      </c>
      <c r="BW272">
        <v>0</v>
      </c>
      <c r="BX272">
        <v>0</v>
      </c>
      <c r="BY272" s="2">
        <v>0</v>
      </c>
      <c r="BZ272" s="6">
        <f>ROUNDUP(IF($A272=1,BW272/Pieņēmumi!$CU$42,IF($A272=2,BW272/Pieņēmumi!$CU$43,IF($A272=3,BW272/Pieņēmumi!$CU$44,BW272/Pieņēmumi!$CU$45))),$CH$10)</f>
        <v>0</v>
      </c>
      <c r="CA272" s="6">
        <f t="shared" si="228"/>
        <v>0</v>
      </c>
      <c r="CB272" s="6">
        <f>IF(AND(CA272&gt;=0,CA272&lt;Pieņēmumi!$CU$49),0,
IF(AND(CA272&gt;=Pieņēmumi!$CU$49,CA272&lt;Pieņēmumi!$CU$50),"Mazs",
IF(AND(CA272&gt;=Pieņēmumi!$CU$50,CA272&lt;Pieņēmumi!$CU$51),"Vidējs","Liels")))</f>
        <v>0</v>
      </c>
      <c r="CC272" s="9">
        <f>IF(CB272="Mazs",Pieņēmumi!$CU$34*BZ272,IF(CB272="Vidējs",Pieņēmumi!$CU$35*BZ272,IF(CB272="Liels",Pieņēmumi!$CU$37*BZ272,0)))</f>
        <v>0</v>
      </c>
      <c r="CD272" s="9">
        <f>IF(CB272="Mazs",(Pieņēmumi!$CU$35-Pieņēmumi!$CU$34)*BZ272,0)</f>
        <v>0</v>
      </c>
      <c r="CE272">
        <v>0</v>
      </c>
      <c r="CF272">
        <v>0</v>
      </c>
      <c r="CG272" s="2">
        <v>0</v>
      </c>
      <c r="CH272" s="6">
        <f>ROUNDUP(IF($A272=1,CE272/Pieņēmumi!$DE$42,IF($A272=2,CE272/Pieņēmumi!$DE$43,IF($A272=3,CE272/Pieņēmumi!$DE$44,CE272/Pieņēmumi!$DE$45))),$CH$10)</f>
        <v>0</v>
      </c>
      <c r="CI272" s="6">
        <f t="shared" si="229"/>
        <v>0</v>
      </c>
      <c r="CJ272" s="6">
        <f>IF(AND(CI272&gt;=0,CI272&lt;Pieņēmumi!$DE$49),0,
IF(AND(CI272&gt;=Pieņēmumi!$DE$49,CI272&lt;Pieņēmumi!$DE$50),"Mazs",
IF(AND(CI272&gt;=Pieņēmumi!$DE$50,CI272&lt;Pieņēmumi!$DE$51),"Vidējs","Liels")))</f>
        <v>0</v>
      </c>
      <c r="CK272" s="9">
        <f>IF(CJ272="Mazs",Pieņēmumi!$DE$34*CH272,IF(CJ272="Vidējs",Pieņēmumi!$DE$35*CH272,IF(CJ272="Liels",Pieņēmumi!$DE$37*CH272,0)))</f>
        <v>0</v>
      </c>
      <c r="CL272" s="9">
        <f>IF(CJ272="Mazs",(Pieņēmumi!$DE$35-Pieņēmumi!$DE$34)*CH272,0)</f>
        <v>0</v>
      </c>
      <c r="CM272">
        <v>0</v>
      </c>
      <c r="CN272">
        <v>0</v>
      </c>
      <c r="CO272" s="2">
        <v>0</v>
      </c>
      <c r="CP272" s="6">
        <f>ROUNDUP(IF($A272=1,CM272/Pieņēmumi!$DO$42,IF($A272=2,CM272/Pieņēmumi!$DO$43,IF($A272=3,CM272/Pieņēmumi!$DO$44,CM272/Pieņēmumi!$DO$45))),$CP$10)</f>
        <v>0</v>
      </c>
      <c r="CQ272" s="6">
        <f t="shared" si="230"/>
        <v>0</v>
      </c>
      <c r="CR272" s="6">
        <f>IF(AND(CQ272&gt;=0,CQ272&lt;Pieņēmumi!$DO$49),0,
IF(AND(CQ272&gt;=Pieņēmumi!$DO$49,CQ272&lt;Pieņēmumi!$DO$50),"Mazs",
IF(AND(CQ272&gt;=Pieņēmumi!$DO$50,CQ272&lt;Pieņēmumi!$DO$51),"Vidējs","Liels")))</f>
        <v>0</v>
      </c>
      <c r="CS272" s="9">
        <f>IF(CR272="Mazs",Pieņēmumi!$DO$34*CP272,IF(CR272="Vidējs",Pieņēmumi!$DO$35*CP272,IF(CR272="Liels",Pieņēmumi!$DO$37*CP272,0)))</f>
        <v>0</v>
      </c>
      <c r="CT272" s="9">
        <f>IF(CR272="Mazs",(Pieņēmumi!$DO$35-Pieņēmumi!$DO$34)*CP272,0)</f>
        <v>0</v>
      </c>
      <c r="CU272" s="6">
        <f t="shared" si="231"/>
        <v>513</v>
      </c>
      <c r="CV272" s="6">
        <f t="shared" si="232"/>
        <v>19</v>
      </c>
      <c r="CW272" s="2">
        <f t="shared" si="233"/>
        <v>27</v>
      </c>
      <c r="CX272" t="str">
        <f t="shared" si="234"/>
        <v>Lielā</v>
      </c>
    </row>
    <row r="273" spans="1:102" x14ac:dyDescent="0.25">
      <c r="A273" s="5">
        <v>3</v>
      </c>
      <c r="B273" s="23">
        <v>0.53685494074087359</v>
      </c>
      <c r="C273">
        <v>15</v>
      </c>
      <c r="D273">
        <v>1</v>
      </c>
      <c r="E273" s="2">
        <f t="shared" si="212"/>
        <v>15</v>
      </c>
      <c r="F273" s="6">
        <f>ROUNDUP(IF($A273=1,C273/Pieņēmumi!$B$39,IF($A273=2,C273/Pieņēmumi!$B$40,IF($A273=3,C273/Pieņēmumi!$B$41,C273/Pieņēmumi!$B$42))),$F$10)</f>
        <v>1</v>
      </c>
      <c r="G273" s="6">
        <f t="shared" si="219"/>
        <v>15</v>
      </c>
      <c r="H273" s="6" t="str">
        <f>IF(AND(G273&gt;=0,G273&lt;Pieņēmumi!$B$46),0,
IF(AND(G273&gt;= Pieņēmumi!$B$46,G273&lt;Pieņēmumi!$B$47), "Mikro",
IF(AND(G273&gt;=Pieņēmumi!$B$47,G273&lt;Pieņēmumi!$B$48), "Mazs",
IF(AND(G273&gt;=Pieņēmumi!$B$48,G273&lt;Pieņēmumi!$B$49), "Vidējs","Liels"))))</f>
        <v>Vidējs</v>
      </c>
      <c r="I273" s="9">
        <f>IF(H273="Mikro",Pieņēmumi!$B$31*F273*0.5,
IF(H273="Mazs",Pieņēmumi!$B$31*F273,
IF(H273="Vidējs",Pieņēmumi!$B$32*F273,
IF(H273="Liels",Pieņēmumi!$B$34*F273,
0))))</f>
        <v>0.8074935400516795</v>
      </c>
      <c r="J273" s="9">
        <f>IF(H273="Mikro",Pieņēmumi!$B$31*F273*0.5,0)</f>
        <v>0</v>
      </c>
      <c r="K273">
        <v>12</v>
      </c>
      <c r="L273">
        <v>1</v>
      </c>
      <c r="M273" s="2">
        <f t="shared" si="235"/>
        <v>12</v>
      </c>
      <c r="N273" s="6">
        <f>ROUNDUP(IF($A273=1,K273/Pieņēmumi!$L$39,IF($A273=2,K273/Pieņēmumi!$L$40,IF($A273=3,K273/Pieņēmumi!$L$41,K273/Pieņēmumi!$L$42))),$N$10)</f>
        <v>1</v>
      </c>
      <c r="O273" s="6">
        <f t="shared" si="220"/>
        <v>12</v>
      </c>
      <c r="P273" s="6" t="str">
        <f>IF(AND(O273&gt;=0,O273&lt;Pieņēmumi!$L$46),0,
IF(AND(O273&gt;= Pieņēmumi!$L$46,O273&lt;Pieņēmumi!$L$47), "Mikro",
IF(AND(O273&gt;=Pieņēmumi!$L$47,O273&lt;Pieņēmumi!$L$48), "Mazs",
IF(AND(O273&gt;=Pieņēmumi!$L$48,O273&lt;Pieņēmumi!$L$49), "Vidējs","Liels"))))</f>
        <v>Vidējs</v>
      </c>
      <c r="Q273" s="9">
        <f>IF(P273="Mikro",Pieņēmumi!$L$31*N273*0.5,
IF(P273="Mazs",Pieņēmumi!$L$31*N273,
IF(P273="Vidējs",Pieņēmumi!$L$32*N273,
IF(P273="Liels",Pieņēmumi!$L$34*N273,
0))))</f>
        <v>0.83979328165374689</v>
      </c>
      <c r="R273" s="9">
        <f>IF(P273="Mikro",Pieņēmumi!$L$31*N273*0.5,0)</f>
        <v>0</v>
      </c>
      <c r="S273">
        <v>16</v>
      </c>
      <c r="T273">
        <v>1</v>
      </c>
      <c r="U273" s="2">
        <f t="shared" si="214"/>
        <v>16</v>
      </c>
      <c r="V273" s="6">
        <f>ROUNDUP(IF($A273=1,S273/Pieņēmumi!$V$39,IF($A273=2,S273/Pieņēmumi!$V$40,IF($A273=3,S273/Pieņēmumi!$V$41,S273/Pieņēmumi!$V$42))),$V$10)</f>
        <v>1</v>
      </c>
      <c r="W273" s="6">
        <f t="shared" si="221"/>
        <v>16</v>
      </c>
      <c r="X273" s="6" t="str">
        <f>IF(AND(W273&gt;=0,W273&lt;Pieņēmumi!$V$46),0,
IF(AND(W273&gt;= Pieņēmumi!$V$46,W273&lt;Pieņēmumi!$V$47), "Mikro",
IF(AND(W273&gt;=Pieņēmumi!$V$47,W273&lt;Pieņēmumi!$V$48), "Mazs",
IF(AND(W273&gt;=Pieņēmumi!$V$48,W273&lt;Pieņēmumi!$V$49), "Vidējs","Liels"))))</f>
        <v>Vidējs</v>
      </c>
      <c r="Y273" s="9">
        <f>IF(X273="Mikro",Pieņēmumi!$V$31*V273*0.5,
IF(X273="Mazs",Pieņēmumi!$V$31*V273,
IF(X273="Vidējs",Pieņēmumi!$V$32*V273,
IF(X273="Liels",Pieņēmumi!$V$34*V273,
0))))</f>
        <v>0.87209302325581406</v>
      </c>
      <c r="Z273" s="9">
        <f>IF(X273="Mikro",Pieņēmumi!$V$31*V273*0.5,0)</f>
        <v>0</v>
      </c>
      <c r="AA273">
        <v>18</v>
      </c>
      <c r="AB273">
        <v>1</v>
      </c>
      <c r="AC273" s="2">
        <f t="shared" si="215"/>
        <v>18</v>
      </c>
      <c r="AD273" s="6">
        <f>ROUNDUP(IF($A273=1,AA273/Pieņēmumi!$AF$39,IF($A273=2,AA273/Pieņēmumi!$AF$40,IF($A273=3,AA273/Pieņēmumi!$AF$41,AA273/Pieņēmumi!$AF$42))),$AD$10)</f>
        <v>1</v>
      </c>
      <c r="AE273" s="6">
        <f t="shared" si="222"/>
        <v>18</v>
      </c>
      <c r="AF273" s="6" t="str">
        <f>IF(AND(AE273&gt;=0,AE273&lt;Pieņēmumi!$AF$46),0,
IF(AND(AE273&gt;= Pieņēmumi!$AF$46,AE273&lt;Pieņēmumi!$AF$47), "Mikro",
IF(AND(AE273&gt;=Pieņēmumi!$AF$47,AE273&lt;Pieņēmumi!$AF$48), "Mazs",
IF(AND(AE273&gt;=Pieņēmumi!$AF$48,AE273&lt;Pieņēmumi!$AF$49), "Vidējs","Liels"))))</f>
        <v>Vidējs</v>
      </c>
      <c r="AG273" s="9">
        <f>IF(AF273="Mikro",Pieņēmumi!$AF$31*AD273*0.5,
IF(AF273="Mazs",Pieņēmumi!$AF$31*AD273,
IF(AF273="Vidējs",Pieņēmumi!$AF$32*AD273,
IF(AF273="Liels",Pieņēmumi!$AF$34*AD273,
0))))</f>
        <v>1.03359173126615</v>
      </c>
      <c r="AH273" s="9">
        <f>IF(AF273="Mikro",Pieņēmumi!$AF$31*AD273*0.5,0)</f>
        <v>0</v>
      </c>
      <c r="AI273">
        <v>16</v>
      </c>
      <c r="AJ273">
        <v>1</v>
      </c>
      <c r="AK273" s="2">
        <f t="shared" si="236"/>
        <v>16</v>
      </c>
      <c r="AL273" s="6">
        <f>ROUNDUP(IF($A273=1,AI273/Pieņēmumi!$AR$39,IF($A273=2,AI273/Pieņēmumi!$AR$40,IF($A273=3,AI273/Pieņēmumi!$AR$41,AI273/Pieņēmumi!$AR$42))),$AL$10)</f>
        <v>1</v>
      </c>
      <c r="AM273" s="6">
        <f t="shared" si="223"/>
        <v>16</v>
      </c>
      <c r="AN273" s="6" t="str">
        <f>IF(AND(AM273&gt;=0,AM273&lt;Pieņēmumi!$AR$46),0,
IF(AND(AM273&gt;= Pieņēmumi!$AR$46,AM273&lt;Pieņēmumi!$AR$47), "Mikro",
IF(AND(AM273&gt;=Pieņēmumi!$AR$47,AM273&lt;Pieņēmumi!$AR$48), "Mazs",
IF(AND(AM273&gt;=Pieņēmumi!$AR$48,AM273&lt;Pieņēmumi!$AR$49), "Vidējs","Liels"))))</f>
        <v>Vidējs</v>
      </c>
      <c r="AO273" s="9">
        <f>IF(AN273="Mikro",Pieņēmumi!$AR$31*AL273*0.5,
IF(AN273="Mazs",Pieņēmumi!$AR$31*AL273,
IF(AN273="Vidējs",Pieņēmumi!$AR$32*AL273,
IF(AN273="Liels",Pieņēmumi!$AR$34*AL273,
0))))</f>
        <v>1.0981912144702843</v>
      </c>
      <c r="AP273" s="9">
        <f>IF(AN273="Mikro",Pieņēmumi!$AR$31*AL273*0.5,0)</f>
        <v>0</v>
      </c>
      <c r="AQ273">
        <v>6</v>
      </c>
      <c r="AR273">
        <v>1</v>
      </c>
      <c r="AS273" s="2">
        <f t="shared" si="217"/>
        <v>6</v>
      </c>
      <c r="AT273" s="6">
        <f>ROUNDUP(IF($A273=1,AQ273/Pieņēmumi!$BC$39,IF($A273=2,AQ273/Pieņēmumi!$BC$40,IF($A273=3,AQ273/Pieņēmumi!$BC$41,AQ273/Pieņēmumi!$BC$42))),$AT$10)</f>
        <v>1</v>
      </c>
      <c r="AU273" s="6">
        <f t="shared" si="224"/>
        <v>6</v>
      </c>
      <c r="AV273" s="6" t="str">
        <f>IF(AND(AU273&gt;=0,AU273&lt;Pieņēmumi!$BC$46),0,
IF(AND(AU273&gt;= Pieņēmumi!$BC$46,AU273&lt;Pieņēmumi!$BC$47), "Mikro",
IF(AND(AU273&gt;=Pieņēmumi!$BC$47,AU273&lt;Pieņēmumi!$BC$48), "Mazs",
IF(AND(AU273&gt;=Pieņēmumi!$BC$48,AU273&lt;Pieņēmumi!$BC$49), "Vidējs","Liels"))))</f>
        <v>Mikro</v>
      </c>
      <c r="AW273" s="9">
        <f>IF(AV273="Mikro",Pieņēmumi!$BC$31*AT273*0.5,
IF(AV273="Mazs",Pieņēmumi!$BC$31*AT273,
IF(AV273="Vidējs",Pieņēmumi!$BC$32*AT273,
IF(AV273="Liels",Pieņēmumi!$BC$34*AT273,
0))))</f>
        <v>0.48241518829754126</v>
      </c>
      <c r="AX273" s="9">
        <f>IF(AV273="Mikro",Pieņēmumi!$BC$31*AT273*0.5,0)</f>
        <v>0.48241518829754126</v>
      </c>
      <c r="AY273">
        <v>13</v>
      </c>
      <c r="AZ273">
        <v>1</v>
      </c>
      <c r="BA273" s="2">
        <f>AY273/AZ273</f>
        <v>13</v>
      </c>
      <c r="BB273" s="6">
        <f>ROUNDUP(IF($A273=1,AY273/Pieņēmumi!$BN$39,IF($A273=2,AY273/Pieņēmumi!$BN$40,IF($A273=3,AY273/Pieņēmumi!$BN$41,AY273/Pieņēmumi!$BN$42))),$BB$10)</f>
        <v>1</v>
      </c>
      <c r="BC273" s="6">
        <f t="shared" si="225"/>
        <v>13</v>
      </c>
      <c r="BD273" s="6" t="str">
        <f>IF(AND(BC273&gt;=0,BC273&lt;Pieņēmumi!$BN$46),0,
IF(AND(BC273&gt;= Pieņēmumi!$BN$46,BC273&lt;Pieņēmumi!$BN$47), "Mikro",
IF(AND(BC273&gt;=Pieņēmumi!$BN$47,BC273&lt;Pieņēmumi!$BN$48), "Mazs",
IF(AND(BC273&gt;=Pieņēmumi!$BN$48,BC273&lt;Pieņēmumi!$BN$49), "Vidējs","Liels"))))</f>
        <v>Vidējs</v>
      </c>
      <c r="BE273" s="9">
        <f>IF(BD273="Mikro",Pieņēmumi!$BN$31*BB273*0.5,
IF(BD273="Mazs",Pieņēmumi!$BN$31*BB273,
IF(BD273="Vidējs",Pieņēmumi!$BN$32*BB273,
IF(BD273="Liels",Pieņēmumi!$BN$34*BB273,
0))))</f>
        <v>1.227390180878553</v>
      </c>
      <c r="BF273" s="9">
        <f>IF(BD273="Mikro",Pieņēmumi!$BN$31*BB273*0.5,0)</f>
        <v>0</v>
      </c>
      <c r="BG273">
        <v>10</v>
      </c>
      <c r="BH273">
        <v>1</v>
      </c>
      <c r="BI273" s="2">
        <f>BG273/BH273</f>
        <v>10</v>
      </c>
      <c r="BJ273" s="6">
        <f>ROUNDUP(IF($A273=1,BG273/Pieņēmumi!$BY$39,IF($A273=2,BG273/Pieņēmumi!$BY$40,IF($A273=3,BG273/Pieņēmumi!$BY$41,BG273/Pieņēmumi!$BY$42))),$BJ$10)</f>
        <v>1</v>
      </c>
      <c r="BK273" s="6">
        <f t="shared" si="226"/>
        <v>10</v>
      </c>
      <c r="BL273" s="6" t="str">
        <f>IF(AND(BK273&gt;=0,BK273&lt;Pieņēmumi!$BY$46),0,
IF(AND(BK273&gt;= Pieņēmumi!$BY$46,BK273&lt;Pieņēmumi!$BY$47), "Mikro",
IF(AND(BK273&gt;=Pieņēmumi!$BY$47,BK273&lt;Pieņēmumi!$BY$48), "Mazs",
IF(AND(BK273&gt;=Pieņēmumi!$BY$48,BK273&lt;Pieņēmumi!$BY$49), "Vidējs","Liels"))))</f>
        <v>Mazs</v>
      </c>
      <c r="BM273" s="9">
        <f>IF(BL273="Mikro",Pieņēmumi!$BY$31*BJ273*0.5,
IF(BL273="Mazs",Pieņēmumi!$BY$31*BJ273,
IF(BL273="Vidējs",Pieņēmumi!$BY$32*BJ273,
IF(BL273="Liels",Pieņēmumi!$BY$34*BJ273,
0))))</f>
        <v>1.0893246187363834</v>
      </c>
      <c r="BN273" s="9">
        <f>IF(BL273="Mikro",Pieņēmumi!$BY$31*BJ273*0.5,0)</f>
        <v>0</v>
      </c>
      <c r="BO273">
        <v>10</v>
      </c>
      <c r="BP273">
        <v>1</v>
      </c>
      <c r="BQ273" s="2">
        <f>BO273/BP273</f>
        <v>10</v>
      </c>
      <c r="BR273" s="6">
        <f>ROUNDUP(IF($A273=1,BO273/Pieņēmumi!$CJ$39,IF($A273=2,BO273/Pieņēmumi!$CJ$40,IF($A273=3,BO273/Pieņēmumi!$CJ$41,BO273/Pieņēmumi!$CJ$42))),$BR$10)</f>
        <v>1</v>
      </c>
      <c r="BS273" s="6">
        <f t="shared" si="227"/>
        <v>10</v>
      </c>
      <c r="BT273" s="6" t="str">
        <f>IF(AND(BS273&gt;=0,BS273&lt;Pieņēmumi!$CJ$46),0,
IF(AND(BS273&gt;= Pieņēmumi!$CJ$46,BS273&lt;Pieņēmumi!$CJ$47), "Mikro",
IF(AND(BS273&gt;=Pieņēmumi!$CJ$47,BS273&lt;Pieņēmumi!$CJ$48), "Mazs",
IF(AND(BS273&gt;=Pieņēmumi!$CJ$48,BS273&lt;Pieņēmumi!$CJ$49), "Vidējs","Liels"))))</f>
        <v>Mazs</v>
      </c>
      <c r="BU273" s="9">
        <f>IF(BT273="Mikro",Pieņēmumi!$CJ$31*BR273*0.5,
IF(BT273="Mazs",Pieņēmumi!$CJ$31*BR273,
IF(BT273="Vidējs",Pieņēmumi!$CJ$32*BR273,
IF(BT273="Liels",Pieņēmumi!$CJ$34*BR273,
0))))</f>
        <v>1.0893246187363834</v>
      </c>
      <c r="BV273" s="9">
        <f>IF(BT273="Mikro",Pieņēmumi!$CJ$31*BR273*0.5,0)</f>
        <v>0</v>
      </c>
      <c r="BW273">
        <v>0</v>
      </c>
      <c r="BX273">
        <v>0</v>
      </c>
      <c r="BY273" s="2">
        <v>0</v>
      </c>
      <c r="BZ273" s="6">
        <f>ROUNDUP(IF($A273=1,BW273/Pieņēmumi!$CU$42,IF($A273=2,BW273/Pieņēmumi!$CU$43,IF($A273=3,BW273/Pieņēmumi!$CU$44,BW273/Pieņēmumi!$CU$45))),$CH$10)</f>
        <v>0</v>
      </c>
      <c r="CA273" s="6">
        <f t="shared" si="228"/>
        <v>0</v>
      </c>
      <c r="CB273" s="6">
        <f>IF(AND(CA273&gt;=0,CA273&lt;Pieņēmumi!$CU$49),0,
IF(AND(CA273&gt;=Pieņēmumi!$CU$49,CA273&lt;Pieņēmumi!$CU$50),"Mazs",
IF(AND(CA273&gt;=Pieņēmumi!$CU$50,CA273&lt;Pieņēmumi!$CU$51),"Vidējs","Liels")))</f>
        <v>0</v>
      </c>
      <c r="CC273" s="9">
        <f>IF(CB273="Mazs",Pieņēmumi!$CU$34*BZ273,IF(CB273="Vidējs",Pieņēmumi!$CU$35*BZ273,IF(CB273="Liels",Pieņēmumi!$CU$37*BZ273,0)))</f>
        <v>0</v>
      </c>
      <c r="CD273" s="9">
        <f>IF(CB273="Mazs",(Pieņēmumi!$CU$35-Pieņēmumi!$CU$34)*BZ273,0)</f>
        <v>0</v>
      </c>
      <c r="CE273">
        <v>6</v>
      </c>
      <c r="CF273">
        <v>1</v>
      </c>
      <c r="CG273" s="2">
        <f>CE273/CF273</f>
        <v>6</v>
      </c>
      <c r="CH273" s="6">
        <f>ROUNDUP(IF($A273=1,CE273/Pieņēmumi!$DE$42,IF($A273=2,CE273/Pieņēmumi!$DE$43,IF($A273=3,CE273/Pieņēmumi!$DE$44,CE273/Pieņēmumi!$DE$45))),$CH$10)</f>
        <v>1</v>
      </c>
      <c r="CI273" s="6">
        <f t="shared" si="229"/>
        <v>6</v>
      </c>
      <c r="CJ273" s="6" t="str">
        <f>IF(AND(CI273&gt;=0,CI273&lt;Pieņēmumi!$DE$49),0,
IF(AND(CI273&gt;=Pieņēmumi!$DE$49,CI273&lt;Pieņēmumi!$DE$50),"Mazs",
IF(AND(CI273&gt;=Pieņēmumi!$DE$50,CI273&lt;Pieņēmumi!$DE$51),"Vidējs","Liels")))</f>
        <v>Mazs</v>
      </c>
      <c r="CK273" s="9">
        <f>IF(CJ273="Mazs",Pieņēmumi!$DE$34*CH273,IF(CJ273="Vidējs",Pieņēmumi!$DE$35*CH273,IF(CJ273="Liels",Pieņēmumi!$DE$37*CH273,0)))</f>
        <v>1.151571739807034</v>
      </c>
      <c r="CL273" s="9">
        <f>IF(CJ273="Mazs",(Pieņēmumi!$DE$35-Pieņēmumi!$DE$34)*CH273,0)</f>
        <v>0.23731714908185508</v>
      </c>
      <c r="CM273">
        <v>6</v>
      </c>
      <c r="CN273">
        <v>1</v>
      </c>
      <c r="CO273" s="2">
        <f>CM273/CN273</f>
        <v>6</v>
      </c>
      <c r="CP273" s="6">
        <f>ROUNDUP(IF($A273=1,CM273/Pieņēmumi!$DO$42,IF($A273=2,CM273/Pieņēmumi!$DO$43,IF($A273=3,CM273/Pieņēmumi!$DO$44,CM273/Pieņēmumi!$DO$45))),$CP$10)</f>
        <v>1</v>
      </c>
      <c r="CQ273" s="6">
        <f t="shared" si="230"/>
        <v>6</v>
      </c>
      <c r="CR273" s="6" t="str">
        <f>IF(AND(CQ273&gt;=0,CQ273&lt;Pieņēmumi!$DO$49),0,
IF(AND(CQ273&gt;=Pieņēmumi!$DO$49,CQ273&lt;Pieņēmumi!$DO$50),"Mazs",
IF(AND(CQ273&gt;=Pieņēmumi!$DO$50,CQ273&lt;Pieņēmumi!$DO$51),"Vidējs","Liels")))</f>
        <v>Mazs</v>
      </c>
      <c r="CS273" s="9">
        <f>IF(CR273="Mazs",Pieņēmumi!$DO$34*CP273,IF(CR273="Vidējs",Pieņēmumi!$DO$35*CP273,IF(CR273="Liels",Pieņēmumi!$DO$37*CP273,0)))</f>
        <v>1.151571739807034</v>
      </c>
      <c r="CT273" s="9">
        <f>IF(CR273="Mazs",(Pieņēmumi!$DO$35-Pieņēmumi!$DO$34)*CP273,0)</f>
        <v>0.23731714908185508</v>
      </c>
      <c r="CU273" s="6">
        <f t="shared" si="231"/>
        <v>128</v>
      </c>
      <c r="CV273" s="6">
        <f t="shared" si="232"/>
        <v>11</v>
      </c>
      <c r="CW273" s="2">
        <f t="shared" si="233"/>
        <v>11.636363636363637</v>
      </c>
      <c r="CX273" t="str">
        <f t="shared" si="234"/>
        <v>Vidējā</v>
      </c>
    </row>
    <row r="274" spans="1:102" x14ac:dyDescent="0.25">
      <c r="A274" s="5">
        <v>3</v>
      </c>
      <c r="B274" s="23">
        <v>0.53644057003143919</v>
      </c>
      <c r="C274">
        <v>12</v>
      </c>
      <c r="D274">
        <v>1</v>
      </c>
      <c r="E274" s="2">
        <f t="shared" si="212"/>
        <v>12</v>
      </c>
      <c r="F274" s="6">
        <f>ROUNDUP(IF($A274=1,C274/Pieņēmumi!$B$39,IF($A274=2,C274/Pieņēmumi!$B$40,IF($A274=3,C274/Pieņēmumi!$B$41,C274/Pieņēmumi!$B$42))),$F$10)</f>
        <v>1</v>
      </c>
      <c r="G274" s="6">
        <f t="shared" si="219"/>
        <v>12</v>
      </c>
      <c r="H274" s="6" t="str">
        <f>IF(AND(G274&gt;=0,G274&lt;Pieņēmumi!$B$46),0,
IF(AND(G274&gt;= Pieņēmumi!$B$46,G274&lt;Pieņēmumi!$B$47), "Mikro",
IF(AND(G274&gt;=Pieņēmumi!$B$47,G274&lt;Pieņēmumi!$B$48), "Mazs",
IF(AND(G274&gt;=Pieņēmumi!$B$48,G274&lt;Pieņēmumi!$B$49), "Vidējs","Liels"))))</f>
        <v>Vidējs</v>
      </c>
      <c r="I274" s="9">
        <f>IF(H274="Mikro",Pieņēmumi!$B$31*F274*0.5,
IF(H274="Mazs",Pieņēmumi!$B$31*F274,
IF(H274="Vidējs",Pieņēmumi!$B$32*F274,
IF(H274="Liels",Pieņēmumi!$B$34*F274,
0))))</f>
        <v>0.8074935400516795</v>
      </c>
      <c r="J274" s="9">
        <f>IF(H274="Mikro",Pieņēmumi!$B$31*F274*0.5,0)</f>
        <v>0</v>
      </c>
      <c r="K274">
        <v>14</v>
      </c>
      <c r="L274">
        <v>1</v>
      </c>
      <c r="M274" s="2">
        <f t="shared" si="235"/>
        <v>14</v>
      </c>
      <c r="N274" s="6">
        <f>ROUNDUP(IF($A274=1,K274/Pieņēmumi!$L$39,IF($A274=2,K274/Pieņēmumi!$L$40,IF($A274=3,K274/Pieņēmumi!$L$41,K274/Pieņēmumi!$L$42))),$N$10)</f>
        <v>1</v>
      </c>
      <c r="O274" s="6">
        <f t="shared" si="220"/>
        <v>14</v>
      </c>
      <c r="P274" s="6" t="str">
        <f>IF(AND(O274&gt;=0,O274&lt;Pieņēmumi!$L$46),0,
IF(AND(O274&gt;= Pieņēmumi!$L$46,O274&lt;Pieņēmumi!$L$47), "Mikro",
IF(AND(O274&gt;=Pieņēmumi!$L$47,O274&lt;Pieņēmumi!$L$48), "Mazs",
IF(AND(O274&gt;=Pieņēmumi!$L$48,O274&lt;Pieņēmumi!$L$49), "Vidējs","Liels"))))</f>
        <v>Vidējs</v>
      </c>
      <c r="Q274" s="9">
        <f>IF(P274="Mikro",Pieņēmumi!$L$31*N274*0.5,
IF(P274="Mazs",Pieņēmumi!$L$31*N274,
IF(P274="Vidējs",Pieņēmumi!$L$32*N274,
IF(P274="Liels",Pieņēmumi!$L$34*N274,
0))))</f>
        <v>0.83979328165374689</v>
      </c>
      <c r="R274" s="9">
        <f>IF(P274="Mikro",Pieņēmumi!$L$31*N274*0.5,0)</f>
        <v>0</v>
      </c>
      <c r="S274">
        <v>9</v>
      </c>
      <c r="T274">
        <v>1</v>
      </c>
      <c r="U274" s="2">
        <f t="shared" si="214"/>
        <v>9</v>
      </c>
      <c r="V274" s="6">
        <f>ROUNDUP(IF($A274=1,S274/Pieņēmumi!$V$39,IF($A274=2,S274/Pieņēmumi!$V$40,IF($A274=3,S274/Pieņēmumi!$V$41,S274/Pieņēmumi!$V$42))),$V$10)</f>
        <v>1</v>
      </c>
      <c r="W274" s="6">
        <f t="shared" si="221"/>
        <v>9</v>
      </c>
      <c r="X274" s="6" t="str">
        <f>IF(AND(W274&gt;=0,W274&lt;Pieņēmumi!$V$46),0,
IF(AND(W274&gt;= Pieņēmumi!$V$46,W274&lt;Pieņēmumi!$V$47), "Mikro",
IF(AND(W274&gt;=Pieņēmumi!$V$47,W274&lt;Pieņēmumi!$V$48), "Mazs",
IF(AND(W274&gt;=Pieņēmumi!$V$48,W274&lt;Pieņēmumi!$V$49), "Vidējs","Liels"))))</f>
        <v>Mazs</v>
      </c>
      <c r="Y274" s="9">
        <f>IF(X274="Mikro",Pieņēmumi!$V$31*V274*0.5,
IF(X274="Mazs",Pieņēmumi!$V$31*V274,
IF(X274="Vidējs",Pieņēmumi!$V$32*V274,
IF(X274="Liels",Pieņēmumi!$V$34*V274,
0))))</f>
        <v>0.77808901338313108</v>
      </c>
      <c r="Z274" s="9">
        <f>IF(X274="Mikro",Pieņēmumi!$V$31*V274*0.5,0)</f>
        <v>0</v>
      </c>
      <c r="AA274">
        <v>12</v>
      </c>
      <c r="AB274">
        <v>1</v>
      </c>
      <c r="AC274" s="2">
        <f t="shared" si="215"/>
        <v>12</v>
      </c>
      <c r="AD274" s="6">
        <f>ROUNDUP(IF($A274=1,AA274/Pieņēmumi!$AF$39,IF($A274=2,AA274/Pieņēmumi!$AF$40,IF($A274=3,AA274/Pieņēmumi!$AF$41,AA274/Pieņēmumi!$AF$42))),$AD$10)</f>
        <v>1</v>
      </c>
      <c r="AE274" s="6">
        <f t="shared" si="222"/>
        <v>12</v>
      </c>
      <c r="AF274" s="6" t="str">
        <f>IF(AND(AE274&gt;=0,AE274&lt;Pieņēmumi!$AF$46),0,
IF(AND(AE274&gt;= Pieņēmumi!$AF$46,AE274&lt;Pieņēmumi!$AF$47), "Mikro",
IF(AND(AE274&gt;=Pieņēmumi!$AF$47,AE274&lt;Pieņēmumi!$AF$48), "Mazs",
IF(AND(AE274&gt;=Pieņēmumi!$AF$48,AE274&lt;Pieņēmumi!$AF$49), "Vidējs","Liels"))))</f>
        <v>Vidējs</v>
      </c>
      <c r="AG274" s="9">
        <f>IF(AF274="Mikro",Pieņēmumi!$AF$31*AD274*0.5,
IF(AF274="Mazs",Pieņēmumi!$AF$31*AD274,
IF(AF274="Vidējs",Pieņēmumi!$AF$32*AD274,
IF(AF274="Liels",Pieņēmumi!$AF$34*AD274,
0))))</f>
        <v>1.03359173126615</v>
      </c>
      <c r="AH274" s="9">
        <f>IF(AF274="Mikro",Pieņēmumi!$AF$31*AD274*0.5,0)</f>
        <v>0</v>
      </c>
      <c r="AI274">
        <v>10</v>
      </c>
      <c r="AJ274">
        <v>1</v>
      </c>
      <c r="AK274" s="2">
        <f t="shared" si="236"/>
        <v>10</v>
      </c>
      <c r="AL274" s="6">
        <f>ROUNDUP(IF($A274=1,AI274/Pieņēmumi!$AR$39,IF($A274=2,AI274/Pieņēmumi!$AR$40,IF($A274=3,AI274/Pieņēmumi!$AR$41,AI274/Pieņēmumi!$AR$42))),$AL$10)</f>
        <v>1</v>
      </c>
      <c r="AM274" s="6">
        <f t="shared" si="223"/>
        <v>10</v>
      </c>
      <c r="AN274" s="6" t="str">
        <f>IF(AND(AM274&gt;=0,AM274&lt;Pieņēmumi!$AR$46),0,
IF(AND(AM274&gt;= Pieņēmumi!$AR$46,AM274&lt;Pieņēmumi!$AR$47), "Mikro",
IF(AND(AM274&gt;=Pieņēmumi!$AR$47,AM274&lt;Pieņēmumi!$AR$48), "Mazs",
IF(AND(AM274&gt;=Pieņēmumi!$AR$48,AM274&lt;Pieņēmumi!$AR$49), "Vidējs","Liels"))))</f>
        <v>Mazs</v>
      </c>
      <c r="AO274" s="9">
        <f>IF(AN274="Mikro",Pieņēmumi!$AR$31*AL274*0.5,
IF(AN274="Mazs",Pieņēmumi!$AR$31*AL274,
IF(AN274="Vidējs",Pieņēmumi!$AR$32*AL274,
IF(AN274="Liels",Pieņēmumi!$AR$34*AL274,
0))))</f>
        <v>0.90258325552443208</v>
      </c>
      <c r="AP274" s="9">
        <f>IF(AN274="Mikro",Pieņēmumi!$AR$31*AL274*0.5,0)</f>
        <v>0</v>
      </c>
      <c r="AQ274">
        <v>14</v>
      </c>
      <c r="AR274">
        <v>1</v>
      </c>
      <c r="AS274" s="2">
        <f t="shared" si="217"/>
        <v>14</v>
      </c>
      <c r="AT274" s="6">
        <f>ROUNDUP(IF($A274=1,AQ274/Pieņēmumi!$BC$39,IF($A274=2,AQ274/Pieņēmumi!$BC$40,IF($A274=3,AQ274/Pieņēmumi!$BC$41,AQ274/Pieņēmumi!$BC$42))),$AT$10)</f>
        <v>1</v>
      </c>
      <c r="AU274" s="6">
        <f t="shared" si="224"/>
        <v>14</v>
      </c>
      <c r="AV274" s="6" t="str">
        <f>IF(AND(AU274&gt;=0,AU274&lt;Pieņēmumi!$BC$46),0,
IF(AND(AU274&gt;= Pieņēmumi!$BC$46,AU274&lt;Pieņēmumi!$BC$47), "Mikro",
IF(AND(AU274&gt;=Pieņēmumi!$BC$47,AU274&lt;Pieņēmumi!$BC$48), "Mazs",
IF(AND(AU274&gt;=Pieņēmumi!$BC$48,AU274&lt;Pieņēmumi!$BC$49), "Vidējs","Liels"))))</f>
        <v>Vidējs</v>
      </c>
      <c r="AW274" s="9">
        <f>IF(AV274="Mikro",Pieņēmumi!$BC$31*AT274*0.5,
IF(AV274="Mazs",Pieņēmumi!$BC$31*AT274,
IF(AV274="Vidējs",Pieņēmumi!$BC$32*AT274,
IF(AV274="Liels",Pieņēmumi!$BC$34*AT274,
0))))</f>
        <v>1.1627906976744187</v>
      </c>
      <c r="AX274" s="9">
        <f>IF(AV274="Mikro",Pieņēmumi!$BC$31*AT274*0.5,0)</f>
        <v>0</v>
      </c>
      <c r="AY274">
        <v>11</v>
      </c>
      <c r="AZ274">
        <v>1</v>
      </c>
      <c r="BA274" s="2">
        <f>AY274/AZ274</f>
        <v>11</v>
      </c>
      <c r="BB274" s="6">
        <f>ROUNDUP(IF($A274=1,AY274/Pieņēmumi!$BN$39,IF($A274=2,AY274/Pieņēmumi!$BN$40,IF($A274=3,AY274/Pieņēmumi!$BN$41,AY274/Pieņēmumi!$BN$42))),$BB$10)</f>
        <v>1</v>
      </c>
      <c r="BC274" s="6">
        <f t="shared" si="225"/>
        <v>11</v>
      </c>
      <c r="BD274" s="6" t="str">
        <f>IF(AND(BC274&gt;=0,BC274&lt;Pieņēmumi!$BN$46),0,
IF(AND(BC274&gt;= Pieņēmumi!$BN$46,BC274&lt;Pieņēmumi!$BN$47), "Mikro",
IF(AND(BC274&gt;=Pieņēmumi!$BN$47,BC274&lt;Pieņēmumi!$BN$48), "Mazs",
IF(AND(BC274&gt;=Pieņēmumi!$BN$48,BC274&lt;Pieņēmumi!$BN$49), "Vidējs","Liels"))))</f>
        <v>Mazs</v>
      </c>
      <c r="BE274" s="9">
        <f>IF(BD274="Mikro",Pieņēmumi!$BN$31*BB274*0.5,
IF(BD274="Mazs",Pieņēmumi!$BN$31*BB274,
IF(BD274="Vidējs",Pieņēmumi!$BN$32*BB274,
IF(BD274="Liels",Pieņēmumi!$BN$34*BB274,
0))))</f>
        <v>1.0270774976657331</v>
      </c>
      <c r="BF274" s="9">
        <f>IF(BD274="Mikro",Pieņēmumi!$BN$31*BB274*0.5,0)</f>
        <v>0</v>
      </c>
      <c r="BG274">
        <v>15</v>
      </c>
      <c r="BH274">
        <v>1</v>
      </c>
      <c r="BI274" s="2">
        <f>BG274/BH274</f>
        <v>15</v>
      </c>
      <c r="BJ274" s="6">
        <f>ROUNDUP(IF($A274=1,BG274/Pieņēmumi!$BY$39,IF($A274=2,BG274/Pieņēmumi!$BY$40,IF($A274=3,BG274/Pieņēmumi!$BY$41,BG274/Pieņēmumi!$BY$42))),$BJ$10)</f>
        <v>1</v>
      </c>
      <c r="BK274" s="6">
        <f t="shared" si="226"/>
        <v>15</v>
      </c>
      <c r="BL274" s="6" t="str">
        <f>IF(AND(BK274&gt;=0,BK274&lt;Pieņēmumi!$BY$46),0,
IF(AND(BK274&gt;= Pieņēmumi!$BY$46,BK274&lt;Pieņēmumi!$BY$47), "Mikro",
IF(AND(BK274&gt;=Pieņēmumi!$BY$47,BK274&lt;Pieņēmumi!$BY$48), "Mazs",
IF(AND(BK274&gt;=Pieņēmumi!$BY$48,BK274&lt;Pieņēmumi!$BY$49), "Vidējs","Liels"))))</f>
        <v>Vidējs</v>
      </c>
      <c r="BM274" s="9">
        <f>IF(BL274="Mikro",Pieņēmumi!$BY$31*BJ274*0.5,
IF(BL274="Mazs",Pieņēmumi!$BY$31*BJ274,
IF(BL274="Vidējs",Pieņēmumi!$BY$32*BJ274,
IF(BL274="Liels",Pieņēmumi!$BY$34*BJ274,
0))))</f>
        <v>1.2919896640826873</v>
      </c>
      <c r="BN274" s="9">
        <f>IF(BL274="Mikro",Pieņēmumi!$BY$31*BJ274*0.5,0)</f>
        <v>0</v>
      </c>
      <c r="BO274">
        <v>14</v>
      </c>
      <c r="BP274">
        <v>1</v>
      </c>
      <c r="BQ274" s="2">
        <f>BO274/BP274</f>
        <v>14</v>
      </c>
      <c r="BR274" s="6">
        <f>ROUNDUP(IF($A274=1,BO274/Pieņēmumi!$CJ$39,IF($A274=2,BO274/Pieņēmumi!$CJ$40,IF($A274=3,BO274/Pieņēmumi!$CJ$41,BO274/Pieņēmumi!$CJ$42))),$BR$10)</f>
        <v>1</v>
      </c>
      <c r="BS274" s="6">
        <f t="shared" si="227"/>
        <v>14</v>
      </c>
      <c r="BT274" s="6" t="str">
        <f>IF(AND(BS274&gt;=0,BS274&lt;Pieņēmumi!$CJ$46),0,
IF(AND(BS274&gt;= Pieņēmumi!$CJ$46,BS274&lt;Pieņēmumi!$CJ$47), "Mikro",
IF(AND(BS274&gt;=Pieņēmumi!$CJ$47,BS274&lt;Pieņēmumi!$CJ$48), "Mazs",
IF(AND(BS274&gt;=Pieņēmumi!$CJ$48,BS274&lt;Pieņēmumi!$CJ$49), "Vidējs","Liels"))))</f>
        <v>Vidējs</v>
      </c>
      <c r="BU274" s="9">
        <f>IF(BT274="Mikro",Pieņēmumi!$CJ$31*BR274*0.5,
IF(BT274="Mazs",Pieņēmumi!$CJ$31*BR274,
IF(BT274="Vidējs",Pieņēmumi!$CJ$32*BR274,
IF(BT274="Liels",Pieņēmumi!$CJ$34*BR274,
0))))</f>
        <v>1.2919896640826873</v>
      </c>
      <c r="BV274" s="9">
        <f>IF(BT274="Mikro",Pieņēmumi!$CJ$31*BR274*0.5,0)</f>
        <v>0</v>
      </c>
      <c r="BW274">
        <v>0</v>
      </c>
      <c r="BX274">
        <v>0</v>
      </c>
      <c r="BY274" s="2">
        <v>0</v>
      </c>
      <c r="BZ274" s="6">
        <f>ROUNDUP(IF($A274=1,BW274/Pieņēmumi!$CU$42,IF($A274=2,BW274/Pieņēmumi!$CU$43,IF($A274=3,BW274/Pieņēmumi!$CU$44,BW274/Pieņēmumi!$CU$45))),$CH$10)</f>
        <v>0</v>
      </c>
      <c r="CA274" s="6">
        <f t="shared" si="228"/>
        <v>0</v>
      </c>
      <c r="CB274" s="6">
        <f>IF(AND(CA274&gt;=0,CA274&lt;Pieņēmumi!$CU$49),0,
IF(AND(CA274&gt;=Pieņēmumi!$CU$49,CA274&lt;Pieņēmumi!$CU$50),"Mazs",
IF(AND(CA274&gt;=Pieņēmumi!$CU$50,CA274&lt;Pieņēmumi!$CU$51),"Vidējs","Liels")))</f>
        <v>0</v>
      </c>
      <c r="CC274" s="9">
        <f>IF(CB274="Mazs",Pieņēmumi!$CU$34*BZ274,IF(CB274="Vidējs",Pieņēmumi!$CU$35*BZ274,IF(CB274="Liels",Pieņēmumi!$CU$37*BZ274,0)))</f>
        <v>0</v>
      </c>
      <c r="CD274" s="9">
        <f>IF(CB274="Mazs",(Pieņēmumi!$CU$35-Pieņēmumi!$CU$34)*BZ274,0)</f>
        <v>0</v>
      </c>
      <c r="CE274">
        <v>0</v>
      </c>
      <c r="CF274">
        <v>0</v>
      </c>
      <c r="CG274" s="2">
        <v>0</v>
      </c>
      <c r="CH274" s="6">
        <f>ROUNDUP(IF($A274=1,CE274/Pieņēmumi!$DE$42,IF($A274=2,CE274/Pieņēmumi!$DE$43,IF($A274=3,CE274/Pieņēmumi!$DE$44,CE274/Pieņēmumi!$DE$45))),$CH$10)</f>
        <v>0</v>
      </c>
      <c r="CI274" s="6">
        <f t="shared" si="229"/>
        <v>0</v>
      </c>
      <c r="CJ274" s="6">
        <f>IF(AND(CI274&gt;=0,CI274&lt;Pieņēmumi!$DE$49),0,
IF(AND(CI274&gt;=Pieņēmumi!$DE$49,CI274&lt;Pieņēmumi!$DE$50),"Mazs",
IF(AND(CI274&gt;=Pieņēmumi!$DE$50,CI274&lt;Pieņēmumi!$DE$51),"Vidējs","Liels")))</f>
        <v>0</v>
      </c>
      <c r="CK274" s="9">
        <f>IF(CJ274="Mazs",Pieņēmumi!$DE$34*CH274,IF(CJ274="Vidējs",Pieņēmumi!$DE$35*CH274,IF(CJ274="Liels",Pieņēmumi!$DE$37*CH274,0)))</f>
        <v>0</v>
      </c>
      <c r="CL274" s="9">
        <f>IF(CJ274="Mazs",(Pieņēmumi!$DE$35-Pieņēmumi!$DE$34)*CH274,0)</f>
        <v>0</v>
      </c>
      <c r="CM274">
        <v>0</v>
      </c>
      <c r="CN274">
        <v>0</v>
      </c>
      <c r="CO274" s="2">
        <v>0</v>
      </c>
      <c r="CP274" s="6">
        <f>ROUNDUP(IF($A274=1,CM274/Pieņēmumi!$DO$42,IF($A274=2,CM274/Pieņēmumi!$DO$43,IF($A274=3,CM274/Pieņēmumi!$DO$44,CM274/Pieņēmumi!$DO$45))),$CP$10)</f>
        <v>0</v>
      </c>
      <c r="CQ274" s="6">
        <f t="shared" si="230"/>
        <v>0</v>
      </c>
      <c r="CR274" s="6">
        <f>IF(AND(CQ274&gt;=0,CQ274&lt;Pieņēmumi!$DO$49),0,
IF(AND(CQ274&gt;=Pieņēmumi!$DO$49,CQ274&lt;Pieņēmumi!$DO$50),"Mazs",
IF(AND(CQ274&gt;=Pieņēmumi!$DO$50,CQ274&lt;Pieņēmumi!$DO$51),"Vidējs","Liels")))</f>
        <v>0</v>
      </c>
      <c r="CS274" s="9">
        <f>IF(CR274="Mazs",Pieņēmumi!$DO$34*CP274,IF(CR274="Vidējs",Pieņēmumi!$DO$35*CP274,IF(CR274="Liels",Pieņēmumi!$DO$37*CP274,0)))</f>
        <v>0</v>
      </c>
      <c r="CT274" s="9">
        <f>IF(CR274="Mazs",(Pieņēmumi!$DO$35-Pieņēmumi!$DO$34)*CP274,0)</f>
        <v>0</v>
      </c>
      <c r="CU274" s="6">
        <f t="shared" si="231"/>
        <v>111</v>
      </c>
      <c r="CV274" s="6">
        <f t="shared" si="232"/>
        <v>9</v>
      </c>
      <c r="CW274" s="2">
        <f t="shared" si="233"/>
        <v>12.333333333333334</v>
      </c>
      <c r="CX274" t="str">
        <f t="shared" si="234"/>
        <v>Vidējā</v>
      </c>
    </row>
    <row r="275" spans="1:102" x14ac:dyDescent="0.25">
      <c r="A275" s="5">
        <v>3</v>
      </c>
      <c r="B275" s="23">
        <v>0.53620733285788613</v>
      </c>
      <c r="C275">
        <v>5</v>
      </c>
      <c r="D275">
        <v>1</v>
      </c>
      <c r="E275" s="2">
        <f t="shared" si="212"/>
        <v>5</v>
      </c>
      <c r="F275" s="6">
        <f>ROUNDUP(IF($A275=1,C275/Pieņēmumi!$B$39,IF($A275=2,C275/Pieņēmumi!$B$40,IF($A275=3,C275/Pieņēmumi!$B$41,C275/Pieņēmumi!$B$42))),$F$10)</f>
        <v>1</v>
      </c>
      <c r="G275" s="6">
        <f t="shared" si="219"/>
        <v>5</v>
      </c>
      <c r="H275" s="6" t="str">
        <f>IF(AND(G275&gt;=0,G275&lt;Pieņēmumi!$B$46),0,
IF(AND(G275&gt;= Pieņēmumi!$B$46,G275&lt;Pieņēmumi!$B$47), "Mikro",
IF(AND(G275&gt;=Pieņēmumi!$B$47,G275&lt;Pieņēmumi!$B$48), "Mazs",
IF(AND(G275&gt;=Pieņēmumi!$B$48,G275&lt;Pieņēmumi!$B$49), "Vidējs","Liels"))))</f>
        <v>Mikro</v>
      </c>
      <c r="I275" s="9">
        <f>IF(H275="Mikro",Pieņēmumi!$B$31*F275*0.5,
IF(H275="Mazs",Pieņēmumi!$B$31*F275,
IF(H275="Vidējs",Pieņēmumi!$B$32*F275,
IF(H275="Liels",Pieņēmumi!$B$34*F275,
0))))</f>
        <v>0.35792094615624032</v>
      </c>
      <c r="J275" s="9">
        <f>IF(H275="Mikro",Pieņēmumi!$B$31*F275*0.5,0)</f>
        <v>0.35792094615624032</v>
      </c>
      <c r="K275">
        <v>5</v>
      </c>
      <c r="L275">
        <v>1</v>
      </c>
      <c r="M275" s="2">
        <f t="shared" si="235"/>
        <v>5</v>
      </c>
      <c r="N275" s="6">
        <f>ROUNDUP(IF($A275=1,K275/Pieņēmumi!$L$39,IF($A275=2,K275/Pieņēmumi!$L$40,IF($A275=3,K275/Pieņēmumi!$L$41,K275/Pieņēmumi!$L$42))),$N$10)</f>
        <v>1</v>
      </c>
      <c r="O275" s="6">
        <f t="shared" si="220"/>
        <v>5</v>
      </c>
      <c r="P275" s="6" t="str">
        <f>IF(AND(O275&gt;=0,O275&lt;Pieņēmumi!$L$46),0,
IF(AND(O275&gt;= Pieņēmumi!$L$46,O275&lt;Pieņēmumi!$L$47), "Mikro",
IF(AND(O275&gt;=Pieņēmumi!$L$47,O275&lt;Pieņēmumi!$L$48), "Mazs",
IF(AND(O275&gt;=Pieņēmumi!$L$48,O275&lt;Pieņēmumi!$L$49), "Vidējs","Liels"))))</f>
        <v>Mikro</v>
      </c>
      <c r="Q275" s="9">
        <f>IF(P275="Mikro",Pieņēmumi!$L$31*N275*0.5,
IF(P275="Mazs",Pieņēmumi!$L$31*N275,
IF(P275="Vidējs",Pieņēmumi!$L$32*N275,
IF(P275="Liels",Pieņēmumi!$L$34*N275,
0))))</f>
        <v>0.3734827264239029</v>
      </c>
      <c r="R275" s="9">
        <f>IF(P275="Mikro",Pieņēmumi!$L$31*N275*0.5,0)</f>
        <v>0.3734827264239029</v>
      </c>
      <c r="S275">
        <v>3</v>
      </c>
      <c r="T275">
        <v>1</v>
      </c>
      <c r="U275" s="2">
        <f t="shared" si="214"/>
        <v>3</v>
      </c>
      <c r="V275" s="6">
        <f>ROUNDUP(IF($A275=1,S275/Pieņēmumi!$V$39,IF($A275=2,S275/Pieņēmumi!$V$40,IF($A275=3,S275/Pieņēmumi!$V$41,S275/Pieņēmumi!$V$42))),$V$10)</f>
        <v>1</v>
      </c>
      <c r="W275" s="6">
        <f t="shared" si="221"/>
        <v>3</v>
      </c>
      <c r="X275" s="6" t="str">
        <f>IF(AND(W275&gt;=0,W275&lt;Pieņēmumi!$V$46),0,
IF(AND(W275&gt;= Pieņēmumi!$V$46,W275&lt;Pieņēmumi!$V$47), "Mikro",
IF(AND(W275&gt;=Pieņēmumi!$V$47,W275&lt;Pieņēmumi!$V$48), "Mazs",
IF(AND(W275&gt;=Pieņēmumi!$V$48,W275&lt;Pieņēmumi!$V$49), "Vidējs","Liels"))))</f>
        <v>Mikro</v>
      </c>
      <c r="Y275" s="9">
        <f>IF(X275="Mikro",Pieņēmumi!$V$31*V275*0.5,
IF(X275="Mazs",Pieņēmumi!$V$31*V275,
IF(X275="Vidējs",Pieņēmumi!$V$32*V275,
IF(X275="Liels",Pieņēmumi!$V$34*V275,
0))))</f>
        <v>0.38904450669156554</v>
      </c>
      <c r="Z275" s="9">
        <f>IF(X275="Mikro",Pieņēmumi!$V$31*V275*0.5,0)</f>
        <v>0.38904450669156554</v>
      </c>
      <c r="AA275">
        <v>4</v>
      </c>
      <c r="AB275">
        <v>1</v>
      </c>
      <c r="AC275" s="2">
        <f t="shared" si="215"/>
        <v>4</v>
      </c>
      <c r="AD275" s="6">
        <f>ROUNDUP(IF($A275=1,AA275/Pieņēmumi!$AF$39,IF($A275=2,AA275/Pieņēmumi!$AF$40,IF($A275=3,AA275/Pieņēmumi!$AF$41,AA275/Pieņēmumi!$AF$42))),$AD$10)</f>
        <v>1</v>
      </c>
      <c r="AE275" s="6">
        <f t="shared" si="222"/>
        <v>4</v>
      </c>
      <c r="AF275" s="6" t="str">
        <f>IF(AND(AE275&gt;=0,AE275&lt;Pieņēmumi!$AF$46),0,
IF(AND(AE275&gt;= Pieņēmumi!$AF$46,AE275&lt;Pieņēmumi!$AF$47), "Mikro",
IF(AND(AE275&gt;=Pieņēmumi!$AF$47,AE275&lt;Pieņēmumi!$AF$48), "Mazs",
IF(AND(AE275&gt;=Pieņēmumi!$AF$48,AE275&lt;Pieņēmumi!$AF$49), "Vidējs","Liels"))))</f>
        <v>Mikro</v>
      </c>
      <c r="AG275" s="9">
        <f>IF(AF275="Mikro",Pieņēmumi!$AF$31*AD275*0.5,
IF(AF275="Mazs",Pieņēmumi!$AF$31*AD275,
IF(AF275="Vidējs",Pieņēmumi!$AF$32*AD275,
IF(AF275="Liels",Pieņēmumi!$AF$34*AD275,
0))))</f>
        <v>0.42016806722689076</v>
      </c>
      <c r="AH275" s="9">
        <f>IF(AF275="Mikro",Pieņēmumi!$AF$31*AD275*0.5,0)</f>
        <v>0.42016806722689076</v>
      </c>
      <c r="AI275">
        <v>3</v>
      </c>
      <c r="AJ275">
        <v>1</v>
      </c>
      <c r="AK275" s="2">
        <f t="shared" si="236"/>
        <v>3</v>
      </c>
      <c r="AL275" s="6">
        <f>ROUNDUP(IF($A275=1,AI275/Pieņēmumi!$AR$39,IF($A275=2,AI275/Pieņēmumi!$AR$40,IF($A275=3,AI275/Pieņēmumi!$AR$41,AI275/Pieņēmumi!$AR$42))),$AL$10)</f>
        <v>1</v>
      </c>
      <c r="AM275" s="6">
        <f t="shared" si="223"/>
        <v>3</v>
      </c>
      <c r="AN275" s="6" t="str">
        <f>IF(AND(AM275&gt;=0,AM275&lt;Pieņēmumi!$AR$46),0,
IF(AND(AM275&gt;= Pieņēmumi!$AR$46,AM275&lt;Pieņēmumi!$AR$47), "Mikro",
IF(AND(AM275&gt;=Pieņēmumi!$AR$47,AM275&lt;Pieņēmumi!$AR$48), "Mazs",
IF(AND(AM275&gt;=Pieņēmumi!$AR$48,AM275&lt;Pieņēmumi!$AR$49), "Vidējs","Liels"))))</f>
        <v>Mikro</v>
      </c>
      <c r="AO275" s="9">
        <f>IF(AN275="Mikro",Pieņēmumi!$AR$31*AL275*0.5,
IF(AN275="Mazs",Pieņēmumi!$AR$31*AL275,
IF(AN275="Vidējs",Pieņēmumi!$AR$32*AL275,
IF(AN275="Liels",Pieņēmumi!$AR$34*AL275,
0))))</f>
        <v>0.45129162776221604</v>
      </c>
      <c r="AP275" s="9">
        <f>IF(AN275="Mikro",Pieņēmumi!$AR$31*AL275*0.5,0)</f>
        <v>0.45129162776221604</v>
      </c>
      <c r="AQ275">
        <v>7</v>
      </c>
      <c r="AR275">
        <v>1</v>
      </c>
      <c r="AS275" s="2">
        <f t="shared" si="217"/>
        <v>7</v>
      </c>
      <c r="AT275" s="6">
        <f>ROUNDUP(IF($A275=1,AQ275/Pieņēmumi!$BC$39,IF($A275=2,AQ275/Pieņēmumi!$BC$40,IF($A275=3,AQ275/Pieņēmumi!$BC$41,AQ275/Pieņēmumi!$BC$42))),$AT$10)</f>
        <v>1</v>
      </c>
      <c r="AU275" s="6">
        <f t="shared" si="224"/>
        <v>7</v>
      </c>
      <c r="AV275" s="6" t="str">
        <f>IF(AND(AU275&gt;=0,AU275&lt;Pieņēmumi!$BC$46),0,
IF(AND(AU275&gt;= Pieņēmumi!$BC$46,AU275&lt;Pieņēmumi!$BC$47), "Mikro",
IF(AND(AU275&gt;=Pieņēmumi!$BC$47,AU275&lt;Pieņēmumi!$BC$48), "Mazs",
IF(AND(AU275&gt;=Pieņēmumi!$BC$48,AU275&lt;Pieņēmumi!$BC$49), "Vidējs","Liels"))))</f>
        <v>Mikro</v>
      </c>
      <c r="AW275" s="9">
        <f>IF(AV275="Mikro",Pieņēmumi!$BC$31*AT275*0.5,
IF(AV275="Mazs",Pieņēmumi!$BC$31*AT275,
IF(AV275="Vidējs",Pieņēmumi!$BC$32*AT275,
IF(AV275="Liels",Pieņēmumi!$BC$34*AT275,
0))))</f>
        <v>0.48241518829754126</v>
      </c>
      <c r="AX275" s="9">
        <f>IF(AV275="Mikro",Pieņēmumi!$BC$31*AT275*0.5,0)</f>
        <v>0.48241518829754126</v>
      </c>
      <c r="AY275">
        <v>0</v>
      </c>
      <c r="AZ275">
        <v>0</v>
      </c>
      <c r="BA275" s="2">
        <v>0</v>
      </c>
      <c r="BB275" s="6">
        <f>ROUNDUP(IF($A275=1,AY275/Pieņēmumi!$BN$39,IF($A275=2,AY275/Pieņēmumi!$BN$40,IF($A275=3,AY275/Pieņēmumi!$BN$41,AY275/Pieņēmumi!$BN$42))),$BB$10)</f>
        <v>0</v>
      </c>
      <c r="BC275" s="6">
        <f t="shared" si="225"/>
        <v>0</v>
      </c>
      <c r="BD275" s="6">
        <f>IF(AND(BC275&gt;=0,BC275&lt;Pieņēmumi!$BN$46),0,
IF(AND(BC275&gt;= Pieņēmumi!$BN$46,BC275&lt;Pieņēmumi!$BN$47), "Mikro",
IF(AND(BC275&gt;=Pieņēmumi!$BN$47,BC275&lt;Pieņēmumi!$BN$48), "Mazs",
IF(AND(BC275&gt;=Pieņēmumi!$BN$48,BC275&lt;Pieņēmumi!$BN$49), "Vidējs","Liels"))))</f>
        <v>0</v>
      </c>
      <c r="BE275" s="9">
        <f>IF(BD275="Mikro",Pieņēmumi!$BN$31*BB275*0.5,
IF(BD275="Mazs",Pieņēmumi!$BN$31*BB275,
IF(BD275="Vidējs",Pieņēmumi!$BN$32*BB275,
IF(BD275="Liels",Pieņēmumi!$BN$34*BB275,
0))))</f>
        <v>0</v>
      </c>
      <c r="BF275" s="9">
        <f>IF(BD275="Mikro",Pieņēmumi!$BN$31*BB275*0.5,0)</f>
        <v>0</v>
      </c>
      <c r="BG275">
        <v>0</v>
      </c>
      <c r="BH275">
        <v>0</v>
      </c>
      <c r="BI275" s="2">
        <v>0</v>
      </c>
      <c r="BJ275" s="6">
        <f>ROUNDUP(IF($A275=1,BG275/Pieņēmumi!$BY$39,IF($A275=2,BG275/Pieņēmumi!$BY$40,IF($A275=3,BG275/Pieņēmumi!$BY$41,BG275/Pieņēmumi!$BY$42))),$BJ$10)</f>
        <v>0</v>
      </c>
      <c r="BK275" s="6">
        <f t="shared" si="226"/>
        <v>0</v>
      </c>
      <c r="BL275" s="6">
        <f>IF(AND(BK275&gt;=0,BK275&lt;Pieņēmumi!$BY$46),0,
IF(AND(BK275&gt;= Pieņēmumi!$BY$46,BK275&lt;Pieņēmumi!$BY$47), "Mikro",
IF(AND(BK275&gt;=Pieņēmumi!$BY$47,BK275&lt;Pieņēmumi!$BY$48), "Mazs",
IF(AND(BK275&gt;=Pieņēmumi!$BY$48,BK275&lt;Pieņēmumi!$BY$49), "Vidējs","Liels"))))</f>
        <v>0</v>
      </c>
      <c r="BM275" s="9">
        <f>IF(BL275="Mikro",Pieņēmumi!$BY$31*BJ275*0.5,
IF(BL275="Mazs",Pieņēmumi!$BY$31*BJ275,
IF(BL275="Vidējs",Pieņēmumi!$BY$32*BJ275,
IF(BL275="Liels",Pieņēmumi!$BY$34*BJ275,
0))))</f>
        <v>0</v>
      </c>
      <c r="BN275" s="9">
        <f>IF(BL275="Mikro",Pieņēmumi!$BY$31*BJ275*0.5,0)</f>
        <v>0</v>
      </c>
      <c r="BO275">
        <v>0</v>
      </c>
      <c r="BP275">
        <v>0</v>
      </c>
      <c r="BQ275" s="2">
        <v>0</v>
      </c>
      <c r="BR275" s="6">
        <f>ROUNDUP(IF($A275=1,BO275/Pieņēmumi!$CJ$39,IF($A275=2,BO275/Pieņēmumi!$CJ$40,IF($A275=3,BO275/Pieņēmumi!$CJ$41,BO275/Pieņēmumi!$CJ$42))),$BR$10)</f>
        <v>0</v>
      </c>
      <c r="BS275" s="6">
        <f t="shared" si="227"/>
        <v>0</v>
      </c>
      <c r="BT275" s="6">
        <f>IF(AND(BS275&gt;=0,BS275&lt;Pieņēmumi!$CJ$46),0,
IF(AND(BS275&gt;= Pieņēmumi!$CJ$46,BS275&lt;Pieņēmumi!$CJ$47), "Mikro",
IF(AND(BS275&gt;=Pieņēmumi!$CJ$47,BS275&lt;Pieņēmumi!$CJ$48), "Mazs",
IF(AND(BS275&gt;=Pieņēmumi!$CJ$48,BS275&lt;Pieņēmumi!$CJ$49), "Vidējs","Liels"))))</f>
        <v>0</v>
      </c>
      <c r="BU275" s="9">
        <f>IF(BT275="Mikro",Pieņēmumi!$CJ$31*BR275*0.5,
IF(BT275="Mazs",Pieņēmumi!$CJ$31*BR275,
IF(BT275="Vidējs",Pieņēmumi!$CJ$32*BR275,
IF(BT275="Liels",Pieņēmumi!$CJ$34*BR275,
0))))</f>
        <v>0</v>
      </c>
      <c r="BV275" s="9">
        <f>IF(BT275="Mikro",Pieņēmumi!$CJ$31*BR275*0.5,0)</f>
        <v>0</v>
      </c>
      <c r="BW275">
        <v>0</v>
      </c>
      <c r="BX275">
        <v>0</v>
      </c>
      <c r="BY275" s="2">
        <v>0</v>
      </c>
      <c r="BZ275" s="6">
        <f>ROUNDUP(IF($A275=1,BW275/Pieņēmumi!$CU$42,IF($A275=2,BW275/Pieņēmumi!$CU$43,IF($A275=3,BW275/Pieņēmumi!$CU$44,BW275/Pieņēmumi!$CU$45))),$CH$10)</f>
        <v>0</v>
      </c>
      <c r="CA275" s="6">
        <f t="shared" si="228"/>
        <v>0</v>
      </c>
      <c r="CB275" s="6">
        <f>IF(AND(CA275&gt;=0,CA275&lt;Pieņēmumi!$CU$49),0,
IF(AND(CA275&gt;=Pieņēmumi!$CU$49,CA275&lt;Pieņēmumi!$CU$50),"Mazs",
IF(AND(CA275&gt;=Pieņēmumi!$CU$50,CA275&lt;Pieņēmumi!$CU$51),"Vidējs","Liels")))</f>
        <v>0</v>
      </c>
      <c r="CC275" s="9">
        <f>IF(CB275="Mazs",Pieņēmumi!$CU$34*BZ275,IF(CB275="Vidējs",Pieņēmumi!$CU$35*BZ275,IF(CB275="Liels",Pieņēmumi!$CU$37*BZ275,0)))</f>
        <v>0</v>
      </c>
      <c r="CD275" s="9">
        <f>IF(CB275="Mazs",(Pieņēmumi!$CU$35-Pieņēmumi!$CU$34)*BZ275,0)</f>
        <v>0</v>
      </c>
      <c r="CE275">
        <v>0</v>
      </c>
      <c r="CF275">
        <v>0</v>
      </c>
      <c r="CG275" s="2">
        <v>0</v>
      </c>
      <c r="CH275" s="6">
        <f>ROUNDUP(IF($A275=1,CE275/Pieņēmumi!$DE$42,IF($A275=2,CE275/Pieņēmumi!$DE$43,IF($A275=3,CE275/Pieņēmumi!$DE$44,CE275/Pieņēmumi!$DE$45))),$CH$10)</f>
        <v>0</v>
      </c>
      <c r="CI275" s="6">
        <f t="shared" si="229"/>
        <v>0</v>
      </c>
      <c r="CJ275" s="6">
        <f>IF(AND(CI275&gt;=0,CI275&lt;Pieņēmumi!$DE$49),0,
IF(AND(CI275&gt;=Pieņēmumi!$DE$49,CI275&lt;Pieņēmumi!$DE$50),"Mazs",
IF(AND(CI275&gt;=Pieņēmumi!$DE$50,CI275&lt;Pieņēmumi!$DE$51),"Vidējs","Liels")))</f>
        <v>0</v>
      </c>
      <c r="CK275" s="9">
        <f>IF(CJ275="Mazs",Pieņēmumi!$DE$34*CH275,IF(CJ275="Vidējs",Pieņēmumi!$DE$35*CH275,IF(CJ275="Liels",Pieņēmumi!$DE$37*CH275,0)))</f>
        <v>0</v>
      </c>
      <c r="CL275" s="9">
        <f>IF(CJ275="Mazs",(Pieņēmumi!$DE$35-Pieņēmumi!$DE$34)*CH275,0)</f>
        <v>0</v>
      </c>
      <c r="CM275">
        <v>0</v>
      </c>
      <c r="CN275">
        <v>0</v>
      </c>
      <c r="CO275" s="2">
        <v>0</v>
      </c>
      <c r="CP275" s="6">
        <f>ROUNDUP(IF($A275=1,CM275/Pieņēmumi!$DO$42,IF($A275=2,CM275/Pieņēmumi!$DO$43,IF($A275=3,CM275/Pieņēmumi!$DO$44,CM275/Pieņēmumi!$DO$45))),$CP$10)</f>
        <v>0</v>
      </c>
      <c r="CQ275" s="6">
        <f t="shared" si="230"/>
        <v>0</v>
      </c>
      <c r="CR275" s="6">
        <f>IF(AND(CQ275&gt;=0,CQ275&lt;Pieņēmumi!$DO$49),0,
IF(AND(CQ275&gt;=Pieņēmumi!$DO$49,CQ275&lt;Pieņēmumi!$DO$50),"Mazs",
IF(AND(CQ275&gt;=Pieņēmumi!$DO$50,CQ275&lt;Pieņēmumi!$DO$51),"Vidējs","Liels")))</f>
        <v>0</v>
      </c>
      <c r="CS275" s="9">
        <f>IF(CR275="Mazs",Pieņēmumi!$DO$34*CP275,IF(CR275="Vidējs",Pieņēmumi!$DO$35*CP275,IF(CR275="Liels",Pieņēmumi!$DO$37*CP275,0)))</f>
        <v>0</v>
      </c>
      <c r="CT275" s="9">
        <f>IF(CR275="Mazs",(Pieņēmumi!$DO$35-Pieņēmumi!$DO$34)*CP275,0)</f>
        <v>0</v>
      </c>
      <c r="CU275" s="6">
        <f t="shared" si="231"/>
        <v>27</v>
      </c>
      <c r="CV275" s="6">
        <f t="shared" si="232"/>
        <v>6</v>
      </c>
      <c r="CW275" s="2">
        <f t="shared" si="233"/>
        <v>4.5</v>
      </c>
      <c r="CX275" t="str">
        <f t="shared" si="234"/>
        <v>Mazā</v>
      </c>
    </row>
    <row r="276" spans="1:102" x14ac:dyDescent="0.25">
      <c r="A276" s="5">
        <v>2</v>
      </c>
      <c r="B276" s="23">
        <v>0.53544789718840147</v>
      </c>
      <c r="C276">
        <v>47</v>
      </c>
      <c r="D276">
        <v>2</v>
      </c>
      <c r="E276" s="2">
        <f t="shared" si="212"/>
        <v>23.5</v>
      </c>
      <c r="F276" s="6">
        <f>ROUNDUP(IF($A276=1,C276/Pieņēmumi!$B$39,IF($A276=2,C276/Pieņēmumi!$B$40,IF($A276=3,C276/Pieņēmumi!$B$41,C276/Pieņēmumi!$B$42))),$F$10)</f>
        <v>3</v>
      </c>
      <c r="G276" s="6">
        <f t="shared" si="219"/>
        <v>15.666666666666666</v>
      </c>
      <c r="H276" s="6" t="str">
        <f>IF(AND(G276&gt;=0,G276&lt;Pieņēmumi!$B$46),0,
IF(AND(G276&gt;= Pieņēmumi!$B$46,G276&lt;Pieņēmumi!$B$47), "Mikro",
IF(AND(G276&gt;=Pieņēmumi!$B$47,G276&lt;Pieņēmumi!$B$48), "Mazs",
IF(AND(G276&gt;=Pieņēmumi!$B$48,G276&lt;Pieņēmumi!$B$49), "Vidējs","Liels"))))</f>
        <v>Vidējs</v>
      </c>
      <c r="I276" s="9">
        <f>IF(H276="Mikro",Pieņēmumi!$B$31*F276*0.5,
IF(H276="Mazs",Pieņēmumi!$B$31*F276,
IF(H276="Vidējs",Pieņēmumi!$B$32*F276,
IF(H276="Liels",Pieņēmumi!$B$34*F276,
0))))</f>
        <v>2.4224806201550386</v>
      </c>
      <c r="J276" s="9">
        <f>IF(H276="Mikro",Pieņēmumi!$B$31*F276*0.5,0)</f>
        <v>0</v>
      </c>
      <c r="K276">
        <v>64</v>
      </c>
      <c r="L276">
        <v>3</v>
      </c>
      <c r="M276" s="2">
        <f t="shared" si="235"/>
        <v>21.333333333333332</v>
      </c>
      <c r="N276" s="6">
        <f>ROUNDUP(IF($A276=1,K276/Pieņēmumi!$L$39,IF($A276=2,K276/Pieņēmumi!$L$40,IF($A276=3,K276/Pieņēmumi!$L$41,K276/Pieņēmumi!$L$42))),$N$10)</f>
        <v>4</v>
      </c>
      <c r="O276" s="6">
        <f t="shared" si="220"/>
        <v>16</v>
      </c>
      <c r="P276" s="6" t="str">
        <f>IF(AND(O276&gt;=0,O276&lt;Pieņēmumi!$L$46),0,
IF(AND(O276&gt;= Pieņēmumi!$L$46,O276&lt;Pieņēmumi!$L$47), "Mikro",
IF(AND(O276&gt;=Pieņēmumi!$L$47,O276&lt;Pieņēmumi!$L$48), "Mazs",
IF(AND(O276&gt;=Pieņēmumi!$L$48,O276&lt;Pieņēmumi!$L$49), "Vidējs","Liels"))))</f>
        <v>Vidējs</v>
      </c>
      <c r="Q276" s="9">
        <f>IF(P276="Mikro",Pieņēmumi!$L$31*N276*0.5,
IF(P276="Mazs",Pieņēmumi!$L$31*N276,
IF(P276="Vidējs",Pieņēmumi!$L$32*N276,
IF(P276="Liels",Pieņēmumi!$L$34*N276,
0))))</f>
        <v>3.3591731266149876</v>
      </c>
      <c r="R276" s="9">
        <f>IF(P276="Mikro",Pieņēmumi!$L$31*N276*0.5,0)</f>
        <v>0</v>
      </c>
      <c r="S276">
        <v>57</v>
      </c>
      <c r="T276">
        <v>3</v>
      </c>
      <c r="U276" s="2">
        <f t="shared" si="214"/>
        <v>19</v>
      </c>
      <c r="V276" s="6">
        <f>ROUNDUP(IF($A276=1,S276/Pieņēmumi!$V$39,IF($A276=2,S276/Pieņēmumi!$V$40,IF($A276=3,S276/Pieņēmumi!$V$41,S276/Pieņēmumi!$V$42))),$V$10)</f>
        <v>3</v>
      </c>
      <c r="W276" s="6">
        <f t="shared" si="221"/>
        <v>19</v>
      </c>
      <c r="X276" s="6" t="str">
        <f>IF(AND(W276&gt;=0,W276&lt;Pieņēmumi!$V$46),0,
IF(AND(W276&gt;= Pieņēmumi!$V$46,W276&lt;Pieņēmumi!$V$47), "Mikro",
IF(AND(W276&gt;=Pieņēmumi!$V$47,W276&lt;Pieņēmumi!$V$48), "Mazs",
IF(AND(W276&gt;=Pieņēmumi!$V$48,W276&lt;Pieņēmumi!$V$49), "Vidējs","Liels"))))</f>
        <v>Vidējs</v>
      </c>
      <c r="Y276" s="9">
        <f>IF(X276="Mikro",Pieņēmumi!$V$31*V276*0.5,
IF(X276="Mazs",Pieņēmumi!$V$31*V276,
IF(X276="Vidējs",Pieņēmumi!$V$32*V276,
IF(X276="Liels",Pieņēmumi!$V$34*V276,
0))))</f>
        <v>2.6162790697674421</v>
      </c>
      <c r="Z276" s="9">
        <f>IF(X276="Mikro",Pieņēmumi!$V$31*V276*0.5,0)</f>
        <v>0</v>
      </c>
      <c r="AA276">
        <v>38</v>
      </c>
      <c r="AB276">
        <v>2</v>
      </c>
      <c r="AC276" s="2">
        <f t="shared" si="215"/>
        <v>19</v>
      </c>
      <c r="AD276" s="6">
        <f>ROUNDUP(IF($A276=1,AA276/Pieņēmumi!$AF$39,IF($A276=2,AA276/Pieņēmumi!$AF$40,IF($A276=3,AA276/Pieņēmumi!$AF$41,AA276/Pieņēmumi!$AF$42))),$AD$10)</f>
        <v>2</v>
      </c>
      <c r="AE276" s="6">
        <f t="shared" si="222"/>
        <v>19</v>
      </c>
      <c r="AF276" s="6" t="str">
        <f>IF(AND(AE276&gt;=0,AE276&lt;Pieņēmumi!$AF$46),0,
IF(AND(AE276&gt;= Pieņēmumi!$AF$46,AE276&lt;Pieņēmumi!$AF$47), "Mikro",
IF(AND(AE276&gt;=Pieņēmumi!$AF$47,AE276&lt;Pieņēmumi!$AF$48), "Mazs",
IF(AND(AE276&gt;=Pieņēmumi!$AF$48,AE276&lt;Pieņēmumi!$AF$49), "Vidējs","Liels"))))</f>
        <v>Vidējs</v>
      </c>
      <c r="AG276" s="9">
        <f>IF(AF276="Mikro",Pieņēmumi!$AF$31*AD276*0.5,
IF(AF276="Mazs",Pieņēmumi!$AF$31*AD276,
IF(AF276="Vidējs",Pieņēmumi!$AF$32*AD276,
IF(AF276="Liels",Pieņēmumi!$AF$34*AD276,
0))))</f>
        <v>2.0671834625323</v>
      </c>
      <c r="AH276" s="9">
        <f>IF(AF276="Mikro",Pieņēmumi!$AF$31*AD276*0.5,0)</f>
        <v>0</v>
      </c>
      <c r="AI276">
        <v>63</v>
      </c>
      <c r="AJ276">
        <v>3</v>
      </c>
      <c r="AK276" s="2">
        <f t="shared" si="236"/>
        <v>21</v>
      </c>
      <c r="AL276" s="6">
        <f>ROUNDUP(IF($A276=1,AI276/Pieņēmumi!$AR$39,IF($A276=2,AI276/Pieņēmumi!$AR$40,IF($A276=3,AI276/Pieņēmumi!$AR$41,AI276/Pieņēmumi!$AR$42))),$AL$10)</f>
        <v>3</v>
      </c>
      <c r="AM276" s="6">
        <f t="shared" si="223"/>
        <v>21</v>
      </c>
      <c r="AN276" s="6" t="str">
        <f>IF(AND(AM276&gt;=0,AM276&lt;Pieņēmumi!$AR$46),0,
IF(AND(AM276&gt;= Pieņēmumi!$AR$46,AM276&lt;Pieņēmumi!$AR$47), "Mikro",
IF(AND(AM276&gt;=Pieņēmumi!$AR$47,AM276&lt;Pieņēmumi!$AR$48), "Mazs",
IF(AND(AM276&gt;=Pieņēmumi!$AR$48,AM276&lt;Pieņēmumi!$AR$49), "Vidējs","Liels"))))</f>
        <v>Liels</v>
      </c>
      <c r="AO276" s="9">
        <f>IF(AN276="Mikro",Pieņēmumi!$AR$31*AL276*0.5,
IF(AN276="Mazs",Pieņēmumi!$AR$31*AL276,
IF(AN276="Vidējs",Pieņēmumi!$AR$32*AL276,
IF(AN276="Liels",Pieņēmumi!$AR$34*AL276,
0))))</f>
        <v>4.1125541125541121</v>
      </c>
      <c r="AP276" s="9">
        <f>IF(AN276="Mikro",Pieņēmumi!$AR$31*AL276*0.5,0)</f>
        <v>0</v>
      </c>
      <c r="AQ276">
        <v>57</v>
      </c>
      <c r="AR276">
        <v>3</v>
      </c>
      <c r="AS276" s="2">
        <f t="shared" si="217"/>
        <v>19</v>
      </c>
      <c r="AT276" s="6">
        <f>ROUNDUP(IF($A276=1,AQ276/Pieņēmumi!$BC$39,IF($A276=2,AQ276/Pieņēmumi!$BC$40,IF($A276=3,AQ276/Pieņēmumi!$BC$41,AQ276/Pieņēmumi!$BC$42))),$AT$10)</f>
        <v>3</v>
      </c>
      <c r="AU276" s="6">
        <f t="shared" si="224"/>
        <v>19</v>
      </c>
      <c r="AV276" s="6" t="str">
        <f>IF(AND(AU276&gt;=0,AU276&lt;Pieņēmumi!$BC$46),0,
IF(AND(AU276&gt;= Pieņēmumi!$BC$46,AU276&lt;Pieņēmumi!$BC$47), "Mikro",
IF(AND(AU276&gt;=Pieņēmumi!$BC$47,AU276&lt;Pieņēmumi!$BC$48), "Mazs",
IF(AND(AU276&gt;=Pieņēmumi!$BC$48,AU276&lt;Pieņēmumi!$BC$49), "Vidējs","Liels"))))</f>
        <v>Vidējs</v>
      </c>
      <c r="AW276" s="9">
        <f>IF(AV276="Mikro",Pieņēmumi!$BC$31*AT276*0.5,
IF(AV276="Mazs",Pieņēmumi!$BC$31*AT276,
IF(AV276="Vidējs",Pieņēmumi!$BC$32*AT276,
IF(AV276="Liels",Pieņēmumi!$BC$34*AT276,
0))))</f>
        <v>3.4883720930232558</v>
      </c>
      <c r="AX276" s="9">
        <f>IF(AV276="Mikro",Pieņēmumi!$BC$31*AT276*0.5,0)</f>
        <v>0</v>
      </c>
      <c r="AY276">
        <v>65</v>
      </c>
      <c r="AZ276">
        <v>3</v>
      </c>
      <c r="BA276" s="2">
        <f>AY276/AZ276</f>
        <v>21.666666666666668</v>
      </c>
      <c r="BB276" s="6">
        <f>ROUNDUP(IF($A276=1,AY276/Pieņēmumi!$BN$39,IF($A276=2,AY276/Pieņēmumi!$BN$40,IF($A276=3,AY276/Pieņēmumi!$BN$41,AY276/Pieņēmumi!$BN$42))),$BB$10)</f>
        <v>3</v>
      </c>
      <c r="BC276" s="6">
        <f t="shared" si="225"/>
        <v>21.666666666666668</v>
      </c>
      <c r="BD276" s="6" t="str">
        <f>IF(AND(BC276&gt;=0,BC276&lt;Pieņēmumi!$BN$46),0,
IF(AND(BC276&gt;= Pieņēmumi!$BN$46,BC276&lt;Pieņēmumi!$BN$47), "Mikro",
IF(AND(BC276&gt;=Pieņēmumi!$BN$47,BC276&lt;Pieņēmumi!$BN$48), "Mazs",
IF(AND(BC276&gt;=Pieņēmumi!$BN$48,BC276&lt;Pieņēmumi!$BN$49), "Vidējs","Liels"))))</f>
        <v>Liels</v>
      </c>
      <c r="BE276" s="9">
        <f>IF(BD276="Mikro",Pieņēmumi!$BN$31*BB276*0.5,
IF(BD276="Mazs",Pieņēmumi!$BN$31*BB276,
IF(BD276="Vidējs",Pieņēmumi!$BN$32*BB276,
IF(BD276="Liels",Pieņēmumi!$BN$34*BB276,
0))))</f>
        <v>4.7619047619047619</v>
      </c>
      <c r="BF276" s="9">
        <f>IF(BD276="Mikro",Pieņēmumi!$BN$31*BB276*0.5,0)</f>
        <v>0</v>
      </c>
      <c r="BG276">
        <v>70</v>
      </c>
      <c r="BH276">
        <v>3</v>
      </c>
      <c r="BI276" s="2">
        <f>BG276/BH276</f>
        <v>23.333333333333332</v>
      </c>
      <c r="BJ276" s="6">
        <f>ROUNDUP(IF($A276=1,BG276/Pieņēmumi!$BY$39,IF($A276=2,BG276/Pieņēmumi!$BY$40,IF($A276=3,BG276/Pieņēmumi!$BY$41,BG276/Pieņēmumi!$BY$42))),$BJ$10)</f>
        <v>3</v>
      </c>
      <c r="BK276" s="6">
        <f t="shared" si="226"/>
        <v>23.333333333333332</v>
      </c>
      <c r="BL276" s="6" t="str">
        <f>IF(AND(BK276&gt;=0,BK276&lt;Pieņēmumi!$BY$46),0,
IF(AND(BK276&gt;= Pieņēmumi!$BY$46,BK276&lt;Pieņēmumi!$BY$47), "Mikro",
IF(AND(BK276&gt;=Pieņēmumi!$BY$47,BK276&lt;Pieņēmumi!$BY$48), "Mazs",
IF(AND(BK276&gt;=Pieņēmumi!$BY$48,BK276&lt;Pieņēmumi!$BY$49), "Vidējs","Liels"))))</f>
        <v>Liels</v>
      </c>
      <c r="BM276" s="9">
        <f>IF(BL276="Mikro",Pieņēmumi!$BY$31*BJ276*0.5,
IF(BL276="Mazs",Pieņēmumi!$BY$31*BJ276,
IF(BL276="Vidējs",Pieņēmumi!$BY$32*BJ276,
IF(BL276="Liels",Pieņēmumi!$BY$34*BJ276,
0))))</f>
        <v>4.9783549783549779</v>
      </c>
      <c r="BN276" s="9">
        <f>IF(BL276="Mikro",Pieņēmumi!$BY$31*BJ276*0.5,0)</f>
        <v>0</v>
      </c>
      <c r="BO276">
        <v>63</v>
      </c>
      <c r="BP276">
        <v>3</v>
      </c>
      <c r="BQ276" s="2">
        <f>BO276/BP276</f>
        <v>21</v>
      </c>
      <c r="BR276" s="6">
        <f>ROUNDUP(IF($A276=1,BO276/Pieņēmumi!$CJ$39,IF($A276=2,BO276/Pieņēmumi!$CJ$40,IF($A276=3,BO276/Pieņēmumi!$CJ$41,BO276/Pieņēmumi!$CJ$42))),$BR$10)</f>
        <v>3</v>
      </c>
      <c r="BS276" s="6">
        <f t="shared" si="227"/>
        <v>21</v>
      </c>
      <c r="BT276" s="6" t="str">
        <f>IF(AND(BS276&gt;=0,BS276&lt;Pieņēmumi!$CJ$46),0,
IF(AND(BS276&gt;= Pieņēmumi!$CJ$46,BS276&lt;Pieņēmumi!$CJ$47), "Mikro",
IF(AND(BS276&gt;=Pieņēmumi!$CJ$47,BS276&lt;Pieņēmumi!$CJ$48), "Mazs",
IF(AND(BS276&gt;=Pieņēmumi!$CJ$48,BS276&lt;Pieņēmumi!$CJ$49), "Vidējs","Liels"))))</f>
        <v>Liels</v>
      </c>
      <c r="BU276" s="9">
        <f>IF(BT276="Mikro",Pieņēmumi!$CJ$31*BR276*0.5,
IF(BT276="Mazs",Pieņēmumi!$CJ$31*BR276,
IF(BT276="Vidējs",Pieņēmumi!$CJ$32*BR276,
IF(BT276="Liels",Pieņēmumi!$CJ$34*BR276,
0))))</f>
        <v>5.0865800865800868</v>
      </c>
      <c r="BV276" s="9">
        <f>IF(BT276="Mikro",Pieņēmumi!$CJ$31*BR276*0.5,0)</f>
        <v>0</v>
      </c>
      <c r="BW276">
        <v>47</v>
      </c>
      <c r="BX276">
        <v>3</v>
      </c>
      <c r="BY276" s="2">
        <f>BW276/BX276</f>
        <v>15.666666666666666</v>
      </c>
      <c r="BZ276" s="6">
        <f>ROUNDUP(IF($A276=1,BW276/Pieņēmumi!$CU$42,IF($A276=2,BW276/Pieņēmumi!$CU$43,IF($A276=3,BW276/Pieņēmumi!$CU$44,BW276/Pieņēmumi!$CU$45))),$CH$10)</f>
        <v>2</v>
      </c>
      <c r="CA276" s="6">
        <f t="shared" si="228"/>
        <v>23.5</v>
      </c>
      <c r="CB276" s="6" t="str">
        <f>IF(AND(CA276&gt;=0,CA276&lt;Pieņēmumi!$CU$49),0,
IF(AND(CA276&gt;=Pieņēmumi!$CU$49,CA276&lt;Pieņēmumi!$CU$50),"Mazs",
IF(AND(CA276&gt;=Pieņēmumi!$CU$50,CA276&lt;Pieņēmumi!$CU$51),"Vidējs","Liels")))</f>
        <v>Liels</v>
      </c>
      <c r="CC276" s="9">
        <f>IF(CB276="Mazs",Pieņēmumi!$CU$34*BZ276,IF(CB276="Vidējs",Pieņēmumi!$CU$35*BZ276,IF(CB276="Liels",Pieņēmumi!$CU$37*BZ276,0)))</f>
        <v>3.535353535353535</v>
      </c>
      <c r="CD276" s="9">
        <f>IF(CB276="Mazs",(Pieņēmumi!$CU$35-Pieņēmumi!$CU$34)*BZ276,0)</f>
        <v>0</v>
      </c>
      <c r="CE276">
        <v>46</v>
      </c>
      <c r="CF276">
        <v>2</v>
      </c>
      <c r="CG276" s="2">
        <f>CE276/CF276</f>
        <v>23</v>
      </c>
      <c r="CH276" s="6">
        <f>ROUNDUP(IF($A276=1,CE276/Pieņēmumi!$DE$42,IF($A276=2,CE276/Pieņēmumi!$DE$43,IF($A276=3,CE276/Pieņēmumi!$DE$44,CE276/Pieņēmumi!$DE$45))),$CH$10)</f>
        <v>2</v>
      </c>
      <c r="CI276" s="6">
        <f t="shared" si="229"/>
        <v>23</v>
      </c>
      <c r="CJ276" s="6" t="str">
        <f>IF(AND(CI276&gt;=0,CI276&lt;Pieņēmumi!$DE$49),0,
IF(AND(CI276&gt;=Pieņēmumi!$DE$49,CI276&lt;Pieņēmumi!$DE$50),"Mazs",
IF(AND(CI276&gt;=Pieņēmumi!$DE$50,CI276&lt;Pieņēmumi!$DE$51),"Vidējs","Liels")))</f>
        <v>Liels</v>
      </c>
      <c r="CK276" s="9">
        <f>IF(CJ276="Mazs",Pieņēmumi!$DE$34*CH276,IF(CJ276="Vidējs",Pieņēmumi!$DE$35*CH276,IF(CJ276="Liels",Pieņēmumi!$DE$37*CH276,0)))</f>
        <v>3.535353535353535</v>
      </c>
      <c r="CL276" s="9">
        <f>IF(CJ276="Mazs",(Pieņēmumi!$DE$35-Pieņēmumi!$DE$34)*CH276,0)</f>
        <v>0</v>
      </c>
      <c r="CM276">
        <v>47</v>
      </c>
      <c r="CN276">
        <v>2</v>
      </c>
      <c r="CO276" s="2">
        <f>CM276/CN276</f>
        <v>23.5</v>
      </c>
      <c r="CP276" s="6">
        <f>ROUNDUP(IF($A276=1,CM276/Pieņēmumi!$DO$42,IF($A276=2,CM276/Pieņēmumi!$DO$43,IF($A276=3,CM276/Pieņēmumi!$DO$44,CM276/Pieņēmumi!$DO$45))),$CP$10)</f>
        <v>2</v>
      </c>
      <c r="CQ276" s="6">
        <f t="shared" si="230"/>
        <v>23.5</v>
      </c>
      <c r="CR276" s="6" t="str">
        <f>IF(AND(CQ276&gt;=0,CQ276&lt;Pieņēmumi!$DO$49),0,
IF(AND(CQ276&gt;=Pieņēmumi!$DO$49,CQ276&lt;Pieņēmumi!$DO$50),"Mazs",
IF(AND(CQ276&gt;=Pieņēmumi!$DO$50,CQ276&lt;Pieņēmumi!$DO$51),"Vidējs","Liels")))</f>
        <v>Liels</v>
      </c>
      <c r="CS276" s="9">
        <f>IF(CR276="Mazs",Pieņēmumi!$DO$34*CP276,IF(CR276="Vidējs",Pieņēmumi!$DO$35*CP276,IF(CR276="Liels",Pieņēmumi!$DO$37*CP276,0)))</f>
        <v>3.535353535353535</v>
      </c>
      <c r="CT276" s="9">
        <f>IF(CR276="Mazs",(Pieņēmumi!$DO$35-Pieņēmumi!$DO$34)*CP276,0)</f>
        <v>0</v>
      </c>
      <c r="CU276" s="6">
        <f t="shared" si="231"/>
        <v>664</v>
      </c>
      <c r="CV276" s="6">
        <f t="shared" si="232"/>
        <v>32</v>
      </c>
      <c r="CW276" s="2">
        <f t="shared" si="233"/>
        <v>20.75</v>
      </c>
      <c r="CX276" t="str">
        <f t="shared" si="234"/>
        <v>Lielā</v>
      </c>
    </row>
    <row r="277" spans="1:102" x14ac:dyDescent="0.25">
      <c r="A277" s="5">
        <v>3</v>
      </c>
      <c r="B277" s="23">
        <v>0.53535952288104549</v>
      </c>
      <c r="C277">
        <v>43</v>
      </c>
      <c r="D277">
        <v>2</v>
      </c>
      <c r="E277" s="2">
        <f t="shared" si="212"/>
        <v>21.5</v>
      </c>
      <c r="F277" s="6">
        <f>ROUNDUP(IF($A277=1,C277/Pieņēmumi!$B$39,IF($A277=2,C277/Pieņēmumi!$B$40,IF($A277=3,C277/Pieņēmumi!$B$41,C277/Pieņēmumi!$B$42))),$F$10)</f>
        <v>3</v>
      </c>
      <c r="G277" s="6">
        <f t="shared" si="219"/>
        <v>14.333333333333334</v>
      </c>
      <c r="H277" s="6" t="str">
        <f>IF(AND(G277&gt;=0,G277&lt;Pieņēmumi!$B$46),0,
IF(AND(G277&gt;= Pieņēmumi!$B$46,G277&lt;Pieņēmumi!$B$47), "Mikro",
IF(AND(G277&gt;=Pieņēmumi!$B$47,G277&lt;Pieņēmumi!$B$48), "Mazs",
IF(AND(G277&gt;=Pieņēmumi!$B$48,G277&lt;Pieņēmumi!$B$49), "Vidējs","Liels"))))</f>
        <v>Vidējs</v>
      </c>
      <c r="I277" s="9">
        <f>IF(H277="Mikro",Pieņēmumi!$B$31*F277*0.5,
IF(H277="Mazs",Pieņēmumi!$B$31*F277,
IF(H277="Vidējs",Pieņēmumi!$B$32*F277,
IF(H277="Liels",Pieņēmumi!$B$34*F277,
0))))</f>
        <v>2.4224806201550386</v>
      </c>
      <c r="J277" s="9">
        <f>IF(H277="Mikro",Pieņēmumi!$B$31*F277*0.5,0)</f>
        <v>0</v>
      </c>
      <c r="K277">
        <v>34</v>
      </c>
      <c r="L277">
        <v>2</v>
      </c>
      <c r="M277" s="2">
        <f t="shared" si="235"/>
        <v>17</v>
      </c>
      <c r="N277" s="6">
        <f>ROUNDUP(IF($A277=1,K277/Pieņēmumi!$L$39,IF($A277=2,K277/Pieņēmumi!$L$40,IF($A277=3,K277/Pieņēmumi!$L$41,K277/Pieņēmumi!$L$42))),$N$10)</f>
        <v>2</v>
      </c>
      <c r="O277" s="6">
        <f t="shared" si="220"/>
        <v>17</v>
      </c>
      <c r="P277" s="6" t="str">
        <f>IF(AND(O277&gt;=0,O277&lt;Pieņēmumi!$L$46),0,
IF(AND(O277&gt;= Pieņēmumi!$L$46,O277&lt;Pieņēmumi!$L$47), "Mikro",
IF(AND(O277&gt;=Pieņēmumi!$L$47,O277&lt;Pieņēmumi!$L$48), "Mazs",
IF(AND(O277&gt;=Pieņēmumi!$L$48,O277&lt;Pieņēmumi!$L$49), "Vidējs","Liels"))))</f>
        <v>Vidējs</v>
      </c>
      <c r="Q277" s="9">
        <f>IF(P277="Mikro",Pieņēmumi!$L$31*N277*0.5,
IF(P277="Mazs",Pieņēmumi!$L$31*N277,
IF(P277="Vidējs",Pieņēmumi!$L$32*N277,
IF(P277="Liels",Pieņēmumi!$L$34*N277,
0))))</f>
        <v>1.6795865633074938</v>
      </c>
      <c r="R277" s="9">
        <f>IF(P277="Mikro",Pieņēmumi!$L$31*N277*0.5,0)</f>
        <v>0</v>
      </c>
      <c r="S277">
        <v>38</v>
      </c>
      <c r="T277">
        <v>2</v>
      </c>
      <c r="U277" s="2">
        <f t="shared" si="214"/>
        <v>19</v>
      </c>
      <c r="V277" s="6">
        <f>ROUNDUP(IF($A277=1,S277/Pieņēmumi!$V$39,IF($A277=2,S277/Pieņēmumi!$V$40,IF($A277=3,S277/Pieņēmumi!$V$41,S277/Pieņēmumi!$V$42))),$V$10)</f>
        <v>2</v>
      </c>
      <c r="W277" s="6">
        <f t="shared" si="221"/>
        <v>19</v>
      </c>
      <c r="X277" s="6" t="str">
        <f>IF(AND(W277&gt;=0,W277&lt;Pieņēmumi!$V$46),0,
IF(AND(W277&gt;= Pieņēmumi!$V$46,W277&lt;Pieņēmumi!$V$47), "Mikro",
IF(AND(W277&gt;=Pieņēmumi!$V$47,W277&lt;Pieņēmumi!$V$48), "Mazs",
IF(AND(W277&gt;=Pieņēmumi!$V$48,W277&lt;Pieņēmumi!$V$49), "Vidējs","Liels"))))</f>
        <v>Vidējs</v>
      </c>
      <c r="Y277" s="9">
        <f>IF(X277="Mikro",Pieņēmumi!$V$31*V277*0.5,
IF(X277="Mazs",Pieņēmumi!$V$31*V277,
IF(X277="Vidējs",Pieņēmumi!$V$32*V277,
IF(X277="Liels",Pieņēmumi!$V$34*V277,
0))))</f>
        <v>1.7441860465116281</v>
      </c>
      <c r="Z277" s="9">
        <f>IF(X277="Mikro",Pieņēmumi!$V$31*V277*0.5,0)</f>
        <v>0</v>
      </c>
      <c r="AA277">
        <v>27</v>
      </c>
      <c r="AB277">
        <v>1</v>
      </c>
      <c r="AC277" s="2">
        <f t="shared" si="215"/>
        <v>27</v>
      </c>
      <c r="AD277" s="6">
        <f>ROUNDUP(IF($A277=1,AA277/Pieņēmumi!$AF$39,IF($A277=2,AA277/Pieņēmumi!$AF$40,IF($A277=3,AA277/Pieņēmumi!$AF$41,AA277/Pieņēmumi!$AF$42))),$AD$10)</f>
        <v>2</v>
      </c>
      <c r="AE277" s="6">
        <f t="shared" si="222"/>
        <v>13.5</v>
      </c>
      <c r="AF277" s="6" t="str">
        <f>IF(AND(AE277&gt;=0,AE277&lt;Pieņēmumi!$AF$46),0,
IF(AND(AE277&gt;= Pieņēmumi!$AF$46,AE277&lt;Pieņēmumi!$AF$47), "Mikro",
IF(AND(AE277&gt;=Pieņēmumi!$AF$47,AE277&lt;Pieņēmumi!$AF$48), "Mazs",
IF(AND(AE277&gt;=Pieņēmumi!$AF$48,AE277&lt;Pieņēmumi!$AF$49), "Vidējs","Liels"))))</f>
        <v>Vidējs</v>
      </c>
      <c r="AG277" s="9">
        <f>IF(AF277="Mikro",Pieņēmumi!$AF$31*AD277*0.5,
IF(AF277="Mazs",Pieņēmumi!$AF$31*AD277,
IF(AF277="Vidējs",Pieņēmumi!$AF$32*AD277,
IF(AF277="Liels",Pieņēmumi!$AF$34*AD277,
0))))</f>
        <v>2.0671834625323</v>
      </c>
      <c r="AH277" s="9">
        <f>IF(AF277="Mikro",Pieņēmumi!$AF$31*AD277*0.5,0)</f>
        <v>0</v>
      </c>
      <c r="AI277">
        <v>25</v>
      </c>
      <c r="AJ277">
        <v>1</v>
      </c>
      <c r="AK277" s="2">
        <f t="shared" si="236"/>
        <v>25</v>
      </c>
      <c r="AL277" s="6">
        <f>ROUNDUP(IF($A277=1,AI277/Pieņēmumi!$AR$39,IF($A277=2,AI277/Pieņēmumi!$AR$40,IF($A277=3,AI277/Pieņēmumi!$AR$41,AI277/Pieņēmumi!$AR$42))),$AL$10)</f>
        <v>1</v>
      </c>
      <c r="AM277" s="6">
        <f t="shared" si="223"/>
        <v>25</v>
      </c>
      <c r="AN277" s="6" t="str">
        <f>IF(AND(AM277&gt;=0,AM277&lt;Pieņēmumi!$AR$46),0,
IF(AND(AM277&gt;= Pieņēmumi!$AR$46,AM277&lt;Pieņēmumi!$AR$47), "Mikro",
IF(AND(AM277&gt;=Pieņēmumi!$AR$47,AM277&lt;Pieņēmumi!$AR$48), "Mazs",
IF(AND(AM277&gt;=Pieņēmumi!$AR$48,AM277&lt;Pieņēmumi!$AR$49), "Vidējs","Liels"))))</f>
        <v>Liels</v>
      </c>
      <c r="AO277" s="9">
        <f>IF(AN277="Mikro",Pieņēmumi!$AR$31*AL277*0.5,
IF(AN277="Mazs",Pieņēmumi!$AR$31*AL277,
IF(AN277="Vidējs",Pieņēmumi!$AR$32*AL277,
IF(AN277="Liels",Pieņēmumi!$AR$34*AL277,
0))))</f>
        <v>1.3708513708513708</v>
      </c>
      <c r="AP277" s="9">
        <f>IF(AN277="Mikro",Pieņēmumi!$AR$31*AL277*0.5,0)</f>
        <v>0</v>
      </c>
      <c r="AQ277">
        <v>43</v>
      </c>
      <c r="AR277">
        <v>2</v>
      </c>
      <c r="AS277" s="2">
        <f t="shared" si="217"/>
        <v>21.5</v>
      </c>
      <c r="AT277" s="6">
        <f>ROUNDUP(IF($A277=1,AQ277/Pieņēmumi!$BC$39,IF($A277=2,AQ277/Pieņēmumi!$BC$40,IF($A277=3,AQ277/Pieņēmumi!$BC$41,AQ277/Pieņēmumi!$BC$42))),$AT$10)</f>
        <v>2</v>
      </c>
      <c r="AU277" s="6">
        <f t="shared" si="224"/>
        <v>21.5</v>
      </c>
      <c r="AV277" s="6" t="str">
        <f>IF(AND(AU277&gt;=0,AU277&lt;Pieņēmumi!$BC$46),0,
IF(AND(AU277&gt;= Pieņēmumi!$BC$46,AU277&lt;Pieņēmumi!$BC$47), "Mikro",
IF(AND(AU277&gt;=Pieņēmumi!$BC$47,AU277&lt;Pieņēmumi!$BC$48), "Mazs",
IF(AND(AU277&gt;=Pieņēmumi!$BC$48,AU277&lt;Pieņēmumi!$BC$49), "Vidējs","Liels"))))</f>
        <v>Liels</v>
      </c>
      <c r="AW277" s="9">
        <f>IF(AV277="Mikro",Pieņēmumi!$BC$31*AT277*0.5,
IF(AV277="Mazs",Pieņēmumi!$BC$31*AT277,
IF(AV277="Vidējs",Pieņēmumi!$BC$32*AT277,
IF(AV277="Liels",Pieņēmumi!$BC$34*AT277,
0))))</f>
        <v>3.0303030303030303</v>
      </c>
      <c r="AX277" s="9">
        <f>IF(AV277="Mikro",Pieņēmumi!$BC$31*AT277*0.5,0)</f>
        <v>0</v>
      </c>
      <c r="AY277">
        <v>40</v>
      </c>
      <c r="AZ277">
        <v>2</v>
      </c>
      <c r="BA277" s="2">
        <f>AY277/AZ277</f>
        <v>20</v>
      </c>
      <c r="BB277" s="6">
        <f>ROUNDUP(IF($A277=1,AY277/Pieņēmumi!$BN$39,IF($A277=2,AY277/Pieņēmumi!$BN$40,IF($A277=3,AY277/Pieņēmumi!$BN$41,AY277/Pieņēmumi!$BN$42))),$BB$10)</f>
        <v>2</v>
      </c>
      <c r="BC277" s="6">
        <f t="shared" si="225"/>
        <v>20</v>
      </c>
      <c r="BD277" s="6" t="str">
        <f>IF(AND(BC277&gt;=0,BC277&lt;Pieņēmumi!$BN$46),0,
IF(AND(BC277&gt;= Pieņēmumi!$BN$46,BC277&lt;Pieņēmumi!$BN$47), "Mikro",
IF(AND(BC277&gt;=Pieņēmumi!$BN$47,BC277&lt;Pieņēmumi!$BN$48), "Mazs",
IF(AND(BC277&gt;=Pieņēmumi!$BN$48,BC277&lt;Pieņēmumi!$BN$49), "Vidējs","Liels"))))</f>
        <v>Vidējs</v>
      </c>
      <c r="BE277" s="9">
        <f>IF(BD277="Mikro",Pieņēmumi!$BN$31*BB277*0.5,
IF(BD277="Mazs",Pieņēmumi!$BN$31*BB277,
IF(BD277="Vidējs",Pieņēmumi!$BN$32*BB277,
IF(BD277="Liels",Pieņēmumi!$BN$34*BB277,
0))))</f>
        <v>2.454780361757106</v>
      </c>
      <c r="BF277" s="9">
        <f>IF(BD277="Mikro",Pieņēmumi!$BN$31*BB277*0.5,0)</f>
        <v>0</v>
      </c>
      <c r="BG277">
        <v>30</v>
      </c>
      <c r="BH277">
        <v>2</v>
      </c>
      <c r="BI277" s="2">
        <f>BG277/BH277</f>
        <v>15</v>
      </c>
      <c r="BJ277" s="6">
        <f>ROUNDUP(IF($A277=1,BG277/Pieņēmumi!$BY$39,IF($A277=2,BG277/Pieņēmumi!$BY$40,IF($A277=3,BG277/Pieņēmumi!$BY$41,BG277/Pieņēmumi!$BY$42))),$BJ$10)</f>
        <v>2</v>
      </c>
      <c r="BK277" s="6">
        <f t="shared" si="226"/>
        <v>15</v>
      </c>
      <c r="BL277" s="6" t="str">
        <f>IF(AND(BK277&gt;=0,BK277&lt;Pieņēmumi!$BY$46),0,
IF(AND(BK277&gt;= Pieņēmumi!$BY$46,BK277&lt;Pieņēmumi!$BY$47), "Mikro",
IF(AND(BK277&gt;=Pieņēmumi!$BY$47,BK277&lt;Pieņēmumi!$BY$48), "Mazs",
IF(AND(BK277&gt;=Pieņēmumi!$BY$48,BK277&lt;Pieņēmumi!$BY$49), "Vidējs","Liels"))))</f>
        <v>Vidējs</v>
      </c>
      <c r="BM277" s="9">
        <f>IF(BL277="Mikro",Pieņēmumi!$BY$31*BJ277*0.5,
IF(BL277="Mazs",Pieņēmumi!$BY$31*BJ277,
IF(BL277="Vidējs",Pieņēmumi!$BY$32*BJ277,
IF(BL277="Liels",Pieņēmumi!$BY$34*BJ277,
0))))</f>
        <v>2.5839793281653747</v>
      </c>
      <c r="BN277" s="9">
        <f>IF(BL277="Mikro",Pieņēmumi!$BY$31*BJ277*0.5,0)</f>
        <v>0</v>
      </c>
      <c r="BO277">
        <v>25</v>
      </c>
      <c r="BP277">
        <v>1</v>
      </c>
      <c r="BQ277" s="2">
        <f>BO277/BP277</f>
        <v>25</v>
      </c>
      <c r="BR277" s="6">
        <f>ROUNDUP(IF($A277=1,BO277/Pieņēmumi!$CJ$39,IF($A277=2,BO277/Pieņēmumi!$CJ$40,IF($A277=3,BO277/Pieņēmumi!$CJ$41,BO277/Pieņēmumi!$CJ$42))),$BR$10)</f>
        <v>1</v>
      </c>
      <c r="BS277" s="6">
        <f t="shared" si="227"/>
        <v>25</v>
      </c>
      <c r="BT277" s="6" t="str">
        <f>IF(AND(BS277&gt;=0,BS277&lt;Pieņēmumi!$CJ$46),0,
IF(AND(BS277&gt;= Pieņēmumi!$CJ$46,BS277&lt;Pieņēmumi!$CJ$47), "Mikro",
IF(AND(BS277&gt;=Pieņēmumi!$CJ$47,BS277&lt;Pieņēmumi!$CJ$48), "Mazs",
IF(AND(BS277&gt;=Pieņēmumi!$CJ$48,BS277&lt;Pieņēmumi!$CJ$49), "Vidējs","Liels"))))</f>
        <v>Liels</v>
      </c>
      <c r="BU277" s="9">
        <f>IF(BT277="Mikro",Pieņēmumi!$CJ$31*BR277*0.5,
IF(BT277="Mazs",Pieņēmumi!$CJ$31*BR277,
IF(BT277="Vidējs",Pieņēmumi!$CJ$32*BR277,
IF(BT277="Liels",Pieņēmumi!$CJ$34*BR277,
0))))</f>
        <v>1.6955266955266954</v>
      </c>
      <c r="BV277" s="9">
        <f>IF(BT277="Mikro",Pieņēmumi!$CJ$31*BR277*0.5,0)</f>
        <v>0</v>
      </c>
      <c r="BW277">
        <v>0</v>
      </c>
      <c r="BX277">
        <v>0</v>
      </c>
      <c r="BY277" s="2">
        <v>0</v>
      </c>
      <c r="BZ277" s="6">
        <f>ROUNDUP(IF($A277=1,BW277/Pieņēmumi!$CU$42,IF($A277=2,BW277/Pieņēmumi!$CU$43,IF($A277=3,BW277/Pieņēmumi!$CU$44,BW277/Pieņēmumi!$CU$45))),$CH$10)</f>
        <v>0</v>
      </c>
      <c r="CA277" s="6">
        <f t="shared" si="228"/>
        <v>0</v>
      </c>
      <c r="CB277" s="6">
        <f>IF(AND(CA277&gt;=0,CA277&lt;Pieņēmumi!$CU$49),0,
IF(AND(CA277&gt;=Pieņēmumi!$CU$49,CA277&lt;Pieņēmumi!$CU$50),"Mazs",
IF(AND(CA277&gt;=Pieņēmumi!$CU$50,CA277&lt;Pieņēmumi!$CU$51),"Vidējs","Liels")))</f>
        <v>0</v>
      </c>
      <c r="CC277" s="9">
        <f>IF(CB277="Mazs",Pieņēmumi!$CU$34*BZ277,IF(CB277="Vidējs",Pieņēmumi!$CU$35*BZ277,IF(CB277="Liels",Pieņēmumi!$CU$37*BZ277,0)))</f>
        <v>0</v>
      </c>
      <c r="CD277" s="9">
        <f>IF(CB277="Mazs",(Pieņēmumi!$CU$35-Pieņēmumi!$CU$34)*BZ277,0)</f>
        <v>0</v>
      </c>
      <c r="CE277">
        <v>0</v>
      </c>
      <c r="CF277">
        <v>0</v>
      </c>
      <c r="CG277" s="2">
        <v>0</v>
      </c>
      <c r="CH277" s="6">
        <f>ROUNDUP(IF($A277=1,CE277/Pieņēmumi!$DE$42,IF($A277=2,CE277/Pieņēmumi!$DE$43,IF($A277=3,CE277/Pieņēmumi!$DE$44,CE277/Pieņēmumi!$DE$45))),$CH$10)</f>
        <v>0</v>
      </c>
      <c r="CI277" s="6">
        <f t="shared" si="229"/>
        <v>0</v>
      </c>
      <c r="CJ277" s="6">
        <f>IF(AND(CI277&gt;=0,CI277&lt;Pieņēmumi!$DE$49),0,
IF(AND(CI277&gt;=Pieņēmumi!$DE$49,CI277&lt;Pieņēmumi!$DE$50),"Mazs",
IF(AND(CI277&gt;=Pieņēmumi!$DE$50,CI277&lt;Pieņēmumi!$DE$51),"Vidējs","Liels")))</f>
        <v>0</v>
      </c>
      <c r="CK277" s="9">
        <f>IF(CJ277="Mazs",Pieņēmumi!$DE$34*CH277,IF(CJ277="Vidējs",Pieņēmumi!$DE$35*CH277,IF(CJ277="Liels",Pieņēmumi!$DE$37*CH277,0)))</f>
        <v>0</v>
      </c>
      <c r="CL277" s="9">
        <f>IF(CJ277="Mazs",(Pieņēmumi!$DE$35-Pieņēmumi!$DE$34)*CH277,0)</f>
        <v>0</v>
      </c>
      <c r="CM277">
        <v>0</v>
      </c>
      <c r="CN277">
        <v>0</v>
      </c>
      <c r="CO277" s="2">
        <v>0</v>
      </c>
      <c r="CP277" s="6">
        <f>ROUNDUP(IF($A277=1,CM277/Pieņēmumi!$DO$42,IF($A277=2,CM277/Pieņēmumi!$DO$43,IF($A277=3,CM277/Pieņēmumi!$DO$44,CM277/Pieņēmumi!$DO$45))),$CP$10)</f>
        <v>0</v>
      </c>
      <c r="CQ277" s="6">
        <f t="shared" si="230"/>
        <v>0</v>
      </c>
      <c r="CR277" s="6">
        <f>IF(AND(CQ277&gt;=0,CQ277&lt;Pieņēmumi!$DO$49),0,
IF(AND(CQ277&gt;=Pieņēmumi!$DO$49,CQ277&lt;Pieņēmumi!$DO$50),"Mazs",
IF(AND(CQ277&gt;=Pieņēmumi!$DO$50,CQ277&lt;Pieņēmumi!$DO$51),"Vidējs","Liels")))</f>
        <v>0</v>
      </c>
      <c r="CS277" s="9">
        <f>IF(CR277="Mazs",Pieņēmumi!$DO$34*CP277,IF(CR277="Vidējs",Pieņēmumi!$DO$35*CP277,IF(CR277="Liels",Pieņēmumi!$DO$37*CP277,0)))</f>
        <v>0</v>
      </c>
      <c r="CT277" s="9">
        <f>IF(CR277="Mazs",(Pieņēmumi!$DO$35-Pieņēmumi!$DO$34)*CP277,0)</f>
        <v>0</v>
      </c>
      <c r="CU277" s="6">
        <f t="shared" si="231"/>
        <v>305</v>
      </c>
      <c r="CV277" s="6">
        <f t="shared" si="232"/>
        <v>15</v>
      </c>
      <c r="CW277" s="2">
        <f t="shared" si="233"/>
        <v>20.333333333333332</v>
      </c>
      <c r="CX277" t="str">
        <f t="shared" si="234"/>
        <v>Vidējā</v>
      </c>
    </row>
    <row r="278" spans="1:102" x14ac:dyDescent="0.25">
      <c r="A278" s="5">
        <v>3</v>
      </c>
      <c r="B278" s="23">
        <v>0.53162984626276666</v>
      </c>
      <c r="C278">
        <v>9</v>
      </c>
      <c r="D278">
        <v>1</v>
      </c>
      <c r="E278" s="2">
        <f t="shared" si="212"/>
        <v>9</v>
      </c>
      <c r="F278" s="6">
        <f>ROUNDUP(IF($A278=1,C278/Pieņēmumi!$B$39,IF($A278=2,C278/Pieņēmumi!$B$40,IF($A278=3,C278/Pieņēmumi!$B$41,C278/Pieņēmumi!$B$42))),$F$10)</f>
        <v>1</v>
      </c>
      <c r="G278" s="6">
        <f t="shared" si="219"/>
        <v>9</v>
      </c>
      <c r="H278" s="6" t="str">
        <f>IF(AND(G278&gt;=0,G278&lt;Pieņēmumi!$B$46),0,
IF(AND(G278&gt;= Pieņēmumi!$B$46,G278&lt;Pieņēmumi!$B$47), "Mikro",
IF(AND(G278&gt;=Pieņēmumi!$B$47,G278&lt;Pieņēmumi!$B$48), "Mazs",
IF(AND(G278&gt;=Pieņēmumi!$B$48,G278&lt;Pieņēmumi!$B$49), "Vidējs","Liels"))))</f>
        <v>Mazs</v>
      </c>
      <c r="I278" s="9">
        <f>IF(H278="Mikro",Pieņēmumi!$B$31*F278*0.5,
IF(H278="Mazs",Pieņēmumi!$B$31*F278,
IF(H278="Vidējs",Pieņēmumi!$B$32*F278,
IF(H278="Liels",Pieņēmumi!$B$34*F278,
0))))</f>
        <v>0.71584189231248063</v>
      </c>
      <c r="J278" s="9">
        <f>IF(H278="Mikro",Pieņēmumi!$B$31*F278*0.5,0)</f>
        <v>0</v>
      </c>
      <c r="K278">
        <v>14</v>
      </c>
      <c r="L278">
        <v>1</v>
      </c>
      <c r="M278" s="2">
        <f t="shared" si="235"/>
        <v>14</v>
      </c>
      <c r="N278" s="6">
        <f>ROUNDUP(IF($A278=1,K278/Pieņēmumi!$L$39,IF($A278=2,K278/Pieņēmumi!$L$40,IF($A278=3,K278/Pieņēmumi!$L$41,K278/Pieņēmumi!$L$42))),$N$10)</f>
        <v>1</v>
      </c>
      <c r="O278" s="6">
        <f t="shared" si="220"/>
        <v>14</v>
      </c>
      <c r="P278" s="6" t="str">
        <f>IF(AND(O278&gt;=0,O278&lt;Pieņēmumi!$L$46),0,
IF(AND(O278&gt;= Pieņēmumi!$L$46,O278&lt;Pieņēmumi!$L$47), "Mikro",
IF(AND(O278&gt;=Pieņēmumi!$L$47,O278&lt;Pieņēmumi!$L$48), "Mazs",
IF(AND(O278&gt;=Pieņēmumi!$L$48,O278&lt;Pieņēmumi!$L$49), "Vidējs","Liels"))))</f>
        <v>Vidējs</v>
      </c>
      <c r="Q278" s="9">
        <f>IF(P278="Mikro",Pieņēmumi!$L$31*N278*0.5,
IF(P278="Mazs",Pieņēmumi!$L$31*N278,
IF(P278="Vidējs",Pieņēmumi!$L$32*N278,
IF(P278="Liels",Pieņēmumi!$L$34*N278,
0))))</f>
        <v>0.83979328165374689</v>
      </c>
      <c r="R278" s="9">
        <f>IF(P278="Mikro",Pieņēmumi!$L$31*N278*0.5,0)</f>
        <v>0</v>
      </c>
      <c r="S278">
        <v>9</v>
      </c>
      <c r="T278">
        <v>1</v>
      </c>
      <c r="U278" s="2">
        <f t="shared" si="214"/>
        <v>9</v>
      </c>
      <c r="V278" s="6">
        <f>ROUNDUP(IF($A278=1,S278/Pieņēmumi!$V$39,IF($A278=2,S278/Pieņēmumi!$V$40,IF($A278=3,S278/Pieņēmumi!$V$41,S278/Pieņēmumi!$V$42))),$V$10)</f>
        <v>1</v>
      </c>
      <c r="W278" s="6">
        <f t="shared" si="221"/>
        <v>9</v>
      </c>
      <c r="X278" s="6" t="str">
        <f>IF(AND(W278&gt;=0,W278&lt;Pieņēmumi!$V$46),0,
IF(AND(W278&gt;= Pieņēmumi!$V$46,W278&lt;Pieņēmumi!$V$47), "Mikro",
IF(AND(W278&gt;=Pieņēmumi!$V$47,W278&lt;Pieņēmumi!$V$48), "Mazs",
IF(AND(W278&gt;=Pieņēmumi!$V$48,W278&lt;Pieņēmumi!$V$49), "Vidējs","Liels"))))</f>
        <v>Mazs</v>
      </c>
      <c r="Y278" s="9">
        <f>IF(X278="Mikro",Pieņēmumi!$V$31*V278*0.5,
IF(X278="Mazs",Pieņēmumi!$V$31*V278,
IF(X278="Vidējs",Pieņēmumi!$V$32*V278,
IF(X278="Liels",Pieņēmumi!$V$34*V278,
0))))</f>
        <v>0.77808901338313108</v>
      </c>
      <c r="Z278" s="9">
        <f>IF(X278="Mikro",Pieņēmumi!$V$31*V278*0.5,0)</f>
        <v>0</v>
      </c>
      <c r="AA278">
        <v>12</v>
      </c>
      <c r="AB278">
        <v>1</v>
      </c>
      <c r="AC278" s="2">
        <f t="shared" si="215"/>
        <v>12</v>
      </c>
      <c r="AD278" s="6">
        <f>ROUNDUP(IF($A278=1,AA278/Pieņēmumi!$AF$39,IF($A278=2,AA278/Pieņēmumi!$AF$40,IF($A278=3,AA278/Pieņēmumi!$AF$41,AA278/Pieņēmumi!$AF$42))),$AD$10)</f>
        <v>1</v>
      </c>
      <c r="AE278" s="6">
        <f t="shared" si="222"/>
        <v>12</v>
      </c>
      <c r="AF278" s="6" t="str">
        <f>IF(AND(AE278&gt;=0,AE278&lt;Pieņēmumi!$AF$46),0,
IF(AND(AE278&gt;= Pieņēmumi!$AF$46,AE278&lt;Pieņēmumi!$AF$47), "Mikro",
IF(AND(AE278&gt;=Pieņēmumi!$AF$47,AE278&lt;Pieņēmumi!$AF$48), "Mazs",
IF(AND(AE278&gt;=Pieņēmumi!$AF$48,AE278&lt;Pieņēmumi!$AF$49), "Vidējs","Liels"))))</f>
        <v>Vidējs</v>
      </c>
      <c r="AG278" s="9">
        <f>IF(AF278="Mikro",Pieņēmumi!$AF$31*AD278*0.5,
IF(AF278="Mazs",Pieņēmumi!$AF$31*AD278,
IF(AF278="Vidējs",Pieņēmumi!$AF$32*AD278,
IF(AF278="Liels",Pieņēmumi!$AF$34*AD278,
0))))</f>
        <v>1.03359173126615</v>
      </c>
      <c r="AH278" s="9">
        <f>IF(AF278="Mikro",Pieņēmumi!$AF$31*AD278*0.5,0)</f>
        <v>0</v>
      </c>
      <c r="AI278">
        <v>10</v>
      </c>
      <c r="AJ278">
        <v>1</v>
      </c>
      <c r="AK278" s="2">
        <f t="shared" si="236"/>
        <v>10</v>
      </c>
      <c r="AL278" s="6">
        <f>ROUNDUP(IF($A278=1,AI278/Pieņēmumi!$AR$39,IF($A278=2,AI278/Pieņēmumi!$AR$40,IF($A278=3,AI278/Pieņēmumi!$AR$41,AI278/Pieņēmumi!$AR$42))),$AL$10)</f>
        <v>1</v>
      </c>
      <c r="AM278" s="6">
        <f t="shared" si="223"/>
        <v>10</v>
      </c>
      <c r="AN278" s="6" t="str">
        <f>IF(AND(AM278&gt;=0,AM278&lt;Pieņēmumi!$AR$46),0,
IF(AND(AM278&gt;= Pieņēmumi!$AR$46,AM278&lt;Pieņēmumi!$AR$47), "Mikro",
IF(AND(AM278&gt;=Pieņēmumi!$AR$47,AM278&lt;Pieņēmumi!$AR$48), "Mazs",
IF(AND(AM278&gt;=Pieņēmumi!$AR$48,AM278&lt;Pieņēmumi!$AR$49), "Vidējs","Liels"))))</f>
        <v>Mazs</v>
      </c>
      <c r="AO278" s="9">
        <f>IF(AN278="Mikro",Pieņēmumi!$AR$31*AL278*0.5,
IF(AN278="Mazs",Pieņēmumi!$AR$31*AL278,
IF(AN278="Vidējs",Pieņēmumi!$AR$32*AL278,
IF(AN278="Liels",Pieņēmumi!$AR$34*AL278,
0))))</f>
        <v>0.90258325552443208</v>
      </c>
      <c r="AP278" s="9">
        <f>IF(AN278="Mikro",Pieņēmumi!$AR$31*AL278*0.5,0)</f>
        <v>0</v>
      </c>
      <c r="AQ278">
        <v>15</v>
      </c>
      <c r="AR278">
        <v>1</v>
      </c>
      <c r="AS278" s="2">
        <f t="shared" si="217"/>
        <v>15</v>
      </c>
      <c r="AT278" s="6">
        <f>ROUNDUP(IF($A278=1,AQ278/Pieņēmumi!$BC$39,IF($A278=2,AQ278/Pieņēmumi!$BC$40,IF($A278=3,AQ278/Pieņēmumi!$BC$41,AQ278/Pieņēmumi!$BC$42))),$AT$10)</f>
        <v>1</v>
      </c>
      <c r="AU278" s="6">
        <f t="shared" si="224"/>
        <v>15</v>
      </c>
      <c r="AV278" s="6" t="str">
        <f>IF(AND(AU278&gt;=0,AU278&lt;Pieņēmumi!$BC$46),0,
IF(AND(AU278&gt;= Pieņēmumi!$BC$46,AU278&lt;Pieņēmumi!$BC$47), "Mikro",
IF(AND(AU278&gt;=Pieņēmumi!$BC$47,AU278&lt;Pieņēmumi!$BC$48), "Mazs",
IF(AND(AU278&gt;=Pieņēmumi!$BC$48,AU278&lt;Pieņēmumi!$BC$49), "Vidējs","Liels"))))</f>
        <v>Vidējs</v>
      </c>
      <c r="AW278" s="9">
        <f>IF(AV278="Mikro",Pieņēmumi!$BC$31*AT278*0.5,
IF(AV278="Mazs",Pieņēmumi!$BC$31*AT278,
IF(AV278="Vidējs",Pieņēmumi!$BC$32*AT278,
IF(AV278="Liels",Pieņēmumi!$BC$34*AT278,
0))))</f>
        <v>1.1627906976744187</v>
      </c>
      <c r="AX278" s="9">
        <f>IF(AV278="Mikro",Pieņēmumi!$BC$31*AT278*0.5,0)</f>
        <v>0</v>
      </c>
      <c r="AY278">
        <v>8</v>
      </c>
      <c r="AZ278">
        <v>1</v>
      </c>
      <c r="BA278" s="2">
        <f>AY278/AZ278</f>
        <v>8</v>
      </c>
      <c r="BB278" s="6">
        <f>ROUNDUP(IF($A278=1,AY278/Pieņēmumi!$BN$39,IF($A278=2,AY278/Pieņēmumi!$BN$40,IF($A278=3,AY278/Pieņēmumi!$BN$41,AY278/Pieņēmumi!$BN$42))),$BB$10)</f>
        <v>1</v>
      </c>
      <c r="BC278" s="6">
        <f t="shared" si="225"/>
        <v>8</v>
      </c>
      <c r="BD278" s="6" t="str">
        <f>IF(AND(BC278&gt;=0,BC278&lt;Pieņēmumi!$BN$46),0,
IF(AND(BC278&gt;= Pieņēmumi!$BN$46,BC278&lt;Pieņēmumi!$BN$47), "Mikro",
IF(AND(BC278&gt;=Pieņēmumi!$BN$47,BC278&lt;Pieņēmumi!$BN$48), "Mazs",
IF(AND(BC278&gt;=Pieņēmumi!$BN$48,BC278&lt;Pieņēmumi!$BN$49), "Vidējs","Liels"))))</f>
        <v>Mazs</v>
      </c>
      <c r="BE278" s="9">
        <f>IF(BD278="Mikro",Pieņēmumi!$BN$31*BB278*0.5,
IF(BD278="Mazs",Pieņēmumi!$BN$31*BB278,
IF(BD278="Vidējs",Pieņēmumi!$BN$32*BB278,
IF(BD278="Liels",Pieņēmumi!$BN$34*BB278,
0))))</f>
        <v>1.0270774976657331</v>
      </c>
      <c r="BF278" s="9">
        <f>IF(BD278="Mikro",Pieņēmumi!$BN$31*BB278*0.5,0)</f>
        <v>0</v>
      </c>
      <c r="BG278">
        <v>12</v>
      </c>
      <c r="BH278">
        <v>1</v>
      </c>
      <c r="BI278" s="2">
        <f>BG278/BH278</f>
        <v>12</v>
      </c>
      <c r="BJ278" s="6">
        <f>ROUNDUP(IF($A278=1,BG278/Pieņēmumi!$BY$39,IF($A278=2,BG278/Pieņēmumi!$BY$40,IF($A278=3,BG278/Pieņēmumi!$BY$41,BG278/Pieņēmumi!$BY$42))),$BJ$10)</f>
        <v>1</v>
      </c>
      <c r="BK278" s="6">
        <f t="shared" si="226"/>
        <v>12</v>
      </c>
      <c r="BL278" s="6" t="str">
        <f>IF(AND(BK278&gt;=0,BK278&lt;Pieņēmumi!$BY$46),0,
IF(AND(BK278&gt;= Pieņēmumi!$BY$46,BK278&lt;Pieņēmumi!$BY$47), "Mikro",
IF(AND(BK278&gt;=Pieņēmumi!$BY$47,BK278&lt;Pieņēmumi!$BY$48), "Mazs",
IF(AND(BK278&gt;=Pieņēmumi!$BY$48,BK278&lt;Pieņēmumi!$BY$49), "Vidējs","Liels"))))</f>
        <v>Vidējs</v>
      </c>
      <c r="BM278" s="9">
        <f>IF(BL278="Mikro",Pieņēmumi!$BY$31*BJ278*0.5,
IF(BL278="Mazs",Pieņēmumi!$BY$31*BJ278,
IF(BL278="Vidējs",Pieņēmumi!$BY$32*BJ278,
IF(BL278="Liels",Pieņēmumi!$BY$34*BJ278,
0))))</f>
        <v>1.2919896640826873</v>
      </c>
      <c r="BN278" s="9">
        <f>IF(BL278="Mikro",Pieņēmumi!$BY$31*BJ278*0.5,0)</f>
        <v>0</v>
      </c>
      <c r="BO278">
        <v>15</v>
      </c>
      <c r="BP278">
        <v>1</v>
      </c>
      <c r="BQ278" s="2">
        <f>BO278/BP278</f>
        <v>15</v>
      </c>
      <c r="BR278" s="6">
        <f>ROUNDUP(IF($A278=1,BO278/Pieņēmumi!$CJ$39,IF($A278=2,BO278/Pieņēmumi!$CJ$40,IF($A278=3,BO278/Pieņēmumi!$CJ$41,BO278/Pieņēmumi!$CJ$42))),$BR$10)</f>
        <v>1</v>
      </c>
      <c r="BS278" s="6">
        <f t="shared" si="227"/>
        <v>15</v>
      </c>
      <c r="BT278" s="6" t="str">
        <f>IF(AND(BS278&gt;=0,BS278&lt;Pieņēmumi!$CJ$46),0,
IF(AND(BS278&gt;= Pieņēmumi!$CJ$46,BS278&lt;Pieņēmumi!$CJ$47), "Mikro",
IF(AND(BS278&gt;=Pieņēmumi!$CJ$47,BS278&lt;Pieņēmumi!$CJ$48), "Mazs",
IF(AND(BS278&gt;=Pieņēmumi!$CJ$48,BS278&lt;Pieņēmumi!$CJ$49), "Vidējs","Liels"))))</f>
        <v>Vidējs</v>
      </c>
      <c r="BU278" s="9">
        <f>IF(BT278="Mikro",Pieņēmumi!$CJ$31*BR278*0.5,
IF(BT278="Mazs",Pieņēmumi!$CJ$31*BR278,
IF(BT278="Vidējs",Pieņēmumi!$CJ$32*BR278,
IF(BT278="Liels",Pieņēmumi!$CJ$34*BR278,
0))))</f>
        <v>1.2919896640826873</v>
      </c>
      <c r="BV278" s="9">
        <f>IF(BT278="Mikro",Pieņēmumi!$CJ$31*BR278*0.5,0)</f>
        <v>0</v>
      </c>
      <c r="BW278">
        <v>0</v>
      </c>
      <c r="BX278">
        <v>0</v>
      </c>
      <c r="BY278" s="2">
        <v>0</v>
      </c>
      <c r="BZ278" s="6">
        <f>ROUNDUP(IF($A278=1,BW278/Pieņēmumi!$CU$42,IF($A278=2,BW278/Pieņēmumi!$CU$43,IF($A278=3,BW278/Pieņēmumi!$CU$44,BW278/Pieņēmumi!$CU$45))),$CH$10)</f>
        <v>0</v>
      </c>
      <c r="CA278" s="6">
        <f t="shared" si="228"/>
        <v>0</v>
      </c>
      <c r="CB278" s="6">
        <f>IF(AND(CA278&gt;=0,CA278&lt;Pieņēmumi!$CU$49),0,
IF(AND(CA278&gt;=Pieņēmumi!$CU$49,CA278&lt;Pieņēmumi!$CU$50),"Mazs",
IF(AND(CA278&gt;=Pieņēmumi!$CU$50,CA278&lt;Pieņēmumi!$CU$51),"Vidējs","Liels")))</f>
        <v>0</v>
      </c>
      <c r="CC278" s="9">
        <f>IF(CB278="Mazs",Pieņēmumi!$CU$34*BZ278,IF(CB278="Vidējs",Pieņēmumi!$CU$35*BZ278,IF(CB278="Liels",Pieņēmumi!$CU$37*BZ278,0)))</f>
        <v>0</v>
      </c>
      <c r="CD278" s="9">
        <f>IF(CB278="Mazs",(Pieņēmumi!$CU$35-Pieņēmumi!$CU$34)*BZ278,0)</f>
        <v>0</v>
      </c>
      <c r="CE278">
        <v>10</v>
      </c>
      <c r="CF278">
        <v>1</v>
      </c>
      <c r="CG278" s="2">
        <f>CE278/CF278</f>
        <v>10</v>
      </c>
      <c r="CH278" s="6">
        <f>ROUNDUP(IF($A278=1,CE278/Pieņēmumi!$DE$42,IF($A278=2,CE278/Pieņēmumi!$DE$43,IF($A278=3,CE278/Pieņēmumi!$DE$44,CE278/Pieņēmumi!$DE$45))),$CH$10)</f>
        <v>1</v>
      </c>
      <c r="CI278" s="6">
        <f t="shared" si="229"/>
        <v>10</v>
      </c>
      <c r="CJ278" s="6" t="str">
        <f>IF(AND(CI278&gt;=0,CI278&lt;Pieņēmumi!$DE$49),0,
IF(AND(CI278&gt;=Pieņēmumi!$DE$49,CI278&lt;Pieņēmumi!$DE$50),"Mazs",
IF(AND(CI278&gt;=Pieņēmumi!$DE$50,CI278&lt;Pieņēmumi!$DE$51),"Vidējs","Liels")))</f>
        <v>Mazs</v>
      </c>
      <c r="CK278" s="9">
        <f>IF(CJ278="Mazs",Pieņēmumi!$DE$34*CH278,IF(CJ278="Vidējs",Pieņēmumi!$DE$35*CH278,IF(CJ278="Liels",Pieņēmumi!$DE$37*CH278,0)))</f>
        <v>1.151571739807034</v>
      </c>
      <c r="CL278" s="9">
        <f>IF(CJ278="Mazs",(Pieņēmumi!$DE$35-Pieņēmumi!$DE$34)*CH278,0)</f>
        <v>0.23731714908185508</v>
      </c>
      <c r="CM278">
        <v>0</v>
      </c>
      <c r="CN278">
        <v>0</v>
      </c>
      <c r="CO278" s="2">
        <v>0</v>
      </c>
      <c r="CP278" s="6">
        <f>ROUNDUP(IF($A278=1,CM278/Pieņēmumi!$DO$42,IF($A278=2,CM278/Pieņēmumi!$DO$43,IF($A278=3,CM278/Pieņēmumi!$DO$44,CM278/Pieņēmumi!$DO$45))),$CP$10)</f>
        <v>0</v>
      </c>
      <c r="CQ278" s="6">
        <f t="shared" si="230"/>
        <v>0</v>
      </c>
      <c r="CR278" s="6">
        <f>IF(AND(CQ278&gt;=0,CQ278&lt;Pieņēmumi!$DO$49),0,
IF(AND(CQ278&gt;=Pieņēmumi!$DO$49,CQ278&lt;Pieņēmumi!$DO$50),"Mazs",
IF(AND(CQ278&gt;=Pieņēmumi!$DO$50,CQ278&lt;Pieņēmumi!$DO$51),"Vidējs","Liels")))</f>
        <v>0</v>
      </c>
      <c r="CS278" s="9">
        <f>IF(CR278="Mazs",Pieņēmumi!$DO$34*CP278,IF(CR278="Vidējs",Pieņēmumi!$DO$35*CP278,IF(CR278="Liels",Pieņēmumi!$DO$37*CP278,0)))</f>
        <v>0</v>
      </c>
      <c r="CT278" s="9">
        <f>IF(CR278="Mazs",(Pieņēmumi!$DO$35-Pieņēmumi!$DO$34)*CP278,0)</f>
        <v>0</v>
      </c>
      <c r="CU278" s="6">
        <f t="shared" si="231"/>
        <v>114</v>
      </c>
      <c r="CV278" s="6">
        <f t="shared" si="232"/>
        <v>10</v>
      </c>
      <c r="CW278" s="2">
        <f t="shared" si="233"/>
        <v>11.4</v>
      </c>
      <c r="CX278" t="str">
        <f t="shared" si="234"/>
        <v>Vidējā</v>
      </c>
    </row>
    <row r="279" spans="1:102" x14ac:dyDescent="0.25">
      <c r="A279" s="5">
        <v>3</v>
      </c>
      <c r="B279" s="23">
        <v>0.52996925262452232</v>
      </c>
      <c r="C279">
        <v>19</v>
      </c>
      <c r="D279">
        <v>1</v>
      </c>
      <c r="E279" s="2">
        <f t="shared" si="212"/>
        <v>19</v>
      </c>
      <c r="F279" s="6">
        <f>ROUNDUP(IF($A279=1,C279/Pieņēmumi!$B$39,IF($A279=2,C279/Pieņēmumi!$B$40,IF($A279=3,C279/Pieņēmumi!$B$41,C279/Pieņēmumi!$B$42))),$F$10)</f>
        <v>1</v>
      </c>
      <c r="G279" s="6">
        <f t="shared" si="219"/>
        <v>19</v>
      </c>
      <c r="H279" s="6" t="str">
        <f>IF(AND(G279&gt;=0,G279&lt;Pieņēmumi!$B$46),0,
IF(AND(G279&gt;= Pieņēmumi!$B$46,G279&lt;Pieņēmumi!$B$47), "Mikro",
IF(AND(G279&gt;=Pieņēmumi!$B$47,G279&lt;Pieņēmumi!$B$48), "Mazs",
IF(AND(G279&gt;=Pieņēmumi!$B$48,G279&lt;Pieņēmumi!$B$49), "Vidējs","Liels"))))</f>
        <v>Vidējs</v>
      </c>
      <c r="I279" s="9">
        <f>IF(H279="Mikro",Pieņēmumi!$B$31*F279*0.5,
IF(H279="Mazs",Pieņēmumi!$B$31*F279,
IF(H279="Vidējs",Pieņēmumi!$B$32*F279,
IF(H279="Liels",Pieņēmumi!$B$34*F279,
0))))</f>
        <v>0.8074935400516795</v>
      </c>
      <c r="J279" s="9">
        <f>IF(H279="Mikro",Pieņēmumi!$B$31*F279*0.5,0)</f>
        <v>0</v>
      </c>
      <c r="K279">
        <v>16</v>
      </c>
      <c r="L279">
        <v>1</v>
      </c>
      <c r="M279" s="2">
        <f t="shared" si="235"/>
        <v>16</v>
      </c>
      <c r="N279" s="6">
        <f>ROUNDUP(IF($A279=1,K279/Pieņēmumi!$L$39,IF($A279=2,K279/Pieņēmumi!$L$40,IF($A279=3,K279/Pieņēmumi!$L$41,K279/Pieņēmumi!$L$42))),$N$10)</f>
        <v>1</v>
      </c>
      <c r="O279" s="6">
        <f t="shared" si="220"/>
        <v>16</v>
      </c>
      <c r="P279" s="6" t="str">
        <f>IF(AND(O279&gt;=0,O279&lt;Pieņēmumi!$L$46),0,
IF(AND(O279&gt;= Pieņēmumi!$L$46,O279&lt;Pieņēmumi!$L$47), "Mikro",
IF(AND(O279&gt;=Pieņēmumi!$L$47,O279&lt;Pieņēmumi!$L$48), "Mazs",
IF(AND(O279&gt;=Pieņēmumi!$L$48,O279&lt;Pieņēmumi!$L$49), "Vidējs","Liels"))))</f>
        <v>Vidējs</v>
      </c>
      <c r="Q279" s="9">
        <f>IF(P279="Mikro",Pieņēmumi!$L$31*N279*0.5,
IF(P279="Mazs",Pieņēmumi!$L$31*N279,
IF(P279="Vidējs",Pieņēmumi!$L$32*N279,
IF(P279="Liels",Pieņēmumi!$L$34*N279,
0))))</f>
        <v>0.83979328165374689</v>
      </c>
      <c r="R279" s="9">
        <f>IF(P279="Mikro",Pieņēmumi!$L$31*N279*0.5,0)</f>
        <v>0</v>
      </c>
      <c r="S279">
        <v>12</v>
      </c>
      <c r="T279">
        <v>1</v>
      </c>
      <c r="U279" s="2">
        <f t="shared" si="214"/>
        <v>12</v>
      </c>
      <c r="V279" s="6">
        <f>ROUNDUP(IF($A279=1,S279/Pieņēmumi!$V$39,IF($A279=2,S279/Pieņēmumi!$V$40,IF($A279=3,S279/Pieņēmumi!$V$41,S279/Pieņēmumi!$V$42))),$V$10)</f>
        <v>1</v>
      </c>
      <c r="W279" s="6">
        <f t="shared" si="221"/>
        <v>12</v>
      </c>
      <c r="X279" s="6" t="str">
        <f>IF(AND(W279&gt;=0,W279&lt;Pieņēmumi!$V$46),0,
IF(AND(W279&gt;= Pieņēmumi!$V$46,W279&lt;Pieņēmumi!$V$47), "Mikro",
IF(AND(W279&gt;=Pieņēmumi!$V$47,W279&lt;Pieņēmumi!$V$48), "Mazs",
IF(AND(W279&gt;=Pieņēmumi!$V$48,W279&lt;Pieņēmumi!$V$49), "Vidējs","Liels"))))</f>
        <v>Vidējs</v>
      </c>
      <c r="Y279" s="9">
        <f>IF(X279="Mikro",Pieņēmumi!$V$31*V279*0.5,
IF(X279="Mazs",Pieņēmumi!$V$31*V279,
IF(X279="Vidējs",Pieņēmumi!$V$32*V279,
IF(X279="Liels",Pieņēmumi!$V$34*V279,
0))))</f>
        <v>0.87209302325581406</v>
      </c>
      <c r="Z279" s="9">
        <f>IF(X279="Mikro",Pieņēmumi!$V$31*V279*0.5,0)</f>
        <v>0</v>
      </c>
      <c r="AA279">
        <v>9</v>
      </c>
      <c r="AB279">
        <v>1</v>
      </c>
      <c r="AC279" s="2">
        <f t="shared" si="215"/>
        <v>9</v>
      </c>
      <c r="AD279" s="6">
        <f>ROUNDUP(IF($A279=1,AA279/Pieņēmumi!$AF$39,IF($A279=2,AA279/Pieņēmumi!$AF$40,IF($A279=3,AA279/Pieņēmumi!$AF$41,AA279/Pieņēmumi!$AF$42))),$AD$10)</f>
        <v>1</v>
      </c>
      <c r="AE279" s="6">
        <f t="shared" si="222"/>
        <v>9</v>
      </c>
      <c r="AF279" s="6" t="str">
        <f>IF(AND(AE279&gt;=0,AE279&lt;Pieņēmumi!$AF$46),0,
IF(AND(AE279&gt;= Pieņēmumi!$AF$46,AE279&lt;Pieņēmumi!$AF$47), "Mikro",
IF(AND(AE279&gt;=Pieņēmumi!$AF$47,AE279&lt;Pieņēmumi!$AF$48), "Mazs",
IF(AND(AE279&gt;=Pieņēmumi!$AF$48,AE279&lt;Pieņēmumi!$AF$49), "Vidējs","Liels"))))</f>
        <v>Mazs</v>
      </c>
      <c r="AG279" s="9">
        <f>IF(AF279="Mikro",Pieņēmumi!$AF$31*AD279*0.5,
IF(AF279="Mazs",Pieņēmumi!$AF$31*AD279,
IF(AF279="Vidējs",Pieņēmumi!$AF$32*AD279,
IF(AF279="Liels",Pieņēmumi!$AF$34*AD279,
0))))</f>
        <v>0.84033613445378152</v>
      </c>
      <c r="AH279" s="9">
        <f>IF(AF279="Mikro",Pieņēmumi!$AF$31*AD279*0.5,0)</f>
        <v>0</v>
      </c>
      <c r="AI279">
        <v>10</v>
      </c>
      <c r="AJ279">
        <v>1</v>
      </c>
      <c r="AK279" s="2">
        <f t="shared" si="236"/>
        <v>10</v>
      </c>
      <c r="AL279" s="6">
        <f>ROUNDUP(IF($A279=1,AI279/Pieņēmumi!$AR$39,IF($A279=2,AI279/Pieņēmumi!$AR$40,IF($A279=3,AI279/Pieņēmumi!$AR$41,AI279/Pieņēmumi!$AR$42))),$AL$10)</f>
        <v>1</v>
      </c>
      <c r="AM279" s="6">
        <f t="shared" si="223"/>
        <v>10</v>
      </c>
      <c r="AN279" s="6" t="str">
        <f>IF(AND(AM279&gt;=0,AM279&lt;Pieņēmumi!$AR$46),0,
IF(AND(AM279&gt;= Pieņēmumi!$AR$46,AM279&lt;Pieņēmumi!$AR$47), "Mikro",
IF(AND(AM279&gt;=Pieņēmumi!$AR$47,AM279&lt;Pieņēmumi!$AR$48), "Mazs",
IF(AND(AM279&gt;=Pieņēmumi!$AR$48,AM279&lt;Pieņēmumi!$AR$49), "Vidējs","Liels"))))</f>
        <v>Mazs</v>
      </c>
      <c r="AO279" s="9">
        <f>IF(AN279="Mikro",Pieņēmumi!$AR$31*AL279*0.5,
IF(AN279="Mazs",Pieņēmumi!$AR$31*AL279,
IF(AN279="Vidējs",Pieņēmumi!$AR$32*AL279,
IF(AN279="Liels",Pieņēmumi!$AR$34*AL279,
0))))</f>
        <v>0.90258325552443208</v>
      </c>
      <c r="AP279" s="9">
        <f>IF(AN279="Mikro",Pieņēmumi!$AR$31*AL279*0.5,0)</f>
        <v>0</v>
      </c>
      <c r="AQ279">
        <v>15</v>
      </c>
      <c r="AR279">
        <v>1</v>
      </c>
      <c r="AS279" s="2">
        <f t="shared" si="217"/>
        <v>15</v>
      </c>
      <c r="AT279" s="6">
        <f>ROUNDUP(IF($A279=1,AQ279/Pieņēmumi!$BC$39,IF($A279=2,AQ279/Pieņēmumi!$BC$40,IF($A279=3,AQ279/Pieņēmumi!$BC$41,AQ279/Pieņēmumi!$BC$42))),$AT$10)</f>
        <v>1</v>
      </c>
      <c r="AU279" s="6">
        <f t="shared" si="224"/>
        <v>15</v>
      </c>
      <c r="AV279" s="6" t="str">
        <f>IF(AND(AU279&gt;=0,AU279&lt;Pieņēmumi!$BC$46),0,
IF(AND(AU279&gt;= Pieņēmumi!$BC$46,AU279&lt;Pieņēmumi!$BC$47), "Mikro",
IF(AND(AU279&gt;=Pieņēmumi!$BC$47,AU279&lt;Pieņēmumi!$BC$48), "Mazs",
IF(AND(AU279&gt;=Pieņēmumi!$BC$48,AU279&lt;Pieņēmumi!$BC$49), "Vidējs","Liels"))))</f>
        <v>Vidējs</v>
      </c>
      <c r="AW279" s="9">
        <f>IF(AV279="Mikro",Pieņēmumi!$BC$31*AT279*0.5,
IF(AV279="Mazs",Pieņēmumi!$BC$31*AT279,
IF(AV279="Vidējs",Pieņēmumi!$BC$32*AT279,
IF(AV279="Liels",Pieņēmumi!$BC$34*AT279,
0))))</f>
        <v>1.1627906976744187</v>
      </c>
      <c r="AX279" s="9">
        <f>IF(AV279="Mikro",Pieņēmumi!$BC$31*AT279*0.5,0)</f>
        <v>0</v>
      </c>
      <c r="AY279">
        <v>0</v>
      </c>
      <c r="AZ279">
        <v>0</v>
      </c>
      <c r="BA279" s="2">
        <v>0</v>
      </c>
      <c r="BB279" s="6">
        <f>ROUNDUP(IF($A279=1,AY279/Pieņēmumi!$BN$39,IF($A279=2,AY279/Pieņēmumi!$BN$40,IF($A279=3,AY279/Pieņēmumi!$BN$41,AY279/Pieņēmumi!$BN$42))),$BB$10)</f>
        <v>0</v>
      </c>
      <c r="BC279" s="6">
        <f t="shared" si="225"/>
        <v>0</v>
      </c>
      <c r="BD279" s="6">
        <f>IF(AND(BC279&gt;=0,BC279&lt;Pieņēmumi!$BN$46),0,
IF(AND(BC279&gt;= Pieņēmumi!$BN$46,BC279&lt;Pieņēmumi!$BN$47), "Mikro",
IF(AND(BC279&gt;=Pieņēmumi!$BN$47,BC279&lt;Pieņēmumi!$BN$48), "Mazs",
IF(AND(BC279&gt;=Pieņēmumi!$BN$48,BC279&lt;Pieņēmumi!$BN$49), "Vidējs","Liels"))))</f>
        <v>0</v>
      </c>
      <c r="BE279" s="9">
        <f>IF(BD279="Mikro",Pieņēmumi!$BN$31*BB279*0.5,
IF(BD279="Mazs",Pieņēmumi!$BN$31*BB279,
IF(BD279="Vidējs",Pieņēmumi!$BN$32*BB279,
IF(BD279="Liels",Pieņēmumi!$BN$34*BB279,
0))))</f>
        <v>0</v>
      </c>
      <c r="BF279" s="9">
        <f>IF(BD279="Mikro",Pieņēmumi!$BN$31*BB279*0.5,0)</f>
        <v>0</v>
      </c>
      <c r="BG279">
        <v>0</v>
      </c>
      <c r="BH279">
        <v>0</v>
      </c>
      <c r="BI279" s="2">
        <v>0</v>
      </c>
      <c r="BJ279" s="6">
        <f>ROUNDUP(IF($A279=1,BG279/Pieņēmumi!$BY$39,IF($A279=2,BG279/Pieņēmumi!$BY$40,IF($A279=3,BG279/Pieņēmumi!$BY$41,BG279/Pieņēmumi!$BY$42))),$BJ$10)</f>
        <v>0</v>
      </c>
      <c r="BK279" s="6">
        <f t="shared" si="226"/>
        <v>0</v>
      </c>
      <c r="BL279" s="6">
        <f>IF(AND(BK279&gt;=0,BK279&lt;Pieņēmumi!$BY$46),0,
IF(AND(BK279&gt;= Pieņēmumi!$BY$46,BK279&lt;Pieņēmumi!$BY$47), "Mikro",
IF(AND(BK279&gt;=Pieņēmumi!$BY$47,BK279&lt;Pieņēmumi!$BY$48), "Mazs",
IF(AND(BK279&gt;=Pieņēmumi!$BY$48,BK279&lt;Pieņēmumi!$BY$49), "Vidējs","Liels"))))</f>
        <v>0</v>
      </c>
      <c r="BM279" s="9">
        <f>IF(BL279="Mikro",Pieņēmumi!$BY$31*BJ279*0.5,
IF(BL279="Mazs",Pieņēmumi!$BY$31*BJ279,
IF(BL279="Vidējs",Pieņēmumi!$BY$32*BJ279,
IF(BL279="Liels",Pieņēmumi!$BY$34*BJ279,
0))))</f>
        <v>0</v>
      </c>
      <c r="BN279" s="9">
        <f>IF(BL279="Mikro",Pieņēmumi!$BY$31*BJ279*0.5,0)</f>
        <v>0</v>
      </c>
      <c r="BO279">
        <v>0</v>
      </c>
      <c r="BP279">
        <v>0</v>
      </c>
      <c r="BQ279" s="2">
        <v>0</v>
      </c>
      <c r="BR279" s="6">
        <f>ROUNDUP(IF($A279=1,BO279/Pieņēmumi!$CJ$39,IF($A279=2,BO279/Pieņēmumi!$CJ$40,IF($A279=3,BO279/Pieņēmumi!$CJ$41,BO279/Pieņēmumi!$CJ$42))),$BR$10)</f>
        <v>0</v>
      </c>
      <c r="BS279" s="6">
        <f t="shared" si="227"/>
        <v>0</v>
      </c>
      <c r="BT279" s="6">
        <f>IF(AND(BS279&gt;=0,BS279&lt;Pieņēmumi!$CJ$46),0,
IF(AND(BS279&gt;= Pieņēmumi!$CJ$46,BS279&lt;Pieņēmumi!$CJ$47), "Mikro",
IF(AND(BS279&gt;=Pieņēmumi!$CJ$47,BS279&lt;Pieņēmumi!$CJ$48), "Mazs",
IF(AND(BS279&gt;=Pieņēmumi!$CJ$48,BS279&lt;Pieņēmumi!$CJ$49), "Vidējs","Liels"))))</f>
        <v>0</v>
      </c>
      <c r="BU279" s="9">
        <f>IF(BT279="Mikro",Pieņēmumi!$CJ$31*BR279*0.5,
IF(BT279="Mazs",Pieņēmumi!$CJ$31*BR279,
IF(BT279="Vidējs",Pieņēmumi!$CJ$32*BR279,
IF(BT279="Liels",Pieņēmumi!$CJ$34*BR279,
0))))</f>
        <v>0</v>
      </c>
      <c r="BV279" s="9">
        <f>IF(BT279="Mikro",Pieņēmumi!$CJ$31*BR279*0.5,0)</f>
        <v>0</v>
      </c>
      <c r="BW279">
        <v>0</v>
      </c>
      <c r="BX279">
        <v>0</v>
      </c>
      <c r="BY279" s="2">
        <v>0</v>
      </c>
      <c r="BZ279" s="6">
        <f>ROUNDUP(IF($A279=1,BW279/Pieņēmumi!$CU$42,IF($A279=2,BW279/Pieņēmumi!$CU$43,IF($A279=3,BW279/Pieņēmumi!$CU$44,BW279/Pieņēmumi!$CU$45))),$CH$10)</f>
        <v>0</v>
      </c>
      <c r="CA279" s="6">
        <f t="shared" si="228"/>
        <v>0</v>
      </c>
      <c r="CB279" s="6">
        <f>IF(AND(CA279&gt;=0,CA279&lt;Pieņēmumi!$CU$49),0,
IF(AND(CA279&gt;=Pieņēmumi!$CU$49,CA279&lt;Pieņēmumi!$CU$50),"Mazs",
IF(AND(CA279&gt;=Pieņēmumi!$CU$50,CA279&lt;Pieņēmumi!$CU$51),"Vidējs","Liels")))</f>
        <v>0</v>
      </c>
      <c r="CC279" s="9">
        <f>IF(CB279="Mazs",Pieņēmumi!$CU$34*BZ279,IF(CB279="Vidējs",Pieņēmumi!$CU$35*BZ279,IF(CB279="Liels",Pieņēmumi!$CU$37*BZ279,0)))</f>
        <v>0</v>
      </c>
      <c r="CD279" s="9">
        <f>IF(CB279="Mazs",(Pieņēmumi!$CU$35-Pieņēmumi!$CU$34)*BZ279,0)</f>
        <v>0</v>
      </c>
      <c r="CE279">
        <v>0</v>
      </c>
      <c r="CF279">
        <v>0</v>
      </c>
      <c r="CG279" s="2">
        <v>0</v>
      </c>
      <c r="CH279" s="6">
        <f>ROUNDUP(IF($A279=1,CE279/Pieņēmumi!$DE$42,IF($A279=2,CE279/Pieņēmumi!$DE$43,IF($A279=3,CE279/Pieņēmumi!$DE$44,CE279/Pieņēmumi!$DE$45))),$CH$10)</f>
        <v>0</v>
      </c>
      <c r="CI279" s="6">
        <f t="shared" si="229"/>
        <v>0</v>
      </c>
      <c r="CJ279" s="6">
        <f>IF(AND(CI279&gt;=0,CI279&lt;Pieņēmumi!$DE$49),0,
IF(AND(CI279&gt;=Pieņēmumi!$DE$49,CI279&lt;Pieņēmumi!$DE$50),"Mazs",
IF(AND(CI279&gt;=Pieņēmumi!$DE$50,CI279&lt;Pieņēmumi!$DE$51),"Vidējs","Liels")))</f>
        <v>0</v>
      </c>
      <c r="CK279" s="9">
        <f>IF(CJ279="Mazs",Pieņēmumi!$DE$34*CH279,IF(CJ279="Vidējs",Pieņēmumi!$DE$35*CH279,IF(CJ279="Liels",Pieņēmumi!$DE$37*CH279,0)))</f>
        <v>0</v>
      </c>
      <c r="CL279" s="9">
        <f>IF(CJ279="Mazs",(Pieņēmumi!$DE$35-Pieņēmumi!$DE$34)*CH279,0)</f>
        <v>0</v>
      </c>
      <c r="CM279">
        <v>0</v>
      </c>
      <c r="CN279">
        <v>0</v>
      </c>
      <c r="CO279" s="2">
        <v>0</v>
      </c>
      <c r="CP279" s="6">
        <f>ROUNDUP(IF($A279=1,CM279/Pieņēmumi!$DO$42,IF($A279=2,CM279/Pieņēmumi!$DO$43,IF($A279=3,CM279/Pieņēmumi!$DO$44,CM279/Pieņēmumi!$DO$45))),$CP$10)</f>
        <v>0</v>
      </c>
      <c r="CQ279" s="6">
        <f t="shared" si="230"/>
        <v>0</v>
      </c>
      <c r="CR279" s="6">
        <f>IF(AND(CQ279&gt;=0,CQ279&lt;Pieņēmumi!$DO$49),0,
IF(AND(CQ279&gt;=Pieņēmumi!$DO$49,CQ279&lt;Pieņēmumi!$DO$50),"Mazs",
IF(AND(CQ279&gt;=Pieņēmumi!$DO$50,CQ279&lt;Pieņēmumi!$DO$51),"Vidējs","Liels")))</f>
        <v>0</v>
      </c>
      <c r="CS279" s="9">
        <f>IF(CR279="Mazs",Pieņēmumi!$DO$34*CP279,IF(CR279="Vidējs",Pieņēmumi!$DO$35*CP279,IF(CR279="Liels",Pieņēmumi!$DO$37*CP279,0)))</f>
        <v>0</v>
      </c>
      <c r="CT279" s="9">
        <f>IF(CR279="Mazs",(Pieņēmumi!$DO$35-Pieņēmumi!$DO$34)*CP279,0)</f>
        <v>0</v>
      </c>
      <c r="CU279" s="6">
        <f t="shared" si="231"/>
        <v>81</v>
      </c>
      <c r="CV279" s="6">
        <f t="shared" si="232"/>
        <v>6</v>
      </c>
      <c r="CW279" s="2">
        <f t="shared" si="233"/>
        <v>13.5</v>
      </c>
      <c r="CX279" t="str">
        <f t="shared" si="234"/>
        <v>Mazā</v>
      </c>
    </row>
    <row r="280" spans="1:102" x14ac:dyDescent="0.25">
      <c r="A280" s="5">
        <v>3</v>
      </c>
      <c r="B280" s="23">
        <v>0.52890971414307142</v>
      </c>
      <c r="C280">
        <v>14</v>
      </c>
      <c r="D280">
        <v>1</v>
      </c>
      <c r="E280" s="2">
        <f t="shared" si="212"/>
        <v>14</v>
      </c>
      <c r="F280" s="6">
        <f>ROUNDUP(IF($A280=1,C280/Pieņēmumi!$B$39,IF($A280=2,C280/Pieņēmumi!$B$40,IF($A280=3,C280/Pieņēmumi!$B$41,C280/Pieņēmumi!$B$42))),$F$10)</f>
        <v>1</v>
      </c>
      <c r="G280" s="6">
        <f t="shared" si="219"/>
        <v>14</v>
      </c>
      <c r="H280" s="6" t="str">
        <f>IF(AND(G280&gt;=0,G280&lt;Pieņēmumi!$B$46),0,
IF(AND(G280&gt;= Pieņēmumi!$B$46,G280&lt;Pieņēmumi!$B$47), "Mikro",
IF(AND(G280&gt;=Pieņēmumi!$B$47,G280&lt;Pieņēmumi!$B$48), "Mazs",
IF(AND(G280&gt;=Pieņēmumi!$B$48,G280&lt;Pieņēmumi!$B$49), "Vidējs","Liels"))))</f>
        <v>Vidējs</v>
      </c>
      <c r="I280" s="9">
        <f>IF(H280="Mikro",Pieņēmumi!$B$31*F280*0.5,
IF(H280="Mazs",Pieņēmumi!$B$31*F280,
IF(H280="Vidējs",Pieņēmumi!$B$32*F280,
IF(H280="Liels",Pieņēmumi!$B$34*F280,
0))))</f>
        <v>0.8074935400516795</v>
      </c>
      <c r="J280" s="9">
        <f>IF(H280="Mikro",Pieņēmumi!$B$31*F280*0.5,0)</f>
        <v>0</v>
      </c>
      <c r="K280">
        <v>11</v>
      </c>
      <c r="L280">
        <v>1</v>
      </c>
      <c r="M280" s="2">
        <f t="shared" si="235"/>
        <v>11</v>
      </c>
      <c r="N280" s="6">
        <f>ROUNDUP(IF($A280=1,K280/Pieņēmumi!$L$39,IF($A280=2,K280/Pieņēmumi!$L$40,IF($A280=3,K280/Pieņēmumi!$L$41,K280/Pieņēmumi!$L$42))),$N$10)</f>
        <v>1</v>
      </c>
      <c r="O280" s="6">
        <f t="shared" si="220"/>
        <v>11</v>
      </c>
      <c r="P280" s="6" t="str">
        <f>IF(AND(O280&gt;=0,O280&lt;Pieņēmumi!$L$46),0,
IF(AND(O280&gt;= Pieņēmumi!$L$46,O280&lt;Pieņēmumi!$L$47), "Mikro",
IF(AND(O280&gt;=Pieņēmumi!$L$47,O280&lt;Pieņēmumi!$L$48), "Mazs",
IF(AND(O280&gt;=Pieņēmumi!$L$48,O280&lt;Pieņēmumi!$L$49), "Vidējs","Liels"))))</f>
        <v>Mazs</v>
      </c>
      <c r="Q280" s="9">
        <f>IF(P280="Mikro",Pieņēmumi!$L$31*N280*0.5,
IF(P280="Mazs",Pieņēmumi!$L$31*N280,
IF(P280="Vidējs",Pieņēmumi!$L$32*N280,
IF(P280="Liels",Pieņēmumi!$L$34*N280,
0))))</f>
        <v>0.7469654528478058</v>
      </c>
      <c r="R280" s="9">
        <f>IF(P280="Mikro",Pieņēmumi!$L$31*N280*0.5,0)</f>
        <v>0</v>
      </c>
      <c r="S280">
        <v>12</v>
      </c>
      <c r="T280">
        <v>1</v>
      </c>
      <c r="U280" s="2">
        <f t="shared" si="214"/>
        <v>12</v>
      </c>
      <c r="V280" s="6">
        <f>ROUNDUP(IF($A280=1,S280/Pieņēmumi!$V$39,IF($A280=2,S280/Pieņēmumi!$V$40,IF($A280=3,S280/Pieņēmumi!$V$41,S280/Pieņēmumi!$V$42))),$V$10)</f>
        <v>1</v>
      </c>
      <c r="W280" s="6">
        <f t="shared" si="221"/>
        <v>12</v>
      </c>
      <c r="X280" s="6" t="str">
        <f>IF(AND(W280&gt;=0,W280&lt;Pieņēmumi!$V$46),0,
IF(AND(W280&gt;= Pieņēmumi!$V$46,W280&lt;Pieņēmumi!$V$47), "Mikro",
IF(AND(W280&gt;=Pieņēmumi!$V$47,W280&lt;Pieņēmumi!$V$48), "Mazs",
IF(AND(W280&gt;=Pieņēmumi!$V$48,W280&lt;Pieņēmumi!$V$49), "Vidējs","Liels"))))</f>
        <v>Vidējs</v>
      </c>
      <c r="Y280" s="9">
        <f>IF(X280="Mikro",Pieņēmumi!$V$31*V280*0.5,
IF(X280="Mazs",Pieņēmumi!$V$31*V280,
IF(X280="Vidējs",Pieņēmumi!$V$32*V280,
IF(X280="Liels",Pieņēmumi!$V$34*V280,
0))))</f>
        <v>0.87209302325581406</v>
      </c>
      <c r="Z280" s="9">
        <f>IF(X280="Mikro",Pieņēmumi!$V$31*V280*0.5,0)</f>
        <v>0</v>
      </c>
      <c r="AA280">
        <v>11</v>
      </c>
      <c r="AB280">
        <v>1</v>
      </c>
      <c r="AC280" s="2">
        <f t="shared" si="215"/>
        <v>11</v>
      </c>
      <c r="AD280" s="6">
        <f>ROUNDUP(IF($A280=1,AA280/Pieņēmumi!$AF$39,IF($A280=2,AA280/Pieņēmumi!$AF$40,IF($A280=3,AA280/Pieņēmumi!$AF$41,AA280/Pieņēmumi!$AF$42))),$AD$10)</f>
        <v>1</v>
      </c>
      <c r="AE280" s="6">
        <f t="shared" si="222"/>
        <v>11</v>
      </c>
      <c r="AF280" s="6" t="str">
        <f>IF(AND(AE280&gt;=0,AE280&lt;Pieņēmumi!$AF$46),0,
IF(AND(AE280&gt;= Pieņēmumi!$AF$46,AE280&lt;Pieņēmumi!$AF$47), "Mikro",
IF(AND(AE280&gt;=Pieņēmumi!$AF$47,AE280&lt;Pieņēmumi!$AF$48), "Mazs",
IF(AND(AE280&gt;=Pieņēmumi!$AF$48,AE280&lt;Pieņēmumi!$AF$49), "Vidējs","Liels"))))</f>
        <v>Mazs</v>
      </c>
      <c r="AG280" s="9">
        <f>IF(AF280="Mikro",Pieņēmumi!$AF$31*AD280*0.5,
IF(AF280="Mazs",Pieņēmumi!$AF$31*AD280,
IF(AF280="Vidējs",Pieņēmumi!$AF$32*AD280,
IF(AF280="Liels",Pieņēmumi!$AF$34*AD280,
0))))</f>
        <v>0.84033613445378152</v>
      </c>
      <c r="AH280" s="9">
        <f>IF(AF280="Mikro",Pieņēmumi!$AF$31*AD280*0.5,0)</f>
        <v>0</v>
      </c>
      <c r="AI280">
        <v>9</v>
      </c>
      <c r="AJ280">
        <v>1</v>
      </c>
      <c r="AK280" s="2">
        <f t="shared" si="236"/>
        <v>9</v>
      </c>
      <c r="AL280" s="6">
        <f>ROUNDUP(IF($A280=1,AI280/Pieņēmumi!$AR$39,IF($A280=2,AI280/Pieņēmumi!$AR$40,IF($A280=3,AI280/Pieņēmumi!$AR$41,AI280/Pieņēmumi!$AR$42))),$AL$10)</f>
        <v>1</v>
      </c>
      <c r="AM280" s="6">
        <f t="shared" si="223"/>
        <v>9</v>
      </c>
      <c r="AN280" s="6" t="str">
        <f>IF(AND(AM280&gt;=0,AM280&lt;Pieņēmumi!$AR$46),0,
IF(AND(AM280&gt;= Pieņēmumi!$AR$46,AM280&lt;Pieņēmumi!$AR$47), "Mikro",
IF(AND(AM280&gt;=Pieņēmumi!$AR$47,AM280&lt;Pieņēmumi!$AR$48), "Mazs",
IF(AND(AM280&gt;=Pieņēmumi!$AR$48,AM280&lt;Pieņēmumi!$AR$49), "Vidējs","Liels"))))</f>
        <v>Mazs</v>
      </c>
      <c r="AO280" s="9">
        <f>IF(AN280="Mikro",Pieņēmumi!$AR$31*AL280*0.5,
IF(AN280="Mazs",Pieņēmumi!$AR$31*AL280,
IF(AN280="Vidējs",Pieņēmumi!$AR$32*AL280,
IF(AN280="Liels",Pieņēmumi!$AR$34*AL280,
0))))</f>
        <v>0.90258325552443208</v>
      </c>
      <c r="AP280" s="9">
        <f>IF(AN280="Mikro",Pieņēmumi!$AR$31*AL280*0.5,0)</f>
        <v>0</v>
      </c>
      <c r="AQ280">
        <v>13</v>
      </c>
      <c r="AR280">
        <v>1</v>
      </c>
      <c r="AS280" s="2">
        <f t="shared" si="217"/>
        <v>13</v>
      </c>
      <c r="AT280" s="6">
        <f>ROUNDUP(IF($A280=1,AQ280/Pieņēmumi!$BC$39,IF($A280=2,AQ280/Pieņēmumi!$BC$40,IF($A280=3,AQ280/Pieņēmumi!$BC$41,AQ280/Pieņēmumi!$BC$42))),$AT$10)</f>
        <v>1</v>
      </c>
      <c r="AU280" s="6">
        <f t="shared" si="224"/>
        <v>13</v>
      </c>
      <c r="AV280" s="6" t="str">
        <f>IF(AND(AU280&gt;=0,AU280&lt;Pieņēmumi!$BC$46),0,
IF(AND(AU280&gt;= Pieņēmumi!$BC$46,AU280&lt;Pieņēmumi!$BC$47), "Mikro",
IF(AND(AU280&gt;=Pieņēmumi!$BC$47,AU280&lt;Pieņēmumi!$BC$48), "Mazs",
IF(AND(AU280&gt;=Pieņēmumi!$BC$48,AU280&lt;Pieņēmumi!$BC$49), "Vidējs","Liels"))))</f>
        <v>Vidējs</v>
      </c>
      <c r="AW280" s="9">
        <f>IF(AV280="Mikro",Pieņēmumi!$BC$31*AT280*0.5,
IF(AV280="Mazs",Pieņēmumi!$BC$31*AT280,
IF(AV280="Vidējs",Pieņēmumi!$BC$32*AT280,
IF(AV280="Liels",Pieņēmumi!$BC$34*AT280,
0))))</f>
        <v>1.1627906976744187</v>
      </c>
      <c r="AX280" s="9">
        <f>IF(AV280="Mikro",Pieņēmumi!$BC$31*AT280*0.5,0)</f>
        <v>0</v>
      </c>
      <c r="AY280">
        <v>18</v>
      </c>
      <c r="AZ280">
        <v>1</v>
      </c>
      <c r="BA280" s="2">
        <f>AY280/AZ280</f>
        <v>18</v>
      </c>
      <c r="BB280" s="6">
        <f>ROUNDUP(IF($A280=1,AY280/Pieņēmumi!$BN$39,IF($A280=2,AY280/Pieņēmumi!$BN$40,IF($A280=3,AY280/Pieņēmumi!$BN$41,AY280/Pieņēmumi!$BN$42))),$BB$10)</f>
        <v>1</v>
      </c>
      <c r="BC280" s="6">
        <f t="shared" si="225"/>
        <v>18</v>
      </c>
      <c r="BD280" s="6" t="str">
        <f>IF(AND(BC280&gt;=0,BC280&lt;Pieņēmumi!$BN$46),0,
IF(AND(BC280&gt;= Pieņēmumi!$BN$46,BC280&lt;Pieņēmumi!$BN$47), "Mikro",
IF(AND(BC280&gt;=Pieņēmumi!$BN$47,BC280&lt;Pieņēmumi!$BN$48), "Mazs",
IF(AND(BC280&gt;=Pieņēmumi!$BN$48,BC280&lt;Pieņēmumi!$BN$49), "Vidējs","Liels"))))</f>
        <v>Vidējs</v>
      </c>
      <c r="BE280" s="9">
        <f>IF(BD280="Mikro",Pieņēmumi!$BN$31*BB280*0.5,
IF(BD280="Mazs",Pieņēmumi!$BN$31*BB280,
IF(BD280="Vidējs",Pieņēmumi!$BN$32*BB280,
IF(BD280="Liels",Pieņēmumi!$BN$34*BB280,
0))))</f>
        <v>1.227390180878553</v>
      </c>
      <c r="BF280" s="9">
        <f>IF(BD280="Mikro",Pieņēmumi!$BN$31*BB280*0.5,0)</f>
        <v>0</v>
      </c>
      <c r="BG280">
        <v>10</v>
      </c>
      <c r="BH280">
        <v>1</v>
      </c>
      <c r="BI280" s="2">
        <f>BG280/BH280</f>
        <v>10</v>
      </c>
      <c r="BJ280" s="6">
        <f>ROUNDUP(IF($A280=1,BG280/Pieņēmumi!$BY$39,IF($A280=2,BG280/Pieņēmumi!$BY$40,IF($A280=3,BG280/Pieņēmumi!$BY$41,BG280/Pieņēmumi!$BY$42))),$BJ$10)</f>
        <v>1</v>
      </c>
      <c r="BK280" s="6">
        <f t="shared" si="226"/>
        <v>10</v>
      </c>
      <c r="BL280" s="6" t="str">
        <f>IF(AND(BK280&gt;=0,BK280&lt;Pieņēmumi!$BY$46),0,
IF(AND(BK280&gt;= Pieņēmumi!$BY$46,BK280&lt;Pieņēmumi!$BY$47), "Mikro",
IF(AND(BK280&gt;=Pieņēmumi!$BY$47,BK280&lt;Pieņēmumi!$BY$48), "Mazs",
IF(AND(BK280&gt;=Pieņēmumi!$BY$48,BK280&lt;Pieņēmumi!$BY$49), "Vidējs","Liels"))))</f>
        <v>Mazs</v>
      </c>
      <c r="BM280" s="9">
        <f>IF(BL280="Mikro",Pieņēmumi!$BY$31*BJ280*0.5,
IF(BL280="Mazs",Pieņēmumi!$BY$31*BJ280,
IF(BL280="Vidējs",Pieņēmumi!$BY$32*BJ280,
IF(BL280="Liels",Pieņēmumi!$BY$34*BJ280,
0))))</f>
        <v>1.0893246187363834</v>
      </c>
      <c r="BN280" s="9">
        <f>IF(BL280="Mikro",Pieņēmumi!$BY$31*BJ280*0.5,0)</f>
        <v>0</v>
      </c>
      <c r="BO280">
        <v>8</v>
      </c>
      <c r="BP280">
        <v>1</v>
      </c>
      <c r="BQ280" s="2">
        <f t="shared" ref="BQ280:BQ311" si="237">BO280/BP280</f>
        <v>8</v>
      </c>
      <c r="BR280" s="6">
        <f>ROUNDUP(IF($A280=1,BO280/Pieņēmumi!$CJ$39,IF($A280=2,BO280/Pieņēmumi!$CJ$40,IF($A280=3,BO280/Pieņēmumi!$CJ$41,BO280/Pieņēmumi!$CJ$42))),$BR$10)</f>
        <v>1</v>
      </c>
      <c r="BS280" s="6">
        <f t="shared" si="227"/>
        <v>8</v>
      </c>
      <c r="BT280" s="6" t="str">
        <f>IF(AND(BS280&gt;=0,BS280&lt;Pieņēmumi!$CJ$46),0,
IF(AND(BS280&gt;= Pieņēmumi!$CJ$46,BS280&lt;Pieņēmumi!$CJ$47), "Mikro",
IF(AND(BS280&gt;=Pieņēmumi!$CJ$47,BS280&lt;Pieņēmumi!$CJ$48), "Mazs",
IF(AND(BS280&gt;=Pieņēmumi!$CJ$48,BS280&lt;Pieņēmumi!$CJ$49), "Vidējs","Liels"))))</f>
        <v>Mazs</v>
      </c>
      <c r="BU280" s="9">
        <f>IF(BT280="Mikro",Pieņēmumi!$CJ$31*BR280*0.5,
IF(BT280="Mazs",Pieņēmumi!$CJ$31*BR280,
IF(BT280="Vidējs",Pieņēmumi!$CJ$32*BR280,
IF(BT280="Liels",Pieņēmumi!$CJ$34*BR280,
0))))</f>
        <v>1.0893246187363834</v>
      </c>
      <c r="BV280" s="9">
        <f>IF(BT280="Mikro",Pieņēmumi!$CJ$31*BR280*0.5,0)</f>
        <v>0</v>
      </c>
      <c r="BW280">
        <v>0</v>
      </c>
      <c r="BX280">
        <v>0</v>
      </c>
      <c r="BY280" s="2">
        <v>0</v>
      </c>
      <c r="BZ280" s="6">
        <f>ROUNDUP(IF($A280=1,BW280/Pieņēmumi!$CU$42,IF($A280=2,BW280/Pieņēmumi!$CU$43,IF($A280=3,BW280/Pieņēmumi!$CU$44,BW280/Pieņēmumi!$CU$45))),$CH$10)</f>
        <v>0</v>
      </c>
      <c r="CA280" s="6">
        <f t="shared" si="228"/>
        <v>0</v>
      </c>
      <c r="CB280" s="6">
        <f>IF(AND(CA280&gt;=0,CA280&lt;Pieņēmumi!$CU$49),0,
IF(AND(CA280&gt;=Pieņēmumi!$CU$49,CA280&lt;Pieņēmumi!$CU$50),"Mazs",
IF(AND(CA280&gt;=Pieņēmumi!$CU$50,CA280&lt;Pieņēmumi!$CU$51),"Vidējs","Liels")))</f>
        <v>0</v>
      </c>
      <c r="CC280" s="9">
        <f>IF(CB280="Mazs",Pieņēmumi!$CU$34*BZ280,IF(CB280="Vidējs",Pieņēmumi!$CU$35*BZ280,IF(CB280="Liels",Pieņēmumi!$CU$37*BZ280,0)))</f>
        <v>0</v>
      </c>
      <c r="CD280" s="9">
        <f>IF(CB280="Mazs",(Pieņēmumi!$CU$35-Pieņēmumi!$CU$34)*BZ280,0)</f>
        <v>0</v>
      </c>
      <c r="CE280">
        <v>0</v>
      </c>
      <c r="CF280">
        <v>0</v>
      </c>
      <c r="CG280" s="2">
        <v>0</v>
      </c>
      <c r="CH280" s="6">
        <f>ROUNDUP(IF($A280=1,CE280/Pieņēmumi!$DE$42,IF($A280=2,CE280/Pieņēmumi!$DE$43,IF($A280=3,CE280/Pieņēmumi!$DE$44,CE280/Pieņēmumi!$DE$45))),$CH$10)</f>
        <v>0</v>
      </c>
      <c r="CI280" s="6">
        <f t="shared" si="229"/>
        <v>0</v>
      </c>
      <c r="CJ280" s="6">
        <f>IF(AND(CI280&gt;=0,CI280&lt;Pieņēmumi!$DE$49),0,
IF(AND(CI280&gt;=Pieņēmumi!$DE$49,CI280&lt;Pieņēmumi!$DE$50),"Mazs",
IF(AND(CI280&gt;=Pieņēmumi!$DE$50,CI280&lt;Pieņēmumi!$DE$51),"Vidējs","Liels")))</f>
        <v>0</v>
      </c>
      <c r="CK280" s="9">
        <f>IF(CJ280="Mazs",Pieņēmumi!$DE$34*CH280,IF(CJ280="Vidējs",Pieņēmumi!$DE$35*CH280,IF(CJ280="Liels",Pieņēmumi!$DE$37*CH280,0)))</f>
        <v>0</v>
      </c>
      <c r="CL280" s="9">
        <f>IF(CJ280="Mazs",(Pieņēmumi!$DE$35-Pieņēmumi!$DE$34)*CH280,0)</f>
        <v>0</v>
      </c>
      <c r="CM280">
        <v>0</v>
      </c>
      <c r="CN280">
        <v>0</v>
      </c>
      <c r="CO280" s="2">
        <v>0</v>
      </c>
      <c r="CP280" s="6">
        <f>ROUNDUP(IF($A280=1,CM280/Pieņēmumi!$DO$42,IF($A280=2,CM280/Pieņēmumi!$DO$43,IF($A280=3,CM280/Pieņēmumi!$DO$44,CM280/Pieņēmumi!$DO$45))),$CP$10)</f>
        <v>0</v>
      </c>
      <c r="CQ280" s="6">
        <f t="shared" si="230"/>
        <v>0</v>
      </c>
      <c r="CR280" s="6">
        <f>IF(AND(CQ280&gt;=0,CQ280&lt;Pieņēmumi!$DO$49),0,
IF(AND(CQ280&gt;=Pieņēmumi!$DO$49,CQ280&lt;Pieņēmumi!$DO$50),"Mazs",
IF(AND(CQ280&gt;=Pieņēmumi!$DO$50,CQ280&lt;Pieņēmumi!$DO$51),"Vidējs","Liels")))</f>
        <v>0</v>
      </c>
      <c r="CS280" s="9">
        <f>IF(CR280="Mazs",Pieņēmumi!$DO$34*CP280,IF(CR280="Vidējs",Pieņēmumi!$DO$35*CP280,IF(CR280="Liels",Pieņēmumi!$DO$37*CP280,0)))</f>
        <v>0</v>
      </c>
      <c r="CT280" s="9">
        <f>IF(CR280="Mazs",(Pieņēmumi!$DO$35-Pieņēmumi!$DO$34)*CP280,0)</f>
        <v>0</v>
      </c>
      <c r="CU280" s="6">
        <f t="shared" si="231"/>
        <v>106</v>
      </c>
      <c r="CV280" s="6">
        <f t="shared" si="232"/>
        <v>9</v>
      </c>
      <c r="CW280" s="2">
        <f t="shared" si="233"/>
        <v>11.777777777777779</v>
      </c>
      <c r="CX280" t="str">
        <f t="shared" si="234"/>
        <v>Vidējā</v>
      </c>
    </row>
    <row r="281" spans="1:102" x14ac:dyDescent="0.25">
      <c r="A281" s="5">
        <v>1</v>
      </c>
      <c r="B281" s="23">
        <v>0.52741838716779454</v>
      </c>
      <c r="C281">
        <v>0</v>
      </c>
      <c r="D281">
        <v>0</v>
      </c>
      <c r="E281" s="2">
        <v>0</v>
      </c>
      <c r="F281" s="6">
        <f>ROUNDUP(IF($A281=1,C281/Pieņēmumi!$B$39,IF($A281=2,C281/Pieņēmumi!$B$40,IF($A281=3,C281/Pieņēmumi!$B$41,C281/Pieņēmumi!$B$42))),$F$10)</f>
        <v>0</v>
      </c>
      <c r="G281" s="6">
        <f t="shared" si="219"/>
        <v>0</v>
      </c>
      <c r="H281" s="6">
        <f>IF(AND(G281&gt;=0,G281&lt;Pieņēmumi!$B$46),0,
IF(AND(G281&gt;= Pieņēmumi!$B$46,G281&lt;Pieņēmumi!$B$47), "Mikro",
IF(AND(G281&gt;=Pieņēmumi!$B$47,G281&lt;Pieņēmumi!$B$48), "Mazs",
IF(AND(G281&gt;=Pieņēmumi!$B$48,G281&lt;Pieņēmumi!$B$49), "Vidējs","Liels"))))</f>
        <v>0</v>
      </c>
      <c r="I281" s="9">
        <f>IF(H281="Mikro",Pieņēmumi!$B$31*F281*0.5,
IF(H281="Mazs",Pieņēmumi!$B$31*F281,
IF(H281="Vidējs",Pieņēmumi!$B$32*F281,
IF(H281="Liels",Pieņēmumi!$B$34*F281,
0))))</f>
        <v>0</v>
      </c>
      <c r="J281" s="9">
        <f>IF(H281="Mikro",Pieņēmumi!$B$31*F281*0.5,0)</f>
        <v>0</v>
      </c>
      <c r="K281">
        <v>0</v>
      </c>
      <c r="L281">
        <v>0</v>
      </c>
      <c r="M281" s="2">
        <v>0</v>
      </c>
      <c r="N281" s="6">
        <f>ROUNDUP(IF($A281=1,K281/Pieņēmumi!$L$39,IF($A281=2,K281/Pieņēmumi!$L$40,IF($A281=3,K281/Pieņēmumi!$L$41,K281/Pieņēmumi!$L$42))),$N$10)</f>
        <v>0</v>
      </c>
      <c r="O281" s="6">
        <f t="shared" si="220"/>
        <v>0</v>
      </c>
      <c r="P281" s="6">
        <f>IF(AND(O281&gt;=0,O281&lt;Pieņēmumi!$L$46),0,
IF(AND(O281&gt;= Pieņēmumi!$L$46,O281&lt;Pieņēmumi!$L$47), "Mikro",
IF(AND(O281&gt;=Pieņēmumi!$L$47,O281&lt;Pieņēmumi!$L$48), "Mazs",
IF(AND(O281&gt;=Pieņēmumi!$L$48,O281&lt;Pieņēmumi!$L$49), "Vidējs","Liels"))))</f>
        <v>0</v>
      </c>
      <c r="Q281" s="9">
        <f>IF(P281="Mikro",Pieņēmumi!$L$31*N281*0.5,
IF(P281="Mazs",Pieņēmumi!$L$31*N281,
IF(P281="Vidējs",Pieņēmumi!$L$32*N281,
IF(P281="Liels",Pieņēmumi!$L$34*N281,
0))))</f>
        <v>0</v>
      </c>
      <c r="R281" s="9">
        <f>IF(P281="Mikro",Pieņēmumi!$L$31*N281*0.5,0)</f>
        <v>0</v>
      </c>
      <c r="S281">
        <v>0</v>
      </c>
      <c r="T281">
        <v>0</v>
      </c>
      <c r="U281" s="2">
        <v>0</v>
      </c>
      <c r="V281" s="6">
        <f>ROUNDUP(IF($A281=1,S281/Pieņēmumi!$V$39,IF($A281=2,S281/Pieņēmumi!$V$40,IF($A281=3,S281/Pieņēmumi!$V$41,S281/Pieņēmumi!$V$42))),$V$10)</f>
        <v>0</v>
      </c>
      <c r="W281" s="6">
        <f t="shared" si="221"/>
        <v>0</v>
      </c>
      <c r="X281" s="6">
        <f>IF(AND(W281&gt;=0,W281&lt;Pieņēmumi!$V$46),0,
IF(AND(W281&gt;= Pieņēmumi!$V$46,W281&lt;Pieņēmumi!$V$47), "Mikro",
IF(AND(W281&gt;=Pieņēmumi!$V$47,W281&lt;Pieņēmumi!$V$48), "Mazs",
IF(AND(W281&gt;=Pieņēmumi!$V$48,W281&lt;Pieņēmumi!$V$49), "Vidējs","Liels"))))</f>
        <v>0</v>
      </c>
      <c r="Y281" s="9">
        <f>IF(X281="Mikro",Pieņēmumi!$V$31*V281*0.5,
IF(X281="Mazs",Pieņēmumi!$V$31*V281,
IF(X281="Vidējs",Pieņēmumi!$V$32*V281,
IF(X281="Liels",Pieņēmumi!$V$34*V281,
0))))</f>
        <v>0</v>
      </c>
      <c r="Z281" s="9">
        <f>IF(X281="Mikro",Pieņēmumi!$V$31*V281*0.5,0)</f>
        <v>0</v>
      </c>
      <c r="AA281">
        <v>0</v>
      </c>
      <c r="AB281">
        <v>0</v>
      </c>
      <c r="AC281" s="2">
        <v>0</v>
      </c>
      <c r="AD281" s="6">
        <f>ROUNDUP(IF($A281=1,AA281/Pieņēmumi!$AF$39,IF($A281=2,AA281/Pieņēmumi!$AF$40,IF($A281=3,AA281/Pieņēmumi!$AF$41,AA281/Pieņēmumi!$AF$42))),$AD$10)</f>
        <v>0</v>
      </c>
      <c r="AE281" s="6">
        <f t="shared" si="222"/>
        <v>0</v>
      </c>
      <c r="AF281" s="6">
        <f>IF(AND(AE281&gt;=0,AE281&lt;Pieņēmumi!$AF$46),0,
IF(AND(AE281&gt;= Pieņēmumi!$AF$46,AE281&lt;Pieņēmumi!$AF$47), "Mikro",
IF(AND(AE281&gt;=Pieņēmumi!$AF$47,AE281&lt;Pieņēmumi!$AF$48), "Mazs",
IF(AND(AE281&gt;=Pieņēmumi!$AF$48,AE281&lt;Pieņēmumi!$AF$49), "Vidējs","Liels"))))</f>
        <v>0</v>
      </c>
      <c r="AG281" s="9">
        <f>IF(AF281="Mikro",Pieņēmumi!$AF$31*AD281*0.5,
IF(AF281="Mazs",Pieņēmumi!$AF$31*AD281,
IF(AF281="Vidējs",Pieņēmumi!$AF$32*AD281,
IF(AF281="Liels",Pieņēmumi!$AF$34*AD281,
0))))</f>
        <v>0</v>
      </c>
      <c r="AH281" s="9">
        <f>IF(AF281="Mikro",Pieņēmumi!$AF$31*AD281*0.5,0)</f>
        <v>0</v>
      </c>
      <c r="AI281">
        <v>0</v>
      </c>
      <c r="AJ281">
        <v>0</v>
      </c>
      <c r="AK281" s="2">
        <v>0</v>
      </c>
      <c r="AL281" s="6">
        <f>ROUNDUP(IF($A281=1,AI281/Pieņēmumi!$AR$39,IF($A281=2,AI281/Pieņēmumi!$AR$40,IF($A281=3,AI281/Pieņēmumi!$AR$41,AI281/Pieņēmumi!$AR$42))),$AL$10)</f>
        <v>0</v>
      </c>
      <c r="AM281" s="6">
        <f t="shared" si="223"/>
        <v>0</v>
      </c>
      <c r="AN281" s="6">
        <f>IF(AND(AM281&gt;=0,AM281&lt;Pieņēmumi!$AR$46),0,
IF(AND(AM281&gt;= Pieņēmumi!$AR$46,AM281&lt;Pieņēmumi!$AR$47), "Mikro",
IF(AND(AM281&gt;=Pieņēmumi!$AR$47,AM281&lt;Pieņēmumi!$AR$48), "Mazs",
IF(AND(AM281&gt;=Pieņēmumi!$AR$48,AM281&lt;Pieņēmumi!$AR$49), "Vidējs","Liels"))))</f>
        <v>0</v>
      </c>
      <c r="AO281" s="9">
        <f>IF(AN281="Mikro",Pieņēmumi!$AR$31*AL281*0.5,
IF(AN281="Mazs",Pieņēmumi!$AR$31*AL281,
IF(AN281="Vidējs",Pieņēmumi!$AR$32*AL281,
IF(AN281="Liels",Pieņēmumi!$AR$34*AL281,
0))))</f>
        <v>0</v>
      </c>
      <c r="AP281" s="9">
        <f>IF(AN281="Mikro",Pieņēmumi!$AR$31*AL281*0.5,0)</f>
        <v>0</v>
      </c>
      <c r="AQ281">
        <v>0</v>
      </c>
      <c r="AR281">
        <v>0</v>
      </c>
      <c r="AS281" s="2">
        <v>0</v>
      </c>
      <c r="AT281" s="6">
        <f>ROUNDUP(IF($A281=1,AQ281/Pieņēmumi!$BC$39,IF($A281=2,AQ281/Pieņēmumi!$BC$40,IF($A281=3,AQ281/Pieņēmumi!$BC$41,AQ281/Pieņēmumi!$BC$42))),$AT$10)</f>
        <v>0</v>
      </c>
      <c r="AU281" s="6">
        <f t="shared" si="224"/>
        <v>0</v>
      </c>
      <c r="AV281" s="6">
        <f>IF(AND(AU281&gt;=0,AU281&lt;Pieņēmumi!$BC$46),0,
IF(AND(AU281&gt;= Pieņēmumi!$BC$46,AU281&lt;Pieņēmumi!$BC$47), "Mikro",
IF(AND(AU281&gt;=Pieņēmumi!$BC$47,AU281&lt;Pieņēmumi!$BC$48), "Mazs",
IF(AND(AU281&gt;=Pieņēmumi!$BC$48,AU281&lt;Pieņēmumi!$BC$49), "Vidējs","Liels"))))</f>
        <v>0</v>
      </c>
      <c r="AW281" s="9">
        <f>IF(AV281="Mikro",Pieņēmumi!$BC$31*AT281*0.5,
IF(AV281="Mazs",Pieņēmumi!$BC$31*AT281,
IF(AV281="Vidējs",Pieņēmumi!$BC$32*AT281,
IF(AV281="Liels",Pieņēmumi!$BC$34*AT281,
0))))</f>
        <v>0</v>
      </c>
      <c r="AX281" s="9">
        <f>IF(AV281="Mikro",Pieņēmumi!$BC$31*AT281*0.5,0)</f>
        <v>0</v>
      </c>
      <c r="AY281">
        <v>0</v>
      </c>
      <c r="AZ281">
        <v>0</v>
      </c>
      <c r="BA281" s="2">
        <v>0</v>
      </c>
      <c r="BB281" s="6">
        <f>ROUNDUP(IF($A281=1,AY281/Pieņēmumi!$BN$39,IF($A281=2,AY281/Pieņēmumi!$BN$40,IF($A281=3,AY281/Pieņēmumi!$BN$41,AY281/Pieņēmumi!$BN$42))),$BB$10)</f>
        <v>0</v>
      </c>
      <c r="BC281" s="6">
        <f t="shared" si="225"/>
        <v>0</v>
      </c>
      <c r="BD281" s="6">
        <f>IF(AND(BC281&gt;=0,BC281&lt;Pieņēmumi!$BN$46),0,
IF(AND(BC281&gt;= Pieņēmumi!$BN$46,BC281&lt;Pieņēmumi!$BN$47), "Mikro",
IF(AND(BC281&gt;=Pieņēmumi!$BN$47,BC281&lt;Pieņēmumi!$BN$48), "Mazs",
IF(AND(BC281&gt;=Pieņēmumi!$BN$48,BC281&lt;Pieņēmumi!$BN$49), "Vidējs","Liels"))))</f>
        <v>0</v>
      </c>
      <c r="BE281" s="9">
        <f>IF(BD281="Mikro",Pieņēmumi!$BN$31*BB281*0.5,
IF(BD281="Mazs",Pieņēmumi!$BN$31*BB281,
IF(BD281="Vidējs",Pieņēmumi!$BN$32*BB281,
IF(BD281="Liels",Pieņēmumi!$BN$34*BB281,
0))))</f>
        <v>0</v>
      </c>
      <c r="BF281" s="9">
        <f>IF(BD281="Mikro",Pieņēmumi!$BN$31*BB281*0.5,0)</f>
        <v>0</v>
      </c>
      <c r="BG281">
        <v>7</v>
      </c>
      <c r="BH281">
        <v>0</v>
      </c>
      <c r="BI281" s="2">
        <v>0</v>
      </c>
      <c r="BJ281" s="6">
        <f>ROUNDUP(IF($A281=1,BG281/Pieņēmumi!$BY$39,IF($A281=2,BG281/Pieņēmumi!$BY$40,IF($A281=3,BG281/Pieņēmumi!$BY$41,BG281/Pieņēmumi!$BY$42))),$BJ$10)</f>
        <v>1</v>
      </c>
      <c r="BK281" s="6">
        <f t="shared" si="226"/>
        <v>7</v>
      </c>
      <c r="BL281" s="6" t="str">
        <f>IF(AND(BK281&gt;=0,BK281&lt;Pieņēmumi!$BY$46),0,
IF(AND(BK281&gt;= Pieņēmumi!$BY$46,BK281&lt;Pieņēmumi!$BY$47), "Mikro",
IF(AND(BK281&gt;=Pieņēmumi!$BY$47,BK281&lt;Pieņēmumi!$BY$48), "Mazs",
IF(AND(BK281&gt;=Pieņēmumi!$BY$48,BK281&lt;Pieņēmumi!$BY$49), "Vidējs","Liels"))))</f>
        <v>Mikro</v>
      </c>
      <c r="BM281" s="9">
        <f>IF(BL281="Mikro",Pieņēmumi!$BY$31*BJ281*0.5,
IF(BL281="Mazs",Pieņēmumi!$BY$31*BJ281,
IF(BL281="Vidējs",Pieņēmumi!$BY$32*BJ281,
IF(BL281="Liels",Pieņēmumi!$BY$34*BJ281,
0))))</f>
        <v>0.54466230936819171</v>
      </c>
      <c r="BN281" s="9">
        <f>IF(BL281="Mikro",Pieņēmumi!$BY$31*BJ281*0.5,0)</f>
        <v>0.54466230936819171</v>
      </c>
      <c r="BO281">
        <v>35</v>
      </c>
      <c r="BP281">
        <v>2</v>
      </c>
      <c r="BQ281" s="2">
        <f t="shared" si="237"/>
        <v>17.5</v>
      </c>
      <c r="BR281" s="6">
        <f>ROUNDUP(IF($A281=1,BO281/Pieņēmumi!$CJ$39,IF($A281=2,BO281/Pieņēmumi!$CJ$40,IF($A281=3,BO281/Pieņēmumi!$CJ$41,BO281/Pieņēmumi!$CJ$42))),$BR$10)</f>
        <v>2</v>
      </c>
      <c r="BS281" s="6">
        <f t="shared" si="227"/>
        <v>17.5</v>
      </c>
      <c r="BT281" s="6" t="str">
        <f>IF(AND(BS281&gt;=0,BS281&lt;Pieņēmumi!$CJ$46),0,
IF(AND(BS281&gt;= Pieņēmumi!$CJ$46,BS281&lt;Pieņēmumi!$CJ$47), "Mikro",
IF(AND(BS281&gt;=Pieņēmumi!$CJ$47,BS281&lt;Pieņēmumi!$CJ$48), "Mazs",
IF(AND(BS281&gt;=Pieņēmumi!$CJ$48,BS281&lt;Pieņēmumi!$CJ$49), "Vidējs","Liels"))))</f>
        <v>Vidējs</v>
      </c>
      <c r="BU281" s="9">
        <f>IF(BT281="Mikro",Pieņēmumi!$CJ$31*BR281*0.5,
IF(BT281="Mazs",Pieņēmumi!$CJ$31*BR281,
IF(BT281="Vidējs",Pieņēmumi!$CJ$32*BR281,
IF(BT281="Liels",Pieņēmumi!$CJ$34*BR281,
0))))</f>
        <v>2.5839793281653747</v>
      </c>
      <c r="BV281" s="9">
        <f>IF(BT281="Mikro",Pieņēmumi!$CJ$31*BR281*0.5,0)</f>
        <v>0</v>
      </c>
      <c r="BW281">
        <v>65</v>
      </c>
      <c r="BX281">
        <v>3</v>
      </c>
      <c r="BY281" s="2">
        <f>BW281/BX281</f>
        <v>21.666666666666668</v>
      </c>
      <c r="BZ281" s="6">
        <f>ROUNDUP(IF($A281=1,BW281/Pieņēmumi!$CU$42,IF($A281=2,BW281/Pieņēmumi!$CU$43,IF($A281=3,BW281/Pieņēmumi!$CU$44,BW281/Pieņēmumi!$CU$45))),$CH$10)</f>
        <v>3</v>
      </c>
      <c r="CA281" s="6">
        <f t="shared" si="228"/>
        <v>21.666666666666668</v>
      </c>
      <c r="CB281" s="6" t="str">
        <f>IF(AND(CA281&gt;=0,CA281&lt;Pieņēmumi!$CU$49),0,
IF(AND(CA281&gt;=Pieņēmumi!$CU$49,CA281&lt;Pieņēmumi!$CU$50),"Mazs",
IF(AND(CA281&gt;=Pieņēmumi!$CU$50,CA281&lt;Pieņēmumi!$CU$51),"Vidējs","Liels")))</f>
        <v>Liels</v>
      </c>
      <c r="CC281" s="9">
        <f>IF(CB281="Mazs",Pieņēmumi!$CU$34*BZ281,IF(CB281="Vidējs",Pieņēmumi!$CU$35*BZ281,IF(CB281="Liels",Pieņēmumi!$CU$37*BZ281,0)))</f>
        <v>5.3030303030303028</v>
      </c>
      <c r="CD281" s="9">
        <f>IF(CB281="Mazs",(Pieņēmumi!$CU$35-Pieņēmumi!$CU$34)*BZ281,0)</f>
        <v>0</v>
      </c>
      <c r="CE281">
        <v>53</v>
      </c>
      <c r="CF281">
        <v>2</v>
      </c>
      <c r="CG281" s="2">
        <f>CE281/CF281</f>
        <v>26.5</v>
      </c>
      <c r="CH281" s="6">
        <f>ROUNDUP(IF($A281=1,CE281/Pieņēmumi!$DE$42,IF($A281=2,CE281/Pieņēmumi!$DE$43,IF($A281=3,CE281/Pieņēmumi!$DE$44,CE281/Pieņēmumi!$DE$45))),$CH$10)</f>
        <v>3</v>
      </c>
      <c r="CI281" s="6">
        <f t="shared" si="229"/>
        <v>17.666666666666668</v>
      </c>
      <c r="CJ281" s="6" t="str">
        <f>IF(AND(CI281&gt;=0,CI281&lt;Pieņēmumi!$DE$49),0,
IF(AND(CI281&gt;=Pieņēmumi!$DE$49,CI281&lt;Pieņēmumi!$DE$50),"Mazs",
IF(AND(CI281&gt;=Pieņēmumi!$DE$50,CI281&lt;Pieņēmumi!$DE$51),"Vidējs","Liels")))</f>
        <v>Vidējs</v>
      </c>
      <c r="CK281" s="9">
        <f>IF(CJ281="Mazs",Pieņēmumi!$DE$34*CH281,IF(CJ281="Vidējs",Pieņēmumi!$DE$35*CH281,IF(CJ281="Liels",Pieņēmumi!$DE$37*CH281,0)))</f>
        <v>4.166666666666667</v>
      </c>
      <c r="CL281" s="9">
        <f>IF(CJ281="Mazs",(Pieņēmumi!$DE$35-Pieņēmumi!$DE$34)*CH281,0)</f>
        <v>0</v>
      </c>
      <c r="CM281">
        <v>80</v>
      </c>
      <c r="CN281">
        <v>4</v>
      </c>
      <c r="CO281" s="2">
        <f>CM281/CN281</f>
        <v>20</v>
      </c>
      <c r="CP281" s="6">
        <f>ROUNDUP(IF($A281=1,CM281/Pieņēmumi!$DO$42,IF($A281=2,CM281/Pieņēmumi!$DO$43,IF($A281=3,CM281/Pieņēmumi!$DO$44,CM281/Pieņēmumi!$DO$45))),$CP$10)</f>
        <v>4</v>
      </c>
      <c r="CQ281" s="6">
        <f t="shared" si="230"/>
        <v>20</v>
      </c>
      <c r="CR281" s="6" t="str">
        <f>IF(AND(CQ281&gt;=0,CQ281&lt;Pieņēmumi!$DO$49),0,
IF(AND(CQ281&gt;=Pieņēmumi!$DO$49,CQ281&lt;Pieņēmumi!$DO$50),"Mazs",
IF(AND(CQ281&gt;=Pieņēmumi!$DO$50,CQ281&lt;Pieņēmumi!$DO$51),"Vidējs","Liels")))</f>
        <v>Vidējs</v>
      </c>
      <c r="CS281" s="9">
        <f>IF(CR281="Mazs",Pieņēmumi!$DO$34*CP281,IF(CR281="Vidējs",Pieņēmumi!$DO$35*CP281,IF(CR281="Liels",Pieņēmumi!$DO$37*CP281,0)))</f>
        <v>5.5555555555555562</v>
      </c>
      <c r="CT281" s="9">
        <f>IF(CR281="Mazs",(Pieņēmumi!$DO$35-Pieņēmumi!$DO$34)*CP281,0)</f>
        <v>0</v>
      </c>
      <c r="CU281" s="6">
        <f t="shared" si="231"/>
        <v>240</v>
      </c>
      <c r="CV281" s="6">
        <f t="shared" si="232"/>
        <v>11</v>
      </c>
      <c r="CW281" s="2">
        <f t="shared" si="233"/>
        <v>21.818181818181817</v>
      </c>
      <c r="CX281" t="str">
        <f t="shared" si="234"/>
        <v>Vidējā</v>
      </c>
    </row>
    <row r="282" spans="1:102" x14ac:dyDescent="0.25">
      <c r="A282" s="5">
        <v>3</v>
      </c>
      <c r="B282" s="23">
        <v>0.52715895701028559</v>
      </c>
      <c r="C282">
        <v>6</v>
      </c>
      <c r="D282">
        <v>1</v>
      </c>
      <c r="E282" s="2">
        <f>C282/D282</f>
        <v>6</v>
      </c>
      <c r="F282" s="6">
        <f>ROUNDUP(IF($A282=1,C282/Pieņēmumi!$B$39,IF($A282=2,C282/Pieņēmumi!$B$40,IF($A282=3,C282/Pieņēmumi!$B$41,C282/Pieņēmumi!$B$42))),$F$10)</f>
        <v>1</v>
      </c>
      <c r="G282" s="6">
        <f t="shared" si="219"/>
        <v>6</v>
      </c>
      <c r="H282" s="6" t="str">
        <f>IF(AND(G282&gt;=0,G282&lt;Pieņēmumi!$B$46),0,
IF(AND(G282&gt;= Pieņēmumi!$B$46,G282&lt;Pieņēmumi!$B$47), "Mikro",
IF(AND(G282&gt;=Pieņēmumi!$B$47,G282&lt;Pieņēmumi!$B$48), "Mazs",
IF(AND(G282&gt;=Pieņēmumi!$B$48,G282&lt;Pieņēmumi!$B$49), "Vidējs","Liels"))))</f>
        <v>Mikro</v>
      </c>
      <c r="I282" s="9">
        <f>IF(H282="Mikro",Pieņēmumi!$B$31*F282*0.5,
IF(H282="Mazs",Pieņēmumi!$B$31*F282,
IF(H282="Vidējs",Pieņēmumi!$B$32*F282,
IF(H282="Liels",Pieņēmumi!$B$34*F282,
0))))</f>
        <v>0.35792094615624032</v>
      </c>
      <c r="J282" s="9">
        <f>IF(H282="Mikro",Pieņēmumi!$B$31*F282*0.5,0)</f>
        <v>0.35792094615624032</v>
      </c>
      <c r="K282">
        <v>9</v>
      </c>
      <c r="L282">
        <v>1</v>
      </c>
      <c r="M282" s="2">
        <f>K282/L282</f>
        <v>9</v>
      </c>
      <c r="N282" s="6">
        <f>ROUNDUP(IF($A282=1,K282/Pieņēmumi!$L$39,IF($A282=2,K282/Pieņēmumi!$L$40,IF($A282=3,K282/Pieņēmumi!$L$41,K282/Pieņēmumi!$L$42))),$N$10)</f>
        <v>1</v>
      </c>
      <c r="O282" s="6">
        <f t="shared" si="220"/>
        <v>9</v>
      </c>
      <c r="P282" s="6" t="str">
        <f>IF(AND(O282&gt;=0,O282&lt;Pieņēmumi!$L$46),0,
IF(AND(O282&gt;= Pieņēmumi!$L$46,O282&lt;Pieņēmumi!$L$47), "Mikro",
IF(AND(O282&gt;=Pieņēmumi!$L$47,O282&lt;Pieņēmumi!$L$48), "Mazs",
IF(AND(O282&gt;=Pieņēmumi!$L$48,O282&lt;Pieņēmumi!$L$49), "Vidējs","Liels"))))</f>
        <v>Mazs</v>
      </c>
      <c r="Q282" s="9">
        <f>IF(P282="Mikro",Pieņēmumi!$L$31*N282*0.5,
IF(P282="Mazs",Pieņēmumi!$L$31*N282,
IF(P282="Vidējs",Pieņēmumi!$L$32*N282,
IF(P282="Liels",Pieņēmumi!$L$34*N282,
0))))</f>
        <v>0.7469654528478058</v>
      </c>
      <c r="R282" s="9">
        <f>IF(P282="Mikro",Pieņēmumi!$L$31*N282*0.5,0)</f>
        <v>0</v>
      </c>
      <c r="S282">
        <v>13</v>
      </c>
      <c r="T282">
        <v>1</v>
      </c>
      <c r="U282" s="2">
        <f>S282/T282</f>
        <v>13</v>
      </c>
      <c r="V282" s="6">
        <f>ROUNDUP(IF($A282=1,S282/Pieņēmumi!$V$39,IF($A282=2,S282/Pieņēmumi!$V$40,IF($A282=3,S282/Pieņēmumi!$V$41,S282/Pieņēmumi!$V$42))),$V$10)</f>
        <v>1</v>
      </c>
      <c r="W282" s="6">
        <f t="shared" si="221"/>
        <v>13</v>
      </c>
      <c r="X282" s="6" t="str">
        <f>IF(AND(W282&gt;=0,W282&lt;Pieņēmumi!$V$46),0,
IF(AND(W282&gt;= Pieņēmumi!$V$46,W282&lt;Pieņēmumi!$V$47), "Mikro",
IF(AND(W282&gt;=Pieņēmumi!$V$47,W282&lt;Pieņēmumi!$V$48), "Mazs",
IF(AND(W282&gt;=Pieņēmumi!$V$48,W282&lt;Pieņēmumi!$V$49), "Vidējs","Liels"))))</f>
        <v>Vidējs</v>
      </c>
      <c r="Y282" s="9">
        <f>IF(X282="Mikro",Pieņēmumi!$V$31*V282*0.5,
IF(X282="Mazs",Pieņēmumi!$V$31*V282,
IF(X282="Vidējs",Pieņēmumi!$V$32*V282,
IF(X282="Liels",Pieņēmumi!$V$34*V282,
0))))</f>
        <v>0.87209302325581406</v>
      </c>
      <c r="Z282" s="9">
        <f>IF(X282="Mikro",Pieņēmumi!$V$31*V282*0.5,0)</f>
        <v>0</v>
      </c>
      <c r="AA282">
        <v>6</v>
      </c>
      <c r="AB282">
        <v>1</v>
      </c>
      <c r="AC282" s="2">
        <f>AA282/AB282</f>
        <v>6</v>
      </c>
      <c r="AD282" s="6">
        <f>ROUNDUP(IF($A282=1,AA282/Pieņēmumi!$AF$39,IF($A282=2,AA282/Pieņēmumi!$AF$40,IF($A282=3,AA282/Pieņēmumi!$AF$41,AA282/Pieņēmumi!$AF$42))),$AD$10)</f>
        <v>1</v>
      </c>
      <c r="AE282" s="6">
        <f t="shared" si="222"/>
        <v>6</v>
      </c>
      <c r="AF282" s="6" t="str">
        <f>IF(AND(AE282&gt;=0,AE282&lt;Pieņēmumi!$AF$46),0,
IF(AND(AE282&gt;= Pieņēmumi!$AF$46,AE282&lt;Pieņēmumi!$AF$47), "Mikro",
IF(AND(AE282&gt;=Pieņēmumi!$AF$47,AE282&lt;Pieņēmumi!$AF$48), "Mazs",
IF(AND(AE282&gt;=Pieņēmumi!$AF$48,AE282&lt;Pieņēmumi!$AF$49), "Vidējs","Liels"))))</f>
        <v>Mikro</v>
      </c>
      <c r="AG282" s="9">
        <f>IF(AF282="Mikro",Pieņēmumi!$AF$31*AD282*0.5,
IF(AF282="Mazs",Pieņēmumi!$AF$31*AD282,
IF(AF282="Vidējs",Pieņēmumi!$AF$32*AD282,
IF(AF282="Liels",Pieņēmumi!$AF$34*AD282,
0))))</f>
        <v>0.42016806722689076</v>
      </c>
      <c r="AH282" s="9">
        <f>IF(AF282="Mikro",Pieņēmumi!$AF$31*AD282*0.5,0)</f>
        <v>0.42016806722689076</v>
      </c>
      <c r="AI282">
        <v>9</v>
      </c>
      <c r="AJ282">
        <v>1</v>
      </c>
      <c r="AK282" s="2">
        <f>AI282/AJ282</f>
        <v>9</v>
      </c>
      <c r="AL282" s="6">
        <f>ROUNDUP(IF($A282=1,AI282/Pieņēmumi!$AR$39,IF($A282=2,AI282/Pieņēmumi!$AR$40,IF($A282=3,AI282/Pieņēmumi!$AR$41,AI282/Pieņēmumi!$AR$42))),$AL$10)</f>
        <v>1</v>
      </c>
      <c r="AM282" s="6">
        <f t="shared" si="223"/>
        <v>9</v>
      </c>
      <c r="AN282" s="6" t="str">
        <f>IF(AND(AM282&gt;=0,AM282&lt;Pieņēmumi!$AR$46),0,
IF(AND(AM282&gt;= Pieņēmumi!$AR$46,AM282&lt;Pieņēmumi!$AR$47), "Mikro",
IF(AND(AM282&gt;=Pieņēmumi!$AR$47,AM282&lt;Pieņēmumi!$AR$48), "Mazs",
IF(AND(AM282&gt;=Pieņēmumi!$AR$48,AM282&lt;Pieņēmumi!$AR$49), "Vidējs","Liels"))))</f>
        <v>Mazs</v>
      </c>
      <c r="AO282" s="9">
        <f>IF(AN282="Mikro",Pieņēmumi!$AR$31*AL282*0.5,
IF(AN282="Mazs",Pieņēmumi!$AR$31*AL282,
IF(AN282="Vidējs",Pieņēmumi!$AR$32*AL282,
IF(AN282="Liels",Pieņēmumi!$AR$34*AL282,
0))))</f>
        <v>0.90258325552443208</v>
      </c>
      <c r="AP282" s="9">
        <f>IF(AN282="Mikro",Pieņēmumi!$AR$31*AL282*0.5,0)</f>
        <v>0</v>
      </c>
      <c r="AQ282">
        <v>9</v>
      </c>
      <c r="AR282">
        <v>1</v>
      </c>
      <c r="AS282" s="2">
        <f>AQ282/AR282</f>
        <v>9</v>
      </c>
      <c r="AT282" s="6">
        <f>ROUNDUP(IF($A282=1,AQ282/Pieņēmumi!$BC$39,IF($A282=2,AQ282/Pieņēmumi!$BC$40,IF($A282=3,AQ282/Pieņēmumi!$BC$41,AQ282/Pieņēmumi!$BC$42))),$AT$10)</f>
        <v>1</v>
      </c>
      <c r="AU282" s="6">
        <f t="shared" si="224"/>
        <v>9</v>
      </c>
      <c r="AV282" s="6" t="str">
        <f>IF(AND(AU282&gt;=0,AU282&lt;Pieņēmumi!$BC$46),0,
IF(AND(AU282&gt;= Pieņēmumi!$BC$46,AU282&lt;Pieņēmumi!$BC$47), "Mikro",
IF(AND(AU282&gt;=Pieņēmumi!$BC$47,AU282&lt;Pieņēmumi!$BC$48), "Mazs",
IF(AND(AU282&gt;=Pieņēmumi!$BC$48,AU282&lt;Pieņēmumi!$BC$49), "Vidējs","Liels"))))</f>
        <v>Mazs</v>
      </c>
      <c r="AW282" s="9">
        <f>IF(AV282="Mikro",Pieņēmumi!$BC$31*AT282*0.5,
IF(AV282="Mazs",Pieņēmumi!$BC$31*AT282,
IF(AV282="Vidējs",Pieņēmumi!$BC$32*AT282,
IF(AV282="Liels",Pieņēmumi!$BC$34*AT282,
0))))</f>
        <v>0.96483037659508253</v>
      </c>
      <c r="AX282" s="9">
        <f>IF(AV282="Mikro",Pieņēmumi!$BC$31*AT282*0.5,0)</f>
        <v>0</v>
      </c>
      <c r="AY282">
        <v>12</v>
      </c>
      <c r="AZ282">
        <v>1</v>
      </c>
      <c r="BA282" s="2">
        <f>AY282/AZ282</f>
        <v>12</v>
      </c>
      <c r="BB282" s="6">
        <f>ROUNDUP(IF($A282=1,AY282/Pieņēmumi!$BN$39,IF($A282=2,AY282/Pieņēmumi!$BN$40,IF($A282=3,AY282/Pieņēmumi!$BN$41,AY282/Pieņēmumi!$BN$42))),$BB$10)</f>
        <v>1</v>
      </c>
      <c r="BC282" s="6">
        <f t="shared" si="225"/>
        <v>12</v>
      </c>
      <c r="BD282" s="6" t="str">
        <f>IF(AND(BC282&gt;=0,BC282&lt;Pieņēmumi!$BN$46),0,
IF(AND(BC282&gt;= Pieņēmumi!$BN$46,BC282&lt;Pieņēmumi!$BN$47), "Mikro",
IF(AND(BC282&gt;=Pieņēmumi!$BN$47,BC282&lt;Pieņēmumi!$BN$48), "Mazs",
IF(AND(BC282&gt;=Pieņēmumi!$BN$48,BC282&lt;Pieņēmumi!$BN$49), "Vidējs","Liels"))))</f>
        <v>Vidējs</v>
      </c>
      <c r="BE282" s="9">
        <f>IF(BD282="Mikro",Pieņēmumi!$BN$31*BB282*0.5,
IF(BD282="Mazs",Pieņēmumi!$BN$31*BB282,
IF(BD282="Vidējs",Pieņēmumi!$BN$32*BB282,
IF(BD282="Liels",Pieņēmumi!$BN$34*BB282,
0))))</f>
        <v>1.227390180878553</v>
      </c>
      <c r="BF282" s="9">
        <f>IF(BD282="Mikro",Pieņēmumi!$BN$31*BB282*0.5,0)</f>
        <v>0</v>
      </c>
      <c r="BG282">
        <v>15</v>
      </c>
      <c r="BH282">
        <v>1</v>
      </c>
      <c r="BI282" s="2">
        <f>BG282/BH282</f>
        <v>15</v>
      </c>
      <c r="BJ282" s="6">
        <f>ROUNDUP(IF($A282=1,BG282/Pieņēmumi!$BY$39,IF($A282=2,BG282/Pieņēmumi!$BY$40,IF($A282=3,BG282/Pieņēmumi!$BY$41,BG282/Pieņēmumi!$BY$42))),$BJ$10)</f>
        <v>1</v>
      </c>
      <c r="BK282" s="6">
        <f t="shared" si="226"/>
        <v>15</v>
      </c>
      <c r="BL282" s="6" t="str">
        <f>IF(AND(BK282&gt;=0,BK282&lt;Pieņēmumi!$BY$46),0,
IF(AND(BK282&gt;= Pieņēmumi!$BY$46,BK282&lt;Pieņēmumi!$BY$47), "Mikro",
IF(AND(BK282&gt;=Pieņēmumi!$BY$47,BK282&lt;Pieņēmumi!$BY$48), "Mazs",
IF(AND(BK282&gt;=Pieņēmumi!$BY$48,BK282&lt;Pieņēmumi!$BY$49), "Vidējs","Liels"))))</f>
        <v>Vidējs</v>
      </c>
      <c r="BM282" s="9">
        <f>IF(BL282="Mikro",Pieņēmumi!$BY$31*BJ282*0.5,
IF(BL282="Mazs",Pieņēmumi!$BY$31*BJ282,
IF(BL282="Vidējs",Pieņēmumi!$BY$32*BJ282,
IF(BL282="Liels",Pieņēmumi!$BY$34*BJ282,
0))))</f>
        <v>1.2919896640826873</v>
      </c>
      <c r="BN282" s="9">
        <f>IF(BL282="Mikro",Pieņēmumi!$BY$31*BJ282*0.5,0)</f>
        <v>0</v>
      </c>
      <c r="BO282">
        <v>12</v>
      </c>
      <c r="BP282">
        <v>1</v>
      </c>
      <c r="BQ282" s="2">
        <f t="shared" si="237"/>
        <v>12</v>
      </c>
      <c r="BR282" s="6">
        <f>ROUNDUP(IF($A282=1,BO282/Pieņēmumi!$CJ$39,IF($A282=2,BO282/Pieņēmumi!$CJ$40,IF($A282=3,BO282/Pieņēmumi!$CJ$41,BO282/Pieņēmumi!$CJ$42))),$BR$10)</f>
        <v>1</v>
      </c>
      <c r="BS282" s="6">
        <f t="shared" si="227"/>
        <v>12</v>
      </c>
      <c r="BT282" s="6" t="str">
        <f>IF(AND(BS282&gt;=0,BS282&lt;Pieņēmumi!$CJ$46),0,
IF(AND(BS282&gt;= Pieņēmumi!$CJ$46,BS282&lt;Pieņēmumi!$CJ$47), "Mikro",
IF(AND(BS282&gt;=Pieņēmumi!$CJ$47,BS282&lt;Pieņēmumi!$CJ$48), "Mazs",
IF(AND(BS282&gt;=Pieņēmumi!$CJ$48,BS282&lt;Pieņēmumi!$CJ$49), "Vidējs","Liels"))))</f>
        <v>Vidējs</v>
      </c>
      <c r="BU282" s="9">
        <f>IF(BT282="Mikro",Pieņēmumi!$CJ$31*BR282*0.5,
IF(BT282="Mazs",Pieņēmumi!$CJ$31*BR282,
IF(BT282="Vidējs",Pieņēmumi!$CJ$32*BR282,
IF(BT282="Liels",Pieņēmumi!$CJ$34*BR282,
0))))</f>
        <v>1.2919896640826873</v>
      </c>
      <c r="BV282" s="9">
        <f>IF(BT282="Mikro",Pieņēmumi!$CJ$31*BR282*0.5,0)</f>
        <v>0</v>
      </c>
      <c r="BW282">
        <v>0</v>
      </c>
      <c r="BX282">
        <v>0</v>
      </c>
      <c r="BY282" s="2">
        <v>0</v>
      </c>
      <c r="BZ282" s="6">
        <f>ROUNDUP(IF($A282=1,BW282/Pieņēmumi!$CU$42,IF($A282=2,BW282/Pieņēmumi!$CU$43,IF($A282=3,BW282/Pieņēmumi!$CU$44,BW282/Pieņēmumi!$CU$45))),$CH$10)</f>
        <v>0</v>
      </c>
      <c r="CA282" s="6">
        <f t="shared" si="228"/>
        <v>0</v>
      </c>
      <c r="CB282" s="6">
        <f>IF(AND(CA282&gt;=0,CA282&lt;Pieņēmumi!$CU$49),0,
IF(AND(CA282&gt;=Pieņēmumi!$CU$49,CA282&lt;Pieņēmumi!$CU$50),"Mazs",
IF(AND(CA282&gt;=Pieņēmumi!$CU$50,CA282&lt;Pieņēmumi!$CU$51),"Vidējs","Liels")))</f>
        <v>0</v>
      </c>
      <c r="CC282" s="9">
        <f>IF(CB282="Mazs",Pieņēmumi!$CU$34*BZ282,IF(CB282="Vidējs",Pieņēmumi!$CU$35*BZ282,IF(CB282="Liels",Pieņēmumi!$CU$37*BZ282,0)))</f>
        <v>0</v>
      </c>
      <c r="CD282" s="9">
        <f>IF(CB282="Mazs",(Pieņēmumi!$CU$35-Pieņēmumi!$CU$34)*BZ282,0)</f>
        <v>0</v>
      </c>
      <c r="CE282">
        <v>0</v>
      </c>
      <c r="CF282">
        <v>0</v>
      </c>
      <c r="CG282" s="2">
        <v>0</v>
      </c>
      <c r="CH282" s="6">
        <f>ROUNDUP(IF($A282=1,CE282/Pieņēmumi!$DE$42,IF($A282=2,CE282/Pieņēmumi!$DE$43,IF($A282=3,CE282/Pieņēmumi!$DE$44,CE282/Pieņēmumi!$DE$45))),$CH$10)</f>
        <v>0</v>
      </c>
      <c r="CI282" s="6">
        <f t="shared" si="229"/>
        <v>0</v>
      </c>
      <c r="CJ282" s="6">
        <f>IF(AND(CI282&gt;=0,CI282&lt;Pieņēmumi!$DE$49),0,
IF(AND(CI282&gt;=Pieņēmumi!$DE$49,CI282&lt;Pieņēmumi!$DE$50),"Mazs",
IF(AND(CI282&gt;=Pieņēmumi!$DE$50,CI282&lt;Pieņēmumi!$DE$51),"Vidējs","Liels")))</f>
        <v>0</v>
      </c>
      <c r="CK282" s="9">
        <f>IF(CJ282="Mazs",Pieņēmumi!$DE$34*CH282,IF(CJ282="Vidējs",Pieņēmumi!$DE$35*CH282,IF(CJ282="Liels",Pieņēmumi!$DE$37*CH282,0)))</f>
        <v>0</v>
      </c>
      <c r="CL282" s="9">
        <f>IF(CJ282="Mazs",(Pieņēmumi!$DE$35-Pieņēmumi!$DE$34)*CH282,0)</f>
        <v>0</v>
      </c>
      <c r="CM282">
        <v>0</v>
      </c>
      <c r="CN282">
        <v>0</v>
      </c>
      <c r="CO282" s="2">
        <v>0</v>
      </c>
      <c r="CP282" s="6">
        <f>ROUNDUP(IF($A282=1,CM282/Pieņēmumi!$DO$42,IF($A282=2,CM282/Pieņēmumi!$DO$43,IF($A282=3,CM282/Pieņēmumi!$DO$44,CM282/Pieņēmumi!$DO$45))),$CP$10)</f>
        <v>0</v>
      </c>
      <c r="CQ282" s="6">
        <f t="shared" si="230"/>
        <v>0</v>
      </c>
      <c r="CR282" s="6">
        <f>IF(AND(CQ282&gt;=0,CQ282&lt;Pieņēmumi!$DO$49),0,
IF(AND(CQ282&gt;=Pieņēmumi!$DO$49,CQ282&lt;Pieņēmumi!$DO$50),"Mazs",
IF(AND(CQ282&gt;=Pieņēmumi!$DO$50,CQ282&lt;Pieņēmumi!$DO$51),"Vidējs","Liels")))</f>
        <v>0</v>
      </c>
      <c r="CS282" s="9">
        <f>IF(CR282="Mazs",Pieņēmumi!$DO$34*CP282,IF(CR282="Vidējs",Pieņēmumi!$DO$35*CP282,IF(CR282="Liels",Pieņēmumi!$DO$37*CP282,0)))</f>
        <v>0</v>
      </c>
      <c r="CT282" s="9">
        <f>IF(CR282="Mazs",(Pieņēmumi!$DO$35-Pieņēmumi!$DO$34)*CP282,0)</f>
        <v>0</v>
      </c>
      <c r="CU282" s="6">
        <f t="shared" si="231"/>
        <v>91</v>
      </c>
      <c r="CV282" s="6">
        <f t="shared" si="232"/>
        <v>9</v>
      </c>
      <c r="CW282" s="2">
        <f t="shared" si="233"/>
        <v>10.111111111111111</v>
      </c>
      <c r="CX282" t="str">
        <f t="shared" si="234"/>
        <v>Mazā</v>
      </c>
    </row>
    <row r="283" spans="1:102" x14ac:dyDescent="0.25">
      <c r="A283" s="5">
        <v>3</v>
      </c>
      <c r="B283" s="23">
        <v>0.52429334460461563</v>
      </c>
      <c r="C283">
        <v>46</v>
      </c>
      <c r="D283">
        <v>2</v>
      </c>
      <c r="E283" s="2">
        <f>C283/D283</f>
        <v>23</v>
      </c>
      <c r="F283" s="6">
        <f>ROUNDUP(IF($A283=1,C283/Pieņēmumi!$B$39,IF($A283=2,C283/Pieņēmumi!$B$40,IF($A283=3,C283/Pieņēmumi!$B$41,C283/Pieņēmumi!$B$42))),$F$10)</f>
        <v>3</v>
      </c>
      <c r="G283" s="6">
        <f t="shared" si="219"/>
        <v>15.333333333333334</v>
      </c>
      <c r="H283" s="6" t="str">
        <f>IF(AND(G283&gt;=0,G283&lt;Pieņēmumi!$B$46),0,
IF(AND(G283&gt;= Pieņēmumi!$B$46,G283&lt;Pieņēmumi!$B$47), "Mikro",
IF(AND(G283&gt;=Pieņēmumi!$B$47,G283&lt;Pieņēmumi!$B$48), "Mazs",
IF(AND(G283&gt;=Pieņēmumi!$B$48,G283&lt;Pieņēmumi!$B$49), "Vidējs","Liels"))))</f>
        <v>Vidējs</v>
      </c>
      <c r="I283" s="9">
        <f>IF(H283="Mikro",Pieņēmumi!$B$31*F283*0.5,
IF(H283="Mazs",Pieņēmumi!$B$31*F283,
IF(H283="Vidējs",Pieņēmumi!$B$32*F283,
IF(H283="Liels",Pieņēmumi!$B$34*F283,
0))))</f>
        <v>2.4224806201550386</v>
      </c>
      <c r="J283" s="9">
        <f>IF(H283="Mikro",Pieņēmumi!$B$31*F283*0.5,0)</f>
        <v>0</v>
      </c>
      <c r="K283">
        <v>40</v>
      </c>
      <c r="L283">
        <v>2</v>
      </c>
      <c r="M283" s="2">
        <f>K283/L283</f>
        <v>20</v>
      </c>
      <c r="N283" s="6">
        <f>ROUNDUP(IF($A283=1,K283/Pieņēmumi!$L$39,IF($A283=2,K283/Pieņēmumi!$L$40,IF($A283=3,K283/Pieņēmumi!$L$41,K283/Pieņēmumi!$L$42))),$N$10)</f>
        <v>2</v>
      </c>
      <c r="O283" s="6">
        <f t="shared" si="220"/>
        <v>20</v>
      </c>
      <c r="P283" s="6" t="str">
        <f>IF(AND(O283&gt;=0,O283&lt;Pieņēmumi!$L$46),0,
IF(AND(O283&gt;= Pieņēmumi!$L$46,O283&lt;Pieņēmumi!$L$47), "Mikro",
IF(AND(O283&gt;=Pieņēmumi!$L$47,O283&lt;Pieņēmumi!$L$48), "Mazs",
IF(AND(O283&gt;=Pieņēmumi!$L$48,O283&lt;Pieņēmumi!$L$49), "Vidējs","Liels"))))</f>
        <v>Vidējs</v>
      </c>
      <c r="Q283" s="9">
        <f>IF(P283="Mikro",Pieņēmumi!$L$31*N283*0.5,
IF(P283="Mazs",Pieņēmumi!$L$31*N283,
IF(P283="Vidējs",Pieņēmumi!$L$32*N283,
IF(P283="Liels",Pieņēmumi!$L$34*N283,
0))))</f>
        <v>1.6795865633074938</v>
      </c>
      <c r="R283" s="9">
        <f>IF(P283="Mikro",Pieņēmumi!$L$31*N283*0.5,0)</f>
        <v>0</v>
      </c>
      <c r="S283">
        <v>47</v>
      </c>
      <c r="T283">
        <v>2</v>
      </c>
      <c r="U283" s="2">
        <f>S283/T283</f>
        <v>23.5</v>
      </c>
      <c r="V283" s="6">
        <f>ROUNDUP(IF($A283=1,S283/Pieņēmumi!$V$39,IF($A283=2,S283/Pieņēmumi!$V$40,IF($A283=3,S283/Pieņēmumi!$V$41,S283/Pieņēmumi!$V$42))),$V$10)</f>
        <v>3</v>
      </c>
      <c r="W283" s="6">
        <f t="shared" si="221"/>
        <v>15.666666666666666</v>
      </c>
      <c r="X283" s="6" t="str">
        <f>IF(AND(W283&gt;=0,W283&lt;Pieņēmumi!$V$46),0,
IF(AND(W283&gt;= Pieņēmumi!$V$46,W283&lt;Pieņēmumi!$V$47), "Mikro",
IF(AND(W283&gt;=Pieņēmumi!$V$47,W283&lt;Pieņēmumi!$V$48), "Mazs",
IF(AND(W283&gt;=Pieņēmumi!$V$48,W283&lt;Pieņēmumi!$V$49), "Vidējs","Liels"))))</f>
        <v>Vidējs</v>
      </c>
      <c r="Y283" s="9">
        <f>IF(X283="Mikro",Pieņēmumi!$V$31*V283*0.5,
IF(X283="Mazs",Pieņēmumi!$V$31*V283,
IF(X283="Vidējs",Pieņēmumi!$V$32*V283,
IF(X283="Liels",Pieņēmumi!$V$34*V283,
0))))</f>
        <v>2.6162790697674421</v>
      </c>
      <c r="Z283" s="9">
        <f>IF(X283="Mikro",Pieņēmumi!$V$31*V283*0.5,0)</f>
        <v>0</v>
      </c>
      <c r="AA283">
        <v>35</v>
      </c>
      <c r="AB283">
        <v>2</v>
      </c>
      <c r="AC283" s="2">
        <f>AA283/AB283</f>
        <v>17.5</v>
      </c>
      <c r="AD283" s="6">
        <f>ROUNDUP(IF($A283=1,AA283/Pieņēmumi!$AF$39,IF($A283=2,AA283/Pieņēmumi!$AF$40,IF($A283=3,AA283/Pieņēmumi!$AF$41,AA283/Pieņēmumi!$AF$42))),$AD$10)</f>
        <v>2</v>
      </c>
      <c r="AE283" s="6">
        <f t="shared" si="222"/>
        <v>17.5</v>
      </c>
      <c r="AF283" s="6" t="str">
        <f>IF(AND(AE283&gt;=0,AE283&lt;Pieņēmumi!$AF$46),0,
IF(AND(AE283&gt;= Pieņēmumi!$AF$46,AE283&lt;Pieņēmumi!$AF$47), "Mikro",
IF(AND(AE283&gt;=Pieņēmumi!$AF$47,AE283&lt;Pieņēmumi!$AF$48), "Mazs",
IF(AND(AE283&gt;=Pieņēmumi!$AF$48,AE283&lt;Pieņēmumi!$AF$49), "Vidējs","Liels"))))</f>
        <v>Vidējs</v>
      </c>
      <c r="AG283" s="9">
        <f>IF(AF283="Mikro",Pieņēmumi!$AF$31*AD283*0.5,
IF(AF283="Mazs",Pieņēmumi!$AF$31*AD283,
IF(AF283="Vidējs",Pieņēmumi!$AF$32*AD283,
IF(AF283="Liels",Pieņēmumi!$AF$34*AD283,
0))))</f>
        <v>2.0671834625323</v>
      </c>
      <c r="AH283" s="9">
        <f>IF(AF283="Mikro",Pieņēmumi!$AF$31*AD283*0.5,0)</f>
        <v>0</v>
      </c>
      <c r="AI283">
        <v>40</v>
      </c>
      <c r="AJ283">
        <v>2</v>
      </c>
      <c r="AK283" s="2">
        <f>AI283/AJ283</f>
        <v>20</v>
      </c>
      <c r="AL283" s="6">
        <f>ROUNDUP(IF($A283=1,AI283/Pieņēmumi!$AR$39,IF($A283=2,AI283/Pieņēmumi!$AR$40,IF($A283=3,AI283/Pieņēmumi!$AR$41,AI283/Pieņēmumi!$AR$42))),$AL$10)</f>
        <v>2</v>
      </c>
      <c r="AM283" s="6">
        <f t="shared" si="223"/>
        <v>20</v>
      </c>
      <c r="AN283" s="6" t="str">
        <f>IF(AND(AM283&gt;=0,AM283&lt;Pieņēmumi!$AR$46),0,
IF(AND(AM283&gt;= Pieņēmumi!$AR$46,AM283&lt;Pieņēmumi!$AR$47), "Mikro",
IF(AND(AM283&gt;=Pieņēmumi!$AR$47,AM283&lt;Pieņēmumi!$AR$48), "Mazs",
IF(AND(AM283&gt;=Pieņēmumi!$AR$48,AM283&lt;Pieņēmumi!$AR$49), "Vidējs","Liels"))))</f>
        <v>Vidējs</v>
      </c>
      <c r="AO283" s="9">
        <f>IF(AN283="Mikro",Pieņēmumi!$AR$31*AL283*0.5,
IF(AN283="Mazs",Pieņēmumi!$AR$31*AL283,
IF(AN283="Vidējs",Pieņēmumi!$AR$32*AL283,
IF(AN283="Liels",Pieņēmumi!$AR$34*AL283,
0))))</f>
        <v>2.1963824289405687</v>
      </c>
      <c r="AP283" s="9">
        <f>IF(AN283="Mikro",Pieņēmumi!$AR$31*AL283*0.5,0)</f>
        <v>0</v>
      </c>
      <c r="AQ283">
        <v>34</v>
      </c>
      <c r="AR283">
        <v>2</v>
      </c>
      <c r="AS283" s="2">
        <f>AQ283/AR283</f>
        <v>17</v>
      </c>
      <c r="AT283" s="6">
        <f>ROUNDUP(IF($A283=1,AQ283/Pieņēmumi!$BC$39,IF($A283=2,AQ283/Pieņēmumi!$BC$40,IF($A283=3,AQ283/Pieņēmumi!$BC$41,AQ283/Pieņēmumi!$BC$42))),$AT$10)</f>
        <v>2</v>
      </c>
      <c r="AU283" s="6">
        <f t="shared" si="224"/>
        <v>17</v>
      </c>
      <c r="AV283" s="6" t="str">
        <f>IF(AND(AU283&gt;=0,AU283&lt;Pieņēmumi!$BC$46),0,
IF(AND(AU283&gt;= Pieņēmumi!$BC$46,AU283&lt;Pieņēmumi!$BC$47), "Mikro",
IF(AND(AU283&gt;=Pieņēmumi!$BC$47,AU283&lt;Pieņēmumi!$BC$48), "Mazs",
IF(AND(AU283&gt;=Pieņēmumi!$BC$48,AU283&lt;Pieņēmumi!$BC$49), "Vidējs","Liels"))))</f>
        <v>Vidējs</v>
      </c>
      <c r="AW283" s="9">
        <f>IF(AV283="Mikro",Pieņēmumi!$BC$31*AT283*0.5,
IF(AV283="Mazs",Pieņēmumi!$BC$31*AT283,
IF(AV283="Vidējs",Pieņēmumi!$BC$32*AT283,
IF(AV283="Liels",Pieņēmumi!$BC$34*AT283,
0))))</f>
        <v>2.3255813953488373</v>
      </c>
      <c r="AX283" s="9">
        <f>IF(AV283="Mikro",Pieņēmumi!$BC$31*AT283*0.5,0)</f>
        <v>0</v>
      </c>
      <c r="AY283">
        <v>38</v>
      </c>
      <c r="AZ283">
        <v>2</v>
      </c>
      <c r="BA283" s="2">
        <f>AY283/AZ283</f>
        <v>19</v>
      </c>
      <c r="BB283" s="6">
        <f>ROUNDUP(IF($A283=1,AY283/Pieņēmumi!$BN$39,IF($A283=2,AY283/Pieņēmumi!$BN$40,IF($A283=3,AY283/Pieņēmumi!$BN$41,AY283/Pieņēmumi!$BN$42))),$BB$10)</f>
        <v>2</v>
      </c>
      <c r="BC283" s="6">
        <f t="shared" si="225"/>
        <v>19</v>
      </c>
      <c r="BD283" s="6" t="str">
        <f>IF(AND(BC283&gt;=0,BC283&lt;Pieņēmumi!$BN$46),0,
IF(AND(BC283&gt;= Pieņēmumi!$BN$46,BC283&lt;Pieņēmumi!$BN$47), "Mikro",
IF(AND(BC283&gt;=Pieņēmumi!$BN$47,BC283&lt;Pieņēmumi!$BN$48), "Mazs",
IF(AND(BC283&gt;=Pieņēmumi!$BN$48,BC283&lt;Pieņēmumi!$BN$49), "Vidējs","Liels"))))</f>
        <v>Vidējs</v>
      </c>
      <c r="BE283" s="9">
        <f>IF(BD283="Mikro",Pieņēmumi!$BN$31*BB283*0.5,
IF(BD283="Mazs",Pieņēmumi!$BN$31*BB283,
IF(BD283="Vidējs",Pieņēmumi!$BN$32*BB283,
IF(BD283="Liels",Pieņēmumi!$BN$34*BB283,
0))))</f>
        <v>2.454780361757106</v>
      </c>
      <c r="BF283" s="9">
        <f>IF(BD283="Mikro",Pieņēmumi!$BN$31*BB283*0.5,0)</f>
        <v>0</v>
      </c>
      <c r="BG283">
        <v>49</v>
      </c>
      <c r="BH283">
        <v>2</v>
      </c>
      <c r="BI283" s="2">
        <f>BG283/BH283</f>
        <v>24.5</v>
      </c>
      <c r="BJ283" s="6">
        <f>ROUNDUP(IF($A283=1,BG283/Pieņēmumi!$BY$39,IF($A283=2,BG283/Pieņēmumi!$BY$40,IF($A283=3,BG283/Pieņēmumi!$BY$41,BG283/Pieņēmumi!$BY$42))),$BJ$10)</f>
        <v>2</v>
      </c>
      <c r="BK283" s="6">
        <f t="shared" si="226"/>
        <v>24.5</v>
      </c>
      <c r="BL283" s="6" t="str">
        <f>IF(AND(BK283&gt;=0,BK283&lt;Pieņēmumi!$BY$46),0,
IF(AND(BK283&gt;= Pieņēmumi!$BY$46,BK283&lt;Pieņēmumi!$BY$47), "Mikro",
IF(AND(BK283&gt;=Pieņēmumi!$BY$47,BK283&lt;Pieņēmumi!$BY$48), "Mazs",
IF(AND(BK283&gt;=Pieņēmumi!$BY$48,BK283&lt;Pieņēmumi!$BY$49), "Vidējs","Liels"))))</f>
        <v>Liels</v>
      </c>
      <c r="BM283" s="9">
        <f>IF(BL283="Mikro",Pieņēmumi!$BY$31*BJ283*0.5,
IF(BL283="Mazs",Pieņēmumi!$BY$31*BJ283,
IF(BL283="Vidējs",Pieņēmumi!$BY$32*BJ283,
IF(BL283="Liels",Pieņēmumi!$BY$34*BJ283,
0))))</f>
        <v>3.3189033189033186</v>
      </c>
      <c r="BN283" s="9">
        <f>IF(BL283="Mikro",Pieņēmumi!$BY$31*BJ283*0.5,0)</f>
        <v>0</v>
      </c>
      <c r="BO283">
        <v>39</v>
      </c>
      <c r="BP283">
        <v>2</v>
      </c>
      <c r="BQ283" s="2">
        <f t="shared" si="237"/>
        <v>19.5</v>
      </c>
      <c r="BR283" s="6">
        <f>ROUNDUP(IF($A283=1,BO283/Pieņēmumi!$CJ$39,IF($A283=2,BO283/Pieņēmumi!$CJ$40,IF($A283=3,BO283/Pieņēmumi!$CJ$41,BO283/Pieņēmumi!$CJ$42))),$BR$10)</f>
        <v>2</v>
      </c>
      <c r="BS283" s="6">
        <f t="shared" si="227"/>
        <v>19.5</v>
      </c>
      <c r="BT283" s="6" t="str">
        <f>IF(AND(BS283&gt;=0,BS283&lt;Pieņēmumi!$CJ$46),0,
IF(AND(BS283&gt;= Pieņēmumi!$CJ$46,BS283&lt;Pieņēmumi!$CJ$47), "Mikro",
IF(AND(BS283&gt;=Pieņēmumi!$CJ$47,BS283&lt;Pieņēmumi!$CJ$48), "Mazs",
IF(AND(BS283&gt;=Pieņēmumi!$CJ$48,BS283&lt;Pieņēmumi!$CJ$49), "Vidējs","Liels"))))</f>
        <v>Vidējs</v>
      </c>
      <c r="BU283" s="9">
        <f>IF(BT283="Mikro",Pieņēmumi!$CJ$31*BR283*0.5,
IF(BT283="Mazs",Pieņēmumi!$CJ$31*BR283,
IF(BT283="Vidējs",Pieņēmumi!$CJ$32*BR283,
IF(BT283="Liels",Pieņēmumi!$CJ$34*BR283,
0))))</f>
        <v>2.5839793281653747</v>
      </c>
      <c r="BV283" s="9">
        <f>IF(BT283="Mikro",Pieņēmumi!$CJ$31*BR283*0.5,0)</f>
        <v>0</v>
      </c>
      <c r="BW283">
        <v>16</v>
      </c>
      <c r="BX283">
        <v>1</v>
      </c>
      <c r="BY283" s="2">
        <f>BW283/BX283</f>
        <v>16</v>
      </c>
      <c r="BZ283" s="6">
        <f>ROUNDUP(IF($A283=1,BW283/Pieņēmumi!$CU$42,IF($A283=2,BW283/Pieņēmumi!$CU$43,IF($A283=3,BW283/Pieņēmumi!$CU$44,BW283/Pieņēmumi!$CU$45))),$CH$10)</f>
        <v>1</v>
      </c>
      <c r="CA283" s="6">
        <f t="shared" si="228"/>
        <v>16</v>
      </c>
      <c r="CB283" s="6" t="str">
        <f>IF(AND(CA283&gt;=0,CA283&lt;Pieņēmumi!$CU$49),0,
IF(AND(CA283&gt;=Pieņēmumi!$CU$49,CA283&lt;Pieņēmumi!$CU$50),"Mazs",
IF(AND(CA283&gt;=Pieņēmumi!$CU$50,CA283&lt;Pieņēmumi!$CU$51),"Vidējs","Liels")))</f>
        <v>Vidējs</v>
      </c>
      <c r="CC283" s="9">
        <f>IF(CB283="Mazs",Pieņēmumi!$CU$34*BZ283,IF(CB283="Vidējs",Pieņēmumi!$CU$35*BZ283,IF(CB283="Liels",Pieņēmumi!$CU$37*BZ283,0)))</f>
        <v>1.3888888888888891</v>
      </c>
      <c r="CD283" s="9">
        <f>IF(CB283="Mazs",(Pieņēmumi!$CU$35-Pieņēmumi!$CU$34)*BZ283,0)</f>
        <v>0</v>
      </c>
      <c r="CE283">
        <v>14</v>
      </c>
      <c r="CF283">
        <v>1</v>
      </c>
      <c r="CG283" s="2">
        <f>CE283/CF283</f>
        <v>14</v>
      </c>
      <c r="CH283" s="6">
        <f>ROUNDUP(IF($A283=1,CE283/Pieņēmumi!$DE$42,IF($A283=2,CE283/Pieņēmumi!$DE$43,IF($A283=3,CE283/Pieņēmumi!$DE$44,CE283/Pieņēmumi!$DE$45))),$CH$10)</f>
        <v>1</v>
      </c>
      <c r="CI283" s="6">
        <f t="shared" si="229"/>
        <v>14</v>
      </c>
      <c r="CJ283" s="6" t="str">
        <f>IF(AND(CI283&gt;=0,CI283&lt;Pieņēmumi!$DE$49),0,
IF(AND(CI283&gt;=Pieņēmumi!$DE$49,CI283&lt;Pieņēmumi!$DE$50),"Mazs",
IF(AND(CI283&gt;=Pieņēmumi!$DE$50,CI283&lt;Pieņēmumi!$DE$51),"Vidējs","Liels")))</f>
        <v>Vidējs</v>
      </c>
      <c r="CK283" s="9">
        <f>IF(CJ283="Mazs",Pieņēmumi!$DE$34*CH283,IF(CJ283="Vidējs",Pieņēmumi!$DE$35*CH283,IF(CJ283="Liels",Pieņēmumi!$DE$37*CH283,0)))</f>
        <v>1.3888888888888891</v>
      </c>
      <c r="CL283" s="9">
        <f>IF(CJ283="Mazs",(Pieņēmumi!$DE$35-Pieņēmumi!$DE$34)*CH283,0)</f>
        <v>0</v>
      </c>
      <c r="CM283">
        <v>10</v>
      </c>
      <c r="CN283">
        <v>1</v>
      </c>
      <c r="CO283" s="2">
        <f>CM283/CN283</f>
        <v>10</v>
      </c>
      <c r="CP283" s="6">
        <f>ROUNDUP(IF($A283=1,CM283/Pieņēmumi!$DO$42,IF($A283=2,CM283/Pieņēmumi!$DO$43,IF($A283=3,CM283/Pieņēmumi!$DO$44,CM283/Pieņēmumi!$DO$45))),$CP$10)</f>
        <v>1</v>
      </c>
      <c r="CQ283" s="6">
        <f t="shared" si="230"/>
        <v>10</v>
      </c>
      <c r="CR283" s="6" t="str">
        <f>IF(AND(CQ283&gt;=0,CQ283&lt;Pieņēmumi!$DO$49),0,
IF(AND(CQ283&gt;=Pieņēmumi!$DO$49,CQ283&lt;Pieņēmumi!$DO$50),"Mazs",
IF(AND(CQ283&gt;=Pieņēmumi!$DO$50,CQ283&lt;Pieņēmumi!$DO$51),"Vidējs","Liels")))</f>
        <v>Mazs</v>
      </c>
      <c r="CS283" s="9">
        <f>IF(CR283="Mazs",Pieņēmumi!$DO$34*CP283,IF(CR283="Vidējs",Pieņēmumi!$DO$35*CP283,IF(CR283="Liels",Pieņēmumi!$DO$37*CP283,0)))</f>
        <v>1.151571739807034</v>
      </c>
      <c r="CT283" s="9">
        <f>IF(CR283="Mazs",(Pieņēmumi!$DO$35-Pieņēmumi!$DO$34)*CP283,0)</f>
        <v>0.23731714908185508</v>
      </c>
      <c r="CU283" s="6">
        <f t="shared" si="231"/>
        <v>408</v>
      </c>
      <c r="CV283" s="6">
        <f t="shared" si="232"/>
        <v>21</v>
      </c>
      <c r="CW283" s="2">
        <f t="shared" si="233"/>
        <v>19.428571428571427</v>
      </c>
      <c r="CX283" t="str">
        <f t="shared" si="234"/>
        <v>Vidējā</v>
      </c>
    </row>
    <row r="284" spans="1:102" x14ac:dyDescent="0.25">
      <c r="A284" s="5">
        <v>3</v>
      </c>
      <c r="B284" s="23">
        <v>0.52317481159402623</v>
      </c>
      <c r="C284">
        <v>8</v>
      </c>
      <c r="D284">
        <v>1</v>
      </c>
      <c r="E284" s="2">
        <f>C284/D284</f>
        <v>8</v>
      </c>
      <c r="F284" s="6">
        <f>ROUNDUP(IF($A284=1,C284/Pieņēmumi!$B$39,IF($A284=2,C284/Pieņēmumi!$B$40,IF($A284=3,C284/Pieņēmumi!$B$41,C284/Pieņēmumi!$B$42))),$F$10)</f>
        <v>1</v>
      </c>
      <c r="G284" s="6">
        <f t="shared" si="219"/>
        <v>8</v>
      </c>
      <c r="H284" s="6" t="str">
        <f>IF(AND(G284&gt;=0,G284&lt;Pieņēmumi!$B$46),0,
IF(AND(G284&gt;= Pieņēmumi!$B$46,G284&lt;Pieņēmumi!$B$47), "Mikro",
IF(AND(G284&gt;=Pieņēmumi!$B$47,G284&lt;Pieņēmumi!$B$48), "Mazs",
IF(AND(G284&gt;=Pieņēmumi!$B$48,G284&lt;Pieņēmumi!$B$49), "Vidējs","Liels"))))</f>
        <v>Mazs</v>
      </c>
      <c r="I284" s="9">
        <f>IF(H284="Mikro",Pieņēmumi!$B$31*F284*0.5,
IF(H284="Mazs",Pieņēmumi!$B$31*F284,
IF(H284="Vidējs",Pieņēmumi!$B$32*F284,
IF(H284="Liels",Pieņēmumi!$B$34*F284,
0))))</f>
        <v>0.71584189231248063</v>
      </c>
      <c r="J284" s="9">
        <f>IF(H284="Mikro",Pieņēmumi!$B$31*F284*0.5,0)</f>
        <v>0</v>
      </c>
      <c r="K284">
        <v>4</v>
      </c>
      <c r="L284">
        <v>0</v>
      </c>
      <c r="M284" s="2">
        <v>0</v>
      </c>
      <c r="N284" s="6">
        <f>ROUNDUP(IF($A284=1,K284/Pieņēmumi!$L$39,IF($A284=2,K284/Pieņēmumi!$L$40,IF($A284=3,K284/Pieņēmumi!$L$41,K284/Pieņēmumi!$L$42))),$N$10)</f>
        <v>1</v>
      </c>
      <c r="O284" s="6">
        <f t="shared" si="220"/>
        <v>4</v>
      </c>
      <c r="P284" s="6" t="str">
        <f>IF(AND(O284&gt;=0,O284&lt;Pieņēmumi!$L$46),0,
IF(AND(O284&gt;= Pieņēmumi!$L$46,O284&lt;Pieņēmumi!$L$47), "Mikro",
IF(AND(O284&gt;=Pieņēmumi!$L$47,O284&lt;Pieņēmumi!$L$48), "Mazs",
IF(AND(O284&gt;=Pieņēmumi!$L$48,O284&lt;Pieņēmumi!$L$49), "Vidējs","Liels"))))</f>
        <v>Mikro</v>
      </c>
      <c r="Q284" s="9">
        <f>IF(P284="Mikro",Pieņēmumi!$L$31*N284*0.5,
IF(P284="Mazs",Pieņēmumi!$L$31*N284,
IF(P284="Vidējs",Pieņēmumi!$L$32*N284,
IF(P284="Liels",Pieņēmumi!$L$34*N284,
0))))</f>
        <v>0.3734827264239029</v>
      </c>
      <c r="R284" s="9">
        <f>IF(P284="Mikro",Pieņēmumi!$L$31*N284*0.5,0)</f>
        <v>0.3734827264239029</v>
      </c>
      <c r="S284">
        <v>3</v>
      </c>
      <c r="T284">
        <v>0</v>
      </c>
      <c r="U284" s="2">
        <v>0</v>
      </c>
      <c r="V284" s="6">
        <f>ROUNDUP(IF($A284=1,S284/Pieņēmumi!$V$39,IF($A284=2,S284/Pieņēmumi!$V$40,IF($A284=3,S284/Pieņēmumi!$V$41,S284/Pieņēmumi!$V$42))),$V$10)</f>
        <v>1</v>
      </c>
      <c r="W284" s="6">
        <f t="shared" si="221"/>
        <v>3</v>
      </c>
      <c r="X284" s="6" t="str">
        <f>IF(AND(W284&gt;=0,W284&lt;Pieņēmumi!$V$46),0,
IF(AND(W284&gt;= Pieņēmumi!$V$46,W284&lt;Pieņēmumi!$V$47), "Mikro",
IF(AND(W284&gt;=Pieņēmumi!$V$47,W284&lt;Pieņēmumi!$V$48), "Mazs",
IF(AND(W284&gt;=Pieņēmumi!$V$48,W284&lt;Pieņēmumi!$V$49), "Vidējs","Liels"))))</f>
        <v>Mikro</v>
      </c>
      <c r="Y284" s="9">
        <f>IF(X284="Mikro",Pieņēmumi!$V$31*V284*0.5,
IF(X284="Mazs",Pieņēmumi!$V$31*V284,
IF(X284="Vidējs",Pieņēmumi!$V$32*V284,
IF(X284="Liels",Pieņēmumi!$V$34*V284,
0))))</f>
        <v>0.38904450669156554</v>
      </c>
      <c r="Z284" s="9">
        <f>IF(X284="Mikro",Pieņēmumi!$V$31*V284*0.5,0)</f>
        <v>0.38904450669156554</v>
      </c>
      <c r="AA284">
        <v>4</v>
      </c>
      <c r="AB284">
        <v>1</v>
      </c>
      <c r="AC284" s="2">
        <f>AA284/AB284</f>
        <v>4</v>
      </c>
      <c r="AD284" s="6">
        <f>ROUNDUP(IF($A284=1,AA284/Pieņēmumi!$AF$39,IF($A284=2,AA284/Pieņēmumi!$AF$40,IF($A284=3,AA284/Pieņēmumi!$AF$41,AA284/Pieņēmumi!$AF$42))),$AD$10)</f>
        <v>1</v>
      </c>
      <c r="AE284" s="6">
        <f t="shared" si="222"/>
        <v>4</v>
      </c>
      <c r="AF284" s="6" t="str">
        <f>IF(AND(AE284&gt;=0,AE284&lt;Pieņēmumi!$AF$46),0,
IF(AND(AE284&gt;= Pieņēmumi!$AF$46,AE284&lt;Pieņēmumi!$AF$47), "Mikro",
IF(AND(AE284&gt;=Pieņēmumi!$AF$47,AE284&lt;Pieņēmumi!$AF$48), "Mazs",
IF(AND(AE284&gt;=Pieņēmumi!$AF$48,AE284&lt;Pieņēmumi!$AF$49), "Vidējs","Liels"))))</f>
        <v>Mikro</v>
      </c>
      <c r="AG284" s="9">
        <f>IF(AF284="Mikro",Pieņēmumi!$AF$31*AD284*0.5,
IF(AF284="Mazs",Pieņēmumi!$AF$31*AD284,
IF(AF284="Vidējs",Pieņēmumi!$AF$32*AD284,
IF(AF284="Liels",Pieņēmumi!$AF$34*AD284,
0))))</f>
        <v>0.42016806722689076</v>
      </c>
      <c r="AH284" s="9">
        <f>IF(AF284="Mikro",Pieņēmumi!$AF$31*AD284*0.5,0)</f>
        <v>0.42016806722689076</v>
      </c>
      <c r="AI284">
        <v>3</v>
      </c>
      <c r="AJ284">
        <v>0</v>
      </c>
      <c r="AK284" s="2">
        <v>0</v>
      </c>
      <c r="AL284" s="6">
        <f>ROUNDUP(IF($A284=1,AI284/Pieņēmumi!$AR$39,IF($A284=2,AI284/Pieņēmumi!$AR$40,IF($A284=3,AI284/Pieņēmumi!$AR$41,AI284/Pieņēmumi!$AR$42))),$AL$10)</f>
        <v>1</v>
      </c>
      <c r="AM284" s="6">
        <f t="shared" si="223"/>
        <v>3</v>
      </c>
      <c r="AN284" s="6" t="str">
        <f>IF(AND(AM284&gt;=0,AM284&lt;Pieņēmumi!$AR$46),0,
IF(AND(AM284&gt;= Pieņēmumi!$AR$46,AM284&lt;Pieņēmumi!$AR$47), "Mikro",
IF(AND(AM284&gt;=Pieņēmumi!$AR$47,AM284&lt;Pieņēmumi!$AR$48), "Mazs",
IF(AND(AM284&gt;=Pieņēmumi!$AR$48,AM284&lt;Pieņēmumi!$AR$49), "Vidējs","Liels"))))</f>
        <v>Mikro</v>
      </c>
      <c r="AO284" s="9">
        <f>IF(AN284="Mikro",Pieņēmumi!$AR$31*AL284*0.5,
IF(AN284="Mazs",Pieņēmumi!$AR$31*AL284,
IF(AN284="Vidējs",Pieņēmumi!$AR$32*AL284,
IF(AN284="Liels",Pieņēmumi!$AR$34*AL284,
0))))</f>
        <v>0.45129162776221604</v>
      </c>
      <c r="AP284" s="9">
        <f>IF(AN284="Mikro",Pieņēmumi!$AR$31*AL284*0.5,0)</f>
        <v>0.45129162776221604</v>
      </c>
      <c r="AQ284">
        <v>4</v>
      </c>
      <c r="AR284">
        <v>1</v>
      </c>
      <c r="AS284" s="2">
        <f>AQ284/AR284</f>
        <v>4</v>
      </c>
      <c r="AT284" s="6">
        <f>ROUNDUP(IF($A284=1,AQ284/Pieņēmumi!$BC$39,IF($A284=2,AQ284/Pieņēmumi!$BC$40,IF($A284=3,AQ284/Pieņēmumi!$BC$41,AQ284/Pieņēmumi!$BC$42))),$AT$10)</f>
        <v>1</v>
      </c>
      <c r="AU284" s="6">
        <f t="shared" si="224"/>
        <v>4</v>
      </c>
      <c r="AV284" s="6" t="str">
        <f>IF(AND(AU284&gt;=0,AU284&lt;Pieņēmumi!$BC$46),0,
IF(AND(AU284&gt;= Pieņēmumi!$BC$46,AU284&lt;Pieņēmumi!$BC$47), "Mikro",
IF(AND(AU284&gt;=Pieņēmumi!$BC$47,AU284&lt;Pieņēmumi!$BC$48), "Mazs",
IF(AND(AU284&gt;=Pieņēmumi!$BC$48,AU284&lt;Pieņēmumi!$BC$49), "Vidējs","Liels"))))</f>
        <v>Mikro</v>
      </c>
      <c r="AW284" s="9">
        <f>IF(AV284="Mikro",Pieņēmumi!$BC$31*AT284*0.5,
IF(AV284="Mazs",Pieņēmumi!$BC$31*AT284,
IF(AV284="Vidējs",Pieņēmumi!$BC$32*AT284,
IF(AV284="Liels",Pieņēmumi!$BC$34*AT284,
0))))</f>
        <v>0.48241518829754126</v>
      </c>
      <c r="AX284" s="9">
        <f>IF(AV284="Mikro",Pieņēmumi!$BC$31*AT284*0.5,0)</f>
        <v>0.48241518829754126</v>
      </c>
      <c r="AY284">
        <v>2</v>
      </c>
      <c r="AZ284">
        <v>1</v>
      </c>
      <c r="BA284" s="2">
        <f>AY284/AZ284</f>
        <v>2</v>
      </c>
      <c r="BB284" s="6">
        <f>ROUNDUP(IF($A284=1,AY284/Pieņēmumi!$BN$39,IF($A284=2,AY284/Pieņēmumi!$BN$40,IF($A284=3,AY284/Pieņēmumi!$BN$41,AY284/Pieņēmumi!$BN$42))),$BB$10)</f>
        <v>1</v>
      </c>
      <c r="BC284" s="6">
        <f t="shared" si="225"/>
        <v>2</v>
      </c>
      <c r="BD284" s="6" t="str">
        <f>IF(AND(BC284&gt;=0,BC284&lt;Pieņēmumi!$BN$46),0,
IF(AND(BC284&gt;= Pieņēmumi!$BN$46,BC284&lt;Pieņēmumi!$BN$47), "Mikro",
IF(AND(BC284&gt;=Pieņēmumi!$BN$47,BC284&lt;Pieņēmumi!$BN$48), "Mazs",
IF(AND(BC284&gt;=Pieņēmumi!$BN$48,BC284&lt;Pieņēmumi!$BN$49), "Vidējs","Liels"))))</f>
        <v>Mikro</v>
      </c>
      <c r="BE284" s="9">
        <f>IF(BD284="Mikro",Pieņēmumi!$BN$31*BB284*0.5,
IF(BD284="Mazs",Pieņēmumi!$BN$31*BB284,
IF(BD284="Vidējs",Pieņēmumi!$BN$32*BB284,
IF(BD284="Liels",Pieņēmumi!$BN$34*BB284,
0))))</f>
        <v>0.51353874883286654</v>
      </c>
      <c r="BF284" s="9">
        <f>IF(BD284="Mikro",Pieņēmumi!$BN$31*BB284*0.5,0)</f>
        <v>0.51353874883286654</v>
      </c>
      <c r="BG284">
        <v>5</v>
      </c>
      <c r="BH284">
        <v>0</v>
      </c>
      <c r="BI284" s="2">
        <v>0</v>
      </c>
      <c r="BJ284" s="6">
        <f>ROUNDUP(IF($A284=1,BG284/Pieņēmumi!$BY$39,IF($A284=2,BG284/Pieņēmumi!$BY$40,IF($A284=3,BG284/Pieņēmumi!$BY$41,BG284/Pieņēmumi!$BY$42))),$BJ$10)</f>
        <v>1</v>
      </c>
      <c r="BK284" s="6">
        <f t="shared" si="226"/>
        <v>5</v>
      </c>
      <c r="BL284" s="6" t="str">
        <f>IF(AND(BK284&gt;=0,BK284&lt;Pieņēmumi!$BY$46),0,
IF(AND(BK284&gt;= Pieņēmumi!$BY$46,BK284&lt;Pieņēmumi!$BY$47), "Mikro",
IF(AND(BK284&gt;=Pieņēmumi!$BY$47,BK284&lt;Pieņēmumi!$BY$48), "Mazs",
IF(AND(BK284&gt;=Pieņēmumi!$BY$48,BK284&lt;Pieņēmumi!$BY$49), "Vidējs","Liels"))))</f>
        <v>Mikro</v>
      </c>
      <c r="BM284" s="9">
        <f>IF(BL284="Mikro",Pieņēmumi!$BY$31*BJ284*0.5,
IF(BL284="Mazs",Pieņēmumi!$BY$31*BJ284,
IF(BL284="Vidējs",Pieņēmumi!$BY$32*BJ284,
IF(BL284="Liels",Pieņēmumi!$BY$34*BJ284,
0))))</f>
        <v>0.54466230936819171</v>
      </c>
      <c r="BN284" s="9">
        <f>IF(BL284="Mikro",Pieņēmumi!$BY$31*BJ284*0.5,0)</f>
        <v>0.54466230936819171</v>
      </c>
      <c r="BO284">
        <v>5</v>
      </c>
      <c r="BP284">
        <v>1</v>
      </c>
      <c r="BQ284" s="2">
        <f t="shared" si="237"/>
        <v>5</v>
      </c>
      <c r="BR284" s="6">
        <f>ROUNDUP(IF($A284=1,BO284/Pieņēmumi!$CJ$39,IF($A284=2,BO284/Pieņēmumi!$CJ$40,IF($A284=3,BO284/Pieņēmumi!$CJ$41,BO284/Pieņēmumi!$CJ$42))),$BR$10)</f>
        <v>1</v>
      </c>
      <c r="BS284" s="6">
        <f t="shared" si="227"/>
        <v>5</v>
      </c>
      <c r="BT284" s="6" t="str">
        <f>IF(AND(BS284&gt;=0,BS284&lt;Pieņēmumi!$CJ$46),0,
IF(AND(BS284&gt;= Pieņēmumi!$CJ$46,BS284&lt;Pieņēmumi!$CJ$47), "Mikro",
IF(AND(BS284&gt;=Pieņēmumi!$CJ$47,BS284&lt;Pieņēmumi!$CJ$48), "Mazs",
IF(AND(BS284&gt;=Pieņēmumi!$CJ$48,BS284&lt;Pieņēmumi!$CJ$49), "Vidējs","Liels"))))</f>
        <v>Mikro</v>
      </c>
      <c r="BU284" s="9">
        <f>IF(BT284="Mikro",Pieņēmumi!$CJ$31*BR284*0.5,
IF(BT284="Mazs",Pieņēmumi!$CJ$31*BR284,
IF(BT284="Vidējs",Pieņēmumi!$CJ$32*BR284,
IF(BT284="Liels",Pieņēmumi!$CJ$34*BR284,
0))))</f>
        <v>0.54466230936819171</v>
      </c>
      <c r="BV284" s="9">
        <f>IF(BT284="Mikro",Pieņēmumi!$CJ$31*BR284*0.5,0)</f>
        <v>0.54466230936819171</v>
      </c>
      <c r="BW284">
        <v>0</v>
      </c>
      <c r="BX284">
        <v>0</v>
      </c>
      <c r="BY284" s="2">
        <v>0</v>
      </c>
      <c r="BZ284" s="6">
        <f>ROUNDUP(IF($A284=1,BW284/Pieņēmumi!$CU$42,IF($A284=2,BW284/Pieņēmumi!$CU$43,IF($A284=3,BW284/Pieņēmumi!$CU$44,BW284/Pieņēmumi!$CU$45))),$CH$10)</f>
        <v>0</v>
      </c>
      <c r="CA284" s="6">
        <f t="shared" si="228"/>
        <v>0</v>
      </c>
      <c r="CB284" s="6">
        <f>IF(AND(CA284&gt;=0,CA284&lt;Pieņēmumi!$CU$49),0,
IF(AND(CA284&gt;=Pieņēmumi!$CU$49,CA284&lt;Pieņēmumi!$CU$50),"Mazs",
IF(AND(CA284&gt;=Pieņēmumi!$CU$50,CA284&lt;Pieņēmumi!$CU$51),"Vidējs","Liels")))</f>
        <v>0</v>
      </c>
      <c r="CC284" s="9">
        <f>IF(CB284="Mazs",Pieņēmumi!$CU$34*BZ284,IF(CB284="Vidējs",Pieņēmumi!$CU$35*BZ284,IF(CB284="Liels",Pieņēmumi!$CU$37*BZ284,0)))</f>
        <v>0</v>
      </c>
      <c r="CD284" s="9">
        <f>IF(CB284="Mazs",(Pieņēmumi!$CU$35-Pieņēmumi!$CU$34)*BZ284,0)</f>
        <v>0</v>
      </c>
      <c r="CE284">
        <v>0</v>
      </c>
      <c r="CF284">
        <v>0</v>
      </c>
      <c r="CG284" s="2">
        <v>0</v>
      </c>
      <c r="CH284" s="6">
        <f>ROUNDUP(IF($A284=1,CE284/Pieņēmumi!$DE$42,IF($A284=2,CE284/Pieņēmumi!$DE$43,IF($A284=3,CE284/Pieņēmumi!$DE$44,CE284/Pieņēmumi!$DE$45))),$CH$10)</f>
        <v>0</v>
      </c>
      <c r="CI284" s="6">
        <f t="shared" si="229"/>
        <v>0</v>
      </c>
      <c r="CJ284" s="6">
        <f>IF(AND(CI284&gt;=0,CI284&lt;Pieņēmumi!$DE$49),0,
IF(AND(CI284&gt;=Pieņēmumi!$DE$49,CI284&lt;Pieņēmumi!$DE$50),"Mazs",
IF(AND(CI284&gt;=Pieņēmumi!$DE$50,CI284&lt;Pieņēmumi!$DE$51),"Vidējs","Liels")))</f>
        <v>0</v>
      </c>
      <c r="CK284" s="9">
        <f>IF(CJ284="Mazs",Pieņēmumi!$DE$34*CH284,IF(CJ284="Vidējs",Pieņēmumi!$DE$35*CH284,IF(CJ284="Liels",Pieņēmumi!$DE$37*CH284,0)))</f>
        <v>0</v>
      </c>
      <c r="CL284" s="9">
        <f>IF(CJ284="Mazs",(Pieņēmumi!$DE$35-Pieņēmumi!$DE$34)*CH284,0)</f>
        <v>0</v>
      </c>
      <c r="CM284">
        <v>0</v>
      </c>
      <c r="CN284">
        <v>0</v>
      </c>
      <c r="CO284" s="2">
        <v>0</v>
      </c>
      <c r="CP284" s="6">
        <f>ROUNDUP(IF($A284=1,CM284/Pieņēmumi!$DO$42,IF($A284=2,CM284/Pieņēmumi!$DO$43,IF($A284=3,CM284/Pieņēmumi!$DO$44,CM284/Pieņēmumi!$DO$45))),$CP$10)</f>
        <v>0</v>
      </c>
      <c r="CQ284" s="6">
        <f t="shared" si="230"/>
        <v>0</v>
      </c>
      <c r="CR284" s="6">
        <f>IF(AND(CQ284&gt;=0,CQ284&lt;Pieņēmumi!$DO$49),0,
IF(AND(CQ284&gt;=Pieņēmumi!$DO$49,CQ284&lt;Pieņēmumi!$DO$50),"Mazs",
IF(AND(CQ284&gt;=Pieņēmumi!$DO$50,CQ284&lt;Pieņēmumi!$DO$51),"Vidējs","Liels")))</f>
        <v>0</v>
      </c>
      <c r="CS284" s="9">
        <f>IF(CR284="Mazs",Pieņēmumi!$DO$34*CP284,IF(CR284="Vidējs",Pieņēmumi!$DO$35*CP284,IF(CR284="Liels",Pieņēmumi!$DO$37*CP284,0)))</f>
        <v>0</v>
      </c>
      <c r="CT284" s="9">
        <f>IF(CR284="Mazs",(Pieņēmumi!$DO$35-Pieņēmumi!$DO$34)*CP284,0)</f>
        <v>0</v>
      </c>
      <c r="CU284" s="6">
        <f t="shared" si="231"/>
        <v>38</v>
      </c>
      <c r="CV284" s="6">
        <f t="shared" si="232"/>
        <v>5</v>
      </c>
      <c r="CW284" s="2">
        <f t="shared" si="233"/>
        <v>7.6</v>
      </c>
      <c r="CX284" t="str">
        <f t="shared" si="234"/>
        <v>Mazā</v>
      </c>
    </row>
    <row r="285" spans="1:102" x14ac:dyDescent="0.25">
      <c r="A285" s="5">
        <v>1</v>
      </c>
      <c r="B285" s="23">
        <v>0.52106508064676516</v>
      </c>
      <c r="C285">
        <v>0</v>
      </c>
      <c r="D285">
        <v>0</v>
      </c>
      <c r="E285" s="2">
        <v>0</v>
      </c>
      <c r="F285" s="6">
        <f>ROUNDUP(IF($A285=1,C285/Pieņēmumi!$B$39,IF($A285=2,C285/Pieņēmumi!$B$40,IF($A285=3,C285/Pieņēmumi!$B$41,C285/Pieņēmumi!$B$42))),$F$10)</f>
        <v>0</v>
      </c>
      <c r="G285" s="6">
        <f t="shared" si="219"/>
        <v>0</v>
      </c>
      <c r="H285" s="6">
        <f>IF(AND(G285&gt;=0,G285&lt;Pieņēmumi!$B$46),0,
IF(AND(G285&gt;= Pieņēmumi!$B$46,G285&lt;Pieņēmumi!$B$47), "Mikro",
IF(AND(G285&gt;=Pieņēmumi!$B$47,G285&lt;Pieņēmumi!$B$48), "Mazs",
IF(AND(G285&gt;=Pieņēmumi!$B$48,G285&lt;Pieņēmumi!$B$49), "Vidējs","Liels"))))</f>
        <v>0</v>
      </c>
      <c r="I285" s="9">
        <f>IF(H285="Mikro",Pieņēmumi!$B$31*F285*0.5,
IF(H285="Mazs",Pieņēmumi!$B$31*F285,
IF(H285="Vidējs",Pieņēmumi!$B$32*F285,
IF(H285="Liels",Pieņēmumi!$B$34*F285,
0))))</f>
        <v>0</v>
      </c>
      <c r="J285" s="9">
        <f>IF(H285="Mikro",Pieņēmumi!$B$31*F285*0.5,0)</f>
        <v>0</v>
      </c>
      <c r="K285">
        <v>0</v>
      </c>
      <c r="L285">
        <v>0</v>
      </c>
      <c r="M285" s="2">
        <v>0</v>
      </c>
      <c r="N285" s="6">
        <f>ROUNDUP(IF($A285=1,K285/Pieņēmumi!$L$39,IF($A285=2,K285/Pieņēmumi!$L$40,IF($A285=3,K285/Pieņēmumi!$L$41,K285/Pieņēmumi!$L$42))),$N$10)</f>
        <v>0</v>
      </c>
      <c r="O285" s="6">
        <f t="shared" si="220"/>
        <v>0</v>
      </c>
      <c r="P285" s="6">
        <f>IF(AND(O285&gt;=0,O285&lt;Pieņēmumi!$L$46),0,
IF(AND(O285&gt;= Pieņēmumi!$L$46,O285&lt;Pieņēmumi!$L$47), "Mikro",
IF(AND(O285&gt;=Pieņēmumi!$L$47,O285&lt;Pieņēmumi!$L$48), "Mazs",
IF(AND(O285&gt;=Pieņēmumi!$L$48,O285&lt;Pieņēmumi!$L$49), "Vidējs","Liels"))))</f>
        <v>0</v>
      </c>
      <c r="Q285" s="9">
        <f>IF(P285="Mikro",Pieņēmumi!$L$31*N285*0.5,
IF(P285="Mazs",Pieņēmumi!$L$31*N285,
IF(P285="Vidējs",Pieņēmumi!$L$32*N285,
IF(P285="Liels",Pieņēmumi!$L$34*N285,
0))))</f>
        <v>0</v>
      </c>
      <c r="R285" s="9">
        <f>IF(P285="Mikro",Pieņēmumi!$L$31*N285*0.5,0)</f>
        <v>0</v>
      </c>
      <c r="S285">
        <v>0</v>
      </c>
      <c r="T285">
        <v>0</v>
      </c>
      <c r="U285" s="2">
        <v>0</v>
      </c>
      <c r="V285" s="6">
        <f>ROUNDUP(IF($A285=1,S285/Pieņēmumi!$V$39,IF($A285=2,S285/Pieņēmumi!$V$40,IF($A285=3,S285/Pieņēmumi!$V$41,S285/Pieņēmumi!$V$42))),$V$10)</f>
        <v>0</v>
      </c>
      <c r="W285" s="6">
        <f t="shared" si="221"/>
        <v>0</v>
      </c>
      <c r="X285" s="6">
        <f>IF(AND(W285&gt;=0,W285&lt;Pieņēmumi!$V$46),0,
IF(AND(W285&gt;= Pieņēmumi!$V$46,W285&lt;Pieņēmumi!$V$47), "Mikro",
IF(AND(W285&gt;=Pieņēmumi!$V$47,W285&lt;Pieņēmumi!$V$48), "Mazs",
IF(AND(W285&gt;=Pieņēmumi!$V$48,W285&lt;Pieņēmumi!$V$49), "Vidējs","Liels"))))</f>
        <v>0</v>
      </c>
      <c r="Y285" s="9">
        <f>IF(X285="Mikro",Pieņēmumi!$V$31*V285*0.5,
IF(X285="Mazs",Pieņēmumi!$V$31*V285,
IF(X285="Vidējs",Pieņēmumi!$V$32*V285,
IF(X285="Liels",Pieņēmumi!$V$34*V285,
0))))</f>
        <v>0</v>
      </c>
      <c r="Z285" s="9">
        <f>IF(X285="Mikro",Pieņēmumi!$V$31*V285*0.5,0)</f>
        <v>0</v>
      </c>
      <c r="AA285">
        <v>0</v>
      </c>
      <c r="AB285">
        <v>0</v>
      </c>
      <c r="AC285" s="2">
        <v>0</v>
      </c>
      <c r="AD285" s="6">
        <f>ROUNDUP(IF($A285=1,AA285/Pieņēmumi!$AF$39,IF($A285=2,AA285/Pieņēmumi!$AF$40,IF($A285=3,AA285/Pieņēmumi!$AF$41,AA285/Pieņēmumi!$AF$42))),$AD$10)</f>
        <v>0</v>
      </c>
      <c r="AE285" s="6">
        <f t="shared" si="222"/>
        <v>0</v>
      </c>
      <c r="AF285" s="6">
        <f>IF(AND(AE285&gt;=0,AE285&lt;Pieņēmumi!$AF$46),0,
IF(AND(AE285&gt;= Pieņēmumi!$AF$46,AE285&lt;Pieņēmumi!$AF$47), "Mikro",
IF(AND(AE285&gt;=Pieņēmumi!$AF$47,AE285&lt;Pieņēmumi!$AF$48), "Mazs",
IF(AND(AE285&gt;=Pieņēmumi!$AF$48,AE285&lt;Pieņēmumi!$AF$49), "Vidējs","Liels"))))</f>
        <v>0</v>
      </c>
      <c r="AG285" s="9">
        <f>IF(AF285="Mikro",Pieņēmumi!$AF$31*AD285*0.5,
IF(AF285="Mazs",Pieņēmumi!$AF$31*AD285,
IF(AF285="Vidējs",Pieņēmumi!$AF$32*AD285,
IF(AF285="Liels",Pieņēmumi!$AF$34*AD285,
0))))</f>
        <v>0</v>
      </c>
      <c r="AH285" s="9">
        <f>IF(AF285="Mikro",Pieņēmumi!$AF$31*AD285*0.5,0)</f>
        <v>0</v>
      </c>
      <c r="AI285">
        <v>0</v>
      </c>
      <c r="AJ285">
        <v>0</v>
      </c>
      <c r="AK285" s="2">
        <v>0</v>
      </c>
      <c r="AL285" s="6">
        <f>ROUNDUP(IF($A285=1,AI285/Pieņēmumi!$AR$39,IF($A285=2,AI285/Pieņēmumi!$AR$40,IF($A285=3,AI285/Pieņēmumi!$AR$41,AI285/Pieņēmumi!$AR$42))),$AL$10)</f>
        <v>0</v>
      </c>
      <c r="AM285" s="6">
        <f t="shared" si="223"/>
        <v>0</v>
      </c>
      <c r="AN285" s="6">
        <f>IF(AND(AM285&gt;=0,AM285&lt;Pieņēmumi!$AR$46),0,
IF(AND(AM285&gt;= Pieņēmumi!$AR$46,AM285&lt;Pieņēmumi!$AR$47), "Mikro",
IF(AND(AM285&gt;=Pieņēmumi!$AR$47,AM285&lt;Pieņēmumi!$AR$48), "Mazs",
IF(AND(AM285&gt;=Pieņēmumi!$AR$48,AM285&lt;Pieņēmumi!$AR$49), "Vidējs","Liels"))))</f>
        <v>0</v>
      </c>
      <c r="AO285" s="9">
        <f>IF(AN285="Mikro",Pieņēmumi!$AR$31*AL285*0.5,
IF(AN285="Mazs",Pieņēmumi!$AR$31*AL285,
IF(AN285="Vidējs",Pieņēmumi!$AR$32*AL285,
IF(AN285="Liels",Pieņēmumi!$AR$34*AL285,
0))))</f>
        <v>0</v>
      </c>
      <c r="AP285" s="9">
        <f>IF(AN285="Mikro",Pieņēmumi!$AR$31*AL285*0.5,0)</f>
        <v>0</v>
      </c>
      <c r="AQ285">
        <v>0</v>
      </c>
      <c r="AR285">
        <v>0</v>
      </c>
      <c r="AS285" s="2">
        <v>0</v>
      </c>
      <c r="AT285" s="6">
        <f>ROUNDUP(IF($A285=1,AQ285/Pieņēmumi!$BC$39,IF($A285=2,AQ285/Pieņēmumi!$BC$40,IF($A285=3,AQ285/Pieņēmumi!$BC$41,AQ285/Pieņēmumi!$BC$42))),$AT$10)</f>
        <v>0</v>
      </c>
      <c r="AU285" s="6">
        <f t="shared" si="224"/>
        <v>0</v>
      </c>
      <c r="AV285" s="6">
        <f>IF(AND(AU285&gt;=0,AU285&lt;Pieņēmumi!$BC$46),0,
IF(AND(AU285&gt;= Pieņēmumi!$BC$46,AU285&lt;Pieņēmumi!$BC$47), "Mikro",
IF(AND(AU285&gt;=Pieņēmumi!$BC$47,AU285&lt;Pieņēmumi!$BC$48), "Mazs",
IF(AND(AU285&gt;=Pieņēmumi!$BC$48,AU285&lt;Pieņēmumi!$BC$49), "Vidējs","Liels"))))</f>
        <v>0</v>
      </c>
      <c r="AW285" s="9">
        <f>IF(AV285="Mikro",Pieņēmumi!$BC$31*AT285*0.5,
IF(AV285="Mazs",Pieņēmumi!$BC$31*AT285,
IF(AV285="Vidējs",Pieņēmumi!$BC$32*AT285,
IF(AV285="Liels",Pieņēmumi!$BC$34*AT285,
0))))</f>
        <v>0</v>
      </c>
      <c r="AX285" s="9">
        <f>IF(AV285="Mikro",Pieņēmumi!$BC$31*AT285*0.5,0)</f>
        <v>0</v>
      </c>
      <c r="AY285">
        <v>67</v>
      </c>
      <c r="AZ285">
        <v>3</v>
      </c>
      <c r="BA285" s="2">
        <f>AY285/AZ285</f>
        <v>22.333333333333332</v>
      </c>
      <c r="BB285" s="6">
        <f>ROUNDUP(IF($A285=1,AY285/Pieņēmumi!$BN$39,IF($A285=2,AY285/Pieņēmumi!$BN$40,IF($A285=3,AY285/Pieņēmumi!$BN$41,AY285/Pieņēmumi!$BN$42))),$BB$10)</f>
        <v>3</v>
      </c>
      <c r="BC285" s="6">
        <f t="shared" si="225"/>
        <v>22.333333333333332</v>
      </c>
      <c r="BD285" s="6" t="str">
        <f>IF(AND(BC285&gt;=0,BC285&lt;Pieņēmumi!$BN$46),0,
IF(AND(BC285&gt;= Pieņēmumi!$BN$46,BC285&lt;Pieņēmumi!$BN$47), "Mikro",
IF(AND(BC285&gt;=Pieņēmumi!$BN$47,BC285&lt;Pieņēmumi!$BN$48), "Mazs",
IF(AND(BC285&gt;=Pieņēmumi!$BN$48,BC285&lt;Pieņēmumi!$BN$49), "Vidējs","Liels"))))</f>
        <v>Liels</v>
      </c>
      <c r="BE285" s="9">
        <f>IF(BD285="Mikro",Pieņēmumi!$BN$31*BB285*0.5,
IF(BD285="Mazs",Pieņēmumi!$BN$31*BB285,
IF(BD285="Vidējs",Pieņēmumi!$BN$32*BB285,
IF(BD285="Liels",Pieņēmumi!$BN$34*BB285,
0))))</f>
        <v>4.7619047619047619</v>
      </c>
      <c r="BF285" s="9">
        <f>IF(BD285="Mikro",Pieņēmumi!$BN$31*BB285*0.5,0)</f>
        <v>0</v>
      </c>
      <c r="BG285">
        <v>94</v>
      </c>
      <c r="BH285">
        <v>3</v>
      </c>
      <c r="BI285" s="2">
        <f t="shared" ref="BI285:BI306" si="238">BG285/BH285</f>
        <v>31.333333333333332</v>
      </c>
      <c r="BJ285" s="6">
        <f>ROUNDUP(IF($A285=1,BG285/Pieņēmumi!$BY$39,IF($A285=2,BG285/Pieņēmumi!$BY$40,IF($A285=3,BG285/Pieņēmumi!$BY$41,BG285/Pieņēmumi!$BY$42))),$BJ$10)</f>
        <v>4</v>
      </c>
      <c r="BK285" s="6">
        <f t="shared" si="226"/>
        <v>23.5</v>
      </c>
      <c r="BL285" s="6" t="str">
        <f>IF(AND(BK285&gt;=0,BK285&lt;Pieņēmumi!$BY$46),0,
IF(AND(BK285&gt;= Pieņēmumi!$BY$46,BK285&lt;Pieņēmumi!$BY$47), "Mikro",
IF(AND(BK285&gt;=Pieņēmumi!$BY$47,BK285&lt;Pieņēmumi!$BY$48), "Mazs",
IF(AND(BK285&gt;=Pieņēmumi!$BY$48,BK285&lt;Pieņēmumi!$BY$49), "Vidējs","Liels"))))</f>
        <v>Liels</v>
      </c>
      <c r="BM285" s="9">
        <f>IF(BL285="Mikro",Pieņēmumi!$BY$31*BJ285*0.5,
IF(BL285="Mazs",Pieņēmumi!$BY$31*BJ285,
IF(BL285="Vidējs",Pieņēmumi!$BY$32*BJ285,
IF(BL285="Liels",Pieņēmumi!$BY$34*BJ285,
0))))</f>
        <v>6.6378066378066372</v>
      </c>
      <c r="BN285" s="9">
        <f>IF(BL285="Mikro",Pieņēmumi!$BY$31*BJ285*0.5,0)</f>
        <v>0</v>
      </c>
      <c r="BO285">
        <v>80</v>
      </c>
      <c r="BP285">
        <v>3</v>
      </c>
      <c r="BQ285" s="2">
        <f t="shared" si="237"/>
        <v>26.666666666666668</v>
      </c>
      <c r="BR285" s="6">
        <f>ROUNDUP(IF($A285=1,BO285/Pieņēmumi!$CJ$39,IF($A285=2,BO285/Pieņēmumi!$CJ$40,IF($A285=3,BO285/Pieņēmumi!$CJ$41,BO285/Pieņēmumi!$CJ$42))),$BR$10)</f>
        <v>4</v>
      </c>
      <c r="BS285" s="6">
        <f t="shared" si="227"/>
        <v>20</v>
      </c>
      <c r="BT285" s="6" t="str">
        <f>IF(AND(BS285&gt;=0,BS285&lt;Pieņēmumi!$CJ$46),0,
IF(AND(BS285&gt;= Pieņēmumi!$CJ$46,BS285&lt;Pieņēmumi!$CJ$47), "Mikro",
IF(AND(BS285&gt;=Pieņēmumi!$CJ$47,BS285&lt;Pieņēmumi!$CJ$48), "Mazs",
IF(AND(BS285&gt;=Pieņēmumi!$CJ$48,BS285&lt;Pieņēmumi!$CJ$49), "Vidējs","Liels"))))</f>
        <v>Vidējs</v>
      </c>
      <c r="BU285" s="9">
        <f>IF(BT285="Mikro",Pieņēmumi!$CJ$31*BR285*0.5,
IF(BT285="Mazs",Pieņēmumi!$CJ$31*BR285,
IF(BT285="Vidējs",Pieņēmumi!$CJ$32*BR285,
IF(BT285="Liels",Pieņēmumi!$CJ$34*BR285,
0))))</f>
        <v>5.1679586563307494</v>
      </c>
      <c r="BV285" s="9">
        <f>IF(BT285="Mikro",Pieņēmumi!$CJ$31*BR285*0.5,0)</f>
        <v>0</v>
      </c>
      <c r="BW285">
        <v>79</v>
      </c>
      <c r="BX285">
        <v>1</v>
      </c>
      <c r="BY285" s="2">
        <f>BW285/BX285</f>
        <v>79</v>
      </c>
      <c r="BZ285" s="6">
        <f>ROUNDUP(IF($A285=1,BW285/Pieņēmumi!$CU$42,IF($A285=2,BW285/Pieņēmumi!$CU$43,IF($A285=3,BW285/Pieņēmumi!$CU$44,BW285/Pieņēmumi!$CU$45))),$CH$10)</f>
        <v>4</v>
      </c>
      <c r="CA285" s="6">
        <f t="shared" si="228"/>
        <v>19.75</v>
      </c>
      <c r="CB285" s="6" t="str">
        <f>IF(AND(CA285&gt;=0,CA285&lt;Pieņēmumi!$CU$49),0,
IF(AND(CA285&gt;=Pieņēmumi!$CU$49,CA285&lt;Pieņēmumi!$CU$50),"Mazs",
IF(AND(CA285&gt;=Pieņēmumi!$CU$50,CA285&lt;Pieņēmumi!$CU$51),"Vidējs","Liels")))</f>
        <v>Vidējs</v>
      </c>
      <c r="CC285" s="9">
        <f>IF(CB285="Mazs",Pieņēmumi!$CU$34*BZ285,IF(CB285="Vidējs",Pieņēmumi!$CU$35*BZ285,IF(CB285="Liels",Pieņēmumi!$CU$37*BZ285,0)))</f>
        <v>5.5555555555555562</v>
      </c>
      <c r="CD285" s="9">
        <f>IF(CB285="Mazs",(Pieņēmumi!$CU$35-Pieņēmumi!$CU$34)*BZ285,0)</f>
        <v>0</v>
      </c>
      <c r="CE285">
        <v>52</v>
      </c>
      <c r="CF285">
        <v>2</v>
      </c>
      <c r="CG285" s="2">
        <f>CE285/CF285</f>
        <v>26</v>
      </c>
      <c r="CH285" s="6">
        <f>ROUNDUP(IF($A285=1,CE285/Pieņēmumi!$DE$42,IF($A285=2,CE285/Pieņēmumi!$DE$43,IF($A285=3,CE285/Pieņēmumi!$DE$44,CE285/Pieņēmumi!$DE$45))),$CH$10)</f>
        <v>3</v>
      </c>
      <c r="CI285" s="6">
        <f t="shared" si="229"/>
        <v>17.333333333333332</v>
      </c>
      <c r="CJ285" s="6" t="str">
        <f>IF(AND(CI285&gt;=0,CI285&lt;Pieņēmumi!$DE$49),0,
IF(AND(CI285&gt;=Pieņēmumi!$DE$49,CI285&lt;Pieņēmumi!$DE$50),"Mazs",
IF(AND(CI285&gt;=Pieņēmumi!$DE$50,CI285&lt;Pieņēmumi!$DE$51),"Vidējs","Liels")))</f>
        <v>Vidējs</v>
      </c>
      <c r="CK285" s="9">
        <f>IF(CJ285="Mazs",Pieņēmumi!$DE$34*CH285,IF(CJ285="Vidējs",Pieņēmumi!$DE$35*CH285,IF(CJ285="Liels",Pieņēmumi!$DE$37*CH285,0)))</f>
        <v>4.166666666666667</v>
      </c>
      <c r="CL285" s="9">
        <f>IF(CJ285="Mazs",(Pieņēmumi!$DE$35-Pieņēmumi!$DE$34)*CH285,0)</f>
        <v>0</v>
      </c>
      <c r="CM285">
        <v>63</v>
      </c>
      <c r="CN285">
        <v>3</v>
      </c>
      <c r="CO285" s="2">
        <f>CM285/CN285</f>
        <v>21</v>
      </c>
      <c r="CP285" s="6">
        <f>ROUNDUP(IF($A285=1,CM285/Pieņēmumi!$DO$42,IF($A285=2,CM285/Pieņēmumi!$DO$43,IF($A285=3,CM285/Pieņēmumi!$DO$44,CM285/Pieņēmumi!$DO$45))),$CP$10)</f>
        <v>3</v>
      </c>
      <c r="CQ285" s="6">
        <f t="shared" si="230"/>
        <v>21</v>
      </c>
      <c r="CR285" s="6" t="str">
        <f>IF(AND(CQ285&gt;=0,CQ285&lt;Pieņēmumi!$DO$49),0,
IF(AND(CQ285&gt;=Pieņēmumi!$DO$49,CQ285&lt;Pieņēmumi!$DO$50),"Mazs",
IF(AND(CQ285&gt;=Pieņēmumi!$DO$50,CQ285&lt;Pieņēmumi!$DO$51),"Vidējs","Liels")))</f>
        <v>Liels</v>
      </c>
      <c r="CS285" s="9">
        <f>IF(CR285="Mazs",Pieņēmumi!$DO$34*CP285,IF(CR285="Vidējs",Pieņēmumi!$DO$35*CP285,IF(CR285="Liels",Pieņēmumi!$DO$37*CP285,0)))</f>
        <v>5.3030303030303028</v>
      </c>
      <c r="CT285" s="9">
        <f>IF(CR285="Mazs",(Pieņēmumi!$DO$35-Pieņēmumi!$DO$34)*CP285,0)</f>
        <v>0</v>
      </c>
      <c r="CU285" s="6">
        <f t="shared" si="231"/>
        <v>435</v>
      </c>
      <c r="CV285" s="6">
        <f t="shared" si="232"/>
        <v>15</v>
      </c>
      <c r="CW285" s="2">
        <f t="shared" si="233"/>
        <v>29</v>
      </c>
      <c r="CX285" t="str">
        <f t="shared" si="234"/>
        <v>Vidējā</v>
      </c>
    </row>
    <row r="286" spans="1:102" x14ac:dyDescent="0.25">
      <c r="A286" s="5">
        <v>3</v>
      </c>
      <c r="B286" s="23">
        <v>0.51958779171766012</v>
      </c>
      <c r="C286">
        <v>25</v>
      </c>
      <c r="D286">
        <v>1</v>
      </c>
      <c r="E286" s="2">
        <f t="shared" ref="E286:E307" si="239">C286/D286</f>
        <v>25</v>
      </c>
      <c r="F286" s="6">
        <f>ROUNDUP(IF($A286=1,C286/Pieņēmumi!$B$39,IF($A286=2,C286/Pieņēmumi!$B$40,IF($A286=3,C286/Pieņēmumi!$B$41,C286/Pieņēmumi!$B$42))),$F$10)</f>
        <v>2</v>
      </c>
      <c r="G286" s="6">
        <f t="shared" si="219"/>
        <v>12.5</v>
      </c>
      <c r="H286" s="6" t="str">
        <f>IF(AND(G286&gt;=0,G286&lt;Pieņēmumi!$B$46),0,
IF(AND(G286&gt;= Pieņēmumi!$B$46,G286&lt;Pieņēmumi!$B$47), "Mikro",
IF(AND(G286&gt;=Pieņēmumi!$B$47,G286&lt;Pieņēmumi!$B$48), "Mazs",
IF(AND(G286&gt;=Pieņēmumi!$B$48,G286&lt;Pieņēmumi!$B$49), "Vidējs","Liels"))))</f>
        <v>Vidējs</v>
      </c>
      <c r="I286" s="9">
        <f>IF(H286="Mikro",Pieņēmumi!$B$31*F286*0.5,
IF(H286="Mazs",Pieņēmumi!$B$31*F286,
IF(H286="Vidējs",Pieņēmumi!$B$32*F286,
IF(H286="Liels",Pieņēmumi!$B$34*F286,
0))))</f>
        <v>1.614987080103359</v>
      </c>
      <c r="J286" s="9">
        <f>IF(H286="Mikro",Pieņēmumi!$B$31*F286*0.5,0)</f>
        <v>0</v>
      </c>
      <c r="K286">
        <v>24</v>
      </c>
      <c r="L286">
        <v>1</v>
      </c>
      <c r="M286" s="2">
        <f>K286/L286</f>
        <v>24</v>
      </c>
      <c r="N286" s="6">
        <f>ROUNDUP(IF($A286=1,K286/Pieņēmumi!$L$39,IF($A286=2,K286/Pieņēmumi!$L$40,IF($A286=3,K286/Pieņēmumi!$L$41,K286/Pieņēmumi!$L$42))),$N$10)</f>
        <v>2</v>
      </c>
      <c r="O286" s="6">
        <f t="shared" si="220"/>
        <v>12</v>
      </c>
      <c r="P286" s="6" t="str">
        <f>IF(AND(O286&gt;=0,O286&lt;Pieņēmumi!$L$46),0,
IF(AND(O286&gt;= Pieņēmumi!$L$46,O286&lt;Pieņēmumi!$L$47), "Mikro",
IF(AND(O286&gt;=Pieņēmumi!$L$47,O286&lt;Pieņēmumi!$L$48), "Mazs",
IF(AND(O286&gt;=Pieņēmumi!$L$48,O286&lt;Pieņēmumi!$L$49), "Vidējs","Liels"))))</f>
        <v>Vidējs</v>
      </c>
      <c r="Q286" s="9">
        <f>IF(P286="Mikro",Pieņēmumi!$L$31*N286*0.5,
IF(P286="Mazs",Pieņēmumi!$L$31*N286,
IF(P286="Vidējs",Pieņēmumi!$L$32*N286,
IF(P286="Liels",Pieņēmumi!$L$34*N286,
0))))</f>
        <v>1.6795865633074938</v>
      </c>
      <c r="R286" s="9">
        <f>IF(P286="Mikro",Pieņēmumi!$L$31*N286*0.5,0)</f>
        <v>0</v>
      </c>
      <c r="S286">
        <v>23</v>
      </c>
      <c r="T286">
        <v>1</v>
      </c>
      <c r="U286" s="2">
        <f t="shared" ref="U286:U308" si="240">S286/T286</f>
        <v>23</v>
      </c>
      <c r="V286" s="6">
        <f>ROUNDUP(IF($A286=1,S286/Pieņēmumi!$V$39,IF($A286=2,S286/Pieņēmumi!$V$40,IF($A286=3,S286/Pieņēmumi!$V$41,S286/Pieņēmumi!$V$42))),$V$10)</f>
        <v>2</v>
      </c>
      <c r="W286" s="6">
        <f t="shared" si="221"/>
        <v>11.5</v>
      </c>
      <c r="X286" s="6" t="str">
        <f>IF(AND(W286&gt;=0,W286&lt;Pieņēmumi!$V$46),0,
IF(AND(W286&gt;= Pieņēmumi!$V$46,W286&lt;Pieņēmumi!$V$47), "Mikro",
IF(AND(W286&gt;=Pieņēmumi!$V$47,W286&lt;Pieņēmumi!$V$48), "Mazs",
IF(AND(W286&gt;=Pieņēmumi!$V$48,W286&lt;Pieņēmumi!$V$49), "Vidējs","Liels"))))</f>
        <v>Mazs</v>
      </c>
      <c r="Y286" s="9">
        <f>IF(X286="Mikro",Pieņēmumi!$V$31*V286*0.5,
IF(X286="Mazs",Pieņēmumi!$V$31*V286,
IF(X286="Vidējs",Pieņēmumi!$V$32*V286,
IF(X286="Liels",Pieņēmumi!$V$34*V286,
0))))</f>
        <v>1.5561780267662622</v>
      </c>
      <c r="Z286" s="9">
        <f>IF(X286="Mikro",Pieņēmumi!$V$31*V286*0.5,0)</f>
        <v>0</v>
      </c>
      <c r="AA286">
        <v>18</v>
      </c>
      <c r="AB286">
        <v>1</v>
      </c>
      <c r="AC286" s="2">
        <f>AA286/AB286</f>
        <v>18</v>
      </c>
      <c r="AD286" s="6">
        <f>ROUNDUP(IF($A286=1,AA286/Pieņēmumi!$AF$39,IF($A286=2,AA286/Pieņēmumi!$AF$40,IF($A286=3,AA286/Pieņēmumi!$AF$41,AA286/Pieņēmumi!$AF$42))),$AD$10)</f>
        <v>1</v>
      </c>
      <c r="AE286" s="6">
        <f t="shared" si="222"/>
        <v>18</v>
      </c>
      <c r="AF286" s="6" t="str">
        <f>IF(AND(AE286&gt;=0,AE286&lt;Pieņēmumi!$AF$46),0,
IF(AND(AE286&gt;= Pieņēmumi!$AF$46,AE286&lt;Pieņēmumi!$AF$47), "Mikro",
IF(AND(AE286&gt;=Pieņēmumi!$AF$47,AE286&lt;Pieņēmumi!$AF$48), "Mazs",
IF(AND(AE286&gt;=Pieņēmumi!$AF$48,AE286&lt;Pieņēmumi!$AF$49), "Vidējs","Liels"))))</f>
        <v>Vidējs</v>
      </c>
      <c r="AG286" s="9">
        <f>IF(AF286="Mikro",Pieņēmumi!$AF$31*AD286*0.5,
IF(AF286="Mazs",Pieņēmumi!$AF$31*AD286,
IF(AF286="Vidējs",Pieņēmumi!$AF$32*AD286,
IF(AF286="Liels",Pieņēmumi!$AF$34*AD286,
0))))</f>
        <v>1.03359173126615</v>
      </c>
      <c r="AH286" s="9">
        <f>IF(AF286="Mikro",Pieņēmumi!$AF$31*AD286*0.5,0)</f>
        <v>0</v>
      </c>
      <c r="AI286">
        <v>17</v>
      </c>
      <c r="AJ286">
        <v>1</v>
      </c>
      <c r="AK286" s="2">
        <f>AI286/AJ286</f>
        <v>17</v>
      </c>
      <c r="AL286" s="6">
        <f>ROUNDUP(IF($A286=1,AI286/Pieņēmumi!$AR$39,IF($A286=2,AI286/Pieņēmumi!$AR$40,IF($A286=3,AI286/Pieņēmumi!$AR$41,AI286/Pieņēmumi!$AR$42))),$AL$10)</f>
        <v>1</v>
      </c>
      <c r="AM286" s="6">
        <f t="shared" si="223"/>
        <v>17</v>
      </c>
      <c r="AN286" s="6" t="str">
        <f>IF(AND(AM286&gt;=0,AM286&lt;Pieņēmumi!$AR$46),0,
IF(AND(AM286&gt;= Pieņēmumi!$AR$46,AM286&lt;Pieņēmumi!$AR$47), "Mikro",
IF(AND(AM286&gt;=Pieņēmumi!$AR$47,AM286&lt;Pieņēmumi!$AR$48), "Mazs",
IF(AND(AM286&gt;=Pieņēmumi!$AR$48,AM286&lt;Pieņēmumi!$AR$49), "Vidējs","Liels"))))</f>
        <v>Vidējs</v>
      </c>
      <c r="AO286" s="9">
        <f>IF(AN286="Mikro",Pieņēmumi!$AR$31*AL286*0.5,
IF(AN286="Mazs",Pieņēmumi!$AR$31*AL286,
IF(AN286="Vidējs",Pieņēmumi!$AR$32*AL286,
IF(AN286="Liels",Pieņēmumi!$AR$34*AL286,
0))))</f>
        <v>1.0981912144702843</v>
      </c>
      <c r="AP286" s="9">
        <f>IF(AN286="Mikro",Pieņēmumi!$AR$31*AL286*0.5,0)</f>
        <v>0</v>
      </c>
      <c r="AQ286">
        <v>23</v>
      </c>
      <c r="AR286">
        <v>1</v>
      </c>
      <c r="AS286" s="2">
        <f t="shared" ref="AS286:AS327" si="241">AQ286/AR286</f>
        <v>23</v>
      </c>
      <c r="AT286" s="6">
        <f>ROUNDUP(IF($A286=1,AQ286/Pieņēmumi!$BC$39,IF($A286=2,AQ286/Pieņēmumi!$BC$40,IF($A286=3,AQ286/Pieņēmumi!$BC$41,AQ286/Pieņēmumi!$BC$42))),$AT$10)</f>
        <v>1</v>
      </c>
      <c r="AU286" s="6">
        <f t="shared" si="224"/>
        <v>23</v>
      </c>
      <c r="AV286" s="6" t="str">
        <f>IF(AND(AU286&gt;=0,AU286&lt;Pieņēmumi!$BC$46),0,
IF(AND(AU286&gt;= Pieņēmumi!$BC$46,AU286&lt;Pieņēmumi!$BC$47), "Mikro",
IF(AND(AU286&gt;=Pieņēmumi!$BC$47,AU286&lt;Pieņēmumi!$BC$48), "Mazs",
IF(AND(AU286&gt;=Pieņēmumi!$BC$48,AU286&lt;Pieņēmumi!$BC$49), "Vidējs","Liels"))))</f>
        <v>Liels</v>
      </c>
      <c r="AW286" s="9">
        <f>IF(AV286="Mikro",Pieņēmumi!$BC$31*AT286*0.5,
IF(AV286="Mazs",Pieņēmumi!$BC$31*AT286,
IF(AV286="Vidējs",Pieņēmumi!$BC$32*AT286,
IF(AV286="Liels",Pieņēmumi!$BC$34*AT286,
0))))</f>
        <v>1.5151515151515151</v>
      </c>
      <c r="AX286" s="9">
        <f>IF(AV286="Mikro",Pieņēmumi!$BC$31*AT286*0.5,0)</f>
        <v>0</v>
      </c>
      <c r="AY286">
        <v>23</v>
      </c>
      <c r="AZ286">
        <v>1</v>
      </c>
      <c r="BA286" s="2">
        <f>AY286/AZ286</f>
        <v>23</v>
      </c>
      <c r="BB286" s="6">
        <f>ROUNDUP(IF($A286=1,AY286/Pieņēmumi!$BN$39,IF($A286=2,AY286/Pieņēmumi!$BN$40,IF($A286=3,AY286/Pieņēmumi!$BN$41,AY286/Pieņēmumi!$BN$42))),$BB$10)</f>
        <v>1</v>
      </c>
      <c r="BC286" s="6">
        <f t="shared" si="225"/>
        <v>23</v>
      </c>
      <c r="BD286" s="6" t="str">
        <f>IF(AND(BC286&gt;=0,BC286&lt;Pieņēmumi!$BN$46),0,
IF(AND(BC286&gt;= Pieņēmumi!$BN$46,BC286&lt;Pieņēmumi!$BN$47), "Mikro",
IF(AND(BC286&gt;=Pieņēmumi!$BN$47,BC286&lt;Pieņēmumi!$BN$48), "Mazs",
IF(AND(BC286&gt;=Pieņēmumi!$BN$48,BC286&lt;Pieņēmumi!$BN$49), "Vidējs","Liels"))))</f>
        <v>Liels</v>
      </c>
      <c r="BE286" s="9">
        <f>IF(BD286="Mikro",Pieņēmumi!$BN$31*BB286*0.5,
IF(BD286="Mazs",Pieņēmumi!$BN$31*BB286,
IF(BD286="Vidējs",Pieņēmumi!$BN$32*BB286,
IF(BD286="Liels",Pieņēmumi!$BN$34*BB286,
0))))</f>
        <v>1.5873015873015872</v>
      </c>
      <c r="BF286" s="9">
        <f>IF(BD286="Mikro",Pieņēmumi!$BN$31*BB286*0.5,0)</f>
        <v>0</v>
      </c>
      <c r="BG286">
        <v>23</v>
      </c>
      <c r="BH286">
        <v>1</v>
      </c>
      <c r="BI286" s="2">
        <f t="shared" si="238"/>
        <v>23</v>
      </c>
      <c r="BJ286" s="6">
        <f>ROUNDUP(IF($A286=1,BG286/Pieņēmumi!$BY$39,IF($A286=2,BG286/Pieņēmumi!$BY$40,IF($A286=3,BG286/Pieņēmumi!$BY$41,BG286/Pieņēmumi!$BY$42))),$BJ$10)</f>
        <v>1</v>
      </c>
      <c r="BK286" s="6">
        <f t="shared" si="226"/>
        <v>23</v>
      </c>
      <c r="BL286" s="6" t="str">
        <f>IF(AND(BK286&gt;=0,BK286&lt;Pieņēmumi!$BY$46),0,
IF(AND(BK286&gt;= Pieņēmumi!$BY$46,BK286&lt;Pieņēmumi!$BY$47), "Mikro",
IF(AND(BK286&gt;=Pieņēmumi!$BY$47,BK286&lt;Pieņēmumi!$BY$48), "Mazs",
IF(AND(BK286&gt;=Pieņēmumi!$BY$48,BK286&lt;Pieņēmumi!$BY$49), "Vidējs","Liels"))))</f>
        <v>Liels</v>
      </c>
      <c r="BM286" s="9">
        <f>IF(BL286="Mikro",Pieņēmumi!$BY$31*BJ286*0.5,
IF(BL286="Mazs",Pieņēmumi!$BY$31*BJ286,
IF(BL286="Vidējs",Pieņēmumi!$BY$32*BJ286,
IF(BL286="Liels",Pieņēmumi!$BY$34*BJ286,
0))))</f>
        <v>1.6594516594516593</v>
      </c>
      <c r="BN286" s="9">
        <f>IF(BL286="Mikro",Pieņēmumi!$BY$31*BJ286*0.5,0)</f>
        <v>0</v>
      </c>
      <c r="BO286">
        <v>14</v>
      </c>
      <c r="BP286">
        <v>1</v>
      </c>
      <c r="BQ286" s="2">
        <f t="shared" si="237"/>
        <v>14</v>
      </c>
      <c r="BR286" s="6">
        <f>ROUNDUP(IF($A286=1,BO286/Pieņēmumi!$CJ$39,IF($A286=2,BO286/Pieņēmumi!$CJ$40,IF($A286=3,BO286/Pieņēmumi!$CJ$41,BO286/Pieņēmumi!$CJ$42))),$BR$10)</f>
        <v>1</v>
      </c>
      <c r="BS286" s="6">
        <f t="shared" si="227"/>
        <v>14</v>
      </c>
      <c r="BT286" s="6" t="str">
        <f>IF(AND(BS286&gt;=0,BS286&lt;Pieņēmumi!$CJ$46),0,
IF(AND(BS286&gt;= Pieņēmumi!$CJ$46,BS286&lt;Pieņēmumi!$CJ$47), "Mikro",
IF(AND(BS286&gt;=Pieņēmumi!$CJ$47,BS286&lt;Pieņēmumi!$CJ$48), "Mazs",
IF(AND(BS286&gt;=Pieņēmumi!$CJ$48,BS286&lt;Pieņēmumi!$CJ$49), "Vidējs","Liels"))))</f>
        <v>Vidējs</v>
      </c>
      <c r="BU286" s="9">
        <f>IF(BT286="Mikro",Pieņēmumi!$CJ$31*BR286*0.5,
IF(BT286="Mazs",Pieņēmumi!$CJ$31*BR286,
IF(BT286="Vidējs",Pieņēmumi!$CJ$32*BR286,
IF(BT286="Liels",Pieņēmumi!$CJ$34*BR286,
0))))</f>
        <v>1.2919896640826873</v>
      </c>
      <c r="BV286" s="9">
        <f>IF(BT286="Mikro",Pieņēmumi!$CJ$31*BR286*0.5,0)</f>
        <v>0</v>
      </c>
      <c r="BW286">
        <v>14</v>
      </c>
      <c r="BX286">
        <v>1</v>
      </c>
      <c r="BY286" s="2">
        <f>BW286/BX286</f>
        <v>14</v>
      </c>
      <c r="BZ286" s="6">
        <f>ROUNDUP(IF($A286=1,BW286/Pieņēmumi!$CU$42,IF($A286=2,BW286/Pieņēmumi!$CU$43,IF($A286=3,BW286/Pieņēmumi!$CU$44,BW286/Pieņēmumi!$CU$45))),$CH$10)</f>
        <v>1</v>
      </c>
      <c r="CA286" s="6">
        <f t="shared" si="228"/>
        <v>14</v>
      </c>
      <c r="CB286" s="6" t="str">
        <f>IF(AND(CA286&gt;=0,CA286&lt;Pieņēmumi!$CU$49),0,
IF(AND(CA286&gt;=Pieņēmumi!$CU$49,CA286&lt;Pieņēmumi!$CU$50),"Mazs",
IF(AND(CA286&gt;=Pieņēmumi!$CU$50,CA286&lt;Pieņēmumi!$CU$51),"Vidējs","Liels")))</f>
        <v>Vidējs</v>
      </c>
      <c r="CC286" s="9">
        <f>IF(CB286="Mazs",Pieņēmumi!$CU$34*BZ286,IF(CB286="Vidējs",Pieņēmumi!$CU$35*BZ286,IF(CB286="Liels",Pieņēmumi!$CU$37*BZ286,0)))</f>
        <v>1.3888888888888891</v>
      </c>
      <c r="CD286" s="9">
        <f>IF(CB286="Mazs",(Pieņēmumi!$CU$35-Pieņēmumi!$CU$34)*BZ286,0)</f>
        <v>0</v>
      </c>
      <c r="CE286">
        <v>13</v>
      </c>
      <c r="CF286">
        <v>1</v>
      </c>
      <c r="CG286" s="2">
        <f>CE286/CF286</f>
        <v>13</v>
      </c>
      <c r="CH286" s="6">
        <f>ROUNDUP(IF($A286=1,CE286/Pieņēmumi!$DE$42,IF($A286=2,CE286/Pieņēmumi!$DE$43,IF($A286=3,CE286/Pieņēmumi!$DE$44,CE286/Pieņēmumi!$DE$45))),$CH$10)</f>
        <v>1</v>
      </c>
      <c r="CI286" s="6">
        <f t="shared" si="229"/>
        <v>13</v>
      </c>
      <c r="CJ286" s="6" t="str">
        <f>IF(AND(CI286&gt;=0,CI286&lt;Pieņēmumi!$DE$49),0,
IF(AND(CI286&gt;=Pieņēmumi!$DE$49,CI286&lt;Pieņēmumi!$DE$50),"Mazs",
IF(AND(CI286&gt;=Pieņēmumi!$DE$50,CI286&lt;Pieņēmumi!$DE$51),"Vidējs","Liels")))</f>
        <v>Vidējs</v>
      </c>
      <c r="CK286" s="9">
        <f>IF(CJ286="Mazs",Pieņēmumi!$DE$34*CH286,IF(CJ286="Vidējs",Pieņēmumi!$DE$35*CH286,IF(CJ286="Liels",Pieņēmumi!$DE$37*CH286,0)))</f>
        <v>1.3888888888888891</v>
      </c>
      <c r="CL286" s="9">
        <f>IF(CJ286="Mazs",(Pieņēmumi!$DE$35-Pieņēmumi!$DE$34)*CH286,0)</f>
        <v>0</v>
      </c>
      <c r="CM286">
        <v>12</v>
      </c>
      <c r="CN286">
        <v>1</v>
      </c>
      <c r="CO286" s="2">
        <f>CM286/CN286</f>
        <v>12</v>
      </c>
      <c r="CP286" s="6">
        <f>ROUNDUP(IF($A286=1,CM286/Pieņēmumi!$DO$42,IF($A286=2,CM286/Pieņēmumi!$DO$43,IF($A286=3,CM286/Pieņēmumi!$DO$44,CM286/Pieņēmumi!$DO$45))),$CP$10)</f>
        <v>1</v>
      </c>
      <c r="CQ286" s="6">
        <f t="shared" si="230"/>
        <v>12</v>
      </c>
      <c r="CR286" s="6" t="str">
        <f>IF(AND(CQ286&gt;=0,CQ286&lt;Pieņēmumi!$DO$49),0,
IF(AND(CQ286&gt;=Pieņēmumi!$DO$49,CQ286&lt;Pieņēmumi!$DO$50),"Mazs",
IF(AND(CQ286&gt;=Pieņēmumi!$DO$50,CQ286&lt;Pieņēmumi!$DO$51),"Vidējs","Liels")))</f>
        <v>Vidējs</v>
      </c>
      <c r="CS286" s="9">
        <f>IF(CR286="Mazs",Pieņēmumi!$DO$34*CP286,IF(CR286="Vidējs",Pieņēmumi!$DO$35*CP286,IF(CR286="Liels",Pieņēmumi!$DO$37*CP286,0)))</f>
        <v>1.3888888888888891</v>
      </c>
      <c r="CT286" s="9">
        <f>IF(CR286="Mazs",(Pieņēmumi!$DO$35-Pieņēmumi!$DO$34)*CP286,0)</f>
        <v>0</v>
      </c>
      <c r="CU286" s="6">
        <f t="shared" si="231"/>
        <v>229</v>
      </c>
      <c r="CV286" s="6">
        <f t="shared" si="232"/>
        <v>12</v>
      </c>
      <c r="CW286" s="2">
        <f t="shared" si="233"/>
        <v>19.083333333333332</v>
      </c>
      <c r="CX286" t="str">
        <f t="shared" si="234"/>
        <v>Vidējā</v>
      </c>
    </row>
    <row r="287" spans="1:102" x14ac:dyDescent="0.25">
      <c r="A287" s="5">
        <v>3</v>
      </c>
      <c r="B287" s="23">
        <v>0.51900080252653014</v>
      </c>
      <c r="C287">
        <v>4</v>
      </c>
      <c r="D287">
        <v>1</v>
      </c>
      <c r="E287" s="2">
        <f t="shared" si="239"/>
        <v>4</v>
      </c>
      <c r="F287" s="6">
        <f>ROUNDUP(IF($A287=1,C287/Pieņēmumi!$B$39,IF($A287=2,C287/Pieņēmumi!$B$40,IF($A287=3,C287/Pieņēmumi!$B$41,C287/Pieņēmumi!$B$42))),$F$10)</f>
        <v>1</v>
      </c>
      <c r="G287" s="6">
        <f t="shared" si="219"/>
        <v>4</v>
      </c>
      <c r="H287" s="6" t="str">
        <f>IF(AND(G287&gt;=0,G287&lt;Pieņēmumi!$B$46),0,
IF(AND(G287&gt;= Pieņēmumi!$B$46,G287&lt;Pieņēmumi!$B$47), "Mikro",
IF(AND(G287&gt;=Pieņēmumi!$B$47,G287&lt;Pieņēmumi!$B$48), "Mazs",
IF(AND(G287&gt;=Pieņēmumi!$B$48,G287&lt;Pieņēmumi!$B$49), "Vidējs","Liels"))))</f>
        <v>Mikro</v>
      </c>
      <c r="I287" s="9">
        <f>IF(H287="Mikro",Pieņēmumi!$B$31*F287*0.5,
IF(H287="Mazs",Pieņēmumi!$B$31*F287,
IF(H287="Vidējs",Pieņēmumi!$B$32*F287,
IF(H287="Liels",Pieņēmumi!$B$34*F287,
0))))</f>
        <v>0.35792094615624032</v>
      </c>
      <c r="J287" s="9">
        <f>IF(H287="Mikro",Pieņēmumi!$B$31*F287*0.5,0)</f>
        <v>0.35792094615624032</v>
      </c>
      <c r="K287">
        <v>1</v>
      </c>
      <c r="L287">
        <v>0</v>
      </c>
      <c r="M287" s="2">
        <v>0</v>
      </c>
      <c r="N287" s="6">
        <f>ROUNDUP(IF($A287=1,K287/Pieņēmumi!$L$39,IF($A287=2,K287/Pieņēmumi!$L$40,IF($A287=3,K287/Pieņēmumi!$L$41,K287/Pieņēmumi!$L$42))),$N$10)</f>
        <v>1</v>
      </c>
      <c r="O287" s="6">
        <f t="shared" si="220"/>
        <v>1</v>
      </c>
      <c r="P287" s="6" t="str">
        <f>IF(AND(O287&gt;=0,O287&lt;Pieņēmumi!$L$46),0,
IF(AND(O287&gt;= Pieņēmumi!$L$46,O287&lt;Pieņēmumi!$L$47), "Mikro",
IF(AND(O287&gt;=Pieņēmumi!$L$47,O287&lt;Pieņēmumi!$L$48), "Mazs",
IF(AND(O287&gt;=Pieņēmumi!$L$48,O287&lt;Pieņēmumi!$L$49), "Vidējs","Liels"))))</f>
        <v>Mikro</v>
      </c>
      <c r="Q287" s="9">
        <f>IF(P287="Mikro",Pieņēmumi!$L$31*N287*0.5,
IF(P287="Mazs",Pieņēmumi!$L$31*N287,
IF(P287="Vidējs",Pieņēmumi!$L$32*N287,
IF(P287="Liels",Pieņēmumi!$L$34*N287,
0))))</f>
        <v>0.3734827264239029</v>
      </c>
      <c r="R287" s="9">
        <f>IF(P287="Mikro",Pieņēmumi!$L$31*N287*0.5,0)</f>
        <v>0.3734827264239029</v>
      </c>
      <c r="S287">
        <v>3</v>
      </c>
      <c r="T287">
        <v>1</v>
      </c>
      <c r="U287" s="2">
        <f t="shared" si="240"/>
        <v>3</v>
      </c>
      <c r="V287" s="6">
        <f>ROUNDUP(IF($A287=1,S287/Pieņēmumi!$V$39,IF($A287=2,S287/Pieņēmumi!$V$40,IF($A287=3,S287/Pieņēmumi!$V$41,S287/Pieņēmumi!$V$42))),$V$10)</f>
        <v>1</v>
      </c>
      <c r="W287" s="6">
        <f t="shared" si="221"/>
        <v>3</v>
      </c>
      <c r="X287" s="6" t="str">
        <f>IF(AND(W287&gt;=0,W287&lt;Pieņēmumi!$V$46),0,
IF(AND(W287&gt;= Pieņēmumi!$V$46,W287&lt;Pieņēmumi!$V$47), "Mikro",
IF(AND(W287&gt;=Pieņēmumi!$V$47,W287&lt;Pieņēmumi!$V$48), "Mazs",
IF(AND(W287&gt;=Pieņēmumi!$V$48,W287&lt;Pieņēmumi!$V$49), "Vidējs","Liels"))))</f>
        <v>Mikro</v>
      </c>
      <c r="Y287" s="9">
        <f>IF(X287="Mikro",Pieņēmumi!$V$31*V287*0.5,
IF(X287="Mazs",Pieņēmumi!$V$31*V287,
IF(X287="Vidējs",Pieņēmumi!$V$32*V287,
IF(X287="Liels",Pieņēmumi!$V$34*V287,
0))))</f>
        <v>0.38904450669156554</v>
      </c>
      <c r="Z287" s="9">
        <f>IF(X287="Mikro",Pieņēmumi!$V$31*V287*0.5,0)</f>
        <v>0.38904450669156554</v>
      </c>
      <c r="AA287">
        <v>3</v>
      </c>
      <c r="AB287">
        <v>0</v>
      </c>
      <c r="AC287" s="2">
        <v>0</v>
      </c>
      <c r="AD287" s="6">
        <f>ROUNDUP(IF($A287=1,AA287/Pieņēmumi!$AF$39,IF($A287=2,AA287/Pieņēmumi!$AF$40,IF($A287=3,AA287/Pieņēmumi!$AF$41,AA287/Pieņēmumi!$AF$42))),$AD$10)</f>
        <v>1</v>
      </c>
      <c r="AE287" s="6">
        <f t="shared" si="222"/>
        <v>3</v>
      </c>
      <c r="AF287" s="6" t="str">
        <f>IF(AND(AE287&gt;=0,AE287&lt;Pieņēmumi!$AF$46),0,
IF(AND(AE287&gt;= Pieņēmumi!$AF$46,AE287&lt;Pieņēmumi!$AF$47), "Mikro",
IF(AND(AE287&gt;=Pieņēmumi!$AF$47,AE287&lt;Pieņēmumi!$AF$48), "Mazs",
IF(AND(AE287&gt;=Pieņēmumi!$AF$48,AE287&lt;Pieņēmumi!$AF$49), "Vidējs","Liels"))))</f>
        <v>Mikro</v>
      </c>
      <c r="AG287" s="9">
        <f>IF(AF287="Mikro",Pieņēmumi!$AF$31*AD287*0.5,
IF(AF287="Mazs",Pieņēmumi!$AF$31*AD287,
IF(AF287="Vidējs",Pieņēmumi!$AF$32*AD287,
IF(AF287="Liels",Pieņēmumi!$AF$34*AD287,
0))))</f>
        <v>0.42016806722689076</v>
      </c>
      <c r="AH287" s="9">
        <f>IF(AF287="Mikro",Pieņēmumi!$AF$31*AD287*0.5,0)</f>
        <v>0.42016806722689076</v>
      </c>
      <c r="AI287">
        <v>7</v>
      </c>
      <c r="AJ287">
        <v>0</v>
      </c>
      <c r="AK287" s="2">
        <v>0</v>
      </c>
      <c r="AL287" s="6">
        <f>ROUNDUP(IF($A287=1,AI287/Pieņēmumi!$AR$39,IF($A287=2,AI287/Pieņēmumi!$AR$40,IF($A287=3,AI287/Pieņēmumi!$AR$41,AI287/Pieņēmumi!$AR$42))),$AL$10)</f>
        <v>1</v>
      </c>
      <c r="AM287" s="6">
        <f t="shared" si="223"/>
        <v>7</v>
      </c>
      <c r="AN287" s="6" t="str">
        <f>IF(AND(AM287&gt;=0,AM287&lt;Pieņēmumi!$AR$46),0,
IF(AND(AM287&gt;= Pieņēmumi!$AR$46,AM287&lt;Pieņēmumi!$AR$47), "Mikro",
IF(AND(AM287&gt;=Pieņēmumi!$AR$47,AM287&lt;Pieņēmumi!$AR$48), "Mazs",
IF(AND(AM287&gt;=Pieņēmumi!$AR$48,AM287&lt;Pieņēmumi!$AR$49), "Vidējs","Liels"))))</f>
        <v>Mikro</v>
      </c>
      <c r="AO287" s="9">
        <f>IF(AN287="Mikro",Pieņēmumi!$AR$31*AL287*0.5,
IF(AN287="Mazs",Pieņēmumi!$AR$31*AL287,
IF(AN287="Vidējs",Pieņēmumi!$AR$32*AL287,
IF(AN287="Liels",Pieņēmumi!$AR$34*AL287,
0))))</f>
        <v>0.45129162776221604</v>
      </c>
      <c r="AP287" s="9">
        <f>IF(AN287="Mikro",Pieņēmumi!$AR$31*AL287*0.5,0)</f>
        <v>0.45129162776221604</v>
      </c>
      <c r="AQ287">
        <v>10</v>
      </c>
      <c r="AR287">
        <v>2</v>
      </c>
      <c r="AS287" s="2">
        <f t="shared" si="241"/>
        <v>5</v>
      </c>
      <c r="AT287" s="6">
        <f>ROUNDUP(IF($A287=1,AQ287/Pieņēmumi!$BC$39,IF($A287=2,AQ287/Pieņēmumi!$BC$40,IF($A287=3,AQ287/Pieņēmumi!$BC$41,AQ287/Pieņēmumi!$BC$42))),$AT$10)</f>
        <v>1</v>
      </c>
      <c r="AU287" s="6">
        <f t="shared" si="224"/>
        <v>10</v>
      </c>
      <c r="AV287" s="6" t="str">
        <f>IF(AND(AU287&gt;=0,AU287&lt;Pieņēmumi!$BC$46),0,
IF(AND(AU287&gt;= Pieņēmumi!$BC$46,AU287&lt;Pieņēmumi!$BC$47), "Mikro",
IF(AND(AU287&gt;=Pieņēmumi!$BC$47,AU287&lt;Pieņēmumi!$BC$48), "Mazs",
IF(AND(AU287&gt;=Pieņēmumi!$BC$48,AU287&lt;Pieņēmumi!$BC$49), "Vidējs","Liels"))))</f>
        <v>Mazs</v>
      </c>
      <c r="AW287" s="9">
        <f>IF(AV287="Mikro",Pieņēmumi!$BC$31*AT287*0.5,
IF(AV287="Mazs",Pieņēmumi!$BC$31*AT287,
IF(AV287="Vidējs",Pieņēmumi!$BC$32*AT287,
IF(AV287="Liels",Pieņēmumi!$BC$34*AT287,
0))))</f>
        <v>0.96483037659508253</v>
      </c>
      <c r="AX287" s="9">
        <f>IF(AV287="Mikro",Pieņēmumi!$BC$31*AT287*0.5,0)</f>
        <v>0</v>
      </c>
      <c r="AY287">
        <v>6</v>
      </c>
      <c r="AZ287">
        <v>0</v>
      </c>
      <c r="BA287" s="2">
        <v>0</v>
      </c>
      <c r="BB287" s="6">
        <f>ROUNDUP(IF($A287=1,AY287/Pieņēmumi!$BN$39,IF($A287=2,AY287/Pieņēmumi!$BN$40,IF($A287=3,AY287/Pieņēmumi!$BN$41,AY287/Pieņēmumi!$BN$42))),$BB$10)</f>
        <v>1</v>
      </c>
      <c r="BC287" s="6">
        <f t="shared" si="225"/>
        <v>6</v>
      </c>
      <c r="BD287" s="6" t="str">
        <f>IF(AND(BC287&gt;=0,BC287&lt;Pieņēmumi!$BN$46),0,
IF(AND(BC287&gt;= Pieņēmumi!$BN$46,BC287&lt;Pieņēmumi!$BN$47), "Mikro",
IF(AND(BC287&gt;=Pieņēmumi!$BN$47,BC287&lt;Pieņēmumi!$BN$48), "Mazs",
IF(AND(BC287&gt;=Pieņēmumi!$BN$48,BC287&lt;Pieņēmumi!$BN$49), "Vidējs","Liels"))))</f>
        <v>Mikro</v>
      </c>
      <c r="BE287" s="9">
        <f>IF(BD287="Mikro",Pieņēmumi!$BN$31*BB287*0.5,
IF(BD287="Mazs",Pieņēmumi!$BN$31*BB287,
IF(BD287="Vidējs",Pieņēmumi!$BN$32*BB287,
IF(BD287="Liels",Pieņēmumi!$BN$34*BB287,
0))))</f>
        <v>0.51353874883286654</v>
      </c>
      <c r="BF287" s="9">
        <f>IF(BD287="Mikro",Pieņēmumi!$BN$31*BB287*0.5,0)</f>
        <v>0.51353874883286654</v>
      </c>
      <c r="BG287">
        <v>2</v>
      </c>
      <c r="BH287">
        <v>1</v>
      </c>
      <c r="BI287" s="2">
        <f t="shared" si="238"/>
        <v>2</v>
      </c>
      <c r="BJ287" s="6">
        <f>ROUNDUP(IF($A287=1,BG287/Pieņēmumi!$BY$39,IF($A287=2,BG287/Pieņēmumi!$BY$40,IF($A287=3,BG287/Pieņēmumi!$BY$41,BG287/Pieņēmumi!$BY$42))),$BJ$10)</f>
        <v>1</v>
      </c>
      <c r="BK287" s="6">
        <f t="shared" si="226"/>
        <v>2</v>
      </c>
      <c r="BL287" s="6" t="str">
        <f>IF(AND(BK287&gt;=0,BK287&lt;Pieņēmumi!$BY$46),0,
IF(AND(BK287&gt;= Pieņēmumi!$BY$46,BK287&lt;Pieņēmumi!$BY$47), "Mikro",
IF(AND(BK287&gt;=Pieņēmumi!$BY$47,BK287&lt;Pieņēmumi!$BY$48), "Mazs",
IF(AND(BK287&gt;=Pieņēmumi!$BY$48,BK287&lt;Pieņēmumi!$BY$49), "Vidējs","Liels"))))</f>
        <v>Mikro</v>
      </c>
      <c r="BM287" s="9">
        <f>IF(BL287="Mikro",Pieņēmumi!$BY$31*BJ287*0.5,
IF(BL287="Mazs",Pieņēmumi!$BY$31*BJ287,
IF(BL287="Vidējs",Pieņēmumi!$BY$32*BJ287,
IF(BL287="Liels",Pieņēmumi!$BY$34*BJ287,
0))))</f>
        <v>0.54466230936819171</v>
      </c>
      <c r="BN287" s="9">
        <f>IF(BL287="Mikro",Pieņēmumi!$BY$31*BJ287*0.5,0)</f>
        <v>0.54466230936819171</v>
      </c>
      <c r="BO287">
        <v>5</v>
      </c>
      <c r="BP287">
        <v>1</v>
      </c>
      <c r="BQ287" s="2">
        <f t="shared" si="237"/>
        <v>5</v>
      </c>
      <c r="BR287" s="6">
        <f>ROUNDUP(IF($A287=1,BO287/Pieņēmumi!$CJ$39,IF($A287=2,BO287/Pieņēmumi!$CJ$40,IF($A287=3,BO287/Pieņēmumi!$CJ$41,BO287/Pieņēmumi!$CJ$42))),$BR$10)</f>
        <v>1</v>
      </c>
      <c r="BS287" s="6">
        <f t="shared" si="227"/>
        <v>5</v>
      </c>
      <c r="BT287" s="6" t="str">
        <f>IF(AND(BS287&gt;=0,BS287&lt;Pieņēmumi!$CJ$46),0,
IF(AND(BS287&gt;= Pieņēmumi!$CJ$46,BS287&lt;Pieņēmumi!$CJ$47), "Mikro",
IF(AND(BS287&gt;=Pieņēmumi!$CJ$47,BS287&lt;Pieņēmumi!$CJ$48), "Mazs",
IF(AND(BS287&gt;=Pieņēmumi!$CJ$48,BS287&lt;Pieņēmumi!$CJ$49), "Vidējs","Liels"))))</f>
        <v>Mikro</v>
      </c>
      <c r="BU287" s="9">
        <f>IF(BT287="Mikro",Pieņēmumi!$CJ$31*BR287*0.5,
IF(BT287="Mazs",Pieņēmumi!$CJ$31*BR287,
IF(BT287="Vidējs",Pieņēmumi!$CJ$32*BR287,
IF(BT287="Liels",Pieņēmumi!$CJ$34*BR287,
0))))</f>
        <v>0.54466230936819171</v>
      </c>
      <c r="BV287" s="9">
        <f>IF(BT287="Mikro",Pieņēmumi!$CJ$31*BR287*0.5,0)</f>
        <v>0.54466230936819171</v>
      </c>
      <c r="BW287">
        <v>0</v>
      </c>
      <c r="BX287">
        <v>0</v>
      </c>
      <c r="BY287" s="2">
        <v>0</v>
      </c>
      <c r="BZ287" s="6">
        <f>ROUNDUP(IF($A287=1,BW287/Pieņēmumi!$CU$42,IF($A287=2,BW287/Pieņēmumi!$CU$43,IF($A287=3,BW287/Pieņēmumi!$CU$44,BW287/Pieņēmumi!$CU$45))),$CH$10)</f>
        <v>0</v>
      </c>
      <c r="CA287" s="6">
        <f t="shared" si="228"/>
        <v>0</v>
      </c>
      <c r="CB287" s="6">
        <f>IF(AND(CA287&gt;=0,CA287&lt;Pieņēmumi!$CU$49),0,
IF(AND(CA287&gt;=Pieņēmumi!$CU$49,CA287&lt;Pieņēmumi!$CU$50),"Mazs",
IF(AND(CA287&gt;=Pieņēmumi!$CU$50,CA287&lt;Pieņēmumi!$CU$51),"Vidējs","Liels")))</f>
        <v>0</v>
      </c>
      <c r="CC287" s="9">
        <f>IF(CB287="Mazs",Pieņēmumi!$CU$34*BZ287,IF(CB287="Vidējs",Pieņēmumi!$CU$35*BZ287,IF(CB287="Liels",Pieņēmumi!$CU$37*BZ287,0)))</f>
        <v>0</v>
      </c>
      <c r="CD287" s="9">
        <f>IF(CB287="Mazs",(Pieņēmumi!$CU$35-Pieņēmumi!$CU$34)*BZ287,0)</f>
        <v>0</v>
      </c>
      <c r="CE287">
        <v>0</v>
      </c>
      <c r="CF287">
        <v>0</v>
      </c>
      <c r="CG287" s="2">
        <v>0</v>
      </c>
      <c r="CH287" s="6">
        <f>ROUNDUP(IF($A287=1,CE287/Pieņēmumi!$DE$42,IF($A287=2,CE287/Pieņēmumi!$DE$43,IF($A287=3,CE287/Pieņēmumi!$DE$44,CE287/Pieņēmumi!$DE$45))),$CH$10)</f>
        <v>0</v>
      </c>
      <c r="CI287" s="6">
        <f t="shared" si="229"/>
        <v>0</v>
      </c>
      <c r="CJ287" s="6">
        <f>IF(AND(CI287&gt;=0,CI287&lt;Pieņēmumi!$DE$49),0,
IF(AND(CI287&gt;=Pieņēmumi!$DE$49,CI287&lt;Pieņēmumi!$DE$50),"Mazs",
IF(AND(CI287&gt;=Pieņēmumi!$DE$50,CI287&lt;Pieņēmumi!$DE$51),"Vidējs","Liels")))</f>
        <v>0</v>
      </c>
      <c r="CK287" s="9">
        <f>IF(CJ287="Mazs",Pieņēmumi!$DE$34*CH287,IF(CJ287="Vidējs",Pieņēmumi!$DE$35*CH287,IF(CJ287="Liels",Pieņēmumi!$DE$37*CH287,0)))</f>
        <v>0</v>
      </c>
      <c r="CL287" s="9">
        <f>IF(CJ287="Mazs",(Pieņēmumi!$DE$35-Pieņēmumi!$DE$34)*CH287,0)</f>
        <v>0</v>
      </c>
      <c r="CM287">
        <v>0</v>
      </c>
      <c r="CN287">
        <v>0</v>
      </c>
      <c r="CO287" s="2">
        <v>0</v>
      </c>
      <c r="CP287" s="6">
        <f>ROUNDUP(IF($A287=1,CM287/Pieņēmumi!$DO$42,IF($A287=2,CM287/Pieņēmumi!$DO$43,IF($A287=3,CM287/Pieņēmumi!$DO$44,CM287/Pieņēmumi!$DO$45))),$CP$10)</f>
        <v>0</v>
      </c>
      <c r="CQ287" s="6">
        <f t="shared" si="230"/>
        <v>0</v>
      </c>
      <c r="CR287" s="6">
        <f>IF(AND(CQ287&gt;=0,CQ287&lt;Pieņēmumi!$DO$49),0,
IF(AND(CQ287&gt;=Pieņēmumi!$DO$49,CQ287&lt;Pieņēmumi!$DO$50),"Mazs",
IF(AND(CQ287&gt;=Pieņēmumi!$DO$50,CQ287&lt;Pieņēmumi!$DO$51),"Vidējs","Liels")))</f>
        <v>0</v>
      </c>
      <c r="CS287" s="9">
        <f>IF(CR287="Mazs",Pieņēmumi!$DO$34*CP287,IF(CR287="Vidējs",Pieņēmumi!$DO$35*CP287,IF(CR287="Liels",Pieņēmumi!$DO$37*CP287,0)))</f>
        <v>0</v>
      </c>
      <c r="CT287" s="9">
        <f>IF(CR287="Mazs",(Pieņēmumi!$DO$35-Pieņēmumi!$DO$34)*CP287,0)</f>
        <v>0</v>
      </c>
      <c r="CU287" s="6">
        <f t="shared" si="231"/>
        <v>41</v>
      </c>
      <c r="CV287" s="6">
        <f t="shared" si="232"/>
        <v>6</v>
      </c>
      <c r="CW287" s="2">
        <f t="shared" si="233"/>
        <v>6.833333333333333</v>
      </c>
      <c r="CX287" t="str">
        <f t="shared" si="234"/>
        <v>Mazā</v>
      </c>
    </row>
    <row r="288" spans="1:102" x14ac:dyDescent="0.25">
      <c r="A288" s="5">
        <v>3</v>
      </c>
      <c r="B288" s="23">
        <v>0.51727633059255662</v>
      </c>
      <c r="C288">
        <v>11</v>
      </c>
      <c r="D288">
        <v>1</v>
      </c>
      <c r="E288" s="2">
        <f t="shared" si="239"/>
        <v>11</v>
      </c>
      <c r="F288" s="6">
        <f>ROUNDUP(IF($A288=1,C288/Pieņēmumi!$B$39,IF($A288=2,C288/Pieņēmumi!$B$40,IF($A288=3,C288/Pieņēmumi!$B$41,C288/Pieņēmumi!$B$42))),$F$10)</f>
        <v>1</v>
      </c>
      <c r="G288" s="6">
        <f t="shared" si="219"/>
        <v>11</v>
      </c>
      <c r="H288" s="6" t="str">
        <f>IF(AND(G288&gt;=0,G288&lt;Pieņēmumi!$B$46),0,
IF(AND(G288&gt;= Pieņēmumi!$B$46,G288&lt;Pieņēmumi!$B$47), "Mikro",
IF(AND(G288&gt;=Pieņēmumi!$B$47,G288&lt;Pieņēmumi!$B$48), "Mazs",
IF(AND(G288&gt;=Pieņēmumi!$B$48,G288&lt;Pieņēmumi!$B$49), "Vidējs","Liels"))))</f>
        <v>Mazs</v>
      </c>
      <c r="I288" s="9">
        <f>IF(H288="Mikro",Pieņēmumi!$B$31*F288*0.5,
IF(H288="Mazs",Pieņēmumi!$B$31*F288,
IF(H288="Vidējs",Pieņēmumi!$B$32*F288,
IF(H288="Liels",Pieņēmumi!$B$34*F288,
0))))</f>
        <v>0.71584189231248063</v>
      </c>
      <c r="J288" s="9">
        <f>IF(H288="Mikro",Pieņēmumi!$B$31*F288*0.5,0)</f>
        <v>0</v>
      </c>
      <c r="K288">
        <v>14</v>
      </c>
      <c r="L288">
        <v>1</v>
      </c>
      <c r="M288" s="2">
        <f t="shared" ref="M288:M308" si="242">K288/L288</f>
        <v>14</v>
      </c>
      <c r="N288" s="6">
        <f>ROUNDUP(IF($A288=1,K288/Pieņēmumi!$L$39,IF($A288=2,K288/Pieņēmumi!$L$40,IF($A288=3,K288/Pieņēmumi!$L$41,K288/Pieņēmumi!$L$42))),$N$10)</f>
        <v>1</v>
      </c>
      <c r="O288" s="6">
        <f t="shared" si="220"/>
        <v>14</v>
      </c>
      <c r="P288" s="6" t="str">
        <f>IF(AND(O288&gt;=0,O288&lt;Pieņēmumi!$L$46),0,
IF(AND(O288&gt;= Pieņēmumi!$L$46,O288&lt;Pieņēmumi!$L$47), "Mikro",
IF(AND(O288&gt;=Pieņēmumi!$L$47,O288&lt;Pieņēmumi!$L$48), "Mazs",
IF(AND(O288&gt;=Pieņēmumi!$L$48,O288&lt;Pieņēmumi!$L$49), "Vidējs","Liels"))))</f>
        <v>Vidējs</v>
      </c>
      <c r="Q288" s="9">
        <f>IF(P288="Mikro",Pieņēmumi!$L$31*N288*0.5,
IF(P288="Mazs",Pieņēmumi!$L$31*N288,
IF(P288="Vidējs",Pieņēmumi!$L$32*N288,
IF(P288="Liels",Pieņēmumi!$L$34*N288,
0))))</f>
        <v>0.83979328165374689</v>
      </c>
      <c r="R288" s="9">
        <f>IF(P288="Mikro",Pieņēmumi!$L$31*N288*0.5,0)</f>
        <v>0</v>
      </c>
      <c r="S288">
        <v>13</v>
      </c>
      <c r="T288">
        <v>1</v>
      </c>
      <c r="U288" s="2">
        <f t="shared" si="240"/>
        <v>13</v>
      </c>
      <c r="V288" s="6">
        <f>ROUNDUP(IF($A288=1,S288/Pieņēmumi!$V$39,IF($A288=2,S288/Pieņēmumi!$V$40,IF($A288=3,S288/Pieņēmumi!$V$41,S288/Pieņēmumi!$V$42))),$V$10)</f>
        <v>1</v>
      </c>
      <c r="W288" s="6">
        <f t="shared" si="221"/>
        <v>13</v>
      </c>
      <c r="X288" s="6" t="str">
        <f>IF(AND(W288&gt;=0,W288&lt;Pieņēmumi!$V$46),0,
IF(AND(W288&gt;= Pieņēmumi!$V$46,W288&lt;Pieņēmumi!$V$47), "Mikro",
IF(AND(W288&gt;=Pieņēmumi!$V$47,W288&lt;Pieņēmumi!$V$48), "Mazs",
IF(AND(W288&gt;=Pieņēmumi!$V$48,W288&lt;Pieņēmumi!$V$49), "Vidējs","Liels"))))</f>
        <v>Vidējs</v>
      </c>
      <c r="Y288" s="9">
        <f>IF(X288="Mikro",Pieņēmumi!$V$31*V288*0.5,
IF(X288="Mazs",Pieņēmumi!$V$31*V288,
IF(X288="Vidējs",Pieņēmumi!$V$32*V288,
IF(X288="Liels",Pieņēmumi!$V$34*V288,
0))))</f>
        <v>0.87209302325581406</v>
      </c>
      <c r="Z288" s="9">
        <f>IF(X288="Mikro",Pieņēmumi!$V$31*V288*0.5,0)</f>
        <v>0</v>
      </c>
      <c r="AA288">
        <v>8</v>
      </c>
      <c r="AB288">
        <v>1</v>
      </c>
      <c r="AC288" s="2">
        <f t="shared" ref="AC288:AC324" si="243">AA288/AB288</f>
        <v>8</v>
      </c>
      <c r="AD288" s="6">
        <f>ROUNDUP(IF($A288=1,AA288/Pieņēmumi!$AF$39,IF($A288=2,AA288/Pieņēmumi!$AF$40,IF($A288=3,AA288/Pieņēmumi!$AF$41,AA288/Pieņēmumi!$AF$42))),$AD$10)</f>
        <v>1</v>
      </c>
      <c r="AE288" s="6">
        <f t="shared" si="222"/>
        <v>8</v>
      </c>
      <c r="AF288" s="6" t="str">
        <f>IF(AND(AE288&gt;=0,AE288&lt;Pieņēmumi!$AF$46),0,
IF(AND(AE288&gt;= Pieņēmumi!$AF$46,AE288&lt;Pieņēmumi!$AF$47), "Mikro",
IF(AND(AE288&gt;=Pieņēmumi!$AF$47,AE288&lt;Pieņēmumi!$AF$48), "Mazs",
IF(AND(AE288&gt;=Pieņēmumi!$AF$48,AE288&lt;Pieņēmumi!$AF$49), "Vidējs","Liels"))))</f>
        <v>Mazs</v>
      </c>
      <c r="AG288" s="9">
        <f>IF(AF288="Mikro",Pieņēmumi!$AF$31*AD288*0.5,
IF(AF288="Mazs",Pieņēmumi!$AF$31*AD288,
IF(AF288="Vidējs",Pieņēmumi!$AF$32*AD288,
IF(AF288="Liels",Pieņēmumi!$AF$34*AD288,
0))))</f>
        <v>0.84033613445378152</v>
      </c>
      <c r="AH288" s="9">
        <f>IF(AF288="Mikro",Pieņēmumi!$AF$31*AD288*0.5,0)</f>
        <v>0</v>
      </c>
      <c r="AI288">
        <v>11</v>
      </c>
      <c r="AJ288">
        <v>1</v>
      </c>
      <c r="AK288" s="2">
        <f t="shared" ref="AK288:AK308" si="244">AI288/AJ288</f>
        <v>11</v>
      </c>
      <c r="AL288" s="6">
        <f>ROUNDUP(IF($A288=1,AI288/Pieņēmumi!$AR$39,IF($A288=2,AI288/Pieņēmumi!$AR$40,IF($A288=3,AI288/Pieņēmumi!$AR$41,AI288/Pieņēmumi!$AR$42))),$AL$10)</f>
        <v>1</v>
      </c>
      <c r="AM288" s="6">
        <f t="shared" si="223"/>
        <v>11</v>
      </c>
      <c r="AN288" s="6" t="str">
        <f>IF(AND(AM288&gt;=0,AM288&lt;Pieņēmumi!$AR$46),0,
IF(AND(AM288&gt;= Pieņēmumi!$AR$46,AM288&lt;Pieņēmumi!$AR$47), "Mikro",
IF(AND(AM288&gt;=Pieņēmumi!$AR$47,AM288&lt;Pieņēmumi!$AR$48), "Mazs",
IF(AND(AM288&gt;=Pieņēmumi!$AR$48,AM288&lt;Pieņēmumi!$AR$49), "Vidējs","Liels"))))</f>
        <v>Mazs</v>
      </c>
      <c r="AO288" s="9">
        <f>IF(AN288="Mikro",Pieņēmumi!$AR$31*AL288*0.5,
IF(AN288="Mazs",Pieņēmumi!$AR$31*AL288,
IF(AN288="Vidējs",Pieņēmumi!$AR$32*AL288,
IF(AN288="Liels",Pieņēmumi!$AR$34*AL288,
0))))</f>
        <v>0.90258325552443208</v>
      </c>
      <c r="AP288" s="9">
        <f>IF(AN288="Mikro",Pieņēmumi!$AR$31*AL288*0.5,0)</f>
        <v>0</v>
      </c>
      <c r="AQ288">
        <v>13</v>
      </c>
      <c r="AR288">
        <v>1</v>
      </c>
      <c r="AS288" s="2">
        <f t="shared" si="241"/>
        <v>13</v>
      </c>
      <c r="AT288" s="6">
        <f>ROUNDUP(IF($A288=1,AQ288/Pieņēmumi!$BC$39,IF($A288=2,AQ288/Pieņēmumi!$BC$40,IF($A288=3,AQ288/Pieņēmumi!$BC$41,AQ288/Pieņēmumi!$BC$42))),$AT$10)</f>
        <v>1</v>
      </c>
      <c r="AU288" s="6">
        <f t="shared" si="224"/>
        <v>13</v>
      </c>
      <c r="AV288" s="6" t="str">
        <f>IF(AND(AU288&gt;=0,AU288&lt;Pieņēmumi!$BC$46),0,
IF(AND(AU288&gt;= Pieņēmumi!$BC$46,AU288&lt;Pieņēmumi!$BC$47), "Mikro",
IF(AND(AU288&gt;=Pieņēmumi!$BC$47,AU288&lt;Pieņēmumi!$BC$48), "Mazs",
IF(AND(AU288&gt;=Pieņēmumi!$BC$48,AU288&lt;Pieņēmumi!$BC$49), "Vidējs","Liels"))))</f>
        <v>Vidējs</v>
      </c>
      <c r="AW288" s="9">
        <f>IF(AV288="Mikro",Pieņēmumi!$BC$31*AT288*0.5,
IF(AV288="Mazs",Pieņēmumi!$BC$31*AT288,
IF(AV288="Vidējs",Pieņēmumi!$BC$32*AT288,
IF(AV288="Liels",Pieņēmumi!$BC$34*AT288,
0))))</f>
        <v>1.1627906976744187</v>
      </c>
      <c r="AX288" s="9">
        <f>IF(AV288="Mikro",Pieņēmumi!$BC$31*AT288*0.5,0)</f>
        <v>0</v>
      </c>
      <c r="AY288">
        <v>19</v>
      </c>
      <c r="AZ288">
        <v>1</v>
      </c>
      <c r="BA288" s="2">
        <f>AY288/AZ288</f>
        <v>19</v>
      </c>
      <c r="BB288" s="6">
        <f>ROUNDUP(IF($A288=1,AY288/Pieņēmumi!$BN$39,IF($A288=2,AY288/Pieņēmumi!$BN$40,IF($A288=3,AY288/Pieņēmumi!$BN$41,AY288/Pieņēmumi!$BN$42))),$BB$10)</f>
        <v>1</v>
      </c>
      <c r="BC288" s="6">
        <f t="shared" si="225"/>
        <v>19</v>
      </c>
      <c r="BD288" s="6" t="str">
        <f>IF(AND(BC288&gt;=0,BC288&lt;Pieņēmumi!$BN$46),0,
IF(AND(BC288&gt;= Pieņēmumi!$BN$46,BC288&lt;Pieņēmumi!$BN$47), "Mikro",
IF(AND(BC288&gt;=Pieņēmumi!$BN$47,BC288&lt;Pieņēmumi!$BN$48), "Mazs",
IF(AND(BC288&gt;=Pieņēmumi!$BN$48,BC288&lt;Pieņēmumi!$BN$49), "Vidējs","Liels"))))</f>
        <v>Vidējs</v>
      </c>
      <c r="BE288" s="9">
        <f>IF(BD288="Mikro",Pieņēmumi!$BN$31*BB288*0.5,
IF(BD288="Mazs",Pieņēmumi!$BN$31*BB288,
IF(BD288="Vidējs",Pieņēmumi!$BN$32*BB288,
IF(BD288="Liels",Pieņēmumi!$BN$34*BB288,
0))))</f>
        <v>1.227390180878553</v>
      </c>
      <c r="BF288" s="9">
        <f>IF(BD288="Mikro",Pieņēmumi!$BN$31*BB288*0.5,0)</f>
        <v>0</v>
      </c>
      <c r="BG288">
        <v>12</v>
      </c>
      <c r="BH288">
        <v>1</v>
      </c>
      <c r="BI288" s="2">
        <f t="shared" si="238"/>
        <v>12</v>
      </c>
      <c r="BJ288" s="6">
        <f>ROUNDUP(IF($A288=1,BG288/Pieņēmumi!$BY$39,IF($A288=2,BG288/Pieņēmumi!$BY$40,IF($A288=3,BG288/Pieņēmumi!$BY$41,BG288/Pieņēmumi!$BY$42))),$BJ$10)</f>
        <v>1</v>
      </c>
      <c r="BK288" s="6">
        <f t="shared" si="226"/>
        <v>12</v>
      </c>
      <c r="BL288" s="6" t="str">
        <f>IF(AND(BK288&gt;=0,BK288&lt;Pieņēmumi!$BY$46),0,
IF(AND(BK288&gt;= Pieņēmumi!$BY$46,BK288&lt;Pieņēmumi!$BY$47), "Mikro",
IF(AND(BK288&gt;=Pieņēmumi!$BY$47,BK288&lt;Pieņēmumi!$BY$48), "Mazs",
IF(AND(BK288&gt;=Pieņēmumi!$BY$48,BK288&lt;Pieņēmumi!$BY$49), "Vidējs","Liels"))))</f>
        <v>Vidējs</v>
      </c>
      <c r="BM288" s="9">
        <f>IF(BL288="Mikro",Pieņēmumi!$BY$31*BJ288*0.5,
IF(BL288="Mazs",Pieņēmumi!$BY$31*BJ288,
IF(BL288="Vidējs",Pieņēmumi!$BY$32*BJ288,
IF(BL288="Liels",Pieņēmumi!$BY$34*BJ288,
0))))</f>
        <v>1.2919896640826873</v>
      </c>
      <c r="BN288" s="9">
        <f>IF(BL288="Mikro",Pieņēmumi!$BY$31*BJ288*0.5,0)</f>
        <v>0</v>
      </c>
      <c r="BO288">
        <v>8</v>
      </c>
      <c r="BP288">
        <v>1</v>
      </c>
      <c r="BQ288" s="2">
        <f t="shared" si="237"/>
        <v>8</v>
      </c>
      <c r="BR288" s="6">
        <f>ROUNDUP(IF($A288=1,BO288/Pieņēmumi!$CJ$39,IF($A288=2,BO288/Pieņēmumi!$CJ$40,IF($A288=3,BO288/Pieņēmumi!$CJ$41,BO288/Pieņēmumi!$CJ$42))),$BR$10)</f>
        <v>1</v>
      </c>
      <c r="BS288" s="6">
        <f t="shared" si="227"/>
        <v>8</v>
      </c>
      <c r="BT288" s="6" t="str">
        <f>IF(AND(BS288&gt;=0,BS288&lt;Pieņēmumi!$CJ$46),0,
IF(AND(BS288&gt;= Pieņēmumi!$CJ$46,BS288&lt;Pieņēmumi!$CJ$47), "Mikro",
IF(AND(BS288&gt;=Pieņēmumi!$CJ$47,BS288&lt;Pieņēmumi!$CJ$48), "Mazs",
IF(AND(BS288&gt;=Pieņēmumi!$CJ$48,BS288&lt;Pieņēmumi!$CJ$49), "Vidējs","Liels"))))</f>
        <v>Mazs</v>
      </c>
      <c r="BU288" s="9">
        <f>IF(BT288="Mikro",Pieņēmumi!$CJ$31*BR288*0.5,
IF(BT288="Mazs",Pieņēmumi!$CJ$31*BR288,
IF(BT288="Vidējs",Pieņēmumi!$CJ$32*BR288,
IF(BT288="Liels",Pieņēmumi!$CJ$34*BR288,
0))))</f>
        <v>1.0893246187363834</v>
      </c>
      <c r="BV288" s="9">
        <f>IF(BT288="Mikro",Pieņēmumi!$CJ$31*BR288*0.5,0)</f>
        <v>0</v>
      </c>
      <c r="BW288">
        <v>0</v>
      </c>
      <c r="BX288">
        <v>0</v>
      </c>
      <c r="BY288" s="2">
        <v>0</v>
      </c>
      <c r="BZ288" s="6">
        <f>ROUNDUP(IF($A288=1,BW288/Pieņēmumi!$CU$42,IF($A288=2,BW288/Pieņēmumi!$CU$43,IF($A288=3,BW288/Pieņēmumi!$CU$44,BW288/Pieņēmumi!$CU$45))),$CH$10)</f>
        <v>0</v>
      </c>
      <c r="CA288" s="6">
        <f t="shared" si="228"/>
        <v>0</v>
      </c>
      <c r="CB288" s="6">
        <f>IF(AND(CA288&gt;=0,CA288&lt;Pieņēmumi!$CU$49),0,
IF(AND(CA288&gt;=Pieņēmumi!$CU$49,CA288&lt;Pieņēmumi!$CU$50),"Mazs",
IF(AND(CA288&gt;=Pieņēmumi!$CU$50,CA288&lt;Pieņēmumi!$CU$51),"Vidējs","Liels")))</f>
        <v>0</v>
      </c>
      <c r="CC288" s="9">
        <f>IF(CB288="Mazs",Pieņēmumi!$CU$34*BZ288,IF(CB288="Vidējs",Pieņēmumi!$CU$35*BZ288,IF(CB288="Liels",Pieņēmumi!$CU$37*BZ288,0)))</f>
        <v>0</v>
      </c>
      <c r="CD288" s="9">
        <f>IF(CB288="Mazs",(Pieņēmumi!$CU$35-Pieņēmumi!$CU$34)*BZ288,0)</f>
        <v>0</v>
      </c>
      <c r="CE288">
        <v>0</v>
      </c>
      <c r="CF288">
        <v>0</v>
      </c>
      <c r="CG288" s="2">
        <v>0</v>
      </c>
      <c r="CH288" s="6">
        <f>ROUNDUP(IF($A288=1,CE288/Pieņēmumi!$DE$42,IF($A288=2,CE288/Pieņēmumi!$DE$43,IF($A288=3,CE288/Pieņēmumi!$DE$44,CE288/Pieņēmumi!$DE$45))),$CH$10)</f>
        <v>0</v>
      </c>
      <c r="CI288" s="6">
        <f t="shared" si="229"/>
        <v>0</v>
      </c>
      <c r="CJ288" s="6">
        <f>IF(AND(CI288&gt;=0,CI288&lt;Pieņēmumi!$DE$49),0,
IF(AND(CI288&gt;=Pieņēmumi!$DE$49,CI288&lt;Pieņēmumi!$DE$50),"Mazs",
IF(AND(CI288&gt;=Pieņēmumi!$DE$50,CI288&lt;Pieņēmumi!$DE$51),"Vidējs","Liels")))</f>
        <v>0</v>
      </c>
      <c r="CK288" s="9">
        <f>IF(CJ288="Mazs",Pieņēmumi!$DE$34*CH288,IF(CJ288="Vidējs",Pieņēmumi!$DE$35*CH288,IF(CJ288="Liels",Pieņēmumi!$DE$37*CH288,0)))</f>
        <v>0</v>
      </c>
      <c r="CL288" s="9">
        <f>IF(CJ288="Mazs",(Pieņēmumi!$DE$35-Pieņēmumi!$DE$34)*CH288,0)</f>
        <v>0</v>
      </c>
      <c r="CM288">
        <v>0</v>
      </c>
      <c r="CN288">
        <v>0</v>
      </c>
      <c r="CO288" s="2">
        <v>0</v>
      </c>
      <c r="CP288" s="6">
        <f>ROUNDUP(IF($A288=1,CM288/Pieņēmumi!$DO$42,IF($A288=2,CM288/Pieņēmumi!$DO$43,IF($A288=3,CM288/Pieņēmumi!$DO$44,CM288/Pieņēmumi!$DO$45))),$CP$10)</f>
        <v>0</v>
      </c>
      <c r="CQ288" s="6">
        <f t="shared" si="230"/>
        <v>0</v>
      </c>
      <c r="CR288" s="6">
        <f>IF(AND(CQ288&gt;=0,CQ288&lt;Pieņēmumi!$DO$49),0,
IF(AND(CQ288&gt;=Pieņēmumi!$DO$49,CQ288&lt;Pieņēmumi!$DO$50),"Mazs",
IF(AND(CQ288&gt;=Pieņēmumi!$DO$50,CQ288&lt;Pieņēmumi!$DO$51),"Vidējs","Liels")))</f>
        <v>0</v>
      </c>
      <c r="CS288" s="9">
        <f>IF(CR288="Mazs",Pieņēmumi!$DO$34*CP288,IF(CR288="Vidējs",Pieņēmumi!$DO$35*CP288,IF(CR288="Liels",Pieņēmumi!$DO$37*CP288,0)))</f>
        <v>0</v>
      </c>
      <c r="CT288" s="9">
        <f>IF(CR288="Mazs",(Pieņēmumi!$DO$35-Pieņēmumi!$DO$34)*CP288,0)</f>
        <v>0</v>
      </c>
      <c r="CU288" s="6">
        <f t="shared" si="231"/>
        <v>109</v>
      </c>
      <c r="CV288" s="6">
        <f t="shared" si="232"/>
        <v>9</v>
      </c>
      <c r="CW288" s="2">
        <f t="shared" si="233"/>
        <v>12.111111111111111</v>
      </c>
      <c r="CX288" t="str">
        <f t="shared" si="234"/>
        <v>Vidējā</v>
      </c>
    </row>
    <row r="289" spans="1:102" x14ac:dyDescent="0.25">
      <c r="A289" s="5">
        <v>3</v>
      </c>
      <c r="B289" s="23">
        <v>0.51639315285088327</v>
      </c>
      <c r="C289">
        <v>12</v>
      </c>
      <c r="D289">
        <v>1</v>
      </c>
      <c r="E289" s="2">
        <f t="shared" si="239"/>
        <v>12</v>
      </c>
      <c r="F289" s="6">
        <f>ROUNDUP(IF($A289=1,C289/Pieņēmumi!$B$39,IF($A289=2,C289/Pieņēmumi!$B$40,IF($A289=3,C289/Pieņēmumi!$B$41,C289/Pieņēmumi!$B$42))),$F$10)</f>
        <v>1</v>
      </c>
      <c r="G289" s="6">
        <f t="shared" si="219"/>
        <v>12</v>
      </c>
      <c r="H289" s="6" t="str">
        <f>IF(AND(G289&gt;=0,G289&lt;Pieņēmumi!$B$46),0,
IF(AND(G289&gt;= Pieņēmumi!$B$46,G289&lt;Pieņēmumi!$B$47), "Mikro",
IF(AND(G289&gt;=Pieņēmumi!$B$47,G289&lt;Pieņēmumi!$B$48), "Mazs",
IF(AND(G289&gt;=Pieņēmumi!$B$48,G289&lt;Pieņēmumi!$B$49), "Vidējs","Liels"))))</f>
        <v>Vidējs</v>
      </c>
      <c r="I289" s="9">
        <f>IF(H289="Mikro",Pieņēmumi!$B$31*F289*0.5,
IF(H289="Mazs",Pieņēmumi!$B$31*F289,
IF(H289="Vidējs",Pieņēmumi!$B$32*F289,
IF(H289="Liels",Pieņēmumi!$B$34*F289,
0))))</f>
        <v>0.8074935400516795</v>
      </c>
      <c r="J289" s="9">
        <f>IF(H289="Mikro",Pieņēmumi!$B$31*F289*0.5,0)</f>
        <v>0</v>
      </c>
      <c r="K289">
        <v>6</v>
      </c>
      <c r="L289">
        <v>1</v>
      </c>
      <c r="M289" s="2">
        <f t="shared" si="242"/>
        <v>6</v>
      </c>
      <c r="N289" s="6">
        <f>ROUNDUP(IF($A289=1,K289/Pieņēmumi!$L$39,IF($A289=2,K289/Pieņēmumi!$L$40,IF($A289=3,K289/Pieņēmumi!$L$41,K289/Pieņēmumi!$L$42))),$N$10)</f>
        <v>1</v>
      </c>
      <c r="O289" s="6">
        <f t="shared" si="220"/>
        <v>6</v>
      </c>
      <c r="P289" s="6" t="str">
        <f>IF(AND(O289&gt;=0,O289&lt;Pieņēmumi!$L$46),0,
IF(AND(O289&gt;= Pieņēmumi!$L$46,O289&lt;Pieņēmumi!$L$47), "Mikro",
IF(AND(O289&gt;=Pieņēmumi!$L$47,O289&lt;Pieņēmumi!$L$48), "Mazs",
IF(AND(O289&gt;=Pieņēmumi!$L$48,O289&lt;Pieņēmumi!$L$49), "Vidējs","Liels"))))</f>
        <v>Mikro</v>
      </c>
      <c r="Q289" s="9">
        <f>IF(P289="Mikro",Pieņēmumi!$L$31*N289*0.5,
IF(P289="Mazs",Pieņēmumi!$L$31*N289,
IF(P289="Vidējs",Pieņēmumi!$L$32*N289,
IF(P289="Liels",Pieņēmumi!$L$34*N289,
0))))</f>
        <v>0.3734827264239029</v>
      </c>
      <c r="R289" s="9">
        <f>IF(P289="Mikro",Pieņēmumi!$L$31*N289*0.5,0)</f>
        <v>0.3734827264239029</v>
      </c>
      <c r="S289">
        <v>9</v>
      </c>
      <c r="T289">
        <v>1</v>
      </c>
      <c r="U289" s="2">
        <f t="shared" si="240"/>
        <v>9</v>
      </c>
      <c r="V289" s="6">
        <f>ROUNDUP(IF($A289=1,S289/Pieņēmumi!$V$39,IF($A289=2,S289/Pieņēmumi!$V$40,IF($A289=3,S289/Pieņēmumi!$V$41,S289/Pieņēmumi!$V$42))),$V$10)</f>
        <v>1</v>
      </c>
      <c r="W289" s="6">
        <f t="shared" si="221"/>
        <v>9</v>
      </c>
      <c r="X289" s="6" t="str">
        <f>IF(AND(W289&gt;=0,W289&lt;Pieņēmumi!$V$46),0,
IF(AND(W289&gt;= Pieņēmumi!$V$46,W289&lt;Pieņēmumi!$V$47), "Mikro",
IF(AND(W289&gt;=Pieņēmumi!$V$47,W289&lt;Pieņēmumi!$V$48), "Mazs",
IF(AND(W289&gt;=Pieņēmumi!$V$48,W289&lt;Pieņēmumi!$V$49), "Vidējs","Liels"))))</f>
        <v>Mazs</v>
      </c>
      <c r="Y289" s="9">
        <f>IF(X289="Mikro",Pieņēmumi!$V$31*V289*0.5,
IF(X289="Mazs",Pieņēmumi!$V$31*V289,
IF(X289="Vidējs",Pieņēmumi!$V$32*V289,
IF(X289="Liels",Pieņēmumi!$V$34*V289,
0))))</f>
        <v>0.77808901338313108</v>
      </c>
      <c r="Z289" s="9">
        <f>IF(X289="Mikro",Pieņēmumi!$V$31*V289*0.5,0)</f>
        <v>0</v>
      </c>
      <c r="AA289">
        <v>12</v>
      </c>
      <c r="AB289">
        <v>1</v>
      </c>
      <c r="AC289" s="2">
        <f t="shared" si="243"/>
        <v>12</v>
      </c>
      <c r="AD289" s="6">
        <f>ROUNDUP(IF($A289=1,AA289/Pieņēmumi!$AF$39,IF($A289=2,AA289/Pieņēmumi!$AF$40,IF($A289=3,AA289/Pieņēmumi!$AF$41,AA289/Pieņēmumi!$AF$42))),$AD$10)</f>
        <v>1</v>
      </c>
      <c r="AE289" s="6">
        <f t="shared" si="222"/>
        <v>12</v>
      </c>
      <c r="AF289" s="6" t="str">
        <f>IF(AND(AE289&gt;=0,AE289&lt;Pieņēmumi!$AF$46),0,
IF(AND(AE289&gt;= Pieņēmumi!$AF$46,AE289&lt;Pieņēmumi!$AF$47), "Mikro",
IF(AND(AE289&gt;=Pieņēmumi!$AF$47,AE289&lt;Pieņēmumi!$AF$48), "Mazs",
IF(AND(AE289&gt;=Pieņēmumi!$AF$48,AE289&lt;Pieņēmumi!$AF$49), "Vidējs","Liels"))))</f>
        <v>Vidējs</v>
      </c>
      <c r="AG289" s="9">
        <f>IF(AF289="Mikro",Pieņēmumi!$AF$31*AD289*0.5,
IF(AF289="Mazs",Pieņēmumi!$AF$31*AD289,
IF(AF289="Vidējs",Pieņēmumi!$AF$32*AD289,
IF(AF289="Liels",Pieņēmumi!$AF$34*AD289,
0))))</f>
        <v>1.03359173126615</v>
      </c>
      <c r="AH289" s="9">
        <f>IF(AF289="Mikro",Pieņēmumi!$AF$31*AD289*0.5,0)</f>
        <v>0</v>
      </c>
      <c r="AI289">
        <v>7</v>
      </c>
      <c r="AJ289">
        <v>1</v>
      </c>
      <c r="AK289" s="2">
        <f t="shared" si="244"/>
        <v>7</v>
      </c>
      <c r="AL289" s="6">
        <f>ROUNDUP(IF($A289=1,AI289/Pieņēmumi!$AR$39,IF($A289=2,AI289/Pieņēmumi!$AR$40,IF($A289=3,AI289/Pieņēmumi!$AR$41,AI289/Pieņēmumi!$AR$42))),$AL$10)</f>
        <v>1</v>
      </c>
      <c r="AM289" s="6">
        <f t="shared" si="223"/>
        <v>7</v>
      </c>
      <c r="AN289" s="6" t="str">
        <f>IF(AND(AM289&gt;=0,AM289&lt;Pieņēmumi!$AR$46),0,
IF(AND(AM289&gt;= Pieņēmumi!$AR$46,AM289&lt;Pieņēmumi!$AR$47), "Mikro",
IF(AND(AM289&gt;=Pieņēmumi!$AR$47,AM289&lt;Pieņēmumi!$AR$48), "Mazs",
IF(AND(AM289&gt;=Pieņēmumi!$AR$48,AM289&lt;Pieņēmumi!$AR$49), "Vidējs","Liels"))))</f>
        <v>Mikro</v>
      </c>
      <c r="AO289" s="9">
        <f>IF(AN289="Mikro",Pieņēmumi!$AR$31*AL289*0.5,
IF(AN289="Mazs",Pieņēmumi!$AR$31*AL289,
IF(AN289="Vidējs",Pieņēmumi!$AR$32*AL289,
IF(AN289="Liels",Pieņēmumi!$AR$34*AL289,
0))))</f>
        <v>0.45129162776221604</v>
      </c>
      <c r="AP289" s="9">
        <f>IF(AN289="Mikro",Pieņēmumi!$AR$31*AL289*0.5,0)</f>
        <v>0.45129162776221604</v>
      </c>
      <c r="AQ289">
        <v>10</v>
      </c>
      <c r="AR289">
        <v>1</v>
      </c>
      <c r="AS289" s="2">
        <f t="shared" si="241"/>
        <v>10</v>
      </c>
      <c r="AT289" s="6">
        <f>ROUNDUP(IF($A289=1,AQ289/Pieņēmumi!$BC$39,IF($A289=2,AQ289/Pieņēmumi!$BC$40,IF($A289=3,AQ289/Pieņēmumi!$BC$41,AQ289/Pieņēmumi!$BC$42))),$AT$10)</f>
        <v>1</v>
      </c>
      <c r="AU289" s="6">
        <f t="shared" si="224"/>
        <v>10</v>
      </c>
      <c r="AV289" s="6" t="str">
        <f>IF(AND(AU289&gt;=0,AU289&lt;Pieņēmumi!$BC$46),0,
IF(AND(AU289&gt;= Pieņēmumi!$BC$46,AU289&lt;Pieņēmumi!$BC$47), "Mikro",
IF(AND(AU289&gt;=Pieņēmumi!$BC$47,AU289&lt;Pieņēmumi!$BC$48), "Mazs",
IF(AND(AU289&gt;=Pieņēmumi!$BC$48,AU289&lt;Pieņēmumi!$BC$49), "Vidējs","Liels"))))</f>
        <v>Mazs</v>
      </c>
      <c r="AW289" s="9">
        <f>IF(AV289="Mikro",Pieņēmumi!$BC$31*AT289*0.5,
IF(AV289="Mazs",Pieņēmumi!$BC$31*AT289,
IF(AV289="Vidējs",Pieņēmumi!$BC$32*AT289,
IF(AV289="Liels",Pieņēmumi!$BC$34*AT289,
0))))</f>
        <v>0.96483037659508253</v>
      </c>
      <c r="AX289" s="9">
        <f>IF(AV289="Mikro",Pieņēmumi!$BC$31*AT289*0.5,0)</f>
        <v>0</v>
      </c>
      <c r="AY289">
        <v>0</v>
      </c>
      <c r="AZ289">
        <v>0</v>
      </c>
      <c r="BA289" s="2">
        <v>0</v>
      </c>
      <c r="BB289" s="6">
        <f>ROUNDUP(IF($A289=1,AY289/Pieņēmumi!$BN$39,IF($A289=2,AY289/Pieņēmumi!$BN$40,IF($A289=3,AY289/Pieņēmumi!$BN$41,AY289/Pieņēmumi!$BN$42))),$BB$10)</f>
        <v>0</v>
      </c>
      <c r="BC289" s="6">
        <f t="shared" si="225"/>
        <v>0</v>
      </c>
      <c r="BD289" s="6">
        <f>IF(AND(BC289&gt;=0,BC289&lt;Pieņēmumi!$BN$46),0,
IF(AND(BC289&gt;= Pieņēmumi!$BN$46,BC289&lt;Pieņēmumi!$BN$47), "Mikro",
IF(AND(BC289&gt;=Pieņēmumi!$BN$47,BC289&lt;Pieņēmumi!$BN$48), "Mazs",
IF(AND(BC289&gt;=Pieņēmumi!$BN$48,BC289&lt;Pieņēmumi!$BN$49), "Vidējs","Liels"))))</f>
        <v>0</v>
      </c>
      <c r="BE289" s="9">
        <f>IF(BD289="Mikro",Pieņēmumi!$BN$31*BB289*0.5,
IF(BD289="Mazs",Pieņēmumi!$BN$31*BB289,
IF(BD289="Vidējs",Pieņēmumi!$BN$32*BB289,
IF(BD289="Liels",Pieņēmumi!$BN$34*BB289,
0))))</f>
        <v>0</v>
      </c>
      <c r="BF289" s="9">
        <f>IF(BD289="Mikro",Pieņēmumi!$BN$31*BB289*0.5,0)</f>
        <v>0</v>
      </c>
      <c r="BG289">
        <v>11</v>
      </c>
      <c r="BH289">
        <v>1</v>
      </c>
      <c r="BI289" s="2">
        <f t="shared" si="238"/>
        <v>11</v>
      </c>
      <c r="BJ289" s="6">
        <f>ROUNDUP(IF($A289=1,BG289/Pieņēmumi!$BY$39,IF($A289=2,BG289/Pieņēmumi!$BY$40,IF($A289=3,BG289/Pieņēmumi!$BY$41,BG289/Pieņēmumi!$BY$42))),$BJ$10)</f>
        <v>1</v>
      </c>
      <c r="BK289" s="6">
        <f t="shared" si="226"/>
        <v>11</v>
      </c>
      <c r="BL289" s="6" t="str">
        <f>IF(AND(BK289&gt;=0,BK289&lt;Pieņēmumi!$BY$46),0,
IF(AND(BK289&gt;= Pieņēmumi!$BY$46,BK289&lt;Pieņēmumi!$BY$47), "Mikro",
IF(AND(BK289&gt;=Pieņēmumi!$BY$47,BK289&lt;Pieņēmumi!$BY$48), "Mazs",
IF(AND(BK289&gt;=Pieņēmumi!$BY$48,BK289&lt;Pieņēmumi!$BY$49), "Vidējs","Liels"))))</f>
        <v>Mazs</v>
      </c>
      <c r="BM289" s="9">
        <f>IF(BL289="Mikro",Pieņēmumi!$BY$31*BJ289*0.5,
IF(BL289="Mazs",Pieņēmumi!$BY$31*BJ289,
IF(BL289="Vidējs",Pieņēmumi!$BY$32*BJ289,
IF(BL289="Liels",Pieņēmumi!$BY$34*BJ289,
0))))</f>
        <v>1.0893246187363834</v>
      </c>
      <c r="BN289" s="9">
        <f>IF(BL289="Mikro",Pieņēmumi!$BY$31*BJ289*0.5,0)</f>
        <v>0</v>
      </c>
      <c r="BO289">
        <v>9</v>
      </c>
      <c r="BP289">
        <v>1</v>
      </c>
      <c r="BQ289" s="2">
        <f t="shared" si="237"/>
        <v>9</v>
      </c>
      <c r="BR289" s="6">
        <f>ROUNDUP(IF($A289=1,BO289/Pieņēmumi!$CJ$39,IF($A289=2,BO289/Pieņēmumi!$CJ$40,IF($A289=3,BO289/Pieņēmumi!$CJ$41,BO289/Pieņēmumi!$CJ$42))),$BR$10)</f>
        <v>1</v>
      </c>
      <c r="BS289" s="6">
        <f t="shared" si="227"/>
        <v>9</v>
      </c>
      <c r="BT289" s="6" t="str">
        <f>IF(AND(BS289&gt;=0,BS289&lt;Pieņēmumi!$CJ$46),0,
IF(AND(BS289&gt;= Pieņēmumi!$CJ$46,BS289&lt;Pieņēmumi!$CJ$47), "Mikro",
IF(AND(BS289&gt;=Pieņēmumi!$CJ$47,BS289&lt;Pieņēmumi!$CJ$48), "Mazs",
IF(AND(BS289&gt;=Pieņēmumi!$CJ$48,BS289&lt;Pieņēmumi!$CJ$49), "Vidējs","Liels"))))</f>
        <v>Mazs</v>
      </c>
      <c r="BU289" s="9">
        <f>IF(BT289="Mikro",Pieņēmumi!$CJ$31*BR289*0.5,
IF(BT289="Mazs",Pieņēmumi!$CJ$31*BR289,
IF(BT289="Vidējs",Pieņēmumi!$CJ$32*BR289,
IF(BT289="Liels",Pieņēmumi!$CJ$34*BR289,
0))))</f>
        <v>1.0893246187363834</v>
      </c>
      <c r="BV289" s="9">
        <f>IF(BT289="Mikro",Pieņēmumi!$CJ$31*BR289*0.5,0)</f>
        <v>0</v>
      </c>
      <c r="BW289">
        <v>8</v>
      </c>
      <c r="BX289">
        <v>1</v>
      </c>
      <c r="BY289" s="2">
        <f>BW289/BX289</f>
        <v>8</v>
      </c>
      <c r="BZ289" s="6">
        <f>ROUNDUP(IF($A289=1,BW289/Pieņēmumi!$CU$42,IF($A289=2,BW289/Pieņēmumi!$CU$43,IF($A289=3,BW289/Pieņēmumi!$CU$44,BW289/Pieņēmumi!$CU$45))),$CH$10)</f>
        <v>1</v>
      </c>
      <c r="CA289" s="6">
        <f t="shared" si="228"/>
        <v>8</v>
      </c>
      <c r="CB289" s="6" t="str">
        <f>IF(AND(CA289&gt;=0,CA289&lt;Pieņēmumi!$CU$49),0,
IF(AND(CA289&gt;=Pieņēmumi!$CU$49,CA289&lt;Pieņēmumi!$CU$50),"Mazs",
IF(AND(CA289&gt;=Pieņēmumi!$CU$50,CA289&lt;Pieņēmumi!$CU$51),"Vidējs","Liels")))</f>
        <v>Mazs</v>
      </c>
      <c r="CC289" s="9">
        <f>IF(CB289="Mazs",Pieņēmumi!$CU$34*BZ289,IF(CB289="Vidējs",Pieņēmumi!$CU$35*BZ289,IF(CB289="Liels",Pieņēmumi!$CU$37*BZ289,0)))</f>
        <v>1.151571739807034</v>
      </c>
      <c r="CD289" s="9">
        <f>IF(CB289="Mazs",(Pieņēmumi!$CU$35-Pieņēmumi!$CU$34)*BZ289,0)</f>
        <v>0.23731714908185508</v>
      </c>
      <c r="CE289">
        <v>7</v>
      </c>
      <c r="CF289">
        <v>1</v>
      </c>
      <c r="CG289" s="2">
        <f>CE289/CF289</f>
        <v>7</v>
      </c>
      <c r="CH289" s="6">
        <f>ROUNDUP(IF($A289=1,CE289/Pieņēmumi!$DE$42,IF($A289=2,CE289/Pieņēmumi!$DE$43,IF($A289=3,CE289/Pieņēmumi!$DE$44,CE289/Pieņēmumi!$DE$45))),$CH$10)</f>
        <v>1</v>
      </c>
      <c r="CI289" s="6">
        <f t="shared" si="229"/>
        <v>7</v>
      </c>
      <c r="CJ289" s="6" t="str">
        <f>IF(AND(CI289&gt;=0,CI289&lt;Pieņēmumi!$DE$49),0,
IF(AND(CI289&gt;=Pieņēmumi!$DE$49,CI289&lt;Pieņēmumi!$DE$50),"Mazs",
IF(AND(CI289&gt;=Pieņēmumi!$DE$50,CI289&lt;Pieņēmumi!$DE$51),"Vidējs","Liels")))</f>
        <v>Mazs</v>
      </c>
      <c r="CK289" s="9">
        <f>IF(CJ289="Mazs",Pieņēmumi!$DE$34*CH289,IF(CJ289="Vidējs",Pieņēmumi!$DE$35*CH289,IF(CJ289="Liels",Pieņēmumi!$DE$37*CH289,0)))</f>
        <v>1.151571739807034</v>
      </c>
      <c r="CL289" s="9">
        <f>IF(CJ289="Mazs",(Pieņēmumi!$DE$35-Pieņēmumi!$DE$34)*CH289,0)</f>
        <v>0.23731714908185508</v>
      </c>
      <c r="CM289">
        <v>11</v>
      </c>
      <c r="CN289">
        <v>1</v>
      </c>
      <c r="CO289" s="2">
        <f>CM289/CN289</f>
        <v>11</v>
      </c>
      <c r="CP289" s="6">
        <f>ROUNDUP(IF($A289=1,CM289/Pieņēmumi!$DO$42,IF($A289=2,CM289/Pieņēmumi!$DO$43,IF($A289=3,CM289/Pieņēmumi!$DO$44,CM289/Pieņēmumi!$DO$45))),$CP$10)</f>
        <v>1</v>
      </c>
      <c r="CQ289" s="6">
        <f t="shared" si="230"/>
        <v>11</v>
      </c>
      <c r="CR289" s="6" t="str">
        <f>IF(AND(CQ289&gt;=0,CQ289&lt;Pieņēmumi!$DO$49),0,
IF(AND(CQ289&gt;=Pieņēmumi!$DO$49,CQ289&lt;Pieņēmumi!$DO$50),"Mazs",
IF(AND(CQ289&gt;=Pieņēmumi!$DO$50,CQ289&lt;Pieņēmumi!$DO$51),"Vidējs","Liels")))</f>
        <v>Mazs</v>
      </c>
      <c r="CS289" s="9">
        <f>IF(CR289="Mazs",Pieņēmumi!$DO$34*CP289,IF(CR289="Vidējs",Pieņēmumi!$DO$35*CP289,IF(CR289="Liels",Pieņēmumi!$DO$37*CP289,0)))</f>
        <v>1.151571739807034</v>
      </c>
      <c r="CT289" s="9">
        <f>IF(CR289="Mazs",(Pieņēmumi!$DO$35-Pieņēmumi!$DO$34)*CP289,0)</f>
        <v>0.23731714908185508</v>
      </c>
      <c r="CU289" s="6">
        <f t="shared" si="231"/>
        <v>102</v>
      </c>
      <c r="CV289" s="6">
        <f t="shared" si="232"/>
        <v>11</v>
      </c>
      <c r="CW289" s="2">
        <f t="shared" si="233"/>
        <v>9.2727272727272734</v>
      </c>
      <c r="CX289" t="str">
        <f t="shared" si="234"/>
        <v>Vidējā</v>
      </c>
    </row>
    <row r="290" spans="1:102" x14ac:dyDescent="0.25">
      <c r="A290" s="5">
        <v>1</v>
      </c>
      <c r="B290" s="23">
        <v>0.51520851399220557</v>
      </c>
      <c r="C290">
        <v>101</v>
      </c>
      <c r="D290">
        <v>4</v>
      </c>
      <c r="E290" s="2">
        <f t="shared" si="239"/>
        <v>25.25</v>
      </c>
      <c r="F290" s="6">
        <f>ROUNDUP(IF($A290=1,C290/Pieņēmumi!$B$39,IF($A290=2,C290/Pieņēmumi!$B$40,IF($A290=3,C290/Pieņēmumi!$B$41,C290/Pieņēmumi!$B$42))),$F$10)</f>
        <v>6</v>
      </c>
      <c r="G290" s="6">
        <f t="shared" si="219"/>
        <v>16.833333333333332</v>
      </c>
      <c r="H290" s="6" t="str">
        <f>IF(AND(G290&gt;=0,G290&lt;Pieņēmumi!$B$46),0,
IF(AND(G290&gt;= Pieņēmumi!$B$46,G290&lt;Pieņēmumi!$B$47), "Mikro",
IF(AND(G290&gt;=Pieņēmumi!$B$47,G290&lt;Pieņēmumi!$B$48), "Mazs",
IF(AND(G290&gt;=Pieņēmumi!$B$48,G290&lt;Pieņēmumi!$B$49), "Vidējs","Liels"))))</f>
        <v>Vidējs</v>
      </c>
      <c r="I290" s="9">
        <f>IF(H290="Mikro",Pieņēmumi!$B$31*F290*0.5,
IF(H290="Mazs",Pieņēmumi!$B$31*F290,
IF(H290="Vidējs",Pieņēmumi!$B$32*F290,
IF(H290="Liels",Pieņēmumi!$B$34*F290,
0))))</f>
        <v>4.8449612403100772</v>
      </c>
      <c r="J290" s="9">
        <f>IF(H290="Mikro",Pieņēmumi!$B$31*F290*0.5,0)</f>
        <v>0</v>
      </c>
      <c r="K290">
        <v>96</v>
      </c>
      <c r="L290">
        <v>3</v>
      </c>
      <c r="M290" s="2">
        <f t="shared" si="242"/>
        <v>32</v>
      </c>
      <c r="N290" s="6">
        <f>ROUNDUP(IF($A290=1,K290/Pieņēmumi!$L$39,IF($A290=2,K290/Pieņēmumi!$L$40,IF($A290=3,K290/Pieņēmumi!$L$41,K290/Pieņēmumi!$L$42))),$N$10)</f>
        <v>5</v>
      </c>
      <c r="O290" s="6">
        <f t="shared" si="220"/>
        <v>19.2</v>
      </c>
      <c r="P290" s="6" t="str">
        <f>IF(AND(O290&gt;=0,O290&lt;Pieņēmumi!$L$46),0,
IF(AND(O290&gt;= Pieņēmumi!$L$46,O290&lt;Pieņēmumi!$L$47), "Mikro",
IF(AND(O290&gt;=Pieņēmumi!$L$47,O290&lt;Pieņēmumi!$L$48), "Mazs",
IF(AND(O290&gt;=Pieņēmumi!$L$48,O290&lt;Pieņēmumi!$L$49), "Vidējs","Liels"))))</f>
        <v>Vidējs</v>
      </c>
      <c r="Q290" s="9">
        <f>IF(P290="Mikro",Pieņēmumi!$L$31*N290*0.5,
IF(P290="Mazs",Pieņēmumi!$L$31*N290,
IF(P290="Vidējs",Pieņēmumi!$L$32*N290,
IF(P290="Liels",Pieņēmumi!$L$34*N290,
0))))</f>
        <v>4.1989664082687348</v>
      </c>
      <c r="R290" s="9">
        <f>IF(P290="Mikro",Pieņēmumi!$L$31*N290*0.5,0)</f>
        <v>0</v>
      </c>
      <c r="S290">
        <v>105</v>
      </c>
      <c r="T290">
        <v>4</v>
      </c>
      <c r="U290" s="2">
        <f t="shared" si="240"/>
        <v>26.25</v>
      </c>
      <c r="V290" s="6">
        <f>ROUNDUP(IF($A290=1,S290/Pieņēmumi!$V$39,IF($A290=2,S290/Pieņēmumi!$V$40,IF($A290=3,S290/Pieņēmumi!$V$41,S290/Pieņēmumi!$V$42))),$V$10)</f>
        <v>6</v>
      </c>
      <c r="W290" s="6">
        <f t="shared" si="221"/>
        <v>17.5</v>
      </c>
      <c r="X290" s="6" t="str">
        <f>IF(AND(W290&gt;=0,W290&lt;Pieņēmumi!$V$46),0,
IF(AND(W290&gt;= Pieņēmumi!$V$46,W290&lt;Pieņēmumi!$V$47), "Mikro",
IF(AND(W290&gt;=Pieņēmumi!$V$47,W290&lt;Pieņēmumi!$V$48), "Mazs",
IF(AND(W290&gt;=Pieņēmumi!$V$48,W290&lt;Pieņēmumi!$V$49), "Vidējs","Liels"))))</f>
        <v>Vidējs</v>
      </c>
      <c r="Y290" s="9">
        <f>IF(X290="Mikro",Pieņēmumi!$V$31*V290*0.5,
IF(X290="Mazs",Pieņēmumi!$V$31*V290,
IF(X290="Vidējs",Pieņēmumi!$V$32*V290,
IF(X290="Liels",Pieņēmumi!$V$34*V290,
0))))</f>
        <v>5.2325581395348841</v>
      </c>
      <c r="Z290" s="9">
        <f>IF(X290="Mikro",Pieņēmumi!$V$31*V290*0.5,0)</f>
        <v>0</v>
      </c>
      <c r="AA290">
        <v>91</v>
      </c>
      <c r="AB290">
        <v>3</v>
      </c>
      <c r="AC290" s="2">
        <f t="shared" si="243"/>
        <v>30.333333333333332</v>
      </c>
      <c r="AD290" s="6">
        <f>ROUNDUP(IF($A290=1,AA290/Pieņēmumi!$AF$39,IF($A290=2,AA290/Pieņēmumi!$AF$40,IF($A290=3,AA290/Pieņēmumi!$AF$41,AA290/Pieņēmumi!$AF$42))),$AD$10)</f>
        <v>5</v>
      </c>
      <c r="AE290" s="6">
        <f t="shared" si="222"/>
        <v>18.2</v>
      </c>
      <c r="AF290" s="6" t="str">
        <f>IF(AND(AE290&gt;=0,AE290&lt;Pieņēmumi!$AF$46),0,
IF(AND(AE290&gt;= Pieņēmumi!$AF$46,AE290&lt;Pieņēmumi!$AF$47), "Mikro",
IF(AND(AE290&gt;=Pieņēmumi!$AF$47,AE290&lt;Pieņēmumi!$AF$48), "Mazs",
IF(AND(AE290&gt;=Pieņēmumi!$AF$48,AE290&lt;Pieņēmumi!$AF$49), "Vidējs","Liels"))))</f>
        <v>Vidējs</v>
      </c>
      <c r="AG290" s="9">
        <f>IF(AF290="Mikro",Pieņēmumi!$AF$31*AD290*0.5,
IF(AF290="Mazs",Pieņēmumi!$AF$31*AD290,
IF(AF290="Vidējs",Pieņēmumi!$AF$32*AD290,
IF(AF290="Liels",Pieņēmumi!$AF$34*AD290,
0))))</f>
        <v>5.1679586563307502</v>
      </c>
      <c r="AH290" s="9">
        <f>IF(AF290="Mikro",Pieņēmumi!$AF$31*AD290*0.5,0)</f>
        <v>0</v>
      </c>
      <c r="AI290">
        <v>90</v>
      </c>
      <c r="AJ290">
        <v>3</v>
      </c>
      <c r="AK290" s="2">
        <f t="shared" si="244"/>
        <v>30</v>
      </c>
      <c r="AL290" s="6">
        <f>ROUNDUP(IF($A290=1,AI290/Pieņēmumi!$AR$39,IF($A290=2,AI290/Pieņēmumi!$AR$40,IF($A290=3,AI290/Pieņēmumi!$AR$41,AI290/Pieņēmumi!$AR$42))),$AL$10)</f>
        <v>4</v>
      </c>
      <c r="AM290" s="6">
        <f t="shared" si="223"/>
        <v>22.5</v>
      </c>
      <c r="AN290" s="6" t="str">
        <f>IF(AND(AM290&gt;=0,AM290&lt;Pieņēmumi!$AR$46),0,
IF(AND(AM290&gt;= Pieņēmumi!$AR$46,AM290&lt;Pieņēmumi!$AR$47), "Mikro",
IF(AND(AM290&gt;=Pieņēmumi!$AR$47,AM290&lt;Pieņēmumi!$AR$48), "Mazs",
IF(AND(AM290&gt;=Pieņēmumi!$AR$48,AM290&lt;Pieņēmumi!$AR$49), "Vidējs","Liels"))))</f>
        <v>Liels</v>
      </c>
      <c r="AO290" s="9">
        <f>IF(AN290="Mikro",Pieņēmumi!$AR$31*AL290*0.5,
IF(AN290="Mazs",Pieņēmumi!$AR$31*AL290,
IF(AN290="Vidējs",Pieņēmumi!$AR$32*AL290,
IF(AN290="Liels",Pieņēmumi!$AR$34*AL290,
0))))</f>
        <v>5.4834054834054831</v>
      </c>
      <c r="AP290" s="9">
        <f>IF(AN290="Mikro",Pieņēmumi!$AR$31*AL290*0.5,0)</f>
        <v>0</v>
      </c>
      <c r="AQ290">
        <v>99</v>
      </c>
      <c r="AR290">
        <v>4</v>
      </c>
      <c r="AS290" s="2">
        <f t="shared" si="241"/>
        <v>24.75</v>
      </c>
      <c r="AT290" s="6">
        <f>ROUNDUP(IF($A290=1,AQ290/Pieņēmumi!$BC$39,IF($A290=2,AQ290/Pieņēmumi!$BC$40,IF($A290=3,AQ290/Pieņēmumi!$BC$41,AQ290/Pieņēmumi!$BC$42))),$AT$10)</f>
        <v>4</v>
      </c>
      <c r="AU290" s="6">
        <f t="shared" si="224"/>
        <v>24.75</v>
      </c>
      <c r="AV290" s="6" t="str">
        <f>IF(AND(AU290&gt;=0,AU290&lt;Pieņēmumi!$BC$46),0,
IF(AND(AU290&gt;= Pieņēmumi!$BC$46,AU290&lt;Pieņēmumi!$BC$47), "Mikro",
IF(AND(AU290&gt;=Pieņēmumi!$BC$47,AU290&lt;Pieņēmumi!$BC$48), "Mazs",
IF(AND(AU290&gt;=Pieņēmumi!$BC$48,AU290&lt;Pieņēmumi!$BC$49), "Vidējs","Liels"))))</f>
        <v>Liels</v>
      </c>
      <c r="AW290" s="9">
        <f>IF(AV290="Mikro",Pieņēmumi!$BC$31*AT290*0.5,
IF(AV290="Mazs",Pieņēmumi!$BC$31*AT290,
IF(AV290="Vidējs",Pieņēmumi!$BC$32*AT290,
IF(AV290="Liels",Pieņēmumi!$BC$34*AT290,
0))))</f>
        <v>6.0606060606060606</v>
      </c>
      <c r="AX290" s="9">
        <f>IF(AV290="Mikro",Pieņēmumi!$BC$31*AT290*0.5,0)</f>
        <v>0</v>
      </c>
      <c r="AY290">
        <v>81</v>
      </c>
      <c r="AZ290">
        <v>3</v>
      </c>
      <c r="BA290" s="2">
        <f t="shared" ref="BA290:BA334" si="245">AY290/AZ290</f>
        <v>27</v>
      </c>
      <c r="BB290" s="6">
        <f>ROUNDUP(IF($A290=1,AY290/Pieņēmumi!$BN$39,IF($A290=2,AY290/Pieņēmumi!$BN$40,IF($A290=3,AY290/Pieņēmumi!$BN$41,AY290/Pieņēmumi!$BN$42))),$BB$10)</f>
        <v>4</v>
      </c>
      <c r="BC290" s="6">
        <f t="shared" si="225"/>
        <v>20.25</v>
      </c>
      <c r="BD290" s="6" t="str">
        <f>IF(AND(BC290&gt;=0,BC290&lt;Pieņēmumi!$BN$46),0,
IF(AND(BC290&gt;= Pieņēmumi!$BN$46,BC290&lt;Pieņēmumi!$BN$47), "Mikro",
IF(AND(BC290&gt;=Pieņēmumi!$BN$47,BC290&lt;Pieņēmumi!$BN$48), "Mazs",
IF(AND(BC290&gt;=Pieņēmumi!$BN$48,BC290&lt;Pieņēmumi!$BN$49), "Vidējs","Liels"))))</f>
        <v>Vidējs</v>
      </c>
      <c r="BE290" s="9">
        <f>IF(BD290="Mikro",Pieņēmumi!$BN$31*BB290*0.5,
IF(BD290="Mazs",Pieņēmumi!$BN$31*BB290,
IF(BD290="Vidējs",Pieņēmumi!$BN$32*BB290,
IF(BD290="Liels",Pieņēmumi!$BN$34*BB290,
0))))</f>
        <v>4.909560723514212</v>
      </c>
      <c r="BF290" s="9">
        <f>IF(BD290="Mikro",Pieņēmumi!$BN$31*BB290*0.5,0)</f>
        <v>0</v>
      </c>
      <c r="BG290">
        <v>49</v>
      </c>
      <c r="BH290">
        <v>2</v>
      </c>
      <c r="BI290" s="2">
        <f t="shared" si="238"/>
        <v>24.5</v>
      </c>
      <c r="BJ290" s="6">
        <f>ROUNDUP(IF($A290=1,BG290/Pieņēmumi!$BY$39,IF($A290=2,BG290/Pieņēmumi!$BY$40,IF($A290=3,BG290/Pieņēmumi!$BY$41,BG290/Pieņēmumi!$BY$42))),$BJ$10)</f>
        <v>2</v>
      </c>
      <c r="BK290" s="6">
        <f t="shared" si="226"/>
        <v>24.5</v>
      </c>
      <c r="BL290" s="6" t="str">
        <f>IF(AND(BK290&gt;=0,BK290&lt;Pieņēmumi!$BY$46),0,
IF(AND(BK290&gt;= Pieņēmumi!$BY$46,BK290&lt;Pieņēmumi!$BY$47), "Mikro",
IF(AND(BK290&gt;=Pieņēmumi!$BY$47,BK290&lt;Pieņēmumi!$BY$48), "Mazs",
IF(AND(BK290&gt;=Pieņēmumi!$BY$48,BK290&lt;Pieņēmumi!$BY$49), "Vidējs","Liels"))))</f>
        <v>Liels</v>
      </c>
      <c r="BM290" s="9">
        <f>IF(BL290="Mikro",Pieņēmumi!$BY$31*BJ290*0.5,
IF(BL290="Mazs",Pieņēmumi!$BY$31*BJ290,
IF(BL290="Vidējs",Pieņēmumi!$BY$32*BJ290,
IF(BL290="Liels",Pieņēmumi!$BY$34*BJ290,
0))))</f>
        <v>3.3189033189033186</v>
      </c>
      <c r="BN290" s="9">
        <f>IF(BL290="Mikro",Pieņēmumi!$BY$31*BJ290*0.5,0)</f>
        <v>0</v>
      </c>
      <c r="BO290">
        <v>50</v>
      </c>
      <c r="BP290">
        <v>2</v>
      </c>
      <c r="BQ290" s="2">
        <f t="shared" si="237"/>
        <v>25</v>
      </c>
      <c r="BR290" s="6">
        <f>ROUNDUP(IF($A290=1,BO290/Pieņēmumi!$CJ$39,IF($A290=2,BO290/Pieņēmumi!$CJ$40,IF($A290=3,BO290/Pieņēmumi!$CJ$41,BO290/Pieņēmumi!$CJ$42))),$BR$10)</f>
        <v>2</v>
      </c>
      <c r="BS290" s="6">
        <f t="shared" si="227"/>
        <v>25</v>
      </c>
      <c r="BT290" s="6" t="str">
        <f>IF(AND(BS290&gt;=0,BS290&lt;Pieņēmumi!$CJ$46),0,
IF(AND(BS290&gt;= Pieņēmumi!$CJ$46,BS290&lt;Pieņēmumi!$CJ$47), "Mikro",
IF(AND(BS290&gt;=Pieņēmumi!$CJ$47,BS290&lt;Pieņēmumi!$CJ$48), "Mazs",
IF(AND(BS290&gt;=Pieņēmumi!$CJ$48,BS290&lt;Pieņēmumi!$CJ$49), "Vidējs","Liels"))))</f>
        <v>Liels</v>
      </c>
      <c r="BU290" s="9">
        <f>IF(BT290="Mikro",Pieņēmumi!$CJ$31*BR290*0.5,
IF(BT290="Mazs",Pieņēmumi!$CJ$31*BR290,
IF(BT290="Vidējs",Pieņēmumi!$CJ$32*BR290,
IF(BT290="Liels",Pieņēmumi!$CJ$34*BR290,
0))))</f>
        <v>3.3910533910533909</v>
      </c>
      <c r="BV290" s="9">
        <f>IF(BT290="Mikro",Pieņēmumi!$CJ$31*BR290*0.5,0)</f>
        <v>0</v>
      </c>
      <c r="BW290">
        <v>0</v>
      </c>
      <c r="BX290">
        <v>0</v>
      </c>
      <c r="BY290" s="2">
        <v>0</v>
      </c>
      <c r="BZ290" s="6">
        <f>ROUNDUP(IF($A290=1,BW290/Pieņēmumi!$CU$42,IF($A290=2,BW290/Pieņēmumi!$CU$43,IF($A290=3,BW290/Pieņēmumi!$CU$44,BW290/Pieņēmumi!$CU$45))),$CH$10)</f>
        <v>0</v>
      </c>
      <c r="CA290" s="6">
        <f t="shared" si="228"/>
        <v>0</v>
      </c>
      <c r="CB290" s="6">
        <f>IF(AND(CA290&gt;=0,CA290&lt;Pieņēmumi!$CU$49),0,
IF(AND(CA290&gt;=Pieņēmumi!$CU$49,CA290&lt;Pieņēmumi!$CU$50),"Mazs",
IF(AND(CA290&gt;=Pieņēmumi!$CU$50,CA290&lt;Pieņēmumi!$CU$51),"Vidējs","Liels")))</f>
        <v>0</v>
      </c>
      <c r="CC290" s="9">
        <f>IF(CB290="Mazs",Pieņēmumi!$CU$34*BZ290,IF(CB290="Vidējs",Pieņēmumi!$CU$35*BZ290,IF(CB290="Liels",Pieņēmumi!$CU$37*BZ290,0)))</f>
        <v>0</v>
      </c>
      <c r="CD290" s="9">
        <f>IF(CB290="Mazs",(Pieņēmumi!$CU$35-Pieņēmumi!$CU$34)*BZ290,0)</f>
        <v>0</v>
      </c>
      <c r="CE290">
        <v>0</v>
      </c>
      <c r="CF290">
        <v>0</v>
      </c>
      <c r="CG290" s="2">
        <v>0</v>
      </c>
      <c r="CH290" s="6">
        <f>ROUNDUP(IF($A290=1,CE290/Pieņēmumi!$DE$42,IF($A290=2,CE290/Pieņēmumi!$DE$43,IF($A290=3,CE290/Pieņēmumi!$DE$44,CE290/Pieņēmumi!$DE$45))),$CH$10)</f>
        <v>0</v>
      </c>
      <c r="CI290" s="6">
        <f t="shared" si="229"/>
        <v>0</v>
      </c>
      <c r="CJ290" s="6">
        <f>IF(AND(CI290&gt;=0,CI290&lt;Pieņēmumi!$DE$49),0,
IF(AND(CI290&gt;=Pieņēmumi!$DE$49,CI290&lt;Pieņēmumi!$DE$50),"Mazs",
IF(AND(CI290&gt;=Pieņēmumi!$DE$50,CI290&lt;Pieņēmumi!$DE$51),"Vidējs","Liels")))</f>
        <v>0</v>
      </c>
      <c r="CK290" s="9">
        <f>IF(CJ290="Mazs",Pieņēmumi!$DE$34*CH290,IF(CJ290="Vidējs",Pieņēmumi!$DE$35*CH290,IF(CJ290="Liels",Pieņēmumi!$DE$37*CH290,0)))</f>
        <v>0</v>
      </c>
      <c r="CL290" s="9">
        <f>IF(CJ290="Mazs",(Pieņēmumi!$DE$35-Pieņēmumi!$DE$34)*CH290,0)</f>
        <v>0</v>
      </c>
      <c r="CM290">
        <v>0</v>
      </c>
      <c r="CN290">
        <v>0</v>
      </c>
      <c r="CO290" s="2">
        <v>0</v>
      </c>
      <c r="CP290" s="6">
        <f>ROUNDUP(IF($A290=1,CM290/Pieņēmumi!$DO$42,IF($A290=2,CM290/Pieņēmumi!$DO$43,IF($A290=3,CM290/Pieņēmumi!$DO$44,CM290/Pieņēmumi!$DO$45))),$CP$10)</f>
        <v>0</v>
      </c>
      <c r="CQ290" s="6">
        <f t="shared" si="230"/>
        <v>0</v>
      </c>
      <c r="CR290" s="6">
        <f>IF(AND(CQ290&gt;=0,CQ290&lt;Pieņēmumi!$DO$49),0,
IF(AND(CQ290&gt;=Pieņēmumi!$DO$49,CQ290&lt;Pieņēmumi!$DO$50),"Mazs",
IF(AND(CQ290&gt;=Pieņēmumi!$DO$50,CQ290&lt;Pieņēmumi!$DO$51),"Vidējs","Liels")))</f>
        <v>0</v>
      </c>
      <c r="CS290" s="9">
        <f>IF(CR290="Mazs",Pieņēmumi!$DO$34*CP290,IF(CR290="Vidējs",Pieņēmumi!$DO$35*CP290,IF(CR290="Liels",Pieņēmumi!$DO$37*CP290,0)))</f>
        <v>0</v>
      </c>
      <c r="CT290" s="9">
        <f>IF(CR290="Mazs",(Pieņēmumi!$DO$35-Pieņēmumi!$DO$34)*CP290,0)</f>
        <v>0</v>
      </c>
      <c r="CU290" s="6">
        <f t="shared" si="231"/>
        <v>762</v>
      </c>
      <c r="CV290" s="6">
        <f t="shared" si="232"/>
        <v>28</v>
      </c>
      <c r="CW290" s="2">
        <f t="shared" si="233"/>
        <v>27.214285714285715</v>
      </c>
      <c r="CX290" t="str">
        <f t="shared" si="234"/>
        <v>Lielā</v>
      </c>
    </row>
    <row r="291" spans="1:102" x14ac:dyDescent="0.25">
      <c r="A291" s="5">
        <v>1</v>
      </c>
      <c r="B291" s="23">
        <v>0.51480518604849401</v>
      </c>
      <c r="C291">
        <v>48</v>
      </c>
      <c r="D291">
        <v>2</v>
      </c>
      <c r="E291" s="2">
        <f t="shared" si="239"/>
        <v>24</v>
      </c>
      <c r="F291" s="6">
        <f>ROUNDUP(IF($A291=1,C291/Pieņēmumi!$B$39,IF($A291=2,C291/Pieņēmumi!$B$40,IF($A291=3,C291/Pieņēmumi!$B$41,C291/Pieņēmumi!$B$42))),$F$10)</f>
        <v>3</v>
      </c>
      <c r="G291" s="6">
        <f t="shared" si="219"/>
        <v>16</v>
      </c>
      <c r="H291" s="6" t="str">
        <f>IF(AND(G291&gt;=0,G291&lt;Pieņēmumi!$B$46),0,
IF(AND(G291&gt;= Pieņēmumi!$B$46,G291&lt;Pieņēmumi!$B$47), "Mikro",
IF(AND(G291&gt;=Pieņēmumi!$B$47,G291&lt;Pieņēmumi!$B$48), "Mazs",
IF(AND(G291&gt;=Pieņēmumi!$B$48,G291&lt;Pieņēmumi!$B$49), "Vidējs","Liels"))))</f>
        <v>Vidējs</v>
      </c>
      <c r="I291" s="9">
        <f>IF(H291="Mikro",Pieņēmumi!$B$31*F291*0.5,
IF(H291="Mazs",Pieņēmumi!$B$31*F291,
IF(H291="Vidējs",Pieņēmumi!$B$32*F291,
IF(H291="Liels",Pieņēmumi!$B$34*F291,
0))))</f>
        <v>2.4224806201550386</v>
      </c>
      <c r="J291" s="9">
        <f>IF(H291="Mikro",Pieņēmumi!$B$31*F291*0.5,0)</f>
        <v>0</v>
      </c>
      <c r="K291">
        <v>57</v>
      </c>
      <c r="L291">
        <v>2</v>
      </c>
      <c r="M291" s="2">
        <f t="shared" si="242"/>
        <v>28.5</v>
      </c>
      <c r="N291" s="6">
        <f>ROUNDUP(IF($A291=1,K291/Pieņēmumi!$L$39,IF($A291=2,K291/Pieņēmumi!$L$40,IF($A291=3,K291/Pieņēmumi!$L$41,K291/Pieņēmumi!$L$42))),$N$10)</f>
        <v>3</v>
      </c>
      <c r="O291" s="6">
        <f t="shared" si="220"/>
        <v>19</v>
      </c>
      <c r="P291" s="6" t="str">
        <f>IF(AND(O291&gt;=0,O291&lt;Pieņēmumi!$L$46),0,
IF(AND(O291&gt;= Pieņēmumi!$L$46,O291&lt;Pieņēmumi!$L$47), "Mikro",
IF(AND(O291&gt;=Pieņēmumi!$L$47,O291&lt;Pieņēmumi!$L$48), "Mazs",
IF(AND(O291&gt;=Pieņēmumi!$L$48,O291&lt;Pieņēmumi!$L$49), "Vidējs","Liels"))))</f>
        <v>Vidējs</v>
      </c>
      <c r="Q291" s="9">
        <f>IF(P291="Mikro",Pieņēmumi!$L$31*N291*0.5,
IF(P291="Mazs",Pieņēmumi!$L$31*N291,
IF(P291="Vidējs",Pieņēmumi!$L$32*N291,
IF(P291="Liels",Pieņēmumi!$L$34*N291,
0))))</f>
        <v>2.5193798449612408</v>
      </c>
      <c r="R291" s="9">
        <f>IF(P291="Mikro",Pieņēmumi!$L$31*N291*0.5,0)</f>
        <v>0</v>
      </c>
      <c r="S291">
        <v>49</v>
      </c>
      <c r="T291">
        <v>2</v>
      </c>
      <c r="U291" s="2">
        <f t="shared" si="240"/>
        <v>24.5</v>
      </c>
      <c r="V291" s="6">
        <f>ROUNDUP(IF($A291=1,S291/Pieņēmumi!$V$39,IF($A291=2,S291/Pieņēmumi!$V$40,IF($A291=3,S291/Pieņēmumi!$V$41,S291/Pieņēmumi!$V$42))),$V$10)</f>
        <v>3</v>
      </c>
      <c r="W291" s="6">
        <f t="shared" si="221"/>
        <v>16.333333333333332</v>
      </c>
      <c r="X291" s="6" t="str">
        <f>IF(AND(W291&gt;=0,W291&lt;Pieņēmumi!$V$46),0,
IF(AND(W291&gt;= Pieņēmumi!$V$46,W291&lt;Pieņēmumi!$V$47), "Mikro",
IF(AND(W291&gt;=Pieņēmumi!$V$47,W291&lt;Pieņēmumi!$V$48), "Mazs",
IF(AND(W291&gt;=Pieņēmumi!$V$48,W291&lt;Pieņēmumi!$V$49), "Vidējs","Liels"))))</f>
        <v>Vidējs</v>
      </c>
      <c r="Y291" s="9">
        <f>IF(X291="Mikro",Pieņēmumi!$V$31*V291*0.5,
IF(X291="Mazs",Pieņēmumi!$V$31*V291,
IF(X291="Vidējs",Pieņēmumi!$V$32*V291,
IF(X291="Liels",Pieņēmumi!$V$34*V291,
0))))</f>
        <v>2.6162790697674421</v>
      </c>
      <c r="Z291" s="9">
        <f>IF(X291="Mikro",Pieņēmumi!$V$31*V291*0.5,0)</f>
        <v>0</v>
      </c>
      <c r="AA291">
        <v>52</v>
      </c>
      <c r="AB291">
        <v>2</v>
      </c>
      <c r="AC291" s="2">
        <f t="shared" si="243"/>
        <v>26</v>
      </c>
      <c r="AD291" s="6">
        <f>ROUNDUP(IF($A291=1,AA291/Pieņēmumi!$AF$39,IF($A291=2,AA291/Pieņēmumi!$AF$40,IF($A291=3,AA291/Pieņēmumi!$AF$41,AA291/Pieņēmumi!$AF$42))),$AD$10)</f>
        <v>3</v>
      </c>
      <c r="AE291" s="6">
        <f t="shared" si="222"/>
        <v>17.333333333333332</v>
      </c>
      <c r="AF291" s="6" t="str">
        <f>IF(AND(AE291&gt;=0,AE291&lt;Pieņēmumi!$AF$46),0,
IF(AND(AE291&gt;= Pieņēmumi!$AF$46,AE291&lt;Pieņēmumi!$AF$47), "Mikro",
IF(AND(AE291&gt;=Pieņēmumi!$AF$47,AE291&lt;Pieņēmumi!$AF$48), "Mazs",
IF(AND(AE291&gt;=Pieņēmumi!$AF$48,AE291&lt;Pieņēmumi!$AF$49), "Vidējs","Liels"))))</f>
        <v>Vidējs</v>
      </c>
      <c r="AG291" s="9">
        <f>IF(AF291="Mikro",Pieņēmumi!$AF$31*AD291*0.5,
IF(AF291="Mazs",Pieņēmumi!$AF$31*AD291,
IF(AF291="Vidējs",Pieņēmumi!$AF$32*AD291,
IF(AF291="Liels",Pieņēmumi!$AF$34*AD291,
0))))</f>
        <v>3.1007751937984498</v>
      </c>
      <c r="AH291" s="9">
        <f>IF(AF291="Mikro",Pieņēmumi!$AF$31*AD291*0.5,0)</f>
        <v>0</v>
      </c>
      <c r="AI291">
        <v>56</v>
      </c>
      <c r="AJ291">
        <v>3</v>
      </c>
      <c r="AK291" s="2">
        <f t="shared" si="244"/>
        <v>18.666666666666668</v>
      </c>
      <c r="AL291" s="6">
        <f>ROUNDUP(IF($A291=1,AI291/Pieņēmumi!$AR$39,IF($A291=2,AI291/Pieņēmumi!$AR$40,IF($A291=3,AI291/Pieņēmumi!$AR$41,AI291/Pieņēmumi!$AR$42))),$AL$10)</f>
        <v>3</v>
      </c>
      <c r="AM291" s="6">
        <f t="shared" si="223"/>
        <v>18.666666666666668</v>
      </c>
      <c r="AN291" s="6" t="str">
        <f>IF(AND(AM291&gt;=0,AM291&lt;Pieņēmumi!$AR$46),0,
IF(AND(AM291&gt;= Pieņēmumi!$AR$46,AM291&lt;Pieņēmumi!$AR$47), "Mikro",
IF(AND(AM291&gt;=Pieņēmumi!$AR$47,AM291&lt;Pieņēmumi!$AR$48), "Mazs",
IF(AND(AM291&gt;=Pieņēmumi!$AR$48,AM291&lt;Pieņēmumi!$AR$49), "Vidējs","Liels"))))</f>
        <v>Vidējs</v>
      </c>
      <c r="AO291" s="9">
        <f>IF(AN291="Mikro",Pieņēmumi!$AR$31*AL291*0.5,
IF(AN291="Mazs",Pieņēmumi!$AR$31*AL291,
IF(AN291="Vidējs",Pieņēmumi!$AR$32*AL291,
IF(AN291="Liels",Pieņēmumi!$AR$34*AL291,
0))))</f>
        <v>3.2945736434108532</v>
      </c>
      <c r="AP291" s="9">
        <f>IF(AN291="Mikro",Pieņēmumi!$AR$31*AL291*0.5,0)</f>
        <v>0</v>
      </c>
      <c r="AQ291">
        <v>62</v>
      </c>
      <c r="AR291">
        <v>3</v>
      </c>
      <c r="AS291" s="2">
        <f t="shared" si="241"/>
        <v>20.666666666666668</v>
      </c>
      <c r="AT291" s="6">
        <f>ROUNDUP(IF($A291=1,AQ291/Pieņēmumi!$BC$39,IF($A291=2,AQ291/Pieņēmumi!$BC$40,IF($A291=3,AQ291/Pieņēmumi!$BC$41,AQ291/Pieņēmumi!$BC$42))),$AT$10)</f>
        <v>3</v>
      </c>
      <c r="AU291" s="6">
        <f t="shared" si="224"/>
        <v>20.666666666666668</v>
      </c>
      <c r="AV291" s="6" t="str">
        <f>IF(AND(AU291&gt;=0,AU291&lt;Pieņēmumi!$BC$46),0,
IF(AND(AU291&gt;= Pieņēmumi!$BC$46,AU291&lt;Pieņēmumi!$BC$47), "Mikro",
IF(AND(AU291&gt;=Pieņēmumi!$BC$47,AU291&lt;Pieņēmumi!$BC$48), "Mazs",
IF(AND(AU291&gt;=Pieņēmumi!$BC$48,AU291&lt;Pieņēmumi!$BC$49), "Vidējs","Liels"))))</f>
        <v>Vidējs</v>
      </c>
      <c r="AW291" s="9">
        <f>IF(AV291="Mikro",Pieņēmumi!$BC$31*AT291*0.5,
IF(AV291="Mazs",Pieņēmumi!$BC$31*AT291,
IF(AV291="Vidējs",Pieņēmumi!$BC$32*AT291,
IF(AV291="Liels",Pieņēmumi!$BC$34*AT291,
0))))</f>
        <v>3.4883720930232558</v>
      </c>
      <c r="AX291" s="9">
        <f>IF(AV291="Mikro",Pieņēmumi!$BC$31*AT291*0.5,0)</f>
        <v>0</v>
      </c>
      <c r="AY291">
        <v>59</v>
      </c>
      <c r="AZ291">
        <v>3</v>
      </c>
      <c r="BA291" s="2">
        <f t="shared" si="245"/>
        <v>19.666666666666668</v>
      </c>
      <c r="BB291" s="6">
        <f>ROUNDUP(IF($A291=1,AY291/Pieņēmumi!$BN$39,IF($A291=2,AY291/Pieņēmumi!$BN$40,IF($A291=3,AY291/Pieņēmumi!$BN$41,AY291/Pieņēmumi!$BN$42))),$BB$10)</f>
        <v>3</v>
      </c>
      <c r="BC291" s="6">
        <f t="shared" si="225"/>
        <v>19.666666666666668</v>
      </c>
      <c r="BD291" s="6" t="str">
        <f>IF(AND(BC291&gt;=0,BC291&lt;Pieņēmumi!$BN$46),0,
IF(AND(BC291&gt;= Pieņēmumi!$BN$46,BC291&lt;Pieņēmumi!$BN$47), "Mikro",
IF(AND(BC291&gt;=Pieņēmumi!$BN$47,BC291&lt;Pieņēmumi!$BN$48), "Mazs",
IF(AND(BC291&gt;=Pieņēmumi!$BN$48,BC291&lt;Pieņēmumi!$BN$49), "Vidējs","Liels"))))</f>
        <v>Vidējs</v>
      </c>
      <c r="BE291" s="9">
        <f>IF(BD291="Mikro",Pieņēmumi!$BN$31*BB291*0.5,
IF(BD291="Mazs",Pieņēmumi!$BN$31*BB291,
IF(BD291="Vidējs",Pieņēmumi!$BN$32*BB291,
IF(BD291="Liels",Pieņēmumi!$BN$34*BB291,
0))))</f>
        <v>3.6821705426356592</v>
      </c>
      <c r="BF291" s="9">
        <f>IF(BD291="Mikro",Pieņēmumi!$BN$31*BB291*0.5,0)</f>
        <v>0</v>
      </c>
      <c r="BG291">
        <v>57</v>
      </c>
      <c r="BH291">
        <v>2</v>
      </c>
      <c r="BI291" s="2">
        <f t="shared" si="238"/>
        <v>28.5</v>
      </c>
      <c r="BJ291" s="6">
        <f>ROUNDUP(IF($A291=1,BG291/Pieņēmumi!$BY$39,IF($A291=2,BG291/Pieņēmumi!$BY$40,IF($A291=3,BG291/Pieņēmumi!$BY$41,BG291/Pieņēmumi!$BY$42))),$BJ$10)</f>
        <v>3</v>
      </c>
      <c r="BK291" s="6">
        <f t="shared" si="226"/>
        <v>19</v>
      </c>
      <c r="BL291" s="6" t="str">
        <f>IF(AND(BK291&gt;=0,BK291&lt;Pieņēmumi!$BY$46),0,
IF(AND(BK291&gt;= Pieņēmumi!$BY$46,BK291&lt;Pieņēmumi!$BY$47), "Mikro",
IF(AND(BK291&gt;=Pieņēmumi!$BY$47,BK291&lt;Pieņēmumi!$BY$48), "Mazs",
IF(AND(BK291&gt;=Pieņēmumi!$BY$48,BK291&lt;Pieņēmumi!$BY$49), "Vidējs","Liels"))))</f>
        <v>Vidējs</v>
      </c>
      <c r="BM291" s="9">
        <f>IF(BL291="Mikro",Pieņēmumi!$BY$31*BJ291*0.5,
IF(BL291="Mazs",Pieņēmumi!$BY$31*BJ291,
IF(BL291="Vidējs",Pieņēmumi!$BY$32*BJ291,
IF(BL291="Liels",Pieņēmumi!$BY$34*BJ291,
0))))</f>
        <v>3.8759689922480618</v>
      </c>
      <c r="BN291" s="9">
        <f>IF(BL291="Mikro",Pieņēmumi!$BY$31*BJ291*0.5,0)</f>
        <v>0</v>
      </c>
      <c r="BO291">
        <v>52</v>
      </c>
      <c r="BP291">
        <v>2</v>
      </c>
      <c r="BQ291" s="2">
        <f t="shared" si="237"/>
        <v>26</v>
      </c>
      <c r="BR291" s="6">
        <f>ROUNDUP(IF($A291=1,BO291/Pieņēmumi!$CJ$39,IF($A291=2,BO291/Pieņēmumi!$CJ$40,IF($A291=3,BO291/Pieņēmumi!$CJ$41,BO291/Pieņēmumi!$CJ$42))),$BR$10)</f>
        <v>3</v>
      </c>
      <c r="BS291" s="6">
        <f t="shared" si="227"/>
        <v>17.333333333333332</v>
      </c>
      <c r="BT291" s="6" t="str">
        <f>IF(AND(BS291&gt;=0,BS291&lt;Pieņēmumi!$CJ$46),0,
IF(AND(BS291&gt;= Pieņēmumi!$CJ$46,BS291&lt;Pieņēmumi!$CJ$47), "Mikro",
IF(AND(BS291&gt;=Pieņēmumi!$CJ$47,BS291&lt;Pieņēmumi!$CJ$48), "Mazs",
IF(AND(BS291&gt;=Pieņēmumi!$CJ$48,BS291&lt;Pieņēmumi!$CJ$49), "Vidējs","Liels"))))</f>
        <v>Vidējs</v>
      </c>
      <c r="BU291" s="9">
        <f>IF(BT291="Mikro",Pieņēmumi!$CJ$31*BR291*0.5,
IF(BT291="Mazs",Pieņēmumi!$CJ$31*BR291,
IF(BT291="Vidējs",Pieņēmumi!$CJ$32*BR291,
IF(BT291="Liels",Pieņēmumi!$CJ$34*BR291,
0))))</f>
        <v>3.8759689922480618</v>
      </c>
      <c r="BV291" s="9">
        <f>IF(BT291="Mikro",Pieņēmumi!$CJ$31*BR291*0.5,0)</f>
        <v>0</v>
      </c>
      <c r="BW291">
        <v>33</v>
      </c>
      <c r="BX291">
        <v>1</v>
      </c>
      <c r="BY291" s="2">
        <f t="shared" ref="BY291:BY300" si="246">BW291/BX291</f>
        <v>33</v>
      </c>
      <c r="BZ291" s="6">
        <f>ROUNDUP(IF($A291=1,BW291/Pieņēmumi!$CU$42,IF($A291=2,BW291/Pieņēmumi!$CU$43,IF($A291=3,BW291/Pieņēmumi!$CU$44,BW291/Pieņēmumi!$CU$45))),$CH$10)</f>
        <v>2</v>
      </c>
      <c r="CA291" s="6">
        <f t="shared" si="228"/>
        <v>16.5</v>
      </c>
      <c r="CB291" s="6" t="str">
        <f>IF(AND(CA291&gt;=0,CA291&lt;Pieņēmumi!$CU$49),0,
IF(AND(CA291&gt;=Pieņēmumi!$CU$49,CA291&lt;Pieņēmumi!$CU$50),"Mazs",
IF(AND(CA291&gt;=Pieņēmumi!$CU$50,CA291&lt;Pieņēmumi!$CU$51),"Vidējs","Liels")))</f>
        <v>Vidējs</v>
      </c>
      <c r="CC291" s="9">
        <f>IF(CB291="Mazs",Pieņēmumi!$CU$34*BZ291,IF(CB291="Vidējs",Pieņēmumi!$CU$35*BZ291,IF(CB291="Liels",Pieņēmumi!$CU$37*BZ291,0)))</f>
        <v>2.7777777777777781</v>
      </c>
      <c r="CD291" s="9">
        <f>IF(CB291="Mazs",(Pieņēmumi!$CU$35-Pieņēmumi!$CU$34)*BZ291,0)</f>
        <v>0</v>
      </c>
      <c r="CE291">
        <v>49</v>
      </c>
      <c r="CF291">
        <v>2</v>
      </c>
      <c r="CG291" s="2">
        <f t="shared" ref="CG291:CG300" si="247">CE291/CF291</f>
        <v>24.5</v>
      </c>
      <c r="CH291" s="6">
        <f>ROUNDUP(IF($A291=1,CE291/Pieņēmumi!$DE$42,IF($A291=2,CE291/Pieņēmumi!$DE$43,IF($A291=3,CE291/Pieņēmumi!$DE$44,CE291/Pieņēmumi!$DE$45))),$CH$10)</f>
        <v>2</v>
      </c>
      <c r="CI291" s="6">
        <f t="shared" si="229"/>
        <v>24.5</v>
      </c>
      <c r="CJ291" s="6" t="str">
        <f>IF(AND(CI291&gt;=0,CI291&lt;Pieņēmumi!$DE$49),0,
IF(AND(CI291&gt;=Pieņēmumi!$DE$49,CI291&lt;Pieņēmumi!$DE$50),"Mazs",
IF(AND(CI291&gt;=Pieņēmumi!$DE$50,CI291&lt;Pieņēmumi!$DE$51),"Vidējs","Liels")))</f>
        <v>Liels</v>
      </c>
      <c r="CK291" s="9">
        <f>IF(CJ291="Mazs",Pieņēmumi!$DE$34*CH291,IF(CJ291="Vidējs",Pieņēmumi!$DE$35*CH291,IF(CJ291="Liels",Pieņēmumi!$DE$37*CH291,0)))</f>
        <v>3.535353535353535</v>
      </c>
      <c r="CL291" s="9">
        <f>IF(CJ291="Mazs",(Pieņēmumi!$DE$35-Pieņēmumi!$DE$34)*CH291,0)</f>
        <v>0</v>
      </c>
      <c r="CM291">
        <v>44</v>
      </c>
      <c r="CN291">
        <v>2</v>
      </c>
      <c r="CO291" s="2">
        <f t="shared" ref="CO291:CO300" si="248">CM291/CN291</f>
        <v>22</v>
      </c>
      <c r="CP291" s="6">
        <f>ROUNDUP(IF($A291=1,CM291/Pieņēmumi!$DO$42,IF($A291=2,CM291/Pieņēmumi!$DO$43,IF($A291=3,CM291/Pieņēmumi!$DO$44,CM291/Pieņēmumi!$DO$45))),$CP$10)</f>
        <v>2</v>
      </c>
      <c r="CQ291" s="6">
        <f t="shared" si="230"/>
        <v>22</v>
      </c>
      <c r="CR291" s="6" t="str">
        <f>IF(AND(CQ291&gt;=0,CQ291&lt;Pieņēmumi!$DO$49),0,
IF(AND(CQ291&gt;=Pieņēmumi!$DO$49,CQ291&lt;Pieņēmumi!$DO$50),"Mazs",
IF(AND(CQ291&gt;=Pieņēmumi!$DO$50,CQ291&lt;Pieņēmumi!$DO$51),"Vidējs","Liels")))</f>
        <v>Liels</v>
      </c>
      <c r="CS291" s="9">
        <f>IF(CR291="Mazs",Pieņēmumi!$DO$34*CP291,IF(CR291="Vidējs",Pieņēmumi!$DO$35*CP291,IF(CR291="Liels",Pieņēmumi!$DO$37*CP291,0)))</f>
        <v>3.535353535353535</v>
      </c>
      <c r="CT291" s="9">
        <f>IF(CR291="Mazs",(Pieņēmumi!$DO$35-Pieņēmumi!$DO$34)*CP291,0)</f>
        <v>0</v>
      </c>
      <c r="CU291" s="6">
        <f t="shared" si="231"/>
        <v>618</v>
      </c>
      <c r="CV291" s="6">
        <f t="shared" si="232"/>
        <v>26</v>
      </c>
      <c r="CW291" s="2">
        <f t="shared" si="233"/>
        <v>23.76923076923077</v>
      </c>
      <c r="CX291" t="str">
        <f t="shared" si="234"/>
        <v>Lielā</v>
      </c>
    </row>
    <row r="292" spans="1:102" x14ac:dyDescent="0.25">
      <c r="A292" s="5">
        <v>3</v>
      </c>
      <c r="B292" s="23">
        <v>0.51329090429546631</v>
      </c>
      <c r="C292">
        <v>22</v>
      </c>
      <c r="D292">
        <v>1</v>
      </c>
      <c r="E292" s="2">
        <f t="shared" si="239"/>
        <v>22</v>
      </c>
      <c r="F292" s="6">
        <f>ROUNDUP(IF($A292=1,C292/Pieņēmumi!$B$39,IF($A292=2,C292/Pieņēmumi!$B$40,IF($A292=3,C292/Pieņēmumi!$B$41,C292/Pieņēmumi!$B$42))),$F$10)</f>
        <v>2</v>
      </c>
      <c r="G292" s="6">
        <f t="shared" si="219"/>
        <v>11</v>
      </c>
      <c r="H292" s="6" t="str">
        <f>IF(AND(G292&gt;=0,G292&lt;Pieņēmumi!$B$46),0,
IF(AND(G292&gt;= Pieņēmumi!$B$46,G292&lt;Pieņēmumi!$B$47), "Mikro",
IF(AND(G292&gt;=Pieņēmumi!$B$47,G292&lt;Pieņēmumi!$B$48), "Mazs",
IF(AND(G292&gt;=Pieņēmumi!$B$48,G292&lt;Pieņēmumi!$B$49), "Vidējs","Liels"))))</f>
        <v>Mazs</v>
      </c>
      <c r="I292" s="9">
        <f>IF(H292="Mikro",Pieņēmumi!$B$31*F292*0.5,
IF(H292="Mazs",Pieņēmumi!$B$31*F292,
IF(H292="Vidējs",Pieņēmumi!$B$32*F292,
IF(H292="Liels",Pieņēmumi!$B$34*F292,
0))))</f>
        <v>1.4316837846249613</v>
      </c>
      <c r="J292" s="9">
        <f>IF(H292="Mikro",Pieņēmumi!$B$31*F292*0.5,0)</f>
        <v>0</v>
      </c>
      <c r="K292">
        <v>29</v>
      </c>
      <c r="L292">
        <v>2</v>
      </c>
      <c r="M292" s="2">
        <f t="shared" si="242"/>
        <v>14.5</v>
      </c>
      <c r="N292" s="6">
        <f>ROUNDUP(IF($A292=1,K292/Pieņēmumi!$L$39,IF($A292=2,K292/Pieņēmumi!$L$40,IF($A292=3,K292/Pieņēmumi!$L$41,K292/Pieņēmumi!$L$42))),$N$10)</f>
        <v>2</v>
      </c>
      <c r="O292" s="6">
        <f t="shared" si="220"/>
        <v>14.5</v>
      </c>
      <c r="P292" s="6" t="str">
        <f>IF(AND(O292&gt;=0,O292&lt;Pieņēmumi!$L$46),0,
IF(AND(O292&gt;= Pieņēmumi!$L$46,O292&lt;Pieņēmumi!$L$47), "Mikro",
IF(AND(O292&gt;=Pieņēmumi!$L$47,O292&lt;Pieņēmumi!$L$48), "Mazs",
IF(AND(O292&gt;=Pieņēmumi!$L$48,O292&lt;Pieņēmumi!$L$49), "Vidējs","Liels"))))</f>
        <v>Vidējs</v>
      </c>
      <c r="Q292" s="9">
        <f>IF(P292="Mikro",Pieņēmumi!$L$31*N292*0.5,
IF(P292="Mazs",Pieņēmumi!$L$31*N292,
IF(P292="Vidējs",Pieņēmumi!$L$32*N292,
IF(P292="Liels",Pieņēmumi!$L$34*N292,
0))))</f>
        <v>1.6795865633074938</v>
      </c>
      <c r="R292" s="9">
        <f>IF(P292="Mikro",Pieņēmumi!$L$31*N292*0.5,0)</f>
        <v>0</v>
      </c>
      <c r="S292">
        <v>24</v>
      </c>
      <c r="T292">
        <v>1</v>
      </c>
      <c r="U292" s="2">
        <f t="shared" si="240"/>
        <v>24</v>
      </c>
      <c r="V292" s="6">
        <f>ROUNDUP(IF($A292=1,S292/Pieņēmumi!$V$39,IF($A292=2,S292/Pieņēmumi!$V$40,IF($A292=3,S292/Pieņēmumi!$V$41,S292/Pieņēmumi!$V$42))),$V$10)</f>
        <v>2</v>
      </c>
      <c r="W292" s="6">
        <f t="shared" si="221"/>
        <v>12</v>
      </c>
      <c r="X292" s="6" t="str">
        <f>IF(AND(W292&gt;=0,W292&lt;Pieņēmumi!$V$46),0,
IF(AND(W292&gt;= Pieņēmumi!$V$46,W292&lt;Pieņēmumi!$V$47), "Mikro",
IF(AND(W292&gt;=Pieņēmumi!$V$47,W292&lt;Pieņēmumi!$V$48), "Mazs",
IF(AND(W292&gt;=Pieņēmumi!$V$48,W292&lt;Pieņēmumi!$V$49), "Vidējs","Liels"))))</f>
        <v>Vidējs</v>
      </c>
      <c r="Y292" s="9">
        <f>IF(X292="Mikro",Pieņēmumi!$V$31*V292*0.5,
IF(X292="Mazs",Pieņēmumi!$V$31*V292,
IF(X292="Vidējs",Pieņēmumi!$V$32*V292,
IF(X292="Liels",Pieņēmumi!$V$34*V292,
0))))</f>
        <v>1.7441860465116281</v>
      </c>
      <c r="Z292" s="9">
        <f>IF(X292="Mikro",Pieņēmumi!$V$31*V292*0.5,0)</f>
        <v>0</v>
      </c>
      <c r="AA292">
        <v>30</v>
      </c>
      <c r="AB292">
        <v>2</v>
      </c>
      <c r="AC292" s="2">
        <f t="shared" si="243"/>
        <v>15</v>
      </c>
      <c r="AD292" s="6">
        <f>ROUNDUP(IF($A292=1,AA292/Pieņēmumi!$AF$39,IF($A292=2,AA292/Pieņēmumi!$AF$40,IF($A292=3,AA292/Pieņēmumi!$AF$41,AA292/Pieņēmumi!$AF$42))),$AD$10)</f>
        <v>2</v>
      </c>
      <c r="AE292" s="6">
        <f t="shared" si="222"/>
        <v>15</v>
      </c>
      <c r="AF292" s="6" t="str">
        <f>IF(AND(AE292&gt;=0,AE292&lt;Pieņēmumi!$AF$46),0,
IF(AND(AE292&gt;= Pieņēmumi!$AF$46,AE292&lt;Pieņēmumi!$AF$47), "Mikro",
IF(AND(AE292&gt;=Pieņēmumi!$AF$47,AE292&lt;Pieņēmumi!$AF$48), "Mazs",
IF(AND(AE292&gt;=Pieņēmumi!$AF$48,AE292&lt;Pieņēmumi!$AF$49), "Vidējs","Liels"))))</f>
        <v>Vidējs</v>
      </c>
      <c r="AG292" s="9">
        <f>IF(AF292="Mikro",Pieņēmumi!$AF$31*AD292*0.5,
IF(AF292="Mazs",Pieņēmumi!$AF$31*AD292,
IF(AF292="Vidējs",Pieņēmumi!$AF$32*AD292,
IF(AF292="Liels",Pieņēmumi!$AF$34*AD292,
0))))</f>
        <v>2.0671834625323</v>
      </c>
      <c r="AH292" s="9">
        <f>IF(AF292="Mikro",Pieņēmumi!$AF$31*AD292*0.5,0)</f>
        <v>0</v>
      </c>
      <c r="AI292">
        <v>28</v>
      </c>
      <c r="AJ292">
        <v>1</v>
      </c>
      <c r="AK292" s="2">
        <f t="shared" si="244"/>
        <v>28</v>
      </c>
      <c r="AL292" s="6">
        <f>ROUNDUP(IF($A292=1,AI292/Pieņēmumi!$AR$39,IF($A292=2,AI292/Pieņēmumi!$AR$40,IF($A292=3,AI292/Pieņēmumi!$AR$41,AI292/Pieņēmumi!$AR$42))),$AL$10)</f>
        <v>2</v>
      </c>
      <c r="AM292" s="6">
        <f t="shared" si="223"/>
        <v>14</v>
      </c>
      <c r="AN292" s="6" t="str">
        <f>IF(AND(AM292&gt;=0,AM292&lt;Pieņēmumi!$AR$46),0,
IF(AND(AM292&gt;= Pieņēmumi!$AR$46,AM292&lt;Pieņēmumi!$AR$47), "Mikro",
IF(AND(AM292&gt;=Pieņēmumi!$AR$47,AM292&lt;Pieņēmumi!$AR$48), "Mazs",
IF(AND(AM292&gt;=Pieņēmumi!$AR$48,AM292&lt;Pieņēmumi!$AR$49), "Vidējs","Liels"))))</f>
        <v>Vidējs</v>
      </c>
      <c r="AO292" s="9">
        <f>IF(AN292="Mikro",Pieņēmumi!$AR$31*AL292*0.5,
IF(AN292="Mazs",Pieņēmumi!$AR$31*AL292,
IF(AN292="Vidējs",Pieņēmumi!$AR$32*AL292,
IF(AN292="Liels",Pieņēmumi!$AR$34*AL292,
0))))</f>
        <v>2.1963824289405687</v>
      </c>
      <c r="AP292" s="9">
        <f>IF(AN292="Mikro",Pieņēmumi!$AR$31*AL292*0.5,0)</f>
        <v>0</v>
      </c>
      <c r="AQ292">
        <v>18</v>
      </c>
      <c r="AR292">
        <v>1</v>
      </c>
      <c r="AS292" s="2">
        <f t="shared" si="241"/>
        <v>18</v>
      </c>
      <c r="AT292" s="6">
        <f>ROUNDUP(IF($A292=1,AQ292/Pieņēmumi!$BC$39,IF($A292=2,AQ292/Pieņēmumi!$BC$40,IF($A292=3,AQ292/Pieņēmumi!$BC$41,AQ292/Pieņēmumi!$BC$42))),$AT$10)</f>
        <v>1</v>
      </c>
      <c r="AU292" s="6">
        <f t="shared" si="224"/>
        <v>18</v>
      </c>
      <c r="AV292" s="6" t="str">
        <f>IF(AND(AU292&gt;=0,AU292&lt;Pieņēmumi!$BC$46),0,
IF(AND(AU292&gt;= Pieņēmumi!$BC$46,AU292&lt;Pieņēmumi!$BC$47), "Mikro",
IF(AND(AU292&gt;=Pieņēmumi!$BC$47,AU292&lt;Pieņēmumi!$BC$48), "Mazs",
IF(AND(AU292&gt;=Pieņēmumi!$BC$48,AU292&lt;Pieņēmumi!$BC$49), "Vidējs","Liels"))))</f>
        <v>Vidējs</v>
      </c>
      <c r="AW292" s="9">
        <f>IF(AV292="Mikro",Pieņēmumi!$BC$31*AT292*0.5,
IF(AV292="Mazs",Pieņēmumi!$BC$31*AT292,
IF(AV292="Vidējs",Pieņēmumi!$BC$32*AT292,
IF(AV292="Liels",Pieņēmumi!$BC$34*AT292,
0))))</f>
        <v>1.1627906976744187</v>
      </c>
      <c r="AX292" s="9">
        <f>IF(AV292="Mikro",Pieņēmumi!$BC$31*AT292*0.5,0)</f>
        <v>0</v>
      </c>
      <c r="AY292">
        <v>30</v>
      </c>
      <c r="AZ292">
        <v>2</v>
      </c>
      <c r="BA292" s="2">
        <f t="shared" si="245"/>
        <v>15</v>
      </c>
      <c r="BB292" s="6">
        <f>ROUNDUP(IF($A292=1,AY292/Pieņēmumi!$BN$39,IF($A292=2,AY292/Pieņēmumi!$BN$40,IF($A292=3,AY292/Pieņēmumi!$BN$41,AY292/Pieņēmumi!$BN$42))),$BB$10)</f>
        <v>2</v>
      </c>
      <c r="BC292" s="6">
        <f t="shared" si="225"/>
        <v>15</v>
      </c>
      <c r="BD292" s="6" t="str">
        <f>IF(AND(BC292&gt;=0,BC292&lt;Pieņēmumi!$BN$46),0,
IF(AND(BC292&gt;= Pieņēmumi!$BN$46,BC292&lt;Pieņēmumi!$BN$47), "Mikro",
IF(AND(BC292&gt;=Pieņēmumi!$BN$47,BC292&lt;Pieņēmumi!$BN$48), "Mazs",
IF(AND(BC292&gt;=Pieņēmumi!$BN$48,BC292&lt;Pieņēmumi!$BN$49), "Vidējs","Liels"))))</f>
        <v>Vidējs</v>
      </c>
      <c r="BE292" s="9">
        <f>IF(BD292="Mikro",Pieņēmumi!$BN$31*BB292*0.5,
IF(BD292="Mazs",Pieņēmumi!$BN$31*BB292,
IF(BD292="Vidējs",Pieņēmumi!$BN$32*BB292,
IF(BD292="Liels",Pieņēmumi!$BN$34*BB292,
0))))</f>
        <v>2.454780361757106</v>
      </c>
      <c r="BF292" s="9">
        <f>IF(BD292="Mikro",Pieņēmumi!$BN$31*BB292*0.5,0)</f>
        <v>0</v>
      </c>
      <c r="BG292">
        <v>32</v>
      </c>
      <c r="BH292">
        <v>2</v>
      </c>
      <c r="BI292" s="2">
        <f t="shared" si="238"/>
        <v>16</v>
      </c>
      <c r="BJ292" s="6">
        <f>ROUNDUP(IF($A292=1,BG292/Pieņēmumi!$BY$39,IF($A292=2,BG292/Pieņēmumi!$BY$40,IF($A292=3,BG292/Pieņēmumi!$BY$41,BG292/Pieņēmumi!$BY$42))),$BJ$10)</f>
        <v>2</v>
      </c>
      <c r="BK292" s="6">
        <f t="shared" si="226"/>
        <v>16</v>
      </c>
      <c r="BL292" s="6" t="str">
        <f>IF(AND(BK292&gt;=0,BK292&lt;Pieņēmumi!$BY$46),0,
IF(AND(BK292&gt;= Pieņēmumi!$BY$46,BK292&lt;Pieņēmumi!$BY$47), "Mikro",
IF(AND(BK292&gt;=Pieņēmumi!$BY$47,BK292&lt;Pieņēmumi!$BY$48), "Mazs",
IF(AND(BK292&gt;=Pieņēmumi!$BY$48,BK292&lt;Pieņēmumi!$BY$49), "Vidējs","Liels"))))</f>
        <v>Vidējs</v>
      </c>
      <c r="BM292" s="9">
        <f>IF(BL292="Mikro",Pieņēmumi!$BY$31*BJ292*0.5,
IF(BL292="Mazs",Pieņēmumi!$BY$31*BJ292,
IF(BL292="Vidējs",Pieņēmumi!$BY$32*BJ292,
IF(BL292="Liels",Pieņēmumi!$BY$34*BJ292,
0))))</f>
        <v>2.5839793281653747</v>
      </c>
      <c r="BN292" s="9">
        <f>IF(BL292="Mikro",Pieņēmumi!$BY$31*BJ292*0.5,0)</f>
        <v>0</v>
      </c>
      <c r="BO292">
        <v>22</v>
      </c>
      <c r="BP292">
        <v>1</v>
      </c>
      <c r="BQ292" s="2">
        <f t="shared" si="237"/>
        <v>22</v>
      </c>
      <c r="BR292" s="6">
        <f>ROUNDUP(IF($A292=1,BO292/Pieņēmumi!$CJ$39,IF($A292=2,BO292/Pieņēmumi!$CJ$40,IF($A292=3,BO292/Pieņēmumi!$CJ$41,BO292/Pieņēmumi!$CJ$42))),$BR$10)</f>
        <v>1</v>
      </c>
      <c r="BS292" s="6">
        <f t="shared" si="227"/>
        <v>22</v>
      </c>
      <c r="BT292" s="6" t="str">
        <f>IF(AND(BS292&gt;=0,BS292&lt;Pieņēmumi!$CJ$46),0,
IF(AND(BS292&gt;= Pieņēmumi!$CJ$46,BS292&lt;Pieņēmumi!$CJ$47), "Mikro",
IF(AND(BS292&gt;=Pieņēmumi!$CJ$47,BS292&lt;Pieņēmumi!$CJ$48), "Mazs",
IF(AND(BS292&gt;=Pieņēmumi!$CJ$48,BS292&lt;Pieņēmumi!$CJ$49), "Vidējs","Liels"))))</f>
        <v>Liels</v>
      </c>
      <c r="BU292" s="9">
        <f>IF(BT292="Mikro",Pieņēmumi!$CJ$31*BR292*0.5,
IF(BT292="Mazs",Pieņēmumi!$CJ$31*BR292,
IF(BT292="Vidējs",Pieņēmumi!$CJ$32*BR292,
IF(BT292="Liels",Pieņēmumi!$CJ$34*BR292,
0))))</f>
        <v>1.6955266955266954</v>
      </c>
      <c r="BV292" s="9">
        <f>IF(BT292="Mikro",Pieņēmumi!$CJ$31*BR292*0.5,0)</f>
        <v>0</v>
      </c>
      <c r="BW292">
        <v>8</v>
      </c>
      <c r="BX292">
        <v>1</v>
      </c>
      <c r="BY292" s="2">
        <f t="shared" si="246"/>
        <v>8</v>
      </c>
      <c r="BZ292" s="6">
        <f>ROUNDUP(IF($A292=1,BW292/Pieņēmumi!$CU$42,IF($A292=2,BW292/Pieņēmumi!$CU$43,IF($A292=3,BW292/Pieņēmumi!$CU$44,BW292/Pieņēmumi!$CU$45))),$CH$10)</f>
        <v>1</v>
      </c>
      <c r="CA292" s="6">
        <f t="shared" si="228"/>
        <v>8</v>
      </c>
      <c r="CB292" s="6" t="str">
        <f>IF(AND(CA292&gt;=0,CA292&lt;Pieņēmumi!$CU$49),0,
IF(AND(CA292&gt;=Pieņēmumi!$CU$49,CA292&lt;Pieņēmumi!$CU$50),"Mazs",
IF(AND(CA292&gt;=Pieņēmumi!$CU$50,CA292&lt;Pieņēmumi!$CU$51),"Vidējs","Liels")))</f>
        <v>Mazs</v>
      </c>
      <c r="CC292" s="9">
        <f>IF(CB292="Mazs",Pieņēmumi!$CU$34*BZ292,IF(CB292="Vidējs",Pieņēmumi!$CU$35*BZ292,IF(CB292="Liels",Pieņēmumi!$CU$37*BZ292,0)))</f>
        <v>1.151571739807034</v>
      </c>
      <c r="CD292" s="9">
        <f>IF(CB292="Mazs",(Pieņēmumi!$CU$35-Pieņēmumi!$CU$34)*BZ292,0)</f>
        <v>0.23731714908185508</v>
      </c>
      <c r="CE292">
        <v>10</v>
      </c>
      <c r="CF292">
        <v>1</v>
      </c>
      <c r="CG292" s="2">
        <f t="shared" si="247"/>
        <v>10</v>
      </c>
      <c r="CH292" s="6">
        <f>ROUNDUP(IF($A292=1,CE292/Pieņēmumi!$DE$42,IF($A292=2,CE292/Pieņēmumi!$DE$43,IF($A292=3,CE292/Pieņēmumi!$DE$44,CE292/Pieņēmumi!$DE$45))),$CH$10)</f>
        <v>1</v>
      </c>
      <c r="CI292" s="6">
        <f t="shared" si="229"/>
        <v>10</v>
      </c>
      <c r="CJ292" s="6" t="str">
        <f>IF(AND(CI292&gt;=0,CI292&lt;Pieņēmumi!$DE$49),0,
IF(AND(CI292&gt;=Pieņēmumi!$DE$49,CI292&lt;Pieņēmumi!$DE$50),"Mazs",
IF(AND(CI292&gt;=Pieņēmumi!$DE$50,CI292&lt;Pieņēmumi!$DE$51),"Vidējs","Liels")))</f>
        <v>Mazs</v>
      </c>
      <c r="CK292" s="9">
        <f>IF(CJ292="Mazs",Pieņēmumi!$DE$34*CH292,IF(CJ292="Vidējs",Pieņēmumi!$DE$35*CH292,IF(CJ292="Liels",Pieņēmumi!$DE$37*CH292,0)))</f>
        <v>1.151571739807034</v>
      </c>
      <c r="CL292" s="9">
        <f>IF(CJ292="Mazs",(Pieņēmumi!$DE$35-Pieņēmumi!$DE$34)*CH292,0)</f>
        <v>0.23731714908185508</v>
      </c>
      <c r="CM292">
        <v>16</v>
      </c>
      <c r="CN292">
        <v>1</v>
      </c>
      <c r="CO292" s="2">
        <f t="shared" si="248"/>
        <v>16</v>
      </c>
      <c r="CP292" s="6">
        <f>ROUNDUP(IF($A292=1,CM292/Pieņēmumi!$DO$42,IF($A292=2,CM292/Pieņēmumi!$DO$43,IF($A292=3,CM292/Pieņēmumi!$DO$44,CM292/Pieņēmumi!$DO$45))),$CP$10)</f>
        <v>1</v>
      </c>
      <c r="CQ292" s="6">
        <f t="shared" si="230"/>
        <v>16</v>
      </c>
      <c r="CR292" s="6" t="str">
        <f>IF(AND(CQ292&gt;=0,CQ292&lt;Pieņēmumi!$DO$49),0,
IF(AND(CQ292&gt;=Pieņēmumi!$DO$49,CQ292&lt;Pieņēmumi!$DO$50),"Mazs",
IF(AND(CQ292&gt;=Pieņēmumi!$DO$50,CQ292&lt;Pieņēmumi!$DO$51),"Vidējs","Liels")))</f>
        <v>Vidējs</v>
      </c>
      <c r="CS292" s="9">
        <f>IF(CR292="Mazs",Pieņēmumi!$DO$34*CP292,IF(CR292="Vidējs",Pieņēmumi!$DO$35*CP292,IF(CR292="Liels",Pieņēmumi!$DO$37*CP292,0)))</f>
        <v>1.3888888888888891</v>
      </c>
      <c r="CT292" s="9">
        <f>IF(CR292="Mazs",(Pieņēmumi!$DO$35-Pieņēmumi!$DO$34)*CP292,0)</f>
        <v>0</v>
      </c>
      <c r="CU292" s="6">
        <f t="shared" si="231"/>
        <v>269</v>
      </c>
      <c r="CV292" s="6">
        <f t="shared" si="232"/>
        <v>16</v>
      </c>
      <c r="CW292" s="2">
        <f t="shared" si="233"/>
        <v>16.8125</v>
      </c>
      <c r="CX292" t="str">
        <f t="shared" si="234"/>
        <v>Vidējā</v>
      </c>
    </row>
    <row r="293" spans="1:102" x14ac:dyDescent="0.25">
      <c r="A293" s="5">
        <v>1</v>
      </c>
      <c r="B293" s="23">
        <v>0.5110634448674094</v>
      </c>
      <c r="C293">
        <v>61</v>
      </c>
      <c r="D293">
        <v>3</v>
      </c>
      <c r="E293" s="2">
        <f t="shared" si="239"/>
        <v>20.333333333333332</v>
      </c>
      <c r="F293" s="6">
        <f>ROUNDUP(IF($A293=1,C293/Pieņēmumi!$B$39,IF($A293=2,C293/Pieņēmumi!$B$40,IF($A293=3,C293/Pieņēmumi!$B$41,C293/Pieņēmumi!$B$42))),$F$10)</f>
        <v>4</v>
      </c>
      <c r="G293" s="6">
        <f t="shared" si="219"/>
        <v>15.25</v>
      </c>
      <c r="H293" s="6" t="str">
        <f>IF(AND(G293&gt;=0,G293&lt;Pieņēmumi!$B$46),0,
IF(AND(G293&gt;= Pieņēmumi!$B$46,G293&lt;Pieņēmumi!$B$47), "Mikro",
IF(AND(G293&gt;=Pieņēmumi!$B$47,G293&lt;Pieņēmumi!$B$48), "Mazs",
IF(AND(G293&gt;=Pieņēmumi!$B$48,G293&lt;Pieņēmumi!$B$49), "Vidējs","Liels"))))</f>
        <v>Vidējs</v>
      </c>
      <c r="I293" s="9">
        <f>IF(H293="Mikro",Pieņēmumi!$B$31*F293*0.5,
IF(H293="Mazs",Pieņēmumi!$B$31*F293,
IF(H293="Vidējs",Pieņēmumi!$B$32*F293,
IF(H293="Liels",Pieņēmumi!$B$34*F293,
0))))</f>
        <v>3.229974160206718</v>
      </c>
      <c r="J293" s="9">
        <f>IF(H293="Mikro",Pieņēmumi!$B$31*F293*0.5,0)</f>
        <v>0</v>
      </c>
      <c r="K293">
        <v>52</v>
      </c>
      <c r="L293">
        <v>2</v>
      </c>
      <c r="M293" s="2">
        <f t="shared" si="242"/>
        <v>26</v>
      </c>
      <c r="N293" s="6">
        <f>ROUNDUP(IF($A293=1,K293/Pieņēmumi!$L$39,IF($A293=2,K293/Pieņēmumi!$L$40,IF($A293=3,K293/Pieņēmumi!$L$41,K293/Pieņēmumi!$L$42))),$N$10)</f>
        <v>3</v>
      </c>
      <c r="O293" s="6">
        <f t="shared" si="220"/>
        <v>17.333333333333332</v>
      </c>
      <c r="P293" s="6" t="str">
        <f>IF(AND(O293&gt;=0,O293&lt;Pieņēmumi!$L$46),0,
IF(AND(O293&gt;= Pieņēmumi!$L$46,O293&lt;Pieņēmumi!$L$47), "Mikro",
IF(AND(O293&gt;=Pieņēmumi!$L$47,O293&lt;Pieņēmumi!$L$48), "Mazs",
IF(AND(O293&gt;=Pieņēmumi!$L$48,O293&lt;Pieņēmumi!$L$49), "Vidējs","Liels"))))</f>
        <v>Vidējs</v>
      </c>
      <c r="Q293" s="9">
        <f>IF(P293="Mikro",Pieņēmumi!$L$31*N293*0.5,
IF(P293="Mazs",Pieņēmumi!$L$31*N293,
IF(P293="Vidējs",Pieņēmumi!$L$32*N293,
IF(P293="Liels",Pieņēmumi!$L$34*N293,
0))))</f>
        <v>2.5193798449612408</v>
      </c>
      <c r="R293" s="9">
        <f>IF(P293="Mikro",Pieņēmumi!$L$31*N293*0.5,0)</f>
        <v>0</v>
      </c>
      <c r="S293">
        <v>62</v>
      </c>
      <c r="T293">
        <v>3</v>
      </c>
      <c r="U293" s="2">
        <f t="shared" si="240"/>
        <v>20.666666666666668</v>
      </c>
      <c r="V293" s="6">
        <f>ROUNDUP(IF($A293=1,S293/Pieņēmumi!$V$39,IF($A293=2,S293/Pieņēmumi!$V$40,IF($A293=3,S293/Pieņēmumi!$V$41,S293/Pieņēmumi!$V$42))),$V$10)</f>
        <v>4</v>
      </c>
      <c r="W293" s="6">
        <f t="shared" si="221"/>
        <v>15.5</v>
      </c>
      <c r="X293" s="6" t="str">
        <f>IF(AND(W293&gt;=0,W293&lt;Pieņēmumi!$V$46),0,
IF(AND(W293&gt;= Pieņēmumi!$V$46,W293&lt;Pieņēmumi!$V$47), "Mikro",
IF(AND(W293&gt;=Pieņēmumi!$V$47,W293&lt;Pieņēmumi!$V$48), "Mazs",
IF(AND(W293&gt;=Pieņēmumi!$V$48,W293&lt;Pieņēmumi!$V$49), "Vidējs","Liels"))))</f>
        <v>Vidējs</v>
      </c>
      <c r="Y293" s="9">
        <f>IF(X293="Mikro",Pieņēmumi!$V$31*V293*0.5,
IF(X293="Mazs",Pieņēmumi!$V$31*V293,
IF(X293="Vidējs",Pieņēmumi!$V$32*V293,
IF(X293="Liels",Pieņēmumi!$V$34*V293,
0))))</f>
        <v>3.4883720930232562</v>
      </c>
      <c r="Z293" s="9">
        <f>IF(X293="Mikro",Pieņēmumi!$V$31*V293*0.5,0)</f>
        <v>0</v>
      </c>
      <c r="AA293">
        <v>45</v>
      </c>
      <c r="AB293">
        <v>2</v>
      </c>
      <c r="AC293" s="2">
        <f t="shared" si="243"/>
        <v>22.5</v>
      </c>
      <c r="AD293" s="6">
        <f>ROUNDUP(IF($A293=1,AA293/Pieņēmumi!$AF$39,IF($A293=2,AA293/Pieņēmumi!$AF$40,IF($A293=3,AA293/Pieņēmumi!$AF$41,AA293/Pieņēmumi!$AF$42))),$AD$10)</f>
        <v>3</v>
      </c>
      <c r="AE293" s="6">
        <f t="shared" si="222"/>
        <v>15</v>
      </c>
      <c r="AF293" s="6" t="str">
        <f>IF(AND(AE293&gt;=0,AE293&lt;Pieņēmumi!$AF$46),0,
IF(AND(AE293&gt;= Pieņēmumi!$AF$46,AE293&lt;Pieņēmumi!$AF$47), "Mikro",
IF(AND(AE293&gt;=Pieņēmumi!$AF$47,AE293&lt;Pieņēmumi!$AF$48), "Mazs",
IF(AND(AE293&gt;=Pieņēmumi!$AF$48,AE293&lt;Pieņēmumi!$AF$49), "Vidējs","Liels"))))</f>
        <v>Vidējs</v>
      </c>
      <c r="AG293" s="9">
        <f>IF(AF293="Mikro",Pieņēmumi!$AF$31*AD293*0.5,
IF(AF293="Mazs",Pieņēmumi!$AF$31*AD293,
IF(AF293="Vidējs",Pieņēmumi!$AF$32*AD293,
IF(AF293="Liels",Pieņēmumi!$AF$34*AD293,
0))))</f>
        <v>3.1007751937984498</v>
      </c>
      <c r="AH293" s="9">
        <f>IF(AF293="Mikro",Pieņēmumi!$AF$31*AD293*0.5,0)</f>
        <v>0</v>
      </c>
      <c r="AI293">
        <v>51</v>
      </c>
      <c r="AJ293">
        <v>2</v>
      </c>
      <c r="AK293" s="2">
        <f t="shared" si="244"/>
        <v>25.5</v>
      </c>
      <c r="AL293" s="6">
        <f>ROUNDUP(IF($A293=1,AI293/Pieņēmumi!$AR$39,IF($A293=2,AI293/Pieņēmumi!$AR$40,IF($A293=3,AI293/Pieņēmumi!$AR$41,AI293/Pieņēmumi!$AR$42))),$AL$10)</f>
        <v>3</v>
      </c>
      <c r="AM293" s="6">
        <f t="shared" si="223"/>
        <v>17</v>
      </c>
      <c r="AN293" s="6" t="str">
        <f>IF(AND(AM293&gt;=0,AM293&lt;Pieņēmumi!$AR$46),0,
IF(AND(AM293&gt;= Pieņēmumi!$AR$46,AM293&lt;Pieņēmumi!$AR$47), "Mikro",
IF(AND(AM293&gt;=Pieņēmumi!$AR$47,AM293&lt;Pieņēmumi!$AR$48), "Mazs",
IF(AND(AM293&gt;=Pieņēmumi!$AR$48,AM293&lt;Pieņēmumi!$AR$49), "Vidējs","Liels"))))</f>
        <v>Vidējs</v>
      </c>
      <c r="AO293" s="9">
        <f>IF(AN293="Mikro",Pieņēmumi!$AR$31*AL293*0.5,
IF(AN293="Mazs",Pieņēmumi!$AR$31*AL293,
IF(AN293="Vidējs",Pieņēmumi!$AR$32*AL293,
IF(AN293="Liels",Pieņēmumi!$AR$34*AL293,
0))))</f>
        <v>3.2945736434108532</v>
      </c>
      <c r="AP293" s="9">
        <f>IF(AN293="Mikro",Pieņēmumi!$AR$31*AL293*0.5,0)</f>
        <v>0</v>
      </c>
      <c r="AQ293">
        <v>76</v>
      </c>
      <c r="AR293">
        <v>3</v>
      </c>
      <c r="AS293" s="2">
        <f t="shared" si="241"/>
        <v>25.333333333333332</v>
      </c>
      <c r="AT293" s="6">
        <f>ROUNDUP(IF($A293=1,AQ293/Pieņēmumi!$BC$39,IF($A293=2,AQ293/Pieņēmumi!$BC$40,IF($A293=3,AQ293/Pieņēmumi!$BC$41,AQ293/Pieņēmumi!$BC$42))),$AT$10)</f>
        <v>4</v>
      </c>
      <c r="AU293" s="6">
        <f t="shared" si="224"/>
        <v>19</v>
      </c>
      <c r="AV293" s="6" t="str">
        <f>IF(AND(AU293&gt;=0,AU293&lt;Pieņēmumi!$BC$46),0,
IF(AND(AU293&gt;= Pieņēmumi!$BC$46,AU293&lt;Pieņēmumi!$BC$47), "Mikro",
IF(AND(AU293&gt;=Pieņēmumi!$BC$47,AU293&lt;Pieņēmumi!$BC$48), "Mazs",
IF(AND(AU293&gt;=Pieņēmumi!$BC$48,AU293&lt;Pieņēmumi!$BC$49), "Vidējs","Liels"))))</f>
        <v>Vidējs</v>
      </c>
      <c r="AW293" s="9">
        <f>IF(AV293="Mikro",Pieņēmumi!$BC$31*AT293*0.5,
IF(AV293="Mazs",Pieņēmumi!$BC$31*AT293,
IF(AV293="Vidējs",Pieņēmumi!$BC$32*AT293,
IF(AV293="Liels",Pieņēmumi!$BC$34*AT293,
0))))</f>
        <v>4.6511627906976747</v>
      </c>
      <c r="AX293" s="9">
        <f>IF(AV293="Mikro",Pieņēmumi!$BC$31*AT293*0.5,0)</f>
        <v>0</v>
      </c>
      <c r="AY293">
        <v>69</v>
      </c>
      <c r="AZ293">
        <v>3</v>
      </c>
      <c r="BA293" s="2">
        <f t="shared" si="245"/>
        <v>23</v>
      </c>
      <c r="BB293" s="6">
        <f>ROUNDUP(IF($A293=1,AY293/Pieņēmumi!$BN$39,IF($A293=2,AY293/Pieņēmumi!$BN$40,IF($A293=3,AY293/Pieņēmumi!$BN$41,AY293/Pieņēmumi!$BN$42))),$BB$10)</f>
        <v>3</v>
      </c>
      <c r="BC293" s="6">
        <f t="shared" si="225"/>
        <v>23</v>
      </c>
      <c r="BD293" s="6" t="str">
        <f>IF(AND(BC293&gt;=0,BC293&lt;Pieņēmumi!$BN$46),0,
IF(AND(BC293&gt;= Pieņēmumi!$BN$46,BC293&lt;Pieņēmumi!$BN$47), "Mikro",
IF(AND(BC293&gt;=Pieņēmumi!$BN$47,BC293&lt;Pieņēmumi!$BN$48), "Mazs",
IF(AND(BC293&gt;=Pieņēmumi!$BN$48,BC293&lt;Pieņēmumi!$BN$49), "Vidējs","Liels"))))</f>
        <v>Liels</v>
      </c>
      <c r="BE293" s="9">
        <f>IF(BD293="Mikro",Pieņēmumi!$BN$31*BB293*0.5,
IF(BD293="Mazs",Pieņēmumi!$BN$31*BB293,
IF(BD293="Vidējs",Pieņēmumi!$BN$32*BB293,
IF(BD293="Liels",Pieņēmumi!$BN$34*BB293,
0))))</f>
        <v>4.7619047619047619</v>
      </c>
      <c r="BF293" s="9">
        <f>IF(BD293="Mikro",Pieņēmumi!$BN$31*BB293*0.5,0)</f>
        <v>0</v>
      </c>
      <c r="BG293">
        <v>66</v>
      </c>
      <c r="BH293">
        <v>3</v>
      </c>
      <c r="BI293" s="2">
        <f t="shared" si="238"/>
        <v>22</v>
      </c>
      <c r="BJ293" s="6">
        <f>ROUNDUP(IF($A293=1,BG293/Pieņēmumi!$BY$39,IF($A293=2,BG293/Pieņēmumi!$BY$40,IF($A293=3,BG293/Pieņēmumi!$BY$41,BG293/Pieņēmumi!$BY$42))),$BJ$10)</f>
        <v>3</v>
      </c>
      <c r="BK293" s="6">
        <f t="shared" si="226"/>
        <v>22</v>
      </c>
      <c r="BL293" s="6" t="str">
        <f>IF(AND(BK293&gt;=0,BK293&lt;Pieņēmumi!$BY$46),0,
IF(AND(BK293&gt;= Pieņēmumi!$BY$46,BK293&lt;Pieņēmumi!$BY$47), "Mikro",
IF(AND(BK293&gt;=Pieņēmumi!$BY$47,BK293&lt;Pieņēmumi!$BY$48), "Mazs",
IF(AND(BK293&gt;=Pieņēmumi!$BY$48,BK293&lt;Pieņēmumi!$BY$49), "Vidējs","Liels"))))</f>
        <v>Liels</v>
      </c>
      <c r="BM293" s="9">
        <f>IF(BL293="Mikro",Pieņēmumi!$BY$31*BJ293*0.5,
IF(BL293="Mazs",Pieņēmumi!$BY$31*BJ293,
IF(BL293="Vidējs",Pieņēmumi!$BY$32*BJ293,
IF(BL293="Liels",Pieņēmumi!$BY$34*BJ293,
0))))</f>
        <v>4.9783549783549779</v>
      </c>
      <c r="BN293" s="9">
        <f>IF(BL293="Mikro",Pieņēmumi!$BY$31*BJ293*0.5,0)</f>
        <v>0</v>
      </c>
      <c r="BO293">
        <v>50</v>
      </c>
      <c r="BP293">
        <v>2</v>
      </c>
      <c r="BQ293" s="2">
        <f t="shared" si="237"/>
        <v>25</v>
      </c>
      <c r="BR293" s="6">
        <f>ROUNDUP(IF($A293=1,BO293/Pieņēmumi!$CJ$39,IF($A293=2,BO293/Pieņēmumi!$CJ$40,IF($A293=3,BO293/Pieņēmumi!$CJ$41,BO293/Pieņēmumi!$CJ$42))),$BR$10)</f>
        <v>2</v>
      </c>
      <c r="BS293" s="6">
        <f t="shared" si="227"/>
        <v>25</v>
      </c>
      <c r="BT293" s="6" t="str">
        <f>IF(AND(BS293&gt;=0,BS293&lt;Pieņēmumi!$CJ$46),0,
IF(AND(BS293&gt;= Pieņēmumi!$CJ$46,BS293&lt;Pieņēmumi!$CJ$47), "Mikro",
IF(AND(BS293&gt;=Pieņēmumi!$CJ$47,BS293&lt;Pieņēmumi!$CJ$48), "Mazs",
IF(AND(BS293&gt;=Pieņēmumi!$CJ$48,BS293&lt;Pieņēmumi!$CJ$49), "Vidējs","Liels"))))</f>
        <v>Liels</v>
      </c>
      <c r="BU293" s="9">
        <f>IF(BT293="Mikro",Pieņēmumi!$CJ$31*BR293*0.5,
IF(BT293="Mazs",Pieņēmumi!$CJ$31*BR293,
IF(BT293="Vidējs",Pieņēmumi!$CJ$32*BR293,
IF(BT293="Liels",Pieņēmumi!$CJ$34*BR293,
0))))</f>
        <v>3.3910533910533909</v>
      </c>
      <c r="BV293" s="9">
        <f>IF(BT293="Mikro",Pieņēmumi!$CJ$31*BR293*0.5,0)</f>
        <v>0</v>
      </c>
      <c r="BW293">
        <v>50</v>
      </c>
      <c r="BX293">
        <v>2</v>
      </c>
      <c r="BY293" s="2">
        <f t="shared" si="246"/>
        <v>25</v>
      </c>
      <c r="BZ293" s="6">
        <f>ROUNDUP(IF($A293=1,BW293/Pieņēmumi!$CU$42,IF($A293=2,BW293/Pieņēmumi!$CU$43,IF($A293=3,BW293/Pieņēmumi!$CU$44,BW293/Pieņēmumi!$CU$45))),$CH$10)</f>
        <v>2</v>
      </c>
      <c r="CA293" s="6">
        <f t="shared" si="228"/>
        <v>25</v>
      </c>
      <c r="CB293" s="6" t="str">
        <f>IF(AND(CA293&gt;=0,CA293&lt;Pieņēmumi!$CU$49),0,
IF(AND(CA293&gt;=Pieņēmumi!$CU$49,CA293&lt;Pieņēmumi!$CU$50),"Mazs",
IF(AND(CA293&gt;=Pieņēmumi!$CU$50,CA293&lt;Pieņēmumi!$CU$51),"Vidējs","Liels")))</f>
        <v>Liels</v>
      </c>
      <c r="CC293" s="9">
        <f>IF(CB293="Mazs",Pieņēmumi!$CU$34*BZ293,IF(CB293="Vidējs",Pieņēmumi!$CU$35*BZ293,IF(CB293="Liels",Pieņēmumi!$CU$37*BZ293,0)))</f>
        <v>3.535353535353535</v>
      </c>
      <c r="CD293" s="9">
        <f>IF(CB293="Mazs",(Pieņēmumi!$CU$35-Pieņēmumi!$CU$34)*BZ293,0)</f>
        <v>0</v>
      </c>
      <c r="CE293">
        <v>34</v>
      </c>
      <c r="CF293">
        <v>2</v>
      </c>
      <c r="CG293" s="2">
        <f t="shared" si="247"/>
        <v>17</v>
      </c>
      <c r="CH293" s="6">
        <f>ROUNDUP(IF($A293=1,CE293/Pieņēmumi!$DE$42,IF($A293=2,CE293/Pieņēmumi!$DE$43,IF($A293=3,CE293/Pieņēmumi!$DE$44,CE293/Pieņēmumi!$DE$45))),$CH$10)</f>
        <v>2</v>
      </c>
      <c r="CI293" s="6">
        <f t="shared" si="229"/>
        <v>17</v>
      </c>
      <c r="CJ293" s="6" t="str">
        <f>IF(AND(CI293&gt;=0,CI293&lt;Pieņēmumi!$DE$49),0,
IF(AND(CI293&gt;=Pieņēmumi!$DE$49,CI293&lt;Pieņēmumi!$DE$50),"Mazs",
IF(AND(CI293&gt;=Pieņēmumi!$DE$50,CI293&lt;Pieņēmumi!$DE$51),"Vidējs","Liels")))</f>
        <v>Vidējs</v>
      </c>
      <c r="CK293" s="9">
        <f>IF(CJ293="Mazs",Pieņēmumi!$DE$34*CH293,IF(CJ293="Vidējs",Pieņēmumi!$DE$35*CH293,IF(CJ293="Liels",Pieņēmumi!$DE$37*CH293,0)))</f>
        <v>2.7777777777777781</v>
      </c>
      <c r="CL293" s="9">
        <f>IF(CJ293="Mazs",(Pieņēmumi!$DE$35-Pieņēmumi!$DE$34)*CH293,0)</f>
        <v>0</v>
      </c>
      <c r="CM293">
        <v>43</v>
      </c>
      <c r="CN293">
        <v>2</v>
      </c>
      <c r="CO293" s="2">
        <f t="shared" si="248"/>
        <v>21.5</v>
      </c>
      <c r="CP293" s="6">
        <f>ROUNDUP(IF($A293=1,CM293/Pieņēmumi!$DO$42,IF($A293=2,CM293/Pieņēmumi!$DO$43,IF($A293=3,CM293/Pieņēmumi!$DO$44,CM293/Pieņēmumi!$DO$45))),$CP$10)</f>
        <v>2</v>
      </c>
      <c r="CQ293" s="6">
        <f t="shared" si="230"/>
        <v>21.5</v>
      </c>
      <c r="CR293" s="6" t="str">
        <f>IF(AND(CQ293&gt;=0,CQ293&lt;Pieņēmumi!$DO$49),0,
IF(AND(CQ293&gt;=Pieņēmumi!$DO$49,CQ293&lt;Pieņēmumi!$DO$50),"Mazs",
IF(AND(CQ293&gt;=Pieņēmumi!$DO$50,CQ293&lt;Pieņēmumi!$DO$51),"Vidējs","Liels")))</f>
        <v>Liels</v>
      </c>
      <c r="CS293" s="9">
        <f>IF(CR293="Mazs",Pieņēmumi!$DO$34*CP293,IF(CR293="Vidējs",Pieņēmumi!$DO$35*CP293,IF(CR293="Liels",Pieņēmumi!$DO$37*CP293,0)))</f>
        <v>3.535353535353535</v>
      </c>
      <c r="CT293" s="9">
        <f>IF(CR293="Mazs",(Pieņēmumi!$DO$35-Pieņēmumi!$DO$34)*CP293,0)</f>
        <v>0</v>
      </c>
      <c r="CU293" s="6">
        <f t="shared" si="231"/>
        <v>659</v>
      </c>
      <c r="CV293" s="6">
        <f t="shared" si="232"/>
        <v>29</v>
      </c>
      <c r="CW293" s="2">
        <f t="shared" si="233"/>
        <v>22.724137931034484</v>
      </c>
      <c r="CX293" t="str">
        <f t="shared" si="234"/>
        <v>Lielā</v>
      </c>
    </row>
    <row r="294" spans="1:102" x14ac:dyDescent="0.25">
      <c r="A294" s="5">
        <v>2</v>
      </c>
      <c r="B294" s="23">
        <v>0.50496571263770451</v>
      </c>
      <c r="C294">
        <v>96</v>
      </c>
      <c r="D294">
        <v>5</v>
      </c>
      <c r="E294" s="2">
        <f t="shared" si="239"/>
        <v>19.2</v>
      </c>
      <c r="F294" s="6">
        <f>ROUNDUP(IF($A294=1,C294/Pieņēmumi!$B$39,IF($A294=2,C294/Pieņēmumi!$B$40,IF($A294=3,C294/Pieņēmumi!$B$41,C294/Pieņēmumi!$B$42))),$F$10)</f>
        <v>5</v>
      </c>
      <c r="G294" s="6">
        <f t="shared" si="219"/>
        <v>19.2</v>
      </c>
      <c r="H294" s="6" t="str">
        <f>IF(AND(G294&gt;=0,G294&lt;Pieņēmumi!$B$46),0,
IF(AND(G294&gt;= Pieņēmumi!$B$46,G294&lt;Pieņēmumi!$B$47), "Mikro",
IF(AND(G294&gt;=Pieņēmumi!$B$47,G294&lt;Pieņēmumi!$B$48), "Mazs",
IF(AND(G294&gt;=Pieņēmumi!$B$48,G294&lt;Pieņēmumi!$B$49), "Vidējs","Liels"))))</f>
        <v>Vidējs</v>
      </c>
      <c r="I294" s="9">
        <f>IF(H294="Mikro",Pieņēmumi!$B$31*F294*0.5,
IF(H294="Mazs",Pieņēmumi!$B$31*F294,
IF(H294="Vidējs",Pieņēmumi!$B$32*F294,
IF(H294="Liels",Pieņēmumi!$B$34*F294,
0))))</f>
        <v>4.0374677002583974</v>
      </c>
      <c r="J294" s="9">
        <f>IF(H294="Mikro",Pieņēmumi!$B$31*F294*0.5,0)</f>
        <v>0</v>
      </c>
      <c r="K294">
        <v>62</v>
      </c>
      <c r="L294">
        <v>3</v>
      </c>
      <c r="M294" s="2">
        <f t="shared" si="242"/>
        <v>20.666666666666668</v>
      </c>
      <c r="N294" s="6">
        <f>ROUNDUP(IF($A294=1,K294/Pieņēmumi!$L$39,IF($A294=2,K294/Pieņēmumi!$L$40,IF($A294=3,K294/Pieņēmumi!$L$41,K294/Pieņēmumi!$L$42))),$N$10)</f>
        <v>4</v>
      </c>
      <c r="O294" s="6">
        <f t="shared" si="220"/>
        <v>15.5</v>
      </c>
      <c r="P294" s="6" t="str">
        <f>IF(AND(O294&gt;=0,O294&lt;Pieņēmumi!$L$46),0,
IF(AND(O294&gt;= Pieņēmumi!$L$46,O294&lt;Pieņēmumi!$L$47), "Mikro",
IF(AND(O294&gt;=Pieņēmumi!$L$47,O294&lt;Pieņēmumi!$L$48), "Mazs",
IF(AND(O294&gt;=Pieņēmumi!$L$48,O294&lt;Pieņēmumi!$L$49), "Vidējs","Liels"))))</f>
        <v>Vidējs</v>
      </c>
      <c r="Q294" s="9">
        <f>IF(P294="Mikro",Pieņēmumi!$L$31*N294*0.5,
IF(P294="Mazs",Pieņēmumi!$L$31*N294,
IF(P294="Vidējs",Pieņēmumi!$L$32*N294,
IF(P294="Liels",Pieņēmumi!$L$34*N294,
0))))</f>
        <v>3.3591731266149876</v>
      </c>
      <c r="R294" s="9">
        <f>IF(P294="Mikro",Pieņēmumi!$L$31*N294*0.5,0)</f>
        <v>0</v>
      </c>
      <c r="S294">
        <v>57</v>
      </c>
      <c r="T294">
        <v>3</v>
      </c>
      <c r="U294" s="2">
        <f t="shared" si="240"/>
        <v>19</v>
      </c>
      <c r="V294" s="6">
        <f>ROUNDUP(IF($A294=1,S294/Pieņēmumi!$V$39,IF($A294=2,S294/Pieņēmumi!$V$40,IF($A294=3,S294/Pieņēmumi!$V$41,S294/Pieņēmumi!$V$42))),$V$10)</f>
        <v>3</v>
      </c>
      <c r="W294" s="6">
        <f t="shared" si="221"/>
        <v>19</v>
      </c>
      <c r="X294" s="6" t="str">
        <f>IF(AND(W294&gt;=0,W294&lt;Pieņēmumi!$V$46),0,
IF(AND(W294&gt;= Pieņēmumi!$V$46,W294&lt;Pieņēmumi!$V$47), "Mikro",
IF(AND(W294&gt;=Pieņēmumi!$V$47,W294&lt;Pieņēmumi!$V$48), "Mazs",
IF(AND(W294&gt;=Pieņēmumi!$V$48,W294&lt;Pieņēmumi!$V$49), "Vidējs","Liels"))))</f>
        <v>Vidējs</v>
      </c>
      <c r="Y294" s="9">
        <f>IF(X294="Mikro",Pieņēmumi!$V$31*V294*0.5,
IF(X294="Mazs",Pieņēmumi!$V$31*V294,
IF(X294="Vidējs",Pieņēmumi!$V$32*V294,
IF(X294="Liels",Pieņēmumi!$V$34*V294,
0))))</f>
        <v>2.6162790697674421</v>
      </c>
      <c r="Z294" s="9">
        <f>IF(X294="Mikro",Pieņēmumi!$V$31*V294*0.5,0)</f>
        <v>0</v>
      </c>
      <c r="AA294">
        <v>64</v>
      </c>
      <c r="AB294">
        <v>4</v>
      </c>
      <c r="AC294" s="2">
        <f t="shared" si="243"/>
        <v>16</v>
      </c>
      <c r="AD294" s="6">
        <f>ROUNDUP(IF($A294=1,AA294/Pieņēmumi!$AF$39,IF($A294=2,AA294/Pieņēmumi!$AF$40,IF($A294=3,AA294/Pieņēmumi!$AF$41,AA294/Pieņēmumi!$AF$42))),$AD$10)</f>
        <v>4</v>
      </c>
      <c r="AE294" s="6">
        <f t="shared" si="222"/>
        <v>16</v>
      </c>
      <c r="AF294" s="6" t="str">
        <f>IF(AND(AE294&gt;=0,AE294&lt;Pieņēmumi!$AF$46),0,
IF(AND(AE294&gt;= Pieņēmumi!$AF$46,AE294&lt;Pieņēmumi!$AF$47), "Mikro",
IF(AND(AE294&gt;=Pieņēmumi!$AF$47,AE294&lt;Pieņēmumi!$AF$48), "Mazs",
IF(AND(AE294&gt;=Pieņēmumi!$AF$48,AE294&lt;Pieņēmumi!$AF$49), "Vidējs","Liels"))))</f>
        <v>Vidējs</v>
      </c>
      <c r="AG294" s="9">
        <f>IF(AF294="Mikro",Pieņēmumi!$AF$31*AD294*0.5,
IF(AF294="Mazs",Pieņēmumi!$AF$31*AD294,
IF(AF294="Vidējs",Pieņēmumi!$AF$32*AD294,
IF(AF294="Liels",Pieņēmumi!$AF$34*AD294,
0))))</f>
        <v>4.1343669250646</v>
      </c>
      <c r="AH294" s="9">
        <f>IF(AF294="Mikro",Pieņēmumi!$AF$31*AD294*0.5,0)</f>
        <v>0</v>
      </c>
      <c r="AI294">
        <v>67</v>
      </c>
      <c r="AJ294">
        <v>3</v>
      </c>
      <c r="AK294" s="2">
        <f t="shared" si="244"/>
        <v>22.333333333333332</v>
      </c>
      <c r="AL294" s="6">
        <f>ROUNDUP(IF($A294=1,AI294/Pieņēmumi!$AR$39,IF($A294=2,AI294/Pieņēmumi!$AR$40,IF($A294=3,AI294/Pieņēmumi!$AR$41,AI294/Pieņēmumi!$AR$42))),$AL$10)</f>
        <v>3</v>
      </c>
      <c r="AM294" s="6">
        <f t="shared" si="223"/>
        <v>22.333333333333332</v>
      </c>
      <c r="AN294" s="6" t="str">
        <f>IF(AND(AM294&gt;=0,AM294&lt;Pieņēmumi!$AR$46),0,
IF(AND(AM294&gt;= Pieņēmumi!$AR$46,AM294&lt;Pieņēmumi!$AR$47), "Mikro",
IF(AND(AM294&gt;=Pieņēmumi!$AR$47,AM294&lt;Pieņēmumi!$AR$48), "Mazs",
IF(AND(AM294&gt;=Pieņēmumi!$AR$48,AM294&lt;Pieņēmumi!$AR$49), "Vidējs","Liels"))))</f>
        <v>Liels</v>
      </c>
      <c r="AO294" s="9">
        <f>IF(AN294="Mikro",Pieņēmumi!$AR$31*AL294*0.5,
IF(AN294="Mazs",Pieņēmumi!$AR$31*AL294,
IF(AN294="Vidējs",Pieņēmumi!$AR$32*AL294,
IF(AN294="Liels",Pieņēmumi!$AR$34*AL294,
0))))</f>
        <v>4.1125541125541121</v>
      </c>
      <c r="AP294" s="9">
        <f>IF(AN294="Mikro",Pieņēmumi!$AR$31*AL294*0.5,0)</f>
        <v>0</v>
      </c>
      <c r="AQ294">
        <v>81</v>
      </c>
      <c r="AR294">
        <v>4</v>
      </c>
      <c r="AS294" s="2">
        <f t="shared" si="241"/>
        <v>20.25</v>
      </c>
      <c r="AT294" s="6">
        <f>ROUNDUP(IF($A294=1,AQ294/Pieņēmumi!$BC$39,IF($A294=2,AQ294/Pieņēmumi!$BC$40,IF($A294=3,AQ294/Pieņēmumi!$BC$41,AQ294/Pieņēmumi!$BC$42))),$AT$10)</f>
        <v>4</v>
      </c>
      <c r="AU294" s="6">
        <f t="shared" si="224"/>
        <v>20.25</v>
      </c>
      <c r="AV294" s="6" t="str">
        <f>IF(AND(AU294&gt;=0,AU294&lt;Pieņēmumi!$BC$46),0,
IF(AND(AU294&gt;= Pieņēmumi!$BC$46,AU294&lt;Pieņēmumi!$BC$47), "Mikro",
IF(AND(AU294&gt;=Pieņēmumi!$BC$47,AU294&lt;Pieņēmumi!$BC$48), "Mazs",
IF(AND(AU294&gt;=Pieņēmumi!$BC$48,AU294&lt;Pieņēmumi!$BC$49), "Vidējs","Liels"))))</f>
        <v>Vidējs</v>
      </c>
      <c r="AW294" s="9">
        <f>IF(AV294="Mikro",Pieņēmumi!$BC$31*AT294*0.5,
IF(AV294="Mazs",Pieņēmumi!$BC$31*AT294,
IF(AV294="Vidējs",Pieņēmumi!$BC$32*AT294,
IF(AV294="Liels",Pieņēmumi!$BC$34*AT294,
0))))</f>
        <v>4.6511627906976747</v>
      </c>
      <c r="AX294" s="9">
        <f>IF(AV294="Mikro",Pieņēmumi!$BC$31*AT294*0.5,0)</f>
        <v>0</v>
      </c>
      <c r="AY294">
        <v>91</v>
      </c>
      <c r="AZ294">
        <v>5</v>
      </c>
      <c r="BA294" s="2">
        <f t="shared" si="245"/>
        <v>18.2</v>
      </c>
      <c r="BB294" s="6">
        <f>ROUNDUP(IF($A294=1,AY294/Pieņēmumi!$BN$39,IF($A294=2,AY294/Pieņēmumi!$BN$40,IF($A294=3,AY294/Pieņēmumi!$BN$41,AY294/Pieņēmumi!$BN$42))),$BB$10)</f>
        <v>4</v>
      </c>
      <c r="BC294" s="6">
        <f t="shared" si="225"/>
        <v>22.75</v>
      </c>
      <c r="BD294" s="6" t="str">
        <f>IF(AND(BC294&gt;=0,BC294&lt;Pieņēmumi!$BN$46),0,
IF(AND(BC294&gt;= Pieņēmumi!$BN$46,BC294&lt;Pieņēmumi!$BN$47), "Mikro",
IF(AND(BC294&gt;=Pieņēmumi!$BN$47,BC294&lt;Pieņēmumi!$BN$48), "Mazs",
IF(AND(BC294&gt;=Pieņēmumi!$BN$48,BC294&lt;Pieņēmumi!$BN$49), "Vidējs","Liels"))))</f>
        <v>Liels</v>
      </c>
      <c r="BE294" s="9">
        <f>IF(BD294="Mikro",Pieņēmumi!$BN$31*BB294*0.5,
IF(BD294="Mazs",Pieņēmumi!$BN$31*BB294,
IF(BD294="Vidējs",Pieņēmumi!$BN$32*BB294,
IF(BD294="Liels",Pieņēmumi!$BN$34*BB294,
0))))</f>
        <v>6.3492063492063489</v>
      </c>
      <c r="BF294" s="9">
        <f>IF(BD294="Mikro",Pieņēmumi!$BN$31*BB294*0.5,0)</f>
        <v>0</v>
      </c>
      <c r="BG294">
        <v>91</v>
      </c>
      <c r="BH294">
        <v>4</v>
      </c>
      <c r="BI294" s="2">
        <f t="shared" si="238"/>
        <v>22.75</v>
      </c>
      <c r="BJ294" s="6">
        <f>ROUNDUP(IF($A294=1,BG294/Pieņēmumi!$BY$39,IF($A294=2,BG294/Pieņēmumi!$BY$40,IF($A294=3,BG294/Pieņēmumi!$BY$41,BG294/Pieņēmumi!$BY$42))),$BJ$10)</f>
        <v>4</v>
      </c>
      <c r="BK294" s="6">
        <f t="shared" si="226"/>
        <v>22.75</v>
      </c>
      <c r="BL294" s="6" t="str">
        <f>IF(AND(BK294&gt;=0,BK294&lt;Pieņēmumi!$BY$46),0,
IF(AND(BK294&gt;= Pieņēmumi!$BY$46,BK294&lt;Pieņēmumi!$BY$47), "Mikro",
IF(AND(BK294&gt;=Pieņēmumi!$BY$47,BK294&lt;Pieņēmumi!$BY$48), "Mazs",
IF(AND(BK294&gt;=Pieņēmumi!$BY$48,BK294&lt;Pieņēmumi!$BY$49), "Vidējs","Liels"))))</f>
        <v>Liels</v>
      </c>
      <c r="BM294" s="9">
        <f>IF(BL294="Mikro",Pieņēmumi!$BY$31*BJ294*0.5,
IF(BL294="Mazs",Pieņēmumi!$BY$31*BJ294,
IF(BL294="Vidējs",Pieņēmumi!$BY$32*BJ294,
IF(BL294="Liels",Pieņēmumi!$BY$34*BJ294,
0))))</f>
        <v>6.6378066378066372</v>
      </c>
      <c r="BN294" s="9">
        <f>IF(BL294="Mikro",Pieņēmumi!$BY$31*BJ294*0.5,0)</f>
        <v>0</v>
      </c>
      <c r="BO294">
        <v>75</v>
      </c>
      <c r="BP294">
        <v>4</v>
      </c>
      <c r="BQ294" s="2">
        <f t="shared" si="237"/>
        <v>18.75</v>
      </c>
      <c r="BR294" s="6">
        <f>ROUNDUP(IF($A294=1,BO294/Pieņēmumi!$CJ$39,IF($A294=2,BO294/Pieņēmumi!$CJ$40,IF($A294=3,BO294/Pieņēmumi!$CJ$41,BO294/Pieņēmumi!$CJ$42))),$BR$10)</f>
        <v>3</v>
      </c>
      <c r="BS294" s="6">
        <f t="shared" si="227"/>
        <v>25</v>
      </c>
      <c r="BT294" s="6" t="str">
        <f>IF(AND(BS294&gt;=0,BS294&lt;Pieņēmumi!$CJ$46),0,
IF(AND(BS294&gt;= Pieņēmumi!$CJ$46,BS294&lt;Pieņēmumi!$CJ$47), "Mikro",
IF(AND(BS294&gt;=Pieņēmumi!$CJ$47,BS294&lt;Pieņēmumi!$CJ$48), "Mazs",
IF(AND(BS294&gt;=Pieņēmumi!$CJ$48,BS294&lt;Pieņēmumi!$CJ$49), "Vidējs","Liels"))))</f>
        <v>Liels</v>
      </c>
      <c r="BU294" s="9">
        <f>IF(BT294="Mikro",Pieņēmumi!$CJ$31*BR294*0.5,
IF(BT294="Mazs",Pieņēmumi!$CJ$31*BR294,
IF(BT294="Vidējs",Pieņēmumi!$CJ$32*BR294,
IF(BT294="Liels",Pieņēmumi!$CJ$34*BR294,
0))))</f>
        <v>5.0865800865800868</v>
      </c>
      <c r="BV294" s="9">
        <f>IF(BT294="Mikro",Pieņēmumi!$CJ$31*BR294*0.5,0)</f>
        <v>0</v>
      </c>
      <c r="BW294">
        <v>49</v>
      </c>
      <c r="BX294">
        <v>2</v>
      </c>
      <c r="BY294" s="2">
        <f t="shared" si="246"/>
        <v>24.5</v>
      </c>
      <c r="BZ294" s="6">
        <f>ROUNDUP(IF($A294=1,BW294/Pieņēmumi!$CU$42,IF($A294=2,BW294/Pieņēmumi!$CU$43,IF($A294=3,BW294/Pieņēmumi!$CU$44,BW294/Pieņēmumi!$CU$45))),$CH$10)</f>
        <v>2</v>
      </c>
      <c r="CA294" s="6">
        <f t="shared" si="228"/>
        <v>24.5</v>
      </c>
      <c r="CB294" s="6" t="str">
        <f>IF(AND(CA294&gt;=0,CA294&lt;Pieņēmumi!$CU$49),0,
IF(AND(CA294&gt;=Pieņēmumi!$CU$49,CA294&lt;Pieņēmumi!$CU$50),"Mazs",
IF(AND(CA294&gt;=Pieņēmumi!$CU$50,CA294&lt;Pieņēmumi!$CU$51),"Vidējs","Liels")))</f>
        <v>Liels</v>
      </c>
      <c r="CC294" s="9">
        <f>IF(CB294="Mazs",Pieņēmumi!$CU$34*BZ294,IF(CB294="Vidējs",Pieņēmumi!$CU$35*BZ294,IF(CB294="Liels",Pieņēmumi!$CU$37*BZ294,0)))</f>
        <v>3.535353535353535</v>
      </c>
      <c r="CD294" s="9">
        <f>IF(CB294="Mazs",(Pieņēmumi!$CU$35-Pieņēmumi!$CU$34)*BZ294,0)</f>
        <v>0</v>
      </c>
      <c r="CE294">
        <v>33</v>
      </c>
      <c r="CF294">
        <v>2</v>
      </c>
      <c r="CG294" s="2">
        <f t="shared" si="247"/>
        <v>16.5</v>
      </c>
      <c r="CH294" s="6">
        <f>ROUNDUP(IF($A294=1,CE294/Pieņēmumi!$DE$42,IF($A294=2,CE294/Pieņēmumi!$DE$43,IF($A294=3,CE294/Pieņēmumi!$DE$44,CE294/Pieņēmumi!$DE$45))),$CH$10)</f>
        <v>2</v>
      </c>
      <c r="CI294" s="6">
        <f t="shared" si="229"/>
        <v>16.5</v>
      </c>
      <c r="CJ294" s="6" t="str">
        <f>IF(AND(CI294&gt;=0,CI294&lt;Pieņēmumi!$DE$49),0,
IF(AND(CI294&gt;=Pieņēmumi!$DE$49,CI294&lt;Pieņēmumi!$DE$50),"Mazs",
IF(AND(CI294&gt;=Pieņēmumi!$DE$50,CI294&lt;Pieņēmumi!$DE$51),"Vidējs","Liels")))</f>
        <v>Vidējs</v>
      </c>
      <c r="CK294" s="9">
        <f>IF(CJ294="Mazs",Pieņēmumi!$DE$34*CH294,IF(CJ294="Vidējs",Pieņēmumi!$DE$35*CH294,IF(CJ294="Liels",Pieņēmumi!$DE$37*CH294,0)))</f>
        <v>2.7777777777777781</v>
      </c>
      <c r="CL294" s="9">
        <f>IF(CJ294="Mazs",(Pieņēmumi!$DE$35-Pieņēmumi!$DE$34)*CH294,0)</f>
        <v>0</v>
      </c>
      <c r="CM294">
        <v>59</v>
      </c>
      <c r="CN294">
        <v>3</v>
      </c>
      <c r="CO294" s="2">
        <f t="shared" si="248"/>
        <v>19.666666666666668</v>
      </c>
      <c r="CP294" s="6">
        <f>ROUNDUP(IF($A294=1,CM294/Pieņēmumi!$DO$42,IF($A294=2,CM294/Pieņēmumi!$DO$43,IF($A294=3,CM294/Pieņēmumi!$DO$44,CM294/Pieņēmumi!$DO$45))),$CP$10)</f>
        <v>3</v>
      </c>
      <c r="CQ294" s="6">
        <f t="shared" si="230"/>
        <v>19.666666666666668</v>
      </c>
      <c r="CR294" s="6" t="str">
        <f>IF(AND(CQ294&gt;=0,CQ294&lt;Pieņēmumi!$DO$49),0,
IF(AND(CQ294&gt;=Pieņēmumi!$DO$49,CQ294&lt;Pieņēmumi!$DO$50),"Mazs",
IF(AND(CQ294&gt;=Pieņēmumi!$DO$50,CQ294&lt;Pieņēmumi!$DO$51),"Vidējs","Liels")))</f>
        <v>Vidējs</v>
      </c>
      <c r="CS294" s="9">
        <f>IF(CR294="Mazs",Pieņēmumi!$DO$34*CP294,IF(CR294="Vidējs",Pieņēmumi!$DO$35*CP294,IF(CR294="Liels",Pieņēmumi!$DO$37*CP294,0)))</f>
        <v>4.166666666666667</v>
      </c>
      <c r="CT294" s="9">
        <f>IF(CR294="Mazs",(Pieņēmumi!$DO$35-Pieņēmumi!$DO$34)*CP294,0)</f>
        <v>0</v>
      </c>
      <c r="CU294" s="6">
        <f t="shared" si="231"/>
        <v>825</v>
      </c>
      <c r="CV294" s="6">
        <f t="shared" si="232"/>
        <v>42</v>
      </c>
      <c r="CW294" s="2">
        <f t="shared" si="233"/>
        <v>19.642857142857142</v>
      </c>
      <c r="CX294" t="str">
        <f t="shared" si="234"/>
        <v>Lielā</v>
      </c>
    </row>
    <row r="295" spans="1:102" x14ac:dyDescent="0.25">
      <c r="A295" s="5">
        <v>1</v>
      </c>
      <c r="B295" s="23">
        <v>0.50303868954954201</v>
      </c>
      <c r="C295">
        <v>25</v>
      </c>
      <c r="D295">
        <v>1</v>
      </c>
      <c r="E295" s="2">
        <f t="shared" si="239"/>
        <v>25</v>
      </c>
      <c r="F295" s="6">
        <f>ROUNDUP(IF($A295=1,C295/Pieņēmumi!$B$39,IF($A295=2,C295/Pieņēmumi!$B$40,IF($A295=3,C295/Pieņēmumi!$B$41,C295/Pieņēmumi!$B$42))),$F$10)</f>
        <v>2</v>
      </c>
      <c r="G295" s="6">
        <f t="shared" si="219"/>
        <v>12.5</v>
      </c>
      <c r="H295" s="6" t="str">
        <f>IF(AND(G295&gt;=0,G295&lt;Pieņēmumi!$B$46),0,
IF(AND(G295&gt;= Pieņēmumi!$B$46,G295&lt;Pieņēmumi!$B$47), "Mikro",
IF(AND(G295&gt;=Pieņēmumi!$B$47,G295&lt;Pieņēmumi!$B$48), "Mazs",
IF(AND(G295&gt;=Pieņēmumi!$B$48,G295&lt;Pieņēmumi!$B$49), "Vidējs","Liels"))))</f>
        <v>Vidējs</v>
      </c>
      <c r="I295" s="9">
        <f>IF(H295="Mikro",Pieņēmumi!$B$31*F295*0.5,
IF(H295="Mazs",Pieņēmumi!$B$31*F295,
IF(H295="Vidējs",Pieņēmumi!$B$32*F295,
IF(H295="Liels",Pieņēmumi!$B$34*F295,
0))))</f>
        <v>1.614987080103359</v>
      </c>
      <c r="J295" s="9">
        <f>IF(H295="Mikro",Pieņēmumi!$B$31*F295*0.5,0)</f>
        <v>0</v>
      </c>
      <c r="K295">
        <v>22</v>
      </c>
      <c r="L295">
        <v>1</v>
      </c>
      <c r="M295" s="2">
        <f t="shared" si="242"/>
        <v>22</v>
      </c>
      <c r="N295" s="6">
        <f>ROUNDUP(IF($A295=1,K295/Pieņēmumi!$L$39,IF($A295=2,K295/Pieņēmumi!$L$40,IF($A295=3,K295/Pieņēmumi!$L$41,K295/Pieņēmumi!$L$42))),$N$10)</f>
        <v>2</v>
      </c>
      <c r="O295" s="6">
        <f t="shared" si="220"/>
        <v>11</v>
      </c>
      <c r="P295" s="6" t="str">
        <f>IF(AND(O295&gt;=0,O295&lt;Pieņēmumi!$L$46),0,
IF(AND(O295&gt;= Pieņēmumi!$L$46,O295&lt;Pieņēmumi!$L$47), "Mikro",
IF(AND(O295&gt;=Pieņēmumi!$L$47,O295&lt;Pieņēmumi!$L$48), "Mazs",
IF(AND(O295&gt;=Pieņēmumi!$L$48,O295&lt;Pieņēmumi!$L$49), "Vidējs","Liels"))))</f>
        <v>Mazs</v>
      </c>
      <c r="Q295" s="9">
        <f>IF(P295="Mikro",Pieņēmumi!$L$31*N295*0.5,
IF(P295="Mazs",Pieņēmumi!$L$31*N295,
IF(P295="Vidējs",Pieņēmumi!$L$32*N295,
IF(P295="Liels",Pieņēmumi!$L$34*N295,
0))))</f>
        <v>1.4939309056956116</v>
      </c>
      <c r="R295" s="9">
        <f>IF(P295="Mikro",Pieņēmumi!$L$31*N295*0.5,0)</f>
        <v>0</v>
      </c>
      <c r="S295">
        <v>10</v>
      </c>
      <c r="T295">
        <v>1</v>
      </c>
      <c r="U295" s="2">
        <f t="shared" si="240"/>
        <v>10</v>
      </c>
      <c r="V295" s="6">
        <f>ROUNDUP(IF($A295=1,S295/Pieņēmumi!$V$39,IF($A295=2,S295/Pieņēmumi!$V$40,IF($A295=3,S295/Pieņēmumi!$V$41,S295/Pieņēmumi!$V$42))),$V$10)</f>
        <v>1</v>
      </c>
      <c r="W295" s="6">
        <f t="shared" si="221"/>
        <v>10</v>
      </c>
      <c r="X295" s="6" t="str">
        <f>IF(AND(W295&gt;=0,W295&lt;Pieņēmumi!$V$46),0,
IF(AND(W295&gt;= Pieņēmumi!$V$46,W295&lt;Pieņēmumi!$V$47), "Mikro",
IF(AND(W295&gt;=Pieņēmumi!$V$47,W295&lt;Pieņēmumi!$V$48), "Mazs",
IF(AND(W295&gt;=Pieņēmumi!$V$48,W295&lt;Pieņēmumi!$V$49), "Vidējs","Liels"))))</f>
        <v>Mazs</v>
      </c>
      <c r="Y295" s="9">
        <f>IF(X295="Mikro",Pieņēmumi!$V$31*V295*0.5,
IF(X295="Mazs",Pieņēmumi!$V$31*V295,
IF(X295="Vidējs",Pieņēmumi!$V$32*V295,
IF(X295="Liels",Pieņēmumi!$V$34*V295,
0))))</f>
        <v>0.77808901338313108</v>
      </c>
      <c r="Z295" s="9">
        <f>IF(X295="Mikro",Pieņēmumi!$V$31*V295*0.5,0)</f>
        <v>0</v>
      </c>
      <c r="AA295">
        <v>20</v>
      </c>
      <c r="AB295">
        <v>1</v>
      </c>
      <c r="AC295" s="2">
        <f t="shared" si="243"/>
        <v>20</v>
      </c>
      <c r="AD295" s="6">
        <f>ROUNDUP(IF($A295=1,AA295/Pieņēmumi!$AF$39,IF($A295=2,AA295/Pieņēmumi!$AF$40,IF($A295=3,AA295/Pieņēmumi!$AF$41,AA295/Pieņēmumi!$AF$42))),$AD$10)</f>
        <v>1</v>
      </c>
      <c r="AE295" s="6">
        <f t="shared" si="222"/>
        <v>20</v>
      </c>
      <c r="AF295" s="6" t="str">
        <f>IF(AND(AE295&gt;=0,AE295&lt;Pieņēmumi!$AF$46),0,
IF(AND(AE295&gt;= Pieņēmumi!$AF$46,AE295&lt;Pieņēmumi!$AF$47), "Mikro",
IF(AND(AE295&gt;=Pieņēmumi!$AF$47,AE295&lt;Pieņēmumi!$AF$48), "Mazs",
IF(AND(AE295&gt;=Pieņēmumi!$AF$48,AE295&lt;Pieņēmumi!$AF$49), "Vidējs","Liels"))))</f>
        <v>Vidējs</v>
      </c>
      <c r="AG295" s="9">
        <f>IF(AF295="Mikro",Pieņēmumi!$AF$31*AD295*0.5,
IF(AF295="Mazs",Pieņēmumi!$AF$31*AD295,
IF(AF295="Vidējs",Pieņēmumi!$AF$32*AD295,
IF(AF295="Liels",Pieņēmumi!$AF$34*AD295,
0))))</f>
        <v>1.03359173126615</v>
      </c>
      <c r="AH295" s="9">
        <f>IF(AF295="Mikro",Pieņēmumi!$AF$31*AD295*0.5,0)</f>
        <v>0</v>
      </c>
      <c r="AI295">
        <v>23</v>
      </c>
      <c r="AJ295">
        <v>1</v>
      </c>
      <c r="AK295" s="2">
        <f t="shared" si="244"/>
        <v>23</v>
      </c>
      <c r="AL295" s="6">
        <f>ROUNDUP(IF($A295=1,AI295/Pieņēmumi!$AR$39,IF($A295=2,AI295/Pieņēmumi!$AR$40,IF($A295=3,AI295/Pieņēmumi!$AR$41,AI295/Pieņēmumi!$AR$42))),$AL$10)</f>
        <v>1</v>
      </c>
      <c r="AM295" s="6">
        <f t="shared" si="223"/>
        <v>23</v>
      </c>
      <c r="AN295" s="6" t="str">
        <f>IF(AND(AM295&gt;=0,AM295&lt;Pieņēmumi!$AR$46),0,
IF(AND(AM295&gt;= Pieņēmumi!$AR$46,AM295&lt;Pieņēmumi!$AR$47), "Mikro",
IF(AND(AM295&gt;=Pieņēmumi!$AR$47,AM295&lt;Pieņēmumi!$AR$48), "Mazs",
IF(AND(AM295&gt;=Pieņēmumi!$AR$48,AM295&lt;Pieņēmumi!$AR$49), "Vidējs","Liels"))))</f>
        <v>Liels</v>
      </c>
      <c r="AO295" s="9">
        <f>IF(AN295="Mikro",Pieņēmumi!$AR$31*AL295*0.5,
IF(AN295="Mazs",Pieņēmumi!$AR$31*AL295,
IF(AN295="Vidējs",Pieņēmumi!$AR$32*AL295,
IF(AN295="Liels",Pieņēmumi!$AR$34*AL295,
0))))</f>
        <v>1.3708513708513708</v>
      </c>
      <c r="AP295" s="9">
        <f>IF(AN295="Mikro",Pieņēmumi!$AR$31*AL295*0.5,0)</f>
        <v>0</v>
      </c>
      <c r="AQ295">
        <v>29</v>
      </c>
      <c r="AR295">
        <v>1</v>
      </c>
      <c r="AS295" s="2">
        <f t="shared" si="241"/>
        <v>29</v>
      </c>
      <c r="AT295" s="6">
        <f>ROUNDUP(IF($A295=1,AQ295/Pieņēmumi!$BC$39,IF($A295=2,AQ295/Pieņēmumi!$BC$40,IF($A295=3,AQ295/Pieņēmumi!$BC$41,AQ295/Pieņēmumi!$BC$42))),$AT$10)</f>
        <v>2</v>
      </c>
      <c r="AU295" s="6">
        <f t="shared" si="224"/>
        <v>14.5</v>
      </c>
      <c r="AV295" s="6" t="str">
        <f>IF(AND(AU295&gt;=0,AU295&lt;Pieņēmumi!$BC$46),0,
IF(AND(AU295&gt;= Pieņēmumi!$BC$46,AU295&lt;Pieņēmumi!$BC$47), "Mikro",
IF(AND(AU295&gt;=Pieņēmumi!$BC$47,AU295&lt;Pieņēmumi!$BC$48), "Mazs",
IF(AND(AU295&gt;=Pieņēmumi!$BC$48,AU295&lt;Pieņēmumi!$BC$49), "Vidējs","Liels"))))</f>
        <v>Vidējs</v>
      </c>
      <c r="AW295" s="9">
        <f>IF(AV295="Mikro",Pieņēmumi!$BC$31*AT295*0.5,
IF(AV295="Mazs",Pieņēmumi!$BC$31*AT295,
IF(AV295="Vidējs",Pieņēmumi!$BC$32*AT295,
IF(AV295="Liels",Pieņēmumi!$BC$34*AT295,
0))))</f>
        <v>2.3255813953488373</v>
      </c>
      <c r="AX295" s="9">
        <f>IF(AV295="Mikro",Pieņēmumi!$BC$31*AT295*0.5,0)</f>
        <v>0</v>
      </c>
      <c r="AY295">
        <v>27</v>
      </c>
      <c r="AZ295">
        <v>1</v>
      </c>
      <c r="BA295" s="2">
        <f t="shared" si="245"/>
        <v>27</v>
      </c>
      <c r="BB295" s="6">
        <f>ROUNDUP(IF($A295=1,AY295/Pieņēmumi!$BN$39,IF($A295=2,AY295/Pieņēmumi!$BN$40,IF($A295=3,AY295/Pieņēmumi!$BN$41,AY295/Pieņēmumi!$BN$42))),$BB$10)</f>
        <v>2</v>
      </c>
      <c r="BC295" s="6">
        <f t="shared" si="225"/>
        <v>13.5</v>
      </c>
      <c r="BD295" s="6" t="str">
        <f>IF(AND(BC295&gt;=0,BC295&lt;Pieņēmumi!$BN$46),0,
IF(AND(BC295&gt;= Pieņēmumi!$BN$46,BC295&lt;Pieņēmumi!$BN$47), "Mikro",
IF(AND(BC295&gt;=Pieņēmumi!$BN$47,BC295&lt;Pieņēmumi!$BN$48), "Mazs",
IF(AND(BC295&gt;=Pieņēmumi!$BN$48,BC295&lt;Pieņēmumi!$BN$49), "Vidējs","Liels"))))</f>
        <v>Vidējs</v>
      </c>
      <c r="BE295" s="9">
        <f>IF(BD295="Mikro",Pieņēmumi!$BN$31*BB295*0.5,
IF(BD295="Mazs",Pieņēmumi!$BN$31*BB295,
IF(BD295="Vidējs",Pieņēmumi!$BN$32*BB295,
IF(BD295="Liels",Pieņēmumi!$BN$34*BB295,
0))))</f>
        <v>2.454780361757106</v>
      </c>
      <c r="BF295" s="9">
        <f>IF(BD295="Mikro",Pieņēmumi!$BN$31*BB295*0.5,0)</f>
        <v>0</v>
      </c>
      <c r="BG295">
        <v>47</v>
      </c>
      <c r="BH295">
        <v>2</v>
      </c>
      <c r="BI295" s="2">
        <f t="shared" si="238"/>
        <v>23.5</v>
      </c>
      <c r="BJ295" s="6">
        <f>ROUNDUP(IF($A295=1,BG295/Pieņēmumi!$BY$39,IF($A295=2,BG295/Pieņēmumi!$BY$40,IF($A295=3,BG295/Pieņēmumi!$BY$41,BG295/Pieņēmumi!$BY$42))),$BJ$10)</f>
        <v>2</v>
      </c>
      <c r="BK295" s="6">
        <f t="shared" si="226"/>
        <v>23.5</v>
      </c>
      <c r="BL295" s="6" t="str">
        <f>IF(AND(BK295&gt;=0,BK295&lt;Pieņēmumi!$BY$46),0,
IF(AND(BK295&gt;= Pieņēmumi!$BY$46,BK295&lt;Pieņēmumi!$BY$47), "Mikro",
IF(AND(BK295&gt;=Pieņēmumi!$BY$47,BK295&lt;Pieņēmumi!$BY$48), "Mazs",
IF(AND(BK295&gt;=Pieņēmumi!$BY$48,BK295&lt;Pieņēmumi!$BY$49), "Vidējs","Liels"))))</f>
        <v>Liels</v>
      </c>
      <c r="BM295" s="9">
        <f>IF(BL295="Mikro",Pieņēmumi!$BY$31*BJ295*0.5,
IF(BL295="Mazs",Pieņēmumi!$BY$31*BJ295,
IF(BL295="Vidējs",Pieņēmumi!$BY$32*BJ295,
IF(BL295="Liels",Pieņēmumi!$BY$34*BJ295,
0))))</f>
        <v>3.3189033189033186</v>
      </c>
      <c r="BN295" s="9">
        <f>IF(BL295="Mikro",Pieņēmumi!$BY$31*BJ295*0.5,0)</f>
        <v>0</v>
      </c>
      <c r="BO295">
        <v>51</v>
      </c>
      <c r="BP295">
        <v>2</v>
      </c>
      <c r="BQ295" s="2">
        <f t="shared" si="237"/>
        <v>25.5</v>
      </c>
      <c r="BR295" s="6">
        <f>ROUNDUP(IF($A295=1,BO295/Pieņēmumi!$CJ$39,IF($A295=2,BO295/Pieņēmumi!$CJ$40,IF($A295=3,BO295/Pieņēmumi!$CJ$41,BO295/Pieņēmumi!$CJ$42))),$BR$10)</f>
        <v>3</v>
      </c>
      <c r="BS295" s="6">
        <f t="shared" si="227"/>
        <v>17</v>
      </c>
      <c r="BT295" s="6" t="str">
        <f>IF(AND(BS295&gt;=0,BS295&lt;Pieņēmumi!$CJ$46),0,
IF(AND(BS295&gt;= Pieņēmumi!$CJ$46,BS295&lt;Pieņēmumi!$CJ$47), "Mikro",
IF(AND(BS295&gt;=Pieņēmumi!$CJ$47,BS295&lt;Pieņēmumi!$CJ$48), "Mazs",
IF(AND(BS295&gt;=Pieņēmumi!$CJ$48,BS295&lt;Pieņēmumi!$CJ$49), "Vidējs","Liels"))))</f>
        <v>Vidējs</v>
      </c>
      <c r="BU295" s="9">
        <f>IF(BT295="Mikro",Pieņēmumi!$CJ$31*BR295*0.5,
IF(BT295="Mazs",Pieņēmumi!$CJ$31*BR295,
IF(BT295="Vidējs",Pieņēmumi!$CJ$32*BR295,
IF(BT295="Liels",Pieņēmumi!$CJ$34*BR295,
0))))</f>
        <v>3.8759689922480618</v>
      </c>
      <c r="BV295" s="9">
        <f>IF(BT295="Mikro",Pieņēmumi!$CJ$31*BR295*0.5,0)</f>
        <v>0</v>
      </c>
      <c r="BW295">
        <v>85</v>
      </c>
      <c r="BX295">
        <v>3</v>
      </c>
      <c r="BY295" s="2">
        <f t="shared" si="246"/>
        <v>28.333333333333332</v>
      </c>
      <c r="BZ295" s="6">
        <f>ROUNDUP(IF($A295=1,BW295/Pieņēmumi!$CU$42,IF($A295=2,BW295/Pieņēmumi!$CU$43,IF($A295=3,BW295/Pieņēmumi!$CU$44,BW295/Pieņēmumi!$CU$45))),$CH$10)</f>
        <v>4</v>
      </c>
      <c r="CA295" s="6">
        <f t="shared" si="228"/>
        <v>21.25</v>
      </c>
      <c r="CB295" s="6" t="str">
        <f>IF(AND(CA295&gt;=0,CA295&lt;Pieņēmumi!$CU$49),0,
IF(AND(CA295&gt;=Pieņēmumi!$CU$49,CA295&lt;Pieņēmumi!$CU$50),"Mazs",
IF(AND(CA295&gt;=Pieņēmumi!$CU$50,CA295&lt;Pieņēmumi!$CU$51),"Vidējs","Liels")))</f>
        <v>Liels</v>
      </c>
      <c r="CC295" s="9">
        <f>IF(CB295="Mazs",Pieņēmumi!$CU$34*BZ295,IF(CB295="Vidējs",Pieņēmumi!$CU$35*BZ295,IF(CB295="Liels",Pieņēmumi!$CU$37*BZ295,0)))</f>
        <v>7.0707070707070701</v>
      </c>
      <c r="CD295" s="9">
        <f>IF(CB295="Mazs",(Pieņēmumi!$CU$35-Pieņēmumi!$CU$34)*BZ295,0)</f>
        <v>0</v>
      </c>
      <c r="CE295">
        <v>127</v>
      </c>
      <c r="CF295">
        <v>4</v>
      </c>
      <c r="CG295" s="2">
        <f t="shared" si="247"/>
        <v>31.75</v>
      </c>
      <c r="CH295" s="6">
        <f>ROUNDUP(IF($A295=1,CE295/Pieņēmumi!$DE$42,IF($A295=2,CE295/Pieņēmumi!$DE$43,IF($A295=3,CE295/Pieņēmumi!$DE$44,CE295/Pieņēmumi!$DE$45))),$CH$10)</f>
        <v>6</v>
      </c>
      <c r="CI295" s="6">
        <f t="shared" si="229"/>
        <v>21.166666666666668</v>
      </c>
      <c r="CJ295" s="6" t="str">
        <f>IF(AND(CI295&gt;=0,CI295&lt;Pieņēmumi!$DE$49),0,
IF(AND(CI295&gt;=Pieņēmumi!$DE$49,CI295&lt;Pieņēmumi!$DE$50),"Mazs",
IF(AND(CI295&gt;=Pieņēmumi!$DE$50,CI295&lt;Pieņēmumi!$DE$51),"Vidējs","Liels")))</f>
        <v>Liels</v>
      </c>
      <c r="CK295" s="9">
        <f>IF(CJ295="Mazs",Pieņēmumi!$DE$34*CH295,IF(CJ295="Vidējs",Pieņēmumi!$DE$35*CH295,IF(CJ295="Liels",Pieņēmumi!$DE$37*CH295,0)))</f>
        <v>10.606060606060606</v>
      </c>
      <c r="CL295" s="9">
        <f>IF(CJ295="Mazs",(Pieņēmumi!$DE$35-Pieņēmumi!$DE$34)*CH295,0)</f>
        <v>0</v>
      </c>
      <c r="CM295">
        <v>175</v>
      </c>
      <c r="CN295">
        <v>6</v>
      </c>
      <c r="CO295" s="2">
        <f t="shared" si="248"/>
        <v>29.166666666666668</v>
      </c>
      <c r="CP295" s="6">
        <f>ROUNDUP(IF($A295=1,CM295/Pieņēmumi!$DO$42,IF($A295=2,CM295/Pieņēmumi!$DO$43,IF($A295=3,CM295/Pieņēmumi!$DO$44,CM295/Pieņēmumi!$DO$45))),$CP$10)</f>
        <v>7</v>
      </c>
      <c r="CQ295" s="6">
        <f t="shared" si="230"/>
        <v>25</v>
      </c>
      <c r="CR295" s="6" t="str">
        <f>IF(AND(CQ295&gt;=0,CQ295&lt;Pieņēmumi!$DO$49),0,
IF(AND(CQ295&gt;=Pieņēmumi!$DO$49,CQ295&lt;Pieņēmumi!$DO$50),"Mazs",
IF(AND(CQ295&gt;=Pieņēmumi!$DO$50,CQ295&lt;Pieņēmumi!$DO$51),"Vidējs","Liels")))</f>
        <v>Liels</v>
      </c>
      <c r="CS295" s="9">
        <f>IF(CR295="Mazs",Pieņēmumi!$DO$34*CP295,IF(CR295="Vidējs",Pieņēmumi!$DO$35*CP295,IF(CR295="Liels",Pieņēmumi!$DO$37*CP295,0)))</f>
        <v>12.373737373737372</v>
      </c>
      <c r="CT295" s="9">
        <f>IF(CR295="Mazs",(Pieņēmumi!$DO$35-Pieņēmumi!$DO$34)*CP295,0)</f>
        <v>0</v>
      </c>
      <c r="CU295" s="6">
        <f t="shared" si="231"/>
        <v>641</v>
      </c>
      <c r="CV295" s="6">
        <f t="shared" si="232"/>
        <v>24</v>
      </c>
      <c r="CW295" s="2">
        <f t="shared" si="233"/>
        <v>26.708333333333332</v>
      </c>
      <c r="CX295" t="str">
        <f t="shared" si="234"/>
        <v>Lielā</v>
      </c>
    </row>
    <row r="296" spans="1:102" x14ac:dyDescent="0.25">
      <c r="A296" s="5">
        <v>3</v>
      </c>
      <c r="B296" s="23">
        <v>0.50244898343426658</v>
      </c>
      <c r="C296">
        <v>112</v>
      </c>
      <c r="D296">
        <v>4</v>
      </c>
      <c r="E296" s="2">
        <f t="shared" si="239"/>
        <v>28</v>
      </c>
      <c r="F296" s="6">
        <f>ROUNDUP(IF($A296=1,C296/Pieņēmumi!$B$39,IF($A296=2,C296/Pieņēmumi!$B$40,IF($A296=3,C296/Pieņēmumi!$B$41,C296/Pieņēmumi!$B$42))),$F$10)</f>
        <v>6</v>
      </c>
      <c r="G296" s="6">
        <f t="shared" si="219"/>
        <v>18.666666666666668</v>
      </c>
      <c r="H296" s="6" t="str">
        <f>IF(AND(G296&gt;=0,G296&lt;Pieņēmumi!$B$46),0,
IF(AND(G296&gt;= Pieņēmumi!$B$46,G296&lt;Pieņēmumi!$B$47), "Mikro",
IF(AND(G296&gt;=Pieņēmumi!$B$47,G296&lt;Pieņēmumi!$B$48), "Mazs",
IF(AND(G296&gt;=Pieņēmumi!$B$48,G296&lt;Pieņēmumi!$B$49), "Vidējs","Liels"))))</f>
        <v>Vidējs</v>
      </c>
      <c r="I296" s="9">
        <f>IF(H296="Mikro",Pieņēmumi!$B$31*F296*0.5,
IF(H296="Mazs",Pieņēmumi!$B$31*F296,
IF(H296="Vidējs",Pieņēmumi!$B$32*F296,
IF(H296="Liels",Pieņēmumi!$B$34*F296,
0))))</f>
        <v>4.8449612403100772</v>
      </c>
      <c r="J296" s="9">
        <f>IF(H296="Mikro",Pieņēmumi!$B$31*F296*0.5,0)</f>
        <v>0</v>
      </c>
      <c r="K296">
        <v>109</v>
      </c>
      <c r="L296">
        <v>4</v>
      </c>
      <c r="M296" s="2">
        <f t="shared" si="242"/>
        <v>27.25</v>
      </c>
      <c r="N296" s="6">
        <f>ROUNDUP(IF($A296=1,K296/Pieņēmumi!$L$39,IF($A296=2,K296/Pieņēmumi!$L$40,IF($A296=3,K296/Pieņēmumi!$L$41,K296/Pieņēmumi!$L$42))),$N$10)</f>
        <v>6</v>
      </c>
      <c r="O296" s="6">
        <f t="shared" si="220"/>
        <v>18.166666666666668</v>
      </c>
      <c r="P296" s="6" t="str">
        <f>IF(AND(O296&gt;=0,O296&lt;Pieņēmumi!$L$46),0,
IF(AND(O296&gt;= Pieņēmumi!$L$46,O296&lt;Pieņēmumi!$L$47), "Mikro",
IF(AND(O296&gt;=Pieņēmumi!$L$47,O296&lt;Pieņēmumi!$L$48), "Mazs",
IF(AND(O296&gt;=Pieņēmumi!$L$48,O296&lt;Pieņēmumi!$L$49), "Vidējs","Liels"))))</f>
        <v>Vidējs</v>
      </c>
      <c r="Q296" s="9">
        <f>IF(P296="Mikro",Pieņēmumi!$L$31*N296*0.5,
IF(P296="Mazs",Pieņēmumi!$L$31*N296,
IF(P296="Vidējs",Pieņēmumi!$L$32*N296,
IF(P296="Liels",Pieņēmumi!$L$34*N296,
0))))</f>
        <v>5.0387596899224816</v>
      </c>
      <c r="R296" s="9">
        <f>IF(P296="Mikro",Pieņēmumi!$L$31*N296*0.5,0)</f>
        <v>0</v>
      </c>
      <c r="S296">
        <v>105</v>
      </c>
      <c r="T296">
        <v>4</v>
      </c>
      <c r="U296" s="2">
        <f t="shared" si="240"/>
        <v>26.25</v>
      </c>
      <c r="V296" s="6">
        <f>ROUNDUP(IF($A296=1,S296/Pieņēmumi!$V$39,IF($A296=2,S296/Pieņēmumi!$V$40,IF($A296=3,S296/Pieņēmumi!$V$41,S296/Pieņēmumi!$V$42))),$V$10)</f>
        <v>6</v>
      </c>
      <c r="W296" s="6">
        <f t="shared" si="221"/>
        <v>17.5</v>
      </c>
      <c r="X296" s="6" t="str">
        <f>IF(AND(W296&gt;=0,W296&lt;Pieņēmumi!$V$46),0,
IF(AND(W296&gt;= Pieņēmumi!$V$46,W296&lt;Pieņēmumi!$V$47), "Mikro",
IF(AND(W296&gt;=Pieņēmumi!$V$47,W296&lt;Pieņēmumi!$V$48), "Mazs",
IF(AND(W296&gt;=Pieņēmumi!$V$48,W296&lt;Pieņēmumi!$V$49), "Vidējs","Liels"))))</f>
        <v>Vidējs</v>
      </c>
      <c r="Y296" s="9">
        <f>IF(X296="Mikro",Pieņēmumi!$V$31*V296*0.5,
IF(X296="Mazs",Pieņēmumi!$V$31*V296,
IF(X296="Vidējs",Pieņēmumi!$V$32*V296,
IF(X296="Liels",Pieņēmumi!$V$34*V296,
0))))</f>
        <v>5.2325581395348841</v>
      </c>
      <c r="Z296" s="9">
        <f>IF(X296="Mikro",Pieņēmumi!$V$31*V296*0.5,0)</f>
        <v>0</v>
      </c>
      <c r="AA296">
        <v>102</v>
      </c>
      <c r="AB296">
        <v>4</v>
      </c>
      <c r="AC296" s="2">
        <f t="shared" si="243"/>
        <v>25.5</v>
      </c>
      <c r="AD296" s="6">
        <f>ROUNDUP(IF($A296=1,AA296/Pieņēmumi!$AF$39,IF($A296=2,AA296/Pieņēmumi!$AF$40,IF($A296=3,AA296/Pieņēmumi!$AF$41,AA296/Pieņēmumi!$AF$42))),$AD$10)</f>
        <v>6</v>
      </c>
      <c r="AE296" s="6">
        <f t="shared" si="222"/>
        <v>17</v>
      </c>
      <c r="AF296" s="6" t="str">
        <f>IF(AND(AE296&gt;=0,AE296&lt;Pieņēmumi!$AF$46),0,
IF(AND(AE296&gt;= Pieņēmumi!$AF$46,AE296&lt;Pieņēmumi!$AF$47), "Mikro",
IF(AND(AE296&gt;=Pieņēmumi!$AF$47,AE296&lt;Pieņēmumi!$AF$48), "Mazs",
IF(AND(AE296&gt;=Pieņēmumi!$AF$48,AE296&lt;Pieņēmumi!$AF$49), "Vidējs","Liels"))))</f>
        <v>Vidējs</v>
      </c>
      <c r="AG296" s="9">
        <f>IF(AF296="Mikro",Pieņēmumi!$AF$31*AD296*0.5,
IF(AF296="Mazs",Pieņēmumi!$AF$31*AD296,
IF(AF296="Vidējs",Pieņēmumi!$AF$32*AD296,
IF(AF296="Liels",Pieņēmumi!$AF$34*AD296,
0))))</f>
        <v>6.2015503875968996</v>
      </c>
      <c r="AH296" s="9">
        <f>IF(AF296="Mikro",Pieņēmumi!$AF$31*AD296*0.5,0)</f>
        <v>0</v>
      </c>
      <c r="AI296">
        <v>99</v>
      </c>
      <c r="AJ296">
        <v>4</v>
      </c>
      <c r="AK296" s="2">
        <f t="shared" si="244"/>
        <v>24.75</v>
      </c>
      <c r="AL296" s="6">
        <f>ROUNDUP(IF($A296=1,AI296/Pieņēmumi!$AR$39,IF($A296=2,AI296/Pieņēmumi!$AR$40,IF($A296=3,AI296/Pieņēmumi!$AR$41,AI296/Pieņēmumi!$AR$42))),$AL$10)</f>
        <v>4</v>
      </c>
      <c r="AM296" s="6">
        <f t="shared" si="223"/>
        <v>24.75</v>
      </c>
      <c r="AN296" s="6" t="str">
        <f>IF(AND(AM296&gt;=0,AM296&lt;Pieņēmumi!$AR$46),0,
IF(AND(AM296&gt;= Pieņēmumi!$AR$46,AM296&lt;Pieņēmumi!$AR$47), "Mikro",
IF(AND(AM296&gt;=Pieņēmumi!$AR$47,AM296&lt;Pieņēmumi!$AR$48), "Mazs",
IF(AND(AM296&gt;=Pieņēmumi!$AR$48,AM296&lt;Pieņēmumi!$AR$49), "Vidējs","Liels"))))</f>
        <v>Liels</v>
      </c>
      <c r="AO296" s="9">
        <f>IF(AN296="Mikro",Pieņēmumi!$AR$31*AL296*0.5,
IF(AN296="Mazs",Pieņēmumi!$AR$31*AL296,
IF(AN296="Vidējs",Pieņēmumi!$AR$32*AL296,
IF(AN296="Liels",Pieņēmumi!$AR$34*AL296,
0))))</f>
        <v>5.4834054834054831</v>
      </c>
      <c r="AP296" s="9">
        <f>IF(AN296="Mikro",Pieņēmumi!$AR$31*AL296*0.5,0)</f>
        <v>0</v>
      </c>
      <c r="AQ296">
        <v>106</v>
      </c>
      <c r="AR296">
        <v>4</v>
      </c>
      <c r="AS296" s="2">
        <f t="shared" si="241"/>
        <v>26.5</v>
      </c>
      <c r="AT296" s="6">
        <f>ROUNDUP(IF($A296=1,AQ296/Pieņēmumi!$BC$39,IF($A296=2,AQ296/Pieņēmumi!$BC$40,IF($A296=3,AQ296/Pieņēmumi!$BC$41,AQ296/Pieņēmumi!$BC$42))),$AT$10)</f>
        <v>5</v>
      </c>
      <c r="AU296" s="6">
        <f t="shared" si="224"/>
        <v>21.2</v>
      </c>
      <c r="AV296" s="6" t="str">
        <f>IF(AND(AU296&gt;=0,AU296&lt;Pieņēmumi!$BC$46),0,
IF(AND(AU296&gt;= Pieņēmumi!$BC$46,AU296&lt;Pieņēmumi!$BC$47), "Mikro",
IF(AND(AU296&gt;=Pieņēmumi!$BC$47,AU296&lt;Pieņēmumi!$BC$48), "Mazs",
IF(AND(AU296&gt;=Pieņēmumi!$BC$48,AU296&lt;Pieņēmumi!$BC$49), "Vidējs","Liels"))))</f>
        <v>Liels</v>
      </c>
      <c r="AW296" s="9">
        <f>IF(AV296="Mikro",Pieņēmumi!$BC$31*AT296*0.5,
IF(AV296="Mazs",Pieņēmumi!$BC$31*AT296,
IF(AV296="Vidējs",Pieņēmumi!$BC$32*AT296,
IF(AV296="Liels",Pieņēmumi!$BC$34*AT296,
0))))</f>
        <v>7.5757575757575761</v>
      </c>
      <c r="AX296" s="9">
        <f>IF(AV296="Mikro",Pieņēmumi!$BC$31*AT296*0.5,0)</f>
        <v>0</v>
      </c>
      <c r="AY296">
        <v>106</v>
      </c>
      <c r="AZ296">
        <v>4</v>
      </c>
      <c r="BA296" s="2">
        <f t="shared" si="245"/>
        <v>26.5</v>
      </c>
      <c r="BB296" s="6">
        <f>ROUNDUP(IF($A296=1,AY296/Pieņēmumi!$BN$39,IF($A296=2,AY296/Pieņēmumi!$BN$40,IF($A296=3,AY296/Pieņēmumi!$BN$41,AY296/Pieņēmumi!$BN$42))),$BB$10)</f>
        <v>5</v>
      </c>
      <c r="BC296" s="6">
        <f t="shared" si="225"/>
        <v>21.2</v>
      </c>
      <c r="BD296" s="6" t="str">
        <f>IF(AND(BC296&gt;=0,BC296&lt;Pieņēmumi!$BN$46),0,
IF(AND(BC296&gt;= Pieņēmumi!$BN$46,BC296&lt;Pieņēmumi!$BN$47), "Mikro",
IF(AND(BC296&gt;=Pieņēmumi!$BN$47,BC296&lt;Pieņēmumi!$BN$48), "Mazs",
IF(AND(BC296&gt;=Pieņēmumi!$BN$48,BC296&lt;Pieņēmumi!$BN$49), "Vidējs","Liels"))))</f>
        <v>Liels</v>
      </c>
      <c r="BE296" s="9">
        <f>IF(BD296="Mikro",Pieņēmumi!$BN$31*BB296*0.5,
IF(BD296="Mazs",Pieņēmumi!$BN$31*BB296,
IF(BD296="Vidējs",Pieņēmumi!$BN$32*BB296,
IF(BD296="Liels",Pieņēmumi!$BN$34*BB296,
0))))</f>
        <v>7.9365079365079358</v>
      </c>
      <c r="BF296" s="9">
        <f>IF(BD296="Mikro",Pieņēmumi!$BN$31*BB296*0.5,0)</f>
        <v>0</v>
      </c>
      <c r="BG296">
        <v>86</v>
      </c>
      <c r="BH296">
        <v>4</v>
      </c>
      <c r="BI296" s="2">
        <f t="shared" si="238"/>
        <v>21.5</v>
      </c>
      <c r="BJ296" s="6">
        <f>ROUNDUP(IF($A296=1,BG296/Pieņēmumi!$BY$39,IF($A296=2,BG296/Pieņēmumi!$BY$40,IF($A296=3,BG296/Pieņēmumi!$BY$41,BG296/Pieņēmumi!$BY$42))),$BJ$10)</f>
        <v>4</v>
      </c>
      <c r="BK296" s="6">
        <f t="shared" si="226"/>
        <v>21.5</v>
      </c>
      <c r="BL296" s="6" t="str">
        <f>IF(AND(BK296&gt;=0,BK296&lt;Pieņēmumi!$BY$46),0,
IF(AND(BK296&gt;= Pieņēmumi!$BY$46,BK296&lt;Pieņēmumi!$BY$47), "Mikro",
IF(AND(BK296&gt;=Pieņēmumi!$BY$47,BK296&lt;Pieņēmumi!$BY$48), "Mazs",
IF(AND(BK296&gt;=Pieņēmumi!$BY$48,BK296&lt;Pieņēmumi!$BY$49), "Vidējs","Liels"))))</f>
        <v>Liels</v>
      </c>
      <c r="BM296" s="9">
        <f>IF(BL296="Mikro",Pieņēmumi!$BY$31*BJ296*0.5,
IF(BL296="Mazs",Pieņēmumi!$BY$31*BJ296,
IF(BL296="Vidējs",Pieņēmumi!$BY$32*BJ296,
IF(BL296="Liels",Pieņēmumi!$BY$34*BJ296,
0))))</f>
        <v>6.6378066378066372</v>
      </c>
      <c r="BN296" s="9">
        <f>IF(BL296="Mikro",Pieņēmumi!$BY$31*BJ296*0.5,0)</f>
        <v>0</v>
      </c>
      <c r="BO296">
        <v>73</v>
      </c>
      <c r="BP296">
        <v>3</v>
      </c>
      <c r="BQ296" s="2">
        <f t="shared" si="237"/>
        <v>24.333333333333332</v>
      </c>
      <c r="BR296" s="6">
        <f>ROUNDUP(IF($A296=1,BO296/Pieņēmumi!$CJ$39,IF($A296=2,BO296/Pieņēmumi!$CJ$40,IF($A296=3,BO296/Pieņēmumi!$CJ$41,BO296/Pieņēmumi!$CJ$42))),$BR$10)</f>
        <v>3</v>
      </c>
      <c r="BS296" s="6">
        <f t="shared" si="227"/>
        <v>24.333333333333332</v>
      </c>
      <c r="BT296" s="6" t="str">
        <f>IF(AND(BS296&gt;=0,BS296&lt;Pieņēmumi!$CJ$46),0,
IF(AND(BS296&gt;= Pieņēmumi!$CJ$46,BS296&lt;Pieņēmumi!$CJ$47), "Mikro",
IF(AND(BS296&gt;=Pieņēmumi!$CJ$47,BS296&lt;Pieņēmumi!$CJ$48), "Mazs",
IF(AND(BS296&gt;=Pieņēmumi!$CJ$48,BS296&lt;Pieņēmumi!$CJ$49), "Vidējs","Liels"))))</f>
        <v>Liels</v>
      </c>
      <c r="BU296" s="9">
        <f>IF(BT296="Mikro",Pieņēmumi!$CJ$31*BR296*0.5,
IF(BT296="Mazs",Pieņēmumi!$CJ$31*BR296,
IF(BT296="Vidējs",Pieņēmumi!$CJ$32*BR296,
IF(BT296="Liels",Pieņēmumi!$CJ$34*BR296,
0))))</f>
        <v>5.0865800865800868</v>
      </c>
      <c r="BV296" s="9">
        <f>IF(BT296="Mikro",Pieņēmumi!$CJ$31*BR296*0.5,0)</f>
        <v>0</v>
      </c>
      <c r="BW296">
        <v>27</v>
      </c>
      <c r="BX296">
        <v>1</v>
      </c>
      <c r="BY296" s="2">
        <f t="shared" si="246"/>
        <v>27</v>
      </c>
      <c r="BZ296" s="6">
        <f>ROUNDUP(IF($A296=1,BW296/Pieņēmumi!$CU$42,IF($A296=2,BW296/Pieņēmumi!$CU$43,IF($A296=3,BW296/Pieņēmumi!$CU$44,BW296/Pieņēmumi!$CU$45))),$CH$10)</f>
        <v>2</v>
      </c>
      <c r="CA296" s="6">
        <f t="shared" si="228"/>
        <v>13.5</v>
      </c>
      <c r="CB296" s="6" t="str">
        <f>IF(AND(CA296&gt;=0,CA296&lt;Pieņēmumi!$CU$49),0,
IF(AND(CA296&gt;=Pieņēmumi!$CU$49,CA296&lt;Pieņēmumi!$CU$50),"Mazs",
IF(AND(CA296&gt;=Pieņēmumi!$CU$50,CA296&lt;Pieņēmumi!$CU$51),"Vidējs","Liels")))</f>
        <v>Vidējs</v>
      </c>
      <c r="CC296" s="9">
        <f>IF(CB296="Mazs",Pieņēmumi!$CU$34*BZ296,IF(CB296="Vidējs",Pieņēmumi!$CU$35*BZ296,IF(CB296="Liels",Pieņēmumi!$CU$37*BZ296,0)))</f>
        <v>2.7777777777777781</v>
      </c>
      <c r="CD296" s="9">
        <f>IF(CB296="Mazs",(Pieņēmumi!$CU$35-Pieņēmumi!$CU$34)*BZ296,0)</f>
        <v>0</v>
      </c>
      <c r="CE296">
        <v>25</v>
      </c>
      <c r="CF296">
        <v>1</v>
      </c>
      <c r="CG296" s="2">
        <f t="shared" si="247"/>
        <v>25</v>
      </c>
      <c r="CH296" s="6">
        <f>ROUNDUP(IF($A296=1,CE296/Pieņēmumi!$DE$42,IF($A296=2,CE296/Pieņēmumi!$DE$43,IF($A296=3,CE296/Pieņēmumi!$DE$44,CE296/Pieņēmumi!$DE$45))),$CH$10)</f>
        <v>1</v>
      </c>
      <c r="CI296" s="6">
        <f t="shared" si="229"/>
        <v>25</v>
      </c>
      <c r="CJ296" s="6" t="str">
        <f>IF(AND(CI296&gt;=0,CI296&lt;Pieņēmumi!$DE$49),0,
IF(AND(CI296&gt;=Pieņēmumi!$DE$49,CI296&lt;Pieņēmumi!$DE$50),"Mazs",
IF(AND(CI296&gt;=Pieņēmumi!$DE$50,CI296&lt;Pieņēmumi!$DE$51),"Vidējs","Liels")))</f>
        <v>Liels</v>
      </c>
      <c r="CK296" s="9">
        <f>IF(CJ296="Mazs",Pieņēmumi!$DE$34*CH296,IF(CJ296="Vidējs",Pieņēmumi!$DE$35*CH296,IF(CJ296="Liels",Pieņēmumi!$DE$37*CH296,0)))</f>
        <v>1.7676767676767675</v>
      </c>
      <c r="CL296" s="9">
        <f>IF(CJ296="Mazs",(Pieņēmumi!$DE$35-Pieņēmumi!$DE$34)*CH296,0)</f>
        <v>0</v>
      </c>
      <c r="CM296">
        <v>23</v>
      </c>
      <c r="CN296">
        <v>1</v>
      </c>
      <c r="CO296" s="2">
        <f t="shared" si="248"/>
        <v>23</v>
      </c>
      <c r="CP296" s="6">
        <f>ROUNDUP(IF($A296=1,CM296/Pieņēmumi!$DO$42,IF($A296=2,CM296/Pieņēmumi!$DO$43,IF($A296=3,CM296/Pieņēmumi!$DO$44,CM296/Pieņēmumi!$DO$45))),$CP$10)</f>
        <v>1</v>
      </c>
      <c r="CQ296" s="6">
        <f t="shared" si="230"/>
        <v>23</v>
      </c>
      <c r="CR296" s="6" t="str">
        <f>IF(AND(CQ296&gt;=0,CQ296&lt;Pieņēmumi!$DO$49),0,
IF(AND(CQ296&gt;=Pieņēmumi!$DO$49,CQ296&lt;Pieņēmumi!$DO$50),"Mazs",
IF(AND(CQ296&gt;=Pieņēmumi!$DO$50,CQ296&lt;Pieņēmumi!$DO$51),"Vidējs","Liels")))</f>
        <v>Liels</v>
      </c>
      <c r="CS296" s="9">
        <f>IF(CR296="Mazs",Pieņēmumi!$DO$34*CP296,IF(CR296="Vidējs",Pieņēmumi!$DO$35*CP296,IF(CR296="Liels",Pieņēmumi!$DO$37*CP296,0)))</f>
        <v>1.7676767676767675</v>
      </c>
      <c r="CT296" s="9">
        <f>IF(CR296="Mazs",(Pieņēmumi!$DO$35-Pieņēmumi!$DO$34)*CP296,0)</f>
        <v>0</v>
      </c>
      <c r="CU296" s="6">
        <f t="shared" si="231"/>
        <v>973</v>
      </c>
      <c r="CV296" s="6">
        <f t="shared" si="232"/>
        <v>38</v>
      </c>
      <c r="CW296" s="2">
        <f t="shared" si="233"/>
        <v>25.605263157894736</v>
      </c>
      <c r="CX296" t="str">
        <f t="shared" si="234"/>
        <v>Lielā</v>
      </c>
    </row>
    <row r="297" spans="1:102" x14ac:dyDescent="0.25">
      <c r="A297" s="5">
        <v>2</v>
      </c>
      <c r="B297" s="23">
        <v>0.50091832338897468</v>
      </c>
      <c r="C297">
        <v>55</v>
      </c>
      <c r="D297">
        <v>2</v>
      </c>
      <c r="E297" s="2">
        <f t="shared" si="239"/>
        <v>27.5</v>
      </c>
      <c r="F297" s="6">
        <f>ROUNDUP(IF($A297=1,C297/Pieņēmumi!$B$39,IF($A297=2,C297/Pieņēmumi!$B$40,IF($A297=3,C297/Pieņēmumi!$B$41,C297/Pieņēmumi!$B$42))),$F$10)</f>
        <v>3</v>
      </c>
      <c r="G297" s="6">
        <f t="shared" si="219"/>
        <v>18.333333333333332</v>
      </c>
      <c r="H297" s="6" t="str">
        <f>IF(AND(G297&gt;=0,G297&lt;Pieņēmumi!$B$46),0,
IF(AND(G297&gt;= Pieņēmumi!$B$46,G297&lt;Pieņēmumi!$B$47), "Mikro",
IF(AND(G297&gt;=Pieņēmumi!$B$47,G297&lt;Pieņēmumi!$B$48), "Mazs",
IF(AND(G297&gt;=Pieņēmumi!$B$48,G297&lt;Pieņēmumi!$B$49), "Vidējs","Liels"))))</f>
        <v>Vidējs</v>
      </c>
      <c r="I297" s="9">
        <f>IF(H297="Mikro",Pieņēmumi!$B$31*F297*0.5,
IF(H297="Mazs",Pieņēmumi!$B$31*F297,
IF(H297="Vidējs",Pieņēmumi!$B$32*F297,
IF(H297="Liels",Pieņēmumi!$B$34*F297,
0))))</f>
        <v>2.4224806201550386</v>
      </c>
      <c r="J297" s="9">
        <f>IF(H297="Mikro",Pieņēmumi!$B$31*F297*0.5,0)</f>
        <v>0</v>
      </c>
      <c r="K297">
        <v>73</v>
      </c>
      <c r="L297">
        <v>3</v>
      </c>
      <c r="M297" s="2">
        <f t="shared" si="242"/>
        <v>24.333333333333332</v>
      </c>
      <c r="N297" s="6">
        <f>ROUNDUP(IF($A297=1,K297/Pieņēmumi!$L$39,IF($A297=2,K297/Pieņēmumi!$L$40,IF($A297=3,K297/Pieņēmumi!$L$41,K297/Pieņēmumi!$L$42))),$N$10)</f>
        <v>4</v>
      </c>
      <c r="O297" s="6">
        <f t="shared" si="220"/>
        <v>18.25</v>
      </c>
      <c r="P297" s="6" t="str">
        <f>IF(AND(O297&gt;=0,O297&lt;Pieņēmumi!$L$46),0,
IF(AND(O297&gt;= Pieņēmumi!$L$46,O297&lt;Pieņēmumi!$L$47), "Mikro",
IF(AND(O297&gt;=Pieņēmumi!$L$47,O297&lt;Pieņēmumi!$L$48), "Mazs",
IF(AND(O297&gt;=Pieņēmumi!$L$48,O297&lt;Pieņēmumi!$L$49), "Vidējs","Liels"))))</f>
        <v>Vidējs</v>
      </c>
      <c r="Q297" s="9">
        <f>IF(P297="Mikro",Pieņēmumi!$L$31*N297*0.5,
IF(P297="Mazs",Pieņēmumi!$L$31*N297,
IF(P297="Vidējs",Pieņēmumi!$L$32*N297,
IF(P297="Liels",Pieņēmumi!$L$34*N297,
0))))</f>
        <v>3.3591731266149876</v>
      </c>
      <c r="R297" s="9">
        <f>IF(P297="Mikro",Pieņēmumi!$L$31*N297*0.5,0)</f>
        <v>0</v>
      </c>
      <c r="S297">
        <v>49</v>
      </c>
      <c r="T297">
        <v>2</v>
      </c>
      <c r="U297" s="2">
        <f t="shared" si="240"/>
        <v>24.5</v>
      </c>
      <c r="V297" s="6">
        <f>ROUNDUP(IF($A297=1,S297/Pieņēmumi!$V$39,IF($A297=2,S297/Pieņēmumi!$V$40,IF($A297=3,S297/Pieņēmumi!$V$41,S297/Pieņēmumi!$V$42))),$V$10)</f>
        <v>3</v>
      </c>
      <c r="W297" s="6">
        <f t="shared" si="221"/>
        <v>16.333333333333332</v>
      </c>
      <c r="X297" s="6" t="str">
        <f>IF(AND(W297&gt;=0,W297&lt;Pieņēmumi!$V$46),0,
IF(AND(W297&gt;= Pieņēmumi!$V$46,W297&lt;Pieņēmumi!$V$47), "Mikro",
IF(AND(W297&gt;=Pieņēmumi!$V$47,W297&lt;Pieņēmumi!$V$48), "Mazs",
IF(AND(W297&gt;=Pieņēmumi!$V$48,W297&lt;Pieņēmumi!$V$49), "Vidējs","Liels"))))</f>
        <v>Vidējs</v>
      </c>
      <c r="Y297" s="9">
        <f>IF(X297="Mikro",Pieņēmumi!$V$31*V297*0.5,
IF(X297="Mazs",Pieņēmumi!$V$31*V297,
IF(X297="Vidējs",Pieņēmumi!$V$32*V297,
IF(X297="Liels",Pieņēmumi!$V$34*V297,
0))))</f>
        <v>2.6162790697674421</v>
      </c>
      <c r="Z297" s="9">
        <f>IF(X297="Mikro",Pieņēmumi!$V$31*V297*0.5,0)</f>
        <v>0</v>
      </c>
      <c r="AA297">
        <v>73</v>
      </c>
      <c r="AB297">
        <v>3</v>
      </c>
      <c r="AC297" s="2">
        <f t="shared" si="243"/>
        <v>24.333333333333332</v>
      </c>
      <c r="AD297" s="6">
        <f>ROUNDUP(IF($A297=1,AA297/Pieņēmumi!$AF$39,IF($A297=2,AA297/Pieņēmumi!$AF$40,IF($A297=3,AA297/Pieņēmumi!$AF$41,AA297/Pieņēmumi!$AF$42))),$AD$10)</f>
        <v>4</v>
      </c>
      <c r="AE297" s="6">
        <f t="shared" si="222"/>
        <v>18.25</v>
      </c>
      <c r="AF297" s="6" t="str">
        <f>IF(AND(AE297&gt;=0,AE297&lt;Pieņēmumi!$AF$46),0,
IF(AND(AE297&gt;= Pieņēmumi!$AF$46,AE297&lt;Pieņēmumi!$AF$47), "Mikro",
IF(AND(AE297&gt;=Pieņēmumi!$AF$47,AE297&lt;Pieņēmumi!$AF$48), "Mazs",
IF(AND(AE297&gt;=Pieņēmumi!$AF$48,AE297&lt;Pieņēmumi!$AF$49), "Vidējs","Liels"))))</f>
        <v>Vidējs</v>
      </c>
      <c r="AG297" s="9">
        <f>IF(AF297="Mikro",Pieņēmumi!$AF$31*AD297*0.5,
IF(AF297="Mazs",Pieņēmumi!$AF$31*AD297,
IF(AF297="Vidējs",Pieņēmumi!$AF$32*AD297,
IF(AF297="Liels",Pieņēmumi!$AF$34*AD297,
0))))</f>
        <v>4.1343669250646</v>
      </c>
      <c r="AH297" s="9">
        <f>IF(AF297="Mikro",Pieņēmumi!$AF$31*AD297*0.5,0)</f>
        <v>0</v>
      </c>
      <c r="AI297">
        <v>87</v>
      </c>
      <c r="AJ297">
        <v>3</v>
      </c>
      <c r="AK297" s="2">
        <f t="shared" si="244"/>
        <v>29</v>
      </c>
      <c r="AL297" s="6">
        <f>ROUNDUP(IF($A297=1,AI297/Pieņēmumi!$AR$39,IF($A297=2,AI297/Pieņēmumi!$AR$40,IF($A297=3,AI297/Pieņēmumi!$AR$41,AI297/Pieņēmumi!$AR$42))),$AL$10)</f>
        <v>4</v>
      </c>
      <c r="AM297" s="6">
        <f t="shared" si="223"/>
        <v>21.75</v>
      </c>
      <c r="AN297" s="6" t="str">
        <f>IF(AND(AM297&gt;=0,AM297&lt;Pieņēmumi!$AR$46),0,
IF(AND(AM297&gt;= Pieņēmumi!$AR$46,AM297&lt;Pieņēmumi!$AR$47), "Mikro",
IF(AND(AM297&gt;=Pieņēmumi!$AR$47,AM297&lt;Pieņēmumi!$AR$48), "Mazs",
IF(AND(AM297&gt;=Pieņēmumi!$AR$48,AM297&lt;Pieņēmumi!$AR$49), "Vidējs","Liels"))))</f>
        <v>Liels</v>
      </c>
      <c r="AO297" s="9">
        <f>IF(AN297="Mikro",Pieņēmumi!$AR$31*AL297*0.5,
IF(AN297="Mazs",Pieņēmumi!$AR$31*AL297,
IF(AN297="Vidējs",Pieņēmumi!$AR$32*AL297,
IF(AN297="Liels",Pieņēmumi!$AR$34*AL297,
0))))</f>
        <v>5.4834054834054831</v>
      </c>
      <c r="AP297" s="9">
        <f>IF(AN297="Mikro",Pieņēmumi!$AR$31*AL297*0.5,0)</f>
        <v>0</v>
      </c>
      <c r="AQ297">
        <v>78</v>
      </c>
      <c r="AR297">
        <v>3</v>
      </c>
      <c r="AS297" s="2">
        <f t="shared" si="241"/>
        <v>26</v>
      </c>
      <c r="AT297" s="6">
        <f>ROUNDUP(IF($A297=1,AQ297/Pieņēmumi!$BC$39,IF($A297=2,AQ297/Pieņēmumi!$BC$40,IF($A297=3,AQ297/Pieņēmumi!$BC$41,AQ297/Pieņēmumi!$BC$42))),$AT$10)</f>
        <v>4</v>
      </c>
      <c r="AU297" s="6">
        <f t="shared" si="224"/>
        <v>19.5</v>
      </c>
      <c r="AV297" s="6" t="str">
        <f>IF(AND(AU297&gt;=0,AU297&lt;Pieņēmumi!$BC$46),0,
IF(AND(AU297&gt;= Pieņēmumi!$BC$46,AU297&lt;Pieņēmumi!$BC$47), "Mikro",
IF(AND(AU297&gt;=Pieņēmumi!$BC$47,AU297&lt;Pieņēmumi!$BC$48), "Mazs",
IF(AND(AU297&gt;=Pieņēmumi!$BC$48,AU297&lt;Pieņēmumi!$BC$49), "Vidējs","Liels"))))</f>
        <v>Vidējs</v>
      </c>
      <c r="AW297" s="9">
        <f>IF(AV297="Mikro",Pieņēmumi!$BC$31*AT297*0.5,
IF(AV297="Mazs",Pieņēmumi!$BC$31*AT297,
IF(AV297="Vidējs",Pieņēmumi!$BC$32*AT297,
IF(AV297="Liels",Pieņēmumi!$BC$34*AT297,
0))))</f>
        <v>4.6511627906976747</v>
      </c>
      <c r="AX297" s="9">
        <f>IF(AV297="Mikro",Pieņēmumi!$BC$31*AT297*0.5,0)</f>
        <v>0</v>
      </c>
      <c r="AY297">
        <v>86</v>
      </c>
      <c r="AZ297">
        <v>4</v>
      </c>
      <c r="BA297" s="2">
        <f t="shared" si="245"/>
        <v>21.5</v>
      </c>
      <c r="BB297" s="6">
        <f>ROUNDUP(IF($A297=1,AY297/Pieņēmumi!$BN$39,IF($A297=2,AY297/Pieņēmumi!$BN$40,IF($A297=3,AY297/Pieņēmumi!$BN$41,AY297/Pieņēmumi!$BN$42))),$BB$10)</f>
        <v>4</v>
      </c>
      <c r="BC297" s="6">
        <f t="shared" si="225"/>
        <v>21.5</v>
      </c>
      <c r="BD297" s="6" t="str">
        <f>IF(AND(BC297&gt;=0,BC297&lt;Pieņēmumi!$BN$46),0,
IF(AND(BC297&gt;= Pieņēmumi!$BN$46,BC297&lt;Pieņēmumi!$BN$47), "Mikro",
IF(AND(BC297&gt;=Pieņēmumi!$BN$47,BC297&lt;Pieņēmumi!$BN$48), "Mazs",
IF(AND(BC297&gt;=Pieņēmumi!$BN$48,BC297&lt;Pieņēmumi!$BN$49), "Vidējs","Liels"))))</f>
        <v>Liels</v>
      </c>
      <c r="BE297" s="9">
        <f>IF(BD297="Mikro",Pieņēmumi!$BN$31*BB297*0.5,
IF(BD297="Mazs",Pieņēmumi!$BN$31*BB297,
IF(BD297="Vidējs",Pieņēmumi!$BN$32*BB297,
IF(BD297="Liels",Pieņēmumi!$BN$34*BB297,
0))))</f>
        <v>6.3492063492063489</v>
      </c>
      <c r="BF297" s="9">
        <f>IF(BD297="Mikro",Pieņēmumi!$BN$31*BB297*0.5,0)</f>
        <v>0</v>
      </c>
      <c r="BG297">
        <v>81</v>
      </c>
      <c r="BH297">
        <v>3</v>
      </c>
      <c r="BI297" s="2">
        <f t="shared" si="238"/>
        <v>27</v>
      </c>
      <c r="BJ297" s="6">
        <f>ROUNDUP(IF($A297=1,BG297/Pieņēmumi!$BY$39,IF($A297=2,BG297/Pieņēmumi!$BY$40,IF($A297=3,BG297/Pieņēmumi!$BY$41,BG297/Pieņēmumi!$BY$42))),$BJ$10)</f>
        <v>4</v>
      </c>
      <c r="BK297" s="6">
        <f t="shared" si="226"/>
        <v>20.25</v>
      </c>
      <c r="BL297" s="6" t="str">
        <f>IF(AND(BK297&gt;=0,BK297&lt;Pieņēmumi!$BY$46),0,
IF(AND(BK297&gt;= Pieņēmumi!$BY$46,BK297&lt;Pieņēmumi!$BY$47), "Mikro",
IF(AND(BK297&gt;=Pieņēmumi!$BY$47,BK297&lt;Pieņēmumi!$BY$48), "Mazs",
IF(AND(BK297&gt;=Pieņēmumi!$BY$48,BK297&lt;Pieņēmumi!$BY$49), "Vidējs","Liels"))))</f>
        <v>Vidējs</v>
      </c>
      <c r="BM297" s="9">
        <f>IF(BL297="Mikro",Pieņēmumi!$BY$31*BJ297*0.5,
IF(BL297="Mazs",Pieņēmumi!$BY$31*BJ297,
IF(BL297="Vidējs",Pieņēmumi!$BY$32*BJ297,
IF(BL297="Liels",Pieņēmumi!$BY$34*BJ297,
0))))</f>
        <v>5.1679586563307494</v>
      </c>
      <c r="BN297" s="9">
        <f>IF(BL297="Mikro",Pieņēmumi!$BY$31*BJ297*0.5,0)</f>
        <v>0</v>
      </c>
      <c r="BO297">
        <v>69</v>
      </c>
      <c r="BP297">
        <v>3</v>
      </c>
      <c r="BQ297" s="2">
        <f t="shared" si="237"/>
        <v>23</v>
      </c>
      <c r="BR297" s="6">
        <f>ROUNDUP(IF($A297=1,BO297/Pieņēmumi!$CJ$39,IF($A297=2,BO297/Pieņēmumi!$CJ$40,IF($A297=3,BO297/Pieņēmumi!$CJ$41,BO297/Pieņēmumi!$CJ$42))),$BR$10)</f>
        <v>3</v>
      </c>
      <c r="BS297" s="6">
        <f t="shared" si="227"/>
        <v>23</v>
      </c>
      <c r="BT297" s="6" t="str">
        <f>IF(AND(BS297&gt;=0,BS297&lt;Pieņēmumi!$CJ$46),0,
IF(AND(BS297&gt;= Pieņēmumi!$CJ$46,BS297&lt;Pieņēmumi!$CJ$47), "Mikro",
IF(AND(BS297&gt;=Pieņēmumi!$CJ$47,BS297&lt;Pieņēmumi!$CJ$48), "Mazs",
IF(AND(BS297&gt;=Pieņēmumi!$CJ$48,BS297&lt;Pieņēmumi!$CJ$49), "Vidējs","Liels"))))</f>
        <v>Liels</v>
      </c>
      <c r="BU297" s="9">
        <f>IF(BT297="Mikro",Pieņēmumi!$CJ$31*BR297*0.5,
IF(BT297="Mazs",Pieņēmumi!$CJ$31*BR297,
IF(BT297="Vidējs",Pieņēmumi!$CJ$32*BR297,
IF(BT297="Liels",Pieņēmumi!$CJ$34*BR297,
0))))</f>
        <v>5.0865800865800868</v>
      </c>
      <c r="BV297" s="9">
        <f>IF(BT297="Mikro",Pieņēmumi!$CJ$31*BR297*0.5,0)</f>
        <v>0</v>
      </c>
      <c r="BW297">
        <v>14</v>
      </c>
      <c r="BX297">
        <v>1</v>
      </c>
      <c r="BY297" s="2">
        <f t="shared" si="246"/>
        <v>14</v>
      </c>
      <c r="BZ297" s="6">
        <f>ROUNDUP(IF($A297=1,BW297/Pieņēmumi!$CU$42,IF($A297=2,BW297/Pieņēmumi!$CU$43,IF($A297=3,BW297/Pieņēmumi!$CU$44,BW297/Pieņēmumi!$CU$45))),$CH$10)</f>
        <v>1</v>
      </c>
      <c r="CA297" s="6">
        <f t="shared" si="228"/>
        <v>14</v>
      </c>
      <c r="CB297" s="6" t="str">
        <f>IF(AND(CA297&gt;=0,CA297&lt;Pieņēmumi!$CU$49),0,
IF(AND(CA297&gt;=Pieņēmumi!$CU$49,CA297&lt;Pieņēmumi!$CU$50),"Mazs",
IF(AND(CA297&gt;=Pieņēmumi!$CU$50,CA297&lt;Pieņēmumi!$CU$51),"Vidējs","Liels")))</f>
        <v>Vidējs</v>
      </c>
      <c r="CC297" s="9">
        <f>IF(CB297="Mazs",Pieņēmumi!$CU$34*BZ297,IF(CB297="Vidējs",Pieņēmumi!$CU$35*BZ297,IF(CB297="Liels",Pieņēmumi!$CU$37*BZ297,0)))</f>
        <v>1.3888888888888891</v>
      </c>
      <c r="CD297" s="9">
        <f>IF(CB297="Mazs",(Pieņēmumi!$CU$35-Pieņēmumi!$CU$34)*BZ297,0)</f>
        <v>0</v>
      </c>
      <c r="CE297">
        <v>27</v>
      </c>
      <c r="CF297">
        <v>1</v>
      </c>
      <c r="CG297" s="2">
        <f t="shared" si="247"/>
        <v>27</v>
      </c>
      <c r="CH297" s="6">
        <f>ROUNDUP(IF($A297=1,CE297/Pieņēmumi!$DE$42,IF($A297=2,CE297/Pieņēmumi!$DE$43,IF($A297=3,CE297/Pieņēmumi!$DE$44,CE297/Pieņēmumi!$DE$45))),$CH$10)</f>
        <v>2</v>
      </c>
      <c r="CI297" s="6">
        <f t="shared" si="229"/>
        <v>13.5</v>
      </c>
      <c r="CJ297" s="6" t="str">
        <f>IF(AND(CI297&gt;=0,CI297&lt;Pieņēmumi!$DE$49),0,
IF(AND(CI297&gt;=Pieņēmumi!$DE$49,CI297&lt;Pieņēmumi!$DE$50),"Mazs",
IF(AND(CI297&gt;=Pieņēmumi!$DE$50,CI297&lt;Pieņēmumi!$DE$51),"Vidējs","Liels")))</f>
        <v>Vidējs</v>
      </c>
      <c r="CK297" s="9">
        <f>IF(CJ297="Mazs",Pieņēmumi!$DE$34*CH297,IF(CJ297="Vidējs",Pieņēmumi!$DE$35*CH297,IF(CJ297="Liels",Pieņēmumi!$DE$37*CH297,0)))</f>
        <v>2.7777777777777781</v>
      </c>
      <c r="CL297" s="9">
        <f>IF(CJ297="Mazs",(Pieņēmumi!$DE$35-Pieņēmumi!$DE$34)*CH297,0)</f>
        <v>0</v>
      </c>
      <c r="CM297">
        <v>24</v>
      </c>
      <c r="CN297">
        <v>1</v>
      </c>
      <c r="CO297" s="2">
        <f t="shared" si="248"/>
        <v>24</v>
      </c>
      <c r="CP297" s="6">
        <f>ROUNDUP(IF($A297=1,CM297/Pieņēmumi!$DO$42,IF($A297=2,CM297/Pieņēmumi!$DO$43,IF($A297=3,CM297/Pieņēmumi!$DO$44,CM297/Pieņēmumi!$DO$45))),$CP$10)</f>
        <v>1</v>
      </c>
      <c r="CQ297" s="6">
        <f t="shared" si="230"/>
        <v>24</v>
      </c>
      <c r="CR297" s="6" t="str">
        <f>IF(AND(CQ297&gt;=0,CQ297&lt;Pieņēmumi!$DO$49),0,
IF(AND(CQ297&gt;=Pieņēmumi!$DO$49,CQ297&lt;Pieņēmumi!$DO$50),"Mazs",
IF(AND(CQ297&gt;=Pieņēmumi!$DO$50,CQ297&lt;Pieņēmumi!$DO$51),"Vidējs","Liels")))</f>
        <v>Liels</v>
      </c>
      <c r="CS297" s="9">
        <f>IF(CR297="Mazs",Pieņēmumi!$DO$34*CP297,IF(CR297="Vidējs",Pieņēmumi!$DO$35*CP297,IF(CR297="Liels",Pieņēmumi!$DO$37*CP297,0)))</f>
        <v>1.7676767676767675</v>
      </c>
      <c r="CT297" s="9">
        <f>IF(CR297="Mazs",(Pieņēmumi!$DO$35-Pieņēmumi!$DO$34)*CP297,0)</f>
        <v>0</v>
      </c>
      <c r="CU297" s="6">
        <f t="shared" si="231"/>
        <v>716</v>
      </c>
      <c r="CV297" s="6">
        <f t="shared" si="232"/>
        <v>29</v>
      </c>
      <c r="CW297" s="2">
        <f t="shared" si="233"/>
        <v>24.689655172413794</v>
      </c>
      <c r="CX297" t="str">
        <f t="shared" si="234"/>
        <v>Lielā</v>
      </c>
    </row>
    <row r="298" spans="1:102" x14ac:dyDescent="0.25">
      <c r="A298" s="5">
        <v>3</v>
      </c>
      <c r="B298" s="23">
        <v>0.50029874859184575</v>
      </c>
      <c r="C298">
        <v>39</v>
      </c>
      <c r="D298">
        <v>2</v>
      </c>
      <c r="E298" s="2">
        <f t="shared" si="239"/>
        <v>19.5</v>
      </c>
      <c r="F298" s="6">
        <f>ROUNDUP(IF($A298=1,C298/Pieņēmumi!$B$39,IF($A298=2,C298/Pieņēmumi!$B$40,IF($A298=3,C298/Pieņēmumi!$B$41,C298/Pieņēmumi!$B$42))),$F$10)</f>
        <v>2</v>
      </c>
      <c r="G298" s="6">
        <f t="shared" si="219"/>
        <v>19.5</v>
      </c>
      <c r="H298" s="6" t="str">
        <f>IF(AND(G298&gt;=0,G298&lt;Pieņēmumi!$B$46),0,
IF(AND(G298&gt;= Pieņēmumi!$B$46,G298&lt;Pieņēmumi!$B$47), "Mikro",
IF(AND(G298&gt;=Pieņēmumi!$B$47,G298&lt;Pieņēmumi!$B$48), "Mazs",
IF(AND(G298&gt;=Pieņēmumi!$B$48,G298&lt;Pieņēmumi!$B$49), "Vidējs","Liels"))))</f>
        <v>Vidējs</v>
      </c>
      <c r="I298" s="9">
        <f>IF(H298="Mikro",Pieņēmumi!$B$31*F298*0.5,
IF(H298="Mazs",Pieņēmumi!$B$31*F298,
IF(H298="Vidējs",Pieņēmumi!$B$32*F298,
IF(H298="Liels",Pieņēmumi!$B$34*F298,
0))))</f>
        <v>1.614987080103359</v>
      </c>
      <c r="J298" s="9">
        <f>IF(H298="Mikro",Pieņēmumi!$B$31*F298*0.5,0)</f>
        <v>0</v>
      </c>
      <c r="K298">
        <v>41</v>
      </c>
      <c r="L298">
        <v>2</v>
      </c>
      <c r="M298" s="2">
        <f t="shared" si="242"/>
        <v>20.5</v>
      </c>
      <c r="N298" s="6">
        <f>ROUNDUP(IF($A298=1,K298/Pieņēmumi!$L$39,IF($A298=2,K298/Pieņēmumi!$L$40,IF($A298=3,K298/Pieņēmumi!$L$41,K298/Pieņēmumi!$L$42))),$N$10)</f>
        <v>3</v>
      </c>
      <c r="O298" s="6">
        <f t="shared" si="220"/>
        <v>13.666666666666666</v>
      </c>
      <c r="P298" s="6" t="str">
        <f>IF(AND(O298&gt;=0,O298&lt;Pieņēmumi!$L$46),0,
IF(AND(O298&gt;= Pieņēmumi!$L$46,O298&lt;Pieņēmumi!$L$47), "Mikro",
IF(AND(O298&gt;=Pieņēmumi!$L$47,O298&lt;Pieņēmumi!$L$48), "Mazs",
IF(AND(O298&gt;=Pieņēmumi!$L$48,O298&lt;Pieņēmumi!$L$49), "Vidējs","Liels"))))</f>
        <v>Vidējs</v>
      </c>
      <c r="Q298" s="9">
        <f>IF(P298="Mikro",Pieņēmumi!$L$31*N298*0.5,
IF(P298="Mazs",Pieņēmumi!$L$31*N298,
IF(P298="Vidējs",Pieņēmumi!$L$32*N298,
IF(P298="Liels",Pieņēmumi!$L$34*N298,
0))))</f>
        <v>2.5193798449612408</v>
      </c>
      <c r="R298" s="9">
        <f>IF(P298="Mikro",Pieņēmumi!$L$31*N298*0.5,0)</f>
        <v>0</v>
      </c>
      <c r="S298">
        <v>42</v>
      </c>
      <c r="T298">
        <v>2</v>
      </c>
      <c r="U298" s="2">
        <f t="shared" si="240"/>
        <v>21</v>
      </c>
      <c r="V298" s="6">
        <f>ROUNDUP(IF($A298=1,S298/Pieņēmumi!$V$39,IF($A298=2,S298/Pieņēmumi!$V$40,IF($A298=3,S298/Pieņēmumi!$V$41,S298/Pieņēmumi!$V$42))),$V$10)</f>
        <v>3</v>
      </c>
      <c r="W298" s="6">
        <f t="shared" si="221"/>
        <v>14</v>
      </c>
      <c r="X298" s="6" t="str">
        <f>IF(AND(W298&gt;=0,W298&lt;Pieņēmumi!$V$46),0,
IF(AND(W298&gt;= Pieņēmumi!$V$46,W298&lt;Pieņēmumi!$V$47), "Mikro",
IF(AND(W298&gt;=Pieņēmumi!$V$47,W298&lt;Pieņēmumi!$V$48), "Mazs",
IF(AND(W298&gt;=Pieņēmumi!$V$48,W298&lt;Pieņēmumi!$V$49), "Vidējs","Liels"))))</f>
        <v>Vidējs</v>
      </c>
      <c r="Y298" s="9">
        <f>IF(X298="Mikro",Pieņēmumi!$V$31*V298*0.5,
IF(X298="Mazs",Pieņēmumi!$V$31*V298,
IF(X298="Vidējs",Pieņēmumi!$V$32*V298,
IF(X298="Liels",Pieņēmumi!$V$34*V298,
0))))</f>
        <v>2.6162790697674421</v>
      </c>
      <c r="Z298" s="9">
        <f>IF(X298="Mikro",Pieņēmumi!$V$31*V298*0.5,0)</f>
        <v>0</v>
      </c>
      <c r="AA298">
        <v>37</v>
      </c>
      <c r="AB298">
        <v>3</v>
      </c>
      <c r="AC298" s="2">
        <f t="shared" si="243"/>
        <v>12.333333333333334</v>
      </c>
      <c r="AD298" s="6">
        <f>ROUNDUP(IF($A298=1,AA298/Pieņēmumi!$AF$39,IF($A298=2,AA298/Pieņēmumi!$AF$40,IF($A298=3,AA298/Pieņēmumi!$AF$41,AA298/Pieņēmumi!$AF$42))),$AD$10)</f>
        <v>2</v>
      </c>
      <c r="AE298" s="6">
        <f t="shared" si="222"/>
        <v>18.5</v>
      </c>
      <c r="AF298" s="6" t="str">
        <f>IF(AND(AE298&gt;=0,AE298&lt;Pieņēmumi!$AF$46),0,
IF(AND(AE298&gt;= Pieņēmumi!$AF$46,AE298&lt;Pieņēmumi!$AF$47), "Mikro",
IF(AND(AE298&gt;=Pieņēmumi!$AF$47,AE298&lt;Pieņēmumi!$AF$48), "Mazs",
IF(AND(AE298&gt;=Pieņēmumi!$AF$48,AE298&lt;Pieņēmumi!$AF$49), "Vidējs","Liels"))))</f>
        <v>Vidējs</v>
      </c>
      <c r="AG298" s="9">
        <f>IF(AF298="Mikro",Pieņēmumi!$AF$31*AD298*0.5,
IF(AF298="Mazs",Pieņēmumi!$AF$31*AD298,
IF(AF298="Vidējs",Pieņēmumi!$AF$32*AD298,
IF(AF298="Liels",Pieņēmumi!$AF$34*AD298,
0))))</f>
        <v>2.0671834625323</v>
      </c>
      <c r="AH298" s="9">
        <f>IF(AF298="Mikro",Pieņēmumi!$AF$31*AD298*0.5,0)</f>
        <v>0</v>
      </c>
      <c r="AI298">
        <v>42</v>
      </c>
      <c r="AJ298">
        <v>2</v>
      </c>
      <c r="AK298" s="2">
        <f t="shared" si="244"/>
        <v>21</v>
      </c>
      <c r="AL298" s="6">
        <f>ROUNDUP(IF($A298=1,AI298/Pieņēmumi!$AR$39,IF($A298=2,AI298/Pieņēmumi!$AR$40,IF($A298=3,AI298/Pieņēmumi!$AR$41,AI298/Pieņēmumi!$AR$42))),$AL$10)</f>
        <v>2</v>
      </c>
      <c r="AM298" s="6">
        <f t="shared" si="223"/>
        <v>21</v>
      </c>
      <c r="AN298" s="6" t="str">
        <f>IF(AND(AM298&gt;=0,AM298&lt;Pieņēmumi!$AR$46),0,
IF(AND(AM298&gt;= Pieņēmumi!$AR$46,AM298&lt;Pieņēmumi!$AR$47), "Mikro",
IF(AND(AM298&gt;=Pieņēmumi!$AR$47,AM298&lt;Pieņēmumi!$AR$48), "Mazs",
IF(AND(AM298&gt;=Pieņēmumi!$AR$48,AM298&lt;Pieņēmumi!$AR$49), "Vidējs","Liels"))))</f>
        <v>Liels</v>
      </c>
      <c r="AO298" s="9">
        <f>IF(AN298="Mikro",Pieņēmumi!$AR$31*AL298*0.5,
IF(AN298="Mazs",Pieņēmumi!$AR$31*AL298,
IF(AN298="Vidējs",Pieņēmumi!$AR$32*AL298,
IF(AN298="Liels",Pieņēmumi!$AR$34*AL298,
0))))</f>
        <v>2.7417027417027415</v>
      </c>
      <c r="AP298" s="9">
        <f>IF(AN298="Mikro",Pieņēmumi!$AR$31*AL298*0.5,0)</f>
        <v>0</v>
      </c>
      <c r="AQ298">
        <v>66</v>
      </c>
      <c r="AR298">
        <v>4</v>
      </c>
      <c r="AS298" s="2">
        <f t="shared" si="241"/>
        <v>16.5</v>
      </c>
      <c r="AT298" s="6">
        <f>ROUNDUP(IF($A298=1,AQ298/Pieņēmumi!$BC$39,IF($A298=2,AQ298/Pieņēmumi!$BC$40,IF($A298=3,AQ298/Pieņēmumi!$BC$41,AQ298/Pieņēmumi!$BC$42))),$AT$10)</f>
        <v>3</v>
      </c>
      <c r="AU298" s="6">
        <f t="shared" si="224"/>
        <v>22</v>
      </c>
      <c r="AV298" s="6" t="str">
        <f>IF(AND(AU298&gt;=0,AU298&lt;Pieņēmumi!$BC$46),0,
IF(AND(AU298&gt;= Pieņēmumi!$BC$46,AU298&lt;Pieņēmumi!$BC$47), "Mikro",
IF(AND(AU298&gt;=Pieņēmumi!$BC$47,AU298&lt;Pieņēmumi!$BC$48), "Mazs",
IF(AND(AU298&gt;=Pieņēmumi!$BC$48,AU298&lt;Pieņēmumi!$BC$49), "Vidējs","Liels"))))</f>
        <v>Liels</v>
      </c>
      <c r="AW298" s="9">
        <f>IF(AV298="Mikro",Pieņēmumi!$BC$31*AT298*0.5,
IF(AV298="Mazs",Pieņēmumi!$BC$31*AT298,
IF(AV298="Vidējs",Pieņēmumi!$BC$32*AT298,
IF(AV298="Liels",Pieņēmumi!$BC$34*AT298,
0))))</f>
        <v>4.545454545454545</v>
      </c>
      <c r="AX298" s="9">
        <f>IF(AV298="Mikro",Pieņēmumi!$BC$31*AT298*0.5,0)</f>
        <v>0</v>
      </c>
      <c r="AY298">
        <v>51</v>
      </c>
      <c r="AZ298">
        <v>2</v>
      </c>
      <c r="BA298" s="2">
        <f t="shared" si="245"/>
        <v>25.5</v>
      </c>
      <c r="BB298" s="6">
        <f>ROUNDUP(IF($A298=1,AY298/Pieņēmumi!$BN$39,IF($A298=2,AY298/Pieņēmumi!$BN$40,IF($A298=3,AY298/Pieņēmumi!$BN$41,AY298/Pieņēmumi!$BN$42))),$BB$10)</f>
        <v>3</v>
      </c>
      <c r="BC298" s="6">
        <f t="shared" si="225"/>
        <v>17</v>
      </c>
      <c r="BD298" s="6" t="str">
        <f>IF(AND(BC298&gt;=0,BC298&lt;Pieņēmumi!$BN$46),0,
IF(AND(BC298&gt;= Pieņēmumi!$BN$46,BC298&lt;Pieņēmumi!$BN$47), "Mikro",
IF(AND(BC298&gt;=Pieņēmumi!$BN$47,BC298&lt;Pieņēmumi!$BN$48), "Mazs",
IF(AND(BC298&gt;=Pieņēmumi!$BN$48,BC298&lt;Pieņēmumi!$BN$49), "Vidējs","Liels"))))</f>
        <v>Vidējs</v>
      </c>
      <c r="BE298" s="9">
        <f>IF(BD298="Mikro",Pieņēmumi!$BN$31*BB298*0.5,
IF(BD298="Mazs",Pieņēmumi!$BN$31*BB298,
IF(BD298="Vidējs",Pieņēmumi!$BN$32*BB298,
IF(BD298="Liels",Pieņēmumi!$BN$34*BB298,
0))))</f>
        <v>3.6821705426356592</v>
      </c>
      <c r="BF298" s="9">
        <f>IF(BD298="Mikro",Pieņēmumi!$BN$31*BB298*0.5,0)</f>
        <v>0</v>
      </c>
      <c r="BG298">
        <v>50</v>
      </c>
      <c r="BH298">
        <v>3</v>
      </c>
      <c r="BI298" s="2">
        <f t="shared" si="238"/>
        <v>16.666666666666668</v>
      </c>
      <c r="BJ298" s="6">
        <f>ROUNDUP(IF($A298=1,BG298/Pieņēmumi!$BY$39,IF($A298=2,BG298/Pieņēmumi!$BY$40,IF($A298=3,BG298/Pieņēmumi!$BY$41,BG298/Pieņēmumi!$BY$42))),$BJ$10)</f>
        <v>2</v>
      </c>
      <c r="BK298" s="6">
        <f t="shared" si="226"/>
        <v>25</v>
      </c>
      <c r="BL298" s="6" t="str">
        <f>IF(AND(BK298&gt;=0,BK298&lt;Pieņēmumi!$BY$46),0,
IF(AND(BK298&gt;= Pieņēmumi!$BY$46,BK298&lt;Pieņēmumi!$BY$47), "Mikro",
IF(AND(BK298&gt;=Pieņēmumi!$BY$47,BK298&lt;Pieņēmumi!$BY$48), "Mazs",
IF(AND(BK298&gt;=Pieņēmumi!$BY$48,BK298&lt;Pieņēmumi!$BY$49), "Vidējs","Liels"))))</f>
        <v>Liels</v>
      </c>
      <c r="BM298" s="9">
        <f>IF(BL298="Mikro",Pieņēmumi!$BY$31*BJ298*0.5,
IF(BL298="Mazs",Pieņēmumi!$BY$31*BJ298,
IF(BL298="Vidējs",Pieņēmumi!$BY$32*BJ298,
IF(BL298="Liels",Pieņēmumi!$BY$34*BJ298,
0))))</f>
        <v>3.3189033189033186</v>
      </c>
      <c r="BN298" s="9">
        <f>IF(BL298="Mikro",Pieņēmumi!$BY$31*BJ298*0.5,0)</f>
        <v>0</v>
      </c>
      <c r="BO298">
        <v>56</v>
      </c>
      <c r="BP298">
        <v>4</v>
      </c>
      <c r="BQ298" s="2">
        <f t="shared" si="237"/>
        <v>14</v>
      </c>
      <c r="BR298" s="6">
        <f>ROUNDUP(IF($A298=1,BO298/Pieņēmumi!$CJ$39,IF($A298=2,BO298/Pieņēmumi!$CJ$40,IF($A298=3,BO298/Pieņēmumi!$CJ$41,BO298/Pieņēmumi!$CJ$42))),$BR$10)</f>
        <v>3</v>
      </c>
      <c r="BS298" s="6">
        <f t="shared" si="227"/>
        <v>18.666666666666668</v>
      </c>
      <c r="BT298" s="6" t="str">
        <f>IF(AND(BS298&gt;=0,BS298&lt;Pieņēmumi!$CJ$46),0,
IF(AND(BS298&gt;= Pieņēmumi!$CJ$46,BS298&lt;Pieņēmumi!$CJ$47), "Mikro",
IF(AND(BS298&gt;=Pieņēmumi!$CJ$47,BS298&lt;Pieņēmumi!$CJ$48), "Mazs",
IF(AND(BS298&gt;=Pieņēmumi!$CJ$48,BS298&lt;Pieņēmumi!$CJ$49), "Vidējs","Liels"))))</f>
        <v>Vidējs</v>
      </c>
      <c r="BU298" s="9">
        <f>IF(BT298="Mikro",Pieņēmumi!$CJ$31*BR298*0.5,
IF(BT298="Mazs",Pieņēmumi!$CJ$31*BR298,
IF(BT298="Vidējs",Pieņēmumi!$CJ$32*BR298,
IF(BT298="Liels",Pieņēmumi!$CJ$34*BR298,
0))))</f>
        <v>3.8759689922480618</v>
      </c>
      <c r="BV298" s="9">
        <f>IF(BT298="Mikro",Pieņēmumi!$CJ$31*BR298*0.5,0)</f>
        <v>0</v>
      </c>
      <c r="BW298">
        <v>17</v>
      </c>
      <c r="BX298">
        <v>1</v>
      </c>
      <c r="BY298" s="2">
        <f t="shared" si="246"/>
        <v>17</v>
      </c>
      <c r="BZ298" s="6">
        <f>ROUNDUP(IF($A298=1,BW298/Pieņēmumi!$CU$42,IF($A298=2,BW298/Pieņēmumi!$CU$43,IF($A298=3,BW298/Pieņēmumi!$CU$44,BW298/Pieņēmumi!$CU$45))),$CH$10)</f>
        <v>1</v>
      </c>
      <c r="CA298" s="6">
        <f t="shared" si="228"/>
        <v>17</v>
      </c>
      <c r="CB298" s="6" t="str">
        <f>IF(AND(CA298&gt;=0,CA298&lt;Pieņēmumi!$CU$49),0,
IF(AND(CA298&gt;=Pieņēmumi!$CU$49,CA298&lt;Pieņēmumi!$CU$50),"Mazs",
IF(AND(CA298&gt;=Pieņēmumi!$CU$50,CA298&lt;Pieņēmumi!$CU$51),"Vidējs","Liels")))</f>
        <v>Vidējs</v>
      </c>
      <c r="CC298" s="9">
        <f>IF(CB298="Mazs",Pieņēmumi!$CU$34*BZ298,IF(CB298="Vidējs",Pieņēmumi!$CU$35*BZ298,IF(CB298="Liels",Pieņēmumi!$CU$37*BZ298,0)))</f>
        <v>1.3888888888888891</v>
      </c>
      <c r="CD298" s="9">
        <f>IF(CB298="Mazs",(Pieņēmumi!$CU$35-Pieņēmumi!$CU$34)*BZ298,0)</f>
        <v>0</v>
      </c>
      <c r="CE298">
        <v>28</v>
      </c>
      <c r="CF298">
        <v>1</v>
      </c>
      <c r="CG298" s="2">
        <f t="shared" si="247"/>
        <v>28</v>
      </c>
      <c r="CH298" s="6">
        <f>ROUNDUP(IF($A298=1,CE298/Pieņēmumi!$DE$42,IF($A298=2,CE298/Pieņēmumi!$DE$43,IF($A298=3,CE298/Pieņēmumi!$DE$44,CE298/Pieņēmumi!$DE$45))),$CH$10)</f>
        <v>2</v>
      </c>
      <c r="CI298" s="6">
        <f t="shared" si="229"/>
        <v>14</v>
      </c>
      <c r="CJ298" s="6" t="str">
        <f>IF(AND(CI298&gt;=0,CI298&lt;Pieņēmumi!$DE$49),0,
IF(AND(CI298&gt;=Pieņēmumi!$DE$49,CI298&lt;Pieņēmumi!$DE$50),"Mazs",
IF(AND(CI298&gt;=Pieņēmumi!$DE$50,CI298&lt;Pieņēmumi!$DE$51),"Vidējs","Liels")))</f>
        <v>Vidējs</v>
      </c>
      <c r="CK298" s="9">
        <f>IF(CJ298="Mazs",Pieņēmumi!$DE$34*CH298,IF(CJ298="Vidējs",Pieņēmumi!$DE$35*CH298,IF(CJ298="Liels",Pieņēmumi!$DE$37*CH298,0)))</f>
        <v>2.7777777777777781</v>
      </c>
      <c r="CL298" s="9">
        <f>IF(CJ298="Mazs",(Pieņēmumi!$DE$35-Pieņēmumi!$DE$34)*CH298,0)</f>
        <v>0</v>
      </c>
      <c r="CM298">
        <v>15</v>
      </c>
      <c r="CN298">
        <v>1</v>
      </c>
      <c r="CO298" s="2">
        <f t="shared" si="248"/>
        <v>15</v>
      </c>
      <c r="CP298" s="6">
        <f>ROUNDUP(IF($A298=1,CM298/Pieņēmumi!$DO$42,IF($A298=2,CM298/Pieņēmumi!$DO$43,IF($A298=3,CM298/Pieņēmumi!$DO$44,CM298/Pieņēmumi!$DO$45))),$CP$10)</f>
        <v>1</v>
      </c>
      <c r="CQ298" s="6">
        <f t="shared" si="230"/>
        <v>15</v>
      </c>
      <c r="CR298" s="6" t="str">
        <f>IF(AND(CQ298&gt;=0,CQ298&lt;Pieņēmumi!$DO$49),0,
IF(AND(CQ298&gt;=Pieņēmumi!$DO$49,CQ298&lt;Pieņēmumi!$DO$50),"Mazs",
IF(AND(CQ298&gt;=Pieņēmumi!$DO$50,CQ298&lt;Pieņēmumi!$DO$51),"Vidējs","Liels")))</f>
        <v>Vidējs</v>
      </c>
      <c r="CS298" s="9">
        <f>IF(CR298="Mazs",Pieņēmumi!$DO$34*CP298,IF(CR298="Vidējs",Pieņēmumi!$DO$35*CP298,IF(CR298="Liels",Pieņēmumi!$DO$37*CP298,0)))</f>
        <v>1.3888888888888891</v>
      </c>
      <c r="CT298" s="9">
        <f>IF(CR298="Mazs",(Pieņēmumi!$DO$35-Pieņēmumi!$DO$34)*CP298,0)</f>
        <v>0</v>
      </c>
      <c r="CU298" s="6">
        <f t="shared" si="231"/>
        <v>484</v>
      </c>
      <c r="CV298" s="6">
        <f t="shared" si="232"/>
        <v>27</v>
      </c>
      <c r="CW298" s="2">
        <f t="shared" si="233"/>
        <v>17.925925925925927</v>
      </c>
      <c r="CX298" t="str">
        <f t="shared" si="234"/>
        <v>Vidējā</v>
      </c>
    </row>
    <row r="299" spans="1:102" x14ac:dyDescent="0.25">
      <c r="A299" s="5">
        <v>2</v>
      </c>
      <c r="B299" s="23">
        <v>0.49946308055633648</v>
      </c>
      <c r="C299">
        <v>29</v>
      </c>
      <c r="D299">
        <v>1</v>
      </c>
      <c r="E299" s="2">
        <f t="shared" si="239"/>
        <v>29</v>
      </c>
      <c r="F299" s="6">
        <f>ROUNDUP(IF($A299=1,C299/Pieņēmumi!$B$39,IF($A299=2,C299/Pieņēmumi!$B$40,IF($A299=3,C299/Pieņēmumi!$B$41,C299/Pieņēmumi!$B$42))),$F$10)</f>
        <v>2</v>
      </c>
      <c r="G299" s="6">
        <f t="shared" si="219"/>
        <v>14.5</v>
      </c>
      <c r="H299" s="6" t="str">
        <f>IF(AND(G299&gt;=0,G299&lt;Pieņēmumi!$B$46),0,
IF(AND(G299&gt;= Pieņēmumi!$B$46,G299&lt;Pieņēmumi!$B$47), "Mikro",
IF(AND(G299&gt;=Pieņēmumi!$B$47,G299&lt;Pieņēmumi!$B$48), "Mazs",
IF(AND(G299&gt;=Pieņēmumi!$B$48,G299&lt;Pieņēmumi!$B$49), "Vidējs","Liels"))))</f>
        <v>Vidējs</v>
      </c>
      <c r="I299" s="9">
        <f>IF(H299="Mikro",Pieņēmumi!$B$31*F299*0.5,
IF(H299="Mazs",Pieņēmumi!$B$31*F299,
IF(H299="Vidējs",Pieņēmumi!$B$32*F299,
IF(H299="Liels",Pieņēmumi!$B$34*F299,
0))))</f>
        <v>1.614987080103359</v>
      </c>
      <c r="J299" s="9">
        <f>IF(H299="Mikro",Pieņēmumi!$B$31*F299*0.5,0)</f>
        <v>0</v>
      </c>
      <c r="K299">
        <v>22</v>
      </c>
      <c r="L299">
        <v>1</v>
      </c>
      <c r="M299" s="2">
        <f t="shared" si="242"/>
        <v>22</v>
      </c>
      <c r="N299" s="6">
        <f>ROUNDUP(IF($A299=1,K299/Pieņēmumi!$L$39,IF($A299=2,K299/Pieņēmumi!$L$40,IF($A299=3,K299/Pieņēmumi!$L$41,K299/Pieņēmumi!$L$42))),$N$10)</f>
        <v>2</v>
      </c>
      <c r="O299" s="6">
        <f t="shared" si="220"/>
        <v>11</v>
      </c>
      <c r="P299" s="6" t="str">
        <f>IF(AND(O299&gt;=0,O299&lt;Pieņēmumi!$L$46),0,
IF(AND(O299&gt;= Pieņēmumi!$L$46,O299&lt;Pieņēmumi!$L$47), "Mikro",
IF(AND(O299&gt;=Pieņēmumi!$L$47,O299&lt;Pieņēmumi!$L$48), "Mazs",
IF(AND(O299&gt;=Pieņēmumi!$L$48,O299&lt;Pieņēmumi!$L$49), "Vidējs","Liels"))))</f>
        <v>Mazs</v>
      </c>
      <c r="Q299" s="9">
        <f>IF(P299="Mikro",Pieņēmumi!$L$31*N299*0.5,
IF(P299="Mazs",Pieņēmumi!$L$31*N299,
IF(P299="Vidējs",Pieņēmumi!$L$32*N299,
IF(P299="Liels",Pieņēmumi!$L$34*N299,
0))))</f>
        <v>1.4939309056956116</v>
      </c>
      <c r="R299" s="9">
        <f>IF(P299="Mikro",Pieņēmumi!$L$31*N299*0.5,0)</f>
        <v>0</v>
      </c>
      <c r="S299">
        <v>19</v>
      </c>
      <c r="T299">
        <v>1</v>
      </c>
      <c r="U299" s="2">
        <f t="shared" si="240"/>
        <v>19</v>
      </c>
      <c r="V299" s="6">
        <f>ROUNDUP(IF($A299=1,S299/Pieņēmumi!$V$39,IF($A299=2,S299/Pieņēmumi!$V$40,IF($A299=3,S299/Pieņēmumi!$V$41,S299/Pieņēmumi!$V$42))),$V$10)</f>
        <v>1</v>
      </c>
      <c r="W299" s="6">
        <f t="shared" si="221"/>
        <v>19</v>
      </c>
      <c r="X299" s="6" t="str">
        <f>IF(AND(W299&gt;=0,W299&lt;Pieņēmumi!$V$46),0,
IF(AND(W299&gt;= Pieņēmumi!$V$46,W299&lt;Pieņēmumi!$V$47), "Mikro",
IF(AND(W299&gt;=Pieņēmumi!$V$47,W299&lt;Pieņēmumi!$V$48), "Mazs",
IF(AND(W299&gt;=Pieņēmumi!$V$48,W299&lt;Pieņēmumi!$V$49), "Vidējs","Liels"))))</f>
        <v>Vidējs</v>
      </c>
      <c r="Y299" s="9">
        <f>IF(X299="Mikro",Pieņēmumi!$V$31*V299*0.5,
IF(X299="Mazs",Pieņēmumi!$V$31*V299,
IF(X299="Vidējs",Pieņēmumi!$V$32*V299,
IF(X299="Liels",Pieņēmumi!$V$34*V299,
0))))</f>
        <v>0.87209302325581406</v>
      </c>
      <c r="Z299" s="9">
        <f>IF(X299="Mikro",Pieņēmumi!$V$31*V299*0.5,0)</f>
        <v>0</v>
      </c>
      <c r="AA299">
        <v>19</v>
      </c>
      <c r="AB299">
        <v>1</v>
      </c>
      <c r="AC299" s="2">
        <f t="shared" si="243"/>
        <v>19</v>
      </c>
      <c r="AD299" s="6">
        <f>ROUNDUP(IF($A299=1,AA299/Pieņēmumi!$AF$39,IF($A299=2,AA299/Pieņēmumi!$AF$40,IF($A299=3,AA299/Pieņēmumi!$AF$41,AA299/Pieņēmumi!$AF$42))),$AD$10)</f>
        <v>1</v>
      </c>
      <c r="AE299" s="6">
        <f t="shared" si="222"/>
        <v>19</v>
      </c>
      <c r="AF299" s="6" t="str">
        <f>IF(AND(AE299&gt;=0,AE299&lt;Pieņēmumi!$AF$46),0,
IF(AND(AE299&gt;= Pieņēmumi!$AF$46,AE299&lt;Pieņēmumi!$AF$47), "Mikro",
IF(AND(AE299&gt;=Pieņēmumi!$AF$47,AE299&lt;Pieņēmumi!$AF$48), "Mazs",
IF(AND(AE299&gt;=Pieņēmumi!$AF$48,AE299&lt;Pieņēmumi!$AF$49), "Vidējs","Liels"))))</f>
        <v>Vidējs</v>
      </c>
      <c r="AG299" s="9">
        <f>IF(AF299="Mikro",Pieņēmumi!$AF$31*AD299*0.5,
IF(AF299="Mazs",Pieņēmumi!$AF$31*AD299,
IF(AF299="Vidējs",Pieņēmumi!$AF$32*AD299,
IF(AF299="Liels",Pieņēmumi!$AF$34*AD299,
0))))</f>
        <v>1.03359173126615</v>
      </c>
      <c r="AH299" s="9">
        <f>IF(AF299="Mikro",Pieņēmumi!$AF$31*AD299*0.5,0)</f>
        <v>0</v>
      </c>
      <c r="AI299">
        <v>17</v>
      </c>
      <c r="AJ299">
        <v>1</v>
      </c>
      <c r="AK299" s="2">
        <f t="shared" si="244"/>
        <v>17</v>
      </c>
      <c r="AL299" s="6">
        <f>ROUNDUP(IF($A299=1,AI299/Pieņēmumi!$AR$39,IF($A299=2,AI299/Pieņēmumi!$AR$40,IF($A299=3,AI299/Pieņēmumi!$AR$41,AI299/Pieņēmumi!$AR$42))),$AL$10)</f>
        <v>1</v>
      </c>
      <c r="AM299" s="6">
        <f t="shared" si="223"/>
        <v>17</v>
      </c>
      <c r="AN299" s="6" t="str">
        <f>IF(AND(AM299&gt;=0,AM299&lt;Pieņēmumi!$AR$46),0,
IF(AND(AM299&gt;= Pieņēmumi!$AR$46,AM299&lt;Pieņēmumi!$AR$47), "Mikro",
IF(AND(AM299&gt;=Pieņēmumi!$AR$47,AM299&lt;Pieņēmumi!$AR$48), "Mazs",
IF(AND(AM299&gt;=Pieņēmumi!$AR$48,AM299&lt;Pieņēmumi!$AR$49), "Vidējs","Liels"))))</f>
        <v>Vidējs</v>
      </c>
      <c r="AO299" s="9">
        <f>IF(AN299="Mikro",Pieņēmumi!$AR$31*AL299*0.5,
IF(AN299="Mazs",Pieņēmumi!$AR$31*AL299,
IF(AN299="Vidējs",Pieņēmumi!$AR$32*AL299,
IF(AN299="Liels",Pieņēmumi!$AR$34*AL299,
0))))</f>
        <v>1.0981912144702843</v>
      </c>
      <c r="AP299" s="9">
        <f>IF(AN299="Mikro",Pieņēmumi!$AR$31*AL299*0.5,0)</f>
        <v>0</v>
      </c>
      <c r="AQ299">
        <v>22</v>
      </c>
      <c r="AR299">
        <v>1</v>
      </c>
      <c r="AS299" s="2">
        <f t="shared" si="241"/>
        <v>22</v>
      </c>
      <c r="AT299" s="6">
        <f>ROUNDUP(IF($A299=1,AQ299/Pieņēmumi!$BC$39,IF($A299=2,AQ299/Pieņēmumi!$BC$40,IF($A299=3,AQ299/Pieņēmumi!$BC$41,AQ299/Pieņēmumi!$BC$42))),$AT$10)</f>
        <v>1</v>
      </c>
      <c r="AU299" s="6">
        <f t="shared" si="224"/>
        <v>22</v>
      </c>
      <c r="AV299" s="6" t="str">
        <f>IF(AND(AU299&gt;=0,AU299&lt;Pieņēmumi!$BC$46),0,
IF(AND(AU299&gt;= Pieņēmumi!$BC$46,AU299&lt;Pieņēmumi!$BC$47), "Mikro",
IF(AND(AU299&gt;=Pieņēmumi!$BC$47,AU299&lt;Pieņēmumi!$BC$48), "Mazs",
IF(AND(AU299&gt;=Pieņēmumi!$BC$48,AU299&lt;Pieņēmumi!$BC$49), "Vidējs","Liels"))))</f>
        <v>Liels</v>
      </c>
      <c r="AW299" s="9">
        <f>IF(AV299="Mikro",Pieņēmumi!$BC$31*AT299*0.5,
IF(AV299="Mazs",Pieņēmumi!$BC$31*AT299,
IF(AV299="Vidējs",Pieņēmumi!$BC$32*AT299,
IF(AV299="Liels",Pieņēmumi!$BC$34*AT299,
0))))</f>
        <v>1.5151515151515151</v>
      </c>
      <c r="AX299" s="9">
        <f>IF(AV299="Mikro",Pieņēmumi!$BC$31*AT299*0.5,0)</f>
        <v>0</v>
      </c>
      <c r="AY299">
        <v>31</v>
      </c>
      <c r="AZ299">
        <v>1</v>
      </c>
      <c r="BA299" s="2">
        <f t="shared" si="245"/>
        <v>31</v>
      </c>
      <c r="BB299" s="6">
        <f>ROUNDUP(IF($A299=1,AY299/Pieņēmumi!$BN$39,IF($A299=2,AY299/Pieņēmumi!$BN$40,IF($A299=3,AY299/Pieņēmumi!$BN$41,AY299/Pieņēmumi!$BN$42))),$BB$10)</f>
        <v>2</v>
      </c>
      <c r="BC299" s="6">
        <f t="shared" si="225"/>
        <v>15.5</v>
      </c>
      <c r="BD299" s="6" t="str">
        <f>IF(AND(BC299&gt;=0,BC299&lt;Pieņēmumi!$BN$46),0,
IF(AND(BC299&gt;= Pieņēmumi!$BN$46,BC299&lt;Pieņēmumi!$BN$47), "Mikro",
IF(AND(BC299&gt;=Pieņēmumi!$BN$47,BC299&lt;Pieņēmumi!$BN$48), "Mazs",
IF(AND(BC299&gt;=Pieņēmumi!$BN$48,BC299&lt;Pieņēmumi!$BN$49), "Vidējs","Liels"))))</f>
        <v>Vidējs</v>
      </c>
      <c r="BE299" s="9">
        <f>IF(BD299="Mikro",Pieņēmumi!$BN$31*BB299*0.5,
IF(BD299="Mazs",Pieņēmumi!$BN$31*BB299,
IF(BD299="Vidējs",Pieņēmumi!$BN$32*BB299,
IF(BD299="Liels",Pieņēmumi!$BN$34*BB299,
0))))</f>
        <v>2.454780361757106</v>
      </c>
      <c r="BF299" s="9">
        <f>IF(BD299="Mikro",Pieņēmumi!$BN$31*BB299*0.5,0)</f>
        <v>0</v>
      </c>
      <c r="BG299">
        <v>17</v>
      </c>
      <c r="BH299">
        <v>1</v>
      </c>
      <c r="BI299" s="2">
        <f t="shared" si="238"/>
        <v>17</v>
      </c>
      <c r="BJ299" s="6">
        <f>ROUNDUP(IF($A299=1,BG299/Pieņēmumi!$BY$39,IF($A299=2,BG299/Pieņēmumi!$BY$40,IF($A299=3,BG299/Pieņēmumi!$BY$41,BG299/Pieņēmumi!$BY$42))),$BJ$10)</f>
        <v>1</v>
      </c>
      <c r="BK299" s="6">
        <f t="shared" si="226"/>
        <v>17</v>
      </c>
      <c r="BL299" s="6" t="str">
        <f>IF(AND(BK299&gt;=0,BK299&lt;Pieņēmumi!$BY$46),0,
IF(AND(BK299&gt;= Pieņēmumi!$BY$46,BK299&lt;Pieņēmumi!$BY$47), "Mikro",
IF(AND(BK299&gt;=Pieņēmumi!$BY$47,BK299&lt;Pieņēmumi!$BY$48), "Mazs",
IF(AND(BK299&gt;=Pieņēmumi!$BY$48,BK299&lt;Pieņēmumi!$BY$49), "Vidējs","Liels"))))</f>
        <v>Vidējs</v>
      </c>
      <c r="BM299" s="9">
        <f>IF(BL299="Mikro",Pieņēmumi!$BY$31*BJ299*0.5,
IF(BL299="Mazs",Pieņēmumi!$BY$31*BJ299,
IF(BL299="Vidējs",Pieņēmumi!$BY$32*BJ299,
IF(BL299="Liels",Pieņēmumi!$BY$34*BJ299,
0))))</f>
        <v>1.2919896640826873</v>
      </c>
      <c r="BN299" s="9">
        <f>IF(BL299="Mikro",Pieņēmumi!$BY$31*BJ299*0.5,0)</f>
        <v>0</v>
      </c>
      <c r="BO299">
        <v>17</v>
      </c>
      <c r="BP299">
        <v>1</v>
      </c>
      <c r="BQ299" s="2">
        <f t="shared" si="237"/>
        <v>17</v>
      </c>
      <c r="BR299" s="6">
        <f>ROUNDUP(IF($A299=1,BO299/Pieņēmumi!$CJ$39,IF($A299=2,BO299/Pieņēmumi!$CJ$40,IF($A299=3,BO299/Pieņēmumi!$CJ$41,BO299/Pieņēmumi!$CJ$42))),$BR$10)</f>
        <v>1</v>
      </c>
      <c r="BS299" s="6">
        <f t="shared" si="227"/>
        <v>17</v>
      </c>
      <c r="BT299" s="6" t="str">
        <f>IF(AND(BS299&gt;=0,BS299&lt;Pieņēmumi!$CJ$46),0,
IF(AND(BS299&gt;= Pieņēmumi!$CJ$46,BS299&lt;Pieņēmumi!$CJ$47), "Mikro",
IF(AND(BS299&gt;=Pieņēmumi!$CJ$47,BS299&lt;Pieņēmumi!$CJ$48), "Mazs",
IF(AND(BS299&gt;=Pieņēmumi!$CJ$48,BS299&lt;Pieņēmumi!$CJ$49), "Vidējs","Liels"))))</f>
        <v>Vidējs</v>
      </c>
      <c r="BU299" s="9">
        <f>IF(BT299="Mikro",Pieņēmumi!$CJ$31*BR299*0.5,
IF(BT299="Mazs",Pieņēmumi!$CJ$31*BR299,
IF(BT299="Vidējs",Pieņēmumi!$CJ$32*BR299,
IF(BT299="Liels",Pieņēmumi!$CJ$34*BR299,
0))))</f>
        <v>1.2919896640826873</v>
      </c>
      <c r="BV299" s="9">
        <f>IF(BT299="Mikro",Pieņēmumi!$CJ$31*BR299*0.5,0)</f>
        <v>0</v>
      </c>
      <c r="BW299">
        <v>35</v>
      </c>
      <c r="BX299">
        <v>1</v>
      </c>
      <c r="BY299" s="2">
        <f t="shared" si="246"/>
        <v>35</v>
      </c>
      <c r="BZ299" s="6">
        <f>ROUNDUP(IF($A299=1,BW299/Pieņēmumi!$CU$42,IF($A299=2,BW299/Pieņēmumi!$CU$43,IF($A299=3,BW299/Pieņēmumi!$CU$44,BW299/Pieņēmumi!$CU$45))),$CH$10)</f>
        <v>2</v>
      </c>
      <c r="CA299" s="6">
        <f t="shared" si="228"/>
        <v>17.5</v>
      </c>
      <c r="CB299" s="6" t="str">
        <f>IF(AND(CA299&gt;=0,CA299&lt;Pieņēmumi!$CU$49),0,
IF(AND(CA299&gt;=Pieņēmumi!$CU$49,CA299&lt;Pieņēmumi!$CU$50),"Mazs",
IF(AND(CA299&gt;=Pieņēmumi!$CU$50,CA299&lt;Pieņēmumi!$CU$51),"Vidējs","Liels")))</f>
        <v>Vidējs</v>
      </c>
      <c r="CC299" s="9">
        <f>IF(CB299="Mazs",Pieņēmumi!$CU$34*BZ299,IF(CB299="Vidējs",Pieņēmumi!$CU$35*BZ299,IF(CB299="Liels",Pieņēmumi!$CU$37*BZ299,0)))</f>
        <v>2.7777777777777781</v>
      </c>
      <c r="CD299" s="9">
        <f>IF(CB299="Mazs",(Pieņēmumi!$CU$35-Pieņēmumi!$CU$34)*BZ299,0)</f>
        <v>0</v>
      </c>
      <c r="CE299">
        <v>30</v>
      </c>
      <c r="CF299">
        <v>2</v>
      </c>
      <c r="CG299" s="2">
        <f t="shared" si="247"/>
        <v>15</v>
      </c>
      <c r="CH299" s="6">
        <f>ROUNDUP(IF($A299=1,CE299/Pieņēmumi!$DE$42,IF($A299=2,CE299/Pieņēmumi!$DE$43,IF($A299=3,CE299/Pieņēmumi!$DE$44,CE299/Pieņēmumi!$DE$45))),$CH$10)</f>
        <v>2</v>
      </c>
      <c r="CI299" s="6">
        <f t="shared" si="229"/>
        <v>15</v>
      </c>
      <c r="CJ299" s="6" t="str">
        <f>IF(AND(CI299&gt;=0,CI299&lt;Pieņēmumi!$DE$49),0,
IF(AND(CI299&gt;=Pieņēmumi!$DE$49,CI299&lt;Pieņēmumi!$DE$50),"Mazs",
IF(AND(CI299&gt;=Pieņēmumi!$DE$50,CI299&lt;Pieņēmumi!$DE$51),"Vidējs","Liels")))</f>
        <v>Vidējs</v>
      </c>
      <c r="CK299" s="9">
        <f>IF(CJ299="Mazs",Pieņēmumi!$DE$34*CH299,IF(CJ299="Vidējs",Pieņēmumi!$DE$35*CH299,IF(CJ299="Liels",Pieņēmumi!$DE$37*CH299,0)))</f>
        <v>2.7777777777777781</v>
      </c>
      <c r="CL299" s="9">
        <f>IF(CJ299="Mazs",(Pieņēmumi!$DE$35-Pieņēmumi!$DE$34)*CH299,0)</f>
        <v>0</v>
      </c>
      <c r="CM299">
        <v>38</v>
      </c>
      <c r="CN299">
        <v>2</v>
      </c>
      <c r="CO299" s="2">
        <f t="shared" si="248"/>
        <v>19</v>
      </c>
      <c r="CP299" s="6">
        <f>ROUNDUP(IF($A299=1,CM299/Pieņēmumi!$DO$42,IF($A299=2,CM299/Pieņēmumi!$DO$43,IF($A299=3,CM299/Pieņēmumi!$DO$44,CM299/Pieņēmumi!$DO$45))),$CP$10)</f>
        <v>2</v>
      </c>
      <c r="CQ299" s="6">
        <f t="shared" si="230"/>
        <v>19</v>
      </c>
      <c r="CR299" s="6" t="str">
        <f>IF(AND(CQ299&gt;=0,CQ299&lt;Pieņēmumi!$DO$49),0,
IF(AND(CQ299&gt;=Pieņēmumi!$DO$49,CQ299&lt;Pieņēmumi!$DO$50),"Mazs",
IF(AND(CQ299&gt;=Pieņēmumi!$DO$50,CQ299&lt;Pieņēmumi!$DO$51),"Vidējs","Liels")))</f>
        <v>Vidējs</v>
      </c>
      <c r="CS299" s="9">
        <f>IF(CR299="Mazs",Pieņēmumi!$DO$34*CP299,IF(CR299="Vidējs",Pieņēmumi!$DO$35*CP299,IF(CR299="Liels",Pieņēmumi!$DO$37*CP299,0)))</f>
        <v>2.7777777777777781</v>
      </c>
      <c r="CT299" s="9">
        <f>IF(CR299="Mazs",(Pieņēmumi!$DO$35-Pieņēmumi!$DO$34)*CP299,0)</f>
        <v>0</v>
      </c>
      <c r="CU299" s="6">
        <f t="shared" si="231"/>
        <v>296</v>
      </c>
      <c r="CV299" s="6">
        <f t="shared" si="232"/>
        <v>14</v>
      </c>
      <c r="CW299" s="2">
        <f t="shared" si="233"/>
        <v>21.142857142857142</v>
      </c>
      <c r="CX299" t="str">
        <f t="shared" si="234"/>
        <v>Vidējā</v>
      </c>
    </row>
    <row r="300" spans="1:102" x14ac:dyDescent="0.25">
      <c r="A300" s="5">
        <v>1</v>
      </c>
      <c r="B300" s="23">
        <v>0.49730681516283015</v>
      </c>
      <c r="C300">
        <v>56</v>
      </c>
      <c r="D300">
        <v>2</v>
      </c>
      <c r="E300" s="2">
        <f t="shared" si="239"/>
        <v>28</v>
      </c>
      <c r="F300" s="6">
        <f>ROUNDUP(IF($A300=1,C300/Pieņēmumi!$B$39,IF($A300=2,C300/Pieņēmumi!$B$40,IF($A300=3,C300/Pieņēmumi!$B$41,C300/Pieņēmumi!$B$42))),$F$10)</f>
        <v>3</v>
      </c>
      <c r="G300" s="6">
        <f t="shared" si="219"/>
        <v>18.666666666666668</v>
      </c>
      <c r="H300" s="6" t="str">
        <f>IF(AND(G300&gt;=0,G300&lt;Pieņēmumi!$B$46),0,
IF(AND(G300&gt;= Pieņēmumi!$B$46,G300&lt;Pieņēmumi!$B$47), "Mikro",
IF(AND(G300&gt;=Pieņēmumi!$B$47,G300&lt;Pieņēmumi!$B$48), "Mazs",
IF(AND(G300&gt;=Pieņēmumi!$B$48,G300&lt;Pieņēmumi!$B$49), "Vidējs","Liels"))))</f>
        <v>Vidējs</v>
      </c>
      <c r="I300" s="9">
        <f>IF(H300="Mikro",Pieņēmumi!$B$31*F300*0.5,
IF(H300="Mazs",Pieņēmumi!$B$31*F300,
IF(H300="Vidējs",Pieņēmumi!$B$32*F300,
IF(H300="Liels",Pieņēmumi!$B$34*F300,
0))))</f>
        <v>2.4224806201550386</v>
      </c>
      <c r="J300" s="9">
        <f>IF(H300="Mikro",Pieņēmumi!$B$31*F300*0.5,0)</f>
        <v>0</v>
      </c>
      <c r="K300">
        <v>56</v>
      </c>
      <c r="L300">
        <v>2</v>
      </c>
      <c r="M300" s="2">
        <f t="shared" si="242"/>
        <v>28</v>
      </c>
      <c r="N300" s="6">
        <f>ROUNDUP(IF($A300=1,K300/Pieņēmumi!$L$39,IF($A300=2,K300/Pieņēmumi!$L$40,IF($A300=3,K300/Pieņēmumi!$L$41,K300/Pieņēmumi!$L$42))),$N$10)</f>
        <v>3</v>
      </c>
      <c r="O300" s="6">
        <f t="shared" si="220"/>
        <v>18.666666666666668</v>
      </c>
      <c r="P300" s="6" t="str">
        <f>IF(AND(O300&gt;=0,O300&lt;Pieņēmumi!$L$46),0,
IF(AND(O300&gt;= Pieņēmumi!$L$46,O300&lt;Pieņēmumi!$L$47), "Mikro",
IF(AND(O300&gt;=Pieņēmumi!$L$47,O300&lt;Pieņēmumi!$L$48), "Mazs",
IF(AND(O300&gt;=Pieņēmumi!$L$48,O300&lt;Pieņēmumi!$L$49), "Vidējs","Liels"))))</f>
        <v>Vidējs</v>
      </c>
      <c r="Q300" s="9">
        <f>IF(P300="Mikro",Pieņēmumi!$L$31*N300*0.5,
IF(P300="Mazs",Pieņēmumi!$L$31*N300,
IF(P300="Vidējs",Pieņēmumi!$L$32*N300,
IF(P300="Liels",Pieņēmumi!$L$34*N300,
0))))</f>
        <v>2.5193798449612408</v>
      </c>
      <c r="R300" s="9">
        <f>IF(P300="Mikro",Pieņēmumi!$L$31*N300*0.5,0)</f>
        <v>0</v>
      </c>
      <c r="S300">
        <v>53</v>
      </c>
      <c r="T300">
        <v>2</v>
      </c>
      <c r="U300" s="2">
        <f t="shared" si="240"/>
        <v>26.5</v>
      </c>
      <c r="V300" s="6">
        <f>ROUNDUP(IF($A300=1,S300/Pieņēmumi!$V$39,IF($A300=2,S300/Pieņēmumi!$V$40,IF($A300=3,S300/Pieņēmumi!$V$41,S300/Pieņēmumi!$V$42))),$V$10)</f>
        <v>3</v>
      </c>
      <c r="W300" s="6">
        <f t="shared" si="221"/>
        <v>17.666666666666668</v>
      </c>
      <c r="X300" s="6" t="str">
        <f>IF(AND(W300&gt;=0,W300&lt;Pieņēmumi!$V$46),0,
IF(AND(W300&gt;= Pieņēmumi!$V$46,W300&lt;Pieņēmumi!$V$47), "Mikro",
IF(AND(W300&gt;=Pieņēmumi!$V$47,W300&lt;Pieņēmumi!$V$48), "Mazs",
IF(AND(W300&gt;=Pieņēmumi!$V$48,W300&lt;Pieņēmumi!$V$49), "Vidējs","Liels"))))</f>
        <v>Vidējs</v>
      </c>
      <c r="Y300" s="9">
        <f>IF(X300="Mikro",Pieņēmumi!$V$31*V300*0.5,
IF(X300="Mazs",Pieņēmumi!$V$31*V300,
IF(X300="Vidējs",Pieņēmumi!$V$32*V300,
IF(X300="Liels",Pieņēmumi!$V$34*V300,
0))))</f>
        <v>2.6162790697674421</v>
      </c>
      <c r="Z300" s="9">
        <f>IF(X300="Mikro",Pieņēmumi!$V$31*V300*0.5,0)</f>
        <v>0</v>
      </c>
      <c r="AA300">
        <v>60</v>
      </c>
      <c r="AB300">
        <v>2</v>
      </c>
      <c r="AC300" s="2">
        <f t="shared" si="243"/>
        <v>30</v>
      </c>
      <c r="AD300" s="6">
        <f>ROUNDUP(IF($A300=1,AA300/Pieņēmumi!$AF$39,IF($A300=2,AA300/Pieņēmumi!$AF$40,IF($A300=3,AA300/Pieņēmumi!$AF$41,AA300/Pieņēmumi!$AF$42))),$AD$10)</f>
        <v>3</v>
      </c>
      <c r="AE300" s="6">
        <f t="shared" si="222"/>
        <v>20</v>
      </c>
      <c r="AF300" s="6" t="str">
        <f>IF(AND(AE300&gt;=0,AE300&lt;Pieņēmumi!$AF$46),0,
IF(AND(AE300&gt;= Pieņēmumi!$AF$46,AE300&lt;Pieņēmumi!$AF$47), "Mikro",
IF(AND(AE300&gt;=Pieņēmumi!$AF$47,AE300&lt;Pieņēmumi!$AF$48), "Mazs",
IF(AND(AE300&gt;=Pieņēmumi!$AF$48,AE300&lt;Pieņēmumi!$AF$49), "Vidējs","Liels"))))</f>
        <v>Vidējs</v>
      </c>
      <c r="AG300" s="9">
        <f>IF(AF300="Mikro",Pieņēmumi!$AF$31*AD300*0.5,
IF(AF300="Mazs",Pieņēmumi!$AF$31*AD300,
IF(AF300="Vidējs",Pieņēmumi!$AF$32*AD300,
IF(AF300="Liels",Pieņēmumi!$AF$34*AD300,
0))))</f>
        <v>3.1007751937984498</v>
      </c>
      <c r="AH300" s="9">
        <f>IF(AF300="Mikro",Pieņēmumi!$AF$31*AD300*0.5,0)</f>
        <v>0</v>
      </c>
      <c r="AI300">
        <v>63</v>
      </c>
      <c r="AJ300">
        <v>2</v>
      </c>
      <c r="AK300" s="2">
        <f t="shared" si="244"/>
        <v>31.5</v>
      </c>
      <c r="AL300" s="6">
        <f>ROUNDUP(IF($A300=1,AI300/Pieņēmumi!$AR$39,IF($A300=2,AI300/Pieņēmumi!$AR$40,IF($A300=3,AI300/Pieņēmumi!$AR$41,AI300/Pieņēmumi!$AR$42))),$AL$10)</f>
        <v>3</v>
      </c>
      <c r="AM300" s="6">
        <f t="shared" si="223"/>
        <v>21</v>
      </c>
      <c r="AN300" s="6" t="str">
        <f>IF(AND(AM300&gt;=0,AM300&lt;Pieņēmumi!$AR$46),0,
IF(AND(AM300&gt;= Pieņēmumi!$AR$46,AM300&lt;Pieņēmumi!$AR$47), "Mikro",
IF(AND(AM300&gt;=Pieņēmumi!$AR$47,AM300&lt;Pieņēmumi!$AR$48), "Mazs",
IF(AND(AM300&gt;=Pieņēmumi!$AR$48,AM300&lt;Pieņēmumi!$AR$49), "Vidējs","Liels"))))</f>
        <v>Liels</v>
      </c>
      <c r="AO300" s="9">
        <f>IF(AN300="Mikro",Pieņēmumi!$AR$31*AL300*0.5,
IF(AN300="Mazs",Pieņēmumi!$AR$31*AL300,
IF(AN300="Vidējs",Pieņēmumi!$AR$32*AL300,
IF(AN300="Liels",Pieņēmumi!$AR$34*AL300,
0))))</f>
        <v>4.1125541125541121</v>
      </c>
      <c r="AP300" s="9">
        <f>IF(AN300="Mikro",Pieņēmumi!$AR$31*AL300*0.5,0)</f>
        <v>0</v>
      </c>
      <c r="AQ300">
        <v>63</v>
      </c>
      <c r="AR300">
        <v>2</v>
      </c>
      <c r="AS300" s="2">
        <f t="shared" si="241"/>
        <v>31.5</v>
      </c>
      <c r="AT300" s="6">
        <f>ROUNDUP(IF($A300=1,AQ300/Pieņēmumi!$BC$39,IF($A300=2,AQ300/Pieņēmumi!$BC$40,IF($A300=3,AQ300/Pieņēmumi!$BC$41,AQ300/Pieņēmumi!$BC$42))),$AT$10)</f>
        <v>3</v>
      </c>
      <c r="AU300" s="6">
        <f t="shared" si="224"/>
        <v>21</v>
      </c>
      <c r="AV300" s="6" t="str">
        <f>IF(AND(AU300&gt;=0,AU300&lt;Pieņēmumi!$BC$46),0,
IF(AND(AU300&gt;= Pieņēmumi!$BC$46,AU300&lt;Pieņēmumi!$BC$47), "Mikro",
IF(AND(AU300&gt;=Pieņēmumi!$BC$47,AU300&lt;Pieņēmumi!$BC$48), "Mazs",
IF(AND(AU300&gt;=Pieņēmumi!$BC$48,AU300&lt;Pieņēmumi!$BC$49), "Vidējs","Liels"))))</f>
        <v>Liels</v>
      </c>
      <c r="AW300" s="9">
        <f>IF(AV300="Mikro",Pieņēmumi!$BC$31*AT300*0.5,
IF(AV300="Mazs",Pieņēmumi!$BC$31*AT300,
IF(AV300="Vidējs",Pieņēmumi!$BC$32*AT300,
IF(AV300="Liels",Pieņēmumi!$BC$34*AT300,
0))))</f>
        <v>4.545454545454545</v>
      </c>
      <c r="AX300" s="9">
        <f>IF(AV300="Mikro",Pieņēmumi!$BC$31*AT300*0.5,0)</f>
        <v>0</v>
      </c>
      <c r="AY300">
        <v>92</v>
      </c>
      <c r="AZ300">
        <v>3</v>
      </c>
      <c r="BA300" s="2">
        <f t="shared" si="245"/>
        <v>30.666666666666668</v>
      </c>
      <c r="BB300" s="6">
        <f>ROUNDUP(IF($A300=1,AY300/Pieņēmumi!$BN$39,IF($A300=2,AY300/Pieņēmumi!$BN$40,IF($A300=3,AY300/Pieņēmumi!$BN$41,AY300/Pieņēmumi!$BN$42))),$BB$10)</f>
        <v>4</v>
      </c>
      <c r="BC300" s="6">
        <f t="shared" si="225"/>
        <v>23</v>
      </c>
      <c r="BD300" s="6" t="str">
        <f>IF(AND(BC300&gt;=0,BC300&lt;Pieņēmumi!$BN$46),0,
IF(AND(BC300&gt;= Pieņēmumi!$BN$46,BC300&lt;Pieņēmumi!$BN$47), "Mikro",
IF(AND(BC300&gt;=Pieņēmumi!$BN$47,BC300&lt;Pieņēmumi!$BN$48), "Mazs",
IF(AND(BC300&gt;=Pieņēmumi!$BN$48,BC300&lt;Pieņēmumi!$BN$49), "Vidējs","Liels"))))</f>
        <v>Liels</v>
      </c>
      <c r="BE300" s="9">
        <f>IF(BD300="Mikro",Pieņēmumi!$BN$31*BB300*0.5,
IF(BD300="Mazs",Pieņēmumi!$BN$31*BB300,
IF(BD300="Vidējs",Pieņēmumi!$BN$32*BB300,
IF(BD300="Liels",Pieņēmumi!$BN$34*BB300,
0))))</f>
        <v>6.3492063492063489</v>
      </c>
      <c r="BF300" s="9">
        <f>IF(BD300="Mikro",Pieņēmumi!$BN$31*BB300*0.5,0)</f>
        <v>0</v>
      </c>
      <c r="BG300">
        <v>95</v>
      </c>
      <c r="BH300">
        <v>3</v>
      </c>
      <c r="BI300" s="2">
        <f t="shared" si="238"/>
        <v>31.666666666666668</v>
      </c>
      <c r="BJ300" s="6">
        <f>ROUNDUP(IF($A300=1,BG300/Pieņēmumi!$BY$39,IF($A300=2,BG300/Pieņēmumi!$BY$40,IF($A300=3,BG300/Pieņēmumi!$BY$41,BG300/Pieņēmumi!$BY$42))),$BJ$10)</f>
        <v>4</v>
      </c>
      <c r="BK300" s="6">
        <f t="shared" si="226"/>
        <v>23.75</v>
      </c>
      <c r="BL300" s="6" t="str">
        <f>IF(AND(BK300&gt;=0,BK300&lt;Pieņēmumi!$BY$46),0,
IF(AND(BK300&gt;= Pieņēmumi!$BY$46,BK300&lt;Pieņēmumi!$BY$47), "Mikro",
IF(AND(BK300&gt;=Pieņēmumi!$BY$47,BK300&lt;Pieņēmumi!$BY$48), "Mazs",
IF(AND(BK300&gt;=Pieņēmumi!$BY$48,BK300&lt;Pieņēmumi!$BY$49), "Vidējs","Liels"))))</f>
        <v>Liels</v>
      </c>
      <c r="BM300" s="9">
        <f>IF(BL300="Mikro",Pieņēmumi!$BY$31*BJ300*0.5,
IF(BL300="Mazs",Pieņēmumi!$BY$31*BJ300,
IF(BL300="Vidējs",Pieņēmumi!$BY$32*BJ300,
IF(BL300="Liels",Pieņēmumi!$BY$34*BJ300,
0))))</f>
        <v>6.6378066378066372</v>
      </c>
      <c r="BN300" s="9">
        <f>IF(BL300="Mikro",Pieņēmumi!$BY$31*BJ300*0.5,0)</f>
        <v>0</v>
      </c>
      <c r="BO300">
        <v>94</v>
      </c>
      <c r="BP300">
        <v>3</v>
      </c>
      <c r="BQ300" s="2">
        <f t="shared" si="237"/>
        <v>31.333333333333332</v>
      </c>
      <c r="BR300" s="6">
        <f>ROUNDUP(IF($A300=1,BO300/Pieņēmumi!$CJ$39,IF($A300=2,BO300/Pieņēmumi!$CJ$40,IF($A300=3,BO300/Pieņēmumi!$CJ$41,BO300/Pieņēmumi!$CJ$42))),$BR$10)</f>
        <v>4</v>
      </c>
      <c r="BS300" s="6">
        <f t="shared" si="227"/>
        <v>23.5</v>
      </c>
      <c r="BT300" s="6" t="str">
        <f>IF(AND(BS300&gt;=0,BS300&lt;Pieņēmumi!$CJ$46),0,
IF(AND(BS300&gt;= Pieņēmumi!$CJ$46,BS300&lt;Pieņēmumi!$CJ$47), "Mikro",
IF(AND(BS300&gt;=Pieņēmumi!$CJ$47,BS300&lt;Pieņēmumi!$CJ$48), "Mazs",
IF(AND(BS300&gt;=Pieņēmumi!$CJ$48,BS300&lt;Pieņēmumi!$CJ$49), "Vidējs","Liels"))))</f>
        <v>Liels</v>
      </c>
      <c r="BU300" s="9">
        <f>IF(BT300="Mikro",Pieņēmumi!$CJ$31*BR300*0.5,
IF(BT300="Mazs",Pieņēmumi!$CJ$31*BR300,
IF(BT300="Vidējs",Pieņēmumi!$CJ$32*BR300,
IF(BT300="Liels",Pieņēmumi!$CJ$34*BR300,
0))))</f>
        <v>6.7821067821067818</v>
      </c>
      <c r="BV300" s="9">
        <f>IF(BT300="Mikro",Pieņēmumi!$CJ$31*BR300*0.5,0)</f>
        <v>0</v>
      </c>
      <c r="BW300">
        <v>95</v>
      </c>
      <c r="BX300">
        <v>3</v>
      </c>
      <c r="BY300" s="2">
        <f t="shared" si="246"/>
        <v>31.666666666666668</v>
      </c>
      <c r="BZ300" s="6">
        <f>ROUNDUP(IF($A300=1,BW300/Pieņēmumi!$CU$42,IF($A300=2,BW300/Pieņēmumi!$CU$43,IF($A300=3,BW300/Pieņēmumi!$CU$44,BW300/Pieņēmumi!$CU$45))),$CH$10)</f>
        <v>4</v>
      </c>
      <c r="CA300" s="6">
        <f t="shared" si="228"/>
        <v>23.75</v>
      </c>
      <c r="CB300" s="6" t="str">
        <f>IF(AND(CA300&gt;=0,CA300&lt;Pieņēmumi!$CU$49),0,
IF(AND(CA300&gt;=Pieņēmumi!$CU$49,CA300&lt;Pieņēmumi!$CU$50),"Mazs",
IF(AND(CA300&gt;=Pieņēmumi!$CU$50,CA300&lt;Pieņēmumi!$CU$51),"Vidējs","Liels")))</f>
        <v>Liels</v>
      </c>
      <c r="CC300" s="9">
        <f>IF(CB300="Mazs",Pieņēmumi!$CU$34*BZ300,IF(CB300="Vidējs",Pieņēmumi!$CU$35*BZ300,IF(CB300="Liels",Pieņēmumi!$CU$37*BZ300,0)))</f>
        <v>7.0707070707070701</v>
      </c>
      <c r="CD300" s="9">
        <f>IF(CB300="Mazs",(Pieņēmumi!$CU$35-Pieņēmumi!$CU$34)*BZ300,0)</f>
        <v>0</v>
      </c>
      <c r="CE300">
        <v>75</v>
      </c>
      <c r="CF300">
        <v>3</v>
      </c>
      <c r="CG300" s="2">
        <f t="shared" si="247"/>
        <v>25</v>
      </c>
      <c r="CH300" s="6">
        <f>ROUNDUP(IF($A300=1,CE300/Pieņēmumi!$DE$42,IF($A300=2,CE300/Pieņēmumi!$DE$43,IF($A300=3,CE300/Pieņēmumi!$DE$44,CE300/Pieņēmumi!$DE$45))),$CH$10)</f>
        <v>3</v>
      </c>
      <c r="CI300" s="6">
        <f t="shared" si="229"/>
        <v>25</v>
      </c>
      <c r="CJ300" s="6" t="str">
        <f>IF(AND(CI300&gt;=0,CI300&lt;Pieņēmumi!$DE$49),0,
IF(AND(CI300&gt;=Pieņēmumi!$DE$49,CI300&lt;Pieņēmumi!$DE$50),"Mazs",
IF(AND(CI300&gt;=Pieņēmumi!$DE$50,CI300&lt;Pieņēmumi!$DE$51),"Vidējs","Liels")))</f>
        <v>Liels</v>
      </c>
      <c r="CK300" s="9">
        <f>IF(CJ300="Mazs",Pieņēmumi!$DE$34*CH300,IF(CJ300="Vidējs",Pieņēmumi!$DE$35*CH300,IF(CJ300="Liels",Pieņēmumi!$DE$37*CH300,0)))</f>
        <v>5.3030303030303028</v>
      </c>
      <c r="CL300" s="9">
        <f>IF(CJ300="Mazs",(Pieņēmumi!$DE$35-Pieņēmumi!$DE$34)*CH300,0)</f>
        <v>0</v>
      </c>
      <c r="CM300">
        <v>79</v>
      </c>
      <c r="CN300">
        <v>3</v>
      </c>
      <c r="CO300" s="2">
        <f t="shared" si="248"/>
        <v>26.333333333333332</v>
      </c>
      <c r="CP300" s="6">
        <f>ROUNDUP(IF($A300=1,CM300/Pieņēmumi!$DO$42,IF($A300=2,CM300/Pieņēmumi!$DO$43,IF($A300=3,CM300/Pieņēmumi!$DO$44,CM300/Pieņēmumi!$DO$45))),$CP$10)</f>
        <v>4</v>
      </c>
      <c r="CQ300" s="6">
        <f t="shared" si="230"/>
        <v>19.75</v>
      </c>
      <c r="CR300" s="6" t="str">
        <f>IF(AND(CQ300&gt;=0,CQ300&lt;Pieņēmumi!$DO$49),0,
IF(AND(CQ300&gt;=Pieņēmumi!$DO$49,CQ300&lt;Pieņēmumi!$DO$50),"Mazs",
IF(AND(CQ300&gt;=Pieņēmumi!$DO$50,CQ300&lt;Pieņēmumi!$DO$51),"Vidējs","Liels")))</f>
        <v>Vidējs</v>
      </c>
      <c r="CS300" s="9">
        <f>IF(CR300="Mazs",Pieņēmumi!$DO$34*CP300,IF(CR300="Vidējs",Pieņēmumi!$DO$35*CP300,IF(CR300="Liels",Pieņēmumi!$DO$37*CP300,0)))</f>
        <v>5.5555555555555562</v>
      </c>
      <c r="CT300" s="9">
        <f>IF(CR300="Mazs",(Pieņēmumi!$DO$35-Pieņēmumi!$DO$34)*CP300,0)</f>
        <v>0</v>
      </c>
      <c r="CU300" s="6">
        <f t="shared" si="231"/>
        <v>881</v>
      </c>
      <c r="CV300" s="6">
        <f t="shared" si="232"/>
        <v>30</v>
      </c>
      <c r="CW300" s="2">
        <f t="shared" si="233"/>
        <v>29.366666666666667</v>
      </c>
      <c r="CX300" t="str">
        <f t="shared" si="234"/>
        <v>Lielā</v>
      </c>
    </row>
    <row r="301" spans="1:102" x14ac:dyDescent="0.25">
      <c r="A301" s="5">
        <v>3</v>
      </c>
      <c r="B301" s="23">
        <v>0.49413857446249354</v>
      </c>
      <c r="C301">
        <v>9</v>
      </c>
      <c r="D301">
        <v>1</v>
      </c>
      <c r="E301" s="2">
        <f t="shared" si="239"/>
        <v>9</v>
      </c>
      <c r="F301" s="6">
        <f>ROUNDUP(IF($A301=1,C301/Pieņēmumi!$B$39,IF($A301=2,C301/Pieņēmumi!$B$40,IF($A301=3,C301/Pieņēmumi!$B$41,C301/Pieņēmumi!$B$42))),$F$10)</f>
        <v>1</v>
      </c>
      <c r="G301" s="6">
        <f t="shared" si="219"/>
        <v>9</v>
      </c>
      <c r="H301" s="6" t="str">
        <f>IF(AND(G301&gt;=0,G301&lt;Pieņēmumi!$B$46),0,
IF(AND(G301&gt;= Pieņēmumi!$B$46,G301&lt;Pieņēmumi!$B$47), "Mikro",
IF(AND(G301&gt;=Pieņēmumi!$B$47,G301&lt;Pieņēmumi!$B$48), "Mazs",
IF(AND(G301&gt;=Pieņēmumi!$B$48,G301&lt;Pieņēmumi!$B$49), "Vidējs","Liels"))))</f>
        <v>Mazs</v>
      </c>
      <c r="I301" s="9">
        <f>IF(H301="Mikro",Pieņēmumi!$B$31*F301*0.5,
IF(H301="Mazs",Pieņēmumi!$B$31*F301,
IF(H301="Vidējs",Pieņēmumi!$B$32*F301,
IF(H301="Liels",Pieņēmumi!$B$34*F301,
0))))</f>
        <v>0.71584189231248063</v>
      </c>
      <c r="J301" s="9">
        <f>IF(H301="Mikro",Pieņēmumi!$B$31*F301*0.5,0)</f>
        <v>0</v>
      </c>
      <c r="K301">
        <v>12</v>
      </c>
      <c r="L301">
        <v>1</v>
      </c>
      <c r="M301" s="2">
        <f t="shared" si="242"/>
        <v>12</v>
      </c>
      <c r="N301" s="6">
        <f>ROUNDUP(IF($A301=1,K301/Pieņēmumi!$L$39,IF($A301=2,K301/Pieņēmumi!$L$40,IF($A301=3,K301/Pieņēmumi!$L$41,K301/Pieņēmumi!$L$42))),$N$10)</f>
        <v>1</v>
      </c>
      <c r="O301" s="6">
        <f t="shared" si="220"/>
        <v>12</v>
      </c>
      <c r="P301" s="6" t="str">
        <f>IF(AND(O301&gt;=0,O301&lt;Pieņēmumi!$L$46),0,
IF(AND(O301&gt;= Pieņēmumi!$L$46,O301&lt;Pieņēmumi!$L$47), "Mikro",
IF(AND(O301&gt;=Pieņēmumi!$L$47,O301&lt;Pieņēmumi!$L$48), "Mazs",
IF(AND(O301&gt;=Pieņēmumi!$L$48,O301&lt;Pieņēmumi!$L$49), "Vidējs","Liels"))))</f>
        <v>Vidējs</v>
      </c>
      <c r="Q301" s="9">
        <f>IF(P301="Mikro",Pieņēmumi!$L$31*N301*0.5,
IF(P301="Mazs",Pieņēmumi!$L$31*N301,
IF(P301="Vidējs",Pieņēmumi!$L$32*N301,
IF(P301="Liels",Pieņēmumi!$L$34*N301,
0))))</f>
        <v>0.83979328165374689</v>
      </c>
      <c r="R301" s="9">
        <f>IF(P301="Mikro",Pieņēmumi!$L$31*N301*0.5,0)</f>
        <v>0</v>
      </c>
      <c r="S301">
        <v>4</v>
      </c>
      <c r="T301">
        <v>1</v>
      </c>
      <c r="U301" s="2">
        <f t="shared" si="240"/>
        <v>4</v>
      </c>
      <c r="V301" s="6">
        <f>ROUNDUP(IF($A301=1,S301/Pieņēmumi!$V$39,IF($A301=2,S301/Pieņēmumi!$V$40,IF($A301=3,S301/Pieņēmumi!$V$41,S301/Pieņēmumi!$V$42))),$V$10)</f>
        <v>1</v>
      </c>
      <c r="W301" s="6">
        <f t="shared" si="221"/>
        <v>4</v>
      </c>
      <c r="X301" s="6" t="str">
        <f>IF(AND(W301&gt;=0,W301&lt;Pieņēmumi!$V$46),0,
IF(AND(W301&gt;= Pieņēmumi!$V$46,W301&lt;Pieņēmumi!$V$47), "Mikro",
IF(AND(W301&gt;=Pieņēmumi!$V$47,W301&lt;Pieņēmumi!$V$48), "Mazs",
IF(AND(W301&gt;=Pieņēmumi!$V$48,W301&lt;Pieņēmumi!$V$49), "Vidējs","Liels"))))</f>
        <v>Mikro</v>
      </c>
      <c r="Y301" s="9">
        <f>IF(X301="Mikro",Pieņēmumi!$V$31*V301*0.5,
IF(X301="Mazs",Pieņēmumi!$V$31*V301,
IF(X301="Vidējs",Pieņēmumi!$V$32*V301,
IF(X301="Liels",Pieņēmumi!$V$34*V301,
0))))</f>
        <v>0.38904450669156554</v>
      </c>
      <c r="Z301" s="9">
        <f>IF(X301="Mikro",Pieņēmumi!$V$31*V301*0.5,0)</f>
        <v>0.38904450669156554</v>
      </c>
      <c r="AA301">
        <v>6</v>
      </c>
      <c r="AB301">
        <v>1</v>
      </c>
      <c r="AC301" s="2">
        <f t="shared" si="243"/>
        <v>6</v>
      </c>
      <c r="AD301" s="6">
        <f>ROUNDUP(IF($A301=1,AA301/Pieņēmumi!$AF$39,IF($A301=2,AA301/Pieņēmumi!$AF$40,IF($A301=3,AA301/Pieņēmumi!$AF$41,AA301/Pieņēmumi!$AF$42))),$AD$10)</f>
        <v>1</v>
      </c>
      <c r="AE301" s="6">
        <f t="shared" si="222"/>
        <v>6</v>
      </c>
      <c r="AF301" s="6" t="str">
        <f>IF(AND(AE301&gt;=0,AE301&lt;Pieņēmumi!$AF$46),0,
IF(AND(AE301&gt;= Pieņēmumi!$AF$46,AE301&lt;Pieņēmumi!$AF$47), "Mikro",
IF(AND(AE301&gt;=Pieņēmumi!$AF$47,AE301&lt;Pieņēmumi!$AF$48), "Mazs",
IF(AND(AE301&gt;=Pieņēmumi!$AF$48,AE301&lt;Pieņēmumi!$AF$49), "Vidējs","Liels"))))</f>
        <v>Mikro</v>
      </c>
      <c r="AG301" s="9">
        <f>IF(AF301="Mikro",Pieņēmumi!$AF$31*AD301*0.5,
IF(AF301="Mazs",Pieņēmumi!$AF$31*AD301,
IF(AF301="Vidējs",Pieņēmumi!$AF$32*AD301,
IF(AF301="Liels",Pieņēmumi!$AF$34*AD301,
0))))</f>
        <v>0.42016806722689076</v>
      </c>
      <c r="AH301" s="9">
        <f>IF(AF301="Mikro",Pieņēmumi!$AF$31*AD301*0.5,0)</f>
        <v>0.42016806722689076</v>
      </c>
      <c r="AI301">
        <v>10</v>
      </c>
      <c r="AJ301">
        <v>1</v>
      </c>
      <c r="AK301" s="2">
        <f t="shared" si="244"/>
        <v>10</v>
      </c>
      <c r="AL301" s="6">
        <f>ROUNDUP(IF($A301=1,AI301/Pieņēmumi!$AR$39,IF($A301=2,AI301/Pieņēmumi!$AR$40,IF($A301=3,AI301/Pieņēmumi!$AR$41,AI301/Pieņēmumi!$AR$42))),$AL$10)</f>
        <v>1</v>
      </c>
      <c r="AM301" s="6">
        <f t="shared" si="223"/>
        <v>10</v>
      </c>
      <c r="AN301" s="6" t="str">
        <f>IF(AND(AM301&gt;=0,AM301&lt;Pieņēmumi!$AR$46),0,
IF(AND(AM301&gt;= Pieņēmumi!$AR$46,AM301&lt;Pieņēmumi!$AR$47), "Mikro",
IF(AND(AM301&gt;=Pieņēmumi!$AR$47,AM301&lt;Pieņēmumi!$AR$48), "Mazs",
IF(AND(AM301&gt;=Pieņēmumi!$AR$48,AM301&lt;Pieņēmumi!$AR$49), "Vidējs","Liels"))))</f>
        <v>Mazs</v>
      </c>
      <c r="AO301" s="9">
        <f>IF(AN301="Mikro",Pieņēmumi!$AR$31*AL301*0.5,
IF(AN301="Mazs",Pieņēmumi!$AR$31*AL301,
IF(AN301="Vidējs",Pieņēmumi!$AR$32*AL301,
IF(AN301="Liels",Pieņēmumi!$AR$34*AL301,
0))))</f>
        <v>0.90258325552443208</v>
      </c>
      <c r="AP301" s="9">
        <f>IF(AN301="Mikro",Pieņēmumi!$AR$31*AL301*0.5,0)</f>
        <v>0</v>
      </c>
      <c r="AQ301">
        <v>13</v>
      </c>
      <c r="AR301">
        <v>1</v>
      </c>
      <c r="AS301" s="2">
        <f t="shared" si="241"/>
        <v>13</v>
      </c>
      <c r="AT301" s="6">
        <f>ROUNDUP(IF($A301=1,AQ301/Pieņēmumi!$BC$39,IF($A301=2,AQ301/Pieņēmumi!$BC$40,IF($A301=3,AQ301/Pieņēmumi!$BC$41,AQ301/Pieņēmumi!$BC$42))),$AT$10)</f>
        <v>1</v>
      </c>
      <c r="AU301" s="6">
        <f t="shared" si="224"/>
        <v>13</v>
      </c>
      <c r="AV301" s="6" t="str">
        <f>IF(AND(AU301&gt;=0,AU301&lt;Pieņēmumi!$BC$46),0,
IF(AND(AU301&gt;= Pieņēmumi!$BC$46,AU301&lt;Pieņēmumi!$BC$47), "Mikro",
IF(AND(AU301&gt;=Pieņēmumi!$BC$47,AU301&lt;Pieņēmumi!$BC$48), "Mazs",
IF(AND(AU301&gt;=Pieņēmumi!$BC$48,AU301&lt;Pieņēmumi!$BC$49), "Vidējs","Liels"))))</f>
        <v>Vidējs</v>
      </c>
      <c r="AW301" s="9">
        <f>IF(AV301="Mikro",Pieņēmumi!$BC$31*AT301*0.5,
IF(AV301="Mazs",Pieņēmumi!$BC$31*AT301,
IF(AV301="Vidējs",Pieņēmumi!$BC$32*AT301,
IF(AV301="Liels",Pieņēmumi!$BC$34*AT301,
0))))</f>
        <v>1.1627906976744187</v>
      </c>
      <c r="AX301" s="9">
        <f>IF(AV301="Mikro",Pieņēmumi!$BC$31*AT301*0.5,0)</f>
        <v>0</v>
      </c>
      <c r="AY301">
        <v>10</v>
      </c>
      <c r="AZ301">
        <v>1</v>
      </c>
      <c r="BA301" s="2">
        <f t="shared" si="245"/>
        <v>10</v>
      </c>
      <c r="BB301" s="6">
        <f>ROUNDUP(IF($A301=1,AY301/Pieņēmumi!$BN$39,IF($A301=2,AY301/Pieņēmumi!$BN$40,IF($A301=3,AY301/Pieņēmumi!$BN$41,AY301/Pieņēmumi!$BN$42))),$BB$10)</f>
        <v>1</v>
      </c>
      <c r="BC301" s="6">
        <f t="shared" si="225"/>
        <v>10</v>
      </c>
      <c r="BD301" s="6" t="str">
        <f>IF(AND(BC301&gt;=0,BC301&lt;Pieņēmumi!$BN$46),0,
IF(AND(BC301&gt;= Pieņēmumi!$BN$46,BC301&lt;Pieņēmumi!$BN$47), "Mikro",
IF(AND(BC301&gt;=Pieņēmumi!$BN$47,BC301&lt;Pieņēmumi!$BN$48), "Mazs",
IF(AND(BC301&gt;=Pieņēmumi!$BN$48,BC301&lt;Pieņēmumi!$BN$49), "Vidējs","Liels"))))</f>
        <v>Mazs</v>
      </c>
      <c r="BE301" s="9">
        <f>IF(BD301="Mikro",Pieņēmumi!$BN$31*BB301*0.5,
IF(BD301="Mazs",Pieņēmumi!$BN$31*BB301,
IF(BD301="Vidējs",Pieņēmumi!$BN$32*BB301,
IF(BD301="Liels",Pieņēmumi!$BN$34*BB301,
0))))</f>
        <v>1.0270774976657331</v>
      </c>
      <c r="BF301" s="9">
        <f>IF(BD301="Mikro",Pieņēmumi!$BN$31*BB301*0.5,0)</f>
        <v>0</v>
      </c>
      <c r="BG301">
        <v>15</v>
      </c>
      <c r="BH301">
        <v>1</v>
      </c>
      <c r="BI301" s="2">
        <f t="shared" si="238"/>
        <v>15</v>
      </c>
      <c r="BJ301" s="6">
        <f>ROUNDUP(IF($A301=1,BG301/Pieņēmumi!$BY$39,IF($A301=2,BG301/Pieņēmumi!$BY$40,IF($A301=3,BG301/Pieņēmumi!$BY$41,BG301/Pieņēmumi!$BY$42))),$BJ$10)</f>
        <v>1</v>
      </c>
      <c r="BK301" s="6">
        <f t="shared" si="226"/>
        <v>15</v>
      </c>
      <c r="BL301" s="6" t="str">
        <f>IF(AND(BK301&gt;=0,BK301&lt;Pieņēmumi!$BY$46),0,
IF(AND(BK301&gt;= Pieņēmumi!$BY$46,BK301&lt;Pieņēmumi!$BY$47), "Mikro",
IF(AND(BK301&gt;=Pieņēmumi!$BY$47,BK301&lt;Pieņēmumi!$BY$48), "Mazs",
IF(AND(BK301&gt;=Pieņēmumi!$BY$48,BK301&lt;Pieņēmumi!$BY$49), "Vidējs","Liels"))))</f>
        <v>Vidējs</v>
      </c>
      <c r="BM301" s="9">
        <f>IF(BL301="Mikro",Pieņēmumi!$BY$31*BJ301*0.5,
IF(BL301="Mazs",Pieņēmumi!$BY$31*BJ301,
IF(BL301="Vidējs",Pieņēmumi!$BY$32*BJ301,
IF(BL301="Liels",Pieņēmumi!$BY$34*BJ301,
0))))</f>
        <v>1.2919896640826873</v>
      </c>
      <c r="BN301" s="9">
        <f>IF(BL301="Mikro",Pieņēmumi!$BY$31*BJ301*0.5,0)</f>
        <v>0</v>
      </c>
      <c r="BO301">
        <v>9</v>
      </c>
      <c r="BP301">
        <v>1</v>
      </c>
      <c r="BQ301" s="2">
        <f t="shared" si="237"/>
        <v>9</v>
      </c>
      <c r="BR301" s="6">
        <f>ROUNDUP(IF($A301=1,BO301/Pieņēmumi!$CJ$39,IF($A301=2,BO301/Pieņēmumi!$CJ$40,IF($A301=3,BO301/Pieņēmumi!$CJ$41,BO301/Pieņēmumi!$CJ$42))),$BR$10)</f>
        <v>1</v>
      </c>
      <c r="BS301" s="6">
        <f t="shared" si="227"/>
        <v>9</v>
      </c>
      <c r="BT301" s="6" t="str">
        <f>IF(AND(BS301&gt;=0,BS301&lt;Pieņēmumi!$CJ$46),0,
IF(AND(BS301&gt;= Pieņēmumi!$CJ$46,BS301&lt;Pieņēmumi!$CJ$47), "Mikro",
IF(AND(BS301&gt;=Pieņēmumi!$CJ$47,BS301&lt;Pieņēmumi!$CJ$48), "Mazs",
IF(AND(BS301&gt;=Pieņēmumi!$CJ$48,BS301&lt;Pieņēmumi!$CJ$49), "Vidējs","Liels"))))</f>
        <v>Mazs</v>
      </c>
      <c r="BU301" s="9">
        <f>IF(BT301="Mikro",Pieņēmumi!$CJ$31*BR301*0.5,
IF(BT301="Mazs",Pieņēmumi!$CJ$31*BR301,
IF(BT301="Vidējs",Pieņēmumi!$CJ$32*BR301,
IF(BT301="Liels",Pieņēmumi!$CJ$34*BR301,
0))))</f>
        <v>1.0893246187363834</v>
      </c>
      <c r="BV301" s="9">
        <f>IF(BT301="Mikro",Pieņēmumi!$CJ$31*BR301*0.5,0)</f>
        <v>0</v>
      </c>
      <c r="BW301">
        <v>0</v>
      </c>
      <c r="BX301">
        <v>0</v>
      </c>
      <c r="BY301" s="2">
        <v>0</v>
      </c>
      <c r="BZ301" s="6">
        <f>ROUNDUP(IF($A301=1,BW301/Pieņēmumi!$CU$42,IF($A301=2,BW301/Pieņēmumi!$CU$43,IF($A301=3,BW301/Pieņēmumi!$CU$44,BW301/Pieņēmumi!$CU$45))),$CH$10)</f>
        <v>0</v>
      </c>
      <c r="CA301" s="6">
        <f t="shared" si="228"/>
        <v>0</v>
      </c>
      <c r="CB301" s="6">
        <f>IF(AND(CA301&gt;=0,CA301&lt;Pieņēmumi!$CU$49),0,
IF(AND(CA301&gt;=Pieņēmumi!$CU$49,CA301&lt;Pieņēmumi!$CU$50),"Mazs",
IF(AND(CA301&gt;=Pieņēmumi!$CU$50,CA301&lt;Pieņēmumi!$CU$51),"Vidējs","Liels")))</f>
        <v>0</v>
      </c>
      <c r="CC301" s="9">
        <f>IF(CB301="Mazs",Pieņēmumi!$CU$34*BZ301,IF(CB301="Vidējs",Pieņēmumi!$CU$35*BZ301,IF(CB301="Liels",Pieņēmumi!$CU$37*BZ301,0)))</f>
        <v>0</v>
      </c>
      <c r="CD301" s="9">
        <f>IF(CB301="Mazs",(Pieņēmumi!$CU$35-Pieņēmumi!$CU$34)*BZ301,0)</f>
        <v>0</v>
      </c>
      <c r="CE301">
        <v>0</v>
      </c>
      <c r="CF301">
        <v>0</v>
      </c>
      <c r="CG301" s="2">
        <v>0</v>
      </c>
      <c r="CH301" s="6">
        <f>ROUNDUP(IF($A301=1,CE301/Pieņēmumi!$DE$42,IF($A301=2,CE301/Pieņēmumi!$DE$43,IF($A301=3,CE301/Pieņēmumi!$DE$44,CE301/Pieņēmumi!$DE$45))),$CH$10)</f>
        <v>0</v>
      </c>
      <c r="CI301" s="6">
        <f t="shared" si="229"/>
        <v>0</v>
      </c>
      <c r="CJ301" s="6">
        <f>IF(AND(CI301&gt;=0,CI301&lt;Pieņēmumi!$DE$49),0,
IF(AND(CI301&gt;=Pieņēmumi!$DE$49,CI301&lt;Pieņēmumi!$DE$50),"Mazs",
IF(AND(CI301&gt;=Pieņēmumi!$DE$50,CI301&lt;Pieņēmumi!$DE$51),"Vidējs","Liels")))</f>
        <v>0</v>
      </c>
      <c r="CK301" s="9">
        <f>IF(CJ301="Mazs",Pieņēmumi!$DE$34*CH301,IF(CJ301="Vidējs",Pieņēmumi!$DE$35*CH301,IF(CJ301="Liels",Pieņēmumi!$DE$37*CH301,0)))</f>
        <v>0</v>
      </c>
      <c r="CL301" s="9">
        <f>IF(CJ301="Mazs",(Pieņēmumi!$DE$35-Pieņēmumi!$DE$34)*CH301,0)</f>
        <v>0</v>
      </c>
      <c r="CM301">
        <v>0</v>
      </c>
      <c r="CN301">
        <v>0</v>
      </c>
      <c r="CO301" s="2">
        <v>0</v>
      </c>
      <c r="CP301" s="6">
        <f>ROUNDUP(IF($A301=1,CM301/Pieņēmumi!$DO$42,IF($A301=2,CM301/Pieņēmumi!$DO$43,IF($A301=3,CM301/Pieņēmumi!$DO$44,CM301/Pieņēmumi!$DO$45))),$CP$10)</f>
        <v>0</v>
      </c>
      <c r="CQ301" s="6">
        <f t="shared" si="230"/>
        <v>0</v>
      </c>
      <c r="CR301" s="6">
        <f>IF(AND(CQ301&gt;=0,CQ301&lt;Pieņēmumi!$DO$49),0,
IF(AND(CQ301&gt;=Pieņēmumi!$DO$49,CQ301&lt;Pieņēmumi!$DO$50),"Mazs",
IF(AND(CQ301&gt;=Pieņēmumi!$DO$50,CQ301&lt;Pieņēmumi!$DO$51),"Vidējs","Liels")))</f>
        <v>0</v>
      </c>
      <c r="CS301" s="9">
        <f>IF(CR301="Mazs",Pieņēmumi!$DO$34*CP301,IF(CR301="Vidējs",Pieņēmumi!$DO$35*CP301,IF(CR301="Liels",Pieņēmumi!$DO$37*CP301,0)))</f>
        <v>0</v>
      </c>
      <c r="CT301" s="9">
        <f>IF(CR301="Mazs",(Pieņēmumi!$DO$35-Pieņēmumi!$DO$34)*CP301,0)</f>
        <v>0</v>
      </c>
      <c r="CU301" s="6">
        <f t="shared" si="231"/>
        <v>88</v>
      </c>
      <c r="CV301" s="6">
        <f t="shared" si="232"/>
        <v>9</v>
      </c>
      <c r="CW301" s="2">
        <f t="shared" si="233"/>
        <v>9.7777777777777786</v>
      </c>
      <c r="CX301" t="str">
        <f t="shared" si="234"/>
        <v>Mazā</v>
      </c>
    </row>
    <row r="302" spans="1:102" x14ac:dyDescent="0.25">
      <c r="A302" s="5">
        <v>2</v>
      </c>
      <c r="B302" s="23">
        <v>0.49337654556937949</v>
      </c>
      <c r="C302">
        <v>100</v>
      </c>
      <c r="D302">
        <v>4</v>
      </c>
      <c r="E302" s="2">
        <f t="shared" si="239"/>
        <v>25</v>
      </c>
      <c r="F302" s="6">
        <f>ROUNDUP(IF($A302=1,C302/Pieņēmumi!$B$39,IF($A302=2,C302/Pieņēmumi!$B$40,IF($A302=3,C302/Pieņēmumi!$B$41,C302/Pieņēmumi!$B$42))),$F$10)</f>
        <v>5</v>
      </c>
      <c r="G302" s="6">
        <f t="shared" si="219"/>
        <v>20</v>
      </c>
      <c r="H302" s="6" t="str">
        <f>IF(AND(G302&gt;=0,G302&lt;Pieņēmumi!$B$46),0,
IF(AND(G302&gt;= Pieņēmumi!$B$46,G302&lt;Pieņēmumi!$B$47), "Mikro",
IF(AND(G302&gt;=Pieņēmumi!$B$47,G302&lt;Pieņēmumi!$B$48), "Mazs",
IF(AND(G302&gt;=Pieņēmumi!$B$48,G302&lt;Pieņēmumi!$B$49), "Vidējs","Liels"))))</f>
        <v>Vidējs</v>
      </c>
      <c r="I302" s="9">
        <f>IF(H302="Mikro",Pieņēmumi!$B$31*F302*0.5,
IF(H302="Mazs",Pieņēmumi!$B$31*F302,
IF(H302="Vidējs",Pieņēmumi!$B$32*F302,
IF(H302="Liels",Pieņēmumi!$B$34*F302,
0))))</f>
        <v>4.0374677002583974</v>
      </c>
      <c r="J302" s="9">
        <f>IF(H302="Mikro",Pieņēmumi!$B$31*F302*0.5,0)</f>
        <v>0</v>
      </c>
      <c r="K302">
        <v>82</v>
      </c>
      <c r="L302">
        <v>3</v>
      </c>
      <c r="M302" s="2">
        <f t="shared" si="242"/>
        <v>27.333333333333332</v>
      </c>
      <c r="N302" s="6">
        <f>ROUNDUP(IF($A302=1,K302/Pieņēmumi!$L$39,IF($A302=2,K302/Pieņēmumi!$L$40,IF($A302=3,K302/Pieņēmumi!$L$41,K302/Pieņēmumi!$L$42))),$N$10)</f>
        <v>5</v>
      </c>
      <c r="O302" s="6">
        <f t="shared" si="220"/>
        <v>16.399999999999999</v>
      </c>
      <c r="P302" s="6" t="str">
        <f>IF(AND(O302&gt;=0,O302&lt;Pieņēmumi!$L$46),0,
IF(AND(O302&gt;= Pieņēmumi!$L$46,O302&lt;Pieņēmumi!$L$47), "Mikro",
IF(AND(O302&gt;=Pieņēmumi!$L$47,O302&lt;Pieņēmumi!$L$48), "Mazs",
IF(AND(O302&gt;=Pieņēmumi!$L$48,O302&lt;Pieņēmumi!$L$49), "Vidējs","Liels"))))</f>
        <v>Vidējs</v>
      </c>
      <c r="Q302" s="9">
        <f>IF(P302="Mikro",Pieņēmumi!$L$31*N302*0.5,
IF(P302="Mazs",Pieņēmumi!$L$31*N302,
IF(P302="Vidējs",Pieņēmumi!$L$32*N302,
IF(P302="Liels",Pieņēmumi!$L$34*N302,
0))))</f>
        <v>4.1989664082687348</v>
      </c>
      <c r="R302" s="9">
        <f>IF(P302="Mikro",Pieņēmumi!$L$31*N302*0.5,0)</f>
        <v>0</v>
      </c>
      <c r="S302">
        <v>80</v>
      </c>
      <c r="T302">
        <v>3</v>
      </c>
      <c r="U302" s="2">
        <f t="shared" si="240"/>
        <v>26.666666666666668</v>
      </c>
      <c r="V302" s="6">
        <f>ROUNDUP(IF($A302=1,S302/Pieņēmumi!$V$39,IF($A302=2,S302/Pieņēmumi!$V$40,IF($A302=3,S302/Pieņēmumi!$V$41,S302/Pieņēmumi!$V$42))),$V$10)</f>
        <v>4</v>
      </c>
      <c r="W302" s="6">
        <f t="shared" si="221"/>
        <v>20</v>
      </c>
      <c r="X302" s="6" t="str">
        <f>IF(AND(W302&gt;=0,W302&lt;Pieņēmumi!$V$46),0,
IF(AND(W302&gt;= Pieņēmumi!$V$46,W302&lt;Pieņēmumi!$V$47), "Mikro",
IF(AND(W302&gt;=Pieņēmumi!$V$47,W302&lt;Pieņēmumi!$V$48), "Mazs",
IF(AND(W302&gt;=Pieņēmumi!$V$48,W302&lt;Pieņēmumi!$V$49), "Vidējs","Liels"))))</f>
        <v>Vidējs</v>
      </c>
      <c r="Y302" s="9">
        <f>IF(X302="Mikro",Pieņēmumi!$V$31*V302*0.5,
IF(X302="Mazs",Pieņēmumi!$V$31*V302,
IF(X302="Vidējs",Pieņēmumi!$V$32*V302,
IF(X302="Liels",Pieņēmumi!$V$34*V302,
0))))</f>
        <v>3.4883720930232562</v>
      </c>
      <c r="Z302" s="9">
        <f>IF(X302="Mikro",Pieņēmumi!$V$31*V302*0.5,0)</f>
        <v>0</v>
      </c>
      <c r="AA302">
        <v>82</v>
      </c>
      <c r="AB302">
        <v>3</v>
      </c>
      <c r="AC302" s="2">
        <f t="shared" si="243"/>
        <v>27.333333333333332</v>
      </c>
      <c r="AD302" s="6">
        <f>ROUNDUP(IF($A302=1,AA302/Pieņēmumi!$AF$39,IF($A302=2,AA302/Pieņēmumi!$AF$40,IF($A302=3,AA302/Pieņēmumi!$AF$41,AA302/Pieņēmumi!$AF$42))),$AD$10)</f>
        <v>5</v>
      </c>
      <c r="AE302" s="6">
        <f t="shared" si="222"/>
        <v>16.399999999999999</v>
      </c>
      <c r="AF302" s="6" t="str">
        <f>IF(AND(AE302&gt;=0,AE302&lt;Pieņēmumi!$AF$46),0,
IF(AND(AE302&gt;= Pieņēmumi!$AF$46,AE302&lt;Pieņēmumi!$AF$47), "Mikro",
IF(AND(AE302&gt;=Pieņēmumi!$AF$47,AE302&lt;Pieņēmumi!$AF$48), "Mazs",
IF(AND(AE302&gt;=Pieņēmumi!$AF$48,AE302&lt;Pieņēmumi!$AF$49), "Vidējs","Liels"))))</f>
        <v>Vidējs</v>
      </c>
      <c r="AG302" s="9">
        <f>IF(AF302="Mikro",Pieņēmumi!$AF$31*AD302*0.5,
IF(AF302="Mazs",Pieņēmumi!$AF$31*AD302,
IF(AF302="Vidējs",Pieņēmumi!$AF$32*AD302,
IF(AF302="Liels",Pieņēmumi!$AF$34*AD302,
0))))</f>
        <v>5.1679586563307502</v>
      </c>
      <c r="AH302" s="9">
        <f>IF(AF302="Mikro",Pieņēmumi!$AF$31*AD302*0.5,0)</f>
        <v>0</v>
      </c>
      <c r="AI302">
        <v>85</v>
      </c>
      <c r="AJ302">
        <v>4</v>
      </c>
      <c r="AK302" s="2">
        <f t="shared" si="244"/>
        <v>21.25</v>
      </c>
      <c r="AL302" s="6">
        <f>ROUNDUP(IF($A302=1,AI302/Pieņēmumi!$AR$39,IF($A302=2,AI302/Pieņēmumi!$AR$40,IF($A302=3,AI302/Pieņēmumi!$AR$41,AI302/Pieņēmumi!$AR$42))),$AL$10)</f>
        <v>4</v>
      </c>
      <c r="AM302" s="6">
        <f t="shared" si="223"/>
        <v>21.25</v>
      </c>
      <c r="AN302" s="6" t="str">
        <f>IF(AND(AM302&gt;=0,AM302&lt;Pieņēmumi!$AR$46),0,
IF(AND(AM302&gt;= Pieņēmumi!$AR$46,AM302&lt;Pieņēmumi!$AR$47), "Mikro",
IF(AND(AM302&gt;=Pieņēmumi!$AR$47,AM302&lt;Pieņēmumi!$AR$48), "Mazs",
IF(AND(AM302&gt;=Pieņēmumi!$AR$48,AM302&lt;Pieņēmumi!$AR$49), "Vidējs","Liels"))))</f>
        <v>Liels</v>
      </c>
      <c r="AO302" s="9">
        <f>IF(AN302="Mikro",Pieņēmumi!$AR$31*AL302*0.5,
IF(AN302="Mazs",Pieņēmumi!$AR$31*AL302,
IF(AN302="Vidējs",Pieņēmumi!$AR$32*AL302,
IF(AN302="Liels",Pieņēmumi!$AR$34*AL302,
0))))</f>
        <v>5.4834054834054831</v>
      </c>
      <c r="AP302" s="9">
        <f>IF(AN302="Mikro",Pieņēmumi!$AR$31*AL302*0.5,0)</f>
        <v>0</v>
      </c>
      <c r="AQ302">
        <v>97</v>
      </c>
      <c r="AR302">
        <v>4</v>
      </c>
      <c r="AS302" s="2">
        <f t="shared" si="241"/>
        <v>24.25</v>
      </c>
      <c r="AT302" s="6">
        <f>ROUNDUP(IF($A302=1,AQ302/Pieņēmumi!$BC$39,IF($A302=2,AQ302/Pieņēmumi!$BC$40,IF($A302=3,AQ302/Pieņēmumi!$BC$41,AQ302/Pieņēmumi!$BC$42))),$AT$10)</f>
        <v>4</v>
      </c>
      <c r="AU302" s="6">
        <f t="shared" si="224"/>
        <v>24.25</v>
      </c>
      <c r="AV302" s="6" t="str">
        <f>IF(AND(AU302&gt;=0,AU302&lt;Pieņēmumi!$BC$46),0,
IF(AND(AU302&gt;= Pieņēmumi!$BC$46,AU302&lt;Pieņēmumi!$BC$47), "Mikro",
IF(AND(AU302&gt;=Pieņēmumi!$BC$47,AU302&lt;Pieņēmumi!$BC$48), "Mazs",
IF(AND(AU302&gt;=Pieņēmumi!$BC$48,AU302&lt;Pieņēmumi!$BC$49), "Vidējs","Liels"))))</f>
        <v>Liels</v>
      </c>
      <c r="AW302" s="9">
        <f>IF(AV302="Mikro",Pieņēmumi!$BC$31*AT302*0.5,
IF(AV302="Mazs",Pieņēmumi!$BC$31*AT302,
IF(AV302="Vidējs",Pieņēmumi!$BC$32*AT302,
IF(AV302="Liels",Pieņēmumi!$BC$34*AT302,
0))))</f>
        <v>6.0606060606060606</v>
      </c>
      <c r="AX302" s="9">
        <f>IF(AV302="Mikro",Pieņēmumi!$BC$31*AT302*0.5,0)</f>
        <v>0</v>
      </c>
      <c r="AY302">
        <v>96</v>
      </c>
      <c r="AZ302">
        <v>4</v>
      </c>
      <c r="BA302" s="2">
        <f t="shared" si="245"/>
        <v>24</v>
      </c>
      <c r="BB302" s="6">
        <f>ROUNDUP(IF($A302=1,AY302/Pieņēmumi!$BN$39,IF($A302=2,AY302/Pieņēmumi!$BN$40,IF($A302=3,AY302/Pieņēmumi!$BN$41,AY302/Pieņēmumi!$BN$42))),$BB$10)</f>
        <v>4</v>
      </c>
      <c r="BC302" s="6">
        <f t="shared" si="225"/>
        <v>24</v>
      </c>
      <c r="BD302" s="6" t="str">
        <f>IF(AND(BC302&gt;=0,BC302&lt;Pieņēmumi!$BN$46),0,
IF(AND(BC302&gt;= Pieņēmumi!$BN$46,BC302&lt;Pieņēmumi!$BN$47), "Mikro",
IF(AND(BC302&gt;=Pieņēmumi!$BN$47,BC302&lt;Pieņēmumi!$BN$48), "Mazs",
IF(AND(BC302&gt;=Pieņēmumi!$BN$48,BC302&lt;Pieņēmumi!$BN$49), "Vidējs","Liels"))))</f>
        <v>Liels</v>
      </c>
      <c r="BE302" s="9">
        <f>IF(BD302="Mikro",Pieņēmumi!$BN$31*BB302*0.5,
IF(BD302="Mazs",Pieņēmumi!$BN$31*BB302,
IF(BD302="Vidējs",Pieņēmumi!$BN$32*BB302,
IF(BD302="Liels",Pieņēmumi!$BN$34*BB302,
0))))</f>
        <v>6.3492063492063489</v>
      </c>
      <c r="BF302" s="9">
        <f>IF(BD302="Mikro",Pieņēmumi!$BN$31*BB302*0.5,0)</f>
        <v>0</v>
      </c>
      <c r="BG302">
        <v>66</v>
      </c>
      <c r="BH302">
        <v>4</v>
      </c>
      <c r="BI302" s="2">
        <f t="shared" si="238"/>
        <v>16.5</v>
      </c>
      <c r="BJ302" s="6">
        <f>ROUNDUP(IF($A302=1,BG302/Pieņēmumi!$BY$39,IF($A302=2,BG302/Pieņēmumi!$BY$40,IF($A302=3,BG302/Pieņēmumi!$BY$41,BG302/Pieņēmumi!$BY$42))),$BJ$10)</f>
        <v>3</v>
      </c>
      <c r="BK302" s="6">
        <f t="shared" si="226"/>
        <v>22</v>
      </c>
      <c r="BL302" s="6" t="str">
        <f>IF(AND(BK302&gt;=0,BK302&lt;Pieņēmumi!$BY$46),0,
IF(AND(BK302&gt;= Pieņēmumi!$BY$46,BK302&lt;Pieņēmumi!$BY$47), "Mikro",
IF(AND(BK302&gt;=Pieņēmumi!$BY$47,BK302&lt;Pieņēmumi!$BY$48), "Mazs",
IF(AND(BK302&gt;=Pieņēmumi!$BY$48,BK302&lt;Pieņēmumi!$BY$49), "Vidējs","Liels"))))</f>
        <v>Liels</v>
      </c>
      <c r="BM302" s="9">
        <f>IF(BL302="Mikro",Pieņēmumi!$BY$31*BJ302*0.5,
IF(BL302="Mazs",Pieņēmumi!$BY$31*BJ302,
IF(BL302="Vidējs",Pieņēmumi!$BY$32*BJ302,
IF(BL302="Liels",Pieņēmumi!$BY$34*BJ302,
0))))</f>
        <v>4.9783549783549779</v>
      </c>
      <c r="BN302" s="9">
        <f>IF(BL302="Mikro",Pieņēmumi!$BY$31*BJ302*0.5,0)</f>
        <v>0</v>
      </c>
      <c r="BO302">
        <v>83</v>
      </c>
      <c r="BP302">
        <v>4</v>
      </c>
      <c r="BQ302" s="2">
        <f t="shared" si="237"/>
        <v>20.75</v>
      </c>
      <c r="BR302" s="6">
        <f>ROUNDUP(IF($A302=1,BO302/Pieņēmumi!$CJ$39,IF($A302=2,BO302/Pieņēmumi!$CJ$40,IF($A302=3,BO302/Pieņēmumi!$CJ$41,BO302/Pieņēmumi!$CJ$42))),$BR$10)</f>
        <v>4</v>
      </c>
      <c r="BS302" s="6">
        <f t="shared" si="227"/>
        <v>20.75</v>
      </c>
      <c r="BT302" s="6" t="str">
        <f>IF(AND(BS302&gt;=0,BS302&lt;Pieņēmumi!$CJ$46),0,
IF(AND(BS302&gt;= Pieņēmumi!$CJ$46,BS302&lt;Pieņēmumi!$CJ$47), "Mikro",
IF(AND(BS302&gt;=Pieņēmumi!$CJ$47,BS302&lt;Pieņēmumi!$CJ$48), "Mazs",
IF(AND(BS302&gt;=Pieņēmumi!$CJ$48,BS302&lt;Pieņēmumi!$CJ$49), "Vidējs","Liels"))))</f>
        <v>Vidējs</v>
      </c>
      <c r="BU302" s="9">
        <f>IF(BT302="Mikro",Pieņēmumi!$CJ$31*BR302*0.5,
IF(BT302="Mazs",Pieņēmumi!$CJ$31*BR302,
IF(BT302="Vidējs",Pieņēmumi!$CJ$32*BR302,
IF(BT302="Liels",Pieņēmumi!$CJ$34*BR302,
0))))</f>
        <v>5.1679586563307494</v>
      </c>
      <c r="BV302" s="9">
        <f>IF(BT302="Mikro",Pieņēmumi!$CJ$31*BR302*0.5,0)</f>
        <v>0</v>
      </c>
      <c r="BW302">
        <v>0</v>
      </c>
      <c r="BX302">
        <v>0</v>
      </c>
      <c r="BY302" s="2">
        <v>0</v>
      </c>
      <c r="BZ302" s="6">
        <f>ROUNDUP(IF($A302=1,BW302/Pieņēmumi!$CU$42,IF($A302=2,BW302/Pieņēmumi!$CU$43,IF($A302=3,BW302/Pieņēmumi!$CU$44,BW302/Pieņēmumi!$CU$45))),$CH$10)</f>
        <v>0</v>
      </c>
      <c r="CA302" s="6">
        <f t="shared" si="228"/>
        <v>0</v>
      </c>
      <c r="CB302" s="6">
        <f>IF(AND(CA302&gt;=0,CA302&lt;Pieņēmumi!$CU$49),0,
IF(AND(CA302&gt;=Pieņēmumi!$CU$49,CA302&lt;Pieņēmumi!$CU$50),"Mazs",
IF(AND(CA302&gt;=Pieņēmumi!$CU$50,CA302&lt;Pieņēmumi!$CU$51),"Vidējs","Liels")))</f>
        <v>0</v>
      </c>
      <c r="CC302" s="9">
        <f>IF(CB302="Mazs",Pieņēmumi!$CU$34*BZ302,IF(CB302="Vidējs",Pieņēmumi!$CU$35*BZ302,IF(CB302="Liels",Pieņēmumi!$CU$37*BZ302,0)))</f>
        <v>0</v>
      </c>
      <c r="CD302" s="9">
        <f>IF(CB302="Mazs",(Pieņēmumi!$CU$35-Pieņēmumi!$CU$34)*BZ302,0)</f>
        <v>0</v>
      </c>
      <c r="CE302">
        <v>0</v>
      </c>
      <c r="CF302">
        <v>0</v>
      </c>
      <c r="CG302" s="2">
        <v>0</v>
      </c>
      <c r="CH302" s="6">
        <f>ROUNDUP(IF($A302=1,CE302/Pieņēmumi!$DE$42,IF($A302=2,CE302/Pieņēmumi!$DE$43,IF($A302=3,CE302/Pieņēmumi!$DE$44,CE302/Pieņēmumi!$DE$45))),$CH$10)</f>
        <v>0</v>
      </c>
      <c r="CI302" s="6">
        <f t="shared" si="229"/>
        <v>0</v>
      </c>
      <c r="CJ302" s="6">
        <f>IF(AND(CI302&gt;=0,CI302&lt;Pieņēmumi!$DE$49),0,
IF(AND(CI302&gt;=Pieņēmumi!$DE$49,CI302&lt;Pieņēmumi!$DE$50),"Mazs",
IF(AND(CI302&gt;=Pieņēmumi!$DE$50,CI302&lt;Pieņēmumi!$DE$51),"Vidējs","Liels")))</f>
        <v>0</v>
      </c>
      <c r="CK302" s="9">
        <f>IF(CJ302="Mazs",Pieņēmumi!$DE$34*CH302,IF(CJ302="Vidējs",Pieņēmumi!$DE$35*CH302,IF(CJ302="Liels",Pieņēmumi!$DE$37*CH302,0)))</f>
        <v>0</v>
      </c>
      <c r="CL302" s="9">
        <f>IF(CJ302="Mazs",(Pieņēmumi!$DE$35-Pieņēmumi!$DE$34)*CH302,0)</f>
        <v>0</v>
      </c>
      <c r="CM302">
        <v>13</v>
      </c>
      <c r="CN302">
        <v>1</v>
      </c>
      <c r="CO302" s="2">
        <f>CM302/CN302</f>
        <v>13</v>
      </c>
      <c r="CP302" s="6">
        <f>ROUNDUP(IF($A302=1,CM302/Pieņēmumi!$DO$42,IF($A302=2,CM302/Pieņēmumi!$DO$43,IF($A302=3,CM302/Pieņēmumi!$DO$44,CM302/Pieņēmumi!$DO$45))),$CP$10)</f>
        <v>1</v>
      </c>
      <c r="CQ302" s="6">
        <f t="shared" si="230"/>
        <v>13</v>
      </c>
      <c r="CR302" s="6" t="str">
        <f>IF(AND(CQ302&gt;=0,CQ302&lt;Pieņēmumi!$DO$49),0,
IF(AND(CQ302&gt;=Pieņēmumi!$DO$49,CQ302&lt;Pieņēmumi!$DO$50),"Mazs",
IF(AND(CQ302&gt;=Pieņēmumi!$DO$50,CQ302&lt;Pieņēmumi!$DO$51),"Vidējs","Liels")))</f>
        <v>Vidējs</v>
      </c>
      <c r="CS302" s="9">
        <f>IF(CR302="Mazs",Pieņēmumi!$DO$34*CP302,IF(CR302="Vidējs",Pieņēmumi!$DO$35*CP302,IF(CR302="Liels",Pieņēmumi!$DO$37*CP302,0)))</f>
        <v>1.3888888888888891</v>
      </c>
      <c r="CT302" s="9">
        <f>IF(CR302="Mazs",(Pieņēmumi!$DO$35-Pieņēmumi!$DO$34)*CP302,0)</f>
        <v>0</v>
      </c>
      <c r="CU302" s="6">
        <f t="shared" si="231"/>
        <v>784</v>
      </c>
      <c r="CV302" s="6">
        <f t="shared" si="232"/>
        <v>34</v>
      </c>
      <c r="CW302" s="2">
        <f t="shared" si="233"/>
        <v>23.058823529411764</v>
      </c>
      <c r="CX302" t="str">
        <f t="shared" si="234"/>
        <v>Lielā</v>
      </c>
    </row>
    <row r="303" spans="1:102" x14ac:dyDescent="0.25">
      <c r="A303" s="5">
        <v>1</v>
      </c>
      <c r="B303" s="23">
        <v>0.49325385015755752</v>
      </c>
      <c r="C303">
        <v>90</v>
      </c>
      <c r="D303">
        <v>3</v>
      </c>
      <c r="E303" s="2">
        <f t="shared" si="239"/>
        <v>30</v>
      </c>
      <c r="F303" s="6">
        <f>ROUNDUP(IF($A303=1,C303/Pieņēmumi!$B$39,IF($A303=2,C303/Pieņēmumi!$B$40,IF($A303=3,C303/Pieņēmumi!$B$41,C303/Pieņēmumi!$B$42))),$F$10)</f>
        <v>5</v>
      </c>
      <c r="G303" s="6">
        <f t="shared" si="219"/>
        <v>18</v>
      </c>
      <c r="H303" s="6" t="str">
        <f>IF(AND(G303&gt;=0,G303&lt;Pieņēmumi!$B$46),0,
IF(AND(G303&gt;= Pieņēmumi!$B$46,G303&lt;Pieņēmumi!$B$47), "Mikro",
IF(AND(G303&gt;=Pieņēmumi!$B$47,G303&lt;Pieņēmumi!$B$48), "Mazs",
IF(AND(G303&gt;=Pieņēmumi!$B$48,G303&lt;Pieņēmumi!$B$49), "Vidējs","Liels"))))</f>
        <v>Vidējs</v>
      </c>
      <c r="I303" s="9">
        <f>IF(H303="Mikro",Pieņēmumi!$B$31*F303*0.5,
IF(H303="Mazs",Pieņēmumi!$B$31*F303,
IF(H303="Vidējs",Pieņēmumi!$B$32*F303,
IF(H303="Liels",Pieņēmumi!$B$34*F303,
0))))</f>
        <v>4.0374677002583974</v>
      </c>
      <c r="J303" s="9">
        <f>IF(H303="Mikro",Pieņēmumi!$B$31*F303*0.5,0)</f>
        <v>0</v>
      </c>
      <c r="K303">
        <v>78</v>
      </c>
      <c r="L303">
        <v>3</v>
      </c>
      <c r="M303" s="2">
        <f t="shared" si="242"/>
        <v>26</v>
      </c>
      <c r="N303" s="6">
        <f>ROUNDUP(IF($A303=1,K303/Pieņēmumi!$L$39,IF($A303=2,K303/Pieņēmumi!$L$40,IF($A303=3,K303/Pieņēmumi!$L$41,K303/Pieņēmumi!$L$42))),$N$10)</f>
        <v>4</v>
      </c>
      <c r="O303" s="6">
        <f t="shared" si="220"/>
        <v>19.5</v>
      </c>
      <c r="P303" s="6" t="str">
        <f>IF(AND(O303&gt;=0,O303&lt;Pieņēmumi!$L$46),0,
IF(AND(O303&gt;= Pieņēmumi!$L$46,O303&lt;Pieņēmumi!$L$47), "Mikro",
IF(AND(O303&gt;=Pieņēmumi!$L$47,O303&lt;Pieņēmumi!$L$48), "Mazs",
IF(AND(O303&gt;=Pieņēmumi!$L$48,O303&lt;Pieņēmumi!$L$49), "Vidējs","Liels"))))</f>
        <v>Vidējs</v>
      </c>
      <c r="Q303" s="9">
        <f>IF(P303="Mikro",Pieņēmumi!$L$31*N303*0.5,
IF(P303="Mazs",Pieņēmumi!$L$31*N303,
IF(P303="Vidējs",Pieņēmumi!$L$32*N303,
IF(P303="Liels",Pieņēmumi!$L$34*N303,
0))))</f>
        <v>3.3591731266149876</v>
      </c>
      <c r="R303" s="9">
        <f>IF(P303="Mikro",Pieņēmumi!$L$31*N303*0.5,0)</f>
        <v>0</v>
      </c>
      <c r="S303">
        <v>61</v>
      </c>
      <c r="T303">
        <v>2</v>
      </c>
      <c r="U303" s="2">
        <f t="shared" si="240"/>
        <v>30.5</v>
      </c>
      <c r="V303" s="6">
        <f>ROUNDUP(IF($A303=1,S303/Pieņēmumi!$V$39,IF($A303=2,S303/Pieņēmumi!$V$40,IF($A303=3,S303/Pieņēmumi!$V$41,S303/Pieņēmumi!$V$42))),$V$10)</f>
        <v>4</v>
      </c>
      <c r="W303" s="6">
        <f t="shared" si="221"/>
        <v>15.25</v>
      </c>
      <c r="X303" s="6" t="str">
        <f>IF(AND(W303&gt;=0,W303&lt;Pieņēmumi!$V$46),0,
IF(AND(W303&gt;= Pieņēmumi!$V$46,W303&lt;Pieņēmumi!$V$47), "Mikro",
IF(AND(W303&gt;=Pieņēmumi!$V$47,W303&lt;Pieņēmumi!$V$48), "Mazs",
IF(AND(W303&gt;=Pieņēmumi!$V$48,W303&lt;Pieņēmumi!$V$49), "Vidējs","Liels"))))</f>
        <v>Vidējs</v>
      </c>
      <c r="Y303" s="9">
        <f>IF(X303="Mikro",Pieņēmumi!$V$31*V303*0.5,
IF(X303="Mazs",Pieņēmumi!$V$31*V303,
IF(X303="Vidējs",Pieņēmumi!$V$32*V303,
IF(X303="Liels",Pieņēmumi!$V$34*V303,
0))))</f>
        <v>3.4883720930232562</v>
      </c>
      <c r="Z303" s="9">
        <f>IF(X303="Mikro",Pieņēmumi!$V$31*V303*0.5,0)</f>
        <v>0</v>
      </c>
      <c r="AA303">
        <v>67</v>
      </c>
      <c r="AB303">
        <v>3</v>
      </c>
      <c r="AC303" s="2">
        <f t="shared" si="243"/>
        <v>22.333333333333332</v>
      </c>
      <c r="AD303" s="6">
        <f>ROUNDUP(IF($A303=1,AA303/Pieņēmumi!$AF$39,IF($A303=2,AA303/Pieņēmumi!$AF$40,IF($A303=3,AA303/Pieņēmumi!$AF$41,AA303/Pieņēmumi!$AF$42))),$AD$10)</f>
        <v>4</v>
      </c>
      <c r="AE303" s="6">
        <f t="shared" si="222"/>
        <v>16.75</v>
      </c>
      <c r="AF303" s="6" t="str">
        <f>IF(AND(AE303&gt;=0,AE303&lt;Pieņēmumi!$AF$46),0,
IF(AND(AE303&gt;= Pieņēmumi!$AF$46,AE303&lt;Pieņēmumi!$AF$47), "Mikro",
IF(AND(AE303&gt;=Pieņēmumi!$AF$47,AE303&lt;Pieņēmumi!$AF$48), "Mazs",
IF(AND(AE303&gt;=Pieņēmumi!$AF$48,AE303&lt;Pieņēmumi!$AF$49), "Vidējs","Liels"))))</f>
        <v>Vidējs</v>
      </c>
      <c r="AG303" s="9">
        <f>IF(AF303="Mikro",Pieņēmumi!$AF$31*AD303*0.5,
IF(AF303="Mazs",Pieņēmumi!$AF$31*AD303,
IF(AF303="Vidējs",Pieņēmumi!$AF$32*AD303,
IF(AF303="Liels",Pieņēmumi!$AF$34*AD303,
0))))</f>
        <v>4.1343669250646</v>
      </c>
      <c r="AH303" s="9">
        <f>IF(AF303="Mikro",Pieņēmumi!$AF$31*AD303*0.5,0)</f>
        <v>0</v>
      </c>
      <c r="AI303">
        <v>59</v>
      </c>
      <c r="AJ303">
        <v>2</v>
      </c>
      <c r="AK303" s="2">
        <f t="shared" si="244"/>
        <v>29.5</v>
      </c>
      <c r="AL303" s="6">
        <f>ROUNDUP(IF($A303=1,AI303/Pieņēmumi!$AR$39,IF($A303=2,AI303/Pieņēmumi!$AR$40,IF($A303=3,AI303/Pieņēmumi!$AR$41,AI303/Pieņēmumi!$AR$42))),$AL$10)</f>
        <v>3</v>
      </c>
      <c r="AM303" s="6">
        <f t="shared" si="223"/>
        <v>19.666666666666668</v>
      </c>
      <c r="AN303" s="6" t="str">
        <f>IF(AND(AM303&gt;=0,AM303&lt;Pieņēmumi!$AR$46),0,
IF(AND(AM303&gt;= Pieņēmumi!$AR$46,AM303&lt;Pieņēmumi!$AR$47), "Mikro",
IF(AND(AM303&gt;=Pieņēmumi!$AR$47,AM303&lt;Pieņēmumi!$AR$48), "Mazs",
IF(AND(AM303&gt;=Pieņēmumi!$AR$48,AM303&lt;Pieņēmumi!$AR$49), "Vidējs","Liels"))))</f>
        <v>Vidējs</v>
      </c>
      <c r="AO303" s="9">
        <f>IF(AN303="Mikro",Pieņēmumi!$AR$31*AL303*0.5,
IF(AN303="Mazs",Pieņēmumi!$AR$31*AL303,
IF(AN303="Vidējs",Pieņēmumi!$AR$32*AL303,
IF(AN303="Liels",Pieņēmumi!$AR$34*AL303,
0))))</f>
        <v>3.2945736434108532</v>
      </c>
      <c r="AP303" s="9">
        <f>IF(AN303="Mikro",Pieņēmumi!$AR$31*AL303*0.5,0)</f>
        <v>0</v>
      </c>
      <c r="AQ303">
        <v>84</v>
      </c>
      <c r="AR303">
        <v>3</v>
      </c>
      <c r="AS303" s="2">
        <f t="shared" si="241"/>
        <v>28</v>
      </c>
      <c r="AT303" s="6">
        <f>ROUNDUP(IF($A303=1,AQ303/Pieņēmumi!$BC$39,IF($A303=2,AQ303/Pieņēmumi!$BC$40,IF($A303=3,AQ303/Pieņēmumi!$BC$41,AQ303/Pieņēmumi!$BC$42))),$AT$10)</f>
        <v>4</v>
      </c>
      <c r="AU303" s="6">
        <f t="shared" si="224"/>
        <v>21</v>
      </c>
      <c r="AV303" s="6" t="str">
        <f>IF(AND(AU303&gt;=0,AU303&lt;Pieņēmumi!$BC$46),0,
IF(AND(AU303&gt;= Pieņēmumi!$BC$46,AU303&lt;Pieņēmumi!$BC$47), "Mikro",
IF(AND(AU303&gt;=Pieņēmumi!$BC$47,AU303&lt;Pieņēmumi!$BC$48), "Mazs",
IF(AND(AU303&gt;=Pieņēmumi!$BC$48,AU303&lt;Pieņēmumi!$BC$49), "Vidējs","Liels"))))</f>
        <v>Liels</v>
      </c>
      <c r="AW303" s="9">
        <f>IF(AV303="Mikro",Pieņēmumi!$BC$31*AT303*0.5,
IF(AV303="Mazs",Pieņēmumi!$BC$31*AT303,
IF(AV303="Vidējs",Pieņēmumi!$BC$32*AT303,
IF(AV303="Liels",Pieņēmumi!$BC$34*AT303,
0))))</f>
        <v>6.0606060606060606</v>
      </c>
      <c r="AX303" s="9">
        <f>IF(AV303="Mikro",Pieņēmumi!$BC$31*AT303*0.5,0)</f>
        <v>0</v>
      </c>
      <c r="AY303">
        <v>78</v>
      </c>
      <c r="AZ303">
        <v>3</v>
      </c>
      <c r="BA303" s="2">
        <f t="shared" si="245"/>
        <v>26</v>
      </c>
      <c r="BB303" s="6">
        <f>ROUNDUP(IF($A303=1,AY303/Pieņēmumi!$BN$39,IF($A303=2,AY303/Pieņēmumi!$BN$40,IF($A303=3,AY303/Pieņēmumi!$BN$41,AY303/Pieņēmumi!$BN$42))),$BB$10)</f>
        <v>4</v>
      </c>
      <c r="BC303" s="6">
        <f t="shared" si="225"/>
        <v>19.5</v>
      </c>
      <c r="BD303" s="6" t="str">
        <f>IF(AND(BC303&gt;=0,BC303&lt;Pieņēmumi!$BN$46),0,
IF(AND(BC303&gt;= Pieņēmumi!$BN$46,BC303&lt;Pieņēmumi!$BN$47), "Mikro",
IF(AND(BC303&gt;=Pieņēmumi!$BN$47,BC303&lt;Pieņēmumi!$BN$48), "Mazs",
IF(AND(BC303&gt;=Pieņēmumi!$BN$48,BC303&lt;Pieņēmumi!$BN$49), "Vidējs","Liels"))))</f>
        <v>Vidējs</v>
      </c>
      <c r="BE303" s="9">
        <f>IF(BD303="Mikro",Pieņēmumi!$BN$31*BB303*0.5,
IF(BD303="Mazs",Pieņēmumi!$BN$31*BB303,
IF(BD303="Vidējs",Pieņēmumi!$BN$32*BB303,
IF(BD303="Liels",Pieņēmumi!$BN$34*BB303,
0))))</f>
        <v>4.909560723514212</v>
      </c>
      <c r="BF303" s="9">
        <f>IF(BD303="Mikro",Pieņēmumi!$BN$31*BB303*0.5,0)</f>
        <v>0</v>
      </c>
      <c r="BG303">
        <v>78</v>
      </c>
      <c r="BH303">
        <v>3</v>
      </c>
      <c r="BI303" s="2">
        <f t="shared" si="238"/>
        <v>26</v>
      </c>
      <c r="BJ303" s="6">
        <f>ROUNDUP(IF($A303=1,BG303/Pieņēmumi!$BY$39,IF($A303=2,BG303/Pieņēmumi!$BY$40,IF($A303=3,BG303/Pieņēmumi!$BY$41,BG303/Pieņēmumi!$BY$42))),$BJ$10)</f>
        <v>4</v>
      </c>
      <c r="BK303" s="6">
        <f t="shared" si="226"/>
        <v>19.5</v>
      </c>
      <c r="BL303" s="6" t="str">
        <f>IF(AND(BK303&gt;=0,BK303&lt;Pieņēmumi!$BY$46),0,
IF(AND(BK303&gt;= Pieņēmumi!$BY$46,BK303&lt;Pieņēmumi!$BY$47), "Mikro",
IF(AND(BK303&gt;=Pieņēmumi!$BY$47,BK303&lt;Pieņēmumi!$BY$48), "Mazs",
IF(AND(BK303&gt;=Pieņēmumi!$BY$48,BK303&lt;Pieņēmumi!$BY$49), "Vidējs","Liels"))))</f>
        <v>Vidējs</v>
      </c>
      <c r="BM303" s="9">
        <f>IF(BL303="Mikro",Pieņēmumi!$BY$31*BJ303*0.5,
IF(BL303="Mazs",Pieņēmumi!$BY$31*BJ303,
IF(BL303="Vidējs",Pieņēmumi!$BY$32*BJ303,
IF(BL303="Liels",Pieņēmumi!$BY$34*BJ303,
0))))</f>
        <v>5.1679586563307494</v>
      </c>
      <c r="BN303" s="9">
        <f>IF(BL303="Mikro",Pieņēmumi!$BY$31*BJ303*0.5,0)</f>
        <v>0</v>
      </c>
      <c r="BO303">
        <v>58</v>
      </c>
      <c r="BP303">
        <v>2</v>
      </c>
      <c r="BQ303" s="2">
        <f t="shared" si="237"/>
        <v>29</v>
      </c>
      <c r="BR303" s="6">
        <f>ROUNDUP(IF($A303=1,BO303/Pieņēmumi!$CJ$39,IF($A303=2,BO303/Pieņēmumi!$CJ$40,IF($A303=3,BO303/Pieņēmumi!$CJ$41,BO303/Pieņēmumi!$CJ$42))),$BR$10)</f>
        <v>3</v>
      </c>
      <c r="BS303" s="6">
        <f t="shared" si="227"/>
        <v>19.333333333333332</v>
      </c>
      <c r="BT303" s="6" t="str">
        <f>IF(AND(BS303&gt;=0,BS303&lt;Pieņēmumi!$CJ$46),0,
IF(AND(BS303&gt;= Pieņēmumi!$CJ$46,BS303&lt;Pieņēmumi!$CJ$47), "Mikro",
IF(AND(BS303&gt;=Pieņēmumi!$CJ$47,BS303&lt;Pieņēmumi!$CJ$48), "Mazs",
IF(AND(BS303&gt;=Pieņēmumi!$CJ$48,BS303&lt;Pieņēmumi!$CJ$49), "Vidējs","Liels"))))</f>
        <v>Vidējs</v>
      </c>
      <c r="BU303" s="9">
        <f>IF(BT303="Mikro",Pieņēmumi!$CJ$31*BR303*0.5,
IF(BT303="Mazs",Pieņēmumi!$CJ$31*BR303,
IF(BT303="Vidējs",Pieņēmumi!$CJ$32*BR303,
IF(BT303="Liels",Pieņēmumi!$CJ$34*BR303,
0))))</f>
        <v>3.8759689922480618</v>
      </c>
      <c r="BV303" s="9">
        <f>IF(BT303="Mikro",Pieņēmumi!$CJ$31*BR303*0.5,0)</f>
        <v>0</v>
      </c>
      <c r="BW303">
        <v>57</v>
      </c>
      <c r="BX303">
        <v>1</v>
      </c>
      <c r="BY303" s="2">
        <f>BW303/BX303</f>
        <v>57</v>
      </c>
      <c r="BZ303" s="6">
        <f>ROUNDUP(IF($A303=1,BW303/Pieņēmumi!$CU$42,IF($A303=2,BW303/Pieņēmumi!$CU$43,IF($A303=3,BW303/Pieņēmumi!$CU$44,BW303/Pieņēmumi!$CU$45))),$CH$10)</f>
        <v>3</v>
      </c>
      <c r="CA303" s="6">
        <f t="shared" si="228"/>
        <v>19</v>
      </c>
      <c r="CB303" s="6" t="str">
        <f>IF(AND(CA303&gt;=0,CA303&lt;Pieņēmumi!$CU$49),0,
IF(AND(CA303&gt;=Pieņēmumi!$CU$49,CA303&lt;Pieņēmumi!$CU$50),"Mazs",
IF(AND(CA303&gt;=Pieņēmumi!$CU$50,CA303&lt;Pieņēmumi!$CU$51),"Vidējs","Liels")))</f>
        <v>Vidējs</v>
      </c>
      <c r="CC303" s="9">
        <f>IF(CB303="Mazs",Pieņēmumi!$CU$34*BZ303,IF(CB303="Vidējs",Pieņēmumi!$CU$35*BZ303,IF(CB303="Liels",Pieņēmumi!$CU$37*BZ303,0)))</f>
        <v>4.166666666666667</v>
      </c>
      <c r="CD303" s="9">
        <f>IF(CB303="Mazs",(Pieņēmumi!$CU$35-Pieņēmumi!$CU$34)*BZ303,0)</f>
        <v>0</v>
      </c>
      <c r="CE303">
        <v>44</v>
      </c>
      <c r="CF303">
        <v>2</v>
      </c>
      <c r="CG303" s="2">
        <f>CE303/CF303</f>
        <v>22</v>
      </c>
      <c r="CH303" s="6">
        <f>ROUNDUP(IF($A303=1,CE303/Pieņēmumi!$DE$42,IF($A303=2,CE303/Pieņēmumi!$DE$43,IF($A303=3,CE303/Pieņēmumi!$DE$44,CE303/Pieņēmumi!$DE$45))),$CH$10)</f>
        <v>2</v>
      </c>
      <c r="CI303" s="6">
        <f t="shared" si="229"/>
        <v>22</v>
      </c>
      <c r="CJ303" s="6" t="str">
        <f>IF(AND(CI303&gt;=0,CI303&lt;Pieņēmumi!$DE$49),0,
IF(AND(CI303&gt;=Pieņēmumi!$DE$49,CI303&lt;Pieņēmumi!$DE$50),"Mazs",
IF(AND(CI303&gt;=Pieņēmumi!$DE$50,CI303&lt;Pieņēmumi!$DE$51),"Vidējs","Liels")))</f>
        <v>Liels</v>
      </c>
      <c r="CK303" s="9">
        <f>IF(CJ303="Mazs",Pieņēmumi!$DE$34*CH303,IF(CJ303="Vidējs",Pieņēmumi!$DE$35*CH303,IF(CJ303="Liels",Pieņēmumi!$DE$37*CH303,0)))</f>
        <v>3.535353535353535</v>
      </c>
      <c r="CL303" s="9">
        <f>IF(CJ303="Mazs",(Pieņēmumi!$DE$35-Pieņēmumi!$DE$34)*CH303,0)</f>
        <v>0</v>
      </c>
      <c r="CM303">
        <v>78</v>
      </c>
      <c r="CN303">
        <v>3</v>
      </c>
      <c r="CO303" s="2">
        <f>CM303/CN303</f>
        <v>26</v>
      </c>
      <c r="CP303" s="6">
        <f>ROUNDUP(IF($A303=1,CM303/Pieņēmumi!$DO$42,IF($A303=2,CM303/Pieņēmumi!$DO$43,IF($A303=3,CM303/Pieņēmumi!$DO$44,CM303/Pieņēmumi!$DO$45))),$CP$10)</f>
        <v>4</v>
      </c>
      <c r="CQ303" s="6">
        <f t="shared" si="230"/>
        <v>19.5</v>
      </c>
      <c r="CR303" s="6" t="str">
        <f>IF(AND(CQ303&gt;=0,CQ303&lt;Pieņēmumi!$DO$49),0,
IF(AND(CQ303&gt;=Pieņēmumi!$DO$49,CQ303&lt;Pieņēmumi!$DO$50),"Mazs",
IF(AND(CQ303&gt;=Pieņēmumi!$DO$50,CQ303&lt;Pieņēmumi!$DO$51),"Vidējs","Liels")))</f>
        <v>Vidējs</v>
      </c>
      <c r="CS303" s="9">
        <f>IF(CR303="Mazs",Pieņēmumi!$DO$34*CP303,IF(CR303="Vidējs",Pieņēmumi!$DO$35*CP303,IF(CR303="Liels",Pieņēmumi!$DO$37*CP303,0)))</f>
        <v>5.5555555555555562</v>
      </c>
      <c r="CT303" s="9">
        <f>IF(CR303="Mazs",(Pieņēmumi!$DO$35-Pieņēmumi!$DO$34)*CP303,0)</f>
        <v>0</v>
      </c>
      <c r="CU303" s="6">
        <f t="shared" si="231"/>
        <v>832</v>
      </c>
      <c r="CV303" s="6">
        <f t="shared" si="232"/>
        <v>30</v>
      </c>
      <c r="CW303" s="2">
        <f t="shared" si="233"/>
        <v>27.733333333333334</v>
      </c>
      <c r="CX303" t="str">
        <f t="shared" si="234"/>
        <v>Lielā</v>
      </c>
    </row>
    <row r="304" spans="1:102" x14ac:dyDescent="0.25">
      <c r="A304" s="5">
        <v>3</v>
      </c>
      <c r="B304" s="23">
        <v>0.49072503873107953</v>
      </c>
      <c r="C304">
        <v>5</v>
      </c>
      <c r="D304">
        <v>1</v>
      </c>
      <c r="E304" s="2">
        <f t="shared" si="239"/>
        <v>5</v>
      </c>
      <c r="F304" s="6">
        <f>ROUNDUP(IF($A304=1,C304/Pieņēmumi!$B$39,IF($A304=2,C304/Pieņēmumi!$B$40,IF($A304=3,C304/Pieņēmumi!$B$41,C304/Pieņēmumi!$B$42))),$F$10)</f>
        <v>1</v>
      </c>
      <c r="G304" s="6">
        <f t="shared" si="219"/>
        <v>5</v>
      </c>
      <c r="H304" s="6" t="str">
        <f>IF(AND(G304&gt;=0,G304&lt;Pieņēmumi!$B$46),0,
IF(AND(G304&gt;= Pieņēmumi!$B$46,G304&lt;Pieņēmumi!$B$47), "Mikro",
IF(AND(G304&gt;=Pieņēmumi!$B$47,G304&lt;Pieņēmumi!$B$48), "Mazs",
IF(AND(G304&gt;=Pieņēmumi!$B$48,G304&lt;Pieņēmumi!$B$49), "Vidējs","Liels"))))</f>
        <v>Mikro</v>
      </c>
      <c r="I304" s="9">
        <f>IF(H304="Mikro",Pieņēmumi!$B$31*F304*0.5,
IF(H304="Mazs",Pieņēmumi!$B$31*F304,
IF(H304="Vidējs",Pieņēmumi!$B$32*F304,
IF(H304="Liels",Pieņēmumi!$B$34*F304,
0))))</f>
        <v>0.35792094615624032</v>
      </c>
      <c r="J304" s="9">
        <f>IF(H304="Mikro",Pieņēmumi!$B$31*F304*0.5,0)</f>
        <v>0.35792094615624032</v>
      </c>
      <c r="K304">
        <v>3</v>
      </c>
      <c r="L304">
        <v>1</v>
      </c>
      <c r="M304" s="2">
        <f t="shared" si="242"/>
        <v>3</v>
      </c>
      <c r="N304" s="6">
        <f>ROUNDUP(IF($A304=1,K304/Pieņēmumi!$L$39,IF($A304=2,K304/Pieņēmumi!$L$40,IF($A304=3,K304/Pieņēmumi!$L$41,K304/Pieņēmumi!$L$42))),$N$10)</f>
        <v>1</v>
      </c>
      <c r="O304" s="6">
        <f t="shared" si="220"/>
        <v>3</v>
      </c>
      <c r="P304" s="6" t="str">
        <f>IF(AND(O304&gt;=0,O304&lt;Pieņēmumi!$L$46),0,
IF(AND(O304&gt;= Pieņēmumi!$L$46,O304&lt;Pieņēmumi!$L$47), "Mikro",
IF(AND(O304&gt;=Pieņēmumi!$L$47,O304&lt;Pieņēmumi!$L$48), "Mazs",
IF(AND(O304&gt;=Pieņēmumi!$L$48,O304&lt;Pieņēmumi!$L$49), "Vidējs","Liels"))))</f>
        <v>Mikro</v>
      </c>
      <c r="Q304" s="9">
        <f>IF(P304="Mikro",Pieņēmumi!$L$31*N304*0.5,
IF(P304="Mazs",Pieņēmumi!$L$31*N304,
IF(P304="Vidējs",Pieņēmumi!$L$32*N304,
IF(P304="Liels",Pieņēmumi!$L$34*N304,
0))))</f>
        <v>0.3734827264239029</v>
      </c>
      <c r="R304" s="9">
        <f>IF(P304="Mikro",Pieņēmumi!$L$31*N304*0.5,0)</f>
        <v>0.3734827264239029</v>
      </c>
      <c r="S304">
        <v>7</v>
      </c>
      <c r="T304">
        <v>1</v>
      </c>
      <c r="U304" s="2">
        <f t="shared" si="240"/>
        <v>7</v>
      </c>
      <c r="V304" s="6">
        <f>ROUNDUP(IF($A304=1,S304/Pieņēmumi!$V$39,IF($A304=2,S304/Pieņēmumi!$V$40,IF($A304=3,S304/Pieņēmumi!$V$41,S304/Pieņēmumi!$V$42))),$V$10)</f>
        <v>1</v>
      </c>
      <c r="W304" s="6">
        <f t="shared" si="221"/>
        <v>7</v>
      </c>
      <c r="X304" s="6" t="str">
        <f>IF(AND(W304&gt;=0,W304&lt;Pieņēmumi!$V$46),0,
IF(AND(W304&gt;= Pieņēmumi!$V$46,W304&lt;Pieņēmumi!$V$47), "Mikro",
IF(AND(W304&gt;=Pieņēmumi!$V$47,W304&lt;Pieņēmumi!$V$48), "Mazs",
IF(AND(W304&gt;=Pieņēmumi!$V$48,W304&lt;Pieņēmumi!$V$49), "Vidējs","Liels"))))</f>
        <v>Mikro</v>
      </c>
      <c r="Y304" s="9">
        <f>IF(X304="Mikro",Pieņēmumi!$V$31*V304*0.5,
IF(X304="Mazs",Pieņēmumi!$V$31*V304,
IF(X304="Vidējs",Pieņēmumi!$V$32*V304,
IF(X304="Liels",Pieņēmumi!$V$34*V304,
0))))</f>
        <v>0.38904450669156554</v>
      </c>
      <c r="Z304" s="9">
        <f>IF(X304="Mikro",Pieņēmumi!$V$31*V304*0.5,0)</f>
        <v>0.38904450669156554</v>
      </c>
      <c r="AA304">
        <v>5</v>
      </c>
      <c r="AB304">
        <v>1</v>
      </c>
      <c r="AC304" s="2">
        <f t="shared" si="243"/>
        <v>5</v>
      </c>
      <c r="AD304" s="6">
        <f>ROUNDUP(IF($A304=1,AA304/Pieņēmumi!$AF$39,IF($A304=2,AA304/Pieņēmumi!$AF$40,IF($A304=3,AA304/Pieņēmumi!$AF$41,AA304/Pieņēmumi!$AF$42))),$AD$10)</f>
        <v>1</v>
      </c>
      <c r="AE304" s="6">
        <f t="shared" si="222"/>
        <v>5</v>
      </c>
      <c r="AF304" s="6" t="str">
        <f>IF(AND(AE304&gt;=0,AE304&lt;Pieņēmumi!$AF$46),0,
IF(AND(AE304&gt;= Pieņēmumi!$AF$46,AE304&lt;Pieņēmumi!$AF$47), "Mikro",
IF(AND(AE304&gt;=Pieņēmumi!$AF$47,AE304&lt;Pieņēmumi!$AF$48), "Mazs",
IF(AND(AE304&gt;=Pieņēmumi!$AF$48,AE304&lt;Pieņēmumi!$AF$49), "Vidējs","Liels"))))</f>
        <v>Mikro</v>
      </c>
      <c r="AG304" s="9">
        <f>IF(AF304="Mikro",Pieņēmumi!$AF$31*AD304*0.5,
IF(AF304="Mazs",Pieņēmumi!$AF$31*AD304,
IF(AF304="Vidējs",Pieņēmumi!$AF$32*AD304,
IF(AF304="Liels",Pieņēmumi!$AF$34*AD304,
0))))</f>
        <v>0.42016806722689076</v>
      </c>
      <c r="AH304" s="9">
        <f>IF(AF304="Mikro",Pieņēmumi!$AF$31*AD304*0.5,0)</f>
        <v>0.42016806722689076</v>
      </c>
      <c r="AI304">
        <v>3</v>
      </c>
      <c r="AJ304">
        <v>1</v>
      </c>
      <c r="AK304" s="2">
        <f t="shared" si="244"/>
        <v>3</v>
      </c>
      <c r="AL304" s="6">
        <f>ROUNDUP(IF($A304=1,AI304/Pieņēmumi!$AR$39,IF($A304=2,AI304/Pieņēmumi!$AR$40,IF($A304=3,AI304/Pieņēmumi!$AR$41,AI304/Pieņēmumi!$AR$42))),$AL$10)</f>
        <v>1</v>
      </c>
      <c r="AM304" s="6">
        <f t="shared" si="223"/>
        <v>3</v>
      </c>
      <c r="AN304" s="6" t="str">
        <f>IF(AND(AM304&gt;=0,AM304&lt;Pieņēmumi!$AR$46),0,
IF(AND(AM304&gt;= Pieņēmumi!$AR$46,AM304&lt;Pieņēmumi!$AR$47), "Mikro",
IF(AND(AM304&gt;=Pieņēmumi!$AR$47,AM304&lt;Pieņēmumi!$AR$48), "Mazs",
IF(AND(AM304&gt;=Pieņēmumi!$AR$48,AM304&lt;Pieņēmumi!$AR$49), "Vidējs","Liels"))))</f>
        <v>Mikro</v>
      </c>
      <c r="AO304" s="9">
        <f>IF(AN304="Mikro",Pieņēmumi!$AR$31*AL304*0.5,
IF(AN304="Mazs",Pieņēmumi!$AR$31*AL304,
IF(AN304="Vidējs",Pieņēmumi!$AR$32*AL304,
IF(AN304="Liels",Pieņēmumi!$AR$34*AL304,
0))))</f>
        <v>0.45129162776221604</v>
      </c>
      <c r="AP304" s="9">
        <f>IF(AN304="Mikro",Pieņēmumi!$AR$31*AL304*0.5,0)</f>
        <v>0.45129162776221604</v>
      </c>
      <c r="AQ304">
        <v>7</v>
      </c>
      <c r="AR304">
        <v>1</v>
      </c>
      <c r="AS304" s="2">
        <f t="shared" si="241"/>
        <v>7</v>
      </c>
      <c r="AT304" s="6">
        <f>ROUNDUP(IF($A304=1,AQ304/Pieņēmumi!$BC$39,IF($A304=2,AQ304/Pieņēmumi!$BC$40,IF($A304=3,AQ304/Pieņēmumi!$BC$41,AQ304/Pieņēmumi!$BC$42))),$AT$10)</f>
        <v>1</v>
      </c>
      <c r="AU304" s="6">
        <f t="shared" si="224"/>
        <v>7</v>
      </c>
      <c r="AV304" s="6" t="str">
        <f>IF(AND(AU304&gt;=0,AU304&lt;Pieņēmumi!$BC$46),0,
IF(AND(AU304&gt;= Pieņēmumi!$BC$46,AU304&lt;Pieņēmumi!$BC$47), "Mikro",
IF(AND(AU304&gt;=Pieņēmumi!$BC$47,AU304&lt;Pieņēmumi!$BC$48), "Mazs",
IF(AND(AU304&gt;=Pieņēmumi!$BC$48,AU304&lt;Pieņēmumi!$BC$49), "Vidējs","Liels"))))</f>
        <v>Mikro</v>
      </c>
      <c r="AW304" s="9">
        <f>IF(AV304="Mikro",Pieņēmumi!$BC$31*AT304*0.5,
IF(AV304="Mazs",Pieņēmumi!$BC$31*AT304,
IF(AV304="Vidējs",Pieņēmumi!$BC$32*AT304,
IF(AV304="Liels",Pieņēmumi!$BC$34*AT304,
0))))</f>
        <v>0.48241518829754126</v>
      </c>
      <c r="AX304" s="9">
        <f>IF(AV304="Mikro",Pieņēmumi!$BC$31*AT304*0.5,0)</f>
        <v>0.48241518829754126</v>
      </c>
      <c r="AY304">
        <v>7</v>
      </c>
      <c r="AZ304">
        <v>1</v>
      </c>
      <c r="BA304" s="2">
        <f t="shared" si="245"/>
        <v>7</v>
      </c>
      <c r="BB304" s="6">
        <f>ROUNDUP(IF($A304=1,AY304/Pieņēmumi!$BN$39,IF($A304=2,AY304/Pieņēmumi!$BN$40,IF($A304=3,AY304/Pieņēmumi!$BN$41,AY304/Pieņēmumi!$BN$42))),$BB$10)</f>
        <v>1</v>
      </c>
      <c r="BC304" s="6">
        <f t="shared" si="225"/>
        <v>7</v>
      </c>
      <c r="BD304" s="6" t="str">
        <f>IF(AND(BC304&gt;=0,BC304&lt;Pieņēmumi!$BN$46),0,
IF(AND(BC304&gt;= Pieņēmumi!$BN$46,BC304&lt;Pieņēmumi!$BN$47), "Mikro",
IF(AND(BC304&gt;=Pieņēmumi!$BN$47,BC304&lt;Pieņēmumi!$BN$48), "Mazs",
IF(AND(BC304&gt;=Pieņēmumi!$BN$48,BC304&lt;Pieņēmumi!$BN$49), "Vidējs","Liels"))))</f>
        <v>Mikro</v>
      </c>
      <c r="BE304" s="9">
        <f>IF(BD304="Mikro",Pieņēmumi!$BN$31*BB304*0.5,
IF(BD304="Mazs",Pieņēmumi!$BN$31*BB304,
IF(BD304="Vidējs",Pieņēmumi!$BN$32*BB304,
IF(BD304="Liels",Pieņēmumi!$BN$34*BB304,
0))))</f>
        <v>0.51353874883286654</v>
      </c>
      <c r="BF304" s="9">
        <f>IF(BD304="Mikro",Pieņēmumi!$BN$31*BB304*0.5,0)</f>
        <v>0.51353874883286654</v>
      </c>
      <c r="BG304">
        <v>6</v>
      </c>
      <c r="BH304">
        <v>1</v>
      </c>
      <c r="BI304" s="2">
        <f t="shared" si="238"/>
        <v>6</v>
      </c>
      <c r="BJ304" s="6">
        <f>ROUNDUP(IF($A304=1,BG304/Pieņēmumi!$BY$39,IF($A304=2,BG304/Pieņēmumi!$BY$40,IF($A304=3,BG304/Pieņēmumi!$BY$41,BG304/Pieņēmumi!$BY$42))),$BJ$10)</f>
        <v>1</v>
      </c>
      <c r="BK304" s="6">
        <f t="shared" si="226"/>
        <v>6</v>
      </c>
      <c r="BL304" s="6" t="str">
        <f>IF(AND(BK304&gt;=0,BK304&lt;Pieņēmumi!$BY$46),0,
IF(AND(BK304&gt;= Pieņēmumi!$BY$46,BK304&lt;Pieņēmumi!$BY$47), "Mikro",
IF(AND(BK304&gt;=Pieņēmumi!$BY$47,BK304&lt;Pieņēmumi!$BY$48), "Mazs",
IF(AND(BK304&gt;=Pieņēmumi!$BY$48,BK304&lt;Pieņēmumi!$BY$49), "Vidējs","Liels"))))</f>
        <v>Mikro</v>
      </c>
      <c r="BM304" s="9">
        <f>IF(BL304="Mikro",Pieņēmumi!$BY$31*BJ304*0.5,
IF(BL304="Mazs",Pieņēmumi!$BY$31*BJ304,
IF(BL304="Vidējs",Pieņēmumi!$BY$32*BJ304,
IF(BL304="Liels",Pieņēmumi!$BY$34*BJ304,
0))))</f>
        <v>0.54466230936819171</v>
      </c>
      <c r="BN304" s="9">
        <f>IF(BL304="Mikro",Pieņēmumi!$BY$31*BJ304*0.5,0)</f>
        <v>0.54466230936819171</v>
      </c>
      <c r="BO304">
        <v>3</v>
      </c>
      <c r="BP304">
        <v>1</v>
      </c>
      <c r="BQ304" s="2">
        <f t="shared" si="237"/>
        <v>3</v>
      </c>
      <c r="BR304" s="6">
        <f>ROUNDUP(IF($A304=1,BO304/Pieņēmumi!$CJ$39,IF($A304=2,BO304/Pieņēmumi!$CJ$40,IF($A304=3,BO304/Pieņēmumi!$CJ$41,BO304/Pieņēmumi!$CJ$42))),$BR$10)</f>
        <v>1</v>
      </c>
      <c r="BS304" s="6">
        <f t="shared" si="227"/>
        <v>3</v>
      </c>
      <c r="BT304" s="6" t="str">
        <f>IF(AND(BS304&gt;=0,BS304&lt;Pieņēmumi!$CJ$46),0,
IF(AND(BS304&gt;= Pieņēmumi!$CJ$46,BS304&lt;Pieņēmumi!$CJ$47), "Mikro",
IF(AND(BS304&gt;=Pieņēmumi!$CJ$47,BS304&lt;Pieņēmumi!$CJ$48), "Mazs",
IF(AND(BS304&gt;=Pieņēmumi!$CJ$48,BS304&lt;Pieņēmumi!$CJ$49), "Vidējs","Liels"))))</f>
        <v>Mikro</v>
      </c>
      <c r="BU304" s="9">
        <f>IF(BT304="Mikro",Pieņēmumi!$CJ$31*BR304*0.5,
IF(BT304="Mazs",Pieņēmumi!$CJ$31*BR304,
IF(BT304="Vidējs",Pieņēmumi!$CJ$32*BR304,
IF(BT304="Liels",Pieņēmumi!$CJ$34*BR304,
0))))</f>
        <v>0.54466230936819171</v>
      </c>
      <c r="BV304" s="9">
        <f>IF(BT304="Mikro",Pieņēmumi!$CJ$31*BR304*0.5,0)</f>
        <v>0.54466230936819171</v>
      </c>
      <c r="BW304">
        <v>0</v>
      </c>
      <c r="BX304">
        <v>0</v>
      </c>
      <c r="BY304" s="2">
        <v>0</v>
      </c>
      <c r="BZ304" s="6">
        <f>ROUNDUP(IF($A304=1,BW304/Pieņēmumi!$CU$42,IF($A304=2,BW304/Pieņēmumi!$CU$43,IF($A304=3,BW304/Pieņēmumi!$CU$44,BW304/Pieņēmumi!$CU$45))),$CH$10)</f>
        <v>0</v>
      </c>
      <c r="CA304" s="6">
        <f t="shared" si="228"/>
        <v>0</v>
      </c>
      <c r="CB304" s="6">
        <f>IF(AND(CA304&gt;=0,CA304&lt;Pieņēmumi!$CU$49),0,
IF(AND(CA304&gt;=Pieņēmumi!$CU$49,CA304&lt;Pieņēmumi!$CU$50),"Mazs",
IF(AND(CA304&gt;=Pieņēmumi!$CU$50,CA304&lt;Pieņēmumi!$CU$51),"Vidējs","Liels")))</f>
        <v>0</v>
      </c>
      <c r="CC304" s="9">
        <f>IF(CB304="Mazs",Pieņēmumi!$CU$34*BZ304,IF(CB304="Vidējs",Pieņēmumi!$CU$35*BZ304,IF(CB304="Liels",Pieņēmumi!$CU$37*BZ304,0)))</f>
        <v>0</v>
      </c>
      <c r="CD304" s="9">
        <f>IF(CB304="Mazs",(Pieņēmumi!$CU$35-Pieņēmumi!$CU$34)*BZ304,0)</f>
        <v>0</v>
      </c>
      <c r="CE304">
        <v>0</v>
      </c>
      <c r="CF304">
        <v>0</v>
      </c>
      <c r="CG304" s="2">
        <v>0</v>
      </c>
      <c r="CH304" s="6">
        <f>ROUNDUP(IF($A304=1,CE304/Pieņēmumi!$DE$42,IF($A304=2,CE304/Pieņēmumi!$DE$43,IF($A304=3,CE304/Pieņēmumi!$DE$44,CE304/Pieņēmumi!$DE$45))),$CH$10)</f>
        <v>0</v>
      </c>
      <c r="CI304" s="6">
        <f t="shared" si="229"/>
        <v>0</v>
      </c>
      <c r="CJ304" s="6">
        <f>IF(AND(CI304&gt;=0,CI304&lt;Pieņēmumi!$DE$49),0,
IF(AND(CI304&gt;=Pieņēmumi!$DE$49,CI304&lt;Pieņēmumi!$DE$50),"Mazs",
IF(AND(CI304&gt;=Pieņēmumi!$DE$50,CI304&lt;Pieņēmumi!$DE$51),"Vidējs","Liels")))</f>
        <v>0</v>
      </c>
      <c r="CK304" s="9">
        <f>IF(CJ304="Mazs",Pieņēmumi!$DE$34*CH304,IF(CJ304="Vidējs",Pieņēmumi!$DE$35*CH304,IF(CJ304="Liels",Pieņēmumi!$DE$37*CH304,0)))</f>
        <v>0</v>
      </c>
      <c r="CL304" s="9">
        <f>IF(CJ304="Mazs",(Pieņēmumi!$DE$35-Pieņēmumi!$DE$34)*CH304,0)</f>
        <v>0</v>
      </c>
      <c r="CM304">
        <v>0</v>
      </c>
      <c r="CN304">
        <v>0</v>
      </c>
      <c r="CO304" s="2">
        <v>0</v>
      </c>
      <c r="CP304" s="6">
        <f>ROUNDUP(IF($A304=1,CM304/Pieņēmumi!$DO$42,IF($A304=2,CM304/Pieņēmumi!$DO$43,IF($A304=3,CM304/Pieņēmumi!$DO$44,CM304/Pieņēmumi!$DO$45))),$CP$10)</f>
        <v>0</v>
      </c>
      <c r="CQ304" s="6">
        <f t="shared" si="230"/>
        <v>0</v>
      </c>
      <c r="CR304" s="6">
        <f>IF(AND(CQ304&gt;=0,CQ304&lt;Pieņēmumi!$DO$49),0,
IF(AND(CQ304&gt;=Pieņēmumi!$DO$49,CQ304&lt;Pieņēmumi!$DO$50),"Mazs",
IF(AND(CQ304&gt;=Pieņēmumi!$DO$50,CQ304&lt;Pieņēmumi!$DO$51),"Vidējs","Liels")))</f>
        <v>0</v>
      </c>
      <c r="CS304" s="9">
        <f>IF(CR304="Mazs",Pieņēmumi!$DO$34*CP304,IF(CR304="Vidējs",Pieņēmumi!$DO$35*CP304,IF(CR304="Liels",Pieņēmumi!$DO$37*CP304,0)))</f>
        <v>0</v>
      </c>
      <c r="CT304" s="9">
        <f>IF(CR304="Mazs",(Pieņēmumi!$DO$35-Pieņēmumi!$DO$34)*CP304,0)</f>
        <v>0</v>
      </c>
      <c r="CU304" s="6">
        <f t="shared" si="231"/>
        <v>46</v>
      </c>
      <c r="CV304" s="6">
        <f t="shared" si="232"/>
        <v>9</v>
      </c>
      <c r="CW304" s="2">
        <f t="shared" si="233"/>
        <v>5.1111111111111107</v>
      </c>
      <c r="CX304" t="str">
        <f t="shared" si="234"/>
        <v>Mazā</v>
      </c>
    </row>
    <row r="305" spans="1:102" x14ac:dyDescent="0.25">
      <c r="A305" s="5">
        <v>3</v>
      </c>
      <c r="B305" s="23">
        <v>0.49000649501664006</v>
      </c>
      <c r="C305">
        <v>17</v>
      </c>
      <c r="D305">
        <v>1</v>
      </c>
      <c r="E305" s="2">
        <f t="shared" si="239"/>
        <v>17</v>
      </c>
      <c r="F305" s="6">
        <f>ROUNDUP(IF($A305=1,C305/Pieņēmumi!$B$39,IF($A305=2,C305/Pieņēmumi!$B$40,IF($A305=3,C305/Pieņēmumi!$B$41,C305/Pieņēmumi!$B$42))),$F$10)</f>
        <v>1</v>
      </c>
      <c r="G305" s="6">
        <f t="shared" si="219"/>
        <v>17</v>
      </c>
      <c r="H305" s="6" t="str">
        <f>IF(AND(G305&gt;=0,G305&lt;Pieņēmumi!$B$46),0,
IF(AND(G305&gt;= Pieņēmumi!$B$46,G305&lt;Pieņēmumi!$B$47), "Mikro",
IF(AND(G305&gt;=Pieņēmumi!$B$47,G305&lt;Pieņēmumi!$B$48), "Mazs",
IF(AND(G305&gt;=Pieņēmumi!$B$48,G305&lt;Pieņēmumi!$B$49), "Vidējs","Liels"))))</f>
        <v>Vidējs</v>
      </c>
      <c r="I305" s="9">
        <f>IF(H305="Mikro",Pieņēmumi!$B$31*F305*0.5,
IF(H305="Mazs",Pieņēmumi!$B$31*F305,
IF(H305="Vidējs",Pieņēmumi!$B$32*F305,
IF(H305="Liels",Pieņēmumi!$B$34*F305,
0))))</f>
        <v>0.8074935400516795</v>
      </c>
      <c r="J305" s="9">
        <f>IF(H305="Mikro",Pieņēmumi!$B$31*F305*0.5,0)</f>
        <v>0</v>
      </c>
      <c r="K305">
        <v>14</v>
      </c>
      <c r="L305">
        <v>1</v>
      </c>
      <c r="M305" s="2">
        <f t="shared" si="242"/>
        <v>14</v>
      </c>
      <c r="N305" s="6">
        <f>ROUNDUP(IF($A305=1,K305/Pieņēmumi!$L$39,IF($A305=2,K305/Pieņēmumi!$L$40,IF($A305=3,K305/Pieņēmumi!$L$41,K305/Pieņēmumi!$L$42))),$N$10)</f>
        <v>1</v>
      </c>
      <c r="O305" s="6">
        <f t="shared" si="220"/>
        <v>14</v>
      </c>
      <c r="P305" s="6" t="str">
        <f>IF(AND(O305&gt;=0,O305&lt;Pieņēmumi!$L$46),0,
IF(AND(O305&gt;= Pieņēmumi!$L$46,O305&lt;Pieņēmumi!$L$47), "Mikro",
IF(AND(O305&gt;=Pieņēmumi!$L$47,O305&lt;Pieņēmumi!$L$48), "Mazs",
IF(AND(O305&gt;=Pieņēmumi!$L$48,O305&lt;Pieņēmumi!$L$49), "Vidējs","Liels"))))</f>
        <v>Vidējs</v>
      </c>
      <c r="Q305" s="9">
        <f>IF(P305="Mikro",Pieņēmumi!$L$31*N305*0.5,
IF(P305="Mazs",Pieņēmumi!$L$31*N305,
IF(P305="Vidējs",Pieņēmumi!$L$32*N305,
IF(P305="Liels",Pieņēmumi!$L$34*N305,
0))))</f>
        <v>0.83979328165374689</v>
      </c>
      <c r="R305" s="9">
        <f>IF(P305="Mikro",Pieņēmumi!$L$31*N305*0.5,0)</f>
        <v>0</v>
      </c>
      <c r="S305">
        <v>12</v>
      </c>
      <c r="T305">
        <v>1</v>
      </c>
      <c r="U305" s="2">
        <f t="shared" si="240"/>
        <v>12</v>
      </c>
      <c r="V305" s="6">
        <f>ROUNDUP(IF($A305=1,S305/Pieņēmumi!$V$39,IF($A305=2,S305/Pieņēmumi!$V$40,IF($A305=3,S305/Pieņēmumi!$V$41,S305/Pieņēmumi!$V$42))),$V$10)</f>
        <v>1</v>
      </c>
      <c r="W305" s="6">
        <f t="shared" si="221"/>
        <v>12</v>
      </c>
      <c r="X305" s="6" t="str">
        <f>IF(AND(W305&gt;=0,W305&lt;Pieņēmumi!$V$46),0,
IF(AND(W305&gt;= Pieņēmumi!$V$46,W305&lt;Pieņēmumi!$V$47), "Mikro",
IF(AND(W305&gt;=Pieņēmumi!$V$47,W305&lt;Pieņēmumi!$V$48), "Mazs",
IF(AND(W305&gt;=Pieņēmumi!$V$48,W305&lt;Pieņēmumi!$V$49), "Vidējs","Liels"))))</f>
        <v>Vidējs</v>
      </c>
      <c r="Y305" s="9">
        <f>IF(X305="Mikro",Pieņēmumi!$V$31*V305*0.5,
IF(X305="Mazs",Pieņēmumi!$V$31*V305,
IF(X305="Vidējs",Pieņēmumi!$V$32*V305,
IF(X305="Liels",Pieņēmumi!$V$34*V305,
0))))</f>
        <v>0.87209302325581406</v>
      </c>
      <c r="Z305" s="9">
        <f>IF(X305="Mikro",Pieņēmumi!$V$31*V305*0.5,0)</f>
        <v>0</v>
      </c>
      <c r="AA305">
        <v>12</v>
      </c>
      <c r="AB305">
        <v>1</v>
      </c>
      <c r="AC305" s="2">
        <f t="shared" si="243"/>
        <v>12</v>
      </c>
      <c r="AD305" s="6">
        <f>ROUNDUP(IF($A305=1,AA305/Pieņēmumi!$AF$39,IF($A305=2,AA305/Pieņēmumi!$AF$40,IF($A305=3,AA305/Pieņēmumi!$AF$41,AA305/Pieņēmumi!$AF$42))),$AD$10)</f>
        <v>1</v>
      </c>
      <c r="AE305" s="6">
        <f t="shared" si="222"/>
        <v>12</v>
      </c>
      <c r="AF305" s="6" t="str">
        <f>IF(AND(AE305&gt;=0,AE305&lt;Pieņēmumi!$AF$46),0,
IF(AND(AE305&gt;= Pieņēmumi!$AF$46,AE305&lt;Pieņēmumi!$AF$47), "Mikro",
IF(AND(AE305&gt;=Pieņēmumi!$AF$47,AE305&lt;Pieņēmumi!$AF$48), "Mazs",
IF(AND(AE305&gt;=Pieņēmumi!$AF$48,AE305&lt;Pieņēmumi!$AF$49), "Vidējs","Liels"))))</f>
        <v>Vidējs</v>
      </c>
      <c r="AG305" s="9">
        <f>IF(AF305="Mikro",Pieņēmumi!$AF$31*AD305*0.5,
IF(AF305="Mazs",Pieņēmumi!$AF$31*AD305,
IF(AF305="Vidējs",Pieņēmumi!$AF$32*AD305,
IF(AF305="Liels",Pieņēmumi!$AF$34*AD305,
0))))</f>
        <v>1.03359173126615</v>
      </c>
      <c r="AH305" s="9">
        <f>IF(AF305="Mikro",Pieņēmumi!$AF$31*AD305*0.5,0)</f>
        <v>0</v>
      </c>
      <c r="AI305">
        <v>22</v>
      </c>
      <c r="AJ305">
        <v>1</v>
      </c>
      <c r="AK305" s="2">
        <f t="shared" si="244"/>
        <v>22</v>
      </c>
      <c r="AL305" s="6">
        <f>ROUNDUP(IF($A305=1,AI305/Pieņēmumi!$AR$39,IF($A305=2,AI305/Pieņēmumi!$AR$40,IF($A305=3,AI305/Pieņēmumi!$AR$41,AI305/Pieņēmumi!$AR$42))),$AL$10)</f>
        <v>1</v>
      </c>
      <c r="AM305" s="6">
        <f t="shared" si="223"/>
        <v>22</v>
      </c>
      <c r="AN305" s="6" t="str">
        <f>IF(AND(AM305&gt;=0,AM305&lt;Pieņēmumi!$AR$46),0,
IF(AND(AM305&gt;= Pieņēmumi!$AR$46,AM305&lt;Pieņēmumi!$AR$47), "Mikro",
IF(AND(AM305&gt;=Pieņēmumi!$AR$47,AM305&lt;Pieņēmumi!$AR$48), "Mazs",
IF(AND(AM305&gt;=Pieņēmumi!$AR$48,AM305&lt;Pieņēmumi!$AR$49), "Vidējs","Liels"))))</f>
        <v>Liels</v>
      </c>
      <c r="AO305" s="9">
        <f>IF(AN305="Mikro",Pieņēmumi!$AR$31*AL305*0.5,
IF(AN305="Mazs",Pieņēmumi!$AR$31*AL305,
IF(AN305="Vidējs",Pieņēmumi!$AR$32*AL305,
IF(AN305="Liels",Pieņēmumi!$AR$34*AL305,
0))))</f>
        <v>1.3708513708513708</v>
      </c>
      <c r="AP305" s="9">
        <f>IF(AN305="Mikro",Pieņēmumi!$AR$31*AL305*0.5,0)</f>
        <v>0</v>
      </c>
      <c r="AQ305">
        <v>14</v>
      </c>
      <c r="AR305">
        <v>1</v>
      </c>
      <c r="AS305" s="2">
        <f t="shared" si="241"/>
        <v>14</v>
      </c>
      <c r="AT305" s="6">
        <f>ROUNDUP(IF($A305=1,AQ305/Pieņēmumi!$BC$39,IF($A305=2,AQ305/Pieņēmumi!$BC$40,IF($A305=3,AQ305/Pieņēmumi!$BC$41,AQ305/Pieņēmumi!$BC$42))),$AT$10)</f>
        <v>1</v>
      </c>
      <c r="AU305" s="6">
        <f t="shared" si="224"/>
        <v>14</v>
      </c>
      <c r="AV305" s="6" t="str">
        <f>IF(AND(AU305&gt;=0,AU305&lt;Pieņēmumi!$BC$46),0,
IF(AND(AU305&gt;= Pieņēmumi!$BC$46,AU305&lt;Pieņēmumi!$BC$47), "Mikro",
IF(AND(AU305&gt;=Pieņēmumi!$BC$47,AU305&lt;Pieņēmumi!$BC$48), "Mazs",
IF(AND(AU305&gt;=Pieņēmumi!$BC$48,AU305&lt;Pieņēmumi!$BC$49), "Vidējs","Liels"))))</f>
        <v>Vidējs</v>
      </c>
      <c r="AW305" s="9">
        <f>IF(AV305="Mikro",Pieņēmumi!$BC$31*AT305*0.5,
IF(AV305="Mazs",Pieņēmumi!$BC$31*AT305,
IF(AV305="Vidējs",Pieņēmumi!$BC$32*AT305,
IF(AV305="Liels",Pieņēmumi!$BC$34*AT305,
0))))</f>
        <v>1.1627906976744187</v>
      </c>
      <c r="AX305" s="9">
        <f>IF(AV305="Mikro",Pieņēmumi!$BC$31*AT305*0.5,0)</f>
        <v>0</v>
      </c>
      <c r="AY305">
        <v>15</v>
      </c>
      <c r="AZ305">
        <v>1</v>
      </c>
      <c r="BA305" s="2">
        <f t="shared" si="245"/>
        <v>15</v>
      </c>
      <c r="BB305" s="6">
        <f>ROUNDUP(IF($A305=1,AY305/Pieņēmumi!$BN$39,IF($A305=2,AY305/Pieņēmumi!$BN$40,IF($A305=3,AY305/Pieņēmumi!$BN$41,AY305/Pieņēmumi!$BN$42))),$BB$10)</f>
        <v>1</v>
      </c>
      <c r="BC305" s="6">
        <f t="shared" si="225"/>
        <v>15</v>
      </c>
      <c r="BD305" s="6" t="str">
        <f>IF(AND(BC305&gt;=0,BC305&lt;Pieņēmumi!$BN$46),0,
IF(AND(BC305&gt;= Pieņēmumi!$BN$46,BC305&lt;Pieņēmumi!$BN$47), "Mikro",
IF(AND(BC305&gt;=Pieņēmumi!$BN$47,BC305&lt;Pieņēmumi!$BN$48), "Mazs",
IF(AND(BC305&gt;=Pieņēmumi!$BN$48,BC305&lt;Pieņēmumi!$BN$49), "Vidējs","Liels"))))</f>
        <v>Vidējs</v>
      </c>
      <c r="BE305" s="9">
        <f>IF(BD305="Mikro",Pieņēmumi!$BN$31*BB305*0.5,
IF(BD305="Mazs",Pieņēmumi!$BN$31*BB305,
IF(BD305="Vidējs",Pieņēmumi!$BN$32*BB305,
IF(BD305="Liels",Pieņēmumi!$BN$34*BB305,
0))))</f>
        <v>1.227390180878553</v>
      </c>
      <c r="BF305" s="9">
        <f>IF(BD305="Mikro",Pieņēmumi!$BN$31*BB305*0.5,0)</f>
        <v>0</v>
      </c>
      <c r="BG305">
        <v>15</v>
      </c>
      <c r="BH305">
        <v>1</v>
      </c>
      <c r="BI305" s="2">
        <f t="shared" si="238"/>
        <v>15</v>
      </c>
      <c r="BJ305" s="6">
        <f>ROUNDUP(IF($A305=1,BG305/Pieņēmumi!$BY$39,IF($A305=2,BG305/Pieņēmumi!$BY$40,IF($A305=3,BG305/Pieņēmumi!$BY$41,BG305/Pieņēmumi!$BY$42))),$BJ$10)</f>
        <v>1</v>
      </c>
      <c r="BK305" s="6">
        <f t="shared" si="226"/>
        <v>15</v>
      </c>
      <c r="BL305" s="6" t="str">
        <f>IF(AND(BK305&gt;=0,BK305&lt;Pieņēmumi!$BY$46),0,
IF(AND(BK305&gt;= Pieņēmumi!$BY$46,BK305&lt;Pieņēmumi!$BY$47), "Mikro",
IF(AND(BK305&gt;=Pieņēmumi!$BY$47,BK305&lt;Pieņēmumi!$BY$48), "Mazs",
IF(AND(BK305&gt;=Pieņēmumi!$BY$48,BK305&lt;Pieņēmumi!$BY$49), "Vidējs","Liels"))))</f>
        <v>Vidējs</v>
      </c>
      <c r="BM305" s="9">
        <f>IF(BL305="Mikro",Pieņēmumi!$BY$31*BJ305*0.5,
IF(BL305="Mazs",Pieņēmumi!$BY$31*BJ305,
IF(BL305="Vidējs",Pieņēmumi!$BY$32*BJ305,
IF(BL305="Liels",Pieņēmumi!$BY$34*BJ305,
0))))</f>
        <v>1.2919896640826873</v>
      </c>
      <c r="BN305" s="9">
        <f>IF(BL305="Mikro",Pieņēmumi!$BY$31*BJ305*0.5,0)</f>
        <v>0</v>
      </c>
      <c r="BO305">
        <v>15</v>
      </c>
      <c r="BP305">
        <v>1</v>
      </c>
      <c r="BQ305" s="2">
        <f t="shared" si="237"/>
        <v>15</v>
      </c>
      <c r="BR305" s="6">
        <f>ROUNDUP(IF($A305=1,BO305/Pieņēmumi!$CJ$39,IF($A305=2,BO305/Pieņēmumi!$CJ$40,IF($A305=3,BO305/Pieņēmumi!$CJ$41,BO305/Pieņēmumi!$CJ$42))),$BR$10)</f>
        <v>1</v>
      </c>
      <c r="BS305" s="6">
        <f t="shared" si="227"/>
        <v>15</v>
      </c>
      <c r="BT305" s="6" t="str">
        <f>IF(AND(BS305&gt;=0,BS305&lt;Pieņēmumi!$CJ$46),0,
IF(AND(BS305&gt;= Pieņēmumi!$CJ$46,BS305&lt;Pieņēmumi!$CJ$47), "Mikro",
IF(AND(BS305&gt;=Pieņēmumi!$CJ$47,BS305&lt;Pieņēmumi!$CJ$48), "Mazs",
IF(AND(BS305&gt;=Pieņēmumi!$CJ$48,BS305&lt;Pieņēmumi!$CJ$49), "Vidējs","Liels"))))</f>
        <v>Vidējs</v>
      </c>
      <c r="BU305" s="9">
        <f>IF(BT305="Mikro",Pieņēmumi!$CJ$31*BR305*0.5,
IF(BT305="Mazs",Pieņēmumi!$CJ$31*BR305,
IF(BT305="Vidējs",Pieņēmumi!$CJ$32*BR305,
IF(BT305="Liels",Pieņēmumi!$CJ$34*BR305,
0))))</f>
        <v>1.2919896640826873</v>
      </c>
      <c r="BV305" s="9">
        <f>IF(BT305="Mikro",Pieņēmumi!$CJ$31*BR305*0.5,0)</f>
        <v>0</v>
      </c>
      <c r="BW305">
        <v>0</v>
      </c>
      <c r="BX305">
        <v>0</v>
      </c>
      <c r="BY305" s="2">
        <v>0</v>
      </c>
      <c r="BZ305" s="6">
        <f>ROUNDUP(IF($A305=1,BW305/Pieņēmumi!$CU$42,IF($A305=2,BW305/Pieņēmumi!$CU$43,IF($A305=3,BW305/Pieņēmumi!$CU$44,BW305/Pieņēmumi!$CU$45))),$CH$10)</f>
        <v>0</v>
      </c>
      <c r="CA305" s="6">
        <f t="shared" si="228"/>
        <v>0</v>
      </c>
      <c r="CB305" s="6">
        <f>IF(AND(CA305&gt;=0,CA305&lt;Pieņēmumi!$CU$49),0,
IF(AND(CA305&gt;=Pieņēmumi!$CU$49,CA305&lt;Pieņēmumi!$CU$50),"Mazs",
IF(AND(CA305&gt;=Pieņēmumi!$CU$50,CA305&lt;Pieņēmumi!$CU$51),"Vidējs","Liels")))</f>
        <v>0</v>
      </c>
      <c r="CC305" s="9">
        <f>IF(CB305="Mazs",Pieņēmumi!$CU$34*BZ305,IF(CB305="Vidējs",Pieņēmumi!$CU$35*BZ305,IF(CB305="Liels",Pieņēmumi!$CU$37*BZ305,0)))</f>
        <v>0</v>
      </c>
      <c r="CD305" s="9">
        <f>IF(CB305="Mazs",(Pieņēmumi!$CU$35-Pieņēmumi!$CU$34)*BZ305,0)</f>
        <v>0</v>
      </c>
      <c r="CE305">
        <v>0</v>
      </c>
      <c r="CF305">
        <v>0</v>
      </c>
      <c r="CG305" s="2">
        <v>0</v>
      </c>
      <c r="CH305" s="6">
        <f>ROUNDUP(IF($A305=1,CE305/Pieņēmumi!$DE$42,IF($A305=2,CE305/Pieņēmumi!$DE$43,IF($A305=3,CE305/Pieņēmumi!$DE$44,CE305/Pieņēmumi!$DE$45))),$CH$10)</f>
        <v>0</v>
      </c>
      <c r="CI305" s="6">
        <f t="shared" si="229"/>
        <v>0</v>
      </c>
      <c r="CJ305" s="6">
        <f>IF(AND(CI305&gt;=0,CI305&lt;Pieņēmumi!$DE$49),0,
IF(AND(CI305&gt;=Pieņēmumi!$DE$49,CI305&lt;Pieņēmumi!$DE$50),"Mazs",
IF(AND(CI305&gt;=Pieņēmumi!$DE$50,CI305&lt;Pieņēmumi!$DE$51),"Vidējs","Liels")))</f>
        <v>0</v>
      </c>
      <c r="CK305" s="9">
        <f>IF(CJ305="Mazs",Pieņēmumi!$DE$34*CH305,IF(CJ305="Vidējs",Pieņēmumi!$DE$35*CH305,IF(CJ305="Liels",Pieņēmumi!$DE$37*CH305,0)))</f>
        <v>0</v>
      </c>
      <c r="CL305" s="9">
        <f>IF(CJ305="Mazs",(Pieņēmumi!$DE$35-Pieņēmumi!$DE$34)*CH305,0)</f>
        <v>0</v>
      </c>
      <c r="CM305">
        <v>0</v>
      </c>
      <c r="CN305">
        <v>0</v>
      </c>
      <c r="CO305" s="2">
        <v>0</v>
      </c>
      <c r="CP305" s="6">
        <f>ROUNDUP(IF($A305=1,CM305/Pieņēmumi!$DO$42,IF($A305=2,CM305/Pieņēmumi!$DO$43,IF($A305=3,CM305/Pieņēmumi!$DO$44,CM305/Pieņēmumi!$DO$45))),$CP$10)</f>
        <v>0</v>
      </c>
      <c r="CQ305" s="6">
        <f t="shared" si="230"/>
        <v>0</v>
      </c>
      <c r="CR305" s="6">
        <f>IF(AND(CQ305&gt;=0,CQ305&lt;Pieņēmumi!$DO$49),0,
IF(AND(CQ305&gt;=Pieņēmumi!$DO$49,CQ305&lt;Pieņēmumi!$DO$50),"Mazs",
IF(AND(CQ305&gt;=Pieņēmumi!$DO$50,CQ305&lt;Pieņēmumi!$DO$51),"Vidējs","Liels")))</f>
        <v>0</v>
      </c>
      <c r="CS305" s="9">
        <f>IF(CR305="Mazs",Pieņēmumi!$DO$34*CP305,IF(CR305="Vidējs",Pieņēmumi!$DO$35*CP305,IF(CR305="Liels",Pieņēmumi!$DO$37*CP305,0)))</f>
        <v>0</v>
      </c>
      <c r="CT305" s="9">
        <f>IF(CR305="Mazs",(Pieņēmumi!$DO$35-Pieņēmumi!$DO$34)*CP305,0)</f>
        <v>0</v>
      </c>
      <c r="CU305" s="6">
        <f t="shared" si="231"/>
        <v>136</v>
      </c>
      <c r="CV305" s="6">
        <f t="shared" si="232"/>
        <v>9</v>
      </c>
      <c r="CW305" s="2">
        <f t="shared" si="233"/>
        <v>15.111111111111111</v>
      </c>
      <c r="CX305" t="str">
        <f t="shared" si="234"/>
        <v>Vidējā</v>
      </c>
    </row>
    <row r="306" spans="1:102" x14ac:dyDescent="0.25">
      <c r="A306" s="5">
        <v>3</v>
      </c>
      <c r="B306" s="23">
        <v>0.48835733139107029</v>
      </c>
      <c r="C306">
        <v>18</v>
      </c>
      <c r="D306">
        <v>1</v>
      </c>
      <c r="E306" s="2">
        <f t="shared" si="239"/>
        <v>18</v>
      </c>
      <c r="F306" s="6">
        <f>ROUNDUP(IF($A306=1,C306/Pieņēmumi!$B$39,IF($A306=2,C306/Pieņēmumi!$B$40,IF($A306=3,C306/Pieņēmumi!$B$41,C306/Pieņēmumi!$B$42))),$F$10)</f>
        <v>1</v>
      </c>
      <c r="G306" s="6">
        <f t="shared" si="219"/>
        <v>18</v>
      </c>
      <c r="H306" s="6" t="str">
        <f>IF(AND(G306&gt;=0,G306&lt;Pieņēmumi!$B$46),0,
IF(AND(G306&gt;= Pieņēmumi!$B$46,G306&lt;Pieņēmumi!$B$47), "Mikro",
IF(AND(G306&gt;=Pieņēmumi!$B$47,G306&lt;Pieņēmumi!$B$48), "Mazs",
IF(AND(G306&gt;=Pieņēmumi!$B$48,G306&lt;Pieņēmumi!$B$49), "Vidējs","Liels"))))</f>
        <v>Vidējs</v>
      </c>
      <c r="I306" s="9">
        <f>IF(H306="Mikro",Pieņēmumi!$B$31*F306*0.5,
IF(H306="Mazs",Pieņēmumi!$B$31*F306,
IF(H306="Vidējs",Pieņēmumi!$B$32*F306,
IF(H306="Liels",Pieņēmumi!$B$34*F306,
0))))</f>
        <v>0.8074935400516795</v>
      </c>
      <c r="J306" s="9">
        <f>IF(H306="Mikro",Pieņēmumi!$B$31*F306*0.5,0)</f>
        <v>0</v>
      </c>
      <c r="K306">
        <v>20</v>
      </c>
      <c r="L306">
        <v>2</v>
      </c>
      <c r="M306" s="2">
        <f t="shared" si="242"/>
        <v>10</v>
      </c>
      <c r="N306" s="6">
        <f>ROUNDUP(IF($A306=1,K306/Pieņēmumi!$L$39,IF($A306=2,K306/Pieņēmumi!$L$40,IF($A306=3,K306/Pieņēmumi!$L$41,K306/Pieņēmumi!$L$42))),$N$10)</f>
        <v>1</v>
      </c>
      <c r="O306" s="6">
        <f t="shared" si="220"/>
        <v>20</v>
      </c>
      <c r="P306" s="6" t="str">
        <f>IF(AND(O306&gt;=0,O306&lt;Pieņēmumi!$L$46),0,
IF(AND(O306&gt;= Pieņēmumi!$L$46,O306&lt;Pieņēmumi!$L$47), "Mikro",
IF(AND(O306&gt;=Pieņēmumi!$L$47,O306&lt;Pieņēmumi!$L$48), "Mazs",
IF(AND(O306&gt;=Pieņēmumi!$L$48,O306&lt;Pieņēmumi!$L$49), "Vidējs","Liels"))))</f>
        <v>Vidējs</v>
      </c>
      <c r="Q306" s="9">
        <f>IF(P306="Mikro",Pieņēmumi!$L$31*N306*0.5,
IF(P306="Mazs",Pieņēmumi!$L$31*N306,
IF(P306="Vidējs",Pieņēmumi!$L$32*N306,
IF(P306="Liels",Pieņēmumi!$L$34*N306,
0))))</f>
        <v>0.83979328165374689</v>
      </c>
      <c r="R306" s="9">
        <f>IF(P306="Mikro",Pieņēmumi!$L$31*N306*0.5,0)</f>
        <v>0</v>
      </c>
      <c r="S306">
        <v>21</v>
      </c>
      <c r="T306">
        <v>1</v>
      </c>
      <c r="U306" s="2">
        <f t="shared" si="240"/>
        <v>21</v>
      </c>
      <c r="V306" s="6">
        <f>ROUNDUP(IF($A306=1,S306/Pieņēmumi!$V$39,IF($A306=2,S306/Pieņēmumi!$V$40,IF($A306=3,S306/Pieņēmumi!$V$41,S306/Pieņēmumi!$V$42))),$V$10)</f>
        <v>2</v>
      </c>
      <c r="W306" s="6">
        <f t="shared" si="221"/>
        <v>10.5</v>
      </c>
      <c r="X306" s="6" t="str">
        <f>IF(AND(W306&gt;=0,W306&lt;Pieņēmumi!$V$46),0,
IF(AND(W306&gt;= Pieņēmumi!$V$46,W306&lt;Pieņēmumi!$V$47), "Mikro",
IF(AND(W306&gt;=Pieņēmumi!$V$47,W306&lt;Pieņēmumi!$V$48), "Mazs",
IF(AND(W306&gt;=Pieņēmumi!$V$48,W306&lt;Pieņēmumi!$V$49), "Vidējs","Liels"))))</f>
        <v>Mazs</v>
      </c>
      <c r="Y306" s="9">
        <f>IF(X306="Mikro",Pieņēmumi!$V$31*V306*0.5,
IF(X306="Mazs",Pieņēmumi!$V$31*V306,
IF(X306="Vidējs",Pieņēmumi!$V$32*V306,
IF(X306="Liels",Pieņēmumi!$V$34*V306,
0))))</f>
        <v>1.5561780267662622</v>
      </c>
      <c r="Z306" s="9">
        <f>IF(X306="Mikro",Pieņēmumi!$V$31*V306*0.5,0)</f>
        <v>0</v>
      </c>
      <c r="AA306">
        <v>25</v>
      </c>
      <c r="AB306">
        <v>2</v>
      </c>
      <c r="AC306" s="2">
        <f t="shared" si="243"/>
        <v>12.5</v>
      </c>
      <c r="AD306" s="6">
        <f>ROUNDUP(IF($A306=1,AA306/Pieņēmumi!$AF$39,IF($A306=2,AA306/Pieņēmumi!$AF$40,IF($A306=3,AA306/Pieņēmumi!$AF$41,AA306/Pieņēmumi!$AF$42))),$AD$10)</f>
        <v>2</v>
      </c>
      <c r="AE306" s="6">
        <f t="shared" si="222"/>
        <v>12.5</v>
      </c>
      <c r="AF306" s="6" t="str">
        <f>IF(AND(AE306&gt;=0,AE306&lt;Pieņēmumi!$AF$46),0,
IF(AND(AE306&gt;= Pieņēmumi!$AF$46,AE306&lt;Pieņēmumi!$AF$47), "Mikro",
IF(AND(AE306&gt;=Pieņēmumi!$AF$47,AE306&lt;Pieņēmumi!$AF$48), "Mazs",
IF(AND(AE306&gt;=Pieņēmumi!$AF$48,AE306&lt;Pieņēmumi!$AF$49), "Vidējs","Liels"))))</f>
        <v>Vidējs</v>
      </c>
      <c r="AG306" s="9">
        <f>IF(AF306="Mikro",Pieņēmumi!$AF$31*AD306*0.5,
IF(AF306="Mazs",Pieņēmumi!$AF$31*AD306,
IF(AF306="Vidējs",Pieņēmumi!$AF$32*AD306,
IF(AF306="Liels",Pieņēmumi!$AF$34*AD306,
0))))</f>
        <v>2.0671834625323</v>
      </c>
      <c r="AH306" s="9">
        <f>IF(AF306="Mikro",Pieņēmumi!$AF$31*AD306*0.5,0)</f>
        <v>0</v>
      </c>
      <c r="AI306">
        <v>38</v>
      </c>
      <c r="AJ306">
        <v>2</v>
      </c>
      <c r="AK306" s="2">
        <f t="shared" si="244"/>
        <v>19</v>
      </c>
      <c r="AL306" s="6">
        <f>ROUNDUP(IF($A306=1,AI306/Pieņēmumi!$AR$39,IF($A306=2,AI306/Pieņēmumi!$AR$40,IF($A306=3,AI306/Pieņēmumi!$AR$41,AI306/Pieņēmumi!$AR$42))),$AL$10)</f>
        <v>2</v>
      </c>
      <c r="AM306" s="6">
        <f t="shared" si="223"/>
        <v>19</v>
      </c>
      <c r="AN306" s="6" t="str">
        <f>IF(AND(AM306&gt;=0,AM306&lt;Pieņēmumi!$AR$46),0,
IF(AND(AM306&gt;= Pieņēmumi!$AR$46,AM306&lt;Pieņēmumi!$AR$47), "Mikro",
IF(AND(AM306&gt;=Pieņēmumi!$AR$47,AM306&lt;Pieņēmumi!$AR$48), "Mazs",
IF(AND(AM306&gt;=Pieņēmumi!$AR$48,AM306&lt;Pieņēmumi!$AR$49), "Vidējs","Liels"))))</f>
        <v>Vidējs</v>
      </c>
      <c r="AO306" s="9">
        <f>IF(AN306="Mikro",Pieņēmumi!$AR$31*AL306*0.5,
IF(AN306="Mazs",Pieņēmumi!$AR$31*AL306,
IF(AN306="Vidējs",Pieņēmumi!$AR$32*AL306,
IF(AN306="Liels",Pieņēmumi!$AR$34*AL306,
0))))</f>
        <v>2.1963824289405687</v>
      </c>
      <c r="AP306" s="9">
        <f>IF(AN306="Mikro",Pieņēmumi!$AR$31*AL306*0.5,0)</f>
        <v>0</v>
      </c>
      <c r="AQ306">
        <v>26</v>
      </c>
      <c r="AR306">
        <v>1</v>
      </c>
      <c r="AS306" s="2">
        <f t="shared" si="241"/>
        <v>26</v>
      </c>
      <c r="AT306" s="6">
        <f>ROUNDUP(IF($A306=1,AQ306/Pieņēmumi!$BC$39,IF($A306=2,AQ306/Pieņēmumi!$BC$40,IF($A306=3,AQ306/Pieņēmumi!$BC$41,AQ306/Pieņēmumi!$BC$42))),$AT$10)</f>
        <v>2</v>
      </c>
      <c r="AU306" s="6">
        <f t="shared" si="224"/>
        <v>13</v>
      </c>
      <c r="AV306" s="6" t="str">
        <f>IF(AND(AU306&gt;=0,AU306&lt;Pieņēmumi!$BC$46),0,
IF(AND(AU306&gt;= Pieņēmumi!$BC$46,AU306&lt;Pieņēmumi!$BC$47), "Mikro",
IF(AND(AU306&gt;=Pieņēmumi!$BC$47,AU306&lt;Pieņēmumi!$BC$48), "Mazs",
IF(AND(AU306&gt;=Pieņēmumi!$BC$48,AU306&lt;Pieņēmumi!$BC$49), "Vidējs","Liels"))))</f>
        <v>Vidējs</v>
      </c>
      <c r="AW306" s="9">
        <f>IF(AV306="Mikro",Pieņēmumi!$BC$31*AT306*0.5,
IF(AV306="Mazs",Pieņēmumi!$BC$31*AT306,
IF(AV306="Vidējs",Pieņēmumi!$BC$32*AT306,
IF(AV306="Liels",Pieņēmumi!$BC$34*AT306,
0))))</f>
        <v>2.3255813953488373</v>
      </c>
      <c r="AX306" s="9">
        <f>IF(AV306="Mikro",Pieņēmumi!$BC$31*AT306*0.5,0)</f>
        <v>0</v>
      </c>
      <c r="AY306">
        <v>25</v>
      </c>
      <c r="AZ306">
        <v>1</v>
      </c>
      <c r="BA306" s="2">
        <f t="shared" si="245"/>
        <v>25</v>
      </c>
      <c r="BB306" s="6">
        <f>ROUNDUP(IF($A306=1,AY306/Pieņēmumi!$BN$39,IF($A306=2,AY306/Pieņēmumi!$BN$40,IF($A306=3,AY306/Pieņēmumi!$BN$41,AY306/Pieņēmumi!$BN$42))),$BB$10)</f>
        <v>1</v>
      </c>
      <c r="BC306" s="6">
        <f t="shared" si="225"/>
        <v>25</v>
      </c>
      <c r="BD306" s="6" t="str">
        <f>IF(AND(BC306&gt;=0,BC306&lt;Pieņēmumi!$BN$46),0,
IF(AND(BC306&gt;= Pieņēmumi!$BN$46,BC306&lt;Pieņēmumi!$BN$47), "Mikro",
IF(AND(BC306&gt;=Pieņēmumi!$BN$47,BC306&lt;Pieņēmumi!$BN$48), "Mazs",
IF(AND(BC306&gt;=Pieņēmumi!$BN$48,BC306&lt;Pieņēmumi!$BN$49), "Vidējs","Liels"))))</f>
        <v>Liels</v>
      </c>
      <c r="BE306" s="9">
        <f>IF(BD306="Mikro",Pieņēmumi!$BN$31*BB306*0.5,
IF(BD306="Mazs",Pieņēmumi!$BN$31*BB306,
IF(BD306="Vidējs",Pieņēmumi!$BN$32*BB306,
IF(BD306="Liels",Pieņēmumi!$BN$34*BB306,
0))))</f>
        <v>1.5873015873015872</v>
      </c>
      <c r="BF306" s="9">
        <f>IF(BD306="Mikro",Pieņēmumi!$BN$31*BB306*0.5,0)</f>
        <v>0</v>
      </c>
      <c r="BG306">
        <v>31</v>
      </c>
      <c r="BH306">
        <v>2</v>
      </c>
      <c r="BI306" s="2">
        <f t="shared" si="238"/>
        <v>15.5</v>
      </c>
      <c r="BJ306" s="6">
        <f>ROUNDUP(IF($A306=1,BG306/Pieņēmumi!$BY$39,IF($A306=2,BG306/Pieņēmumi!$BY$40,IF($A306=3,BG306/Pieņēmumi!$BY$41,BG306/Pieņēmumi!$BY$42))),$BJ$10)</f>
        <v>2</v>
      </c>
      <c r="BK306" s="6">
        <f t="shared" si="226"/>
        <v>15.5</v>
      </c>
      <c r="BL306" s="6" t="str">
        <f>IF(AND(BK306&gt;=0,BK306&lt;Pieņēmumi!$BY$46),0,
IF(AND(BK306&gt;= Pieņēmumi!$BY$46,BK306&lt;Pieņēmumi!$BY$47), "Mikro",
IF(AND(BK306&gt;=Pieņēmumi!$BY$47,BK306&lt;Pieņēmumi!$BY$48), "Mazs",
IF(AND(BK306&gt;=Pieņēmumi!$BY$48,BK306&lt;Pieņēmumi!$BY$49), "Vidējs","Liels"))))</f>
        <v>Vidējs</v>
      </c>
      <c r="BM306" s="9">
        <f>IF(BL306="Mikro",Pieņēmumi!$BY$31*BJ306*0.5,
IF(BL306="Mazs",Pieņēmumi!$BY$31*BJ306,
IF(BL306="Vidējs",Pieņēmumi!$BY$32*BJ306,
IF(BL306="Liels",Pieņēmumi!$BY$34*BJ306,
0))))</f>
        <v>2.5839793281653747</v>
      </c>
      <c r="BN306" s="9">
        <f>IF(BL306="Mikro",Pieņēmumi!$BY$31*BJ306*0.5,0)</f>
        <v>0</v>
      </c>
      <c r="BO306">
        <v>29</v>
      </c>
      <c r="BP306">
        <v>2</v>
      </c>
      <c r="BQ306" s="2">
        <f t="shared" si="237"/>
        <v>14.5</v>
      </c>
      <c r="BR306" s="6">
        <f>ROUNDUP(IF($A306=1,BO306/Pieņēmumi!$CJ$39,IF($A306=2,BO306/Pieņēmumi!$CJ$40,IF($A306=3,BO306/Pieņēmumi!$CJ$41,BO306/Pieņēmumi!$CJ$42))),$BR$10)</f>
        <v>2</v>
      </c>
      <c r="BS306" s="6">
        <f t="shared" si="227"/>
        <v>14.5</v>
      </c>
      <c r="BT306" s="6" t="str">
        <f>IF(AND(BS306&gt;=0,BS306&lt;Pieņēmumi!$CJ$46),0,
IF(AND(BS306&gt;= Pieņēmumi!$CJ$46,BS306&lt;Pieņēmumi!$CJ$47), "Mikro",
IF(AND(BS306&gt;=Pieņēmumi!$CJ$47,BS306&lt;Pieņēmumi!$CJ$48), "Mazs",
IF(AND(BS306&gt;=Pieņēmumi!$CJ$48,BS306&lt;Pieņēmumi!$CJ$49), "Vidējs","Liels"))))</f>
        <v>Vidējs</v>
      </c>
      <c r="BU306" s="9">
        <f>IF(BT306="Mikro",Pieņēmumi!$CJ$31*BR306*0.5,
IF(BT306="Mazs",Pieņēmumi!$CJ$31*BR306,
IF(BT306="Vidējs",Pieņēmumi!$CJ$32*BR306,
IF(BT306="Liels",Pieņēmumi!$CJ$34*BR306,
0))))</f>
        <v>2.5839793281653747</v>
      </c>
      <c r="BV306" s="9">
        <f>IF(BT306="Mikro",Pieņēmumi!$CJ$31*BR306*0.5,0)</f>
        <v>0</v>
      </c>
      <c r="BW306">
        <v>11</v>
      </c>
      <c r="BX306">
        <v>1</v>
      </c>
      <c r="BY306" s="2">
        <f>BW306/BX306</f>
        <v>11</v>
      </c>
      <c r="BZ306" s="6">
        <f>ROUNDUP(IF($A306=1,BW306/Pieņēmumi!$CU$42,IF($A306=2,BW306/Pieņēmumi!$CU$43,IF($A306=3,BW306/Pieņēmumi!$CU$44,BW306/Pieņēmumi!$CU$45))),$CH$10)</f>
        <v>1</v>
      </c>
      <c r="CA306" s="6">
        <f t="shared" si="228"/>
        <v>11</v>
      </c>
      <c r="CB306" s="6" t="str">
        <f>IF(AND(CA306&gt;=0,CA306&lt;Pieņēmumi!$CU$49),0,
IF(AND(CA306&gt;=Pieņēmumi!$CU$49,CA306&lt;Pieņēmumi!$CU$50),"Mazs",
IF(AND(CA306&gt;=Pieņēmumi!$CU$50,CA306&lt;Pieņēmumi!$CU$51),"Vidējs","Liels")))</f>
        <v>Mazs</v>
      </c>
      <c r="CC306" s="9">
        <f>IF(CB306="Mazs",Pieņēmumi!$CU$34*BZ306,IF(CB306="Vidējs",Pieņēmumi!$CU$35*BZ306,IF(CB306="Liels",Pieņēmumi!$CU$37*BZ306,0)))</f>
        <v>1.151571739807034</v>
      </c>
      <c r="CD306" s="9">
        <f>IF(CB306="Mazs",(Pieņēmumi!$CU$35-Pieņēmumi!$CU$34)*BZ306,0)</f>
        <v>0.23731714908185508</v>
      </c>
      <c r="CE306">
        <v>5</v>
      </c>
      <c r="CF306">
        <v>1</v>
      </c>
      <c r="CG306" s="2">
        <f>CE306/CF306</f>
        <v>5</v>
      </c>
      <c r="CH306" s="6">
        <f>ROUNDUP(IF($A306=1,CE306/Pieņēmumi!$DE$42,IF($A306=2,CE306/Pieņēmumi!$DE$43,IF($A306=3,CE306/Pieņēmumi!$DE$44,CE306/Pieņēmumi!$DE$45))),$CH$10)</f>
        <v>1</v>
      </c>
      <c r="CI306" s="6">
        <f t="shared" si="229"/>
        <v>5</v>
      </c>
      <c r="CJ306" s="6" t="str">
        <f>IF(AND(CI306&gt;=0,CI306&lt;Pieņēmumi!$DE$49),0,
IF(AND(CI306&gt;=Pieņēmumi!$DE$49,CI306&lt;Pieņēmumi!$DE$50),"Mazs",
IF(AND(CI306&gt;=Pieņēmumi!$DE$50,CI306&lt;Pieņēmumi!$DE$51),"Vidējs","Liels")))</f>
        <v>Mazs</v>
      </c>
      <c r="CK306" s="9">
        <f>IF(CJ306="Mazs",Pieņēmumi!$DE$34*CH306,IF(CJ306="Vidējs",Pieņēmumi!$DE$35*CH306,IF(CJ306="Liels",Pieņēmumi!$DE$37*CH306,0)))</f>
        <v>1.151571739807034</v>
      </c>
      <c r="CL306" s="9">
        <f>IF(CJ306="Mazs",(Pieņēmumi!$DE$35-Pieņēmumi!$DE$34)*CH306,0)</f>
        <v>0.23731714908185508</v>
      </c>
      <c r="CM306">
        <v>13</v>
      </c>
      <c r="CN306">
        <v>1</v>
      </c>
      <c r="CO306" s="2">
        <f>CM306/CN306</f>
        <v>13</v>
      </c>
      <c r="CP306" s="6">
        <f>ROUNDUP(IF($A306=1,CM306/Pieņēmumi!$DO$42,IF($A306=2,CM306/Pieņēmumi!$DO$43,IF($A306=3,CM306/Pieņēmumi!$DO$44,CM306/Pieņēmumi!$DO$45))),$CP$10)</f>
        <v>1</v>
      </c>
      <c r="CQ306" s="6">
        <f t="shared" si="230"/>
        <v>13</v>
      </c>
      <c r="CR306" s="6" t="str">
        <f>IF(AND(CQ306&gt;=0,CQ306&lt;Pieņēmumi!$DO$49),0,
IF(AND(CQ306&gt;=Pieņēmumi!$DO$49,CQ306&lt;Pieņēmumi!$DO$50),"Mazs",
IF(AND(CQ306&gt;=Pieņēmumi!$DO$50,CQ306&lt;Pieņēmumi!$DO$51),"Vidējs","Liels")))</f>
        <v>Vidējs</v>
      </c>
      <c r="CS306" s="9">
        <f>IF(CR306="Mazs",Pieņēmumi!$DO$34*CP306,IF(CR306="Vidējs",Pieņēmumi!$DO$35*CP306,IF(CR306="Liels",Pieņēmumi!$DO$37*CP306,0)))</f>
        <v>1.3888888888888891</v>
      </c>
      <c r="CT306" s="9">
        <f>IF(CR306="Mazs",(Pieņēmumi!$DO$35-Pieņēmumi!$DO$34)*CP306,0)</f>
        <v>0</v>
      </c>
      <c r="CU306" s="6">
        <f t="shared" si="231"/>
        <v>262</v>
      </c>
      <c r="CV306" s="6">
        <f t="shared" si="232"/>
        <v>17</v>
      </c>
      <c r="CW306" s="2">
        <f t="shared" si="233"/>
        <v>15.411764705882353</v>
      </c>
      <c r="CX306" t="str">
        <f t="shared" si="234"/>
        <v>Vidējā</v>
      </c>
    </row>
    <row r="307" spans="1:102" x14ac:dyDescent="0.25">
      <c r="A307" s="5">
        <v>3</v>
      </c>
      <c r="B307" s="23">
        <v>0.48558153045434616</v>
      </c>
      <c r="C307">
        <v>8</v>
      </c>
      <c r="D307">
        <v>1</v>
      </c>
      <c r="E307" s="2">
        <f t="shared" si="239"/>
        <v>8</v>
      </c>
      <c r="F307" s="6">
        <f>ROUNDUP(IF($A307=1,C307/Pieņēmumi!$B$39,IF($A307=2,C307/Pieņēmumi!$B$40,IF($A307=3,C307/Pieņēmumi!$B$41,C307/Pieņēmumi!$B$42))),$F$10)</f>
        <v>1</v>
      </c>
      <c r="G307" s="6">
        <f t="shared" si="219"/>
        <v>8</v>
      </c>
      <c r="H307" s="6" t="str">
        <f>IF(AND(G307&gt;=0,G307&lt;Pieņēmumi!$B$46),0,
IF(AND(G307&gt;= Pieņēmumi!$B$46,G307&lt;Pieņēmumi!$B$47), "Mikro",
IF(AND(G307&gt;=Pieņēmumi!$B$47,G307&lt;Pieņēmumi!$B$48), "Mazs",
IF(AND(G307&gt;=Pieņēmumi!$B$48,G307&lt;Pieņēmumi!$B$49), "Vidējs","Liels"))))</f>
        <v>Mazs</v>
      </c>
      <c r="I307" s="9">
        <f>IF(H307="Mikro",Pieņēmumi!$B$31*F307*0.5,
IF(H307="Mazs",Pieņēmumi!$B$31*F307,
IF(H307="Vidējs",Pieņēmumi!$B$32*F307,
IF(H307="Liels",Pieņēmumi!$B$34*F307,
0))))</f>
        <v>0.71584189231248063</v>
      </c>
      <c r="J307" s="9">
        <f>IF(H307="Mikro",Pieņēmumi!$B$31*F307*0.5,0)</f>
        <v>0</v>
      </c>
      <c r="K307">
        <v>1</v>
      </c>
      <c r="L307">
        <v>1</v>
      </c>
      <c r="M307" s="2">
        <f t="shared" si="242"/>
        <v>1</v>
      </c>
      <c r="N307" s="6">
        <f>ROUNDUP(IF($A307=1,K307/Pieņēmumi!$L$39,IF($A307=2,K307/Pieņēmumi!$L$40,IF($A307=3,K307/Pieņēmumi!$L$41,K307/Pieņēmumi!$L$42))),$N$10)</f>
        <v>1</v>
      </c>
      <c r="O307" s="6">
        <f t="shared" si="220"/>
        <v>1</v>
      </c>
      <c r="P307" s="6" t="str">
        <f>IF(AND(O307&gt;=0,O307&lt;Pieņēmumi!$L$46),0,
IF(AND(O307&gt;= Pieņēmumi!$L$46,O307&lt;Pieņēmumi!$L$47), "Mikro",
IF(AND(O307&gt;=Pieņēmumi!$L$47,O307&lt;Pieņēmumi!$L$48), "Mazs",
IF(AND(O307&gt;=Pieņēmumi!$L$48,O307&lt;Pieņēmumi!$L$49), "Vidējs","Liels"))))</f>
        <v>Mikro</v>
      </c>
      <c r="Q307" s="9">
        <f>IF(P307="Mikro",Pieņēmumi!$L$31*N307*0.5,
IF(P307="Mazs",Pieņēmumi!$L$31*N307,
IF(P307="Vidējs",Pieņēmumi!$L$32*N307,
IF(P307="Liels",Pieņēmumi!$L$34*N307,
0))))</f>
        <v>0.3734827264239029</v>
      </c>
      <c r="R307" s="9">
        <f>IF(P307="Mikro",Pieņēmumi!$L$31*N307*0.5,0)</f>
        <v>0.3734827264239029</v>
      </c>
      <c r="S307">
        <v>8</v>
      </c>
      <c r="T307">
        <v>1</v>
      </c>
      <c r="U307" s="2">
        <f t="shared" si="240"/>
        <v>8</v>
      </c>
      <c r="V307" s="6">
        <f>ROUNDUP(IF($A307=1,S307/Pieņēmumi!$V$39,IF($A307=2,S307/Pieņēmumi!$V$40,IF($A307=3,S307/Pieņēmumi!$V$41,S307/Pieņēmumi!$V$42))),$V$10)</f>
        <v>1</v>
      </c>
      <c r="W307" s="6">
        <f t="shared" si="221"/>
        <v>8</v>
      </c>
      <c r="X307" s="6" t="str">
        <f>IF(AND(W307&gt;=0,W307&lt;Pieņēmumi!$V$46),0,
IF(AND(W307&gt;= Pieņēmumi!$V$46,W307&lt;Pieņēmumi!$V$47), "Mikro",
IF(AND(W307&gt;=Pieņēmumi!$V$47,W307&lt;Pieņēmumi!$V$48), "Mazs",
IF(AND(W307&gt;=Pieņēmumi!$V$48,W307&lt;Pieņēmumi!$V$49), "Vidējs","Liels"))))</f>
        <v>Mazs</v>
      </c>
      <c r="Y307" s="9">
        <f>IF(X307="Mikro",Pieņēmumi!$V$31*V307*0.5,
IF(X307="Mazs",Pieņēmumi!$V$31*V307,
IF(X307="Vidējs",Pieņēmumi!$V$32*V307,
IF(X307="Liels",Pieņēmumi!$V$34*V307,
0))))</f>
        <v>0.77808901338313108</v>
      </c>
      <c r="Z307" s="9">
        <f>IF(X307="Mikro",Pieņēmumi!$V$31*V307*0.5,0)</f>
        <v>0</v>
      </c>
      <c r="AA307">
        <v>3</v>
      </c>
      <c r="AB307">
        <v>1</v>
      </c>
      <c r="AC307" s="2">
        <f t="shared" si="243"/>
        <v>3</v>
      </c>
      <c r="AD307" s="6">
        <f>ROUNDUP(IF($A307=1,AA307/Pieņēmumi!$AF$39,IF($A307=2,AA307/Pieņēmumi!$AF$40,IF($A307=3,AA307/Pieņēmumi!$AF$41,AA307/Pieņēmumi!$AF$42))),$AD$10)</f>
        <v>1</v>
      </c>
      <c r="AE307" s="6">
        <f t="shared" si="222"/>
        <v>3</v>
      </c>
      <c r="AF307" s="6" t="str">
        <f>IF(AND(AE307&gt;=0,AE307&lt;Pieņēmumi!$AF$46),0,
IF(AND(AE307&gt;= Pieņēmumi!$AF$46,AE307&lt;Pieņēmumi!$AF$47), "Mikro",
IF(AND(AE307&gt;=Pieņēmumi!$AF$47,AE307&lt;Pieņēmumi!$AF$48), "Mazs",
IF(AND(AE307&gt;=Pieņēmumi!$AF$48,AE307&lt;Pieņēmumi!$AF$49), "Vidējs","Liels"))))</f>
        <v>Mikro</v>
      </c>
      <c r="AG307" s="9">
        <f>IF(AF307="Mikro",Pieņēmumi!$AF$31*AD307*0.5,
IF(AF307="Mazs",Pieņēmumi!$AF$31*AD307,
IF(AF307="Vidējs",Pieņēmumi!$AF$32*AD307,
IF(AF307="Liels",Pieņēmumi!$AF$34*AD307,
0))))</f>
        <v>0.42016806722689076</v>
      </c>
      <c r="AH307" s="9">
        <f>IF(AF307="Mikro",Pieņēmumi!$AF$31*AD307*0.5,0)</f>
        <v>0.42016806722689076</v>
      </c>
      <c r="AI307">
        <v>7</v>
      </c>
      <c r="AJ307">
        <v>1</v>
      </c>
      <c r="AK307" s="2">
        <f t="shared" si="244"/>
        <v>7</v>
      </c>
      <c r="AL307" s="6">
        <f>ROUNDUP(IF($A307=1,AI307/Pieņēmumi!$AR$39,IF($A307=2,AI307/Pieņēmumi!$AR$40,IF($A307=3,AI307/Pieņēmumi!$AR$41,AI307/Pieņēmumi!$AR$42))),$AL$10)</f>
        <v>1</v>
      </c>
      <c r="AM307" s="6">
        <f t="shared" si="223"/>
        <v>7</v>
      </c>
      <c r="AN307" s="6" t="str">
        <f>IF(AND(AM307&gt;=0,AM307&lt;Pieņēmumi!$AR$46),0,
IF(AND(AM307&gt;= Pieņēmumi!$AR$46,AM307&lt;Pieņēmumi!$AR$47), "Mikro",
IF(AND(AM307&gt;=Pieņēmumi!$AR$47,AM307&lt;Pieņēmumi!$AR$48), "Mazs",
IF(AND(AM307&gt;=Pieņēmumi!$AR$48,AM307&lt;Pieņēmumi!$AR$49), "Vidējs","Liels"))))</f>
        <v>Mikro</v>
      </c>
      <c r="AO307" s="9">
        <f>IF(AN307="Mikro",Pieņēmumi!$AR$31*AL307*0.5,
IF(AN307="Mazs",Pieņēmumi!$AR$31*AL307,
IF(AN307="Vidējs",Pieņēmumi!$AR$32*AL307,
IF(AN307="Liels",Pieņēmumi!$AR$34*AL307,
0))))</f>
        <v>0.45129162776221604</v>
      </c>
      <c r="AP307" s="9">
        <f>IF(AN307="Mikro",Pieņēmumi!$AR$31*AL307*0.5,0)</f>
        <v>0.45129162776221604</v>
      </c>
      <c r="AQ307">
        <v>1</v>
      </c>
      <c r="AR307">
        <v>1</v>
      </c>
      <c r="AS307" s="2">
        <f t="shared" si="241"/>
        <v>1</v>
      </c>
      <c r="AT307" s="6">
        <f>ROUNDUP(IF($A307=1,AQ307/Pieņēmumi!$BC$39,IF($A307=2,AQ307/Pieņēmumi!$BC$40,IF($A307=3,AQ307/Pieņēmumi!$BC$41,AQ307/Pieņēmumi!$BC$42))),$AT$10)</f>
        <v>1</v>
      </c>
      <c r="AU307" s="6">
        <f t="shared" si="224"/>
        <v>1</v>
      </c>
      <c r="AV307" s="6" t="str">
        <f>IF(AND(AU307&gt;=0,AU307&lt;Pieņēmumi!$BC$46),0,
IF(AND(AU307&gt;= Pieņēmumi!$BC$46,AU307&lt;Pieņēmumi!$BC$47), "Mikro",
IF(AND(AU307&gt;=Pieņēmumi!$BC$47,AU307&lt;Pieņēmumi!$BC$48), "Mazs",
IF(AND(AU307&gt;=Pieņēmumi!$BC$48,AU307&lt;Pieņēmumi!$BC$49), "Vidējs","Liels"))))</f>
        <v>Mikro</v>
      </c>
      <c r="AW307" s="9">
        <f>IF(AV307="Mikro",Pieņēmumi!$BC$31*AT307*0.5,
IF(AV307="Mazs",Pieņēmumi!$BC$31*AT307,
IF(AV307="Vidējs",Pieņēmumi!$BC$32*AT307,
IF(AV307="Liels",Pieņēmumi!$BC$34*AT307,
0))))</f>
        <v>0.48241518829754126</v>
      </c>
      <c r="AX307" s="9">
        <f>IF(AV307="Mikro",Pieņēmumi!$BC$31*AT307*0.5,0)</f>
        <v>0.48241518829754126</v>
      </c>
      <c r="AY307">
        <v>9</v>
      </c>
      <c r="AZ307">
        <v>1</v>
      </c>
      <c r="BA307" s="2">
        <f t="shared" si="245"/>
        <v>9</v>
      </c>
      <c r="BB307" s="6">
        <f>ROUNDUP(IF($A307=1,AY307/Pieņēmumi!$BN$39,IF($A307=2,AY307/Pieņēmumi!$BN$40,IF($A307=3,AY307/Pieņēmumi!$BN$41,AY307/Pieņēmumi!$BN$42))),$BB$10)</f>
        <v>1</v>
      </c>
      <c r="BC307" s="6">
        <f t="shared" si="225"/>
        <v>9</v>
      </c>
      <c r="BD307" s="6" t="str">
        <f>IF(AND(BC307&gt;=0,BC307&lt;Pieņēmumi!$BN$46),0,
IF(AND(BC307&gt;= Pieņēmumi!$BN$46,BC307&lt;Pieņēmumi!$BN$47), "Mikro",
IF(AND(BC307&gt;=Pieņēmumi!$BN$47,BC307&lt;Pieņēmumi!$BN$48), "Mazs",
IF(AND(BC307&gt;=Pieņēmumi!$BN$48,BC307&lt;Pieņēmumi!$BN$49), "Vidējs","Liels"))))</f>
        <v>Mazs</v>
      </c>
      <c r="BE307" s="9">
        <f>IF(BD307="Mikro",Pieņēmumi!$BN$31*BB307*0.5,
IF(BD307="Mazs",Pieņēmumi!$BN$31*BB307,
IF(BD307="Vidējs",Pieņēmumi!$BN$32*BB307,
IF(BD307="Liels",Pieņēmumi!$BN$34*BB307,
0))))</f>
        <v>1.0270774976657331</v>
      </c>
      <c r="BF307" s="9">
        <f>IF(BD307="Mikro",Pieņēmumi!$BN$31*BB307*0.5,0)</f>
        <v>0</v>
      </c>
      <c r="BG307">
        <v>0</v>
      </c>
      <c r="BH307">
        <v>0</v>
      </c>
      <c r="BI307" s="2">
        <v>0</v>
      </c>
      <c r="BJ307" s="6">
        <f>ROUNDUP(IF($A307=1,BG307/Pieņēmumi!$BY$39,IF($A307=2,BG307/Pieņēmumi!$BY$40,IF($A307=3,BG307/Pieņēmumi!$BY$41,BG307/Pieņēmumi!$BY$42))),$BJ$10)</f>
        <v>0</v>
      </c>
      <c r="BK307" s="6">
        <f t="shared" si="226"/>
        <v>0</v>
      </c>
      <c r="BL307" s="6">
        <f>IF(AND(BK307&gt;=0,BK307&lt;Pieņēmumi!$BY$46),0,
IF(AND(BK307&gt;= Pieņēmumi!$BY$46,BK307&lt;Pieņēmumi!$BY$47), "Mikro",
IF(AND(BK307&gt;=Pieņēmumi!$BY$47,BK307&lt;Pieņēmumi!$BY$48), "Mazs",
IF(AND(BK307&gt;=Pieņēmumi!$BY$48,BK307&lt;Pieņēmumi!$BY$49), "Vidējs","Liels"))))</f>
        <v>0</v>
      </c>
      <c r="BM307" s="9">
        <f>IF(BL307="Mikro",Pieņēmumi!$BY$31*BJ307*0.5,
IF(BL307="Mazs",Pieņēmumi!$BY$31*BJ307,
IF(BL307="Vidējs",Pieņēmumi!$BY$32*BJ307,
IF(BL307="Liels",Pieņēmumi!$BY$34*BJ307,
0))))</f>
        <v>0</v>
      </c>
      <c r="BN307" s="9">
        <f>IF(BL307="Mikro",Pieņēmumi!$BY$31*BJ307*0.5,0)</f>
        <v>0</v>
      </c>
      <c r="BO307">
        <v>6</v>
      </c>
      <c r="BP307">
        <v>1</v>
      </c>
      <c r="BQ307" s="2">
        <f t="shared" si="237"/>
        <v>6</v>
      </c>
      <c r="BR307" s="6">
        <f>ROUNDUP(IF($A307=1,BO307/Pieņēmumi!$CJ$39,IF($A307=2,BO307/Pieņēmumi!$CJ$40,IF($A307=3,BO307/Pieņēmumi!$CJ$41,BO307/Pieņēmumi!$CJ$42))),$BR$10)</f>
        <v>1</v>
      </c>
      <c r="BS307" s="6">
        <f t="shared" si="227"/>
        <v>6</v>
      </c>
      <c r="BT307" s="6" t="str">
        <f>IF(AND(BS307&gt;=0,BS307&lt;Pieņēmumi!$CJ$46),0,
IF(AND(BS307&gt;= Pieņēmumi!$CJ$46,BS307&lt;Pieņēmumi!$CJ$47), "Mikro",
IF(AND(BS307&gt;=Pieņēmumi!$CJ$47,BS307&lt;Pieņēmumi!$CJ$48), "Mazs",
IF(AND(BS307&gt;=Pieņēmumi!$CJ$48,BS307&lt;Pieņēmumi!$CJ$49), "Vidējs","Liels"))))</f>
        <v>Mikro</v>
      </c>
      <c r="BU307" s="9">
        <f>IF(BT307="Mikro",Pieņēmumi!$CJ$31*BR307*0.5,
IF(BT307="Mazs",Pieņēmumi!$CJ$31*BR307,
IF(BT307="Vidējs",Pieņēmumi!$CJ$32*BR307,
IF(BT307="Liels",Pieņēmumi!$CJ$34*BR307,
0))))</f>
        <v>0.54466230936819171</v>
      </c>
      <c r="BV307" s="9">
        <f>IF(BT307="Mikro",Pieņēmumi!$CJ$31*BR307*0.5,0)</f>
        <v>0.54466230936819171</v>
      </c>
      <c r="BW307">
        <v>0</v>
      </c>
      <c r="BX307">
        <v>0</v>
      </c>
      <c r="BY307" s="2">
        <v>0</v>
      </c>
      <c r="BZ307" s="6">
        <f>ROUNDUP(IF($A307=1,BW307/Pieņēmumi!$CU$42,IF($A307=2,BW307/Pieņēmumi!$CU$43,IF($A307=3,BW307/Pieņēmumi!$CU$44,BW307/Pieņēmumi!$CU$45))),$CH$10)</f>
        <v>0</v>
      </c>
      <c r="CA307" s="6">
        <f t="shared" si="228"/>
        <v>0</v>
      </c>
      <c r="CB307" s="6">
        <f>IF(AND(CA307&gt;=0,CA307&lt;Pieņēmumi!$CU$49),0,
IF(AND(CA307&gt;=Pieņēmumi!$CU$49,CA307&lt;Pieņēmumi!$CU$50),"Mazs",
IF(AND(CA307&gt;=Pieņēmumi!$CU$50,CA307&lt;Pieņēmumi!$CU$51),"Vidējs","Liels")))</f>
        <v>0</v>
      </c>
      <c r="CC307" s="9">
        <f>IF(CB307="Mazs",Pieņēmumi!$CU$34*BZ307,IF(CB307="Vidējs",Pieņēmumi!$CU$35*BZ307,IF(CB307="Liels",Pieņēmumi!$CU$37*BZ307,0)))</f>
        <v>0</v>
      </c>
      <c r="CD307" s="9">
        <f>IF(CB307="Mazs",(Pieņēmumi!$CU$35-Pieņēmumi!$CU$34)*BZ307,0)</f>
        <v>0</v>
      </c>
      <c r="CE307">
        <v>0</v>
      </c>
      <c r="CF307">
        <v>0</v>
      </c>
      <c r="CG307" s="2">
        <v>0</v>
      </c>
      <c r="CH307" s="6">
        <f>ROUNDUP(IF($A307=1,CE307/Pieņēmumi!$DE$42,IF($A307=2,CE307/Pieņēmumi!$DE$43,IF($A307=3,CE307/Pieņēmumi!$DE$44,CE307/Pieņēmumi!$DE$45))),$CH$10)</f>
        <v>0</v>
      </c>
      <c r="CI307" s="6">
        <f t="shared" si="229"/>
        <v>0</v>
      </c>
      <c r="CJ307" s="6">
        <f>IF(AND(CI307&gt;=0,CI307&lt;Pieņēmumi!$DE$49),0,
IF(AND(CI307&gt;=Pieņēmumi!$DE$49,CI307&lt;Pieņēmumi!$DE$50),"Mazs",
IF(AND(CI307&gt;=Pieņēmumi!$DE$50,CI307&lt;Pieņēmumi!$DE$51),"Vidējs","Liels")))</f>
        <v>0</v>
      </c>
      <c r="CK307" s="9">
        <f>IF(CJ307="Mazs",Pieņēmumi!$DE$34*CH307,IF(CJ307="Vidējs",Pieņēmumi!$DE$35*CH307,IF(CJ307="Liels",Pieņēmumi!$DE$37*CH307,0)))</f>
        <v>0</v>
      </c>
      <c r="CL307" s="9">
        <f>IF(CJ307="Mazs",(Pieņēmumi!$DE$35-Pieņēmumi!$DE$34)*CH307,0)</f>
        <v>0</v>
      </c>
      <c r="CM307">
        <v>0</v>
      </c>
      <c r="CN307">
        <v>0</v>
      </c>
      <c r="CO307" s="2">
        <v>0</v>
      </c>
      <c r="CP307" s="6">
        <f>ROUNDUP(IF($A307=1,CM307/Pieņēmumi!$DO$42,IF($A307=2,CM307/Pieņēmumi!$DO$43,IF($A307=3,CM307/Pieņēmumi!$DO$44,CM307/Pieņēmumi!$DO$45))),$CP$10)</f>
        <v>0</v>
      </c>
      <c r="CQ307" s="6">
        <f t="shared" si="230"/>
        <v>0</v>
      </c>
      <c r="CR307" s="6">
        <f>IF(AND(CQ307&gt;=0,CQ307&lt;Pieņēmumi!$DO$49),0,
IF(AND(CQ307&gt;=Pieņēmumi!$DO$49,CQ307&lt;Pieņēmumi!$DO$50),"Mazs",
IF(AND(CQ307&gt;=Pieņēmumi!$DO$50,CQ307&lt;Pieņēmumi!$DO$51),"Vidējs","Liels")))</f>
        <v>0</v>
      </c>
      <c r="CS307" s="9">
        <f>IF(CR307="Mazs",Pieņēmumi!$DO$34*CP307,IF(CR307="Vidējs",Pieņēmumi!$DO$35*CP307,IF(CR307="Liels",Pieņēmumi!$DO$37*CP307,0)))</f>
        <v>0</v>
      </c>
      <c r="CT307" s="9">
        <f>IF(CR307="Mazs",(Pieņēmumi!$DO$35-Pieņēmumi!$DO$34)*CP307,0)</f>
        <v>0</v>
      </c>
      <c r="CU307" s="6">
        <f t="shared" si="231"/>
        <v>43</v>
      </c>
      <c r="CV307" s="6">
        <f t="shared" si="232"/>
        <v>8</v>
      </c>
      <c r="CW307" s="2">
        <f t="shared" si="233"/>
        <v>5.375</v>
      </c>
      <c r="CX307" t="str">
        <f t="shared" si="234"/>
        <v>Mazā</v>
      </c>
    </row>
    <row r="308" spans="1:102" x14ac:dyDescent="0.25">
      <c r="A308" s="5">
        <v>3</v>
      </c>
      <c r="B308" s="23">
        <v>0.48539302364609405</v>
      </c>
      <c r="C308">
        <v>5</v>
      </c>
      <c r="D308">
        <v>0</v>
      </c>
      <c r="E308" s="2">
        <v>0</v>
      </c>
      <c r="F308" s="6">
        <f>ROUNDUP(IF($A308=1,C308/Pieņēmumi!$B$39,IF($A308=2,C308/Pieņēmumi!$B$40,IF($A308=3,C308/Pieņēmumi!$B$41,C308/Pieņēmumi!$B$42))),$F$10)</f>
        <v>1</v>
      </c>
      <c r="G308" s="6">
        <f t="shared" si="219"/>
        <v>5</v>
      </c>
      <c r="H308" s="6" t="str">
        <f>IF(AND(G308&gt;=0,G308&lt;Pieņēmumi!$B$46),0,
IF(AND(G308&gt;= Pieņēmumi!$B$46,G308&lt;Pieņēmumi!$B$47), "Mikro",
IF(AND(G308&gt;=Pieņēmumi!$B$47,G308&lt;Pieņēmumi!$B$48), "Mazs",
IF(AND(G308&gt;=Pieņēmumi!$B$48,G308&lt;Pieņēmumi!$B$49), "Vidējs","Liels"))))</f>
        <v>Mikro</v>
      </c>
      <c r="I308" s="9">
        <f>IF(H308="Mikro",Pieņēmumi!$B$31*F308*0.5,
IF(H308="Mazs",Pieņēmumi!$B$31*F308,
IF(H308="Vidējs",Pieņēmumi!$B$32*F308,
IF(H308="Liels",Pieņēmumi!$B$34*F308,
0))))</f>
        <v>0.35792094615624032</v>
      </c>
      <c r="J308" s="9">
        <f>IF(H308="Mikro",Pieņēmumi!$B$31*F308*0.5,0)</f>
        <v>0.35792094615624032</v>
      </c>
      <c r="K308">
        <v>9</v>
      </c>
      <c r="L308">
        <v>1</v>
      </c>
      <c r="M308" s="2">
        <f t="shared" si="242"/>
        <v>9</v>
      </c>
      <c r="N308" s="6">
        <f>ROUNDUP(IF($A308=1,K308/Pieņēmumi!$L$39,IF($A308=2,K308/Pieņēmumi!$L$40,IF($A308=3,K308/Pieņēmumi!$L$41,K308/Pieņēmumi!$L$42))),$N$10)</f>
        <v>1</v>
      </c>
      <c r="O308" s="6">
        <f t="shared" si="220"/>
        <v>9</v>
      </c>
      <c r="P308" s="6" t="str">
        <f>IF(AND(O308&gt;=0,O308&lt;Pieņēmumi!$L$46),0,
IF(AND(O308&gt;= Pieņēmumi!$L$46,O308&lt;Pieņēmumi!$L$47), "Mikro",
IF(AND(O308&gt;=Pieņēmumi!$L$47,O308&lt;Pieņēmumi!$L$48), "Mazs",
IF(AND(O308&gt;=Pieņēmumi!$L$48,O308&lt;Pieņēmumi!$L$49), "Vidējs","Liels"))))</f>
        <v>Mazs</v>
      </c>
      <c r="Q308" s="9">
        <f>IF(P308="Mikro",Pieņēmumi!$L$31*N308*0.5,
IF(P308="Mazs",Pieņēmumi!$L$31*N308,
IF(P308="Vidējs",Pieņēmumi!$L$32*N308,
IF(P308="Liels",Pieņēmumi!$L$34*N308,
0))))</f>
        <v>0.7469654528478058</v>
      </c>
      <c r="R308" s="9">
        <f>IF(P308="Mikro",Pieņēmumi!$L$31*N308*0.5,0)</f>
        <v>0</v>
      </c>
      <c r="S308">
        <v>5</v>
      </c>
      <c r="T308">
        <v>1</v>
      </c>
      <c r="U308" s="2">
        <f t="shared" si="240"/>
        <v>5</v>
      </c>
      <c r="V308" s="6">
        <f>ROUNDUP(IF($A308=1,S308/Pieņēmumi!$V$39,IF($A308=2,S308/Pieņēmumi!$V$40,IF($A308=3,S308/Pieņēmumi!$V$41,S308/Pieņēmumi!$V$42))),$V$10)</f>
        <v>1</v>
      </c>
      <c r="W308" s="6">
        <f t="shared" si="221"/>
        <v>5</v>
      </c>
      <c r="X308" s="6" t="str">
        <f>IF(AND(W308&gt;=0,W308&lt;Pieņēmumi!$V$46),0,
IF(AND(W308&gt;= Pieņēmumi!$V$46,W308&lt;Pieņēmumi!$V$47), "Mikro",
IF(AND(W308&gt;=Pieņēmumi!$V$47,W308&lt;Pieņēmumi!$V$48), "Mazs",
IF(AND(W308&gt;=Pieņēmumi!$V$48,W308&lt;Pieņēmumi!$V$49), "Vidējs","Liels"))))</f>
        <v>Mikro</v>
      </c>
      <c r="Y308" s="9">
        <f>IF(X308="Mikro",Pieņēmumi!$V$31*V308*0.5,
IF(X308="Mazs",Pieņēmumi!$V$31*V308,
IF(X308="Vidējs",Pieņēmumi!$V$32*V308,
IF(X308="Liels",Pieņēmumi!$V$34*V308,
0))))</f>
        <v>0.38904450669156554</v>
      </c>
      <c r="Z308" s="9">
        <f>IF(X308="Mikro",Pieņēmumi!$V$31*V308*0.5,0)</f>
        <v>0.38904450669156554</v>
      </c>
      <c r="AA308">
        <v>12</v>
      </c>
      <c r="AB308">
        <v>1</v>
      </c>
      <c r="AC308" s="2">
        <f t="shared" si="243"/>
        <v>12</v>
      </c>
      <c r="AD308" s="6">
        <f>ROUNDUP(IF($A308=1,AA308/Pieņēmumi!$AF$39,IF($A308=2,AA308/Pieņēmumi!$AF$40,IF($A308=3,AA308/Pieņēmumi!$AF$41,AA308/Pieņēmumi!$AF$42))),$AD$10)</f>
        <v>1</v>
      </c>
      <c r="AE308" s="6">
        <f t="shared" si="222"/>
        <v>12</v>
      </c>
      <c r="AF308" s="6" t="str">
        <f>IF(AND(AE308&gt;=0,AE308&lt;Pieņēmumi!$AF$46),0,
IF(AND(AE308&gt;= Pieņēmumi!$AF$46,AE308&lt;Pieņēmumi!$AF$47), "Mikro",
IF(AND(AE308&gt;=Pieņēmumi!$AF$47,AE308&lt;Pieņēmumi!$AF$48), "Mazs",
IF(AND(AE308&gt;=Pieņēmumi!$AF$48,AE308&lt;Pieņēmumi!$AF$49), "Vidējs","Liels"))))</f>
        <v>Vidējs</v>
      </c>
      <c r="AG308" s="9">
        <f>IF(AF308="Mikro",Pieņēmumi!$AF$31*AD308*0.5,
IF(AF308="Mazs",Pieņēmumi!$AF$31*AD308,
IF(AF308="Vidējs",Pieņēmumi!$AF$32*AD308,
IF(AF308="Liels",Pieņēmumi!$AF$34*AD308,
0))))</f>
        <v>1.03359173126615</v>
      </c>
      <c r="AH308" s="9">
        <f>IF(AF308="Mikro",Pieņēmumi!$AF$31*AD308*0.5,0)</f>
        <v>0</v>
      </c>
      <c r="AI308">
        <v>11</v>
      </c>
      <c r="AJ308">
        <v>1</v>
      </c>
      <c r="AK308" s="2">
        <f t="shared" si="244"/>
        <v>11</v>
      </c>
      <c r="AL308" s="6">
        <f>ROUNDUP(IF($A308=1,AI308/Pieņēmumi!$AR$39,IF($A308=2,AI308/Pieņēmumi!$AR$40,IF($A308=3,AI308/Pieņēmumi!$AR$41,AI308/Pieņēmumi!$AR$42))),$AL$10)</f>
        <v>1</v>
      </c>
      <c r="AM308" s="6">
        <f t="shared" si="223"/>
        <v>11</v>
      </c>
      <c r="AN308" s="6" t="str">
        <f>IF(AND(AM308&gt;=0,AM308&lt;Pieņēmumi!$AR$46),0,
IF(AND(AM308&gt;= Pieņēmumi!$AR$46,AM308&lt;Pieņēmumi!$AR$47), "Mikro",
IF(AND(AM308&gt;=Pieņēmumi!$AR$47,AM308&lt;Pieņēmumi!$AR$48), "Mazs",
IF(AND(AM308&gt;=Pieņēmumi!$AR$48,AM308&lt;Pieņēmumi!$AR$49), "Vidējs","Liels"))))</f>
        <v>Mazs</v>
      </c>
      <c r="AO308" s="9">
        <f>IF(AN308="Mikro",Pieņēmumi!$AR$31*AL308*0.5,
IF(AN308="Mazs",Pieņēmumi!$AR$31*AL308,
IF(AN308="Vidējs",Pieņēmumi!$AR$32*AL308,
IF(AN308="Liels",Pieņēmumi!$AR$34*AL308,
0))))</f>
        <v>0.90258325552443208</v>
      </c>
      <c r="AP308" s="9">
        <f>IF(AN308="Mikro",Pieņēmumi!$AR$31*AL308*0.5,0)</f>
        <v>0</v>
      </c>
      <c r="AQ308">
        <v>10</v>
      </c>
      <c r="AR308">
        <v>1</v>
      </c>
      <c r="AS308" s="2">
        <f t="shared" si="241"/>
        <v>10</v>
      </c>
      <c r="AT308" s="6">
        <f>ROUNDUP(IF($A308=1,AQ308/Pieņēmumi!$BC$39,IF($A308=2,AQ308/Pieņēmumi!$BC$40,IF($A308=3,AQ308/Pieņēmumi!$BC$41,AQ308/Pieņēmumi!$BC$42))),$AT$10)</f>
        <v>1</v>
      </c>
      <c r="AU308" s="6">
        <f t="shared" si="224"/>
        <v>10</v>
      </c>
      <c r="AV308" s="6" t="str">
        <f>IF(AND(AU308&gt;=0,AU308&lt;Pieņēmumi!$BC$46),0,
IF(AND(AU308&gt;= Pieņēmumi!$BC$46,AU308&lt;Pieņēmumi!$BC$47), "Mikro",
IF(AND(AU308&gt;=Pieņēmumi!$BC$47,AU308&lt;Pieņēmumi!$BC$48), "Mazs",
IF(AND(AU308&gt;=Pieņēmumi!$BC$48,AU308&lt;Pieņēmumi!$BC$49), "Vidējs","Liels"))))</f>
        <v>Mazs</v>
      </c>
      <c r="AW308" s="9">
        <f>IF(AV308="Mikro",Pieņēmumi!$BC$31*AT308*0.5,
IF(AV308="Mazs",Pieņēmumi!$BC$31*AT308,
IF(AV308="Vidējs",Pieņēmumi!$BC$32*AT308,
IF(AV308="Liels",Pieņēmumi!$BC$34*AT308,
0))))</f>
        <v>0.96483037659508253</v>
      </c>
      <c r="AX308" s="9">
        <f>IF(AV308="Mikro",Pieņēmumi!$BC$31*AT308*0.5,0)</f>
        <v>0</v>
      </c>
      <c r="AY308">
        <v>9</v>
      </c>
      <c r="AZ308">
        <v>1</v>
      </c>
      <c r="BA308" s="2">
        <f t="shared" si="245"/>
        <v>9</v>
      </c>
      <c r="BB308" s="6">
        <f>ROUNDUP(IF($A308=1,AY308/Pieņēmumi!$BN$39,IF($A308=2,AY308/Pieņēmumi!$BN$40,IF($A308=3,AY308/Pieņēmumi!$BN$41,AY308/Pieņēmumi!$BN$42))),$BB$10)</f>
        <v>1</v>
      </c>
      <c r="BC308" s="6">
        <f t="shared" si="225"/>
        <v>9</v>
      </c>
      <c r="BD308" s="6" t="str">
        <f>IF(AND(BC308&gt;=0,BC308&lt;Pieņēmumi!$BN$46),0,
IF(AND(BC308&gt;= Pieņēmumi!$BN$46,BC308&lt;Pieņēmumi!$BN$47), "Mikro",
IF(AND(BC308&gt;=Pieņēmumi!$BN$47,BC308&lt;Pieņēmumi!$BN$48), "Mazs",
IF(AND(BC308&gt;=Pieņēmumi!$BN$48,BC308&lt;Pieņēmumi!$BN$49), "Vidējs","Liels"))))</f>
        <v>Mazs</v>
      </c>
      <c r="BE308" s="9">
        <f>IF(BD308="Mikro",Pieņēmumi!$BN$31*BB308*0.5,
IF(BD308="Mazs",Pieņēmumi!$BN$31*BB308,
IF(BD308="Vidējs",Pieņēmumi!$BN$32*BB308,
IF(BD308="Liels",Pieņēmumi!$BN$34*BB308,
0))))</f>
        <v>1.0270774976657331</v>
      </c>
      <c r="BF308" s="9">
        <f>IF(BD308="Mikro",Pieņēmumi!$BN$31*BB308*0.5,0)</f>
        <v>0</v>
      </c>
      <c r="BG308">
        <v>9</v>
      </c>
      <c r="BH308">
        <v>1</v>
      </c>
      <c r="BI308" s="2">
        <f t="shared" ref="BI308:BI344" si="249">BG308/BH308</f>
        <v>9</v>
      </c>
      <c r="BJ308" s="6">
        <f>ROUNDUP(IF($A308=1,BG308/Pieņēmumi!$BY$39,IF($A308=2,BG308/Pieņēmumi!$BY$40,IF($A308=3,BG308/Pieņēmumi!$BY$41,BG308/Pieņēmumi!$BY$42))),$BJ$10)</f>
        <v>1</v>
      </c>
      <c r="BK308" s="6">
        <f t="shared" si="226"/>
        <v>9</v>
      </c>
      <c r="BL308" s="6" t="str">
        <f>IF(AND(BK308&gt;=0,BK308&lt;Pieņēmumi!$BY$46),0,
IF(AND(BK308&gt;= Pieņēmumi!$BY$46,BK308&lt;Pieņēmumi!$BY$47), "Mikro",
IF(AND(BK308&gt;=Pieņēmumi!$BY$47,BK308&lt;Pieņēmumi!$BY$48), "Mazs",
IF(AND(BK308&gt;=Pieņēmumi!$BY$48,BK308&lt;Pieņēmumi!$BY$49), "Vidējs","Liels"))))</f>
        <v>Mazs</v>
      </c>
      <c r="BM308" s="9">
        <f>IF(BL308="Mikro",Pieņēmumi!$BY$31*BJ308*0.5,
IF(BL308="Mazs",Pieņēmumi!$BY$31*BJ308,
IF(BL308="Vidējs",Pieņēmumi!$BY$32*BJ308,
IF(BL308="Liels",Pieņēmumi!$BY$34*BJ308,
0))))</f>
        <v>1.0893246187363834</v>
      </c>
      <c r="BN308" s="9">
        <f>IF(BL308="Mikro",Pieņēmumi!$BY$31*BJ308*0.5,0)</f>
        <v>0</v>
      </c>
      <c r="BO308">
        <v>9</v>
      </c>
      <c r="BP308">
        <v>1</v>
      </c>
      <c r="BQ308" s="2">
        <f t="shared" si="237"/>
        <v>9</v>
      </c>
      <c r="BR308" s="6">
        <f>ROUNDUP(IF($A308=1,BO308/Pieņēmumi!$CJ$39,IF($A308=2,BO308/Pieņēmumi!$CJ$40,IF($A308=3,BO308/Pieņēmumi!$CJ$41,BO308/Pieņēmumi!$CJ$42))),$BR$10)</f>
        <v>1</v>
      </c>
      <c r="BS308" s="6">
        <f t="shared" si="227"/>
        <v>9</v>
      </c>
      <c r="BT308" s="6" t="str">
        <f>IF(AND(BS308&gt;=0,BS308&lt;Pieņēmumi!$CJ$46),0,
IF(AND(BS308&gt;= Pieņēmumi!$CJ$46,BS308&lt;Pieņēmumi!$CJ$47), "Mikro",
IF(AND(BS308&gt;=Pieņēmumi!$CJ$47,BS308&lt;Pieņēmumi!$CJ$48), "Mazs",
IF(AND(BS308&gt;=Pieņēmumi!$CJ$48,BS308&lt;Pieņēmumi!$CJ$49), "Vidējs","Liels"))))</f>
        <v>Mazs</v>
      </c>
      <c r="BU308" s="9">
        <f>IF(BT308="Mikro",Pieņēmumi!$CJ$31*BR308*0.5,
IF(BT308="Mazs",Pieņēmumi!$CJ$31*BR308,
IF(BT308="Vidējs",Pieņēmumi!$CJ$32*BR308,
IF(BT308="Liels",Pieņēmumi!$CJ$34*BR308,
0))))</f>
        <v>1.0893246187363834</v>
      </c>
      <c r="BV308" s="9">
        <f>IF(BT308="Mikro",Pieņēmumi!$CJ$31*BR308*0.5,0)</f>
        <v>0</v>
      </c>
      <c r="BW308">
        <v>0</v>
      </c>
      <c r="BX308">
        <v>0</v>
      </c>
      <c r="BY308" s="2">
        <v>0</v>
      </c>
      <c r="BZ308" s="6">
        <f>ROUNDUP(IF($A308=1,BW308/Pieņēmumi!$CU$42,IF($A308=2,BW308/Pieņēmumi!$CU$43,IF($A308=3,BW308/Pieņēmumi!$CU$44,BW308/Pieņēmumi!$CU$45))),$CH$10)</f>
        <v>0</v>
      </c>
      <c r="CA308" s="6">
        <f t="shared" si="228"/>
        <v>0</v>
      </c>
      <c r="CB308" s="6">
        <f>IF(AND(CA308&gt;=0,CA308&lt;Pieņēmumi!$CU$49),0,
IF(AND(CA308&gt;=Pieņēmumi!$CU$49,CA308&lt;Pieņēmumi!$CU$50),"Mazs",
IF(AND(CA308&gt;=Pieņēmumi!$CU$50,CA308&lt;Pieņēmumi!$CU$51),"Vidējs","Liels")))</f>
        <v>0</v>
      </c>
      <c r="CC308" s="9">
        <f>IF(CB308="Mazs",Pieņēmumi!$CU$34*BZ308,IF(CB308="Vidējs",Pieņēmumi!$CU$35*BZ308,IF(CB308="Liels",Pieņēmumi!$CU$37*BZ308,0)))</f>
        <v>0</v>
      </c>
      <c r="CD308" s="9">
        <f>IF(CB308="Mazs",(Pieņēmumi!$CU$35-Pieņēmumi!$CU$34)*BZ308,0)</f>
        <v>0</v>
      </c>
      <c r="CE308">
        <v>0</v>
      </c>
      <c r="CF308">
        <v>0</v>
      </c>
      <c r="CG308" s="2">
        <v>0</v>
      </c>
      <c r="CH308" s="6">
        <f>ROUNDUP(IF($A308=1,CE308/Pieņēmumi!$DE$42,IF($A308=2,CE308/Pieņēmumi!$DE$43,IF($A308=3,CE308/Pieņēmumi!$DE$44,CE308/Pieņēmumi!$DE$45))),$CH$10)</f>
        <v>0</v>
      </c>
      <c r="CI308" s="6">
        <f t="shared" si="229"/>
        <v>0</v>
      </c>
      <c r="CJ308" s="6">
        <f>IF(AND(CI308&gt;=0,CI308&lt;Pieņēmumi!$DE$49),0,
IF(AND(CI308&gt;=Pieņēmumi!$DE$49,CI308&lt;Pieņēmumi!$DE$50),"Mazs",
IF(AND(CI308&gt;=Pieņēmumi!$DE$50,CI308&lt;Pieņēmumi!$DE$51),"Vidējs","Liels")))</f>
        <v>0</v>
      </c>
      <c r="CK308" s="9">
        <f>IF(CJ308="Mazs",Pieņēmumi!$DE$34*CH308,IF(CJ308="Vidējs",Pieņēmumi!$DE$35*CH308,IF(CJ308="Liels",Pieņēmumi!$DE$37*CH308,0)))</f>
        <v>0</v>
      </c>
      <c r="CL308" s="9">
        <f>IF(CJ308="Mazs",(Pieņēmumi!$DE$35-Pieņēmumi!$DE$34)*CH308,0)</f>
        <v>0</v>
      </c>
      <c r="CM308">
        <v>0</v>
      </c>
      <c r="CN308">
        <v>0</v>
      </c>
      <c r="CO308" s="2">
        <v>0</v>
      </c>
      <c r="CP308" s="6">
        <f>ROUNDUP(IF($A308=1,CM308/Pieņēmumi!$DO$42,IF($A308=2,CM308/Pieņēmumi!$DO$43,IF($A308=3,CM308/Pieņēmumi!$DO$44,CM308/Pieņēmumi!$DO$45))),$CP$10)</f>
        <v>0</v>
      </c>
      <c r="CQ308" s="6">
        <f t="shared" si="230"/>
        <v>0</v>
      </c>
      <c r="CR308" s="6">
        <f>IF(AND(CQ308&gt;=0,CQ308&lt;Pieņēmumi!$DO$49),0,
IF(AND(CQ308&gt;=Pieņēmumi!$DO$49,CQ308&lt;Pieņēmumi!$DO$50),"Mazs",
IF(AND(CQ308&gt;=Pieņēmumi!$DO$50,CQ308&lt;Pieņēmumi!$DO$51),"Vidējs","Liels")))</f>
        <v>0</v>
      </c>
      <c r="CS308" s="9">
        <f>IF(CR308="Mazs",Pieņēmumi!$DO$34*CP308,IF(CR308="Vidējs",Pieņēmumi!$DO$35*CP308,IF(CR308="Liels",Pieņēmumi!$DO$37*CP308,0)))</f>
        <v>0</v>
      </c>
      <c r="CT308" s="9">
        <f>IF(CR308="Mazs",(Pieņēmumi!$DO$35-Pieņēmumi!$DO$34)*CP308,0)</f>
        <v>0</v>
      </c>
      <c r="CU308" s="6">
        <f t="shared" si="231"/>
        <v>79</v>
      </c>
      <c r="CV308" s="6">
        <f t="shared" si="232"/>
        <v>8</v>
      </c>
      <c r="CW308" s="2">
        <f t="shared" si="233"/>
        <v>9.875</v>
      </c>
      <c r="CX308" t="str">
        <f t="shared" si="234"/>
        <v>Mazā</v>
      </c>
    </row>
    <row r="309" spans="1:102" x14ac:dyDescent="0.25">
      <c r="A309" s="5">
        <v>3</v>
      </c>
      <c r="B309" s="23">
        <v>0.48515769221003602</v>
      </c>
      <c r="C309">
        <v>6</v>
      </c>
      <c r="D309">
        <v>1</v>
      </c>
      <c r="E309" s="2">
        <f t="shared" ref="E309:E324" si="250">C309/D309</f>
        <v>6</v>
      </c>
      <c r="F309" s="6">
        <f>ROUNDUP(IF($A309=1,C309/Pieņēmumi!$B$39,IF($A309=2,C309/Pieņēmumi!$B$40,IF($A309=3,C309/Pieņēmumi!$B$41,C309/Pieņēmumi!$B$42))),$F$10)</f>
        <v>1</v>
      </c>
      <c r="G309" s="6">
        <f t="shared" si="219"/>
        <v>6</v>
      </c>
      <c r="H309" s="6" t="str">
        <f>IF(AND(G309&gt;=0,G309&lt;Pieņēmumi!$B$46),0,
IF(AND(G309&gt;= Pieņēmumi!$B$46,G309&lt;Pieņēmumi!$B$47), "Mikro",
IF(AND(G309&gt;=Pieņēmumi!$B$47,G309&lt;Pieņēmumi!$B$48), "Mazs",
IF(AND(G309&gt;=Pieņēmumi!$B$48,G309&lt;Pieņēmumi!$B$49), "Vidējs","Liels"))))</f>
        <v>Mikro</v>
      </c>
      <c r="I309" s="9">
        <f>IF(H309="Mikro",Pieņēmumi!$B$31*F309*0.5,
IF(H309="Mazs",Pieņēmumi!$B$31*F309,
IF(H309="Vidējs",Pieņēmumi!$B$32*F309,
IF(H309="Liels",Pieņēmumi!$B$34*F309,
0))))</f>
        <v>0.35792094615624032</v>
      </c>
      <c r="J309" s="9">
        <f>IF(H309="Mikro",Pieņēmumi!$B$31*F309*0.5,0)</f>
        <v>0.35792094615624032</v>
      </c>
      <c r="K309">
        <v>7</v>
      </c>
      <c r="L309">
        <v>0</v>
      </c>
      <c r="M309" s="2">
        <v>0</v>
      </c>
      <c r="N309" s="6">
        <f>ROUNDUP(IF($A309=1,K309/Pieņēmumi!$L$39,IF($A309=2,K309/Pieņēmumi!$L$40,IF($A309=3,K309/Pieņēmumi!$L$41,K309/Pieņēmumi!$L$42))),$N$10)</f>
        <v>1</v>
      </c>
      <c r="O309" s="6">
        <f t="shared" si="220"/>
        <v>7</v>
      </c>
      <c r="P309" s="6" t="str">
        <f>IF(AND(O309&gt;=0,O309&lt;Pieņēmumi!$L$46),0,
IF(AND(O309&gt;= Pieņēmumi!$L$46,O309&lt;Pieņēmumi!$L$47), "Mikro",
IF(AND(O309&gt;=Pieņēmumi!$L$47,O309&lt;Pieņēmumi!$L$48), "Mazs",
IF(AND(O309&gt;=Pieņēmumi!$L$48,O309&lt;Pieņēmumi!$L$49), "Vidējs","Liels"))))</f>
        <v>Mikro</v>
      </c>
      <c r="Q309" s="9">
        <f>IF(P309="Mikro",Pieņēmumi!$L$31*N309*0.5,
IF(P309="Mazs",Pieņēmumi!$L$31*N309,
IF(P309="Vidējs",Pieņēmumi!$L$32*N309,
IF(P309="Liels",Pieņēmumi!$L$34*N309,
0))))</f>
        <v>0.3734827264239029</v>
      </c>
      <c r="R309" s="9">
        <f>IF(P309="Mikro",Pieņēmumi!$L$31*N309*0.5,0)</f>
        <v>0.3734827264239029</v>
      </c>
      <c r="S309">
        <v>15</v>
      </c>
      <c r="T309">
        <v>0</v>
      </c>
      <c r="U309" s="2">
        <v>0</v>
      </c>
      <c r="V309" s="6">
        <f>ROUNDUP(IF($A309=1,S309/Pieņēmumi!$V$39,IF($A309=2,S309/Pieņēmumi!$V$40,IF($A309=3,S309/Pieņēmumi!$V$41,S309/Pieņēmumi!$V$42))),$V$10)</f>
        <v>1</v>
      </c>
      <c r="W309" s="6">
        <f t="shared" si="221"/>
        <v>15</v>
      </c>
      <c r="X309" s="6" t="str">
        <f>IF(AND(W309&gt;=0,W309&lt;Pieņēmumi!$V$46),0,
IF(AND(W309&gt;= Pieņēmumi!$V$46,W309&lt;Pieņēmumi!$V$47), "Mikro",
IF(AND(W309&gt;=Pieņēmumi!$V$47,W309&lt;Pieņēmumi!$V$48), "Mazs",
IF(AND(W309&gt;=Pieņēmumi!$V$48,W309&lt;Pieņēmumi!$V$49), "Vidējs","Liels"))))</f>
        <v>Vidējs</v>
      </c>
      <c r="Y309" s="9">
        <f>IF(X309="Mikro",Pieņēmumi!$V$31*V309*0.5,
IF(X309="Mazs",Pieņēmumi!$V$31*V309,
IF(X309="Vidējs",Pieņēmumi!$V$32*V309,
IF(X309="Liels",Pieņēmumi!$V$34*V309,
0))))</f>
        <v>0.87209302325581406</v>
      </c>
      <c r="Z309" s="9">
        <f>IF(X309="Mikro",Pieņēmumi!$V$31*V309*0.5,0)</f>
        <v>0</v>
      </c>
      <c r="AA309">
        <v>18</v>
      </c>
      <c r="AB309">
        <v>2</v>
      </c>
      <c r="AC309" s="2">
        <f t="shared" si="243"/>
        <v>9</v>
      </c>
      <c r="AD309" s="6">
        <f>ROUNDUP(IF($A309=1,AA309/Pieņēmumi!$AF$39,IF($A309=2,AA309/Pieņēmumi!$AF$40,IF($A309=3,AA309/Pieņēmumi!$AF$41,AA309/Pieņēmumi!$AF$42))),$AD$10)</f>
        <v>1</v>
      </c>
      <c r="AE309" s="6">
        <f t="shared" si="222"/>
        <v>18</v>
      </c>
      <c r="AF309" s="6" t="str">
        <f>IF(AND(AE309&gt;=0,AE309&lt;Pieņēmumi!$AF$46),0,
IF(AND(AE309&gt;= Pieņēmumi!$AF$46,AE309&lt;Pieņēmumi!$AF$47), "Mikro",
IF(AND(AE309&gt;=Pieņēmumi!$AF$47,AE309&lt;Pieņēmumi!$AF$48), "Mazs",
IF(AND(AE309&gt;=Pieņēmumi!$AF$48,AE309&lt;Pieņēmumi!$AF$49), "Vidējs","Liels"))))</f>
        <v>Vidējs</v>
      </c>
      <c r="AG309" s="9">
        <f>IF(AF309="Mikro",Pieņēmumi!$AF$31*AD309*0.5,
IF(AF309="Mazs",Pieņēmumi!$AF$31*AD309,
IF(AF309="Vidējs",Pieņēmumi!$AF$32*AD309,
IF(AF309="Liels",Pieņēmumi!$AF$34*AD309,
0))))</f>
        <v>1.03359173126615</v>
      </c>
      <c r="AH309" s="9">
        <f>IF(AF309="Mikro",Pieņēmumi!$AF$31*AD309*0.5,0)</f>
        <v>0</v>
      </c>
      <c r="AI309">
        <v>9</v>
      </c>
      <c r="AJ309">
        <v>0</v>
      </c>
      <c r="AK309" s="2">
        <v>0</v>
      </c>
      <c r="AL309" s="6">
        <f>ROUNDUP(IF($A309=1,AI309/Pieņēmumi!$AR$39,IF($A309=2,AI309/Pieņēmumi!$AR$40,IF($A309=3,AI309/Pieņēmumi!$AR$41,AI309/Pieņēmumi!$AR$42))),$AL$10)</f>
        <v>1</v>
      </c>
      <c r="AM309" s="6">
        <f t="shared" si="223"/>
        <v>9</v>
      </c>
      <c r="AN309" s="6" t="str">
        <f>IF(AND(AM309&gt;=0,AM309&lt;Pieņēmumi!$AR$46),0,
IF(AND(AM309&gt;= Pieņēmumi!$AR$46,AM309&lt;Pieņēmumi!$AR$47), "Mikro",
IF(AND(AM309&gt;=Pieņēmumi!$AR$47,AM309&lt;Pieņēmumi!$AR$48), "Mazs",
IF(AND(AM309&gt;=Pieņēmumi!$AR$48,AM309&lt;Pieņēmumi!$AR$49), "Vidējs","Liels"))))</f>
        <v>Mazs</v>
      </c>
      <c r="AO309" s="9">
        <f>IF(AN309="Mikro",Pieņēmumi!$AR$31*AL309*0.5,
IF(AN309="Mazs",Pieņēmumi!$AR$31*AL309,
IF(AN309="Vidējs",Pieņēmumi!$AR$32*AL309,
IF(AN309="Liels",Pieņēmumi!$AR$34*AL309,
0))))</f>
        <v>0.90258325552443208</v>
      </c>
      <c r="AP309" s="9">
        <f>IF(AN309="Mikro",Pieņēmumi!$AR$31*AL309*0.5,0)</f>
        <v>0</v>
      </c>
      <c r="AQ309">
        <v>13</v>
      </c>
      <c r="AR309">
        <v>1</v>
      </c>
      <c r="AS309" s="2">
        <f t="shared" si="241"/>
        <v>13</v>
      </c>
      <c r="AT309" s="6">
        <f>ROUNDUP(IF($A309=1,AQ309/Pieņēmumi!$BC$39,IF($A309=2,AQ309/Pieņēmumi!$BC$40,IF($A309=3,AQ309/Pieņēmumi!$BC$41,AQ309/Pieņēmumi!$BC$42))),$AT$10)</f>
        <v>1</v>
      </c>
      <c r="AU309" s="6">
        <f t="shared" si="224"/>
        <v>13</v>
      </c>
      <c r="AV309" s="6" t="str">
        <f>IF(AND(AU309&gt;=0,AU309&lt;Pieņēmumi!$BC$46),0,
IF(AND(AU309&gt;= Pieņēmumi!$BC$46,AU309&lt;Pieņēmumi!$BC$47), "Mikro",
IF(AND(AU309&gt;=Pieņēmumi!$BC$47,AU309&lt;Pieņēmumi!$BC$48), "Mazs",
IF(AND(AU309&gt;=Pieņēmumi!$BC$48,AU309&lt;Pieņēmumi!$BC$49), "Vidējs","Liels"))))</f>
        <v>Vidējs</v>
      </c>
      <c r="AW309" s="9">
        <f>IF(AV309="Mikro",Pieņēmumi!$BC$31*AT309*0.5,
IF(AV309="Mazs",Pieņēmumi!$BC$31*AT309,
IF(AV309="Vidējs",Pieņēmumi!$BC$32*AT309,
IF(AV309="Liels",Pieņēmumi!$BC$34*AT309,
0))))</f>
        <v>1.1627906976744187</v>
      </c>
      <c r="AX309" s="9">
        <f>IF(AV309="Mikro",Pieņēmumi!$BC$31*AT309*0.5,0)</f>
        <v>0</v>
      </c>
      <c r="AY309">
        <v>14</v>
      </c>
      <c r="AZ309">
        <v>1</v>
      </c>
      <c r="BA309" s="2">
        <f t="shared" si="245"/>
        <v>14</v>
      </c>
      <c r="BB309" s="6">
        <f>ROUNDUP(IF($A309=1,AY309/Pieņēmumi!$BN$39,IF($A309=2,AY309/Pieņēmumi!$BN$40,IF($A309=3,AY309/Pieņēmumi!$BN$41,AY309/Pieņēmumi!$BN$42))),$BB$10)</f>
        <v>1</v>
      </c>
      <c r="BC309" s="6">
        <f t="shared" si="225"/>
        <v>14</v>
      </c>
      <c r="BD309" s="6" t="str">
        <f>IF(AND(BC309&gt;=0,BC309&lt;Pieņēmumi!$BN$46),0,
IF(AND(BC309&gt;= Pieņēmumi!$BN$46,BC309&lt;Pieņēmumi!$BN$47), "Mikro",
IF(AND(BC309&gt;=Pieņēmumi!$BN$47,BC309&lt;Pieņēmumi!$BN$48), "Mazs",
IF(AND(BC309&gt;=Pieņēmumi!$BN$48,BC309&lt;Pieņēmumi!$BN$49), "Vidējs","Liels"))))</f>
        <v>Vidējs</v>
      </c>
      <c r="BE309" s="9">
        <f>IF(BD309="Mikro",Pieņēmumi!$BN$31*BB309*0.5,
IF(BD309="Mazs",Pieņēmumi!$BN$31*BB309,
IF(BD309="Vidējs",Pieņēmumi!$BN$32*BB309,
IF(BD309="Liels",Pieņēmumi!$BN$34*BB309,
0))))</f>
        <v>1.227390180878553</v>
      </c>
      <c r="BF309" s="9">
        <f>IF(BD309="Mikro",Pieņēmumi!$BN$31*BB309*0.5,0)</f>
        <v>0</v>
      </c>
      <c r="BG309">
        <v>10</v>
      </c>
      <c r="BH309">
        <v>2</v>
      </c>
      <c r="BI309" s="2">
        <f t="shared" si="249"/>
        <v>5</v>
      </c>
      <c r="BJ309" s="6">
        <f>ROUNDUP(IF($A309=1,BG309/Pieņēmumi!$BY$39,IF($A309=2,BG309/Pieņēmumi!$BY$40,IF($A309=3,BG309/Pieņēmumi!$BY$41,BG309/Pieņēmumi!$BY$42))),$BJ$10)</f>
        <v>1</v>
      </c>
      <c r="BK309" s="6">
        <f t="shared" si="226"/>
        <v>10</v>
      </c>
      <c r="BL309" s="6" t="str">
        <f>IF(AND(BK309&gt;=0,BK309&lt;Pieņēmumi!$BY$46),0,
IF(AND(BK309&gt;= Pieņēmumi!$BY$46,BK309&lt;Pieņēmumi!$BY$47), "Mikro",
IF(AND(BK309&gt;=Pieņēmumi!$BY$47,BK309&lt;Pieņēmumi!$BY$48), "Mazs",
IF(AND(BK309&gt;=Pieņēmumi!$BY$48,BK309&lt;Pieņēmumi!$BY$49), "Vidējs","Liels"))))</f>
        <v>Mazs</v>
      </c>
      <c r="BM309" s="9">
        <f>IF(BL309="Mikro",Pieņēmumi!$BY$31*BJ309*0.5,
IF(BL309="Mazs",Pieņēmumi!$BY$31*BJ309,
IF(BL309="Vidējs",Pieņēmumi!$BY$32*BJ309,
IF(BL309="Liels",Pieņēmumi!$BY$34*BJ309,
0))))</f>
        <v>1.0893246187363834</v>
      </c>
      <c r="BN309" s="9">
        <f>IF(BL309="Mikro",Pieņēmumi!$BY$31*BJ309*0.5,0)</f>
        <v>0</v>
      </c>
      <c r="BO309">
        <v>8</v>
      </c>
      <c r="BP309">
        <v>1</v>
      </c>
      <c r="BQ309" s="2">
        <f t="shared" si="237"/>
        <v>8</v>
      </c>
      <c r="BR309" s="6">
        <f>ROUNDUP(IF($A309=1,BO309/Pieņēmumi!$CJ$39,IF($A309=2,BO309/Pieņēmumi!$CJ$40,IF($A309=3,BO309/Pieņēmumi!$CJ$41,BO309/Pieņēmumi!$CJ$42))),$BR$10)</f>
        <v>1</v>
      </c>
      <c r="BS309" s="6">
        <f t="shared" si="227"/>
        <v>8</v>
      </c>
      <c r="BT309" s="6" t="str">
        <f>IF(AND(BS309&gt;=0,BS309&lt;Pieņēmumi!$CJ$46),0,
IF(AND(BS309&gt;= Pieņēmumi!$CJ$46,BS309&lt;Pieņēmumi!$CJ$47), "Mikro",
IF(AND(BS309&gt;=Pieņēmumi!$CJ$47,BS309&lt;Pieņēmumi!$CJ$48), "Mazs",
IF(AND(BS309&gt;=Pieņēmumi!$CJ$48,BS309&lt;Pieņēmumi!$CJ$49), "Vidējs","Liels"))))</f>
        <v>Mazs</v>
      </c>
      <c r="BU309" s="9">
        <f>IF(BT309="Mikro",Pieņēmumi!$CJ$31*BR309*0.5,
IF(BT309="Mazs",Pieņēmumi!$CJ$31*BR309,
IF(BT309="Vidējs",Pieņēmumi!$CJ$32*BR309,
IF(BT309="Liels",Pieņēmumi!$CJ$34*BR309,
0))))</f>
        <v>1.0893246187363834</v>
      </c>
      <c r="BV309" s="9">
        <f>IF(BT309="Mikro",Pieņēmumi!$CJ$31*BR309*0.5,0)</f>
        <v>0</v>
      </c>
      <c r="BW309">
        <v>0</v>
      </c>
      <c r="BX309">
        <v>0</v>
      </c>
      <c r="BY309" s="2">
        <v>0</v>
      </c>
      <c r="BZ309" s="6">
        <f>ROUNDUP(IF($A309=1,BW309/Pieņēmumi!$CU$42,IF($A309=2,BW309/Pieņēmumi!$CU$43,IF($A309=3,BW309/Pieņēmumi!$CU$44,BW309/Pieņēmumi!$CU$45))),$CH$10)</f>
        <v>0</v>
      </c>
      <c r="CA309" s="6">
        <f t="shared" si="228"/>
        <v>0</v>
      </c>
      <c r="CB309" s="6">
        <f>IF(AND(CA309&gt;=0,CA309&lt;Pieņēmumi!$CU$49),0,
IF(AND(CA309&gt;=Pieņēmumi!$CU$49,CA309&lt;Pieņēmumi!$CU$50),"Mazs",
IF(AND(CA309&gt;=Pieņēmumi!$CU$50,CA309&lt;Pieņēmumi!$CU$51),"Vidējs","Liels")))</f>
        <v>0</v>
      </c>
      <c r="CC309" s="9">
        <f>IF(CB309="Mazs",Pieņēmumi!$CU$34*BZ309,IF(CB309="Vidējs",Pieņēmumi!$CU$35*BZ309,IF(CB309="Liels",Pieņēmumi!$CU$37*BZ309,0)))</f>
        <v>0</v>
      </c>
      <c r="CD309" s="9">
        <f>IF(CB309="Mazs",(Pieņēmumi!$CU$35-Pieņēmumi!$CU$34)*BZ309,0)</f>
        <v>0</v>
      </c>
      <c r="CE309">
        <v>0</v>
      </c>
      <c r="CF309">
        <v>0</v>
      </c>
      <c r="CG309" s="2">
        <v>0</v>
      </c>
      <c r="CH309" s="6">
        <f>ROUNDUP(IF($A309=1,CE309/Pieņēmumi!$DE$42,IF($A309=2,CE309/Pieņēmumi!$DE$43,IF($A309=3,CE309/Pieņēmumi!$DE$44,CE309/Pieņēmumi!$DE$45))),$CH$10)</f>
        <v>0</v>
      </c>
      <c r="CI309" s="6">
        <f t="shared" si="229"/>
        <v>0</v>
      </c>
      <c r="CJ309" s="6">
        <f>IF(AND(CI309&gt;=0,CI309&lt;Pieņēmumi!$DE$49),0,
IF(AND(CI309&gt;=Pieņēmumi!$DE$49,CI309&lt;Pieņēmumi!$DE$50),"Mazs",
IF(AND(CI309&gt;=Pieņēmumi!$DE$50,CI309&lt;Pieņēmumi!$DE$51),"Vidējs","Liels")))</f>
        <v>0</v>
      </c>
      <c r="CK309" s="9">
        <f>IF(CJ309="Mazs",Pieņēmumi!$DE$34*CH309,IF(CJ309="Vidējs",Pieņēmumi!$DE$35*CH309,IF(CJ309="Liels",Pieņēmumi!$DE$37*CH309,0)))</f>
        <v>0</v>
      </c>
      <c r="CL309" s="9">
        <f>IF(CJ309="Mazs",(Pieņēmumi!$DE$35-Pieņēmumi!$DE$34)*CH309,0)</f>
        <v>0</v>
      </c>
      <c r="CM309">
        <v>0</v>
      </c>
      <c r="CN309">
        <v>0</v>
      </c>
      <c r="CO309" s="2">
        <v>0</v>
      </c>
      <c r="CP309" s="6">
        <f>ROUNDUP(IF($A309=1,CM309/Pieņēmumi!$DO$42,IF($A309=2,CM309/Pieņēmumi!$DO$43,IF($A309=3,CM309/Pieņēmumi!$DO$44,CM309/Pieņēmumi!$DO$45))),$CP$10)</f>
        <v>0</v>
      </c>
      <c r="CQ309" s="6">
        <f t="shared" si="230"/>
        <v>0</v>
      </c>
      <c r="CR309" s="6">
        <f>IF(AND(CQ309&gt;=0,CQ309&lt;Pieņēmumi!$DO$49),0,
IF(AND(CQ309&gt;=Pieņēmumi!$DO$49,CQ309&lt;Pieņēmumi!$DO$50),"Mazs",
IF(AND(CQ309&gt;=Pieņēmumi!$DO$50,CQ309&lt;Pieņēmumi!$DO$51),"Vidējs","Liels")))</f>
        <v>0</v>
      </c>
      <c r="CS309" s="9">
        <f>IF(CR309="Mazs",Pieņēmumi!$DO$34*CP309,IF(CR309="Vidējs",Pieņēmumi!$DO$35*CP309,IF(CR309="Liels",Pieņēmumi!$DO$37*CP309,0)))</f>
        <v>0</v>
      </c>
      <c r="CT309" s="9">
        <f>IF(CR309="Mazs",(Pieņēmumi!$DO$35-Pieņēmumi!$DO$34)*CP309,0)</f>
        <v>0</v>
      </c>
      <c r="CU309" s="6">
        <f t="shared" si="231"/>
        <v>100</v>
      </c>
      <c r="CV309" s="6">
        <f t="shared" si="232"/>
        <v>8</v>
      </c>
      <c r="CW309" s="2">
        <f t="shared" si="233"/>
        <v>12.5</v>
      </c>
      <c r="CX309" t="str">
        <f t="shared" si="234"/>
        <v>Mazā</v>
      </c>
    </row>
    <row r="310" spans="1:102" x14ac:dyDescent="0.25">
      <c r="A310" s="5">
        <v>1</v>
      </c>
      <c r="B310" s="23">
        <v>0.48414324003465004</v>
      </c>
      <c r="C310">
        <v>133</v>
      </c>
      <c r="D310">
        <v>6</v>
      </c>
      <c r="E310" s="2">
        <f t="shared" si="250"/>
        <v>22.166666666666668</v>
      </c>
      <c r="F310" s="6">
        <f>ROUNDUP(IF($A310=1,C310/Pieņēmumi!$B$39,IF($A310=2,C310/Pieņēmumi!$B$40,IF($A310=3,C310/Pieņēmumi!$B$41,C310/Pieņēmumi!$B$42))),$F$10)</f>
        <v>7</v>
      </c>
      <c r="G310" s="6">
        <f t="shared" si="219"/>
        <v>19</v>
      </c>
      <c r="H310" s="6" t="str">
        <f>IF(AND(G310&gt;=0,G310&lt;Pieņēmumi!$B$46),0,
IF(AND(G310&gt;= Pieņēmumi!$B$46,G310&lt;Pieņēmumi!$B$47), "Mikro",
IF(AND(G310&gt;=Pieņēmumi!$B$47,G310&lt;Pieņēmumi!$B$48), "Mazs",
IF(AND(G310&gt;=Pieņēmumi!$B$48,G310&lt;Pieņēmumi!$B$49), "Vidējs","Liels"))))</f>
        <v>Vidējs</v>
      </c>
      <c r="I310" s="9">
        <f>IF(H310="Mikro",Pieņēmumi!$B$31*F310*0.5,
IF(H310="Mazs",Pieņēmumi!$B$31*F310,
IF(H310="Vidējs",Pieņēmumi!$B$32*F310,
IF(H310="Liels",Pieņēmumi!$B$34*F310,
0))))</f>
        <v>5.6524547803617562</v>
      </c>
      <c r="J310" s="9">
        <f>IF(H310="Mikro",Pieņēmumi!$B$31*F310*0.5,0)</f>
        <v>0</v>
      </c>
      <c r="K310">
        <v>128</v>
      </c>
      <c r="L310">
        <v>6</v>
      </c>
      <c r="M310" s="2">
        <f t="shared" ref="M310:M324" si="251">K310/L310</f>
        <v>21.333333333333332</v>
      </c>
      <c r="N310" s="6">
        <f>ROUNDUP(IF($A310=1,K310/Pieņēmumi!$L$39,IF($A310=2,K310/Pieņēmumi!$L$40,IF($A310=3,K310/Pieņēmumi!$L$41,K310/Pieņēmumi!$L$42))),$N$10)</f>
        <v>7</v>
      </c>
      <c r="O310" s="6">
        <f t="shared" si="220"/>
        <v>18.285714285714285</v>
      </c>
      <c r="P310" s="6" t="str">
        <f>IF(AND(O310&gt;=0,O310&lt;Pieņēmumi!$L$46),0,
IF(AND(O310&gt;= Pieņēmumi!$L$46,O310&lt;Pieņēmumi!$L$47), "Mikro",
IF(AND(O310&gt;=Pieņēmumi!$L$47,O310&lt;Pieņēmumi!$L$48), "Mazs",
IF(AND(O310&gt;=Pieņēmumi!$L$48,O310&lt;Pieņēmumi!$L$49), "Vidējs","Liels"))))</f>
        <v>Vidējs</v>
      </c>
      <c r="Q310" s="9">
        <f>IF(P310="Mikro",Pieņēmumi!$L$31*N310*0.5,
IF(P310="Mazs",Pieņēmumi!$L$31*N310,
IF(P310="Vidējs",Pieņēmumi!$L$32*N310,
IF(P310="Liels",Pieņēmumi!$L$34*N310,
0))))</f>
        <v>5.8785529715762284</v>
      </c>
      <c r="R310" s="9">
        <f>IF(P310="Mikro",Pieņēmumi!$L$31*N310*0.5,0)</f>
        <v>0</v>
      </c>
      <c r="S310">
        <v>131</v>
      </c>
      <c r="T310">
        <v>6</v>
      </c>
      <c r="U310" s="2">
        <f t="shared" ref="U310:U324" si="252">S310/T310</f>
        <v>21.833333333333332</v>
      </c>
      <c r="V310" s="6">
        <f>ROUNDUP(IF($A310=1,S310/Pieņēmumi!$V$39,IF($A310=2,S310/Pieņēmumi!$V$40,IF($A310=3,S310/Pieņēmumi!$V$41,S310/Pieņēmumi!$V$42))),$V$10)</f>
        <v>7</v>
      </c>
      <c r="W310" s="6">
        <f t="shared" si="221"/>
        <v>18.714285714285715</v>
      </c>
      <c r="X310" s="6" t="str">
        <f>IF(AND(W310&gt;=0,W310&lt;Pieņēmumi!$V$46),0,
IF(AND(W310&gt;= Pieņēmumi!$V$46,W310&lt;Pieņēmumi!$V$47), "Mikro",
IF(AND(W310&gt;=Pieņēmumi!$V$47,W310&lt;Pieņēmumi!$V$48), "Mazs",
IF(AND(W310&gt;=Pieņēmumi!$V$48,W310&lt;Pieņēmumi!$V$49), "Vidējs","Liels"))))</f>
        <v>Vidējs</v>
      </c>
      <c r="Y310" s="9">
        <f>IF(X310="Mikro",Pieņēmumi!$V$31*V310*0.5,
IF(X310="Mazs",Pieņēmumi!$V$31*V310,
IF(X310="Vidējs",Pieņēmumi!$V$32*V310,
IF(X310="Liels",Pieņēmumi!$V$34*V310,
0))))</f>
        <v>6.1046511627906987</v>
      </c>
      <c r="Z310" s="9">
        <f>IF(X310="Mikro",Pieņēmumi!$V$31*V310*0.5,0)</f>
        <v>0</v>
      </c>
      <c r="AA310">
        <v>131</v>
      </c>
      <c r="AB310">
        <v>5</v>
      </c>
      <c r="AC310" s="2">
        <f t="shared" si="243"/>
        <v>26.2</v>
      </c>
      <c r="AD310" s="6">
        <f>ROUNDUP(IF($A310=1,AA310/Pieņēmumi!$AF$39,IF($A310=2,AA310/Pieņēmumi!$AF$40,IF($A310=3,AA310/Pieņēmumi!$AF$41,AA310/Pieņēmumi!$AF$42))),$AD$10)</f>
        <v>7</v>
      </c>
      <c r="AE310" s="6">
        <f t="shared" si="222"/>
        <v>18.714285714285715</v>
      </c>
      <c r="AF310" s="6" t="str">
        <f>IF(AND(AE310&gt;=0,AE310&lt;Pieņēmumi!$AF$46),0,
IF(AND(AE310&gt;= Pieņēmumi!$AF$46,AE310&lt;Pieņēmumi!$AF$47), "Mikro",
IF(AND(AE310&gt;=Pieņēmumi!$AF$47,AE310&lt;Pieņēmumi!$AF$48), "Mazs",
IF(AND(AE310&gt;=Pieņēmumi!$AF$48,AE310&lt;Pieņēmumi!$AF$49), "Vidējs","Liels"))))</f>
        <v>Vidējs</v>
      </c>
      <c r="AG310" s="9">
        <f>IF(AF310="Mikro",Pieņēmumi!$AF$31*AD310*0.5,
IF(AF310="Mazs",Pieņēmumi!$AF$31*AD310,
IF(AF310="Vidējs",Pieņēmumi!$AF$32*AD310,
IF(AF310="Liels",Pieņēmumi!$AF$34*AD310,
0))))</f>
        <v>7.2351421188630498</v>
      </c>
      <c r="AH310" s="9">
        <f>IF(AF310="Mikro",Pieņēmumi!$AF$31*AD310*0.5,0)</f>
        <v>0</v>
      </c>
      <c r="AI310">
        <v>125</v>
      </c>
      <c r="AJ310">
        <v>5</v>
      </c>
      <c r="AK310" s="2">
        <f>AI310/AJ310</f>
        <v>25</v>
      </c>
      <c r="AL310" s="6">
        <f>ROUNDUP(IF($A310=1,AI310/Pieņēmumi!$AR$39,IF($A310=2,AI310/Pieņēmumi!$AR$40,IF($A310=3,AI310/Pieņēmumi!$AR$41,AI310/Pieņēmumi!$AR$42))),$AL$10)</f>
        <v>5</v>
      </c>
      <c r="AM310" s="6">
        <f t="shared" si="223"/>
        <v>25</v>
      </c>
      <c r="AN310" s="6" t="str">
        <f>IF(AND(AM310&gt;=0,AM310&lt;Pieņēmumi!$AR$46),0,
IF(AND(AM310&gt;= Pieņēmumi!$AR$46,AM310&lt;Pieņēmumi!$AR$47), "Mikro",
IF(AND(AM310&gt;=Pieņēmumi!$AR$47,AM310&lt;Pieņēmumi!$AR$48), "Mazs",
IF(AND(AM310&gt;=Pieņēmumi!$AR$48,AM310&lt;Pieņēmumi!$AR$49), "Vidējs","Liels"))))</f>
        <v>Liels</v>
      </c>
      <c r="AO310" s="9">
        <f>IF(AN310="Mikro",Pieņēmumi!$AR$31*AL310*0.5,
IF(AN310="Mazs",Pieņēmumi!$AR$31*AL310,
IF(AN310="Vidējs",Pieņēmumi!$AR$32*AL310,
IF(AN310="Liels",Pieņēmumi!$AR$34*AL310,
0))))</f>
        <v>6.854256854256854</v>
      </c>
      <c r="AP310" s="9">
        <f>IF(AN310="Mikro",Pieņēmumi!$AR$31*AL310*0.5,0)</f>
        <v>0</v>
      </c>
      <c r="AQ310">
        <v>131</v>
      </c>
      <c r="AR310">
        <v>5</v>
      </c>
      <c r="AS310" s="2">
        <f t="shared" si="241"/>
        <v>26.2</v>
      </c>
      <c r="AT310" s="6">
        <f>ROUNDUP(IF($A310=1,AQ310/Pieņēmumi!$BC$39,IF($A310=2,AQ310/Pieņēmumi!$BC$40,IF($A310=3,AQ310/Pieņēmumi!$BC$41,AQ310/Pieņēmumi!$BC$42))),$AT$10)</f>
        <v>6</v>
      </c>
      <c r="AU310" s="6">
        <f t="shared" si="224"/>
        <v>21.833333333333332</v>
      </c>
      <c r="AV310" s="6" t="str">
        <f>IF(AND(AU310&gt;=0,AU310&lt;Pieņēmumi!$BC$46),0,
IF(AND(AU310&gt;= Pieņēmumi!$BC$46,AU310&lt;Pieņēmumi!$BC$47), "Mikro",
IF(AND(AU310&gt;=Pieņēmumi!$BC$47,AU310&lt;Pieņēmumi!$BC$48), "Mazs",
IF(AND(AU310&gt;=Pieņēmumi!$BC$48,AU310&lt;Pieņēmumi!$BC$49), "Vidējs","Liels"))))</f>
        <v>Liels</v>
      </c>
      <c r="AW310" s="9">
        <f>IF(AV310="Mikro",Pieņēmumi!$BC$31*AT310*0.5,
IF(AV310="Mazs",Pieņēmumi!$BC$31*AT310,
IF(AV310="Vidējs",Pieņēmumi!$BC$32*AT310,
IF(AV310="Liels",Pieņēmumi!$BC$34*AT310,
0))))</f>
        <v>9.0909090909090899</v>
      </c>
      <c r="AX310" s="9">
        <f>IF(AV310="Mikro",Pieņēmumi!$BC$31*AT310*0.5,0)</f>
        <v>0</v>
      </c>
      <c r="AY310">
        <v>131</v>
      </c>
      <c r="AZ310">
        <v>5</v>
      </c>
      <c r="BA310" s="2">
        <f t="shared" si="245"/>
        <v>26.2</v>
      </c>
      <c r="BB310" s="6">
        <f>ROUNDUP(IF($A310=1,AY310/Pieņēmumi!$BN$39,IF($A310=2,AY310/Pieņēmumi!$BN$40,IF($A310=3,AY310/Pieņēmumi!$BN$41,AY310/Pieņēmumi!$BN$42))),$BB$10)</f>
        <v>6</v>
      </c>
      <c r="BC310" s="6">
        <f t="shared" si="225"/>
        <v>21.833333333333332</v>
      </c>
      <c r="BD310" s="6" t="str">
        <f>IF(AND(BC310&gt;=0,BC310&lt;Pieņēmumi!$BN$46),0,
IF(AND(BC310&gt;= Pieņēmumi!$BN$46,BC310&lt;Pieņēmumi!$BN$47), "Mikro",
IF(AND(BC310&gt;=Pieņēmumi!$BN$47,BC310&lt;Pieņēmumi!$BN$48), "Mazs",
IF(AND(BC310&gt;=Pieņēmumi!$BN$48,BC310&lt;Pieņēmumi!$BN$49), "Vidējs","Liels"))))</f>
        <v>Liels</v>
      </c>
      <c r="BE310" s="9">
        <f>IF(BD310="Mikro",Pieņēmumi!$BN$31*BB310*0.5,
IF(BD310="Mazs",Pieņēmumi!$BN$31*BB310,
IF(BD310="Vidējs",Pieņēmumi!$BN$32*BB310,
IF(BD310="Liels",Pieņēmumi!$BN$34*BB310,
0))))</f>
        <v>9.5238095238095237</v>
      </c>
      <c r="BF310" s="9">
        <f>IF(BD310="Mikro",Pieņēmumi!$BN$31*BB310*0.5,0)</f>
        <v>0</v>
      </c>
      <c r="BG310">
        <v>128</v>
      </c>
      <c r="BH310">
        <v>5</v>
      </c>
      <c r="BI310" s="2">
        <f t="shared" si="249"/>
        <v>25.6</v>
      </c>
      <c r="BJ310" s="6">
        <f>ROUNDUP(IF($A310=1,BG310/Pieņēmumi!$BY$39,IF($A310=2,BG310/Pieņēmumi!$BY$40,IF($A310=3,BG310/Pieņēmumi!$BY$41,BG310/Pieņēmumi!$BY$42))),$BJ$10)</f>
        <v>6</v>
      </c>
      <c r="BK310" s="6">
        <f t="shared" si="226"/>
        <v>21.333333333333332</v>
      </c>
      <c r="BL310" s="6" t="str">
        <f>IF(AND(BK310&gt;=0,BK310&lt;Pieņēmumi!$BY$46),0,
IF(AND(BK310&gt;= Pieņēmumi!$BY$46,BK310&lt;Pieņēmumi!$BY$47), "Mikro",
IF(AND(BK310&gt;=Pieņēmumi!$BY$47,BK310&lt;Pieņēmumi!$BY$48), "Mazs",
IF(AND(BK310&gt;=Pieņēmumi!$BY$48,BK310&lt;Pieņēmumi!$BY$49), "Vidējs","Liels"))))</f>
        <v>Liels</v>
      </c>
      <c r="BM310" s="9">
        <f>IF(BL310="Mikro",Pieņēmumi!$BY$31*BJ310*0.5,
IF(BL310="Mazs",Pieņēmumi!$BY$31*BJ310,
IF(BL310="Vidējs",Pieņēmumi!$BY$32*BJ310,
IF(BL310="Liels",Pieņēmumi!$BY$34*BJ310,
0))))</f>
        <v>9.9567099567099557</v>
      </c>
      <c r="BN310" s="9">
        <f>IF(BL310="Mikro",Pieņēmumi!$BY$31*BJ310*0.5,0)</f>
        <v>0</v>
      </c>
      <c r="BO310">
        <v>103</v>
      </c>
      <c r="BP310">
        <v>4</v>
      </c>
      <c r="BQ310" s="2">
        <f t="shared" si="237"/>
        <v>25.75</v>
      </c>
      <c r="BR310" s="6">
        <f>ROUNDUP(IF($A310=1,BO310/Pieņēmumi!$CJ$39,IF($A310=2,BO310/Pieņēmumi!$CJ$40,IF($A310=3,BO310/Pieņēmumi!$CJ$41,BO310/Pieņēmumi!$CJ$42))),$BR$10)</f>
        <v>5</v>
      </c>
      <c r="BS310" s="6">
        <f t="shared" si="227"/>
        <v>20.6</v>
      </c>
      <c r="BT310" s="6" t="str">
        <f>IF(AND(BS310&gt;=0,BS310&lt;Pieņēmumi!$CJ$46),0,
IF(AND(BS310&gt;= Pieņēmumi!$CJ$46,BS310&lt;Pieņēmumi!$CJ$47), "Mikro",
IF(AND(BS310&gt;=Pieņēmumi!$CJ$47,BS310&lt;Pieņēmumi!$CJ$48), "Mazs",
IF(AND(BS310&gt;=Pieņēmumi!$CJ$48,BS310&lt;Pieņēmumi!$CJ$49), "Vidējs","Liels"))))</f>
        <v>Vidējs</v>
      </c>
      <c r="BU310" s="9">
        <f>IF(BT310="Mikro",Pieņēmumi!$CJ$31*BR310*0.5,
IF(BT310="Mazs",Pieņēmumi!$CJ$31*BR310,
IF(BT310="Vidējs",Pieņēmumi!$CJ$32*BR310,
IF(BT310="Liels",Pieņēmumi!$CJ$34*BR310,
0))))</f>
        <v>6.4599483204134369</v>
      </c>
      <c r="BV310" s="9">
        <f>IF(BT310="Mikro",Pieņēmumi!$CJ$31*BR310*0.5,0)</f>
        <v>0</v>
      </c>
      <c r="BW310">
        <v>68</v>
      </c>
      <c r="BX310">
        <v>3</v>
      </c>
      <c r="BY310" s="2">
        <f>BW310/BX310</f>
        <v>22.666666666666668</v>
      </c>
      <c r="BZ310" s="6">
        <f>ROUNDUP(IF($A310=1,BW310/Pieņēmumi!$CU$42,IF($A310=2,BW310/Pieņēmumi!$CU$43,IF($A310=3,BW310/Pieņēmumi!$CU$44,BW310/Pieņēmumi!$CU$45))),$CH$10)</f>
        <v>3</v>
      </c>
      <c r="CA310" s="6">
        <f t="shared" si="228"/>
        <v>22.666666666666668</v>
      </c>
      <c r="CB310" s="6" t="str">
        <f>IF(AND(CA310&gt;=0,CA310&lt;Pieņēmumi!$CU$49),0,
IF(AND(CA310&gt;=Pieņēmumi!$CU$49,CA310&lt;Pieņēmumi!$CU$50),"Mazs",
IF(AND(CA310&gt;=Pieņēmumi!$CU$50,CA310&lt;Pieņēmumi!$CU$51),"Vidējs","Liels")))</f>
        <v>Liels</v>
      </c>
      <c r="CC310" s="9">
        <f>IF(CB310="Mazs",Pieņēmumi!$CU$34*BZ310,IF(CB310="Vidējs",Pieņēmumi!$CU$35*BZ310,IF(CB310="Liels",Pieņēmumi!$CU$37*BZ310,0)))</f>
        <v>5.3030303030303028</v>
      </c>
      <c r="CD310" s="9">
        <f>IF(CB310="Mazs",(Pieņēmumi!$CU$35-Pieņēmumi!$CU$34)*BZ310,0)</f>
        <v>0</v>
      </c>
      <c r="CE310">
        <v>57</v>
      </c>
      <c r="CF310">
        <v>3</v>
      </c>
      <c r="CG310" s="2">
        <f>CE310/CF310</f>
        <v>19</v>
      </c>
      <c r="CH310" s="6">
        <f>ROUNDUP(IF($A310=1,CE310/Pieņēmumi!$DE$42,IF($A310=2,CE310/Pieņēmumi!$DE$43,IF($A310=3,CE310/Pieņēmumi!$DE$44,CE310/Pieņēmumi!$DE$45))),$CH$10)</f>
        <v>3</v>
      </c>
      <c r="CI310" s="6">
        <f t="shared" si="229"/>
        <v>19</v>
      </c>
      <c r="CJ310" s="6" t="str">
        <f>IF(AND(CI310&gt;=0,CI310&lt;Pieņēmumi!$DE$49),0,
IF(AND(CI310&gt;=Pieņēmumi!$DE$49,CI310&lt;Pieņēmumi!$DE$50),"Mazs",
IF(AND(CI310&gt;=Pieņēmumi!$DE$50,CI310&lt;Pieņēmumi!$DE$51),"Vidējs","Liels")))</f>
        <v>Vidējs</v>
      </c>
      <c r="CK310" s="9">
        <f>IF(CJ310="Mazs",Pieņēmumi!$DE$34*CH310,IF(CJ310="Vidējs",Pieņēmumi!$DE$35*CH310,IF(CJ310="Liels",Pieņēmumi!$DE$37*CH310,0)))</f>
        <v>4.166666666666667</v>
      </c>
      <c r="CL310" s="9">
        <f>IF(CJ310="Mazs",(Pieņēmumi!$DE$35-Pieņēmumi!$DE$34)*CH310,0)</f>
        <v>0</v>
      </c>
      <c r="CM310">
        <v>104</v>
      </c>
      <c r="CN310">
        <v>5</v>
      </c>
      <c r="CO310" s="2">
        <f>CM310/CN310</f>
        <v>20.8</v>
      </c>
      <c r="CP310" s="6">
        <f>ROUNDUP(IF($A310=1,CM310/Pieņēmumi!$DO$42,IF($A310=2,CM310/Pieņēmumi!$DO$43,IF($A310=3,CM310/Pieņēmumi!$DO$44,CM310/Pieņēmumi!$DO$45))),$CP$10)</f>
        <v>5</v>
      </c>
      <c r="CQ310" s="6">
        <f t="shared" si="230"/>
        <v>20.8</v>
      </c>
      <c r="CR310" s="6" t="str">
        <f>IF(AND(CQ310&gt;=0,CQ310&lt;Pieņēmumi!$DO$49),0,
IF(AND(CQ310&gt;=Pieņēmumi!$DO$49,CQ310&lt;Pieņēmumi!$DO$50),"Mazs",
IF(AND(CQ310&gt;=Pieņēmumi!$DO$50,CQ310&lt;Pieņēmumi!$DO$51),"Vidējs","Liels")))</f>
        <v>Vidējs</v>
      </c>
      <c r="CS310" s="9">
        <f>IF(CR310="Mazs",Pieņēmumi!$DO$34*CP310,IF(CR310="Vidējs",Pieņēmumi!$DO$35*CP310,IF(CR310="Liels",Pieņēmumi!$DO$37*CP310,0)))</f>
        <v>6.9444444444444455</v>
      </c>
      <c r="CT310" s="9">
        <f>IF(CR310="Mazs",(Pieņēmumi!$DO$35-Pieņēmumi!$DO$34)*CP310,0)</f>
        <v>0</v>
      </c>
      <c r="CU310" s="6">
        <f t="shared" si="231"/>
        <v>1370</v>
      </c>
      <c r="CV310" s="6">
        <f t="shared" si="232"/>
        <v>58</v>
      </c>
      <c r="CW310" s="2">
        <f t="shared" si="233"/>
        <v>23.620689655172413</v>
      </c>
      <c r="CX310" t="str">
        <f t="shared" si="234"/>
        <v>Lielā</v>
      </c>
    </row>
    <row r="311" spans="1:102" x14ac:dyDescent="0.25">
      <c r="A311" s="5">
        <v>1</v>
      </c>
      <c r="B311" s="23">
        <v>0.48334667497410611</v>
      </c>
      <c r="C311">
        <v>135</v>
      </c>
      <c r="D311">
        <v>5</v>
      </c>
      <c r="E311" s="2">
        <f t="shared" si="250"/>
        <v>27</v>
      </c>
      <c r="F311" s="6">
        <f>ROUNDUP(IF($A311=1,C311/Pieņēmumi!$B$39,IF($A311=2,C311/Pieņēmumi!$B$40,IF($A311=3,C311/Pieņēmumi!$B$41,C311/Pieņēmumi!$B$42))),$F$10)</f>
        <v>7</v>
      </c>
      <c r="G311" s="6">
        <f t="shared" si="219"/>
        <v>19.285714285714285</v>
      </c>
      <c r="H311" s="6" t="str">
        <f>IF(AND(G311&gt;=0,G311&lt;Pieņēmumi!$B$46),0,
IF(AND(G311&gt;= Pieņēmumi!$B$46,G311&lt;Pieņēmumi!$B$47), "Mikro",
IF(AND(G311&gt;=Pieņēmumi!$B$47,G311&lt;Pieņēmumi!$B$48), "Mazs",
IF(AND(G311&gt;=Pieņēmumi!$B$48,G311&lt;Pieņēmumi!$B$49), "Vidējs","Liels"))))</f>
        <v>Vidējs</v>
      </c>
      <c r="I311" s="9">
        <f>IF(H311="Mikro",Pieņēmumi!$B$31*F311*0.5,
IF(H311="Mazs",Pieņēmumi!$B$31*F311,
IF(H311="Vidējs",Pieņēmumi!$B$32*F311,
IF(H311="Liels",Pieņēmumi!$B$34*F311,
0))))</f>
        <v>5.6524547803617562</v>
      </c>
      <c r="J311" s="9">
        <f>IF(H311="Mikro",Pieņēmumi!$B$31*F311*0.5,0)</f>
        <v>0</v>
      </c>
      <c r="K311">
        <v>110</v>
      </c>
      <c r="L311">
        <v>4</v>
      </c>
      <c r="M311" s="2">
        <f t="shared" si="251"/>
        <v>27.5</v>
      </c>
      <c r="N311" s="6">
        <f>ROUNDUP(IF($A311=1,K311/Pieņēmumi!$L$39,IF($A311=2,K311/Pieņēmumi!$L$40,IF($A311=3,K311/Pieņēmumi!$L$41,K311/Pieņēmumi!$L$42))),$N$10)</f>
        <v>6</v>
      </c>
      <c r="O311" s="6">
        <f t="shared" si="220"/>
        <v>18.333333333333332</v>
      </c>
      <c r="P311" s="6" t="str">
        <f>IF(AND(O311&gt;=0,O311&lt;Pieņēmumi!$L$46),0,
IF(AND(O311&gt;= Pieņēmumi!$L$46,O311&lt;Pieņēmumi!$L$47), "Mikro",
IF(AND(O311&gt;=Pieņēmumi!$L$47,O311&lt;Pieņēmumi!$L$48), "Mazs",
IF(AND(O311&gt;=Pieņēmumi!$L$48,O311&lt;Pieņēmumi!$L$49), "Vidējs","Liels"))))</f>
        <v>Vidējs</v>
      </c>
      <c r="Q311" s="9">
        <f>IF(P311="Mikro",Pieņēmumi!$L$31*N311*0.5,
IF(P311="Mazs",Pieņēmumi!$L$31*N311,
IF(P311="Vidējs",Pieņēmumi!$L$32*N311,
IF(P311="Liels",Pieņēmumi!$L$34*N311,
0))))</f>
        <v>5.0387596899224816</v>
      </c>
      <c r="R311" s="9">
        <f>IF(P311="Mikro",Pieņēmumi!$L$31*N311*0.5,0)</f>
        <v>0</v>
      </c>
      <c r="S311">
        <v>86</v>
      </c>
      <c r="T311">
        <v>3</v>
      </c>
      <c r="U311" s="2">
        <f t="shared" si="252"/>
        <v>28.666666666666668</v>
      </c>
      <c r="V311" s="6">
        <f>ROUNDUP(IF($A311=1,S311/Pieņēmumi!$V$39,IF($A311=2,S311/Pieņēmumi!$V$40,IF($A311=3,S311/Pieņēmumi!$V$41,S311/Pieņēmumi!$V$42))),$V$10)</f>
        <v>5</v>
      </c>
      <c r="W311" s="6">
        <f t="shared" si="221"/>
        <v>17.2</v>
      </c>
      <c r="X311" s="6" t="str">
        <f>IF(AND(W311&gt;=0,W311&lt;Pieņēmumi!$V$46),0,
IF(AND(W311&gt;= Pieņēmumi!$V$46,W311&lt;Pieņēmumi!$V$47), "Mikro",
IF(AND(W311&gt;=Pieņēmumi!$V$47,W311&lt;Pieņēmumi!$V$48), "Mazs",
IF(AND(W311&gt;=Pieņēmumi!$V$48,W311&lt;Pieņēmumi!$V$49), "Vidējs","Liels"))))</f>
        <v>Vidējs</v>
      </c>
      <c r="Y311" s="9">
        <f>IF(X311="Mikro",Pieņēmumi!$V$31*V311*0.5,
IF(X311="Mazs",Pieņēmumi!$V$31*V311,
IF(X311="Vidējs",Pieņēmumi!$V$32*V311,
IF(X311="Liels",Pieņēmumi!$V$34*V311,
0))))</f>
        <v>4.3604651162790704</v>
      </c>
      <c r="Z311" s="9">
        <f>IF(X311="Mikro",Pieņēmumi!$V$31*V311*0.5,0)</f>
        <v>0</v>
      </c>
      <c r="AA311">
        <v>59</v>
      </c>
      <c r="AB311">
        <v>2</v>
      </c>
      <c r="AC311" s="2">
        <f t="shared" si="243"/>
        <v>29.5</v>
      </c>
      <c r="AD311" s="6">
        <f>ROUNDUP(IF($A311=1,AA311/Pieņēmumi!$AF$39,IF($A311=2,AA311/Pieņēmumi!$AF$40,IF($A311=3,AA311/Pieņēmumi!$AF$41,AA311/Pieņēmumi!$AF$42))),$AD$10)</f>
        <v>3</v>
      </c>
      <c r="AE311" s="6">
        <f t="shared" si="222"/>
        <v>19.666666666666668</v>
      </c>
      <c r="AF311" s="6" t="str">
        <f>IF(AND(AE311&gt;=0,AE311&lt;Pieņēmumi!$AF$46),0,
IF(AND(AE311&gt;= Pieņēmumi!$AF$46,AE311&lt;Pieņēmumi!$AF$47), "Mikro",
IF(AND(AE311&gt;=Pieņēmumi!$AF$47,AE311&lt;Pieņēmumi!$AF$48), "Mazs",
IF(AND(AE311&gt;=Pieņēmumi!$AF$48,AE311&lt;Pieņēmumi!$AF$49), "Vidējs","Liels"))))</f>
        <v>Vidējs</v>
      </c>
      <c r="AG311" s="9">
        <f>IF(AF311="Mikro",Pieņēmumi!$AF$31*AD311*0.5,
IF(AF311="Mazs",Pieņēmumi!$AF$31*AD311,
IF(AF311="Vidējs",Pieņēmumi!$AF$32*AD311,
IF(AF311="Liels",Pieņēmumi!$AF$34*AD311,
0))))</f>
        <v>3.1007751937984498</v>
      </c>
      <c r="AH311" s="9">
        <f>IF(AF311="Mikro",Pieņēmumi!$AF$31*AD311*0.5,0)</f>
        <v>0</v>
      </c>
      <c r="AI311">
        <v>98</v>
      </c>
      <c r="AJ311">
        <v>4</v>
      </c>
      <c r="AK311" s="2">
        <f>AI311/AJ311</f>
        <v>24.5</v>
      </c>
      <c r="AL311" s="6">
        <f>ROUNDUP(IF($A311=1,AI311/Pieņēmumi!$AR$39,IF($A311=2,AI311/Pieņēmumi!$AR$40,IF($A311=3,AI311/Pieņēmumi!$AR$41,AI311/Pieņēmumi!$AR$42))),$AL$10)</f>
        <v>4</v>
      </c>
      <c r="AM311" s="6">
        <f t="shared" si="223"/>
        <v>24.5</v>
      </c>
      <c r="AN311" s="6" t="str">
        <f>IF(AND(AM311&gt;=0,AM311&lt;Pieņēmumi!$AR$46),0,
IF(AND(AM311&gt;= Pieņēmumi!$AR$46,AM311&lt;Pieņēmumi!$AR$47), "Mikro",
IF(AND(AM311&gt;=Pieņēmumi!$AR$47,AM311&lt;Pieņēmumi!$AR$48), "Mazs",
IF(AND(AM311&gt;=Pieņēmumi!$AR$48,AM311&lt;Pieņēmumi!$AR$49), "Vidējs","Liels"))))</f>
        <v>Liels</v>
      </c>
      <c r="AO311" s="9">
        <f>IF(AN311="Mikro",Pieņēmumi!$AR$31*AL311*0.5,
IF(AN311="Mazs",Pieņēmumi!$AR$31*AL311,
IF(AN311="Vidējs",Pieņēmumi!$AR$32*AL311,
IF(AN311="Liels",Pieņēmumi!$AR$34*AL311,
0))))</f>
        <v>5.4834054834054831</v>
      </c>
      <c r="AP311" s="9">
        <f>IF(AN311="Mikro",Pieņēmumi!$AR$31*AL311*0.5,0)</f>
        <v>0</v>
      </c>
      <c r="AQ311">
        <v>93</v>
      </c>
      <c r="AR311">
        <v>3</v>
      </c>
      <c r="AS311" s="2">
        <f t="shared" si="241"/>
        <v>31</v>
      </c>
      <c r="AT311" s="6">
        <f>ROUNDUP(IF($A311=1,AQ311/Pieņēmumi!$BC$39,IF($A311=2,AQ311/Pieņēmumi!$BC$40,IF($A311=3,AQ311/Pieņēmumi!$BC$41,AQ311/Pieņēmumi!$BC$42))),$AT$10)</f>
        <v>4</v>
      </c>
      <c r="AU311" s="6">
        <f t="shared" si="224"/>
        <v>23.25</v>
      </c>
      <c r="AV311" s="6" t="str">
        <f>IF(AND(AU311&gt;=0,AU311&lt;Pieņēmumi!$BC$46),0,
IF(AND(AU311&gt;= Pieņēmumi!$BC$46,AU311&lt;Pieņēmumi!$BC$47), "Mikro",
IF(AND(AU311&gt;=Pieņēmumi!$BC$47,AU311&lt;Pieņēmumi!$BC$48), "Mazs",
IF(AND(AU311&gt;=Pieņēmumi!$BC$48,AU311&lt;Pieņēmumi!$BC$49), "Vidējs","Liels"))))</f>
        <v>Liels</v>
      </c>
      <c r="AW311" s="9">
        <f>IF(AV311="Mikro",Pieņēmumi!$BC$31*AT311*0.5,
IF(AV311="Mazs",Pieņēmumi!$BC$31*AT311,
IF(AV311="Vidējs",Pieņēmumi!$BC$32*AT311,
IF(AV311="Liels",Pieņēmumi!$BC$34*AT311,
0))))</f>
        <v>6.0606060606060606</v>
      </c>
      <c r="AX311" s="9">
        <f>IF(AV311="Mikro",Pieņēmumi!$BC$31*AT311*0.5,0)</f>
        <v>0</v>
      </c>
      <c r="AY311">
        <v>113</v>
      </c>
      <c r="AZ311">
        <v>4</v>
      </c>
      <c r="BA311" s="2">
        <f t="shared" si="245"/>
        <v>28.25</v>
      </c>
      <c r="BB311" s="6">
        <f>ROUNDUP(IF($A311=1,AY311/Pieņēmumi!$BN$39,IF($A311=2,AY311/Pieņēmumi!$BN$40,IF($A311=3,AY311/Pieņēmumi!$BN$41,AY311/Pieņēmumi!$BN$42))),$BB$10)</f>
        <v>5</v>
      </c>
      <c r="BC311" s="6">
        <f t="shared" si="225"/>
        <v>22.6</v>
      </c>
      <c r="BD311" s="6" t="str">
        <f>IF(AND(BC311&gt;=0,BC311&lt;Pieņēmumi!$BN$46),0,
IF(AND(BC311&gt;= Pieņēmumi!$BN$46,BC311&lt;Pieņēmumi!$BN$47), "Mikro",
IF(AND(BC311&gt;=Pieņēmumi!$BN$47,BC311&lt;Pieņēmumi!$BN$48), "Mazs",
IF(AND(BC311&gt;=Pieņēmumi!$BN$48,BC311&lt;Pieņēmumi!$BN$49), "Vidējs","Liels"))))</f>
        <v>Liels</v>
      </c>
      <c r="BE311" s="9">
        <f>IF(BD311="Mikro",Pieņēmumi!$BN$31*BB311*0.5,
IF(BD311="Mazs",Pieņēmumi!$BN$31*BB311,
IF(BD311="Vidējs",Pieņēmumi!$BN$32*BB311,
IF(BD311="Liels",Pieņēmumi!$BN$34*BB311,
0))))</f>
        <v>7.9365079365079358</v>
      </c>
      <c r="BF311" s="9">
        <f>IF(BD311="Mikro",Pieņēmumi!$BN$31*BB311*0.5,0)</f>
        <v>0</v>
      </c>
      <c r="BG311">
        <v>76</v>
      </c>
      <c r="BH311">
        <v>3</v>
      </c>
      <c r="BI311" s="2">
        <f t="shared" si="249"/>
        <v>25.333333333333332</v>
      </c>
      <c r="BJ311" s="6">
        <f>ROUNDUP(IF($A311=1,BG311/Pieņēmumi!$BY$39,IF($A311=2,BG311/Pieņēmumi!$BY$40,IF($A311=3,BG311/Pieņēmumi!$BY$41,BG311/Pieņēmumi!$BY$42))),$BJ$10)</f>
        <v>4</v>
      </c>
      <c r="BK311" s="6">
        <f t="shared" si="226"/>
        <v>19</v>
      </c>
      <c r="BL311" s="6" t="str">
        <f>IF(AND(BK311&gt;=0,BK311&lt;Pieņēmumi!$BY$46),0,
IF(AND(BK311&gt;= Pieņēmumi!$BY$46,BK311&lt;Pieņēmumi!$BY$47), "Mikro",
IF(AND(BK311&gt;=Pieņēmumi!$BY$47,BK311&lt;Pieņēmumi!$BY$48), "Mazs",
IF(AND(BK311&gt;=Pieņēmumi!$BY$48,BK311&lt;Pieņēmumi!$BY$49), "Vidējs","Liels"))))</f>
        <v>Vidējs</v>
      </c>
      <c r="BM311" s="9">
        <f>IF(BL311="Mikro",Pieņēmumi!$BY$31*BJ311*0.5,
IF(BL311="Mazs",Pieņēmumi!$BY$31*BJ311,
IF(BL311="Vidējs",Pieņēmumi!$BY$32*BJ311,
IF(BL311="Liels",Pieņēmumi!$BY$34*BJ311,
0))))</f>
        <v>5.1679586563307494</v>
      </c>
      <c r="BN311" s="9">
        <f>IF(BL311="Mikro",Pieņēmumi!$BY$31*BJ311*0.5,0)</f>
        <v>0</v>
      </c>
      <c r="BO311">
        <v>110</v>
      </c>
      <c r="BP311">
        <v>4</v>
      </c>
      <c r="BQ311" s="2">
        <f t="shared" si="237"/>
        <v>27.5</v>
      </c>
      <c r="BR311" s="6">
        <f>ROUNDUP(IF($A311=1,BO311/Pieņēmumi!$CJ$39,IF($A311=2,BO311/Pieņēmumi!$CJ$40,IF($A311=3,BO311/Pieņēmumi!$CJ$41,BO311/Pieņēmumi!$CJ$42))),$BR$10)</f>
        <v>5</v>
      </c>
      <c r="BS311" s="6">
        <f t="shared" si="227"/>
        <v>22</v>
      </c>
      <c r="BT311" s="6" t="str">
        <f>IF(AND(BS311&gt;=0,BS311&lt;Pieņēmumi!$CJ$46),0,
IF(AND(BS311&gt;= Pieņēmumi!$CJ$46,BS311&lt;Pieņēmumi!$CJ$47), "Mikro",
IF(AND(BS311&gt;=Pieņēmumi!$CJ$47,BS311&lt;Pieņēmumi!$CJ$48), "Mazs",
IF(AND(BS311&gt;=Pieņēmumi!$CJ$48,BS311&lt;Pieņēmumi!$CJ$49), "Vidējs","Liels"))))</f>
        <v>Liels</v>
      </c>
      <c r="BU311" s="9">
        <f>IF(BT311="Mikro",Pieņēmumi!$CJ$31*BR311*0.5,
IF(BT311="Mazs",Pieņēmumi!$CJ$31*BR311,
IF(BT311="Vidējs",Pieņēmumi!$CJ$32*BR311,
IF(BT311="Liels",Pieņēmumi!$CJ$34*BR311,
0))))</f>
        <v>8.4776334776334767</v>
      </c>
      <c r="BV311" s="9">
        <f>IF(BT311="Mikro",Pieņēmumi!$CJ$31*BR311*0.5,0)</f>
        <v>0</v>
      </c>
      <c r="BW311">
        <v>43</v>
      </c>
      <c r="BX311">
        <v>2</v>
      </c>
      <c r="BY311" s="2">
        <f>BW311/BX311</f>
        <v>21.5</v>
      </c>
      <c r="BZ311" s="6">
        <f>ROUNDUP(IF($A311=1,BW311/Pieņēmumi!$CU$42,IF($A311=2,BW311/Pieņēmumi!$CU$43,IF($A311=3,BW311/Pieņēmumi!$CU$44,BW311/Pieņēmumi!$CU$45))),$CH$10)</f>
        <v>2</v>
      </c>
      <c r="CA311" s="6">
        <f t="shared" si="228"/>
        <v>21.5</v>
      </c>
      <c r="CB311" s="6" t="str">
        <f>IF(AND(CA311&gt;=0,CA311&lt;Pieņēmumi!$CU$49),0,
IF(AND(CA311&gt;=Pieņēmumi!$CU$49,CA311&lt;Pieņēmumi!$CU$50),"Mazs",
IF(AND(CA311&gt;=Pieņēmumi!$CU$50,CA311&lt;Pieņēmumi!$CU$51),"Vidējs","Liels")))</f>
        <v>Liels</v>
      </c>
      <c r="CC311" s="9">
        <f>IF(CB311="Mazs",Pieņēmumi!$CU$34*BZ311,IF(CB311="Vidējs",Pieņēmumi!$CU$35*BZ311,IF(CB311="Liels",Pieņēmumi!$CU$37*BZ311,0)))</f>
        <v>3.535353535353535</v>
      </c>
      <c r="CD311" s="9">
        <f>IF(CB311="Mazs",(Pieņēmumi!$CU$35-Pieņēmumi!$CU$34)*BZ311,0)</f>
        <v>0</v>
      </c>
      <c r="CE311">
        <v>43</v>
      </c>
      <c r="CF311">
        <v>2</v>
      </c>
      <c r="CG311" s="2">
        <f>CE311/CF311</f>
        <v>21.5</v>
      </c>
      <c r="CH311" s="6">
        <f>ROUNDUP(IF($A311=1,CE311/Pieņēmumi!$DE$42,IF($A311=2,CE311/Pieņēmumi!$DE$43,IF($A311=3,CE311/Pieņēmumi!$DE$44,CE311/Pieņēmumi!$DE$45))),$CH$10)</f>
        <v>2</v>
      </c>
      <c r="CI311" s="6">
        <f t="shared" si="229"/>
        <v>21.5</v>
      </c>
      <c r="CJ311" s="6" t="str">
        <f>IF(AND(CI311&gt;=0,CI311&lt;Pieņēmumi!$DE$49),0,
IF(AND(CI311&gt;=Pieņēmumi!$DE$49,CI311&lt;Pieņēmumi!$DE$50),"Mazs",
IF(AND(CI311&gt;=Pieņēmumi!$DE$50,CI311&lt;Pieņēmumi!$DE$51),"Vidējs","Liels")))</f>
        <v>Liels</v>
      </c>
      <c r="CK311" s="9">
        <f>IF(CJ311="Mazs",Pieņēmumi!$DE$34*CH311,IF(CJ311="Vidējs",Pieņēmumi!$DE$35*CH311,IF(CJ311="Liels",Pieņēmumi!$DE$37*CH311,0)))</f>
        <v>3.535353535353535</v>
      </c>
      <c r="CL311" s="9">
        <f>IF(CJ311="Mazs",(Pieņēmumi!$DE$35-Pieņēmumi!$DE$34)*CH311,0)</f>
        <v>0</v>
      </c>
      <c r="CM311">
        <v>46</v>
      </c>
      <c r="CN311">
        <v>2</v>
      </c>
      <c r="CO311" s="2">
        <f>CM311/CN311</f>
        <v>23</v>
      </c>
      <c r="CP311" s="6">
        <f>ROUNDUP(IF($A311=1,CM311/Pieņēmumi!$DO$42,IF($A311=2,CM311/Pieņēmumi!$DO$43,IF($A311=3,CM311/Pieņēmumi!$DO$44,CM311/Pieņēmumi!$DO$45))),$CP$10)</f>
        <v>2</v>
      </c>
      <c r="CQ311" s="6">
        <f t="shared" si="230"/>
        <v>23</v>
      </c>
      <c r="CR311" s="6" t="str">
        <f>IF(AND(CQ311&gt;=0,CQ311&lt;Pieņēmumi!$DO$49),0,
IF(AND(CQ311&gt;=Pieņēmumi!$DO$49,CQ311&lt;Pieņēmumi!$DO$50),"Mazs",
IF(AND(CQ311&gt;=Pieņēmumi!$DO$50,CQ311&lt;Pieņēmumi!$DO$51),"Vidējs","Liels")))</f>
        <v>Liels</v>
      </c>
      <c r="CS311" s="9">
        <f>IF(CR311="Mazs",Pieņēmumi!$DO$34*CP311,IF(CR311="Vidējs",Pieņēmumi!$DO$35*CP311,IF(CR311="Liels",Pieņēmumi!$DO$37*CP311,0)))</f>
        <v>3.535353535353535</v>
      </c>
      <c r="CT311" s="9">
        <f>IF(CR311="Mazs",(Pieņēmumi!$DO$35-Pieņēmumi!$DO$34)*CP311,0)</f>
        <v>0</v>
      </c>
      <c r="CU311" s="6">
        <f t="shared" si="231"/>
        <v>1012</v>
      </c>
      <c r="CV311" s="6">
        <f t="shared" si="232"/>
        <v>38</v>
      </c>
      <c r="CW311" s="2">
        <f t="shared" si="233"/>
        <v>26.631578947368421</v>
      </c>
      <c r="CX311" t="str">
        <f t="shared" si="234"/>
        <v>Lielā</v>
      </c>
    </row>
    <row r="312" spans="1:102" x14ac:dyDescent="0.25">
      <c r="A312" s="5">
        <v>3</v>
      </c>
      <c r="B312" s="23">
        <v>0.48163655301697617</v>
      </c>
      <c r="C312">
        <v>48</v>
      </c>
      <c r="D312">
        <v>2</v>
      </c>
      <c r="E312" s="2">
        <f t="shared" si="250"/>
        <v>24</v>
      </c>
      <c r="F312" s="6">
        <f>ROUNDUP(IF($A312=1,C312/Pieņēmumi!$B$39,IF($A312=2,C312/Pieņēmumi!$B$40,IF($A312=3,C312/Pieņēmumi!$B$41,C312/Pieņēmumi!$B$42))),$F$10)</f>
        <v>3</v>
      </c>
      <c r="G312" s="6">
        <f t="shared" si="219"/>
        <v>16</v>
      </c>
      <c r="H312" s="6" t="str">
        <f>IF(AND(G312&gt;=0,G312&lt;Pieņēmumi!$B$46),0,
IF(AND(G312&gt;= Pieņēmumi!$B$46,G312&lt;Pieņēmumi!$B$47), "Mikro",
IF(AND(G312&gt;=Pieņēmumi!$B$47,G312&lt;Pieņēmumi!$B$48), "Mazs",
IF(AND(G312&gt;=Pieņēmumi!$B$48,G312&lt;Pieņēmumi!$B$49), "Vidējs","Liels"))))</f>
        <v>Vidējs</v>
      </c>
      <c r="I312" s="9">
        <f>IF(H312="Mikro",Pieņēmumi!$B$31*F312*0.5,
IF(H312="Mazs",Pieņēmumi!$B$31*F312,
IF(H312="Vidējs",Pieņēmumi!$B$32*F312,
IF(H312="Liels",Pieņēmumi!$B$34*F312,
0))))</f>
        <v>2.4224806201550386</v>
      </c>
      <c r="J312" s="9">
        <f>IF(H312="Mikro",Pieņēmumi!$B$31*F312*0.5,0)</f>
        <v>0</v>
      </c>
      <c r="K312">
        <v>42</v>
      </c>
      <c r="L312">
        <v>2</v>
      </c>
      <c r="M312" s="2">
        <f t="shared" si="251"/>
        <v>21</v>
      </c>
      <c r="N312" s="6">
        <f>ROUNDUP(IF($A312=1,K312/Pieņēmumi!$L$39,IF($A312=2,K312/Pieņēmumi!$L$40,IF($A312=3,K312/Pieņēmumi!$L$41,K312/Pieņēmumi!$L$42))),$N$10)</f>
        <v>3</v>
      </c>
      <c r="O312" s="6">
        <f t="shared" si="220"/>
        <v>14</v>
      </c>
      <c r="P312" s="6" t="str">
        <f>IF(AND(O312&gt;=0,O312&lt;Pieņēmumi!$L$46),0,
IF(AND(O312&gt;= Pieņēmumi!$L$46,O312&lt;Pieņēmumi!$L$47), "Mikro",
IF(AND(O312&gt;=Pieņēmumi!$L$47,O312&lt;Pieņēmumi!$L$48), "Mazs",
IF(AND(O312&gt;=Pieņēmumi!$L$48,O312&lt;Pieņēmumi!$L$49), "Vidējs","Liels"))))</f>
        <v>Vidējs</v>
      </c>
      <c r="Q312" s="9">
        <f>IF(P312="Mikro",Pieņēmumi!$L$31*N312*0.5,
IF(P312="Mazs",Pieņēmumi!$L$31*N312,
IF(P312="Vidējs",Pieņēmumi!$L$32*N312,
IF(P312="Liels",Pieņēmumi!$L$34*N312,
0))))</f>
        <v>2.5193798449612408</v>
      </c>
      <c r="R312" s="9">
        <f>IF(P312="Mikro",Pieņēmumi!$L$31*N312*0.5,0)</f>
        <v>0</v>
      </c>
      <c r="S312">
        <v>39</v>
      </c>
      <c r="T312">
        <v>2</v>
      </c>
      <c r="U312" s="2">
        <f t="shared" si="252"/>
        <v>19.5</v>
      </c>
      <c r="V312" s="6">
        <f>ROUNDUP(IF($A312=1,S312/Pieņēmumi!$V$39,IF($A312=2,S312/Pieņēmumi!$V$40,IF($A312=3,S312/Pieņēmumi!$V$41,S312/Pieņēmumi!$V$42))),$V$10)</f>
        <v>2</v>
      </c>
      <c r="W312" s="6">
        <f t="shared" si="221"/>
        <v>19.5</v>
      </c>
      <c r="X312" s="6" t="str">
        <f>IF(AND(W312&gt;=0,W312&lt;Pieņēmumi!$V$46),0,
IF(AND(W312&gt;= Pieņēmumi!$V$46,W312&lt;Pieņēmumi!$V$47), "Mikro",
IF(AND(W312&gt;=Pieņēmumi!$V$47,W312&lt;Pieņēmumi!$V$48), "Mazs",
IF(AND(W312&gt;=Pieņēmumi!$V$48,W312&lt;Pieņēmumi!$V$49), "Vidējs","Liels"))))</f>
        <v>Vidējs</v>
      </c>
      <c r="Y312" s="9">
        <f>IF(X312="Mikro",Pieņēmumi!$V$31*V312*0.5,
IF(X312="Mazs",Pieņēmumi!$V$31*V312,
IF(X312="Vidējs",Pieņēmumi!$V$32*V312,
IF(X312="Liels",Pieņēmumi!$V$34*V312,
0))))</f>
        <v>1.7441860465116281</v>
      </c>
      <c r="Z312" s="9">
        <f>IF(X312="Mikro",Pieņēmumi!$V$31*V312*0.5,0)</f>
        <v>0</v>
      </c>
      <c r="AA312">
        <v>39</v>
      </c>
      <c r="AB312">
        <v>2</v>
      </c>
      <c r="AC312" s="2">
        <f t="shared" si="243"/>
        <v>19.5</v>
      </c>
      <c r="AD312" s="6">
        <f>ROUNDUP(IF($A312=1,AA312/Pieņēmumi!$AF$39,IF($A312=2,AA312/Pieņēmumi!$AF$40,IF($A312=3,AA312/Pieņēmumi!$AF$41,AA312/Pieņēmumi!$AF$42))),$AD$10)</f>
        <v>2</v>
      </c>
      <c r="AE312" s="6">
        <f t="shared" si="222"/>
        <v>19.5</v>
      </c>
      <c r="AF312" s="6" t="str">
        <f>IF(AND(AE312&gt;=0,AE312&lt;Pieņēmumi!$AF$46),0,
IF(AND(AE312&gt;= Pieņēmumi!$AF$46,AE312&lt;Pieņēmumi!$AF$47), "Mikro",
IF(AND(AE312&gt;=Pieņēmumi!$AF$47,AE312&lt;Pieņēmumi!$AF$48), "Mazs",
IF(AND(AE312&gt;=Pieņēmumi!$AF$48,AE312&lt;Pieņēmumi!$AF$49), "Vidējs","Liels"))))</f>
        <v>Vidējs</v>
      </c>
      <c r="AG312" s="9">
        <f>IF(AF312="Mikro",Pieņēmumi!$AF$31*AD312*0.5,
IF(AF312="Mazs",Pieņēmumi!$AF$31*AD312,
IF(AF312="Vidējs",Pieņēmumi!$AF$32*AD312,
IF(AF312="Liels",Pieņēmumi!$AF$34*AD312,
0))))</f>
        <v>2.0671834625323</v>
      </c>
      <c r="AH312" s="9">
        <f>IF(AF312="Mikro",Pieņēmumi!$AF$31*AD312*0.5,0)</f>
        <v>0</v>
      </c>
      <c r="AI312">
        <v>41</v>
      </c>
      <c r="AJ312">
        <v>2</v>
      </c>
      <c r="AK312" s="2">
        <f>AI312/AJ312</f>
        <v>20.5</v>
      </c>
      <c r="AL312" s="6">
        <f>ROUNDUP(IF($A312=1,AI312/Pieņēmumi!$AR$39,IF($A312=2,AI312/Pieņēmumi!$AR$40,IF($A312=3,AI312/Pieņēmumi!$AR$41,AI312/Pieņēmumi!$AR$42))),$AL$10)</f>
        <v>2</v>
      </c>
      <c r="AM312" s="6">
        <f t="shared" si="223"/>
        <v>20.5</v>
      </c>
      <c r="AN312" s="6" t="str">
        <f>IF(AND(AM312&gt;=0,AM312&lt;Pieņēmumi!$AR$46),0,
IF(AND(AM312&gt;= Pieņēmumi!$AR$46,AM312&lt;Pieņēmumi!$AR$47), "Mikro",
IF(AND(AM312&gt;=Pieņēmumi!$AR$47,AM312&lt;Pieņēmumi!$AR$48), "Mazs",
IF(AND(AM312&gt;=Pieņēmumi!$AR$48,AM312&lt;Pieņēmumi!$AR$49), "Vidējs","Liels"))))</f>
        <v>Vidējs</v>
      </c>
      <c r="AO312" s="9">
        <f>IF(AN312="Mikro",Pieņēmumi!$AR$31*AL312*0.5,
IF(AN312="Mazs",Pieņēmumi!$AR$31*AL312,
IF(AN312="Vidējs",Pieņēmumi!$AR$32*AL312,
IF(AN312="Liels",Pieņēmumi!$AR$34*AL312,
0))))</f>
        <v>2.1963824289405687</v>
      </c>
      <c r="AP312" s="9">
        <f>IF(AN312="Mikro",Pieņēmumi!$AR$31*AL312*0.5,0)</f>
        <v>0</v>
      </c>
      <c r="AQ312">
        <v>50</v>
      </c>
      <c r="AR312">
        <v>2</v>
      </c>
      <c r="AS312" s="2">
        <f t="shared" si="241"/>
        <v>25</v>
      </c>
      <c r="AT312" s="6">
        <f>ROUNDUP(IF($A312=1,AQ312/Pieņēmumi!$BC$39,IF($A312=2,AQ312/Pieņēmumi!$BC$40,IF($A312=3,AQ312/Pieņēmumi!$BC$41,AQ312/Pieņēmumi!$BC$42))),$AT$10)</f>
        <v>2</v>
      </c>
      <c r="AU312" s="6">
        <f t="shared" si="224"/>
        <v>25</v>
      </c>
      <c r="AV312" s="6" t="str">
        <f>IF(AND(AU312&gt;=0,AU312&lt;Pieņēmumi!$BC$46),0,
IF(AND(AU312&gt;= Pieņēmumi!$BC$46,AU312&lt;Pieņēmumi!$BC$47), "Mikro",
IF(AND(AU312&gt;=Pieņēmumi!$BC$47,AU312&lt;Pieņēmumi!$BC$48), "Mazs",
IF(AND(AU312&gt;=Pieņēmumi!$BC$48,AU312&lt;Pieņēmumi!$BC$49), "Vidējs","Liels"))))</f>
        <v>Liels</v>
      </c>
      <c r="AW312" s="9">
        <f>IF(AV312="Mikro",Pieņēmumi!$BC$31*AT312*0.5,
IF(AV312="Mazs",Pieņēmumi!$BC$31*AT312,
IF(AV312="Vidējs",Pieņēmumi!$BC$32*AT312,
IF(AV312="Liels",Pieņēmumi!$BC$34*AT312,
0))))</f>
        <v>3.0303030303030303</v>
      </c>
      <c r="AX312" s="9">
        <f>IF(AV312="Mikro",Pieņēmumi!$BC$31*AT312*0.5,0)</f>
        <v>0</v>
      </c>
      <c r="AY312">
        <v>53</v>
      </c>
      <c r="AZ312">
        <v>2</v>
      </c>
      <c r="BA312" s="2">
        <f t="shared" si="245"/>
        <v>26.5</v>
      </c>
      <c r="BB312" s="6">
        <f>ROUNDUP(IF($A312=1,AY312/Pieņēmumi!$BN$39,IF($A312=2,AY312/Pieņēmumi!$BN$40,IF($A312=3,AY312/Pieņēmumi!$BN$41,AY312/Pieņēmumi!$BN$42))),$BB$10)</f>
        <v>3</v>
      </c>
      <c r="BC312" s="6">
        <f t="shared" si="225"/>
        <v>17.666666666666668</v>
      </c>
      <c r="BD312" s="6" t="str">
        <f>IF(AND(BC312&gt;=0,BC312&lt;Pieņēmumi!$BN$46),0,
IF(AND(BC312&gt;= Pieņēmumi!$BN$46,BC312&lt;Pieņēmumi!$BN$47), "Mikro",
IF(AND(BC312&gt;=Pieņēmumi!$BN$47,BC312&lt;Pieņēmumi!$BN$48), "Mazs",
IF(AND(BC312&gt;=Pieņēmumi!$BN$48,BC312&lt;Pieņēmumi!$BN$49), "Vidējs","Liels"))))</f>
        <v>Vidējs</v>
      </c>
      <c r="BE312" s="9">
        <f>IF(BD312="Mikro",Pieņēmumi!$BN$31*BB312*0.5,
IF(BD312="Mazs",Pieņēmumi!$BN$31*BB312,
IF(BD312="Vidējs",Pieņēmumi!$BN$32*BB312,
IF(BD312="Liels",Pieņēmumi!$BN$34*BB312,
0))))</f>
        <v>3.6821705426356592</v>
      </c>
      <c r="BF312" s="9">
        <f>IF(BD312="Mikro",Pieņēmumi!$BN$31*BB312*0.5,0)</f>
        <v>0</v>
      </c>
      <c r="BG312">
        <v>44</v>
      </c>
      <c r="BH312">
        <v>2</v>
      </c>
      <c r="BI312" s="2">
        <f t="shared" si="249"/>
        <v>22</v>
      </c>
      <c r="BJ312" s="6">
        <f>ROUNDUP(IF($A312=1,BG312/Pieņēmumi!$BY$39,IF($A312=2,BG312/Pieņēmumi!$BY$40,IF($A312=3,BG312/Pieņēmumi!$BY$41,BG312/Pieņēmumi!$BY$42))),$BJ$10)</f>
        <v>2</v>
      </c>
      <c r="BK312" s="6">
        <f t="shared" si="226"/>
        <v>22</v>
      </c>
      <c r="BL312" s="6" t="str">
        <f>IF(AND(BK312&gt;=0,BK312&lt;Pieņēmumi!$BY$46),0,
IF(AND(BK312&gt;= Pieņēmumi!$BY$46,BK312&lt;Pieņēmumi!$BY$47), "Mikro",
IF(AND(BK312&gt;=Pieņēmumi!$BY$47,BK312&lt;Pieņēmumi!$BY$48), "Mazs",
IF(AND(BK312&gt;=Pieņēmumi!$BY$48,BK312&lt;Pieņēmumi!$BY$49), "Vidējs","Liels"))))</f>
        <v>Liels</v>
      </c>
      <c r="BM312" s="9">
        <f>IF(BL312="Mikro",Pieņēmumi!$BY$31*BJ312*0.5,
IF(BL312="Mazs",Pieņēmumi!$BY$31*BJ312,
IF(BL312="Vidējs",Pieņēmumi!$BY$32*BJ312,
IF(BL312="Liels",Pieņēmumi!$BY$34*BJ312,
0))))</f>
        <v>3.3189033189033186</v>
      </c>
      <c r="BN312" s="9">
        <f>IF(BL312="Mikro",Pieņēmumi!$BY$31*BJ312*0.5,0)</f>
        <v>0</v>
      </c>
      <c r="BO312">
        <v>49</v>
      </c>
      <c r="BP312">
        <v>3</v>
      </c>
      <c r="BQ312" s="2">
        <f t="shared" ref="BQ312:BQ343" si="253">BO312/BP312</f>
        <v>16.333333333333332</v>
      </c>
      <c r="BR312" s="6">
        <f>ROUNDUP(IF($A312=1,BO312/Pieņēmumi!$CJ$39,IF($A312=2,BO312/Pieņēmumi!$CJ$40,IF($A312=3,BO312/Pieņēmumi!$CJ$41,BO312/Pieņēmumi!$CJ$42))),$BR$10)</f>
        <v>2</v>
      </c>
      <c r="BS312" s="6">
        <f t="shared" si="227"/>
        <v>24.5</v>
      </c>
      <c r="BT312" s="6" t="str">
        <f>IF(AND(BS312&gt;=0,BS312&lt;Pieņēmumi!$CJ$46),0,
IF(AND(BS312&gt;= Pieņēmumi!$CJ$46,BS312&lt;Pieņēmumi!$CJ$47), "Mikro",
IF(AND(BS312&gt;=Pieņēmumi!$CJ$47,BS312&lt;Pieņēmumi!$CJ$48), "Mazs",
IF(AND(BS312&gt;=Pieņēmumi!$CJ$48,BS312&lt;Pieņēmumi!$CJ$49), "Vidējs","Liels"))))</f>
        <v>Liels</v>
      </c>
      <c r="BU312" s="9">
        <f>IF(BT312="Mikro",Pieņēmumi!$CJ$31*BR312*0.5,
IF(BT312="Mazs",Pieņēmumi!$CJ$31*BR312,
IF(BT312="Vidējs",Pieņēmumi!$CJ$32*BR312,
IF(BT312="Liels",Pieņēmumi!$CJ$34*BR312,
0))))</f>
        <v>3.3910533910533909</v>
      </c>
      <c r="BV312" s="9">
        <f>IF(BT312="Mikro",Pieņēmumi!$CJ$31*BR312*0.5,0)</f>
        <v>0</v>
      </c>
      <c r="BW312">
        <v>14</v>
      </c>
      <c r="BX312">
        <v>1</v>
      </c>
      <c r="BY312" s="2">
        <f>BW312/BX312</f>
        <v>14</v>
      </c>
      <c r="BZ312" s="6">
        <f>ROUNDUP(IF($A312=1,BW312/Pieņēmumi!$CU$42,IF($A312=2,BW312/Pieņēmumi!$CU$43,IF($A312=3,BW312/Pieņēmumi!$CU$44,BW312/Pieņēmumi!$CU$45))),$CH$10)</f>
        <v>1</v>
      </c>
      <c r="CA312" s="6">
        <f t="shared" si="228"/>
        <v>14</v>
      </c>
      <c r="CB312" s="6" t="str">
        <f>IF(AND(CA312&gt;=0,CA312&lt;Pieņēmumi!$CU$49),0,
IF(AND(CA312&gt;=Pieņēmumi!$CU$49,CA312&lt;Pieņēmumi!$CU$50),"Mazs",
IF(AND(CA312&gt;=Pieņēmumi!$CU$50,CA312&lt;Pieņēmumi!$CU$51),"Vidējs","Liels")))</f>
        <v>Vidējs</v>
      </c>
      <c r="CC312" s="9">
        <f>IF(CB312="Mazs",Pieņēmumi!$CU$34*BZ312,IF(CB312="Vidējs",Pieņēmumi!$CU$35*BZ312,IF(CB312="Liels",Pieņēmumi!$CU$37*BZ312,0)))</f>
        <v>1.3888888888888891</v>
      </c>
      <c r="CD312" s="9">
        <f>IF(CB312="Mazs",(Pieņēmumi!$CU$35-Pieņēmumi!$CU$34)*BZ312,0)</f>
        <v>0</v>
      </c>
      <c r="CE312">
        <v>23</v>
      </c>
      <c r="CF312">
        <v>1</v>
      </c>
      <c r="CG312" s="2">
        <f>CE312/CF312</f>
        <v>23</v>
      </c>
      <c r="CH312" s="6">
        <f>ROUNDUP(IF($A312=1,CE312/Pieņēmumi!$DE$42,IF($A312=2,CE312/Pieņēmumi!$DE$43,IF($A312=3,CE312/Pieņēmumi!$DE$44,CE312/Pieņēmumi!$DE$45))),$CH$10)</f>
        <v>1</v>
      </c>
      <c r="CI312" s="6">
        <f t="shared" si="229"/>
        <v>23</v>
      </c>
      <c r="CJ312" s="6" t="str">
        <f>IF(AND(CI312&gt;=0,CI312&lt;Pieņēmumi!$DE$49),0,
IF(AND(CI312&gt;=Pieņēmumi!$DE$49,CI312&lt;Pieņēmumi!$DE$50),"Mazs",
IF(AND(CI312&gt;=Pieņēmumi!$DE$50,CI312&lt;Pieņēmumi!$DE$51),"Vidējs","Liels")))</f>
        <v>Liels</v>
      </c>
      <c r="CK312" s="9">
        <f>IF(CJ312="Mazs",Pieņēmumi!$DE$34*CH312,IF(CJ312="Vidējs",Pieņēmumi!$DE$35*CH312,IF(CJ312="Liels",Pieņēmumi!$DE$37*CH312,0)))</f>
        <v>1.7676767676767675</v>
      </c>
      <c r="CL312" s="9">
        <f>IF(CJ312="Mazs",(Pieņēmumi!$DE$35-Pieņēmumi!$DE$34)*CH312,0)</f>
        <v>0</v>
      </c>
      <c r="CM312">
        <v>17</v>
      </c>
      <c r="CN312">
        <v>1</v>
      </c>
      <c r="CO312" s="2">
        <f>CM312/CN312</f>
        <v>17</v>
      </c>
      <c r="CP312" s="6">
        <f>ROUNDUP(IF($A312=1,CM312/Pieņēmumi!$DO$42,IF($A312=2,CM312/Pieņēmumi!$DO$43,IF($A312=3,CM312/Pieņēmumi!$DO$44,CM312/Pieņēmumi!$DO$45))),$CP$10)</f>
        <v>1</v>
      </c>
      <c r="CQ312" s="6">
        <f t="shared" si="230"/>
        <v>17</v>
      </c>
      <c r="CR312" s="6" t="str">
        <f>IF(AND(CQ312&gt;=0,CQ312&lt;Pieņēmumi!$DO$49),0,
IF(AND(CQ312&gt;=Pieņēmumi!$DO$49,CQ312&lt;Pieņēmumi!$DO$50),"Mazs",
IF(AND(CQ312&gt;=Pieņēmumi!$DO$50,CQ312&lt;Pieņēmumi!$DO$51),"Vidējs","Liels")))</f>
        <v>Vidējs</v>
      </c>
      <c r="CS312" s="9">
        <f>IF(CR312="Mazs",Pieņēmumi!$DO$34*CP312,IF(CR312="Vidējs",Pieņēmumi!$DO$35*CP312,IF(CR312="Liels",Pieņēmumi!$DO$37*CP312,0)))</f>
        <v>1.3888888888888891</v>
      </c>
      <c r="CT312" s="9">
        <f>IF(CR312="Mazs",(Pieņēmumi!$DO$35-Pieņēmumi!$DO$34)*CP312,0)</f>
        <v>0</v>
      </c>
      <c r="CU312" s="6">
        <f t="shared" si="231"/>
        <v>459</v>
      </c>
      <c r="CV312" s="6">
        <f t="shared" si="232"/>
        <v>22</v>
      </c>
      <c r="CW312" s="2">
        <f t="shared" si="233"/>
        <v>20.863636363636363</v>
      </c>
      <c r="CX312" t="str">
        <f t="shared" si="234"/>
        <v>Vidējā</v>
      </c>
    </row>
    <row r="313" spans="1:102" x14ac:dyDescent="0.25">
      <c r="A313" s="5">
        <v>4</v>
      </c>
      <c r="B313" s="23">
        <v>0.48157344865957508</v>
      </c>
      <c r="C313">
        <v>2</v>
      </c>
      <c r="D313">
        <v>1</v>
      </c>
      <c r="E313" s="2">
        <f t="shared" si="250"/>
        <v>2</v>
      </c>
      <c r="F313" s="6">
        <f>ROUNDUP(IF($A313=1,C313/Pieņēmumi!$B$39,IF($A313=2,C313/Pieņēmumi!$B$40,IF($A313=3,C313/Pieņēmumi!$B$41,C313/Pieņēmumi!$B$42))),$F$10)</f>
        <v>1</v>
      </c>
      <c r="G313" s="6">
        <f t="shared" si="219"/>
        <v>2</v>
      </c>
      <c r="H313" s="6" t="str">
        <f>IF(AND(G313&gt;=0,G313&lt;Pieņēmumi!$B$46),0,
IF(AND(G313&gt;= Pieņēmumi!$B$46,G313&lt;Pieņēmumi!$B$47), "Mikro",
IF(AND(G313&gt;=Pieņēmumi!$B$47,G313&lt;Pieņēmumi!$B$48), "Mazs",
IF(AND(G313&gt;=Pieņēmumi!$B$48,G313&lt;Pieņēmumi!$B$49), "Vidējs","Liels"))))</f>
        <v>Mikro</v>
      </c>
      <c r="I313" s="9">
        <f>IF(H313="Mikro",Pieņēmumi!$B$31*F313*0.5,
IF(H313="Mazs",Pieņēmumi!$B$31*F313,
IF(H313="Vidējs",Pieņēmumi!$B$32*F313,
IF(H313="Liels",Pieņēmumi!$B$34*F313,
0))))</f>
        <v>0.35792094615624032</v>
      </c>
      <c r="J313" s="9">
        <f>IF(H313="Mikro",Pieņēmumi!$B$31*F313*0.5,0)</f>
        <v>0.35792094615624032</v>
      </c>
      <c r="K313">
        <v>12</v>
      </c>
      <c r="L313">
        <v>1</v>
      </c>
      <c r="M313" s="2">
        <f t="shared" si="251"/>
        <v>12</v>
      </c>
      <c r="N313" s="6">
        <f>ROUNDUP(IF($A313=1,K313/Pieņēmumi!$L$39,IF($A313=2,K313/Pieņēmumi!$L$40,IF($A313=3,K313/Pieņēmumi!$L$41,K313/Pieņēmumi!$L$42))),$N$10)</f>
        <v>1</v>
      </c>
      <c r="O313" s="6">
        <f t="shared" si="220"/>
        <v>12</v>
      </c>
      <c r="P313" s="6" t="str">
        <f>IF(AND(O313&gt;=0,O313&lt;Pieņēmumi!$L$46),0,
IF(AND(O313&gt;= Pieņēmumi!$L$46,O313&lt;Pieņēmumi!$L$47), "Mikro",
IF(AND(O313&gt;=Pieņēmumi!$L$47,O313&lt;Pieņēmumi!$L$48), "Mazs",
IF(AND(O313&gt;=Pieņēmumi!$L$48,O313&lt;Pieņēmumi!$L$49), "Vidējs","Liels"))))</f>
        <v>Vidējs</v>
      </c>
      <c r="Q313" s="9">
        <f>IF(P313="Mikro",Pieņēmumi!$L$31*N313*0.5,
IF(P313="Mazs",Pieņēmumi!$L$31*N313,
IF(P313="Vidējs",Pieņēmumi!$L$32*N313,
IF(P313="Liels",Pieņēmumi!$L$34*N313,
0))))</f>
        <v>0.83979328165374689</v>
      </c>
      <c r="R313" s="9">
        <f>IF(P313="Mikro",Pieņēmumi!$L$31*N313*0.5,0)</f>
        <v>0</v>
      </c>
      <c r="S313">
        <v>6</v>
      </c>
      <c r="T313">
        <v>1</v>
      </c>
      <c r="U313" s="2">
        <f t="shared" si="252"/>
        <v>6</v>
      </c>
      <c r="V313" s="6">
        <f>ROUNDUP(IF($A313=1,S313/Pieņēmumi!$V$39,IF($A313=2,S313/Pieņēmumi!$V$40,IF($A313=3,S313/Pieņēmumi!$V$41,S313/Pieņēmumi!$V$42))),$V$10)</f>
        <v>1</v>
      </c>
      <c r="W313" s="6">
        <f t="shared" si="221"/>
        <v>6</v>
      </c>
      <c r="X313" s="6" t="str">
        <f>IF(AND(W313&gt;=0,W313&lt;Pieņēmumi!$V$46),0,
IF(AND(W313&gt;= Pieņēmumi!$V$46,W313&lt;Pieņēmumi!$V$47), "Mikro",
IF(AND(W313&gt;=Pieņēmumi!$V$47,W313&lt;Pieņēmumi!$V$48), "Mazs",
IF(AND(W313&gt;=Pieņēmumi!$V$48,W313&lt;Pieņēmumi!$V$49), "Vidējs","Liels"))))</f>
        <v>Mikro</v>
      </c>
      <c r="Y313" s="9">
        <f>IF(X313="Mikro",Pieņēmumi!$V$31*V313*0.5,
IF(X313="Mazs",Pieņēmumi!$V$31*V313,
IF(X313="Vidējs",Pieņēmumi!$V$32*V313,
IF(X313="Liels",Pieņēmumi!$V$34*V313,
0))))</f>
        <v>0.38904450669156554</v>
      </c>
      <c r="Z313" s="9">
        <f>IF(X313="Mikro",Pieņēmumi!$V$31*V313*0.5,0)</f>
        <v>0.38904450669156554</v>
      </c>
      <c r="AA313">
        <v>9</v>
      </c>
      <c r="AB313">
        <v>1</v>
      </c>
      <c r="AC313" s="2">
        <f t="shared" si="243"/>
        <v>9</v>
      </c>
      <c r="AD313" s="6">
        <f>ROUNDUP(IF($A313=1,AA313/Pieņēmumi!$AF$39,IF($A313=2,AA313/Pieņēmumi!$AF$40,IF($A313=3,AA313/Pieņēmumi!$AF$41,AA313/Pieņēmumi!$AF$42))),$AD$10)</f>
        <v>1</v>
      </c>
      <c r="AE313" s="6">
        <f t="shared" si="222"/>
        <v>9</v>
      </c>
      <c r="AF313" s="6" t="str">
        <f>IF(AND(AE313&gt;=0,AE313&lt;Pieņēmumi!$AF$46),0,
IF(AND(AE313&gt;= Pieņēmumi!$AF$46,AE313&lt;Pieņēmumi!$AF$47), "Mikro",
IF(AND(AE313&gt;=Pieņēmumi!$AF$47,AE313&lt;Pieņēmumi!$AF$48), "Mazs",
IF(AND(AE313&gt;=Pieņēmumi!$AF$48,AE313&lt;Pieņēmumi!$AF$49), "Vidējs","Liels"))))</f>
        <v>Mazs</v>
      </c>
      <c r="AG313" s="9">
        <f>IF(AF313="Mikro",Pieņēmumi!$AF$31*AD313*0.5,
IF(AF313="Mazs",Pieņēmumi!$AF$31*AD313,
IF(AF313="Vidējs",Pieņēmumi!$AF$32*AD313,
IF(AF313="Liels",Pieņēmumi!$AF$34*AD313,
0))))</f>
        <v>0.84033613445378152</v>
      </c>
      <c r="AH313" s="9">
        <f>IF(AF313="Mikro",Pieņēmumi!$AF$31*AD313*0.5,0)</f>
        <v>0</v>
      </c>
      <c r="AI313">
        <v>10</v>
      </c>
      <c r="AJ313">
        <v>1</v>
      </c>
      <c r="AK313" s="2">
        <f>AI313/AJ313</f>
        <v>10</v>
      </c>
      <c r="AL313" s="6">
        <f>ROUNDUP(IF($A313=1,AI313/Pieņēmumi!$AR$39,IF($A313=2,AI313/Pieņēmumi!$AR$40,IF($A313=3,AI313/Pieņēmumi!$AR$41,AI313/Pieņēmumi!$AR$42))),$AL$10)</f>
        <v>1</v>
      </c>
      <c r="AM313" s="6">
        <f t="shared" si="223"/>
        <v>10</v>
      </c>
      <c r="AN313" s="6" t="str">
        <f>IF(AND(AM313&gt;=0,AM313&lt;Pieņēmumi!$AR$46),0,
IF(AND(AM313&gt;= Pieņēmumi!$AR$46,AM313&lt;Pieņēmumi!$AR$47), "Mikro",
IF(AND(AM313&gt;=Pieņēmumi!$AR$47,AM313&lt;Pieņēmumi!$AR$48), "Mazs",
IF(AND(AM313&gt;=Pieņēmumi!$AR$48,AM313&lt;Pieņēmumi!$AR$49), "Vidējs","Liels"))))</f>
        <v>Mazs</v>
      </c>
      <c r="AO313" s="9">
        <f>IF(AN313="Mikro",Pieņēmumi!$AR$31*AL313*0.5,
IF(AN313="Mazs",Pieņēmumi!$AR$31*AL313,
IF(AN313="Vidējs",Pieņēmumi!$AR$32*AL313,
IF(AN313="Liels",Pieņēmumi!$AR$34*AL313,
0))))</f>
        <v>0.90258325552443208</v>
      </c>
      <c r="AP313" s="9">
        <f>IF(AN313="Mikro",Pieņēmumi!$AR$31*AL313*0.5,0)</f>
        <v>0</v>
      </c>
      <c r="AQ313">
        <v>7</v>
      </c>
      <c r="AR313">
        <v>1</v>
      </c>
      <c r="AS313" s="2">
        <f t="shared" si="241"/>
        <v>7</v>
      </c>
      <c r="AT313" s="6">
        <f>ROUNDUP(IF($A313=1,AQ313/Pieņēmumi!$BC$39,IF($A313=2,AQ313/Pieņēmumi!$BC$40,IF($A313=3,AQ313/Pieņēmumi!$BC$41,AQ313/Pieņēmumi!$BC$42))),$AT$10)</f>
        <v>1</v>
      </c>
      <c r="AU313" s="6">
        <f t="shared" si="224"/>
        <v>7</v>
      </c>
      <c r="AV313" s="6" t="str">
        <f>IF(AND(AU313&gt;=0,AU313&lt;Pieņēmumi!$BC$46),0,
IF(AND(AU313&gt;= Pieņēmumi!$BC$46,AU313&lt;Pieņēmumi!$BC$47), "Mikro",
IF(AND(AU313&gt;=Pieņēmumi!$BC$47,AU313&lt;Pieņēmumi!$BC$48), "Mazs",
IF(AND(AU313&gt;=Pieņēmumi!$BC$48,AU313&lt;Pieņēmumi!$BC$49), "Vidējs","Liels"))))</f>
        <v>Mikro</v>
      </c>
      <c r="AW313" s="9">
        <f>IF(AV313="Mikro",Pieņēmumi!$BC$31*AT313*0.5,
IF(AV313="Mazs",Pieņēmumi!$BC$31*AT313,
IF(AV313="Vidējs",Pieņēmumi!$BC$32*AT313,
IF(AV313="Liels",Pieņēmumi!$BC$34*AT313,
0))))</f>
        <v>0.48241518829754126</v>
      </c>
      <c r="AX313" s="9">
        <f>IF(AV313="Mikro",Pieņēmumi!$BC$31*AT313*0.5,0)</f>
        <v>0.48241518829754126</v>
      </c>
      <c r="AY313">
        <v>11</v>
      </c>
      <c r="AZ313">
        <v>1</v>
      </c>
      <c r="BA313" s="2">
        <f t="shared" si="245"/>
        <v>11</v>
      </c>
      <c r="BB313" s="6">
        <f>ROUNDUP(IF($A313=1,AY313/Pieņēmumi!$BN$39,IF($A313=2,AY313/Pieņēmumi!$BN$40,IF($A313=3,AY313/Pieņēmumi!$BN$41,AY313/Pieņēmumi!$BN$42))),$BB$10)</f>
        <v>1</v>
      </c>
      <c r="BC313" s="6">
        <f t="shared" si="225"/>
        <v>11</v>
      </c>
      <c r="BD313" s="6" t="str">
        <f>IF(AND(BC313&gt;=0,BC313&lt;Pieņēmumi!$BN$46),0,
IF(AND(BC313&gt;= Pieņēmumi!$BN$46,BC313&lt;Pieņēmumi!$BN$47), "Mikro",
IF(AND(BC313&gt;=Pieņēmumi!$BN$47,BC313&lt;Pieņēmumi!$BN$48), "Mazs",
IF(AND(BC313&gt;=Pieņēmumi!$BN$48,BC313&lt;Pieņēmumi!$BN$49), "Vidējs","Liels"))))</f>
        <v>Mazs</v>
      </c>
      <c r="BE313" s="9">
        <f>IF(BD313="Mikro",Pieņēmumi!$BN$31*BB313*0.5,
IF(BD313="Mazs",Pieņēmumi!$BN$31*BB313,
IF(BD313="Vidējs",Pieņēmumi!$BN$32*BB313,
IF(BD313="Liels",Pieņēmumi!$BN$34*BB313,
0))))</f>
        <v>1.0270774976657331</v>
      </c>
      <c r="BF313" s="9">
        <f>IF(BD313="Mikro",Pieņēmumi!$BN$31*BB313*0.5,0)</f>
        <v>0</v>
      </c>
      <c r="BG313">
        <v>13</v>
      </c>
      <c r="BH313">
        <v>1</v>
      </c>
      <c r="BI313" s="2">
        <f t="shared" si="249"/>
        <v>13</v>
      </c>
      <c r="BJ313" s="6">
        <f>ROUNDUP(IF($A313=1,BG313/Pieņēmumi!$BY$39,IF($A313=2,BG313/Pieņēmumi!$BY$40,IF($A313=3,BG313/Pieņēmumi!$BY$41,BG313/Pieņēmumi!$BY$42))),$BJ$10)</f>
        <v>1</v>
      </c>
      <c r="BK313" s="6">
        <f t="shared" si="226"/>
        <v>13</v>
      </c>
      <c r="BL313" s="6" t="str">
        <f>IF(AND(BK313&gt;=0,BK313&lt;Pieņēmumi!$BY$46),0,
IF(AND(BK313&gt;= Pieņēmumi!$BY$46,BK313&lt;Pieņēmumi!$BY$47), "Mikro",
IF(AND(BK313&gt;=Pieņēmumi!$BY$47,BK313&lt;Pieņēmumi!$BY$48), "Mazs",
IF(AND(BK313&gt;=Pieņēmumi!$BY$48,BK313&lt;Pieņēmumi!$BY$49), "Vidējs","Liels"))))</f>
        <v>Vidējs</v>
      </c>
      <c r="BM313" s="9">
        <f>IF(BL313="Mikro",Pieņēmumi!$BY$31*BJ313*0.5,
IF(BL313="Mazs",Pieņēmumi!$BY$31*BJ313,
IF(BL313="Vidējs",Pieņēmumi!$BY$32*BJ313,
IF(BL313="Liels",Pieņēmumi!$BY$34*BJ313,
0))))</f>
        <v>1.2919896640826873</v>
      </c>
      <c r="BN313" s="9">
        <f>IF(BL313="Mikro",Pieņēmumi!$BY$31*BJ313*0.5,0)</f>
        <v>0</v>
      </c>
      <c r="BO313">
        <v>14</v>
      </c>
      <c r="BP313">
        <v>1</v>
      </c>
      <c r="BQ313" s="2">
        <f t="shared" si="253"/>
        <v>14</v>
      </c>
      <c r="BR313" s="6">
        <f>ROUNDUP(IF($A313=1,BO313/Pieņēmumi!$CJ$39,IF($A313=2,BO313/Pieņēmumi!$CJ$40,IF($A313=3,BO313/Pieņēmumi!$CJ$41,BO313/Pieņēmumi!$CJ$42))),$BR$10)</f>
        <v>1</v>
      </c>
      <c r="BS313" s="6">
        <f t="shared" si="227"/>
        <v>14</v>
      </c>
      <c r="BT313" s="6" t="str">
        <f>IF(AND(BS313&gt;=0,BS313&lt;Pieņēmumi!$CJ$46),0,
IF(AND(BS313&gt;= Pieņēmumi!$CJ$46,BS313&lt;Pieņēmumi!$CJ$47), "Mikro",
IF(AND(BS313&gt;=Pieņēmumi!$CJ$47,BS313&lt;Pieņēmumi!$CJ$48), "Mazs",
IF(AND(BS313&gt;=Pieņēmumi!$CJ$48,BS313&lt;Pieņēmumi!$CJ$49), "Vidējs","Liels"))))</f>
        <v>Vidējs</v>
      </c>
      <c r="BU313" s="9">
        <f>IF(BT313="Mikro",Pieņēmumi!$CJ$31*BR313*0.5,
IF(BT313="Mazs",Pieņēmumi!$CJ$31*BR313,
IF(BT313="Vidējs",Pieņēmumi!$CJ$32*BR313,
IF(BT313="Liels",Pieņēmumi!$CJ$34*BR313,
0))))</f>
        <v>1.2919896640826873</v>
      </c>
      <c r="BV313" s="9">
        <f>IF(BT313="Mikro",Pieņēmumi!$CJ$31*BR313*0.5,0)</f>
        <v>0</v>
      </c>
      <c r="BW313">
        <v>0</v>
      </c>
      <c r="BX313">
        <v>0</v>
      </c>
      <c r="BY313" s="2">
        <v>0</v>
      </c>
      <c r="BZ313" s="6">
        <f>ROUNDUP(IF($A313=1,BW313/Pieņēmumi!$CU$42,IF($A313=2,BW313/Pieņēmumi!$CU$43,IF($A313=3,BW313/Pieņēmumi!$CU$44,BW313/Pieņēmumi!$CU$45))),$CH$10)</f>
        <v>0</v>
      </c>
      <c r="CA313" s="6">
        <f t="shared" si="228"/>
        <v>0</v>
      </c>
      <c r="CB313" s="6">
        <f>IF(AND(CA313&gt;=0,CA313&lt;Pieņēmumi!$CU$49),0,
IF(AND(CA313&gt;=Pieņēmumi!$CU$49,CA313&lt;Pieņēmumi!$CU$50),"Mazs",
IF(AND(CA313&gt;=Pieņēmumi!$CU$50,CA313&lt;Pieņēmumi!$CU$51),"Vidējs","Liels")))</f>
        <v>0</v>
      </c>
      <c r="CC313" s="9">
        <f>IF(CB313="Mazs",Pieņēmumi!$CU$34*BZ313,IF(CB313="Vidējs",Pieņēmumi!$CU$35*BZ313,IF(CB313="Liels",Pieņēmumi!$CU$37*BZ313,0)))</f>
        <v>0</v>
      </c>
      <c r="CD313" s="9">
        <f>IF(CB313="Mazs",(Pieņēmumi!$CU$35-Pieņēmumi!$CU$34)*BZ313,0)</f>
        <v>0</v>
      </c>
      <c r="CE313">
        <v>8</v>
      </c>
      <c r="CF313">
        <v>1</v>
      </c>
      <c r="CG313" s="2">
        <f>CE313/CF313</f>
        <v>8</v>
      </c>
      <c r="CH313" s="6">
        <f>ROUNDUP(IF($A313=1,CE313/Pieņēmumi!$DE$42,IF($A313=2,CE313/Pieņēmumi!$DE$43,IF($A313=3,CE313/Pieņēmumi!$DE$44,CE313/Pieņēmumi!$DE$45))),$CH$10)</f>
        <v>1</v>
      </c>
      <c r="CI313" s="6">
        <f t="shared" si="229"/>
        <v>8</v>
      </c>
      <c r="CJ313" s="6" t="str">
        <f>IF(AND(CI313&gt;=0,CI313&lt;Pieņēmumi!$DE$49),0,
IF(AND(CI313&gt;=Pieņēmumi!$DE$49,CI313&lt;Pieņēmumi!$DE$50),"Mazs",
IF(AND(CI313&gt;=Pieņēmumi!$DE$50,CI313&lt;Pieņēmumi!$DE$51),"Vidējs","Liels")))</f>
        <v>Mazs</v>
      </c>
      <c r="CK313" s="9">
        <f>IF(CJ313="Mazs",Pieņēmumi!$DE$34*CH313,IF(CJ313="Vidējs",Pieņēmumi!$DE$35*CH313,IF(CJ313="Liels",Pieņēmumi!$DE$37*CH313,0)))</f>
        <v>1.151571739807034</v>
      </c>
      <c r="CL313" s="9">
        <f>IF(CJ313="Mazs",(Pieņēmumi!$DE$35-Pieņēmumi!$DE$34)*CH313,0)</f>
        <v>0.23731714908185508</v>
      </c>
      <c r="CM313">
        <v>11</v>
      </c>
      <c r="CN313">
        <v>1</v>
      </c>
      <c r="CO313" s="2">
        <f>CM313/CN313</f>
        <v>11</v>
      </c>
      <c r="CP313" s="6">
        <f>ROUNDUP(IF($A313=1,CM313/Pieņēmumi!$DO$42,IF($A313=2,CM313/Pieņēmumi!$DO$43,IF($A313=3,CM313/Pieņēmumi!$DO$44,CM313/Pieņēmumi!$DO$45))),$CP$10)</f>
        <v>1</v>
      </c>
      <c r="CQ313" s="6">
        <f t="shared" si="230"/>
        <v>11</v>
      </c>
      <c r="CR313" s="6" t="str">
        <f>IF(AND(CQ313&gt;=0,CQ313&lt;Pieņēmumi!$DO$49),0,
IF(AND(CQ313&gt;=Pieņēmumi!$DO$49,CQ313&lt;Pieņēmumi!$DO$50),"Mazs",
IF(AND(CQ313&gt;=Pieņēmumi!$DO$50,CQ313&lt;Pieņēmumi!$DO$51),"Vidējs","Liels")))</f>
        <v>Mazs</v>
      </c>
      <c r="CS313" s="9">
        <f>IF(CR313="Mazs",Pieņēmumi!$DO$34*CP313,IF(CR313="Vidējs",Pieņēmumi!$DO$35*CP313,IF(CR313="Liels",Pieņēmumi!$DO$37*CP313,0)))</f>
        <v>1.151571739807034</v>
      </c>
      <c r="CT313" s="9">
        <f>IF(CR313="Mazs",(Pieņēmumi!$DO$35-Pieņēmumi!$DO$34)*CP313,0)</f>
        <v>0.23731714908185508</v>
      </c>
      <c r="CU313" s="6">
        <f t="shared" si="231"/>
        <v>103</v>
      </c>
      <c r="CV313" s="6">
        <f t="shared" si="232"/>
        <v>11</v>
      </c>
      <c r="CW313" s="2">
        <f t="shared" si="233"/>
        <v>9.3636363636363633</v>
      </c>
      <c r="CX313" t="str">
        <f t="shared" si="234"/>
        <v>Vidējā</v>
      </c>
    </row>
    <row r="314" spans="1:102" x14ac:dyDescent="0.25">
      <c r="A314" s="5">
        <v>3</v>
      </c>
      <c r="B314" s="23">
        <v>0.47994713826824664</v>
      </c>
      <c r="C314">
        <v>4</v>
      </c>
      <c r="D314">
        <v>1</v>
      </c>
      <c r="E314" s="2">
        <f t="shared" si="250"/>
        <v>4</v>
      </c>
      <c r="F314" s="6">
        <f>ROUNDUP(IF($A314=1,C314/Pieņēmumi!$B$39,IF($A314=2,C314/Pieņēmumi!$B$40,IF($A314=3,C314/Pieņēmumi!$B$41,C314/Pieņēmumi!$B$42))),$F$10)</f>
        <v>1</v>
      </c>
      <c r="G314" s="6">
        <f t="shared" si="219"/>
        <v>4</v>
      </c>
      <c r="H314" s="6" t="str">
        <f>IF(AND(G314&gt;=0,G314&lt;Pieņēmumi!$B$46),0,
IF(AND(G314&gt;= Pieņēmumi!$B$46,G314&lt;Pieņēmumi!$B$47), "Mikro",
IF(AND(G314&gt;=Pieņēmumi!$B$47,G314&lt;Pieņēmumi!$B$48), "Mazs",
IF(AND(G314&gt;=Pieņēmumi!$B$48,G314&lt;Pieņēmumi!$B$49), "Vidējs","Liels"))))</f>
        <v>Mikro</v>
      </c>
      <c r="I314" s="9">
        <f>IF(H314="Mikro",Pieņēmumi!$B$31*F314*0.5,
IF(H314="Mazs",Pieņēmumi!$B$31*F314,
IF(H314="Vidējs",Pieņēmumi!$B$32*F314,
IF(H314="Liels",Pieņēmumi!$B$34*F314,
0))))</f>
        <v>0.35792094615624032</v>
      </c>
      <c r="J314" s="9">
        <f>IF(H314="Mikro",Pieņēmumi!$B$31*F314*0.5,0)</f>
        <v>0.35792094615624032</v>
      </c>
      <c r="K314">
        <v>2</v>
      </c>
      <c r="L314">
        <v>1</v>
      </c>
      <c r="M314" s="2">
        <f t="shared" si="251"/>
        <v>2</v>
      </c>
      <c r="N314" s="6">
        <f>ROUNDUP(IF($A314=1,K314/Pieņēmumi!$L$39,IF($A314=2,K314/Pieņēmumi!$L$40,IF($A314=3,K314/Pieņēmumi!$L$41,K314/Pieņēmumi!$L$42))),$N$10)</f>
        <v>1</v>
      </c>
      <c r="O314" s="6">
        <f t="shared" si="220"/>
        <v>2</v>
      </c>
      <c r="P314" s="6" t="str">
        <f>IF(AND(O314&gt;=0,O314&lt;Pieņēmumi!$L$46),0,
IF(AND(O314&gt;= Pieņēmumi!$L$46,O314&lt;Pieņēmumi!$L$47), "Mikro",
IF(AND(O314&gt;=Pieņēmumi!$L$47,O314&lt;Pieņēmumi!$L$48), "Mazs",
IF(AND(O314&gt;=Pieņēmumi!$L$48,O314&lt;Pieņēmumi!$L$49), "Vidējs","Liels"))))</f>
        <v>Mikro</v>
      </c>
      <c r="Q314" s="9">
        <f>IF(P314="Mikro",Pieņēmumi!$L$31*N314*0.5,
IF(P314="Mazs",Pieņēmumi!$L$31*N314,
IF(P314="Vidējs",Pieņēmumi!$L$32*N314,
IF(P314="Liels",Pieņēmumi!$L$34*N314,
0))))</f>
        <v>0.3734827264239029</v>
      </c>
      <c r="R314" s="9">
        <f>IF(P314="Mikro",Pieņēmumi!$L$31*N314*0.5,0)</f>
        <v>0.3734827264239029</v>
      </c>
      <c r="S314">
        <v>3</v>
      </c>
      <c r="T314">
        <v>1</v>
      </c>
      <c r="U314" s="2">
        <f t="shared" si="252"/>
        <v>3</v>
      </c>
      <c r="V314" s="6">
        <f>ROUNDUP(IF($A314=1,S314/Pieņēmumi!$V$39,IF($A314=2,S314/Pieņēmumi!$V$40,IF($A314=3,S314/Pieņēmumi!$V$41,S314/Pieņēmumi!$V$42))),$V$10)</f>
        <v>1</v>
      </c>
      <c r="W314" s="6">
        <f t="shared" si="221"/>
        <v>3</v>
      </c>
      <c r="X314" s="6" t="str">
        <f>IF(AND(W314&gt;=0,W314&lt;Pieņēmumi!$V$46),0,
IF(AND(W314&gt;= Pieņēmumi!$V$46,W314&lt;Pieņēmumi!$V$47), "Mikro",
IF(AND(W314&gt;=Pieņēmumi!$V$47,W314&lt;Pieņēmumi!$V$48), "Mazs",
IF(AND(W314&gt;=Pieņēmumi!$V$48,W314&lt;Pieņēmumi!$V$49), "Vidējs","Liels"))))</f>
        <v>Mikro</v>
      </c>
      <c r="Y314" s="9">
        <f>IF(X314="Mikro",Pieņēmumi!$V$31*V314*0.5,
IF(X314="Mazs",Pieņēmumi!$V$31*V314,
IF(X314="Vidējs",Pieņēmumi!$V$32*V314,
IF(X314="Liels",Pieņēmumi!$V$34*V314,
0))))</f>
        <v>0.38904450669156554</v>
      </c>
      <c r="Z314" s="9">
        <f>IF(X314="Mikro",Pieņēmumi!$V$31*V314*0.5,0)</f>
        <v>0.38904450669156554</v>
      </c>
      <c r="AA314">
        <v>4</v>
      </c>
      <c r="AB314">
        <v>1</v>
      </c>
      <c r="AC314" s="2">
        <f t="shared" si="243"/>
        <v>4</v>
      </c>
      <c r="AD314" s="6">
        <f>ROUNDUP(IF($A314=1,AA314/Pieņēmumi!$AF$39,IF($A314=2,AA314/Pieņēmumi!$AF$40,IF($A314=3,AA314/Pieņēmumi!$AF$41,AA314/Pieņēmumi!$AF$42))),$AD$10)</f>
        <v>1</v>
      </c>
      <c r="AE314" s="6">
        <f t="shared" si="222"/>
        <v>4</v>
      </c>
      <c r="AF314" s="6" t="str">
        <f>IF(AND(AE314&gt;=0,AE314&lt;Pieņēmumi!$AF$46),0,
IF(AND(AE314&gt;= Pieņēmumi!$AF$46,AE314&lt;Pieņēmumi!$AF$47), "Mikro",
IF(AND(AE314&gt;=Pieņēmumi!$AF$47,AE314&lt;Pieņēmumi!$AF$48), "Mazs",
IF(AND(AE314&gt;=Pieņēmumi!$AF$48,AE314&lt;Pieņēmumi!$AF$49), "Vidējs","Liels"))))</f>
        <v>Mikro</v>
      </c>
      <c r="AG314" s="9">
        <f>IF(AF314="Mikro",Pieņēmumi!$AF$31*AD314*0.5,
IF(AF314="Mazs",Pieņēmumi!$AF$31*AD314,
IF(AF314="Vidējs",Pieņēmumi!$AF$32*AD314,
IF(AF314="Liels",Pieņēmumi!$AF$34*AD314,
0))))</f>
        <v>0.42016806722689076</v>
      </c>
      <c r="AH314" s="9">
        <f>IF(AF314="Mikro",Pieņēmumi!$AF$31*AD314*0.5,0)</f>
        <v>0.42016806722689076</v>
      </c>
      <c r="AI314">
        <v>0</v>
      </c>
      <c r="AJ314">
        <v>0</v>
      </c>
      <c r="AK314" s="2">
        <v>0</v>
      </c>
      <c r="AL314" s="6">
        <f>ROUNDUP(IF($A314=1,AI314/Pieņēmumi!$AR$39,IF($A314=2,AI314/Pieņēmumi!$AR$40,IF($A314=3,AI314/Pieņēmumi!$AR$41,AI314/Pieņēmumi!$AR$42))),$AL$10)</f>
        <v>0</v>
      </c>
      <c r="AM314" s="6">
        <f t="shared" si="223"/>
        <v>0</v>
      </c>
      <c r="AN314" s="6">
        <f>IF(AND(AM314&gt;=0,AM314&lt;Pieņēmumi!$AR$46),0,
IF(AND(AM314&gt;= Pieņēmumi!$AR$46,AM314&lt;Pieņēmumi!$AR$47), "Mikro",
IF(AND(AM314&gt;=Pieņēmumi!$AR$47,AM314&lt;Pieņēmumi!$AR$48), "Mazs",
IF(AND(AM314&gt;=Pieņēmumi!$AR$48,AM314&lt;Pieņēmumi!$AR$49), "Vidējs","Liels"))))</f>
        <v>0</v>
      </c>
      <c r="AO314" s="9">
        <f>IF(AN314="Mikro",Pieņēmumi!$AR$31*AL314*0.5,
IF(AN314="Mazs",Pieņēmumi!$AR$31*AL314,
IF(AN314="Vidējs",Pieņēmumi!$AR$32*AL314,
IF(AN314="Liels",Pieņēmumi!$AR$34*AL314,
0))))</f>
        <v>0</v>
      </c>
      <c r="AP314" s="9">
        <f>IF(AN314="Mikro",Pieņēmumi!$AR$31*AL314*0.5,0)</f>
        <v>0</v>
      </c>
      <c r="AQ314">
        <v>4</v>
      </c>
      <c r="AR314">
        <v>1</v>
      </c>
      <c r="AS314" s="2">
        <f t="shared" si="241"/>
        <v>4</v>
      </c>
      <c r="AT314" s="6">
        <f>ROUNDUP(IF($A314=1,AQ314/Pieņēmumi!$BC$39,IF($A314=2,AQ314/Pieņēmumi!$BC$40,IF($A314=3,AQ314/Pieņēmumi!$BC$41,AQ314/Pieņēmumi!$BC$42))),$AT$10)</f>
        <v>1</v>
      </c>
      <c r="AU314" s="6">
        <f t="shared" si="224"/>
        <v>4</v>
      </c>
      <c r="AV314" s="6" t="str">
        <f>IF(AND(AU314&gt;=0,AU314&lt;Pieņēmumi!$BC$46),0,
IF(AND(AU314&gt;= Pieņēmumi!$BC$46,AU314&lt;Pieņēmumi!$BC$47), "Mikro",
IF(AND(AU314&gt;=Pieņēmumi!$BC$47,AU314&lt;Pieņēmumi!$BC$48), "Mazs",
IF(AND(AU314&gt;=Pieņēmumi!$BC$48,AU314&lt;Pieņēmumi!$BC$49), "Vidējs","Liels"))))</f>
        <v>Mikro</v>
      </c>
      <c r="AW314" s="9">
        <f>IF(AV314="Mikro",Pieņēmumi!$BC$31*AT314*0.5,
IF(AV314="Mazs",Pieņēmumi!$BC$31*AT314,
IF(AV314="Vidējs",Pieņēmumi!$BC$32*AT314,
IF(AV314="Liels",Pieņēmumi!$BC$34*AT314,
0))))</f>
        <v>0.48241518829754126</v>
      </c>
      <c r="AX314" s="9">
        <f>IF(AV314="Mikro",Pieņēmumi!$BC$31*AT314*0.5,0)</f>
        <v>0.48241518829754126</v>
      </c>
      <c r="AY314">
        <v>6</v>
      </c>
      <c r="AZ314">
        <v>1</v>
      </c>
      <c r="BA314" s="2">
        <f t="shared" si="245"/>
        <v>6</v>
      </c>
      <c r="BB314" s="6">
        <f>ROUNDUP(IF($A314=1,AY314/Pieņēmumi!$BN$39,IF($A314=2,AY314/Pieņēmumi!$BN$40,IF($A314=3,AY314/Pieņēmumi!$BN$41,AY314/Pieņēmumi!$BN$42))),$BB$10)</f>
        <v>1</v>
      </c>
      <c r="BC314" s="6">
        <f t="shared" si="225"/>
        <v>6</v>
      </c>
      <c r="BD314" s="6" t="str">
        <f>IF(AND(BC314&gt;=0,BC314&lt;Pieņēmumi!$BN$46),0,
IF(AND(BC314&gt;= Pieņēmumi!$BN$46,BC314&lt;Pieņēmumi!$BN$47), "Mikro",
IF(AND(BC314&gt;=Pieņēmumi!$BN$47,BC314&lt;Pieņēmumi!$BN$48), "Mazs",
IF(AND(BC314&gt;=Pieņēmumi!$BN$48,BC314&lt;Pieņēmumi!$BN$49), "Vidējs","Liels"))))</f>
        <v>Mikro</v>
      </c>
      <c r="BE314" s="9">
        <f>IF(BD314="Mikro",Pieņēmumi!$BN$31*BB314*0.5,
IF(BD314="Mazs",Pieņēmumi!$BN$31*BB314,
IF(BD314="Vidējs",Pieņēmumi!$BN$32*BB314,
IF(BD314="Liels",Pieņēmumi!$BN$34*BB314,
0))))</f>
        <v>0.51353874883286654</v>
      </c>
      <c r="BF314" s="9">
        <f>IF(BD314="Mikro",Pieņēmumi!$BN$31*BB314*0.5,0)</f>
        <v>0.51353874883286654</v>
      </c>
      <c r="BG314">
        <v>7</v>
      </c>
      <c r="BH314">
        <v>1</v>
      </c>
      <c r="BI314" s="2">
        <f t="shared" si="249"/>
        <v>7</v>
      </c>
      <c r="BJ314" s="6">
        <f>ROUNDUP(IF($A314=1,BG314/Pieņēmumi!$BY$39,IF($A314=2,BG314/Pieņēmumi!$BY$40,IF($A314=3,BG314/Pieņēmumi!$BY$41,BG314/Pieņēmumi!$BY$42))),$BJ$10)</f>
        <v>1</v>
      </c>
      <c r="BK314" s="6">
        <f t="shared" si="226"/>
        <v>7</v>
      </c>
      <c r="BL314" s="6" t="str">
        <f>IF(AND(BK314&gt;=0,BK314&lt;Pieņēmumi!$BY$46),0,
IF(AND(BK314&gt;= Pieņēmumi!$BY$46,BK314&lt;Pieņēmumi!$BY$47), "Mikro",
IF(AND(BK314&gt;=Pieņēmumi!$BY$47,BK314&lt;Pieņēmumi!$BY$48), "Mazs",
IF(AND(BK314&gt;=Pieņēmumi!$BY$48,BK314&lt;Pieņēmumi!$BY$49), "Vidējs","Liels"))))</f>
        <v>Mikro</v>
      </c>
      <c r="BM314" s="9">
        <f>IF(BL314="Mikro",Pieņēmumi!$BY$31*BJ314*0.5,
IF(BL314="Mazs",Pieņēmumi!$BY$31*BJ314,
IF(BL314="Vidējs",Pieņēmumi!$BY$32*BJ314,
IF(BL314="Liels",Pieņēmumi!$BY$34*BJ314,
0))))</f>
        <v>0.54466230936819171</v>
      </c>
      <c r="BN314" s="9">
        <f>IF(BL314="Mikro",Pieņēmumi!$BY$31*BJ314*0.5,0)</f>
        <v>0.54466230936819171</v>
      </c>
      <c r="BO314">
        <v>8</v>
      </c>
      <c r="BP314">
        <v>1</v>
      </c>
      <c r="BQ314" s="2">
        <f t="shared" si="253"/>
        <v>8</v>
      </c>
      <c r="BR314" s="6">
        <f>ROUNDUP(IF($A314=1,BO314/Pieņēmumi!$CJ$39,IF($A314=2,BO314/Pieņēmumi!$CJ$40,IF($A314=3,BO314/Pieņēmumi!$CJ$41,BO314/Pieņēmumi!$CJ$42))),$BR$10)</f>
        <v>1</v>
      </c>
      <c r="BS314" s="6">
        <f t="shared" si="227"/>
        <v>8</v>
      </c>
      <c r="BT314" s="6" t="str">
        <f>IF(AND(BS314&gt;=0,BS314&lt;Pieņēmumi!$CJ$46),0,
IF(AND(BS314&gt;= Pieņēmumi!$CJ$46,BS314&lt;Pieņēmumi!$CJ$47), "Mikro",
IF(AND(BS314&gt;=Pieņēmumi!$CJ$47,BS314&lt;Pieņēmumi!$CJ$48), "Mazs",
IF(AND(BS314&gt;=Pieņēmumi!$CJ$48,BS314&lt;Pieņēmumi!$CJ$49), "Vidējs","Liels"))))</f>
        <v>Mazs</v>
      </c>
      <c r="BU314" s="9">
        <f>IF(BT314="Mikro",Pieņēmumi!$CJ$31*BR314*0.5,
IF(BT314="Mazs",Pieņēmumi!$CJ$31*BR314,
IF(BT314="Vidējs",Pieņēmumi!$CJ$32*BR314,
IF(BT314="Liels",Pieņēmumi!$CJ$34*BR314,
0))))</f>
        <v>1.0893246187363834</v>
      </c>
      <c r="BV314" s="9">
        <f>IF(BT314="Mikro",Pieņēmumi!$CJ$31*BR314*0.5,0)</f>
        <v>0</v>
      </c>
      <c r="BW314">
        <v>0</v>
      </c>
      <c r="BX314">
        <v>0</v>
      </c>
      <c r="BY314" s="2">
        <v>0</v>
      </c>
      <c r="BZ314" s="6">
        <f>ROUNDUP(IF($A314=1,BW314/Pieņēmumi!$CU$42,IF($A314=2,BW314/Pieņēmumi!$CU$43,IF($A314=3,BW314/Pieņēmumi!$CU$44,BW314/Pieņēmumi!$CU$45))),$CH$10)</f>
        <v>0</v>
      </c>
      <c r="CA314" s="6">
        <f t="shared" si="228"/>
        <v>0</v>
      </c>
      <c r="CB314" s="6">
        <f>IF(AND(CA314&gt;=0,CA314&lt;Pieņēmumi!$CU$49),0,
IF(AND(CA314&gt;=Pieņēmumi!$CU$49,CA314&lt;Pieņēmumi!$CU$50),"Mazs",
IF(AND(CA314&gt;=Pieņēmumi!$CU$50,CA314&lt;Pieņēmumi!$CU$51),"Vidējs","Liels")))</f>
        <v>0</v>
      </c>
      <c r="CC314" s="9">
        <f>IF(CB314="Mazs",Pieņēmumi!$CU$34*BZ314,IF(CB314="Vidējs",Pieņēmumi!$CU$35*BZ314,IF(CB314="Liels",Pieņēmumi!$CU$37*BZ314,0)))</f>
        <v>0</v>
      </c>
      <c r="CD314" s="9">
        <f>IF(CB314="Mazs",(Pieņēmumi!$CU$35-Pieņēmumi!$CU$34)*BZ314,0)</f>
        <v>0</v>
      </c>
      <c r="CE314">
        <v>0</v>
      </c>
      <c r="CF314">
        <v>0</v>
      </c>
      <c r="CG314" s="2">
        <v>0</v>
      </c>
      <c r="CH314" s="6">
        <f>ROUNDUP(IF($A314=1,CE314/Pieņēmumi!$DE$42,IF($A314=2,CE314/Pieņēmumi!$DE$43,IF($A314=3,CE314/Pieņēmumi!$DE$44,CE314/Pieņēmumi!$DE$45))),$CH$10)</f>
        <v>0</v>
      </c>
      <c r="CI314" s="6">
        <f t="shared" si="229"/>
        <v>0</v>
      </c>
      <c r="CJ314" s="6">
        <f>IF(AND(CI314&gt;=0,CI314&lt;Pieņēmumi!$DE$49),0,
IF(AND(CI314&gt;=Pieņēmumi!$DE$49,CI314&lt;Pieņēmumi!$DE$50),"Mazs",
IF(AND(CI314&gt;=Pieņēmumi!$DE$50,CI314&lt;Pieņēmumi!$DE$51),"Vidējs","Liels")))</f>
        <v>0</v>
      </c>
      <c r="CK314" s="9">
        <f>IF(CJ314="Mazs",Pieņēmumi!$DE$34*CH314,IF(CJ314="Vidējs",Pieņēmumi!$DE$35*CH314,IF(CJ314="Liels",Pieņēmumi!$DE$37*CH314,0)))</f>
        <v>0</v>
      </c>
      <c r="CL314" s="9">
        <f>IF(CJ314="Mazs",(Pieņēmumi!$DE$35-Pieņēmumi!$DE$34)*CH314,0)</f>
        <v>0</v>
      </c>
      <c r="CM314">
        <v>0</v>
      </c>
      <c r="CN314">
        <v>0</v>
      </c>
      <c r="CO314" s="2">
        <v>0</v>
      </c>
      <c r="CP314" s="6">
        <f>ROUNDUP(IF($A314=1,CM314/Pieņēmumi!$DO$42,IF($A314=2,CM314/Pieņēmumi!$DO$43,IF($A314=3,CM314/Pieņēmumi!$DO$44,CM314/Pieņēmumi!$DO$45))),$CP$10)</f>
        <v>0</v>
      </c>
      <c r="CQ314" s="6">
        <f t="shared" si="230"/>
        <v>0</v>
      </c>
      <c r="CR314" s="6">
        <f>IF(AND(CQ314&gt;=0,CQ314&lt;Pieņēmumi!$DO$49),0,
IF(AND(CQ314&gt;=Pieņēmumi!$DO$49,CQ314&lt;Pieņēmumi!$DO$50),"Mazs",
IF(AND(CQ314&gt;=Pieņēmumi!$DO$50,CQ314&lt;Pieņēmumi!$DO$51),"Vidējs","Liels")))</f>
        <v>0</v>
      </c>
      <c r="CS314" s="9">
        <f>IF(CR314="Mazs",Pieņēmumi!$DO$34*CP314,IF(CR314="Vidējs",Pieņēmumi!$DO$35*CP314,IF(CR314="Liels",Pieņēmumi!$DO$37*CP314,0)))</f>
        <v>0</v>
      </c>
      <c r="CT314" s="9">
        <f>IF(CR314="Mazs",(Pieņēmumi!$DO$35-Pieņēmumi!$DO$34)*CP314,0)</f>
        <v>0</v>
      </c>
      <c r="CU314" s="6">
        <f t="shared" si="231"/>
        <v>38</v>
      </c>
      <c r="CV314" s="6">
        <f t="shared" si="232"/>
        <v>8</v>
      </c>
      <c r="CW314" s="2">
        <f t="shared" si="233"/>
        <v>4.75</v>
      </c>
      <c r="CX314" t="str">
        <f t="shared" si="234"/>
        <v>Mazā</v>
      </c>
    </row>
    <row r="315" spans="1:102" x14ac:dyDescent="0.25">
      <c r="A315" s="5">
        <v>3</v>
      </c>
      <c r="B315" s="23">
        <v>0.47980435090311202</v>
      </c>
      <c r="C315">
        <v>12</v>
      </c>
      <c r="D315">
        <v>1</v>
      </c>
      <c r="E315" s="2">
        <f t="shared" si="250"/>
        <v>12</v>
      </c>
      <c r="F315" s="6">
        <f>ROUNDUP(IF($A315=1,C315/Pieņēmumi!$B$39,IF($A315=2,C315/Pieņēmumi!$B$40,IF($A315=3,C315/Pieņēmumi!$B$41,C315/Pieņēmumi!$B$42))),$F$10)</f>
        <v>1</v>
      </c>
      <c r="G315" s="6">
        <f t="shared" si="219"/>
        <v>12</v>
      </c>
      <c r="H315" s="6" t="str">
        <f>IF(AND(G315&gt;=0,G315&lt;Pieņēmumi!$B$46),0,
IF(AND(G315&gt;= Pieņēmumi!$B$46,G315&lt;Pieņēmumi!$B$47), "Mikro",
IF(AND(G315&gt;=Pieņēmumi!$B$47,G315&lt;Pieņēmumi!$B$48), "Mazs",
IF(AND(G315&gt;=Pieņēmumi!$B$48,G315&lt;Pieņēmumi!$B$49), "Vidējs","Liels"))))</f>
        <v>Vidējs</v>
      </c>
      <c r="I315" s="9">
        <f>IF(H315="Mikro",Pieņēmumi!$B$31*F315*0.5,
IF(H315="Mazs",Pieņēmumi!$B$31*F315,
IF(H315="Vidējs",Pieņēmumi!$B$32*F315,
IF(H315="Liels",Pieņēmumi!$B$34*F315,
0))))</f>
        <v>0.8074935400516795</v>
      </c>
      <c r="J315" s="9">
        <f>IF(H315="Mikro",Pieņēmumi!$B$31*F315*0.5,0)</f>
        <v>0</v>
      </c>
      <c r="K315">
        <v>11</v>
      </c>
      <c r="L315">
        <v>1</v>
      </c>
      <c r="M315" s="2">
        <f t="shared" si="251"/>
        <v>11</v>
      </c>
      <c r="N315" s="6">
        <f>ROUNDUP(IF($A315=1,K315/Pieņēmumi!$L$39,IF($A315=2,K315/Pieņēmumi!$L$40,IF($A315=3,K315/Pieņēmumi!$L$41,K315/Pieņēmumi!$L$42))),$N$10)</f>
        <v>1</v>
      </c>
      <c r="O315" s="6">
        <f t="shared" si="220"/>
        <v>11</v>
      </c>
      <c r="P315" s="6" t="str">
        <f>IF(AND(O315&gt;=0,O315&lt;Pieņēmumi!$L$46),0,
IF(AND(O315&gt;= Pieņēmumi!$L$46,O315&lt;Pieņēmumi!$L$47), "Mikro",
IF(AND(O315&gt;=Pieņēmumi!$L$47,O315&lt;Pieņēmumi!$L$48), "Mazs",
IF(AND(O315&gt;=Pieņēmumi!$L$48,O315&lt;Pieņēmumi!$L$49), "Vidējs","Liels"))))</f>
        <v>Mazs</v>
      </c>
      <c r="Q315" s="9">
        <f>IF(P315="Mikro",Pieņēmumi!$L$31*N315*0.5,
IF(P315="Mazs",Pieņēmumi!$L$31*N315,
IF(P315="Vidējs",Pieņēmumi!$L$32*N315,
IF(P315="Liels",Pieņēmumi!$L$34*N315,
0))))</f>
        <v>0.7469654528478058</v>
      </c>
      <c r="R315" s="9">
        <f>IF(P315="Mikro",Pieņēmumi!$L$31*N315*0.5,0)</f>
        <v>0</v>
      </c>
      <c r="S315">
        <v>17</v>
      </c>
      <c r="T315">
        <v>1</v>
      </c>
      <c r="U315" s="2">
        <f t="shared" si="252"/>
        <v>17</v>
      </c>
      <c r="V315" s="6">
        <f>ROUNDUP(IF($A315=1,S315/Pieņēmumi!$V$39,IF($A315=2,S315/Pieņēmumi!$V$40,IF($A315=3,S315/Pieņēmumi!$V$41,S315/Pieņēmumi!$V$42))),$V$10)</f>
        <v>1</v>
      </c>
      <c r="W315" s="6">
        <f t="shared" si="221"/>
        <v>17</v>
      </c>
      <c r="X315" s="6" t="str">
        <f>IF(AND(W315&gt;=0,W315&lt;Pieņēmumi!$V$46),0,
IF(AND(W315&gt;= Pieņēmumi!$V$46,W315&lt;Pieņēmumi!$V$47), "Mikro",
IF(AND(W315&gt;=Pieņēmumi!$V$47,W315&lt;Pieņēmumi!$V$48), "Mazs",
IF(AND(W315&gt;=Pieņēmumi!$V$48,W315&lt;Pieņēmumi!$V$49), "Vidējs","Liels"))))</f>
        <v>Vidējs</v>
      </c>
      <c r="Y315" s="9">
        <f>IF(X315="Mikro",Pieņēmumi!$V$31*V315*0.5,
IF(X315="Mazs",Pieņēmumi!$V$31*V315,
IF(X315="Vidējs",Pieņēmumi!$V$32*V315,
IF(X315="Liels",Pieņēmumi!$V$34*V315,
0))))</f>
        <v>0.87209302325581406</v>
      </c>
      <c r="Z315" s="9">
        <f>IF(X315="Mikro",Pieņēmumi!$V$31*V315*0.5,0)</f>
        <v>0</v>
      </c>
      <c r="AA315">
        <v>12</v>
      </c>
      <c r="AB315">
        <v>1</v>
      </c>
      <c r="AC315" s="2">
        <f t="shared" si="243"/>
        <v>12</v>
      </c>
      <c r="AD315" s="6">
        <f>ROUNDUP(IF($A315=1,AA315/Pieņēmumi!$AF$39,IF($A315=2,AA315/Pieņēmumi!$AF$40,IF($A315=3,AA315/Pieņēmumi!$AF$41,AA315/Pieņēmumi!$AF$42))),$AD$10)</f>
        <v>1</v>
      </c>
      <c r="AE315" s="6">
        <f t="shared" si="222"/>
        <v>12</v>
      </c>
      <c r="AF315" s="6" t="str">
        <f>IF(AND(AE315&gt;=0,AE315&lt;Pieņēmumi!$AF$46),0,
IF(AND(AE315&gt;= Pieņēmumi!$AF$46,AE315&lt;Pieņēmumi!$AF$47), "Mikro",
IF(AND(AE315&gt;=Pieņēmumi!$AF$47,AE315&lt;Pieņēmumi!$AF$48), "Mazs",
IF(AND(AE315&gt;=Pieņēmumi!$AF$48,AE315&lt;Pieņēmumi!$AF$49), "Vidējs","Liels"))))</f>
        <v>Vidējs</v>
      </c>
      <c r="AG315" s="9">
        <f>IF(AF315="Mikro",Pieņēmumi!$AF$31*AD315*0.5,
IF(AF315="Mazs",Pieņēmumi!$AF$31*AD315,
IF(AF315="Vidējs",Pieņēmumi!$AF$32*AD315,
IF(AF315="Liels",Pieņēmumi!$AF$34*AD315,
0))))</f>
        <v>1.03359173126615</v>
      </c>
      <c r="AH315" s="9">
        <f>IF(AF315="Mikro",Pieņēmumi!$AF$31*AD315*0.5,0)</f>
        <v>0</v>
      </c>
      <c r="AI315">
        <v>10</v>
      </c>
      <c r="AJ315">
        <v>1</v>
      </c>
      <c r="AK315" s="2">
        <f t="shared" ref="AK315:AK327" si="254">AI315/AJ315</f>
        <v>10</v>
      </c>
      <c r="AL315" s="6">
        <f>ROUNDUP(IF($A315=1,AI315/Pieņēmumi!$AR$39,IF($A315=2,AI315/Pieņēmumi!$AR$40,IF($A315=3,AI315/Pieņēmumi!$AR$41,AI315/Pieņēmumi!$AR$42))),$AL$10)</f>
        <v>1</v>
      </c>
      <c r="AM315" s="6">
        <f t="shared" si="223"/>
        <v>10</v>
      </c>
      <c r="AN315" s="6" t="str">
        <f>IF(AND(AM315&gt;=0,AM315&lt;Pieņēmumi!$AR$46),0,
IF(AND(AM315&gt;= Pieņēmumi!$AR$46,AM315&lt;Pieņēmumi!$AR$47), "Mikro",
IF(AND(AM315&gt;=Pieņēmumi!$AR$47,AM315&lt;Pieņēmumi!$AR$48), "Mazs",
IF(AND(AM315&gt;=Pieņēmumi!$AR$48,AM315&lt;Pieņēmumi!$AR$49), "Vidējs","Liels"))))</f>
        <v>Mazs</v>
      </c>
      <c r="AO315" s="9">
        <f>IF(AN315="Mikro",Pieņēmumi!$AR$31*AL315*0.5,
IF(AN315="Mazs",Pieņēmumi!$AR$31*AL315,
IF(AN315="Vidējs",Pieņēmumi!$AR$32*AL315,
IF(AN315="Liels",Pieņēmumi!$AR$34*AL315,
0))))</f>
        <v>0.90258325552443208</v>
      </c>
      <c r="AP315" s="9">
        <f>IF(AN315="Mikro",Pieņēmumi!$AR$31*AL315*0.5,0)</f>
        <v>0</v>
      </c>
      <c r="AQ315">
        <v>20</v>
      </c>
      <c r="AR315">
        <v>1</v>
      </c>
      <c r="AS315" s="2">
        <f t="shared" si="241"/>
        <v>20</v>
      </c>
      <c r="AT315" s="6">
        <f>ROUNDUP(IF($A315=1,AQ315/Pieņēmumi!$BC$39,IF($A315=2,AQ315/Pieņēmumi!$BC$40,IF($A315=3,AQ315/Pieņēmumi!$BC$41,AQ315/Pieņēmumi!$BC$42))),$AT$10)</f>
        <v>1</v>
      </c>
      <c r="AU315" s="6">
        <f t="shared" si="224"/>
        <v>20</v>
      </c>
      <c r="AV315" s="6" t="str">
        <f>IF(AND(AU315&gt;=0,AU315&lt;Pieņēmumi!$BC$46),0,
IF(AND(AU315&gt;= Pieņēmumi!$BC$46,AU315&lt;Pieņēmumi!$BC$47), "Mikro",
IF(AND(AU315&gt;=Pieņēmumi!$BC$47,AU315&lt;Pieņēmumi!$BC$48), "Mazs",
IF(AND(AU315&gt;=Pieņēmumi!$BC$48,AU315&lt;Pieņēmumi!$BC$49), "Vidējs","Liels"))))</f>
        <v>Vidējs</v>
      </c>
      <c r="AW315" s="9">
        <f>IF(AV315="Mikro",Pieņēmumi!$BC$31*AT315*0.5,
IF(AV315="Mazs",Pieņēmumi!$BC$31*AT315,
IF(AV315="Vidējs",Pieņēmumi!$BC$32*AT315,
IF(AV315="Liels",Pieņēmumi!$BC$34*AT315,
0))))</f>
        <v>1.1627906976744187</v>
      </c>
      <c r="AX315" s="9">
        <f>IF(AV315="Mikro",Pieņēmumi!$BC$31*AT315*0.5,0)</f>
        <v>0</v>
      </c>
      <c r="AY315">
        <v>17</v>
      </c>
      <c r="AZ315">
        <v>1</v>
      </c>
      <c r="BA315" s="2">
        <f t="shared" si="245"/>
        <v>17</v>
      </c>
      <c r="BB315" s="6">
        <f>ROUNDUP(IF($A315=1,AY315/Pieņēmumi!$BN$39,IF($A315=2,AY315/Pieņēmumi!$BN$40,IF($A315=3,AY315/Pieņēmumi!$BN$41,AY315/Pieņēmumi!$BN$42))),$BB$10)</f>
        <v>1</v>
      </c>
      <c r="BC315" s="6">
        <f t="shared" si="225"/>
        <v>17</v>
      </c>
      <c r="BD315" s="6" t="str">
        <f>IF(AND(BC315&gt;=0,BC315&lt;Pieņēmumi!$BN$46),0,
IF(AND(BC315&gt;= Pieņēmumi!$BN$46,BC315&lt;Pieņēmumi!$BN$47), "Mikro",
IF(AND(BC315&gt;=Pieņēmumi!$BN$47,BC315&lt;Pieņēmumi!$BN$48), "Mazs",
IF(AND(BC315&gt;=Pieņēmumi!$BN$48,BC315&lt;Pieņēmumi!$BN$49), "Vidējs","Liels"))))</f>
        <v>Vidējs</v>
      </c>
      <c r="BE315" s="9">
        <f>IF(BD315="Mikro",Pieņēmumi!$BN$31*BB315*0.5,
IF(BD315="Mazs",Pieņēmumi!$BN$31*BB315,
IF(BD315="Vidējs",Pieņēmumi!$BN$32*BB315,
IF(BD315="Liels",Pieņēmumi!$BN$34*BB315,
0))))</f>
        <v>1.227390180878553</v>
      </c>
      <c r="BF315" s="9">
        <f>IF(BD315="Mikro",Pieņēmumi!$BN$31*BB315*0.5,0)</f>
        <v>0</v>
      </c>
      <c r="BG315">
        <v>14</v>
      </c>
      <c r="BH315">
        <v>1</v>
      </c>
      <c r="BI315" s="2">
        <f t="shared" si="249"/>
        <v>14</v>
      </c>
      <c r="BJ315" s="6">
        <f>ROUNDUP(IF($A315=1,BG315/Pieņēmumi!$BY$39,IF($A315=2,BG315/Pieņēmumi!$BY$40,IF($A315=3,BG315/Pieņēmumi!$BY$41,BG315/Pieņēmumi!$BY$42))),$BJ$10)</f>
        <v>1</v>
      </c>
      <c r="BK315" s="6">
        <f t="shared" si="226"/>
        <v>14</v>
      </c>
      <c r="BL315" s="6" t="str">
        <f>IF(AND(BK315&gt;=0,BK315&lt;Pieņēmumi!$BY$46),0,
IF(AND(BK315&gt;= Pieņēmumi!$BY$46,BK315&lt;Pieņēmumi!$BY$47), "Mikro",
IF(AND(BK315&gt;=Pieņēmumi!$BY$47,BK315&lt;Pieņēmumi!$BY$48), "Mazs",
IF(AND(BK315&gt;=Pieņēmumi!$BY$48,BK315&lt;Pieņēmumi!$BY$49), "Vidējs","Liels"))))</f>
        <v>Vidējs</v>
      </c>
      <c r="BM315" s="9">
        <f>IF(BL315="Mikro",Pieņēmumi!$BY$31*BJ315*0.5,
IF(BL315="Mazs",Pieņēmumi!$BY$31*BJ315,
IF(BL315="Vidējs",Pieņēmumi!$BY$32*BJ315,
IF(BL315="Liels",Pieņēmumi!$BY$34*BJ315,
0))))</f>
        <v>1.2919896640826873</v>
      </c>
      <c r="BN315" s="9">
        <f>IF(BL315="Mikro",Pieņēmumi!$BY$31*BJ315*0.5,0)</f>
        <v>0</v>
      </c>
      <c r="BO315">
        <v>9</v>
      </c>
      <c r="BP315">
        <v>1</v>
      </c>
      <c r="BQ315" s="2">
        <f t="shared" si="253"/>
        <v>9</v>
      </c>
      <c r="BR315" s="6">
        <f>ROUNDUP(IF($A315=1,BO315/Pieņēmumi!$CJ$39,IF($A315=2,BO315/Pieņēmumi!$CJ$40,IF($A315=3,BO315/Pieņēmumi!$CJ$41,BO315/Pieņēmumi!$CJ$42))),$BR$10)</f>
        <v>1</v>
      </c>
      <c r="BS315" s="6">
        <f t="shared" si="227"/>
        <v>9</v>
      </c>
      <c r="BT315" s="6" t="str">
        <f>IF(AND(BS315&gt;=0,BS315&lt;Pieņēmumi!$CJ$46),0,
IF(AND(BS315&gt;= Pieņēmumi!$CJ$46,BS315&lt;Pieņēmumi!$CJ$47), "Mikro",
IF(AND(BS315&gt;=Pieņēmumi!$CJ$47,BS315&lt;Pieņēmumi!$CJ$48), "Mazs",
IF(AND(BS315&gt;=Pieņēmumi!$CJ$48,BS315&lt;Pieņēmumi!$CJ$49), "Vidējs","Liels"))))</f>
        <v>Mazs</v>
      </c>
      <c r="BU315" s="9">
        <f>IF(BT315="Mikro",Pieņēmumi!$CJ$31*BR315*0.5,
IF(BT315="Mazs",Pieņēmumi!$CJ$31*BR315,
IF(BT315="Vidējs",Pieņēmumi!$CJ$32*BR315,
IF(BT315="Liels",Pieņēmumi!$CJ$34*BR315,
0))))</f>
        <v>1.0893246187363834</v>
      </c>
      <c r="BV315" s="9">
        <f>IF(BT315="Mikro",Pieņēmumi!$CJ$31*BR315*0.5,0)</f>
        <v>0</v>
      </c>
      <c r="BW315">
        <v>8</v>
      </c>
      <c r="BX315">
        <v>1</v>
      </c>
      <c r="BY315" s="2">
        <f>BW315/BX315</f>
        <v>8</v>
      </c>
      <c r="BZ315" s="6">
        <f>ROUNDUP(IF($A315=1,BW315/Pieņēmumi!$CU$42,IF($A315=2,BW315/Pieņēmumi!$CU$43,IF($A315=3,BW315/Pieņēmumi!$CU$44,BW315/Pieņēmumi!$CU$45))),$CH$10)</f>
        <v>1</v>
      </c>
      <c r="CA315" s="6">
        <f t="shared" si="228"/>
        <v>8</v>
      </c>
      <c r="CB315" s="6" t="str">
        <f>IF(AND(CA315&gt;=0,CA315&lt;Pieņēmumi!$CU$49),0,
IF(AND(CA315&gt;=Pieņēmumi!$CU$49,CA315&lt;Pieņēmumi!$CU$50),"Mazs",
IF(AND(CA315&gt;=Pieņēmumi!$CU$50,CA315&lt;Pieņēmumi!$CU$51),"Vidējs","Liels")))</f>
        <v>Mazs</v>
      </c>
      <c r="CC315" s="9">
        <f>IF(CB315="Mazs",Pieņēmumi!$CU$34*BZ315,IF(CB315="Vidējs",Pieņēmumi!$CU$35*BZ315,IF(CB315="Liels",Pieņēmumi!$CU$37*BZ315,0)))</f>
        <v>1.151571739807034</v>
      </c>
      <c r="CD315" s="9">
        <f>IF(CB315="Mazs",(Pieņēmumi!$CU$35-Pieņēmumi!$CU$34)*BZ315,0)</f>
        <v>0.23731714908185508</v>
      </c>
      <c r="CE315">
        <v>15</v>
      </c>
      <c r="CF315">
        <v>1</v>
      </c>
      <c r="CG315" s="2">
        <f>CE315/CF315</f>
        <v>15</v>
      </c>
      <c r="CH315" s="6">
        <f>ROUNDUP(IF($A315=1,CE315/Pieņēmumi!$DE$42,IF($A315=2,CE315/Pieņēmumi!$DE$43,IF($A315=3,CE315/Pieņēmumi!$DE$44,CE315/Pieņēmumi!$DE$45))),$CH$10)</f>
        <v>1</v>
      </c>
      <c r="CI315" s="6">
        <f t="shared" si="229"/>
        <v>15</v>
      </c>
      <c r="CJ315" s="6" t="str">
        <f>IF(AND(CI315&gt;=0,CI315&lt;Pieņēmumi!$DE$49),0,
IF(AND(CI315&gt;=Pieņēmumi!$DE$49,CI315&lt;Pieņēmumi!$DE$50),"Mazs",
IF(AND(CI315&gt;=Pieņēmumi!$DE$50,CI315&lt;Pieņēmumi!$DE$51),"Vidējs","Liels")))</f>
        <v>Vidējs</v>
      </c>
      <c r="CK315" s="9">
        <f>IF(CJ315="Mazs",Pieņēmumi!$DE$34*CH315,IF(CJ315="Vidējs",Pieņēmumi!$DE$35*CH315,IF(CJ315="Liels",Pieņēmumi!$DE$37*CH315,0)))</f>
        <v>1.3888888888888891</v>
      </c>
      <c r="CL315" s="9">
        <f>IF(CJ315="Mazs",(Pieņēmumi!$DE$35-Pieņēmumi!$DE$34)*CH315,0)</f>
        <v>0</v>
      </c>
      <c r="CM315">
        <v>10</v>
      </c>
      <c r="CN315">
        <v>1</v>
      </c>
      <c r="CO315" s="2">
        <f>CM315/CN315</f>
        <v>10</v>
      </c>
      <c r="CP315" s="6">
        <f>ROUNDUP(IF($A315=1,CM315/Pieņēmumi!$DO$42,IF($A315=2,CM315/Pieņēmumi!$DO$43,IF($A315=3,CM315/Pieņēmumi!$DO$44,CM315/Pieņēmumi!$DO$45))),$CP$10)</f>
        <v>1</v>
      </c>
      <c r="CQ315" s="6">
        <f t="shared" si="230"/>
        <v>10</v>
      </c>
      <c r="CR315" s="6" t="str">
        <f>IF(AND(CQ315&gt;=0,CQ315&lt;Pieņēmumi!$DO$49),0,
IF(AND(CQ315&gt;=Pieņēmumi!$DO$49,CQ315&lt;Pieņēmumi!$DO$50),"Mazs",
IF(AND(CQ315&gt;=Pieņēmumi!$DO$50,CQ315&lt;Pieņēmumi!$DO$51),"Vidējs","Liels")))</f>
        <v>Mazs</v>
      </c>
      <c r="CS315" s="9">
        <f>IF(CR315="Mazs",Pieņēmumi!$DO$34*CP315,IF(CR315="Vidējs",Pieņēmumi!$DO$35*CP315,IF(CR315="Liels",Pieņēmumi!$DO$37*CP315,0)))</f>
        <v>1.151571739807034</v>
      </c>
      <c r="CT315" s="9">
        <f>IF(CR315="Mazs",(Pieņēmumi!$DO$35-Pieņēmumi!$DO$34)*CP315,0)</f>
        <v>0.23731714908185508</v>
      </c>
      <c r="CU315" s="6">
        <f t="shared" si="231"/>
        <v>155</v>
      </c>
      <c r="CV315" s="6">
        <f t="shared" si="232"/>
        <v>12</v>
      </c>
      <c r="CW315" s="2">
        <f t="shared" si="233"/>
        <v>12.916666666666666</v>
      </c>
      <c r="CX315" t="str">
        <f t="shared" si="234"/>
        <v>Vidējā</v>
      </c>
    </row>
    <row r="316" spans="1:102" x14ac:dyDescent="0.25">
      <c r="A316" s="5">
        <v>1</v>
      </c>
      <c r="B316" s="23">
        <v>0.47714736383615541</v>
      </c>
      <c r="C316">
        <v>112</v>
      </c>
      <c r="D316">
        <v>4</v>
      </c>
      <c r="E316" s="2">
        <f t="shared" si="250"/>
        <v>28</v>
      </c>
      <c r="F316" s="6">
        <f>ROUNDUP(IF($A316=1,C316/Pieņēmumi!$B$39,IF($A316=2,C316/Pieņēmumi!$B$40,IF($A316=3,C316/Pieņēmumi!$B$41,C316/Pieņēmumi!$B$42))),$F$10)</f>
        <v>6</v>
      </c>
      <c r="G316" s="6">
        <f t="shared" si="219"/>
        <v>18.666666666666668</v>
      </c>
      <c r="H316" s="6" t="str">
        <f>IF(AND(G316&gt;=0,G316&lt;Pieņēmumi!$B$46),0,
IF(AND(G316&gt;= Pieņēmumi!$B$46,G316&lt;Pieņēmumi!$B$47), "Mikro",
IF(AND(G316&gt;=Pieņēmumi!$B$47,G316&lt;Pieņēmumi!$B$48), "Mazs",
IF(AND(G316&gt;=Pieņēmumi!$B$48,G316&lt;Pieņēmumi!$B$49), "Vidējs","Liels"))))</f>
        <v>Vidējs</v>
      </c>
      <c r="I316" s="9">
        <f>IF(H316="Mikro",Pieņēmumi!$B$31*F316*0.5,
IF(H316="Mazs",Pieņēmumi!$B$31*F316,
IF(H316="Vidējs",Pieņēmumi!$B$32*F316,
IF(H316="Liels",Pieņēmumi!$B$34*F316,
0))))</f>
        <v>4.8449612403100772</v>
      </c>
      <c r="J316" s="9">
        <f>IF(H316="Mikro",Pieņēmumi!$B$31*F316*0.5,0)</f>
        <v>0</v>
      </c>
      <c r="K316">
        <v>107</v>
      </c>
      <c r="L316">
        <v>4</v>
      </c>
      <c r="M316" s="2">
        <f t="shared" si="251"/>
        <v>26.75</v>
      </c>
      <c r="N316" s="6">
        <f>ROUNDUP(IF($A316=1,K316/Pieņēmumi!$L$39,IF($A316=2,K316/Pieņēmumi!$L$40,IF($A316=3,K316/Pieņēmumi!$L$41,K316/Pieņēmumi!$L$42))),$N$10)</f>
        <v>6</v>
      </c>
      <c r="O316" s="6">
        <f t="shared" si="220"/>
        <v>17.833333333333332</v>
      </c>
      <c r="P316" s="6" t="str">
        <f>IF(AND(O316&gt;=0,O316&lt;Pieņēmumi!$L$46),0,
IF(AND(O316&gt;= Pieņēmumi!$L$46,O316&lt;Pieņēmumi!$L$47), "Mikro",
IF(AND(O316&gt;=Pieņēmumi!$L$47,O316&lt;Pieņēmumi!$L$48), "Mazs",
IF(AND(O316&gt;=Pieņēmumi!$L$48,O316&lt;Pieņēmumi!$L$49), "Vidējs","Liels"))))</f>
        <v>Vidējs</v>
      </c>
      <c r="Q316" s="9">
        <f>IF(P316="Mikro",Pieņēmumi!$L$31*N316*0.5,
IF(P316="Mazs",Pieņēmumi!$L$31*N316,
IF(P316="Vidējs",Pieņēmumi!$L$32*N316,
IF(P316="Liels",Pieņēmumi!$L$34*N316,
0))))</f>
        <v>5.0387596899224816</v>
      </c>
      <c r="R316" s="9">
        <f>IF(P316="Mikro",Pieņēmumi!$L$31*N316*0.5,0)</f>
        <v>0</v>
      </c>
      <c r="S316">
        <v>110</v>
      </c>
      <c r="T316">
        <v>4</v>
      </c>
      <c r="U316" s="2">
        <f t="shared" si="252"/>
        <v>27.5</v>
      </c>
      <c r="V316" s="6">
        <f>ROUNDUP(IF($A316=1,S316/Pieņēmumi!$V$39,IF($A316=2,S316/Pieņēmumi!$V$40,IF($A316=3,S316/Pieņēmumi!$V$41,S316/Pieņēmumi!$V$42))),$V$10)</f>
        <v>6</v>
      </c>
      <c r="W316" s="6">
        <f t="shared" si="221"/>
        <v>18.333333333333332</v>
      </c>
      <c r="X316" s="6" t="str">
        <f>IF(AND(W316&gt;=0,W316&lt;Pieņēmumi!$V$46),0,
IF(AND(W316&gt;= Pieņēmumi!$V$46,W316&lt;Pieņēmumi!$V$47), "Mikro",
IF(AND(W316&gt;=Pieņēmumi!$V$47,W316&lt;Pieņēmumi!$V$48), "Mazs",
IF(AND(W316&gt;=Pieņēmumi!$V$48,W316&lt;Pieņēmumi!$V$49), "Vidējs","Liels"))))</f>
        <v>Vidējs</v>
      </c>
      <c r="Y316" s="9">
        <f>IF(X316="Mikro",Pieņēmumi!$V$31*V316*0.5,
IF(X316="Mazs",Pieņēmumi!$V$31*V316,
IF(X316="Vidējs",Pieņēmumi!$V$32*V316,
IF(X316="Liels",Pieņēmumi!$V$34*V316,
0))))</f>
        <v>5.2325581395348841</v>
      </c>
      <c r="Z316" s="9">
        <f>IF(X316="Mikro",Pieņēmumi!$V$31*V316*0.5,0)</f>
        <v>0</v>
      </c>
      <c r="AA316">
        <v>111</v>
      </c>
      <c r="AB316">
        <v>4</v>
      </c>
      <c r="AC316" s="2">
        <f t="shared" si="243"/>
        <v>27.75</v>
      </c>
      <c r="AD316" s="6">
        <f>ROUNDUP(IF($A316=1,AA316/Pieņēmumi!$AF$39,IF($A316=2,AA316/Pieņēmumi!$AF$40,IF($A316=3,AA316/Pieņēmumi!$AF$41,AA316/Pieņēmumi!$AF$42))),$AD$10)</f>
        <v>6</v>
      </c>
      <c r="AE316" s="6">
        <f t="shared" si="222"/>
        <v>18.5</v>
      </c>
      <c r="AF316" s="6" t="str">
        <f>IF(AND(AE316&gt;=0,AE316&lt;Pieņēmumi!$AF$46),0,
IF(AND(AE316&gt;= Pieņēmumi!$AF$46,AE316&lt;Pieņēmumi!$AF$47), "Mikro",
IF(AND(AE316&gt;=Pieņēmumi!$AF$47,AE316&lt;Pieņēmumi!$AF$48), "Mazs",
IF(AND(AE316&gt;=Pieņēmumi!$AF$48,AE316&lt;Pieņēmumi!$AF$49), "Vidējs","Liels"))))</f>
        <v>Vidējs</v>
      </c>
      <c r="AG316" s="9">
        <f>IF(AF316="Mikro",Pieņēmumi!$AF$31*AD316*0.5,
IF(AF316="Mazs",Pieņēmumi!$AF$31*AD316,
IF(AF316="Vidējs",Pieņēmumi!$AF$32*AD316,
IF(AF316="Liels",Pieņēmumi!$AF$34*AD316,
0))))</f>
        <v>6.2015503875968996</v>
      </c>
      <c r="AH316" s="9">
        <f>IF(AF316="Mikro",Pieņēmumi!$AF$31*AD316*0.5,0)</f>
        <v>0</v>
      </c>
      <c r="AI316">
        <v>99</v>
      </c>
      <c r="AJ316">
        <v>4</v>
      </c>
      <c r="AK316" s="2">
        <f t="shared" si="254"/>
        <v>24.75</v>
      </c>
      <c r="AL316" s="6">
        <f>ROUNDUP(IF($A316=1,AI316/Pieņēmumi!$AR$39,IF($A316=2,AI316/Pieņēmumi!$AR$40,IF($A316=3,AI316/Pieņēmumi!$AR$41,AI316/Pieņēmumi!$AR$42))),$AL$10)</f>
        <v>4</v>
      </c>
      <c r="AM316" s="6">
        <f t="shared" si="223"/>
        <v>24.75</v>
      </c>
      <c r="AN316" s="6" t="str">
        <f>IF(AND(AM316&gt;=0,AM316&lt;Pieņēmumi!$AR$46),0,
IF(AND(AM316&gt;= Pieņēmumi!$AR$46,AM316&lt;Pieņēmumi!$AR$47), "Mikro",
IF(AND(AM316&gt;=Pieņēmumi!$AR$47,AM316&lt;Pieņēmumi!$AR$48), "Mazs",
IF(AND(AM316&gt;=Pieņēmumi!$AR$48,AM316&lt;Pieņēmumi!$AR$49), "Vidējs","Liels"))))</f>
        <v>Liels</v>
      </c>
      <c r="AO316" s="9">
        <f>IF(AN316="Mikro",Pieņēmumi!$AR$31*AL316*0.5,
IF(AN316="Mazs",Pieņēmumi!$AR$31*AL316,
IF(AN316="Vidējs",Pieņēmumi!$AR$32*AL316,
IF(AN316="Liels",Pieņēmumi!$AR$34*AL316,
0))))</f>
        <v>5.4834054834054831</v>
      </c>
      <c r="AP316" s="9">
        <f>IF(AN316="Mikro",Pieņēmumi!$AR$31*AL316*0.5,0)</f>
        <v>0</v>
      </c>
      <c r="AQ316">
        <v>91</v>
      </c>
      <c r="AR316">
        <v>3</v>
      </c>
      <c r="AS316" s="2">
        <f t="shared" si="241"/>
        <v>30.333333333333332</v>
      </c>
      <c r="AT316" s="6">
        <f>ROUNDUP(IF($A316=1,AQ316/Pieņēmumi!$BC$39,IF($A316=2,AQ316/Pieņēmumi!$BC$40,IF($A316=3,AQ316/Pieņēmumi!$BC$41,AQ316/Pieņēmumi!$BC$42))),$AT$10)</f>
        <v>4</v>
      </c>
      <c r="AU316" s="6">
        <f t="shared" si="224"/>
        <v>22.75</v>
      </c>
      <c r="AV316" s="6" t="str">
        <f>IF(AND(AU316&gt;=0,AU316&lt;Pieņēmumi!$BC$46),0,
IF(AND(AU316&gt;= Pieņēmumi!$BC$46,AU316&lt;Pieņēmumi!$BC$47), "Mikro",
IF(AND(AU316&gt;=Pieņēmumi!$BC$47,AU316&lt;Pieņēmumi!$BC$48), "Mazs",
IF(AND(AU316&gt;=Pieņēmumi!$BC$48,AU316&lt;Pieņēmumi!$BC$49), "Vidējs","Liels"))))</f>
        <v>Liels</v>
      </c>
      <c r="AW316" s="9">
        <f>IF(AV316="Mikro",Pieņēmumi!$BC$31*AT316*0.5,
IF(AV316="Mazs",Pieņēmumi!$BC$31*AT316,
IF(AV316="Vidējs",Pieņēmumi!$BC$32*AT316,
IF(AV316="Liels",Pieņēmumi!$BC$34*AT316,
0))))</f>
        <v>6.0606060606060606</v>
      </c>
      <c r="AX316" s="9">
        <f>IF(AV316="Mikro",Pieņēmumi!$BC$31*AT316*0.5,0)</f>
        <v>0</v>
      </c>
      <c r="AY316">
        <v>84</v>
      </c>
      <c r="AZ316">
        <v>3</v>
      </c>
      <c r="BA316" s="2">
        <f t="shared" si="245"/>
        <v>28</v>
      </c>
      <c r="BB316" s="6">
        <f>ROUNDUP(IF($A316=1,AY316/Pieņēmumi!$BN$39,IF($A316=2,AY316/Pieņēmumi!$BN$40,IF($A316=3,AY316/Pieņēmumi!$BN$41,AY316/Pieņēmumi!$BN$42))),$BB$10)</f>
        <v>4</v>
      </c>
      <c r="BC316" s="6">
        <f t="shared" si="225"/>
        <v>21</v>
      </c>
      <c r="BD316" s="6" t="str">
        <f>IF(AND(BC316&gt;=0,BC316&lt;Pieņēmumi!$BN$46),0,
IF(AND(BC316&gt;= Pieņēmumi!$BN$46,BC316&lt;Pieņēmumi!$BN$47), "Mikro",
IF(AND(BC316&gt;=Pieņēmumi!$BN$47,BC316&lt;Pieņēmumi!$BN$48), "Mazs",
IF(AND(BC316&gt;=Pieņēmumi!$BN$48,BC316&lt;Pieņēmumi!$BN$49), "Vidējs","Liels"))))</f>
        <v>Liels</v>
      </c>
      <c r="BE316" s="9">
        <f>IF(BD316="Mikro",Pieņēmumi!$BN$31*BB316*0.5,
IF(BD316="Mazs",Pieņēmumi!$BN$31*BB316,
IF(BD316="Vidējs",Pieņēmumi!$BN$32*BB316,
IF(BD316="Liels",Pieņēmumi!$BN$34*BB316,
0))))</f>
        <v>6.3492063492063489</v>
      </c>
      <c r="BF316" s="9">
        <f>IF(BD316="Mikro",Pieņēmumi!$BN$31*BB316*0.5,0)</f>
        <v>0</v>
      </c>
      <c r="BG316">
        <v>73</v>
      </c>
      <c r="BH316">
        <v>3</v>
      </c>
      <c r="BI316" s="2">
        <f t="shared" si="249"/>
        <v>24.333333333333332</v>
      </c>
      <c r="BJ316" s="6">
        <f>ROUNDUP(IF($A316=1,BG316/Pieņēmumi!$BY$39,IF($A316=2,BG316/Pieņēmumi!$BY$40,IF($A316=3,BG316/Pieņēmumi!$BY$41,BG316/Pieņēmumi!$BY$42))),$BJ$10)</f>
        <v>3</v>
      </c>
      <c r="BK316" s="6">
        <f t="shared" si="226"/>
        <v>24.333333333333332</v>
      </c>
      <c r="BL316" s="6" t="str">
        <f>IF(AND(BK316&gt;=0,BK316&lt;Pieņēmumi!$BY$46),0,
IF(AND(BK316&gt;= Pieņēmumi!$BY$46,BK316&lt;Pieņēmumi!$BY$47), "Mikro",
IF(AND(BK316&gt;=Pieņēmumi!$BY$47,BK316&lt;Pieņēmumi!$BY$48), "Mazs",
IF(AND(BK316&gt;=Pieņēmumi!$BY$48,BK316&lt;Pieņēmumi!$BY$49), "Vidējs","Liels"))))</f>
        <v>Liels</v>
      </c>
      <c r="BM316" s="9">
        <f>IF(BL316="Mikro",Pieņēmumi!$BY$31*BJ316*0.5,
IF(BL316="Mazs",Pieņēmumi!$BY$31*BJ316,
IF(BL316="Vidējs",Pieņēmumi!$BY$32*BJ316,
IF(BL316="Liels",Pieņēmumi!$BY$34*BJ316,
0))))</f>
        <v>4.9783549783549779</v>
      </c>
      <c r="BN316" s="9">
        <f>IF(BL316="Mikro",Pieņēmumi!$BY$31*BJ316*0.5,0)</f>
        <v>0</v>
      </c>
      <c r="BO316">
        <v>104</v>
      </c>
      <c r="BP316">
        <v>4</v>
      </c>
      <c r="BQ316" s="2">
        <f t="shared" si="253"/>
        <v>26</v>
      </c>
      <c r="BR316" s="6">
        <f>ROUNDUP(IF($A316=1,BO316/Pieņēmumi!$CJ$39,IF($A316=2,BO316/Pieņēmumi!$CJ$40,IF($A316=3,BO316/Pieņēmumi!$CJ$41,BO316/Pieņēmumi!$CJ$42))),$BR$10)</f>
        <v>5</v>
      </c>
      <c r="BS316" s="6">
        <f t="shared" si="227"/>
        <v>20.8</v>
      </c>
      <c r="BT316" s="6" t="str">
        <f>IF(AND(BS316&gt;=0,BS316&lt;Pieņēmumi!$CJ$46),0,
IF(AND(BS316&gt;= Pieņēmumi!$CJ$46,BS316&lt;Pieņēmumi!$CJ$47), "Mikro",
IF(AND(BS316&gt;=Pieņēmumi!$CJ$47,BS316&lt;Pieņēmumi!$CJ$48), "Mazs",
IF(AND(BS316&gt;=Pieņēmumi!$CJ$48,BS316&lt;Pieņēmumi!$CJ$49), "Vidējs","Liels"))))</f>
        <v>Vidējs</v>
      </c>
      <c r="BU316" s="9">
        <f>IF(BT316="Mikro",Pieņēmumi!$CJ$31*BR316*0.5,
IF(BT316="Mazs",Pieņēmumi!$CJ$31*BR316,
IF(BT316="Vidējs",Pieņēmumi!$CJ$32*BR316,
IF(BT316="Liels",Pieņēmumi!$CJ$34*BR316,
0))))</f>
        <v>6.4599483204134369</v>
      </c>
      <c r="BV316" s="9">
        <f>IF(BT316="Mikro",Pieņēmumi!$CJ$31*BR316*0.5,0)</f>
        <v>0</v>
      </c>
      <c r="BW316">
        <v>84</v>
      </c>
      <c r="BX316">
        <v>3</v>
      </c>
      <c r="BY316" s="2">
        <f>BW316/BX316</f>
        <v>28</v>
      </c>
      <c r="BZ316" s="6">
        <f>ROUNDUP(IF($A316=1,BW316/Pieņēmumi!$CU$42,IF($A316=2,BW316/Pieņēmumi!$CU$43,IF($A316=3,BW316/Pieņēmumi!$CU$44,BW316/Pieņēmumi!$CU$45))),$CH$10)</f>
        <v>4</v>
      </c>
      <c r="CA316" s="6">
        <f t="shared" si="228"/>
        <v>21</v>
      </c>
      <c r="CB316" s="6" t="str">
        <f>IF(AND(CA316&gt;=0,CA316&lt;Pieņēmumi!$CU$49),0,
IF(AND(CA316&gt;=Pieņēmumi!$CU$49,CA316&lt;Pieņēmumi!$CU$50),"Mazs",
IF(AND(CA316&gt;=Pieņēmumi!$CU$50,CA316&lt;Pieņēmumi!$CU$51),"Vidējs","Liels")))</f>
        <v>Liels</v>
      </c>
      <c r="CC316" s="9">
        <f>IF(CB316="Mazs",Pieņēmumi!$CU$34*BZ316,IF(CB316="Vidējs",Pieņēmumi!$CU$35*BZ316,IF(CB316="Liels",Pieņēmumi!$CU$37*BZ316,0)))</f>
        <v>7.0707070707070701</v>
      </c>
      <c r="CD316" s="9">
        <f>IF(CB316="Mazs",(Pieņēmumi!$CU$35-Pieņēmumi!$CU$34)*BZ316,0)</f>
        <v>0</v>
      </c>
      <c r="CE316">
        <v>73</v>
      </c>
      <c r="CF316">
        <v>3</v>
      </c>
      <c r="CG316" s="2">
        <f>CE316/CF316</f>
        <v>24.333333333333332</v>
      </c>
      <c r="CH316" s="6">
        <f>ROUNDUP(IF($A316=1,CE316/Pieņēmumi!$DE$42,IF($A316=2,CE316/Pieņēmumi!$DE$43,IF($A316=3,CE316/Pieņēmumi!$DE$44,CE316/Pieņēmumi!$DE$45))),$CH$10)</f>
        <v>3</v>
      </c>
      <c r="CI316" s="6">
        <f t="shared" si="229"/>
        <v>24.333333333333332</v>
      </c>
      <c r="CJ316" s="6" t="str">
        <f>IF(AND(CI316&gt;=0,CI316&lt;Pieņēmumi!$DE$49),0,
IF(AND(CI316&gt;=Pieņēmumi!$DE$49,CI316&lt;Pieņēmumi!$DE$50),"Mazs",
IF(AND(CI316&gt;=Pieņēmumi!$DE$50,CI316&lt;Pieņēmumi!$DE$51),"Vidējs","Liels")))</f>
        <v>Liels</v>
      </c>
      <c r="CK316" s="9">
        <f>IF(CJ316="Mazs",Pieņēmumi!$DE$34*CH316,IF(CJ316="Vidējs",Pieņēmumi!$DE$35*CH316,IF(CJ316="Liels",Pieņēmumi!$DE$37*CH316,0)))</f>
        <v>5.3030303030303028</v>
      </c>
      <c r="CL316" s="9">
        <f>IF(CJ316="Mazs",(Pieņēmumi!$DE$35-Pieņēmumi!$DE$34)*CH316,0)</f>
        <v>0</v>
      </c>
      <c r="CM316">
        <v>71</v>
      </c>
      <c r="CN316">
        <v>3</v>
      </c>
      <c r="CO316" s="2">
        <f>CM316/CN316</f>
        <v>23.666666666666668</v>
      </c>
      <c r="CP316" s="6">
        <f>ROUNDUP(IF($A316=1,CM316/Pieņēmumi!$DO$42,IF($A316=2,CM316/Pieņēmumi!$DO$43,IF($A316=3,CM316/Pieņēmumi!$DO$44,CM316/Pieņēmumi!$DO$45))),$CP$10)</f>
        <v>3</v>
      </c>
      <c r="CQ316" s="6">
        <f t="shared" si="230"/>
        <v>23.666666666666668</v>
      </c>
      <c r="CR316" s="6" t="str">
        <f>IF(AND(CQ316&gt;=0,CQ316&lt;Pieņēmumi!$DO$49),0,
IF(AND(CQ316&gt;=Pieņēmumi!$DO$49,CQ316&lt;Pieņēmumi!$DO$50),"Mazs",
IF(AND(CQ316&gt;=Pieņēmumi!$DO$50,CQ316&lt;Pieņēmumi!$DO$51),"Vidējs","Liels")))</f>
        <v>Liels</v>
      </c>
      <c r="CS316" s="9">
        <f>IF(CR316="Mazs",Pieņēmumi!$DO$34*CP316,IF(CR316="Vidējs",Pieņēmumi!$DO$35*CP316,IF(CR316="Liels",Pieņēmumi!$DO$37*CP316,0)))</f>
        <v>5.3030303030303028</v>
      </c>
      <c r="CT316" s="9">
        <f>IF(CR316="Mazs",(Pieņēmumi!$DO$35-Pieņēmumi!$DO$34)*CP316,0)</f>
        <v>0</v>
      </c>
      <c r="CU316" s="6">
        <f t="shared" si="231"/>
        <v>1119</v>
      </c>
      <c r="CV316" s="6">
        <f t="shared" si="232"/>
        <v>42</v>
      </c>
      <c r="CW316" s="2">
        <f t="shared" si="233"/>
        <v>26.642857142857142</v>
      </c>
      <c r="CX316" t="str">
        <f t="shared" si="234"/>
        <v>Lielā</v>
      </c>
    </row>
    <row r="317" spans="1:102" x14ac:dyDescent="0.25">
      <c r="A317" s="5">
        <v>1</v>
      </c>
      <c r="B317" s="23">
        <v>0.47426834626119041</v>
      </c>
      <c r="C317">
        <v>45</v>
      </c>
      <c r="D317">
        <v>2</v>
      </c>
      <c r="E317" s="2">
        <f t="shared" si="250"/>
        <v>22.5</v>
      </c>
      <c r="F317" s="6">
        <f>ROUNDUP(IF($A317=1,C317/Pieņēmumi!$B$39,IF($A317=2,C317/Pieņēmumi!$B$40,IF($A317=3,C317/Pieņēmumi!$B$41,C317/Pieņēmumi!$B$42))),$F$10)</f>
        <v>3</v>
      </c>
      <c r="G317" s="6">
        <f t="shared" si="219"/>
        <v>15</v>
      </c>
      <c r="H317" s="6" t="str">
        <f>IF(AND(G317&gt;=0,G317&lt;Pieņēmumi!$B$46),0,
IF(AND(G317&gt;= Pieņēmumi!$B$46,G317&lt;Pieņēmumi!$B$47), "Mikro",
IF(AND(G317&gt;=Pieņēmumi!$B$47,G317&lt;Pieņēmumi!$B$48), "Mazs",
IF(AND(G317&gt;=Pieņēmumi!$B$48,G317&lt;Pieņēmumi!$B$49), "Vidējs","Liels"))))</f>
        <v>Vidējs</v>
      </c>
      <c r="I317" s="9">
        <f>IF(H317="Mikro",Pieņēmumi!$B$31*F317*0.5,
IF(H317="Mazs",Pieņēmumi!$B$31*F317,
IF(H317="Vidējs",Pieņēmumi!$B$32*F317,
IF(H317="Liels",Pieņēmumi!$B$34*F317,
0))))</f>
        <v>2.4224806201550386</v>
      </c>
      <c r="J317" s="9">
        <f>IF(H317="Mikro",Pieņēmumi!$B$31*F317*0.5,0)</f>
        <v>0</v>
      </c>
      <c r="K317">
        <v>36</v>
      </c>
      <c r="L317">
        <v>2</v>
      </c>
      <c r="M317" s="2">
        <f t="shared" si="251"/>
        <v>18</v>
      </c>
      <c r="N317" s="6">
        <f>ROUNDUP(IF($A317=1,K317/Pieņēmumi!$L$39,IF($A317=2,K317/Pieņēmumi!$L$40,IF($A317=3,K317/Pieņēmumi!$L$41,K317/Pieņēmumi!$L$42))),$N$10)</f>
        <v>2</v>
      </c>
      <c r="O317" s="6">
        <f t="shared" si="220"/>
        <v>18</v>
      </c>
      <c r="P317" s="6" t="str">
        <f>IF(AND(O317&gt;=0,O317&lt;Pieņēmumi!$L$46),0,
IF(AND(O317&gt;= Pieņēmumi!$L$46,O317&lt;Pieņēmumi!$L$47), "Mikro",
IF(AND(O317&gt;=Pieņēmumi!$L$47,O317&lt;Pieņēmumi!$L$48), "Mazs",
IF(AND(O317&gt;=Pieņēmumi!$L$48,O317&lt;Pieņēmumi!$L$49), "Vidējs","Liels"))))</f>
        <v>Vidējs</v>
      </c>
      <c r="Q317" s="9">
        <f>IF(P317="Mikro",Pieņēmumi!$L$31*N317*0.5,
IF(P317="Mazs",Pieņēmumi!$L$31*N317,
IF(P317="Vidējs",Pieņēmumi!$L$32*N317,
IF(P317="Liels",Pieņēmumi!$L$34*N317,
0))))</f>
        <v>1.6795865633074938</v>
      </c>
      <c r="R317" s="9">
        <f>IF(P317="Mikro",Pieņēmumi!$L$31*N317*0.5,0)</f>
        <v>0</v>
      </c>
      <c r="S317">
        <v>35</v>
      </c>
      <c r="T317">
        <v>2</v>
      </c>
      <c r="U317" s="2">
        <f t="shared" si="252"/>
        <v>17.5</v>
      </c>
      <c r="V317" s="6">
        <f>ROUNDUP(IF($A317=1,S317/Pieņēmumi!$V$39,IF($A317=2,S317/Pieņēmumi!$V$40,IF($A317=3,S317/Pieņēmumi!$V$41,S317/Pieņēmumi!$V$42))),$V$10)</f>
        <v>2</v>
      </c>
      <c r="W317" s="6">
        <f t="shared" si="221"/>
        <v>17.5</v>
      </c>
      <c r="X317" s="6" t="str">
        <f>IF(AND(W317&gt;=0,W317&lt;Pieņēmumi!$V$46),0,
IF(AND(W317&gt;= Pieņēmumi!$V$46,W317&lt;Pieņēmumi!$V$47), "Mikro",
IF(AND(W317&gt;=Pieņēmumi!$V$47,W317&lt;Pieņēmumi!$V$48), "Mazs",
IF(AND(W317&gt;=Pieņēmumi!$V$48,W317&lt;Pieņēmumi!$V$49), "Vidējs","Liels"))))</f>
        <v>Vidējs</v>
      </c>
      <c r="Y317" s="9">
        <f>IF(X317="Mikro",Pieņēmumi!$V$31*V317*0.5,
IF(X317="Mazs",Pieņēmumi!$V$31*V317,
IF(X317="Vidējs",Pieņēmumi!$V$32*V317,
IF(X317="Liels",Pieņēmumi!$V$34*V317,
0))))</f>
        <v>1.7441860465116281</v>
      </c>
      <c r="Z317" s="9">
        <f>IF(X317="Mikro",Pieņēmumi!$V$31*V317*0.5,0)</f>
        <v>0</v>
      </c>
      <c r="AA317">
        <v>41</v>
      </c>
      <c r="AB317">
        <v>2</v>
      </c>
      <c r="AC317" s="2">
        <f t="shared" si="243"/>
        <v>20.5</v>
      </c>
      <c r="AD317" s="6">
        <f>ROUNDUP(IF($A317=1,AA317/Pieņēmumi!$AF$39,IF($A317=2,AA317/Pieņēmumi!$AF$40,IF($A317=3,AA317/Pieņēmumi!$AF$41,AA317/Pieņēmumi!$AF$42))),$AD$10)</f>
        <v>3</v>
      </c>
      <c r="AE317" s="6">
        <f t="shared" si="222"/>
        <v>13.666666666666666</v>
      </c>
      <c r="AF317" s="6" t="str">
        <f>IF(AND(AE317&gt;=0,AE317&lt;Pieņēmumi!$AF$46),0,
IF(AND(AE317&gt;= Pieņēmumi!$AF$46,AE317&lt;Pieņēmumi!$AF$47), "Mikro",
IF(AND(AE317&gt;=Pieņēmumi!$AF$47,AE317&lt;Pieņēmumi!$AF$48), "Mazs",
IF(AND(AE317&gt;=Pieņēmumi!$AF$48,AE317&lt;Pieņēmumi!$AF$49), "Vidējs","Liels"))))</f>
        <v>Vidējs</v>
      </c>
      <c r="AG317" s="9">
        <f>IF(AF317="Mikro",Pieņēmumi!$AF$31*AD317*0.5,
IF(AF317="Mazs",Pieņēmumi!$AF$31*AD317,
IF(AF317="Vidējs",Pieņēmumi!$AF$32*AD317,
IF(AF317="Liels",Pieņēmumi!$AF$34*AD317,
0))))</f>
        <v>3.1007751937984498</v>
      </c>
      <c r="AH317" s="9">
        <f>IF(AF317="Mikro",Pieņēmumi!$AF$31*AD317*0.5,0)</f>
        <v>0</v>
      </c>
      <c r="AI317">
        <v>24</v>
      </c>
      <c r="AJ317">
        <v>1</v>
      </c>
      <c r="AK317" s="2">
        <f t="shared" si="254"/>
        <v>24</v>
      </c>
      <c r="AL317" s="6">
        <f>ROUNDUP(IF($A317=1,AI317/Pieņēmumi!$AR$39,IF($A317=2,AI317/Pieņēmumi!$AR$40,IF($A317=3,AI317/Pieņēmumi!$AR$41,AI317/Pieņēmumi!$AR$42))),$AL$10)</f>
        <v>1</v>
      </c>
      <c r="AM317" s="6">
        <f t="shared" si="223"/>
        <v>24</v>
      </c>
      <c r="AN317" s="6" t="str">
        <f>IF(AND(AM317&gt;=0,AM317&lt;Pieņēmumi!$AR$46),0,
IF(AND(AM317&gt;= Pieņēmumi!$AR$46,AM317&lt;Pieņēmumi!$AR$47), "Mikro",
IF(AND(AM317&gt;=Pieņēmumi!$AR$47,AM317&lt;Pieņēmumi!$AR$48), "Mazs",
IF(AND(AM317&gt;=Pieņēmumi!$AR$48,AM317&lt;Pieņēmumi!$AR$49), "Vidējs","Liels"))))</f>
        <v>Liels</v>
      </c>
      <c r="AO317" s="9">
        <f>IF(AN317="Mikro",Pieņēmumi!$AR$31*AL317*0.5,
IF(AN317="Mazs",Pieņēmumi!$AR$31*AL317,
IF(AN317="Vidējs",Pieņēmumi!$AR$32*AL317,
IF(AN317="Liels",Pieņēmumi!$AR$34*AL317,
0))))</f>
        <v>1.3708513708513708</v>
      </c>
      <c r="AP317" s="9">
        <f>IF(AN317="Mikro",Pieņēmumi!$AR$31*AL317*0.5,0)</f>
        <v>0</v>
      </c>
      <c r="AQ317">
        <v>37</v>
      </c>
      <c r="AR317">
        <v>2</v>
      </c>
      <c r="AS317" s="2">
        <f t="shared" si="241"/>
        <v>18.5</v>
      </c>
      <c r="AT317" s="6">
        <f>ROUNDUP(IF($A317=1,AQ317/Pieņēmumi!$BC$39,IF($A317=2,AQ317/Pieņēmumi!$BC$40,IF($A317=3,AQ317/Pieņēmumi!$BC$41,AQ317/Pieņēmumi!$BC$42))),$AT$10)</f>
        <v>2</v>
      </c>
      <c r="AU317" s="6">
        <f t="shared" si="224"/>
        <v>18.5</v>
      </c>
      <c r="AV317" s="6" t="str">
        <f>IF(AND(AU317&gt;=0,AU317&lt;Pieņēmumi!$BC$46),0,
IF(AND(AU317&gt;= Pieņēmumi!$BC$46,AU317&lt;Pieņēmumi!$BC$47), "Mikro",
IF(AND(AU317&gt;=Pieņēmumi!$BC$47,AU317&lt;Pieņēmumi!$BC$48), "Mazs",
IF(AND(AU317&gt;=Pieņēmumi!$BC$48,AU317&lt;Pieņēmumi!$BC$49), "Vidējs","Liels"))))</f>
        <v>Vidējs</v>
      </c>
      <c r="AW317" s="9">
        <f>IF(AV317="Mikro",Pieņēmumi!$BC$31*AT317*0.5,
IF(AV317="Mazs",Pieņēmumi!$BC$31*AT317,
IF(AV317="Vidējs",Pieņēmumi!$BC$32*AT317,
IF(AV317="Liels",Pieņēmumi!$BC$34*AT317,
0))))</f>
        <v>2.3255813953488373</v>
      </c>
      <c r="AX317" s="9">
        <f>IF(AV317="Mikro",Pieņēmumi!$BC$31*AT317*0.5,0)</f>
        <v>0</v>
      </c>
      <c r="AY317">
        <v>42</v>
      </c>
      <c r="AZ317">
        <v>2</v>
      </c>
      <c r="BA317" s="2">
        <f t="shared" si="245"/>
        <v>21</v>
      </c>
      <c r="BB317" s="6">
        <f>ROUNDUP(IF($A317=1,AY317/Pieņēmumi!$BN$39,IF($A317=2,AY317/Pieņēmumi!$BN$40,IF($A317=3,AY317/Pieņēmumi!$BN$41,AY317/Pieņēmumi!$BN$42))),$BB$10)</f>
        <v>2</v>
      </c>
      <c r="BC317" s="6">
        <f t="shared" si="225"/>
        <v>21</v>
      </c>
      <c r="BD317" s="6" t="str">
        <f>IF(AND(BC317&gt;=0,BC317&lt;Pieņēmumi!$BN$46),0,
IF(AND(BC317&gt;= Pieņēmumi!$BN$46,BC317&lt;Pieņēmumi!$BN$47), "Mikro",
IF(AND(BC317&gt;=Pieņēmumi!$BN$47,BC317&lt;Pieņēmumi!$BN$48), "Mazs",
IF(AND(BC317&gt;=Pieņēmumi!$BN$48,BC317&lt;Pieņēmumi!$BN$49), "Vidējs","Liels"))))</f>
        <v>Liels</v>
      </c>
      <c r="BE317" s="9">
        <f>IF(BD317="Mikro",Pieņēmumi!$BN$31*BB317*0.5,
IF(BD317="Mazs",Pieņēmumi!$BN$31*BB317,
IF(BD317="Vidējs",Pieņēmumi!$BN$32*BB317,
IF(BD317="Liels",Pieņēmumi!$BN$34*BB317,
0))))</f>
        <v>3.1746031746031744</v>
      </c>
      <c r="BF317" s="9">
        <f>IF(BD317="Mikro",Pieņēmumi!$BN$31*BB317*0.5,0)</f>
        <v>0</v>
      </c>
      <c r="BG317">
        <v>32</v>
      </c>
      <c r="BH317">
        <v>2</v>
      </c>
      <c r="BI317" s="2">
        <f t="shared" si="249"/>
        <v>16</v>
      </c>
      <c r="BJ317" s="6">
        <f>ROUNDUP(IF($A317=1,BG317/Pieņēmumi!$BY$39,IF($A317=2,BG317/Pieņēmumi!$BY$40,IF($A317=3,BG317/Pieņēmumi!$BY$41,BG317/Pieņēmumi!$BY$42))),$BJ$10)</f>
        <v>2</v>
      </c>
      <c r="BK317" s="6">
        <f t="shared" si="226"/>
        <v>16</v>
      </c>
      <c r="BL317" s="6" t="str">
        <f>IF(AND(BK317&gt;=0,BK317&lt;Pieņēmumi!$BY$46),0,
IF(AND(BK317&gt;= Pieņēmumi!$BY$46,BK317&lt;Pieņēmumi!$BY$47), "Mikro",
IF(AND(BK317&gt;=Pieņēmumi!$BY$47,BK317&lt;Pieņēmumi!$BY$48), "Mazs",
IF(AND(BK317&gt;=Pieņēmumi!$BY$48,BK317&lt;Pieņēmumi!$BY$49), "Vidējs","Liels"))))</f>
        <v>Vidējs</v>
      </c>
      <c r="BM317" s="9">
        <f>IF(BL317="Mikro",Pieņēmumi!$BY$31*BJ317*0.5,
IF(BL317="Mazs",Pieņēmumi!$BY$31*BJ317,
IF(BL317="Vidējs",Pieņēmumi!$BY$32*BJ317,
IF(BL317="Liels",Pieņēmumi!$BY$34*BJ317,
0))))</f>
        <v>2.5839793281653747</v>
      </c>
      <c r="BN317" s="9">
        <f>IF(BL317="Mikro",Pieņēmumi!$BY$31*BJ317*0.5,0)</f>
        <v>0</v>
      </c>
      <c r="BO317">
        <v>25</v>
      </c>
      <c r="BP317">
        <v>2</v>
      </c>
      <c r="BQ317" s="2">
        <f t="shared" si="253"/>
        <v>12.5</v>
      </c>
      <c r="BR317" s="6">
        <f>ROUNDUP(IF($A317=1,BO317/Pieņēmumi!$CJ$39,IF($A317=2,BO317/Pieņēmumi!$CJ$40,IF($A317=3,BO317/Pieņēmumi!$CJ$41,BO317/Pieņēmumi!$CJ$42))),$BR$10)</f>
        <v>1</v>
      </c>
      <c r="BS317" s="6">
        <f t="shared" si="227"/>
        <v>25</v>
      </c>
      <c r="BT317" s="6" t="str">
        <f>IF(AND(BS317&gt;=0,BS317&lt;Pieņēmumi!$CJ$46),0,
IF(AND(BS317&gt;= Pieņēmumi!$CJ$46,BS317&lt;Pieņēmumi!$CJ$47), "Mikro",
IF(AND(BS317&gt;=Pieņēmumi!$CJ$47,BS317&lt;Pieņēmumi!$CJ$48), "Mazs",
IF(AND(BS317&gt;=Pieņēmumi!$CJ$48,BS317&lt;Pieņēmumi!$CJ$49), "Vidējs","Liels"))))</f>
        <v>Liels</v>
      </c>
      <c r="BU317" s="9">
        <f>IF(BT317="Mikro",Pieņēmumi!$CJ$31*BR317*0.5,
IF(BT317="Mazs",Pieņēmumi!$CJ$31*BR317,
IF(BT317="Vidējs",Pieņēmumi!$CJ$32*BR317,
IF(BT317="Liels",Pieņēmumi!$CJ$34*BR317,
0))))</f>
        <v>1.6955266955266954</v>
      </c>
      <c r="BV317" s="9">
        <f>IF(BT317="Mikro",Pieņēmumi!$CJ$31*BR317*0.5,0)</f>
        <v>0</v>
      </c>
      <c r="BW317">
        <v>0</v>
      </c>
      <c r="BX317">
        <v>0</v>
      </c>
      <c r="BY317" s="2">
        <v>0</v>
      </c>
      <c r="BZ317" s="6">
        <f>ROUNDUP(IF($A317=1,BW317/Pieņēmumi!$CU$42,IF($A317=2,BW317/Pieņēmumi!$CU$43,IF($A317=3,BW317/Pieņēmumi!$CU$44,BW317/Pieņēmumi!$CU$45))),$CH$10)</f>
        <v>0</v>
      </c>
      <c r="CA317" s="6">
        <f t="shared" si="228"/>
        <v>0</v>
      </c>
      <c r="CB317" s="6">
        <f>IF(AND(CA317&gt;=0,CA317&lt;Pieņēmumi!$CU$49),0,
IF(AND(CA317&gt;=Pieņēmumi!$CU$49,CA317&lt;Pieņēmumi!$CU$50),"Mazs",
IF(AND(CA317&gt;=Pieņēmumi!$CU$50,CA317&lt;Pieņēmumi!$CU$51),"Vidējs","Liels")))</f>
        <v>0</v>
      </c>
      <c r="CC317" s="9">
        <f>IF(CB317="Mazs",Pieņēmumi!$CU$34*BZ317,IF(CB317="Vidējs",Pieņēmumi!$CU$35*BZ317,IF(CB317="Liels",Pieņēmumi!$CU$37*BZ317,0)))</f>
        <v>0</v>
      </c>
      <c r="CD317" s="9">
        <f>IF(CB317="Mazs",(Pieņēmumi!$CU$35-Pieņēmumi!$CU$34)*BZ317,0)</f>
        <v>0</v>
      </c>
      <c r="CE317">
        <v>0</v>
      </c>
      <c r="CF317">
        <v>0</v>
      </c>
      <c r="CG317" s="2">
        <v>0</v>
      </c>
      <c r="CH317" s="6">
        <f>ROUNDUP(IF($A317=1,CE317/Pieņēmumi!$DE$42,IF($A317=2,CE317/Pieņēmumi!$DE$43,IF($A317=3,CE317/Pieņēmumi!$DE$44,CE317/Pieņēmumi!$DE$45))),$CH$10)</f>
        <v>0</v>
      </c>
      <c r="CI317" s="6">
        <f t="shared" si="229"/>
        <v>0</v>
      </c>
      <c r="CJ317" s="6">
        <f>IF(AND(CI317&gt;=0,CI317&lt;Pieņēmumi!$DE$49),0,
IF(AND(CI317&gt;=Pieņēmumi!$DE$49,CI317&lt;Pieņēmumi!$DE$50),"Mazs",
IF(AND(CI317&gt;=Pieņēmumi!$DE$50,CI317&lt;Pieņēmumi!$DE$51),"Vidējs","Liels")))</f>
        <v>0</v>
      </c>
      <c r="CK317" s="9">
        <f>IF(CJ317="Mazs",Pieņēmumi!$DE$34*CH317,IF(CJ317="Vidējs",Pieņēmumi!$DE$35*CH317,IF(CJ317="Liels",Pieņēmumi!$DE$37*CH317,0)))</f>
        <v>0</v>
      </c>
      <c r="CL317" s="9">
        <f>IF(CJ317="Mazs",(Pieņēmumi!$DE$35-Pieņēmumi!$DE$34)*CH317,0)</f>
        <v>0</v>
      </c>
      <c r="CM317">
        <v>0</v>
      </c>
      <c r="CN317">
        <v>0</v>
      </c>
      <c r="CO317" s="2">
        <v>0</v>
      </c>
      <c r="CP317" s="6">
        <f>ROUNDUP(IF($A317=1,CM317/Pieņēmumi!$DO$42,IF($A317=2,CM317/Pieņēmumi!$DO$43,IF($A317=3,CM317/Pieņēmumi!$DO$44,CM317/Pieņēmumi!$DO$45))),$CP$10)</f>
        <v>0</v>
      </c>
      <c r="CQ317" s="6">
        <f t="shared" si="230"/>
        <v>0</v>
      </c>
      <c r="CR317" s="6">
        <f>IF(AND(CQ317&gt;=0,CQ317&lt;Pieņēmumi!$DO$49),0,
IF(AND(CQ317&gt;=Pieņēmumi!$DO$49,CQ317&lt;Pieņēmumi!$DO$50),"Mazs",
IF(AND(CQ317&gt;=Pieņēmumi!$DO$50,CQ317&lt;Pieņēmumi!$DO$51),"Vidējs","Liels")))</f>
        <v>0</v>
      </c>
      <c r="CS317" s="9">
        <f>IF(CR317="Mazs",Pieņēmumi!$DO$34*CP317,IF(CR317="Vidējs",Pieņēmumi!$DO$35*CP317,IF(CR317="Liels",Pieņēmumi!$DO$37*CP317,0)))</f>
        <v>0</v>
      </c>
      <c r="CT317" s="9">
        <f>IF(CR317="Mazs",(Pieņēmumi!$DO$35-Pieņēmumi!$DO$34)*CP317,0)</f>
        <v>0</v>
      </c>
      <c r="CU317" s="6">
        <f t="shared" si="231"/>
        <v>317</v>
      </c>
      <c r="CV317" s="6">
        <f t="shared" si="232"/>
        <v>17</v>
      </c>
      <c r="CW317" s="2">
        <f t="shared" si="233"/>
        <v>18.647058823529413</v>
      </c>
      <c r="CX317" t="str">
        <f t="shared" si="234"/>
        <v>Vidējā</v>
      </c>
    </row>
    <row r="318" spans="1:102" x14ac:dyDescent="0.25">
      <c r="A318" s="5">
        <v>3</v>
      </c>
      <c r="B318" s="23">
        <v>0.47297714351368048</v>
      </c>
      <c r="C318">
        <v>26</v>
      </c>
      <c r="D318">
        <v>2</v>
      </c>
      <c r="E318" s="2">
        <f t="shared" si="250"/>
        <v>13</v>
      </c>
      <c r="F318" s="6">
        <f>ROUNDUP(IF($A318=1,C318/Pieņēmumi!$B$39,IF($A318=2,C318/Pieņēmumi!$B$40,IF($A318=3,C318/Pieņēmumi!$B$41,C318/Pieņēmumi!$B$42))),$F$10)</f>
        <v>2</v>
      </c>
      <c r="G318" s="6">
        <f t="shared" si="219"/>
        <v>13</v>
      </c>
      <c r="H318" s="6" t="str">
        <f>IF(AND(G318&gt;=0,G318&lt;Pieņēmumi!$B$46),0,
IF(AND(G318&gt;= Pieņēmumi!$B$46,G318&lt;Pieņēmumi!$B$47), "Mikro",
IF(AND(G318&gt;=Pieņēmumi!$B$47,G318&lt;Pieņēmumi!$B$48), "Mazs",
IF(AND(G318&gt;=Pieņēmumi!$B$48,G318&lt;Pieņēmumi!$B$49), "Vidējs","Liels"))))</f>
        <v>Vidējs</v>
      </c>
      <c r="I318" s="9">
        <f>IF(H318="Mikro",Pieņēmumi!$B$31*F318*0.5,
IF(H318="Mazs",Pieņēmumi!$B$31*F318,
IF(H318="Vidējs",Pieņēmumi!$B$32*F318,
IF(H318="Liels",Pieņēmumi!$B$34*F318,
0))))</f>
        <v>1.614987080103359</v>
      </c>
      <c r="J318" s="9">
        <f>IF(H318="Mikro",Pieņēmumi!$B$31*F318*0.5,0)</f>
        <v>0</v>
      </c>
      <c r="K318">
        <v>29</v>
      </c>
      <c r="L318">
        <v>2</v>
      </c>
      <c r="M318" s="2">
        <f t="shared" si="251"/>
        <v>14.5</v>
      </c>
      <c r="N318" s="6">
        <f>ROUNDUP(IF($A318=1,K318/Pieņēmumi!$L$39,IF($A318=2,K318/Pieņēmumi!$L$40,IF($A318=3,K318/Pieņēmumi!$L$41,K318/Pieņēmumi!$L$42))),$N$10)</f>
        <v>2</v>
      </c>
      <c r="O318" s="6">
        <f t="shared" si="220"/>
        <v>14.5</v>
      </c>
      <c r="P318" s="6" t="str">
        <f>IF(AND(O318&gt;=0,O318&lt;Pieņēmumi!$L$46),0,
IF(AND(O318&gt;= Pieņēmumi!$L$46,O318&lt;Pieņēmumi!$L$47), "Mikro",
IF(AND(O318&gt;=Pieņēmumi!$L$47,O318&lt;Pieņēmumi!$L$48), "Mazs",
IF(AND(O318&gt;=Pieņēmumi!$L$48,O318&lt;Pieņēmumi!$L$49), "Vidējs","Liels"))))</f>
        <v>Vidējs</v>
      </c>
      <c r="Q318" s="9">
        <f>IF(P318="Mikro",Pieņēmumi!$L$31*N318*0.5,
IF(P318="Mazs",Pieņēmumi!$L$31*N318,
IF(P318="Vidējs",Pieņēmumi!$L$32*N318,
IF(P318="Liels",Pieņēmumi!$L$34*N318,
0))))</f>
        <v>1.6795865633074938</v>
      </c>
      <c r="R318" s="9">
        <f>IF(P318="Mikro",Pieņēmumi!$L$31*N318*0.5,0)</f>
        <v>0</v>
      </c>
      <c r="S318">
        <v>23</v>
      </c>
      <c r="T318">
        <v>1</v>
      </c>
      <c r="U318" s="2">
        <f t="shared" si="252"/>
        <v>23</v>
      </c>
      <c r="V318" s="6">
        <f>ROUNDUP(IF($A318=1,S318/Pieņēmumi!$V$39,IF($A318=2,S318/Pieņēmumi!$V$40,IF($A318=3,S318/Pieņēmumi!$V$41,S318/Pieņēmumi!$V$42))),$V$10)</f>
        <v>2</v>
      </c>
      <c r="W318" s="6">
        <f t="shared" si="221"/>
        <v>11.5</v>
      </c>
      <c r="X318" s="6" t="str">
        <f>IF(AND(W318&gt;=0,W318&lt;Pieņēmumi!$V$46),0,
IF(AND(W318&gt;= Pieņēmumi!$V$46,W318&lt;Pieņēmumi!$V$47), "Mikro",
IF(AND(W318&gt;=Pieņēmumi!$V$47,W318&lt;Pieņēmumi!$V$48), "Mazs",
IF(AND(W318&gt;=Pieņēmumi!$V$48,W318&lt;Pieņēmumi!$V$49), "Vidējs","Liels"))))</f>
        <v>Mazs</v>
      </c>
      <c r="Y318" s="9">
        <f>IF(X318="Mikro",Pieņēmumi!$V$31*V318*0.5,
IF(X318="Mazs",Pieņēmumi!$V$31*V318,
IF(X318="Vidējs",Pieņēmumi!$V$32*V318,
IF(X318="Liels",Pieņēmumi!$V$34*V318,
0))))</f>
        <v>1.5561780267662622</v>
      </c>
      <c r="Z318" s="9">
        <f>IF(X318="Mikro",Pieņēmumi!$V$31*V318*0.5,0)</f>
        <v>0</v>
      </c>
      <c r="AA318">
        <v>36</v>
      </c>
      <c r="AB318">
        <v>2</v>
      </c>
      <c r="AC318" s="2">
        <f t="shared" si="243"/>
        <v>18</v>
      </c>
      <c r="AD318" s="6">
        <f>ROUNDUP(IF($A318=1,AA318/Pieņēmumi!$AF$39,IF($A318=2,AA318/Pieņēmumi!$AF$40,IF($A318=3,AA318/Pieņēmumi!$AF$41,AA318/Pieņēmumi!$AF$42))),$AD$10)</f>
        <v>2</v>
      </c>
      <c r="AE318" s="6">
        <f t="shared" si="222"/>
        <v>18</v>
      </c>
      <c r="AF318" s="6" t="str">
        <f>IF(AND(AE318&gt;=0,AE318&lt;Pieņēmumi!$AF$46),0,
IF(AND(AE318&gt;= Pieņēmumi!$AF$46,AE318&lt;Pieņēmumi!$AF$47), "Mikro",
IF(AND(AE318&gt;=Pieņēmumi!$AF$47,AE318&lt;Pieņēmumi!$AF$48), "Mazs",
IF(AND(AE318&gt;=Pieņēmumi!$AF$48,AE318&lt;Pieņēmumi!$AF$49), "Vidējs","Liels"))))</f>
        <v>Vidējs</v>
      </c>
      <c r="AG318" s="9">
        <f>IF(AF318="Mikro",Pieņēmumi!$AF$31*AD318*0.5,
IF(AF318="Mazs",Pieņēmumi!$AF$31*AD318,
IF(AF318="Vidējs",Pieņēmumi!$AF$32*AD318,
IF(AF318="Liels",Pieņēmumi!$AF$34*AD318,
0))))</f>
        <v>2.0671834625323</v>
      </c>
      <c r="AH318" s="9">
        <f>IF(AF318="Mikro",Pieņēmumi!$AF$31*AD318*0.5,0)</f>
        <v>0</v>
      </c>
      <c r="AI318">
        <v>28</v>
      </c>
      <c r="AJ318">
        <v>2</v>
      </c>
      <c r="AK318" s="2">
        <f t="shared" si="254"/>
        <v>14</v>
      </c>
      <c r="AL318" s="6">
        <f>ROUNDUP(IF($A318=1,AI318/Pieņēmumi!$AR$39,IF($A318=2,AI318/Pieņēmumi!$AR$40,IF($A318=3,AI318/Pieņēmumi!$AR$41,AI318/Pieņēmumi!$AR$42))),$AL$10)</f>
        <v>2</v>
      </c>
      <c r="AM318" s="6">
        <f t="shared" si="223"/>
        <v>14</v>
      </c>
      <c r="AN318" s="6" t="str">
        <f>IF(AND(AM318&gt;=0,AM318&lt;Pieņēmumi!$AR$46),0,
IF(AND(AM318&gt;= Pieņēmumi!$AR$46,AM318&lt;Pieņēmumi!$AR$47), "Mikro",
IF(AND(AM318&gt;=Pieņēmumi!$AR$47,AM318&lt;Pieņēmumi!$AR$48), "Mazs",
IF(AND(AM318&gt;=Pieņēmumi!$AR$48,AM318&lt;Pieņēmumi!$AR$49), "Vidējs","Liels"))))</f>
        <v>Vidējs</v>
      </c>
      <c r="AO318" s="9">
        <f>IF(AN318="Mikro",Pieņēmumi!$AR$31*AL318*0.5,
IF(AN318="Mazs",Pieņēmumi!$AR$31*AL318,
IF(AN318="Vidējs",Pieņēmumi!$AR$32*AL318,
IF(AN318="Liels",Pieņēmumi!$AR$34*AL318,
0))))</f>
        <v>2.1963824289405687</v>
      </c>
      <c r="AP318" s="9">
        <f>IF(AN318="Mikro",Pieņēmumi!$AR$31*AL318*0.5,0)</f>
        <v>0</v>
      </c>
      <c r="AQ318">
        <v>30</v>
      </c>
      <c r="AR318">
        <v>2</v>
      </c>
      <c r="AS318" s="2">
        <f t="shared" si="241"/>
        <v>15</v>
      </c>
      <c r="AT318" s="6">
        <f>ROUNDUP(IF($A318=1,AQ318/Pieņēmumi!$BC$39,IF($A318=2,AQ318/Pieņēmumi!$BC$40,IF($A318=3,AQ318/Pieņēmumi!$BC$41,AQ318/Pieņēmumi!$BC$42))),$AT$10)</f>
        <v>2</v>
      </c>
      <c r="AU318" s="6">
        <f t="shared" si="224"/>
        <v>15</v>
      </c>
      <c r="AV318" s="6" t="str">
        <f>IF(AND(AU318&gt;=0,AU318&lt;Pieņēmumi!$BC$46),0,
IF(AND(AU318&gt;= Pieņēmumi!$BC$46,AU318&lt;Pieņēmumi!$BC$47), "Mikro",
IF(AND(AU318&gt;=Pieņēmumi!$BC$47,AU318&lt;Pieņēmumi!$BC$48), "Mazs",
IF(AND(AU318&gt;=Pieņēmumi!$BC$48,AU318&lt;Pieņēmumi!$BC$49), "Vidējs","Liels"))))</f>
        <v>Vidējs</v>
      </c>
      <c r="AW318" s="9">
        <f>IF(AV318="Mikro",Pieņēmumi!$BC$31*AT318*0.5,
IF(AV318="Mazs",Pieņēmumi!$BC$31*AT318,
IF(AV318="Vidējs",Pieņēmumi!$BC$32*AT318,
IF(AV318="Liels",Pieņēmumi!$BC$34*AT318,
0))))</f>
        <v>2.3255813953488373</v>
      </c>
      <c r="AX318" s="9">
        <f>IF(AV318="Mikro",Pieņēmumi!$BC$31*AT318*0.5,0)</f>
        <v>0</v>
      </c>
      <c r="AY318">
        <v>37</v>
      </c>
      <c r="AZ318">
        <v>2</v>
      </c>
      <c r="BA318" s="2">
        <f t="shared" si="245"/>
        <v>18.5</v>
      </c>
      <c r="BB318" s="6">
        <f>ROUNDUP(IF($A318=1,AY318/Pieņēmumi!$BN$39,IF($A318=2,AY318/Pieņēmumi!$BN$40,IF($A318=3,AY318/Pieņēmumi!$BN$41,AY318/Pieņēmumi!$BN$42))),$BB$10)</f>
        <v>2</v>
      </c>
      <c r="BC318" s="6">
        <f t="shared" si="225"/>
        <v>18.5</v>
      </c>
      <c r="BD318" s="6" t="str">
        <f>IF(AND(BC318&gt;=0,BC318&lt;Pieņēmumi!$BN$46),0,
IF(AND(BC318&gt;= Pieņēmumi!$BN$46,BC318&lt;Pieņēmumi!$BN$47), "Mikro",
IF(AND(BC318&gt;=Pieņēmumi!$BN$47,BC318&lt;Pieņēmumi!$BN$48), "Mazs",
IF(AND(BC318&gt;=Pieņēmumi!$BN$48,BC318&lt;Pieņēmumi!$BN$49), "Vidējs","Liels"))))</f>
        <v>Vidējs</v>
      </c>
      <c r="BE318" s="9">
        <f>IF(BD318="Mikro",Pieņēmumi!$BN$31*BB318*0.5,
IF(BD318="Mazs",Pieņēmumi!$BN$31*BB318,
IF(BD318="Vidējs",Pieņēmumi!$BN$32*BB318,
IF(BD318="Liels",Pieņēmumi!$BN$34*BB318,
0))))</f>
        <v>2.454780361757106</v>
      </c>
      <c r="BF318" s="9">
        <f>IF(BD318="Mikro",Pieņēmumi!$BN$31*BB318*0.5,0)</f>
        <v>0</v>
      </c>
      <c r="BG318">
        <v>35</v>
      </c>
      <c r="BH318">
        <v>2</v>
      </c>
      <c r="BI318" s="2">
        <f t="shared" si="249"/>
        <v>17.5</v>
      </c>
      <c r="BJ318" s="6">
        <f>ROUNDUP(IF($A318=1,BG318/Pieņēmumi!$BY$39,IF($A318=2,BG318/Pieņēmumi!$BY$40,IF($A318=3,BG318/Pieņēmumi!$BY$41,BG318/Pieņēmumi!$BY$42))),$BJ$10)</f>
        <v>2</v>
      </c>
      <c r="BK318" s="6">
        <f t="shared" si="226"/>
        <v>17.5</v>
      </c>
      <c r="BL318" s="6" t="str">
        <f>IF(AND(BK318&gt;=0,BK318&lt;Pieņēmumi!$BY$46),0,
IF(AND(BK318&gt;= Pieņēmumi!$BY$46,BK318&lt;Pieņēmumi!$BY$47), "Mikro",
IF(AND(BK318&gt;=Pieņēmumi!$BY$47,BK318&lt;Pieņēmumi!$BY$48), "Mazs",
IF(AND(BK318&gt;=Pieņēmumi!$BY$48,BK318&lt;Pieņēmumi!$BY$49), "Vidējs","Liels"))))</f>
        <v>Vidējs</v>
      </c>
      <c r="BM318" s="9">
        <f>IF(BL318="Mikro",Pieņēmumi!$BY$31*BJ318*0.5,
IF(BL318="Mazs",Pieņēmumi!$BY$31*BJ318,
IF(BL318="Vidējs",Pieņēmumi!$BY$32*BJ318,
IF(BL318="Liels",Pieņēmumi!$BY$34*BJ318,
0))))</f>
        <v>2.5839793281653747</v>
      </c>
      <c r="BN318" s="9">
        <f>IF(BL318="Mikro",Pieņēmumi!$BY$31*BJ318*0.5,0)</f>
        <v>0</v>
      </c>
      <c r="BO318">
        <v>21</v>
      </c>
      <c r="BP318">
        <v>1</v>
      </c>
      <c r="BQ318" s="2">
        <f t="shared" si="253"/>
        <v>21</v>
      </c>
      <c r="BR318" s="6">
        <f>ROUNDUP(IF($A318=1,BO318/Pieņēmumi!$CJ$39,IF($A318=2,BO318/Pieņēmumi!$CJ$40,IF($A318=3,BO318/Pieņēmumi!$CJ$41,BO318/Pieņēmumi!$CJ$42))),$BR$10)</f>
        <v>1</v>
      </c>
      <c r="BS318" s="6">
        <f t="shared" si="227"/>
        <v>21</v>
      </c>
      <c r="BT318" s="6" t="str">
        <f>IF(AND(BS318&gt;=0,BS318&lt;Pieņēmumi!$CJ$46),0,
IF(AND(BS318&gt;= Pieņēmumi!$CJ$46,BS318&lt;Pieņēmumi!$CJ$47), "Mikro",
IF(AND(BS318&gt;=Pieņēmumi!$CJ$47,BS318&lt;Pieņēmumi!$CJ$48), "Mazs",
IF(AND(BS318&gt;=Pieņēmumi!$CJ$48,BS318&lt;Pieņēmumi!$CJ$49), "Vidējs","Liels"))))</f>
        <v>Liels</v>
      </c>
      <c r="BU318" s="9">
        <f>IF(BT318="Mikro",Pieņēmumi!$CJ$31*BR318*0.5,
IF(BT318="Mazs",Pieņēmumi!$CJ$31*BR318,
IF(BT318="Vidējs",Pieņēmumi!$CJ$32*BR318,
IF(BT318="Liels",Pieņēmumi!$CJ$34*BR318,
0))))</f>
        <v>1.6955266955266954</v>
      </c>
      <c r="BV318" s="9">
        <f>IF(BT318="Mikro",Pieņēmumi!$CJ$31*BR318*0.5,0)</f>
        <v>0</v>
      </c>
      <c r="BW318">
        <v>23</v>
      </c>
      <c r="BX318">
        <v>1</v>
      </c>
      <c r="BY318" s="2">
        <f>BW318/BX318</f>
        <v>23</v>
      </c>
      <c r="BZ318" s="6">
        <f>ROUNDUP(IF($A318=1,BW318/Pieņēmumi!$CU$42,IF($A318=2,BW318/Pieņēmumi!$CU$43,IF($A318=3,BW318/Pieņēmumi!$CU$44,BW318/Pieņēmumi!$CU$45))),$CH$10)</f>
        <v>1</v>
      </c>
      <c r="CA318" s="6">
        <f t="shared" si="228"/>
        <v>23</v>
      </c>
      <c r="CB318" s="6" t="str">
        <f>IF(AND(CA318&gt;=0,CA318&lt;Pieņēmumi!$CU$49),0,
IF(AND(CA318&gt;=Pieņēmumi!$CU$49,CA318&lt;Pieņēmumi!$CU$50),"Mazs",
IF(AND(CA318&gt;=Pieņēmumi!$CU$50,CA318&lt;Pieņēmumi!$CU$51),"Vidējs","Liels")))</f>
        <v>Liels</v>
      </c>
      <c r="CC318" s="9">
        <f>IF(CB318="Mazs",Pieņēmumi!$CU$34*BZ318,IF(CB318="Vidējs",Pieņēmumi!$CU$35*BZ318,IF(CB318="Liels",Pieņēmumi!$CU$37*BZ318,0)))</f>
        <v>1.7676767676767675</v>
      </c>
      <c r="CD318" s="9">
        <f>IF(CB318="Mazs",(Pieņēmumi!$CU$35-Pieņēmumi!$CU$34)*BZ318,0)</f>
        <v>0</v>
      </c>
      <c r="CE318">
        <v>26</v>
      </c>
      <c r="CF318">
        <v>2</v>
      </c>
      <c r="CG318" s="2">
        <f>CE318/CF318</f>
        <v>13</v>
      </c>
      <c r="CH318" s="6">
        <f>ROUNDUP(IF($A318=1,CE318/Pieņēmumi!$DE$42,IF($A318=2,CE318/Pieņēmumi!$DE$43,IF($A318=3,CE318/Pieņēmumi!$DE$44,CE318/Pieņēmumi!$DE$45))),$CH$10)</f>
        <v>2</v>
      </c>
      <c r="CI318" s="6">
        <f t="shared" si="229"/>
        <v>13</v>
      </c>
      <c r="CJ318" s="6" t="str">
        <f>IF(AND(CI318&gt;=0,CI318&lt;Pieņēmumi!$DE$49),0,
IF(AND(CI318&gt;=Pieņēmumi!$DE$49,CI318&lt;Pieņēmumi!$DE$50),"Mazs",
IF(AND(CI318&gt;=Pieņēmumi!$DE$50,CI318&lt;Pieņēmumi!$DE$51),"Vidējs","Liels")))</f>
        <v>Vidējs</v>
      </c>
      <c r="CK318" s="9">
        <f>IF(CJ318="Mazs",Pieņēmumi!$DE$34*CH318,IF(CJ318="Vidējs",Pieņēmumi!$DE$35*CH318,IF(CJ318="Liels",Pieņēmumi!$DE$37*CH318,0)))</f>
        <v>2.7777777777777781</v>
      </c>
      <c r="CL318" s="9">
        <f>IF(CJ318="Mazs",(Pieņēmumi!$DE$35-Pieņēmumi!$DE$34)*CH318,0)</f>
        <v>0</v>
      </c>
      <c r="CM318">
        <v>36</v>
      </c>
      <c r="CN318">
        <v>2</v>
      </c>
      <c r="CO318" s="2">
        <f>CM318/CN318</f>
        <v>18</v>
      </c>
      <c r="CP318" s="6">
        <f>ROUNDUP(IF($A318=1,CM318/Pieņēmumi!$DO$42,IF($A318=2,CM318/Pieņēmumi!$DO$43,IF($A318=3,CM318/Pieņēmumi!$DO$44,CM318/Pieņēmumi!$DO$45))),$CP$10)</f>
        <v>2</v>
      </c>
      <c r="CQ318" s="6">
        <f t="shared" si="230"/>
        <v>18</v>
      </c>
      <c r="CR318" s="6" t="str">
        <f>IF(AND(CQ318&gt;=0,CQ318&lt;Pieņēmumi!$DO$49),0,
IF(AND(CQ318&gt;=Pieņēmumi!$DO$49,CQ318&lt;Pieņēmumi!$DO$50),"Mazs",
IF(AND(CQ318&gt;=Pieņēmumi!$DO$50,CQ318&lt;Pieņēmumi!$DO$51),"Vidējs","Liels")))</f>
        <v>Vidējs</v>
      </c>
      <c r="CS318" s="9">
        <f>IF(CR318="Mazs",Pieņēmumi!$DO$34*CP318,IF(CR318="Vidējs",Pieņēmumi!$DO$35*CP318,IF(CR318="Liels",Pieņēmumi!$DO$37*CP318,0)))</f>
        <v>2.7777777777777781</v>
      </c>
      <c r="CT318" s="9">
        <f>IF(CR318="Mazs",(Pieņēmumi!$DO$35-Pieņēmumi!$DO$34)*CP318,0)</f>
        <v>0</v>
      </c>
      <c r="CU318" s="6">
        <f t="shared" si="231"/>
        <v>350</v>
      </c>
      <c r="CV318" s="6">
        <f t="shared" si="232"/>
        <v>21</v>
      </c>
      <c r="CW318" s="2">
        <f t="shared" si="233"/>
        <v>16.666666666666668</v>
      </c>
      <c r="CX318" t="str">
        <f t="shared" si="234"/>
        <v>Vidējā</v>
      </c>
    </row>
    <row r="319" spans="1:102" x14ac:dyDescent="0.25">
      <c r="A319" s="5">
        <v>3</v>
      </c>
      <c r="B319" s="23">
        <v>0.47286139602408384</v>
      </c>
      <c r="C319">
        <v>9</v>
      </c>
      <c r="D319">
        <v>1</v>
      </c>
      <c r="E319" s="2">
        <f t="shared" si="250"/>
        <v>9</v>
      </c>
      <c r="F319" s="6">
        <f>ROUNDUP(IF($A319=1,C319/Pieņēmumi!$B$39,IF($A319=2,C319/Pieņēmumi!$B$40,IF($A319=3,C319/Pieņēmumi!$B$41,C319/Pieņēmumi!$B$42))),$F$10)</f>
        <v>1</v>
      </c>
      <c r="G319" s="6">
        <f t="shared" si="219"/>
        <v>9</v>
      </c>
      <c r="H319" s="6" t="str">
        <f>IF(AND(G319&gt;=0,G319&lt;Pieņēmumi!$B$46),0,
IF(AND(G319&gt;= Pieņēmumi!$B$46,G319&lt;Pieņēmumi!$B$47), "Mikro",
IF(AND(G319&gt;=Pieņēmumi!$B$47,G319&lt;Pieņēmumi!$B$48), "Mazs",
IF(AND(G319&gt;=Pieņēmumi!$B$48,G319&lt;Pieņēmumi!$B$49), "Vidējs","Liels"))))</f>
        <v>Mazs</v>
      </c>
      <c r="I319" s="9">
        <f>IF(H319="Mikro",Pieņēmumi!$B$31*F319*0.5,
IF(H319="Mazs",Pieņēmumi!$B$31*F319,
IF(H319="Vidējs",Pieņēmumi!$B$32*F319,
IF(H319="Liels",Pieņēmumi!$B$34*F319,
0))))</f>
        <v>0.71584189231248063</v>
      </c>
      <c r="J319" s="9">
        <f>IF(H319="Mikro",Pieņēmumi!$B$31*F319*0.5,0)</f>
        <v>0</v>
      </c>
      <c r="K319">
        <v>9</v>
      </c>
      <c r="L319">
        <v>1</v>
      </c>
      <c r="M319" s="2">
        <f t="shared" si="251"/>
        <v>9</v>
      </c>
      <c r="N319" s="6">
        <f>ROUNDUP(IF($A319=1,K319/Pieņēmumi!$L$39,IF($A319=2,K319/Pieņēmumi!$L$40,IF($A319=3,K319/Pieņēmumi!$L$41,K319/Pieņēmumi!$L$42))),$N$10)</f>
        <v>1</v>
      </c>
      <c r="O319" s="6">
        <f t="shared" si="220"/>
        <v>9</v>
      </c>
      <c r="P319" s="6" t="str">
        <f>IF(AND(O319&gt;=0,O319&lt;Pieņēmumi!$L$46),0,
IF(AND(O319&gt;= Pieņēmumi!$L$46,O319&lt;Pieņēmumi!$L$47), "Mikro",
IF(AND(O319&gt;=Pieņēmumi!$L$47,O319&lt;Pieņēmumi!$L$48), "Mazs",
IF(AND(O319&gt;=Pieņēmumi!$L$48,O319&lt;Pieņēmumi!$L$49), "Vidējs","Liels"))))</f>
        <v>Mazs</v>
      </c>
      <c r="Q319" s="9">
        <f>IF(P319="Mikro",Pieņēmumi!$L$31*N319*0.5,
IF(P319="Mazs",Pieņēmumi!$L$31*N319,
IF(P319="Vidējs",Pieņēmumi!$L$32*N319,
IF(P319="Liels",Pieņēmumi!$L$34*N319,
0))))</f>
        <v>0.7469654528478058</v>
      </c>
      <c r="R319" s="9">
        <f>IF(P319="Mikro",Pieņēmumi!$L$31*N319*0.5,0)</f>
        <v>0</v>
      </c>
      <c r="S319">
        <v>10</v>
      </c>
      <c r="T319">
        <v>1</v>
      </c>
      <c r="U319" s="2">
        <f t="shared" si="252"/>
        <v>10</v>
      </c>
      <c r="V319" s="6">
        <f>ROUNDUP(IF($A319=1,S319/Pieņēmumi!$V$39,IF($A319=2,S319/Pieņēmumi!$V$40,IF($A319=3,S319/Pieņēmumi!$V$41,S319/Pieņēmumi!$V$42))),$V$10)</f>
        <v>1</v>
      </c>
      <c r="W319" s="6">
        <f t="shared" si="221"/>
        <v>10</v>
      </c>
      <c r="X319" s="6" t="str">
        <f>IF(AND(W319&gt;=0,W319&lt;Pieņēmumi!$V$46),0,
IF(AND(W319&gt;= Pieņēmumi!$V$46,W319&lt;Pieņēmumi!$V$47), "Mikro",
IF(AND(W319&gt;=Pieņēmumi!$V$47,W319&lt;Pieņēmumi!$V$48), "Mazs",
IF(AND(W319&gt;=Pieņēmumi!$V$48,W319&lt;Pieņēmumi!$V$49), "Vidējs","Liels"))))</f>
        <v>Mazs</v>
      </c>
      <c r="Y319" s="9">
        <f>IF(X319="Mikro",Pieņēmumi!$V$31*V319*0.5,
IF(X319="Mazs",Pieņēmumi!$V$31*V319,
IF(X319="Vidējs",Pieņēmumi!$V$32*V319,
IF(X319="Liels",Pieņēmumi!$V$34*V319,
0))))</f>
        <v>0.77808901338313108</v>
      </c>
      <c r="Z319" s="9">
        <f>IF(X319="Mikro",Pieņēmumi!$V$31*V319*0.5,0)</f>
        <v>0</v>
      </c>
      <c r="AA319">
        <v>13</v>
      </c>
      <c r="AB319">
        <v>1</v>
      </c>
      <c r="AC319" s="2">
        <f t="shared" si="243"/>
        <v>13</v>
      </c>
      <c r="AD319" s="6">
        <f>ROUNDUP(IF($A319=1,AA319/Pieņēmumi!$AF$39,IF($A319=2,AA319/Pieņēmumi!$AF$40,IF($A319=3,AA319/Pieņēmumi!$AF$41,AA319/Pieņēmumi!$AF$42))),$AD$10)</f>
        <v>1</v>
      </c>
      <c r="AE319" s="6">
        <f t="shared" si="222"/>
        <v>13</v>
      </c>
      <c r="AF319" s="6" t="str">
        <f>IF(AND(AE319&gt;=0,AE319&lt;Pieņēmumi!$AF$46),0,
IF(AND(AE319&gt;= Pieņēmumi!$AF$46,AE319&lt;Pieņēmumi!$AF$47), "Mikro",
IF(AND(AE319&gt;=Pieņēmumi!$AF$47,AE319&lt;Pieņēmumi!$AF$48), "Mazs",
IF(AND(AE319&gt;=Pieņēmumi!$AF$48,AE319&lt;Pieņēmumi!$AF$49), "Vidējs","Liels"))))</f>
        <v>Vidējs</v>
      </c>
      <c r="AG319" s="9">
        <f>IF(AF319="Mikro",Pieņēmumi!$AF$31*AD319*0.5,
IF(AF319="Mazs",Pieņēmumi!$AF$31*AD319,
IF(AF319="Vidējs",Pieņēmumi!$AF$32*AD319,
IF(AF319="Liels",Pieņēmumi!$AF$34*AD319,
0))))</f>
        <v>1.03359173126615</v>
      </c>
      <c r="AH319" s="9">
        <f>IF(AF319="Mikro",Pieņēmumi!$AF$31*AD319*0.5,0)</f>
        <v>0</v>
      </c>
      <c r="AI319">
        <v>12</v>
      </c>
      <c r="AJ319">
        <v>1</v>
      </c>
      <c r="AK319" s="2">
        <f t="shared" si="254"/>
        <v>12</v>
      </c>
      <c r="AL319" s="6">
        <f>ROUNDUP(IF($A319=1,AI319/Pieņēmumi!$AR$39,IF($A319=2,AI319/Pieņēmumi!$AR$40,IF($A319=3,AI319/Pieņēmumi!$AR$41,AI319/Pieņēmumi!$AR$42))),$AL$10)</f>
        <v>1</v>
      </c>
      <c r="AM319" s="6">
        <f t="shared" si="223"/>
        <v>12</v>
      </c>
      <c r="AN319" s="6" t="str">
        <f>IF(AND(AM319&gt;=0,AM319&lt;Pieņēmumi!$AR$46),0,
IF(AND(AM319&gt;= Pieņēmumi!$AR$46,AM319&lt;Pieņēmumi!$AR$47), "Mikro",
IF(AND(AM319&gt;=Pieņēmumi!$AR$47,AM319&lt;Pieņēmumi!$AR$48), "Mazs",
IF(AND(AM319&gt;=Pieņēmumi!$AR$48,AM319&lt;Pieņēmumi!$AR$49), "Vidējs","Liels"))))</f>
        <v>Vidējs</v>
      </c>
      <c r="AO319" s="9">
        <f>IF(AN319="Mikro",Pieņēmumi!$AR$31*AL319*0.5,
IF(AN319="Mazs",Pieņēmumi!$AR$31*AL319,
IF(AN319="Vidējs",Pieņēmumi!$AR$32*AL319,
IF(AN319="Liels",Pieņēmumi!$AR$34*AL319,
0))))</f>
        <v>1.0981912144702843</v>
      </c>
      <c r="AP319" s="9">
        <f>IF(AN319="Mikro",Pieņēmumi!$AR$31*AL319*0.5,0)</f>
        <v>0</v>
      </c>
      <c r="AQ319">
        <v>11</v>
      </c>
      <c r="AR319">
        <v>1</v>
      </c>
      <c r="AS319" s="2">
        <f t="shared" si="241"/>
        <v>11</v>
      </c>
      <c r="AT319" s="6">
        <f>ROUNDUP(IF($A319=1,AQ319/Pieņēmumi!$BC$39,IF($A319=2,AQ319/Pieņēmumi!$BC$40,IF($A319=3,AQ319/Pieņēmumi!$BC$41,AQ319/Pieņēmumi!$BC$42))),$AT$10)</f>
        <v>1</v>
      </c>
      <c r="AU319" s="6">
        <f t="shared" si="224"/>
        <v>11</v>
      </c>
      <c r="AV319" s="6" t="str">
        <f>IF(AND(AU319&gt;=0,AU319&lt;Pieņēmumi!$BC$46),0,
IF(AND(AU319&gt;= Pieņēmumi!$BC$46,AU319&lt;Pieņēmumi!$BC$47), "Mikro",
IF(AND(AU319&gt;=Pieņēmumi!$BC$47,AU319&lt;Pieņēmumi!$BC$48), "Mazs",
IF(AND(AU319&gt;=Pieņēmumi!$BC$48,AU319&lt;Pieņēmumi!$BC$49), "Vidējs","Liels"))))</f>
        <v>Mazs</v>
      </c>
      <c r="AW319" s="9">
        <f>IF(AV319="Mikro",Pieņēmumi!$BC$31*AT319*0.5,
IF(AV319="Mazs",Pieņēmumi!$BC$31*AT319,
IF(AV319="Vidējs",Pieņēmumi!$BC$32*AT319,
IF(AV319="Liels",Pieņēmumi!$BC$34*AT319,
0))))</f>
        <v>0.96483037659508253</v>
      </c>
      <c r="AX319" s="9">
        <f>IF(AV319="Mikro",Pieņēmumi!$BC$31*AT319*0.5,0)</f>
        <v>0</v>
      </c>
      <c r="AY319">
        <v>20</v>
      </c>
      <c r="AZ319">
        <v>1</v>
      </c>
      <c r="BA319" s="2">
        <f t="shared" si="245"/>
        <v>20</v>
      </c>
      <c r="BB319" s="6">
        <f>ROUNDUP(IF($A319=1,AY319/Pieņēmumi!$BN$39,IF($A319=2,AY319/Pieņēmumi!$BN$40,IF($A319=3,AY319/Pieņēmumi!$BN$41,AY319/Pieņēmumi!$BN$42))),$BB$10)</f>
        <v>1</v>
      </c>
      <c r="BC319" s="6">
        <f t="shared" si="225"/>
        <v>20</v>
      </c>
      <c r="BD319" s="6" t="str">
        <f>IF(AND(BC319&gt;=0,BC319&lt;Pieņēmumi!$BN$46),0,
IF(AND(BC319&gt;= Pieņēmumi!$BN$46,BC319&lt;Pieņēmumi!$BN$47), "Mikro",
IF(AND(BC319&gt;=Pieņēmumi!$BN$47,BC319&lt;Pieņēmumi!$BN$48), "Mazs",
IF(AND(BC319&gt;=Pieņēmumi!$BN$48,BC319&lt;Pieņēmumi!$BN$49), "Vidējs","Liels"))))</f>
        <v>Vidējs</v>
      </c>
      <c r="BE319" s="9">
        <f>IF(BD319="Mikro",Pieņēmumi!$BN$31*BB319*0.5,
IF(BD319="Mazs",Pieņēmumi!$BN$31*BB319,
IF(BD319="Vidējs",Pieņēmumi!$BN$32*BB319,
IF(BD319="Liels",Pieņēmumi!$BN$34*BB319,
0))))</f>
        <v>1.227390180878553</v>
      </c>
      <c r="BF319" s="9">
        <f>IF(BD319="Mikro",Pieņēmumi!$BN$31*BB319*0.5,0)</f>
        <v>0</v>
      </c>
      <c r="BG319">
        <v>17</v>
      </c>
      <c r="BH319">
        <v>1</v>
      </c>
      <c r="BI319" s="2">
        <f t="shared" si="249"/>
        <v>17</v>
      </c>
      <c r="BJ319" s="6">
        <f>ROUNDUP(IF($A319=1,BG319/Pieņēmumi!$BY$39,IF($A319=2,BG319/Pieņēmumi!$BY$40,IF($A319=3,BG319/Pieņēmumi!$BY$41,BG319/Pieņēmumi!$BY$42))),$BJ$10)</f>
        <v>1</v>
      </c>
      <c r="BK319" s="6">
        <f t="shared" si="226"/>
        <v>17</v>
      </c>
      <c r="BL319" s="6" t="str">
        <f>IF(AND(BK319&gt;=0,BK319&lt;Pieņēmumi!$BY$46),0,
IF(AND(BK319&gt;= Pieņēmumi!$BY$46,BK319&lt;Pieņēmumi!$BY$47), "Mikro",
IF(AND(BK319&gt;=Pieņēmumi!$BY$47,BK319&lt;Pieņēmumi!$BY$48), "Mazs",
IF(AND(BK319&gt;=Pieņēmumi!$BY$48,BK319&lt;Pieņēmumi!$BY$49), "Vidējs","Liels"))))</f>
        <v>Vidējs</v>
      </c>
      <c r="BM319" s="9">
        <f>IF(BL319="Mikro",Pieņēmumi!$BY$31*BJ319*0.5,
IF(BL319="Mazs",Pieņēmumi!$BY$31*BJ319,
IF(BL319="Vidējs",Pieņēmumi!$BY$32*BJ319,
IF(BL319="Liels",Pieņēmumi!$BY$34*BJ319,
0))))</f>
        <v>1.2919896640826873</v>
      </c>
      <c r="BN319" s="9">
        <f>IF(BL319="Mikro",Pieņēmumi!$BY$31*BJ319*0.5,0)</f>
        <v>0</v>
      </c>
      <c r="BO319">
        <v>12</v>
      </c>
      <c r="BP319">
        <v>1</v>
      </c>
      <c r="BQ319" s="2">
        <f t="shared" si="253"/>
        <v>12</v>
      </c>
      <c r="BR319" s="6">
        <f>ROUNDUP(IF($A319=1,BO319/Pieņēmumi!$CJ$39,IF($A319=2,BO319/Pieņēmumi!$CJ$40,IF($A319=3,BO319/Pieņēmumi!$CJ$41,BO319/Pieņēmumi!$CJ$42))),$BR$10)</f>
        <v>1</v>
      </c>
      <c r="BS319" s="6">
        <f t="shared" si="227"/>
        <v>12</v>
      </c>
      <c r="BT319" s="6" t="str">
        <f>IF(AND(BS319&gt;=0,BS319&lt;Pieņēmumi!$CJ$46),0,
IF(AND(BS319&gt;= Pieņēmumi!$CJ$46,BS319&lt;Pieņēmumi!$CJ$47), "Mikro",
IF(AND(BS319&gt;=Pieņēmumi!$CJ$47,BS319&lt;Pieņēmumi!$CJ$48), "Mazs",
IF(AND(BS319&gt;=Pieņēmumi!$CJ$48,BS319&lt;Pieņēmumi!$CJ$49), "Vidējs","Liels"))))</f>
        <v>Vidējs</v>
      </c>
      <c r="BU319" s="9">
        <f>IF(BT319="Mikro",Pieņēmumi!$CJ$31*BR319*0.5,
IF(BT319="Mazs",Pieņēmumi!$CJ$31*BR319,
IF(BT319="Vidējs",Pieņēmumi!$CJ$32*BR319,
IF(BT319="Liels",Pieņēmumi!$CJ$34*BR319,
0))))</f>
        <v>1.2919896640826873</v>
      </c>
      <c r="BV319" s="9">
        <f>IF(BT319="Mikro",Pieņēmumi!$CJ$31*BR319*0.5,0)</f>
        <v>0</v>
      </c>
      <c r="BW319">
        <v>0</v>
      </c>
      <c r="BX319">
        <v>0</v>
      </c>
      <c r="BY319" s="2">
        <v>0</v>
      </c>
      <c r="BZ319" s="6">
        <f>ROUNDUP(IF($A319=1,BW319/Pieņēmumi!$CU$42,IF($A319=2,BW319/Pieņēmumi!$CU$43,IF($A319=3,BW319/Pieņēmumi!$CU$44,BW319/Pieņēmumi!$CU$45))),$CH$10)</f>
        <v>0</v>
      </c>
      <c r="CA319" s="6">
        <f t="shared" si="228"/>
        <v>0</v>
      </c>
      <c r="CB319" s="6">
        <f>IF(AND(CA319&gt;=0,CA319&lt;Pieņēmumi!$CU$49),0,
IF(AND(CA319&gt;=Pieņēmumi!$CU$49,CA319&lt;Pieņēmumi!$CU$50),"Mazs",
IF(AND(CA319&gt;=Pieņēmumi!$CU$50,CA319&lt;Pieņēmumi!$CU$51),"Vidējs","Liels")))</f>
        <v>0</v>
      </c>
      <c r="CC319" s="9">
        <f>IF(CB319="Mazs",Pieņēmumi!$CU$34*BZ319,IF(CB319="Vidējs",Pieņēmumi!$CU$35*BZ319,IF(CB319="Liels",Pieņēmumi!$CU$37*BZ319,0)))</f>
        <v>0</v>
      </c>
      <c r="CD319" s="9">
        <f>IF(CB319="Mazs",(Pieņēmumi!$CU$35-Pieņēmumi!$CU$34)*BZ319,0)</f>
        <v>0</v>
      </c>
      <c r="CE319">
        <v>0</v>
      </c>
      <c r="CF319">
        <v>0</v>
      </c>
      <c r="CG319" s="2">
        <v>0</v>
      </c>
      <c r="CH319" s="6">
        <f>ROUNDUP(IF($A319=1,CE319/Pieņēmumi!$DE$42,IF($A319=2,CE319/Pieņēmumi!$DE$43,IF($A319=3,CE319/Pieņēmumi!$DE$44,CE319/Pieņēmumi!$DE$45))),$CH$10)</f>
        <v>0</v>
      </c>
      <c r="CI319" s="6">
        <f t="shared" si="229"/>
        <v>0</v>
      </c>
      <c r="CJ319" s="6">
        <f>IF(AND(CI319&gt;=0,CI319&lt;Pieņēmumi!$DE$49),0,
IF(AND(CI319&gt;=Pieņēmumi!$DE$49,CI319&lt;Pieņēmumi!$DE$50),"Mazs",
IF(AND(CI319&gt;=Pieņēmumi!$DE$50,CI319&lt;Pieņēmumi!$DE$51),"Vidējs","Liels")))</f>
        <v>0</v>
      </c>
      <c r="CK319" s="9">
        <f>IF(CJ319="Mazs",Pieņēmumi!$DE$34*CH319,IF(CJ319="Vidējs",Pieņēmumi!$DE$35*CH319,IF(CJ319="Liels",Pieņēmumi!$DE$37*CH319,0)))</f>
        <v>0</v>
      </c>
      <c r="CL319" s="9">
        <f>IF(CJ319="Mazs",(Pieņēmumi!$DE$35-Pieņēmumi!$DE$34)*CH319,0)</f>
        <v>0</v>
      </c>
      <c r="CM319">
        <v>0</v>
      </c>
      <c r="CN319">
        <v>0</v>
      </c>
      <c r="CO319" s="2">
        <v>0</v>
      </c>
      <c r="CP319" s="6">
        <f>ROUNDUP(IF($A319=1,CM319/Pieņēmumi!$DO$42,IF($A319=2,CM319/Pieņēmumi!$DO$43,IF($A319=3,CM319/Pieņēmumi!$DO$44,CM319/Pieņēmumi!$DO$45))),$CP$10)</f>
        <v>0</v>
      </c>
      <c r="CQ319" s="6">
        <f t="shared" si="230"/>
        <v>0</v>
      </c>
      <c r="CR319" s="6">
        <f>IF(AND(CQ319&gt;=0,CQ319&lt;Pieņēmumi!$DO$49),0,
IF(AND(CQ319&gt;=Pieņēmumi!$DO$49,CQ319&lt;Pieņēmumi!$DO$50),"Mazs",
IF(AND(CQ319&gt;=Pieņēmumi!$DO$50,CQ319&lt;Pieņēmumi!$DO$51),"Vidējs","Liels")))</f>
        <v>0</v>
      </c>
      <c r="CS319" s="9">
        <f>IF(CR319="Mazs",Pieņēmumi!$DO$34*CP319,IF(CR319="Vidējs",Pieņēmumi!$DO$35*CP319,IF(CR319="Liels",Pieņēmumi!$DO$37*CP319,0)))</f>
        <v>0</v>
      </c>
      <c r="CT319" s="9">
        <f>IF(CR319="Mazs",(Pieņēmumi!$DO$35-Pieņēmumi!$DO$34)*CP319,0)</f>
        <v>0</v>
      </c>
      <c r="CU319" s="6">
        <f t="shared" si="231"/>
        <v>113</v>
      </c>
      <c r="CV319" s="6">
        <f t="shared" si="232"/>
        <v>9</v>
      </c>
      <c r="CW319" s="2">
        <f t="shared" si="233"/>
        <v>12.555555555555555</v>
      </c>
      <c r="CX319" t="str">
        <f t="shared" si="234"/>
        <v>Vidējā</v>
      </c>
    </row>
    <row r="320" spans="1:102" x14ac:dyDescent="0.25">
      <c r="A320" s="5">
        <v>3</v>
      </c>
      <c r="B320" s="23">
        <v>0.47251333885626146</v>
      </c>
      <c r="C320">
        <v>15</v>
      </c>
      <c r="D320">
        <v>1</v>
      </c>
      <c r="E320" s="2">
        <f t="shared" si="250"/>
        <v>15</v>
      </c>
      <c r="F320" s="6">
        <f>ROUNDUP(IF($A320=1,C320/Pieņēmumi!$B$39,IF($A320=2,C320/Pieņēmumi!$B$40,IF($A320=3,C320/Pieņēmumi!$B$41,C320/Pieņēmumi!$B$42))),$F$10)</f>
        <v>1</v>
      </c>
      <c r="G320" s="6">
        <f t="shared" si="219"/>
        <v>15</v>
      </c>
      <c r="H320" s="6" t="str">
        <f>IF(AND(G320&gt;=0,G320&lt;Pieņēmumi!$B$46),0,
IF(AND(G320&gt;= Pieņēmumi!$B$46,G320&lt;Pieņēmumi!$B$47), "Mikro",
IF(AND(G320&gt;=Pieņēmumi!$B$47,G320&lt;Pieņēmumi!$B$48), "Mazs",
IF(AND(G320&gt;=Pieņēmumi!$B$48,G320&lt;Pieņēmumi!$B$49), "Vidējs","Liels"))))</f>
        <v>Vidējs</v>
      </c>
      <c r="I320" s="9">
        <f>IF(H320="Mikro",Pieņēmumi!$B$31*F320*0.5,
IF(H320="Mazs",Pieņēmumi!$B$31*F320,
IF(H320="Vidējs",Pieņēmumi!$B$32*F320,
IF(H320="Liels",Pieņēmumi!$B$34*F320,
0))))</f>
        <v>0.8074935400516795</v>
      </c>
      <c r="J320" s="9">
        <f>IF(H320="Mikro",Pieņēmumi!$B$31*F320*0.5,0)</f>
        <v>0</v>
      </c>
      <c r="K320">
        <v>13</v>
      </c>
      <c r="L320">
        <v>1</v>
      </c>
      <c r="M320" s="2">
        <f t="shared" si="251"/>
        <v>13</v>
      </c>
      <c r="N320" s="6">
        <f>ROUNDUP(IF($A320=1,K320/Pieņēmumi!$L$39,IF($A320=2,K320/Pieņēmumi!$L$40,IF($A320=3,K320/Pieņēmumi!$L$41,K320/Pieņēmumi!$L$42))),$N$10)</f>
        <v>1</v>
      </c>
      <c r="O320" s="6">
        <f t="shared" si="220"/>
        <v>13</v>
      </c>
      <c r="P320" s="6" t="str">
        <f>IF(AND(O320&gt;=0,O320&lt;Pieņēmumi!$L$46),0,
IF(AND(O320&gt;= Pieņēmumi!$L$46,O320&lt;Pieņēmumi!$L$47), "Mikro",
IF(AND(O320&gt;=Pieņēmumi!$L$47,O320&lt;Pieņēmumi!$L$48), "Mazs",
IF(AND(O320&gt;=Pieņēmumi!$L$48,O320&lt;Pieņēmumi!$L$49), "Vidējs","Liels"))))</f>
        <v>Vidējs</v>
      </c>
      <c r="Q320" s="9">
        <f>IF(P320="Mikro",Pieņēmumi!$L$31*N320*0.5,
IF(P320="Mazs",Pieņēmumi!$L$31*N320,
IF(P320="Vidējs",Pieņēmumi!$L$32*N320,
IF(P320="Liels",Pieņēmumi!$L$34*N320,
0))))</f>
        <v>0.83979328165374689</v>
      </c>
      <c r="R320" s="9">
        <f>IF(P320="Mikro",Pieņēmumi!$L$31*N320*0.5,0)</f>
        <v>0</v>
      </c>
      <c r="S320">
        <v>11</v>
      </c>
      <c r="T320">
        <v>1</v>
      </c>
      <c r="U320" s="2">
        <f t="shared" si="252"/>
        <v>11</v>
      </c>
      <c r="V320" s="6">
        <f>ROUNDUP(IF($A320=1,S320/Pieņēmumi!$V$39,IF($A320=2,S320/Pieņēmumi!$V$40,IF($A320=3,S320/Pieņēmumi!$V$41,S320/Pieņēmumi!$V$42))),$V$10)</f>
        <v>1</v>
      </c>
      <c r="W320" s="6">
        <f t="shared" si="221"/>
        <v>11</v>
      </c>
      <c r="X320" s="6" t="str">
        <f>IF(AND(W320&gt;=0,W320&lt;Pieņēmumi!$V$46),0,
IF(AND(W320&gt;= Pieņēmumi!$V$46,W320&lt;Pieņēmumi!$V$47), "Mikro",
IF(AND(W320&gt;=Pieņēmumi!$V$47,W320&lt;Pieņēmumi!$V$48), "Mazs",
IF(AND(W320&gt;=Pieņēmumi!$V$48,W320&lt;Pieņēmumi!$V$49), "Vidējs","Liels"))))</f>
        <v>Mazs</v>
      </c>
      <c r="Y320" s="9">
        <f>IF(X320="Mikro",Pieņēmumi!$V$31*V320*0.5,
IF(X320="Mazs",Pieņēmumi!$V$31*V320,
IF(X320="Vidējs",Pieņēmumi!$V$32*V320,
IF(X320="Liels",Pieņēmumi!$V$34*V320,
0))))</f>
        <v>0.77808901338313108</v>
      </c>
      <c r="Z320" s="9">
        <f>IF(X320="Mikro",Pieņēmumi!$V$31*V320*0.5,0)</f>
        <v>0</v>
      </c>
      <c r="AA320">
        <v>11</v>
      </c>
      <c r="AB320">
        <v>1</v>
      </c>
      <c r="AC320" s="2">
        <f t="shared" si="243"/>
        <v>11</v>
      </c>
      <c r="AD320" s="6">
        <f>ROUNDUP(IF($A320=1,AA320/Pieņēmumi!$AF$39,IF($A320=2,AA320/Pieņēmumi!$AF$40,IF($A320=3,AA320/Pieņēmumi!$AF$41,AA320/Pieņēmumi!$AF$42))),$AD$10)</f>
        <v>1</v>
      </c>
      <c r="AE320" s="6">
        <f t="shared" si="222"/>
        <v>11</v>
      </c>
      <c r="AF320" s="6" t="str">
        <f>IF(AND(AE320&gt;=0,AE320&lt;Pieņēmumi!$AF$46),0,
IF(AND(AE320&gt;= Pieņēmumi!$AF$46,AE320&lt;Pieņēmumi!$AF$47), "Mikro",
IF(AND(AE320&gt;=Pieņēmumi!$AF$47,AE320&lt;Pieņēmumi!$AF$48), "Mazs",
IF(AND(AE320&gt;=Pieņēmumi!$AF$48,AE320&lt;Pieņēmumi!$AF$49), "Vidējs","Liels"))))</f>
        <v>Mazs</v>
      </c>
      <c r="AG320" s="9">
        <f>IF(AF320="Mikro",Pieņēmumi!$AF$31*AD320*0.5,
IF(AF320="Mazs",Pieņēmumi!$AF$31*AD320,
IF(AF320="Vidējs",Pieņēmumi!$AF$32*AD320,
IF(AF320="Liels",Pieņēmumi!$AF$34*AD320,
0))))</f>
        <v>0.84033613445378152</v>
      </c>
      <c r="AH320" s="9">
        <f>IF(AF320="Mikro",Pieņēmumi!$AF$31*AD320*0.5,0)</f>
        <v>0</v>
      </c>
      <c r="AI320">
        <v>10</v>
      </c>
      <c r="AJ320">
        <v>1</v>
      </c>
      <c r="AK320" s="2">
        <f t="shared" si="254"/>
        <v>10</v>
      </c>
      <c r="AL320" s="6">
        <f>ROUNDUP(IF($A320=1,AI320/Pieņēmumi!$AR$39,IF($A320=2,AI320/Pieņēmumi!$AR$40,IF($A320=3,AI320/Pieņēmumi!$AR$41,AI320/Pieņēmumi!$AR$42))),$AL$10)</f>
        <v>1</v>
      </c>
      <c r="AM320" s="6">
        <f t="shared" si="223"/>
        <v>10</v>
      </c>
      <c r="AN320" s="6" t="str">
        <f>IF(AND(AM320&gt;=0,AM320&lt;Pieņēmumi!$AR$46),0,
IF(AND(AM320&gt;= Pieņēmumi!$AR$46,AM320&lt;Pieņēmumi!$AR$47), "Mikro",
IF(AND(AM320&gt;=Pieņēmumi!$AR$47,AM320&lt;Pieņēmumi!$AR$48), "Mazs",
IF(AND(AM320&gt;=Pieņēmumi!$AR$48,AM320&lt;Pieņēmumi!$AR$49), "Vidējs","Liels"))))</f>
        <v>Mazs</v>
      </c>
      <c r="AO320" s="9">
        <f>IF(AN320="Mikro",Pieņēmumi!$AR$31*AL320*0.5,
IF(AN320="Mazs",Pieņēmumi!$AR$31*AL320,
IF(AN320="Vidējs",Pieņēmumi!$AR$32*AL320,
IF(AN320="Liels",Pieņēmumi!$AR$34*AL320,
0))))</f>
        <v>0.90258325552443208</v>
      </c>
      <c r="AP320" s="9">
        <f>IF(AN320="Mikro",Pieņēmumi!$AR$31*AL320*0.5,0)</f>
        <v>0</v>
      </c>
      <c r="AQ320">
        <v>13</v>
      </c>
      <c r="AR320">
        <v>1</v>
      </c>
      <c r="AS320" s="2">
        <f t="shared" si="241"/>
        <v>13</v>
      </c>
      <c r="AT320" s="6">
        <f>ROUNDUP(IF($A320=1,AQ320/Pieņēmumi!$BC$39,IF($A320=2,AQ320/Pieņēmumi!$BC$40,IF($A320=3,AQ320/Pieņēmumi!$BC$41,AQ320/Pieņēmumi!$BC$42))),$AT$10)</f>
        <v>1</v>
      </c>
      <c r="AU320" s="6">
        <f t="shared" si="224"/>
        <v>13</v>
      </c>
      <c r="AV320" s="6" t="str">
        <f>IF(AND(AU320&gt;=0,AU320&lt;Pieņēmumi!$BC$46),0,
IF(AND(AU320&gt;= Pieņēmumi!$BC$46,AU320&lt;Pieņēmumi!$BC$47), "Mikro",
IF(AND(AU320&gt;=Pieņēmumi!$BC$47,AU320&lt;Pieņēmumi!$BC$48), "Mazs",
IF(AND(AU320&gt;=Pieņēmumi!$BC$48,AU320&lt;Pieņēmumi!$BC$49), "Vidējs","Liels"))))</f>
        <v>Vidējs</v>
      </c>
      <c r="AW320" s="9">
        <f>IF(AV320="Mikro",Pieņēmumi!$BC$31*AT320*0.5,
IF(AV320="Mazs",Pieņēmumi!$BC$31*AT320,
IF(AV320="Vidējs",Pieņēmumi!$BC$32*AT320,
IF(AV320="Liels",Pieņēmumi!$BC$34*AT320,
0))))</f>
        <v>1.1627906976744187</v>
      </c>
      <c r="AX320" s="9">
        <f>IF(AV320="Mikro",Pieņēmumi!$BC$31*AT320*0.5,0)</f>
        <v>0</v>
      </c>
      <c r="AY320">
        <v>20</v>
      </c>
      <c r="AZ320">
        <v>2</v>
      </c>
      <c r="BA320" s="2">
        <f t="shared" si="245"/>
        <v>10</v>
      </c>
      <c r="BB320" s="6">
        <f>ROUNDUP(IF($A320=1,AY320/Pieņēmumi!$BN$39,IF($A320=2,AY320/Pieņēmumi!$BN$40,IF($A320=3,AY320/Pieņēmumi!$BN$41,AY320/Pieņēmumi!$BN$42))),$BB$10)</f>
        <v>1</v>
      </c>
      <c r="BC320" s="6">
        <f t="shared" si="225"/>
        <v>20</v>
      </c>
      <c r="BD320" s="6" t="str">
        <f>IF(AND(BC320&gt;=0,BC320&lt;Pieņēmumi!$BN$46),0,
IF(AND(BC320&gt;= Pieņēmumi!$BN$46,BC320&lt;Pieņēmumi!$BN$47), "Mikro",
IF(AND(BC320&gt;=Pieņēmumi!$BN$47,BC320&lt;Pieņēmumi!$BN$48), "Mazs",
IF(AND(BC320&gt;=Pieņēmumi!$BN$48,BC320&lt;Pieņēmumi!$BN$49), "Vidējs","Liels"))))</f>
        <v>Vidējs</v>
      </c>
      <c r="BE320" s="9">
        <f>IF(BD320="Mikro",Pieņēmumi!$BN$31*BB320*0.5,
IF(BD320="Mazs",Pieņēmumi!$BN$31*BB320,
IF(BD320="Vidējs",Pieņēmumi!$BN$32*BB320,
IF(BD320="Liels",Pieņēmumi!$BN$34*BB320,
0))))</f>
        <v>1.227390180878553</v>
      </c>
      <c r="BF320" s="9">
        <f>IF(BD320="Mikro",Pieņēmumi!$BN$31*BB320*0.5,0)</f>
        <v>0</v>
      </c>
      <c r="BG320">
        <v>14</v>
      </c>
      <c r="BH320">
        <v>1</v>
      </c>
      <c r="BI320" s="2">
        <f t="shared" si="249"/>
        <v>14</v>
      </c>
      <c r="BJ320" s="6">
        <f>ROUNDUP(IF($A320=1,BG320/Pieņēmumi!$BY$39,IF($A320=2,BG320/Pieņēmumi!$BY$40,IF($A320=3,BG320/Pieņēmumi!$BY$41,BG320/Pieņēmumi!$BY$42))),$BJ$10)</f>
        <v>1</v>
      </c>
      <c r="BK320" s="6">
        <f t="shared" si="226"/>
        <v>14</v>
      </c>
      <c r="BL320" s="6" t="str">
        <f>IF(AND(BK320&gt;=0,BK320&lt;Pieņēmumi!$BY$46),0,
IF(AND(BK320&gt;= Pieņēmumi!$BY$46,BK320&lt;Pieņēmumi!$BY$47), "Mikro",
IF(AND(BK320&gt;=Pieņēmumi!$BY$47,BK320&lt;Pieņēmumi!$BY$48), "Mazs",
IF(AND(BK320&gt;=Pieņēmumi!$BY$48,BK320&lt;Pieņēmumi!$BY$49), "Vidējs","Liels"))))</f>
        <v>Vidējs</v>
      </c>
      <c r="BM320" s="9">
        <f>IF(BL320="Mikro",Pieņēmumi!$BY$31*BJ320*0.5,
IF(BL320="Mazs",Pieņēmumi!$BY$31*BJ320,
IF(BL320="Vidējs",Pieņēmumi!$BY$32*BJ320,
IF(BL320="Liels",Pieņēmumi!$BY$34*BJ320,
0))))</f>
        <v>1.2919896640826873</v>
      </c>
      <c r="BN320" s="9">
        <f>IF(BL320="Mikro",Pieņēmumi!$BY$31*BJ320*0.5,0)</f>
        <v>0</v>
      </c>
      <c r="BO320">
        <v>19</v>
      </c>
      <c r="BP320">
        <v>2</v>
      </c>
      <c r="BQ320" s="2">
        <f t="shared" si="253"/>
        <v>9.5</v>
      </c>
      <c r="BR320" s="6">
        <f>ROUNDUP(IF($A320=1,BO320/Pieņēmumi!$CJ$39,IF($A320=2,BO320/Pieņēmumi!$CJ$40,IF($A320=3,BO320/Pieņēmumi!$CJ$41,BO320/Pieņēmumi!$CJ$42))),$BR$10)</f>
        <v>1</v>
      </c>
      <c r="BS320" s="6">
        <f t="shared" si="227"/>
        <v>19</v>
      </c>
      <c r="BT320" s="6" t="str">
        <f>IF(AND(BS320&gt;=0,BS320&lt;Pieņēmumi!$CJ$46),0,
IF(AND(BS320&gt;= Pieņēmumi!$CJ$46,BS320&lt;Pieņēmumi!$CJ$47), "Mikro",
IF(AND(BS320&gt;=Pieņēmumi!$CJ$47,BS320&lt;Pieņēmumi!$CJ$48), "Mazs",
IF(AND(BS320&gt;=Pieņēmumi!$CJ$48,BS320&lt;Pieņēmumi!$CJ$49), "Vidējs","Liels"))))</f>
        <v>Vidējs</v>
      </c>
      <c r="BU320" s="9">
        <f>IF(BT320="Mikro",Pieņēmumi!$CJ$31*BR320*0.5,
IF(BT320="Mazs",Pieņēmumi!$CJ$31*BR320,
IF(BT320="Vidējs",Pieņēmumi!$CJ$32*BR320,
IF(BT320="Liels",Pieņēmumi!$CJ$34*BR320,
0))))</f>
        <v>1.2919896640826873</v>
      </c>
      <c r="BV320" s="9">
        <f>IF(BT320="Mikro",Pieņēmumi!$CJ$31*BR320*0.5,0)</f>
        <v>0</v>
      </c>
      <c r="BW320">
        <v>0</v>
      </c>
      <c r="BX320">
        <v>0</v>
      </c>
      <c r="BY320" s="2">
        <v>0</v>
      </c>
      <c r="BZ320" s="6">
        <f>ROUNDUP(IF($A320=1,BW320/Pieņēmumi!$CU$42,IF($A320=2,BW320/Pieņēmumi!$CU$43,IF($A320=3,BW320/Pieņēmumi!$CU$44,BW320/Pieņēmumi!$CU$45))),$CH$10)</f>
        <v>0</v>
      </c>
      <c r="CA320" s="6">
        <f t="shared" si="228"/>
        <v>0</v>
      </c>
      <c r="CB320" s="6">
        <f>IF(AND(CA320&gt;=0,CA320&lt;Pieņēmumi!$CU$49),0,
IF(AND(CA320&gt;=Pieņēmumi!$CU$49,CA320&lt;Pieņēmumi!$CU$50),"Mazs",
IF(AND(CA320&gt;=Pieņēmumi!$CU$50,CA320&lt;Pieņēmumi!$CU$51),"Vidējs","Liels")))</f>
        <v>0</v>
      </c>
      <c r="CC320" s="9">
        <f>IF(CB320="Mazs",Pieņēmumi!$CU$34*BZ320,IF(CB320="Vidējs",Pieņēmumi!$CU$35*BZ320,IF(CB320="Liels",Pieņēmumi!$CU$37*BZ320,0)))</f>
        <v>0</v>
      </c>
      <c r="CD320" s="9">
        <f>IF(CB320="Mazs",(Pieņēmumi!$CU$35-Pieņēmumi!$CU$34)*BZ320,0)</f>
        <v>0</v>
      </c>
      <c r="CE320">
        <v>0</v>
      </c>
      <c r="CF320">
        <v>0</v>
      </c>
      <c r="CG320" s="2">
        <v>0</v>
      </c>
      <c r="CH320" s="6">
        <f>ROUNDUP(IF($A320=1,CE320/Pieņēmumi!$DE$42,IF($A320=2,CE320/Pieņēmumi!$DE$43,IF($A320=3,CE320/Pieņēmumi!$DE$44,CE320/Pieņēmumi!$DE$45))),$CH$10)</f>
        <v>0</v>
      </c>
      <c r="CI320" s="6">
        <f t="shared" si="229"/>
        <v>0</v>
      </c>
      <c r="CJ320" s="6">
        <f>IF(AND(CI320&gt;=0,CI320&lt;Pieņēmumi!$DE$49),0,
IF(AND(CI320&gt;=Pieņēmumi!$DE$49,CI320&lt;Pieņēmumi!$DE$50),"Mazs",
IF(AND(CI320&gt;=Pieņēmumi!$DE$50,CI320&lt;Pieņēmumi!$DE$51),"Vidējs","Liels")))</f>
        <v>0</v>
      </c>
      <c r="CK320" s="9">
        <f>IF(CJ320="Mazs",Pieņēmumi!$DE$34*CH320,IF(CJ320="Vidējs",Pieņēmumi!$DE$35*CH320,IF(CJ320="Liels",Pieņēmumi!$DE$37*CH320,0)))</f>
        <v>0</v>
      </c>
      <c r="CL320" s="9">
        <f>IF(CJ320="Mazs",(Pieņēmumi!$DE$35-Pieņēmumi!$DE$34)*CH320,0)</f>
        <v>0</v>
      </c>
      <c r="CM320">
        <v>0</v>
      </c>
      <c r="CN320">
        <v>0</v>
      </c>
      <c r="CO320" s="2">
        <v>0</v>
      </c>
      <c r="CP320" s="6">
        <f>ROUNDUP(IF($A320=1,CM320/Pieņēmumi!$DO$42,IF($A320=2,CM320/Pieņēmumi!$DO$43,IF($A320=3,CM320/Pieņēmumi!$DO$44,CM320/Pieņēmumi!$DO$45))),$CP$10)</f>
        <v>0</v>
      </c>
      <c r="CQ320" s="6">
        <f t="shared" si="230"/>
        <v>0</v>
      </c>
      <c r="CR320" s="6">
        <f>IF(AND(CQ320&gt;=0,CQ320&lt;Pieņēmumi!$DO$49),0,
IF(AND(CQ320&gt;=Pieņēmumi!$DO$49,CQ320&lt;Pieņēmumi!$DO$50),"Mazs",
IF(AND(CQ320&gt;=Pieņēmumi!$DO$50,CQ320&lt;Pieņēmumi!$DO$51),"Vidējs","Liels")))</f>
        <v>0</v>
      </c>
      <c r="CS320" s="9">
        <f>IF(CR320="Mazs",Pieņēmumi!$DO$34*CP320,IF(CR320="Vidējs",Pieņēmumi!$DO$35*CP320,IF(CR320="Liels",Pieņēmumi!$DO$37*CP320,0)))</f>
        <v>0</v>
      </c>
      <c r="CT320" s="9">
        <f>IF(CR320="Mazs",(Pieņēmumi!$DO$35-Pieņēmumi!$DO$34)*CP320,0)</f>
        <v>0</v>
      </c>
      <c r="CU320" s="6">
        <f t="shared" si="231"/>
        <v>126</v>
      </c>
      <c r="CV320" s="6">
        <f t="shared" si="232"/>
        <v>11</v>
      </c>
      <c r="CW320" s="2">
        <f t="shared" si="233"/>
        <v>11.454545454545455</v>
      </c>
      <c r="CX320" t="str">
        <f t="shared" si="234"/>
        <v>Vidējā</v>
      </c>
    </row>
    <row r="321" spans="1:102" x14ac:dyDescent="0.25">
      <c r="A321" s="5">
        <v>3</v>
      </c>
      <c r="B321" s="23">
        <v>0.47226458967018803</v>
      </c>
      <c r="C321">
        <v>11</v>
      </c>
      <c r="D321">
        <v>1</v>
      </c>
      <c r="E321" s="2">
        <f t="shared" si="250"/>
        <v>11</v>
      </c>
      <c r="F321" s="6">
        <f>ROUNDUP(IF($A321=1,C321/Pieņēmumi!$B$39,IF($A321=2,C321/Pieņēmumi!$B$40,IF($A321=3,C321/Pieņēmumi!$B$41,C321/Pieņēmumi!$B$42))),$F$10)</f>
        <v>1</v>
      </c>
      <c r="G321" s="6">
        <f t="shared" si="219"/>
        <v>11</v>
      </c>
      <c r="H321" s="6" t="str">
        <f>IF(AND(G321&gt;=0,G321&lt;Pieņēmumi!$B$46),0,
IF(AND(G321&gt;= Pieņēmumi!$B$46,G321&lt;Pieņēmumi!$B$47), "Mikro",
IF(AND(G321&gt;=Pieņēmumi!$B$47,G321&lt;Pieņēmumi!$B$48), "Mazs",
IF(AND(G321&gt;=Pieņēmumi!$B$48,G321&lt;Pieņēmumi!$B$49), "Vidējs","Liels"))))</f>
        <v>Mazs</v>
      </c>
      <c r="I321" s="9">
        <f>IF(H321="Mikro",Pieņēmumi!$B$31*F321*0.5,
IF(H321="Mazs",Pieņēmumi!$B$31*F321,
IF(H321="Vidējs",Pieņēmumi!$B$32*F321,
IF(H321="Liels",Pieņēmumi!$B$34*F321,
0))))</f>
        <v>0.71584189231248063</v>
      </c>
      <c r="J321" s="9">
        <f>IF(H321="Mikro",Pieņēmumi!$B$31*F321*0.5,0)</f>
        <v>0</v>
      </c>
      <c r="K321">
        <v>7</v>
      </c>
      <c r="L321">
        <v>1</v>
      </c>
      <c r="M321" s="2">
        <f t="shared" si="251"/>
        <v>7</v>
      </c>
      <c r="N321" s="6">
        <f>ROUNDUP(IF($A321=1,K321/Pieņēmumi!$L$39,IF($A321=2,K321/Pieņēmumi!$L$40,IF($A321=3,K321/Pieņēmumi!$L$41,K321/Pieņēmumi!$L$42))),$N$10)</f>
        <v>1</v>
      </c>
      <c r="O321" s="6">
        <f t="shared" si="220"/>
        <v>7</v>
      </c>
      <c r="P321" s="6" t="str">
        <f>IF(AND(O321&gt;=0,O321&lt;Pieņēmumi!$L$46),0,
IF(AND(O321&gt;= Pieņēmumi!$L$46,O321&lt;Pieņēmumi!$L$47), "Mikro",
IF(AND(O321&gt;=Pieņēmumi!$L$47,O321&lt;Pieņēmumi!$L$48), "Mazs",
IF(AND(O321&gt;=Pieņēmumi!$L$48,O321&lt;Pieņēmumi!$L$49), "Vidējs","Liels"))))</f>
        <v>Mikro</v>
      </c>
      <c r="Q321" s="9">
        <f>IF(P321="Mikro",Pieņēmumi!$L$31*N321*0.5,
IF(P321="Mazs",Pieņēmumi!$L$31*N321,
IF(P321="Vidējs",Pieņēmumi!$L$32*N321,
IF(P321="Liels",Pieņēmumi!$L$34*N321,
0))))</f>
        <v>0.3734827264239029</v>
      </c>
      <c r="R321" s="9">
        <f>IF(P321="Mikro",Pieņēmumi!$L$31*N321*0.5,0)</f>
        <v>0.3734827264239029</v>
      </c>
      <c r="S321">
        <v>9</v>
      </c>
      <c r="T321">
        <v>1</v>
      </c>
      <c r="U321" s="2">
        <f t="shared" si="252"/>
        <v>9</v>
      </c>
      <c r="V321" s="6">
        <f>ROUNDUP(IF($A321=1,S321/Pieņēmumi!$V$39,IF($A321=2,S321/Pieņēmumi!$V$40,IF($A321=3,S321/Pieņēmumi!$V$41,S321/Pieņēmumi!$V$42))),$V$10)</f>
        <v>1</v>
      </c>
      <c r="W321" s="6">
        <f t="shared" si="221"/>
        <v>9</v>
      </c>
      <c r="X321" s="6" t="str">
        <f>IF(AND(W321&gt;=0,W321&lt;Pieņēmumi!$V$46),0,
IF(AND(W321&gt;= Pieņēmumi!$V$46,W321&lt;Pieņēmumi!$V$47), "Mikro",
IF(AND(W321&gt;=Pieņēmumi!$V$47,W321&lt;Pieņēmumi!$V$48), "Mazs",
IF(AND(W321&gt;=Pieņēmumi!$V$48,W321&lt;Pieņēmumi!$V$49), "Vidējs","Liels"))))</f>
        <v>Mazs</v>
      </c>
      <c r="Y321" s="9">
        <f>IF(X321="Mikro",Pieņēmumi!$V$31*V321*0.5,
IF(X321="Mazs",Pieņēmumi!$V$31*V321,
IF(X321="Vidējs",Pieņēmumi!$V$32*V321,
IF(X321="Liels",Pieņēmumi!$V$34*V321,
0))))</f>
        <v>0.77808901338313108</v>
      </c>
      <c r="Z321" s="9">
        <f>IF(X321="Mikro",Pieņēmumi!$V$31*V321*0.5,0)</f>
        <v>0</v>
      </c>
      <c r="AA321">
        <v>7</v>
      </c>
      <c r="AB321">
        <v>1</v>
      </c>
      <c r="AC321" s="2">
        <f t="shared" si="243"/>
        <v>7</v>
      </c>
      <c r="AD321" s="6">
        <f>ROUNDUP(IF($A321=1,AA321/Pieņēmumi!$AF$39,IF($A321=2,AA321/Pieņēmumi!$AF$40,IF($A321=3,AA321/Pieņēmumi!$AF$41,AA321/Pieņēmumi!$AF$42))),$AD$10)</f>
        <v>1</v>
      </c>
      <c r="AE321" s="6">
        <f t="shared" si="222"/>
        <v>7</v>
      </c>
      <c r="AF321" s="6" t="str">
        <f>IF(AND(AE321&gt;=0,AE321&lt;Pieņēmumi!$AF$46),0,
IF(AND(AE321&gt;= Pieņēmumi!$AF$46,AE321&lt;Pieņēmumi!$AF$47), "Mikro",
IF(AND(AE321&gt;=Pieņēmumi!$AF$47,AE321&lt;Pieņēmumi!$AF$48), "Mazs",
IF(AND(AE321&gt;=Pieņēmumi!$AF$48,AE321&lt;Pieņēmumi!$AF$49), "Vidējs","Liels"))))</f>
        <v>Mikro</v>
      </c>
      <c r="AG321" s="9">
        <f>IF(AF321="Mikro",Pieņēmumi!$AF$31*AD321*0.5,
IF(AF321="Mazs",Pieņēmumi!$AF$31*AD321,
IF(AF321="Vidējs",Pieņēmumi!$AF$32*AD321,
IF(AF321="Liels",Pieņēmumi!$AF$34*AD321,
0))))</f>
        <v>0.42016806722689076</v>
      </c>
      <c r="AH321" s="9">
        <f>IF(AF321="Mikro",Pieņēmumi!$AF$31*AD321*0.5,0)</f>
        <v>0.42016806722689076</v>
      </c>
      <c r="AI321">
        <v>14</v>
      </c>
      <c r="AJ321">
        <v>1</v>
      </c>
      <c r="AK321" s="2">
        <f t="shared" si="254"/>
        <v>14</v>
      </c>
      <c r="AL321" s="6">
        <f>ROUNDUP(IF($A321=1,AI321/Pieņēmumi!$AR$39,IF($A321=2,AI321/Pieņēmumi!$AR$40,IF($A321=3,AI321/Pieņēmumi!$AR$41,AI321/Pieņēmumi!$AR$42))),$AL$10)</f>
        <v>1</v>
      </c>
      <c r="AM321" s="6">
        <f t="shared" si="223"/>
        <v>14</v>
      </c>
      <c r="AN321" s="6" t="str">
        <f>IF(AND(AM321&gt;=0,AM321&lt;Pieņēmumi!$AR$46),0,
IF(AND(AM321&gt;= Pieņēmumi!$AR$46,AM321&lt;Pieņēmumi!$AR$47), "Mikro",
IF(AND(AM321&gt;=Pieņēmumi!$AR$47,AM321&lt;Pieņēmumi!$AR$48), "Mazs",
IF(AND(AM321&gt;=Pieņēmumi!$AR$48,AM321&lt;Pieņēmumi!$AR$49), "Vidējs","Liels"))))</f>
        <v>Vidējs</v>
      </c>
      <c r="AO321" s="9">
        <f>IF(AN321="Mikro",Pieņēmumi!$AR$31*AL321*0.5,
IF(AN321="Mazs",Pieņēmumi!$AR$31*AL321,
IF(AN321="Vidējs",Pieņēmumi!$AR$32*AL321,
IF(AN321="Liels",Pieņēmumi!$AR$34*AL321,
0))))</f>
        <v>1.0981912144702843</v>
      </c>
      <c r="AP321" s="9">
        <f>IF(AN321="Mikro",Pieņēmumi!$AR$31*AL321*0.5,0)</f>
        <v>0</v>
      </c>
      <c r="AQ321">
        <v>16</v>
      </c>
      <c r="AR321">
        <v>1</v>
      </c>
      <c r="AS321" s="2">
        <f t="shared" si="241"/>
        <v>16</v>
      </c>
      <c r="AT321" s="6">
        <f>ROUNDUP(IF($A321=1,AQ321/Pieņēmumi!$BC$39,IF($A321=2,AQ321/Pieņēmumi!$BC$40,IF($A321=3,AQ321/Pieņēmumi!$BC$41,AQ321/Pieņēmumi!$BC$42))),$AT$10)</f>
        <v>1</v>
      </c>
      <c r="AU321" s="6">
        <f t="shared" si="224"/>
        <v>16</v>
      </c>
      <c r="AV321" s="6" t="str">
        <f>IF(AND(AU321&gt;=0,AU321&lt;Pieņēmumi!$BC$46),0,
IF(AND(AU321&gt;= Pieņēmumi!$BC$46,AU321&lt;Pieņēmumi!$BC$47), "Mikro",
IF(AND(AU321&gt;=Pieņēmumi!$BC$47,AU321&lt;Pieņēmumi!$BC$48), "Mazs",
IF(AND(AU321&gt;=Pieņēmumi!$BC$48,AU321&lt;Pieņēmumi!$BC$49), "Vidējs","Liels"))))</f>
        <v>Vidējs</v>
      </c>
      <c r="AW321" s="9">
        <f>IF(AV321="Mikro",Pieņēmumi!$BC$31*AT321*0.5,
IF(AV321="Mazs",Pieņēmumi!$BC$31*AT321,
IF(AV321="Vidējs",Pieņēmumi!$BC$32*AT321,
IF(AV321="Liels",Pieņēmumi!$BC$34*AT321,
0))))</f>
        <v>1.1627906976744187</v>
      </c>
      <c r="AX321" s="9">
        <f>IF(AV321="Mikro",Pieņēmumi!$BC$31*AT321*0.5,0)</f>
        <v>0</v>
      </c>
      <c r="AY321">
        <v>16</v>
      </c>
      <c r="AZ321">
        <v>1</v>
      </c>
      <c r="BA321" s="2">
        <f t="shared" si="245"/>
        <v>16</v>
      </c>
      <c r="BB321" s="6">
        <f>ROUNDUP(IF($A321=1,AY321/Pieņēmumi!$BN$39,IF($A321=2,AY321/Pieņēmumi!$BN$40,IF($A321=3,AY321/Pieņēmumi!$BN$41,AY321/Pieņēmumi!$BN$42))),$BB$10)</f>
        <v>1</v>
      </c>
      <c r="BC321" s="6">
        <f t="shared" si="225"/>
        <v>16</v>
      </c>
      <c r="BD321" s="6" t="str">
        <f>IF(AND(BC321&gt;=0,BC321&lt;Pieņēmumi!$BN$46),0,
IF(AND(BC321&gt;= Pieņēmumi!$BN$46,BC321&lt;Pieņēmumi!$BN$47), "Mikro",
IF(AND(BC321&gt;=Pieņēmumi!$BN$47,BC321&lt;Pieņēmumi!$BN$48), "Mazs",
IF(AND(BC321&gt;=Pieņēmumi!$BN$48,BC321&lt;Pieņēmumi!$BN$49), "Vidējs","Liels"))))</f>
        <v>Vidējs</v>
      </c>
      <c r="BE321" s="9">
        <f>IF(BD321="Mikro",Pieņēmumi!$BN$31*BB321*0.5,
IF(BD321="Mazs",Pieņēmumi!$BN$31*BB321,
IF(BD321="Vidējs",Pieņēmumi!$BN$32*BB321,
IF(BD321="Liels",Pieņēmumi!$BN$34*BB321,
0))))</f>
        <v>1.227390180878553</v>
      </c>
      <c r="BF321" s="9">
        <f>IF(BD321="Mikro",Pieņēmumi!$BN$31*BB321*0.5,0)</f>
        <v>0</v>
      </c>
      <c r="BG321">
        <v>16</v>
      </c>
      <c r="BH321">
        <v>1</v>
      </c>
      <c r="BI321" s="2">
        <f t="shared" si="249"/>
        <v>16</v>
      </c>
      <c r="BJ321" s="6">
        <f>ROUNDUP(IF($A321=1,BG321/Pieņēmumi!$BY$39,IF($A321=2,BG321/Pieņēmumi!$BY$40,IF($A321=3,BG321/Pieņēmumi!$BY$41,BG321/Pieņēmumi!$BY$42))),$BJ$10)</f>
        <v>1</v>
      </c>
      <c r="BK321" s="6">
        <f t="shared" si="226"/>
        <v>16</v>
      </c>
      <c r="BL321" s="6" t="str">
        <f>IF(AND(BK321&gt;=0,BK321&lt;Pieņēmumi!$BY$46),0,
IF(AND(BK321&gt;= Pieņēmumi!$BY$46,BK321&lt;Pieņēmumi!$BY$47), "Mikro",
IF(AND(BK321&gt;=Pieņēmumi!$BY$47,BK321&lt;Pieņēmumi!$BY$48), "Mazs",
IF(AND(BK321&gt;=Pieņēmumi!$BY$48,BK321&lt;Pieņēmumi!$BY$49), "Vidējs","Liels"))))</f>
        <v>Vidējs</v>
      </c>
      <c r="BM321" s="9">
        <f>IF(BL321="Mikro",Pieņēmumi!$BY$31*BJ321*0.5,
IF(BL321="Mazs",Pieņēmumi!$BY$31*BJ321,
IF(BL321="Vidējs",Pieņēmumi!$BY$32*BJ321,
IF(BL321="Liels",Pieņēmumi!$BY$34*BJ321,
0))))</f>
        <v>1.2919896640826873</v>
      </c>
      <c r="BN321" s="9">
        <f>IF(BL321="Mikro",Pieņēmumi!$BY$31*BJ321*0.5,0)</f>
        <v>0</v>
      </c>
      <c r="BO321">
        <v>12</v>
      </c>
      <c r="BP321">
        <v>1</v>
      </c>
      <c r="BQ321" s="2">
        <f t="shared" si="253"/>
        <v>12</v>
      </c>
      <c r="BR321" s="6">
        <f>ROUNDUP(IF($A321=1,BO321/Pieņēmumi!$CJ$39,IF($A321=2,BO321/Pieņēmumi!$CJ$40,IF($A321=3,BO321/Pieņēmumi!$CJ$41,BO321/Pieņēmumi!$CJ$42))),$BR$10)</f>
        <v>1</v>
      </c>
      <c r="BS321" s="6">
        <f t="shared" si="227"/>
        <v>12</v>
      </c>
      <c r="BT321" s="6" t="str">
        <f>IF(AND(BS321&gt;=0,BS321&lt;Pieņēmumi!$CJ$46),0,
IF(AND(BS321&gt;= Pieņēmumi!$CJ$46,BS321&lt;Pieņēmumi!$CJ$47), "Mikro",
IF(AND(BS321&gt;=Pieņēmumi!$CJ$47,BS321&lt;Pieņēmumi!$CJ$48), "Mazs",
IF(AND(BS321&gt;=Pieņēmumi!$CJ$48,BS321&lt;Pieņēmumi!$CJ$49), "Vidējs","Liels"))))</f>
        <v>Vidējs</v>
      </c>
      <c r="BU321" s="9">
        <f>IF(BT321="Mikro",Pieņēmumi!$CJ$31*BR321*0.5,
IF(BT321="Mazs",Pieņēmumi!$CJ$31*BR321,
IF(BT321="Vidējs",Pieņēmumi!$CJ$32*BR321,
IF(BT321="Liels",Pieņēmumi!$CJ$34*BR321,
0))))</f>
        <v>1.2919896640826873</v>
      </c>
      <c r="BV321" s="9">
        <f>IF(BT321="Mikro",Pieņēmumi!$CJ$31*BR321*0.5,0)</f>
        <v>0</v>
      </c>
      <c r="BW321">
        <v>0</v>
      </c>
      <c r="BX321">
        <v>0</v>
      </c>
      <c r="BY321" s="2">
        <v>0</v>
      </c>
      <c r="BZ321" s="6">
        <f>ROUNDUP(IF($A321=1,BW321/Pieņēmumi!$CU$42,IF($A321=2,BW321/Pieņēmumi!$CU$43,IF($A321=3,BW321/Pieņēmumi!$CU$44,BW321/Pieņēmumi!$CU$45))),$CH$10)</f>
        <v>0</v>
      </c>
      <c r="CA321" s="6">
        <f t="shared" si="228"/>
        <v>0</v>
      </c>
      <c r="CB321" s="6">
        <f>IF(AND(CA321&gt;=0,CA321&lt;Pieņēmumi!$CU$49),0,
IF(AND(CA321&gt;=Pieņēmumi!$CU$49,CA321&lt;Pieņēmumi!$CU$50),"Mazs",
IF(AND(CA321&gt;=Pieņēmumi!$CU$50,CA321&lt;Pieņēmumi!$CU$51),"Vidējs","Liels")))</f>
        <v>0</v>
      </c>
      <c r="CC321" s="9">
        <f>IF(CB321="Mazs",Pieņēmumi!$CU$34*BZ321,IF(CB321="Vidējs",Pieņēmumi!$CU$35*BZ321,IF(CB321="Liels",Pieņēmumi!$CU$37*BZ321,0)))</f>
        <v>0</v>
      </c>
      <c r="CD321" s="9">
        <f>IF(CB321="Mazs",(Pieņēmumi!$CU$35-Pieņēmumi!$CU$34)*BZ321,0)</f>
        <v>0</v>
      </c>
      <c r="CE321">
        <v>0</v>
      </c>
      <c r="CF321">
        <v>0</v>
      </c>
      <c r="CG321" s="2">
        <v>0</v>
      </c>
      <c r="CH321" s="6">
        <f>ROUNDUP(IF($A321=1,CE321/Pieņēmumi!$DE$42,IF($A321=2,CE321/Pieņēmumi!$DE$43,IF($A321=3,CE321/Pieņēmumi!$DE$44,CE321/Pieņēmumi!$DE$45))),$CH$10)</f>
        <v>0</v>
      </c>
      <c r="CI321" s="6">
        <f t="shared" si="229"/>
        <v>0</v>
      </c>
      <c r="CJ321" s="6">
        <f>IF(AND(CI321&gt;=0,CI321&lt;Pieņēmumi!$DE$49),0,
IF(AND(CI321&gt;=Pieņēmumi!$DE$49,CI321&lt;Pieņēmumi!$DE$50),"Mazs",
IF(AND(CI321&gt;=Pieņēmumi!$DE$50,CI321&lt;Pieņēmumi!$DE$51),"Vidējs","Liels")))</f>
        <v>0</v>
      </c>
      <c r="CK321" s="9">
        <f>IF(CJ321="Mazs",Pieņēmumi!$DE$34*CH321,IF(CJ321="Vidējs",Pieņēmumi!$DE$35*CH321,IF(CJ321="Liels",Pieņēmumi!$DE$37*CH321,0)))</f>
        <v>0</v>
      </c>
      <c r="CL321" s="9">
        <f>IF(CJ321="Mazs",(Pieņēmumi!$DE$35-Pieņēmumi!$DE$34)*CH321,0)</f>
        <v>0</v>
      </c>
      <c r="CM321">
        <v>0</v>
      </c>
      <c r="CN321">
        <v>0</v>
      </c>
      <c r="CO321" s="2">
        <v>0</v>
      </c>
      <c r="CP321" s="6">
        <f>ROUNDUP(IF($A321=1,CM321/Pieņēmumi!$DO$42,IF($A321=2,CM321/Pieņēmumi!$DO$43,IF($A321=3,CM321/Pieņēmumi!$DO$44,CM321/Pieņēmumi!$DO$45))),$CP$10)</f>
        <v>0</v>
      </c>
      <c r="CQ321" s="6">
        <f t="shared" si="230"/>
        <v>0</v>
      </c>
      <c r="CR321" s="6">
        <f>IF(AND(CQ321&gt;=0,CQ321&lt;Pieņēmumi!$DO$49),0,
IF(AND(CQ321&gt;=Pieņēmumi!$DO$49,CQ321&lt;Pieņēmumi!$DO$50),"Mazs",
IF(AND(CQ321&gt;=Pieņēmumi!$DO$50,CQ321&lt;Pieņēmumi!$DO$51),"Vidējs","Liels")))</f>
        <v>0</v>
      </c>
      <c r="CS321" s="9">
        <f>IF(CR321="Mazs",Pieņēmumi!$DO$34*CP321,IF(CR321="Vidējs",Pieņēmumi!$DO$35*CP321,IF(CR321="Liels",Pieņēmumi!$DO$37*CP321,0)))</f>
        <v>0</v>
      </c>
      <c r="CT321" s="9">
        <f>IF(CR321="Mazs",(Pieņēmumi!$DO$35-Pieņēmumi!$DO$34)*CP321,0)</f>
        <v>0</v>
      </c>
      <c r="CU321" s="6">
        <f t="shared" si="231"/>
        <v>108</v>
      </c>
      <c r="CV321" s="6">
        <f t="shared" si="232"/>
        <v>9</v>
      </c>
      <c r="CW321" s="2">
        <f t="shared" si="233"/>
        <v>12</v>
      </c>
      <c r="CX321" t="str">
        <f t="shared" si="234"/>
        <v>Vidējā</v>
      </c>
    </row>
    <row r="322" spans="1:102" x14ac:dyDescent="0.25">
      <c r="A322" s="5">
        <v>1</v>
      </c>
      <c r="B322" s="23">
        <v>0.47061892278957229</v>
      </c>
      <c r="C322">
        <v>40</v>
      </c>
      <c r="D322">
        <v>2</v>
      </c>
      <c r="E322" s="2">
        <f t="shared" si="250"/>
        <v>20</v>
      </c>
      <c r="F322" s="6">
        <f>ROUNDUP(IF($A322=1,C322/Pieņēmumi!$B$39,IF($A322=2,C322/Pieņēmumi!$B$40,IF($A322=3,C322/Pieņēmumi!$B$41,C322/Pieņēmumi!$B$42))),$F$10)</f>
        <v>2</v>
      </c>
      <c r="G322" s="6">
        <f t="shared" si="219"/>
        <v>20</v>
      </c>
      <c r="H322" s="6" t="str">
        <f>IF(AND(G322&gt;=0,G322&lt;Pieņēmumi!$B$46),0,
IF(AND(G322&gt;= Pieņēmumi!$B$46,G322&lt;Pieņēmumi!$B$47), "Mikro",
IF(AND(G322&gt;=Pieņēmumi!$B$47,G322&lt;Pieņēmumi!$B$48), "Mazs",
IF(AND(G322&gt;=Pieņēmumi!$B$48,G322&lt;Pieņēmumi!$B$49), "Vidējs","Liels"))))</f>
        <v>Vidējs</v>
      </c>
      <c r="I322" s="9">
        <f>IF(H322="Mikro",Pieņēmumi!$B$31*F322*0.5,
IF(H322="Mazs",Pieņēmumi!$B$31*F322,
IF(H322="Vidējs",Pieņēmumi!$B$32*F322,
IF(H322="Liels",Pieņēmumi!$B$34*F322,
0))))</f>
        <v>1.614987080103359</v>
      </c>
      <c r="J322" s="9">
        <f>IF(H322="Mikro",Pieņēmumi!$B$31*F322*0.5,0)</f>
        <v>0</v>
      </c>
      <c r="K322">
        <v>30</v>
      </c>
      <c r="L322">
        <v>2</v>
      </c>
      <c r="M322" s="2">
        <f t="shared" si="251"/>
        <v>15</v>
      </c>
      <c r="N322" s="6">
        <f>ROUNDUP(IF($A322=1,K322/Pieņēmumi!$L$39,IF($A322=2,K322/Pieņēmumi!$L$40,IF($A322=3,K322/Pieņēmumi!$L$41,K322/Pieņēmumi!$L$42))),$N$10)</f>
        <v>2</v>
      </c>
      <c r="O322" s="6">
        <f t="shared" si="220"/>
        <v>15</v>
      </c>
      <c r="P322" s="6" t="str">
        <f>IF(AND(O322&gt;=0,O322&lt;Pieņēmumi!$L$46),0,
IF(AND(O322&gt;= Pieņēmumi!$L$46,O322&lt;Pieņēmumi!$L$47), "Mikro",
IF(AND(O322&gt;=Pieņēmumi!$L$47,O322&lt;Pieņēmumi!$L$48), "Mazs",
IF(AND(O322&gt;=Pieņēmumi!$L$48,O322&lt;Pieņēmumi!$L$49), "Vidējs","Liels"))))</f>
        <v>Vidējs</v>
      </c>
      <c r="Q322" s="9">
        <f>IF(P322="Mikro",Pieņēmumi!$L$31*N322*0.5,
IF(P322="Mazs",Pieņēmumi!$L$31*N322,
IF(P322="Vidējs",Pieņēmumi!$L$32*N322,
IF(P322="Liels",Pieņēmumi!$L$34*N322,
0))))</f>
        <v>1.6795865633074938</v>
      </c>
      <c r="R322" s="9">
        <f>IF(P322="Mikro",Pieņēmumi!$L$31*N322*0.5,0)</f>
        <v>0</v>
      </c>
      <c r="S322">
        <v>16</v>
      </c>
      <c r="T322">
        <v>1</v>
      </c>
      <c r="U322" s="2">
        <f t="shared" si="252"/>
        <v>16</v>
      </c>
      <c r="V322" s="6">
        <f>ROUNDUP(IF($A322=1,S322/Pieņēmumi!$V$39,IF($A322=2,S322/Pieņēmumi!$V$40,IF($A322=3,S322/Pieņēmumi!$V$41,S322/Pieņēmumi!$V$42))),$V$10)</f>
        <v>1</v>
      </c>
      <c r="W322" s="6">
        <f t="shared" si="221"/>
        <v>16</v>
      </c>
      <c r="X322" s="6" t="str">
        <f>IF(AND(W322&gt;=0,W322&lt;Pieņēmumi!$V$46),0,
IF(AND(W322&gt;= Pieņēmumi!$V$46,W322&lt;Pieņēmumi!$V$47), "Mikro",
IF(AND(W322&gt;=Pieņēmumi!$V$47,W322&lt;Pieņēmumi!$V$48), "Mazs",
IF(AND(W322&gt;=Pieņēmumi!$V$48,W322&lt;Pieņēmumi!$V$49), "Vidējs","Liels"))))</f>
        <v>Vidējs</v>
      </c>
      <c r="Y322" s="9">
        <f>IF(X322="Mikro",Pieņēmumi!$V$31*V322*0.5,
IF(X322="Mazs",Pieņēmumi!$V$31*V322,
IF(X322="Vidējs",Pieņēmumi!$V$32*V322,
IF(X322="Liels",Pieņēmumi!$V$34*V322,
0))))</f>
        <v>0.87209302325581406</v>
      </c>
      <c r="Z322" s="9">
        <f>IF(X322="Mikro",Pieņēmumi!$V$31*V322*0.5,0)</f>
        <v>0</v>
      </c>
      <c r="AA322">
        <v>25</v>
      </c>
      <c r="AB322">
        <v>1</v>
      </c>
      <c r="AC322" s="2">
        <f t="shared" si="243"/>
        <v>25</v>
      </c>
      <c r="AD322" s="6">
        <f>ROUNDUP(IF($A322=1,AA322/Pieņēmumi!$AF$39,IF($A322=2,AA322/Pieņēmumi!$AF$40,IF($A322=3,AA322/Pieņēmumi!$AF$41,AA322/Pieņēmumi!$AF$42))),$AD$10)</f>
        <v>2</v>
      </c>
      <c r="AE322" s="6">
        <f t="shared" si="222"/>
        <v>12.5</v>
      </c>
      <c r="AF322" s="6" t="str">
        <f>IF(AND(AE322&gt;=0,AE322&lt;Pieņēmumi!$AF$46),0,
IF(AND(AE322&gt;= Pieņēmumi!$AF$46,AE322&lt;Pieņēmumi!$AF$47), "Mikro",
IF(AND(AE322&gt;=Pieņēmumi!$AF$47,AE322&lt;Pieņēmumi!$AF$48), "Mazs",
IF(AND(AE322&gt;=Pieņēmumi!$AF$48,AE322&lt;Pieņēmumi!$AF$49), "Vidējs","Liels"))))</f>
        <v>Vidējs</v>
      </c>
      <c r="AG322" s="9">
        <f>IF(AF322="Mikro",Pieņēmumi!$AF$31*AD322*0.5,
IF(AF322="Mazs",Pieņēmumi!$AF$31*AD322,
IF(AF322="Vidējs",Pieņēmumi!$AF$32*AD322,
IF(AF322="Liels",Pieņēmumi!$AF$34*AD322,
0))))</f>
        <v>2.0671834625323</v>
      </c>
      <c r="AH322" s="9">
        <f>IF(AF322="Mikro",Pieņēmumi!$AF$31*AD322*0.5,0)</f>
        <v>0</v>
      </c>
      <c r="AI322">
        <v>28</v>
      </c>
      <c r="AJ322">
        <v>1</v>
      </c>
      <c r="AK322" s="2">
        <f t="shared" si="254"/>
        <v>28</v>
      </c>
      <c r="AL322" s="6">
        <f>ROUNDUP(IF($A322=1,AI322/Pieņēmumi!$AR$39,IF($A322=2,AI322/Pieņēmumi!$AR$40,IF($A322=3,AI322/Pieņēmumi!$AR$41,AI322/Pieņēmumi!$AR$42))),$AL$10)</f>
        <v>2</v>
      </c>
      <c r="AM322" s="6">
        <f t="shared" si="223"/>
        <v>14</v>
      </c>
      <c r="AN322" s="6" t="str">
        <f>IF(AND(AM322&gt;=0,AM322&lt;Pieņēmumi!$AR$46),0,
IF(AND(AM322&gt;= Pieņēmumi!$AR$46,AM322&lt;Pieņēmumi!$AR$47), "Mikro",
IF(AND(AM322&gt;=Pieņēmumi!$AR$47,AM322&lt;Pieņēmumi!$AR$48), "Mazs",
IF(AND(AM322&gt;=Pieņēmumi!$AR$48,AM322&lt;Pieņēmumi!$AR$49), "Vidējs","Liels"))))</f>
        <v>Vidējs</v>
      </c>
      <c r="AO322" s="9">
        <f>IF(AN322="Mikro",Pieņēmumi!$AR$31*AL322*0.5,
IF(AN322="Mazs",Pieņēmumi!$AR$31*AL322,
IF(AN322="Vidējs",Pieņēmumi!$AR$32*AL322,
IF(AN322="Liels",Pieņēmumi!$AR$34*AL322,
0))))</f>
        <v>2.1963824289405687</v>
      </c>
      <c r="AP322" s="9">
        <f>IF(AN322="Mikro",Pieņēmumi!$AR$31*AL322*0.5,0)</f>
        <v>0</v>
      </c>
      <c r="AQ322">
        <v>24</v>
      </c>
      <c r="AR322">
        <v>1</v>
      </c>
      <c r="AS322" s="2">
        <f t="shared" si="241"/>
        <v>24</v>
      </c>
      <c r="AT322" s="6">
        <f>ROUNDUP(IF($A322=1,AQ322/Pieņēmumi!$BC$39,IF($A322=2,AQ322/Pieņēmumi!$BC$40,IF($A322=3,AQ322/Pieņēmumi!$BC$41,AQ322/Pieņēmumi!$BC$42))),$AT$10)</f>
        <v>1</v>
      </c>
      <c r="AU322" s="6">
        <f t="shared" si="224"/>
        <v>24</v>
      </c>
      <c r="AV322" s="6" t="str">
        <f>IF(AND(AU322&gt;=0,AU322&lt;Pieņēmumi!$BC$46),0,
IF(AND(AU322&gt;= Pieņēmumi!$BC$46,AU322&lt;Pieņēmumi!$BC$47), "Mikro",
IF(AND(AU322&gt;=Pieņēmumi!$BC$47,AU322&lt;Pieņēmumi!$BC$48), "Mazs",
IF(AND(AU322&gt;=Pieņēmumi!$BC$48,AU322&lt;Pieņēmumi!$BC$49), "Vidējs","Liels"))))</f>
        <v>Liels</v>
      </c>
      <c r="AW322" s="9">
        <f>IF(AV322="Mikro",Pieņēmumi!$BC$31*AT322*0.5,
IF(AV322="Mazs",Pieņēmumi!$BC$31*AT322,
IF(AV322="Vidējs",Pieņēmumi!$BC$32*AT322,
IF(AV322="Liels",Pieņēmumi!$BC$34*AT322,
0))))</f>
        <v>1.5151515151515151</v>
      </c>
      <c r="AX322" s="9">
        <f>IF(AV322="Mikro",Pieņēmumi!$BC$31*AT322*0.5,0)</f>
        <v>0</v>
      </c>
      <c r="AY322">
        <v>17</v>
      </c>
      <c r="AZ322">
        <v>1</v>
      </c>
      <c r="BA322" s="2">
        <f t="shared" si="245"/>
        <v>17</v>
      </c>
      <c r="BB322" s="6">
        <f>ROUNDUP(IF($A322=1,AY322/Pieņēmumi!$BN$39,IF($A322=2,AY322/Pieņēmumi!$BN$40,IF($A322=3,AY322/Pieņēmumi!$BN$41,AY322/Pieņēmumi!$BN$42))),$BB$10)</f>
        <v>1</v>
      </c>
      <c r="BC322" s="6">
        <f t="shared" si="225"/>
        <v>17</v>
      </c>
      <c r="BD322" s="6" t="str">
        <f>IF(AND(BC322&gt;=0,BC322&lt;Pieņēmumi!$BN$46),0,
IF(AND(BC322&gt;= Pieņēmumi!$BN$46,BC322&lt;Pieņēmumi!$BN$47), "Mikro",
IF(AND(BC322&gt;=Pieņēmumi!$BN$47,BC322&lt;Pieņēmumi!$BN$48), "Mazs",
IF(AND(BC322&gt;=Pieņēmumi!$BN$48,BC322&lt;Pieņēmumi!$BN$49), "Vidējs","Liels"))))</f>
        <v>Vidējs</v>
      </c>
      <c r="BE322" s="9">
        <f>IF(BD322="Mikro",Pieņēmumi!$BN$31*BB322*0.5,
IF(BD322="Mazs",Pieņēmumi!$BN$31*BB322,
IF(BD322="Vidējs",Pieņēmumi!$BN$32*BB322,
IF(BD322="Liels",Pieņēmumi!$BN$34*BB322,
0))))</f>
        <v>1.227390180878553</v>
      </c>
      <c r="BF322" s="9">
        <f>IF(BD322="Mikro",Pieņēmumi!$BN$31*BB322*0.5,0)</f>
        <v>0</v>
      </c>
      <c r="BG322">
        <v>28</v>
      </c>
      <c r="BH322">
        <v>1</v>
      </c>
      <c r="BI322" s="2">
        <f t="shared" si="249"/>
        <v>28</v>
      </c>
      <c r="BJ322" s="6">
        <f>ROUNDUP(IF($A322=1,BG322/Pieņēmumi!$BY$39,IF($A322=2,BG322/Pieņēmumi!$BY$40,IF($A322=3,BG322/Pieņēmumi!$BY$41,BG322/Pieņēmumi!$BY$42))),$BJ$10)</f>
        <v>2</v>
      </c>
      <c r="BK322" s="6">
        <f t="shared" si="226"/>
        <v>14</v>
      </c>
      <c r="BL322" s="6" t="str">
        <f>IF(AND(BK322&gt;=0,BK322&lt;Pieņēmumi!$BY$46),0,
IF(AND(BK322&gt;= Pieņēmumi!$BY$46,BK322&lt;Pieņēmumi!$BY$47), "Mikro",
IF(AND(BK322&gt;=Pieņēmumi!$BY$47,BK322&lt;Pieņēmumi!$BY$48), "Mazs",
IF(AND(BK322&gt;=Pieņēmumi!$BY$48,BK322&lt;Pieņēmumi!$BY$49), "Vidējs","Liels"))))</f>
        <v>Vidējs</v>
      </c>
      <c r="BM322" s="9">
        <f>IF(BL322="Mikro",Pieņēmumi!$BY$31*BJ322*0.5,
IF(BL322="Mazs",Pieņēmumi!$BY$31*BJ322,
IF(BL322="Vidējs",Pieņēmumi!$BY$32*BJ322,
IF(BL322="Liels",Pieņēmumi!$BY$34*BJ322,
0))))</f>
        <v>2.5839793281653747</v>
      </c>
      <c r="BN322" s="9">
        <f>IF(BL322="Mikro",Pieņēmumi!$BY$31*BJ322*0.5,0)</f>
        <v>0</v>
      </c>
      <c r="BO322">
        <v>25</v>
      </c>
      <c r="BP322">
        <v>1</v>
      </c>
      <c r="BQ322" s="2">
        <f t="shared" si="253"/>
        <v>25</v>
      </c>
      <c r="BR322" s="6">
        <f>ROUNDUP(IF($A322=1,BO322/Pieņēmumi!$CJ$39,IF($A322=2,BO322/Pieņēmumi!$CJ$40,IF($A322=3,BO322/Pieņēmumi!$CJ$41,BO322/Pieņēmumi!$CJ$42))),$BR$10)</f>
        <v>1</v>
      </c>
      <c r="BS322" s="6">
        <f t="shared" si="227"/>
        <v>25</v>
      </c>
      <c r="BT322" s="6" t="str">
        <f>IF(AND(BS322&gt;=0,BS322&lt;Pieņēmumi!$CJ$46),0,
IF(AND(BS322&gt;= Pieņēmumi!$CJ$46,BS322&lt;Pieņēmumi!$CJ$47), "Mikro",
IF(AND(BS322&gt;=Pieņēmumi!$CJ$47,BS322&lt;Pieņēmumi!$CJ$48), "Mazs",
IF(AND(BS322&gt;=Pieņēmumi!$CJ$48,BS322&lt;Pieņēmumi!$CJ$49), "Vidējs","Liels"))))</f>
        <v>Liels</v>
      </c>
      <c r="BU322" s="9">
        <f>IF(BT322="Mikro",Pieņēmumi!$CJ$31*BR322*0.5,
IF(BT322="Mazs",Pieņēmumi!$CJ$31*BR322,
IF(BT322="Vidējs",Pieņēmumi!$CJ$32*BR322,
IF(BT322="Liels",Pieņēmumi!$CJ$34*BR322,
0))))</f>
        <v>1.6955266955266954</v>
      </c>
      <c r="BV322" s="9">
        <f>IF(BT322="Mikro",Pieņēmumi!$CJ$31*BR322*0.5,0)</f>
        <v>0</v>
      </c>
      <c r="BW322">
        <v>0</v>
      </c>
      <c r="BX322">
        <v>0</v>
      </c>
      <c r="BY322" s="2">
        <v>0</v>
      </c>
      <c r="BZ322" s="6">
        <f>ROUNDUP(IF($A322=1,BW322/Pieņēmumi!$CU$42,IF($A322=2,BW322/Pieņēmumi!$CU$43,IF($A322=3,BW322/Pieņēmumi!$CU$44,BW322/Pieņēmumi!$CU$45))),$CH$10)</f>
        <v>0</v>
      </c>
      <c r="CA322" s="6">
        <f t="shared" si="228"/>
        <v>0</v>
      </c>
      <c r="CB322" s="6">
        <f>IF(AND(CA322&gt;=0,CA322&lt;Pieņēmumi!$CU$49),0,
IF(AND(CA322&gt;=Pieņēmumi!$CU$49,CA322&lt;Pieņēmumi!$CU$50),"Mazs",
IF(AND(CA322&gt;=Pieņēmumi!$CU$50,CA322&lt;Pieņēmumi!$CU$51),"Vidējs","Liels")))</f>
        <v>0</v>
      </c>
      <c r="CC322" s="9">
        <f>IF(CB322="Mazs",Pieņēmumi!$CU$34*BZ322,IF(CB322="Vidējs",Pieņēmumi!$CU$35*BZ322,IF(CB322="Liels",Pieņēmumi!$CU$37*BZ322,0)))</f>
        <v>0</v>
      </c>
      <c r="CD322" s="9">
        <f>IF(CB322="Mazs",(Pieņēmumi!$CU$35-Pieņēmumi!$CU$34)*BZ322,0)</f>
        <v>0</v>
      </c>
      <c r="CE322">
        <v>0</v>
      </c>
      <c r="CF322">
        <v>0</v>
      </c>
      <c r="CG322" s="2">
        <v>0</v>
      </c>
      <c r="CH322" s="6">
        <f>ROUNDUP(IF($A322=1,CE322/Pieņēmumi!$DE$42,IF($A322=2,CE322/Pieņēmumi!$DE$43,IF($A322=3,CE322/Pieņēmumi!$DE$44,CE322/Pieņēmumi!$DE$45))),$CH$10)</f>
        <v>0</v>
      </c>
      <c r="CI322" s="6">
        <f t="shared" si="229"/>
        <v>0</v>
      </c>
      <c r="CJ322" s="6">
        <f>IF(AND(CI322&gt;=0,CI322&lt;Pieņēmumi!$DE$49),0,
IF(AND(CI322&gt;=Pieņēmumi!$DE$49,CI322&lt;Pieņēmumi!$DE$50),"Mazs",
IF(AND(CI322&gt;=Pieņēmumi!$DE$50,CI322&lt;Pieņēmumi!$DE$51),"Vidējs","Liels")))</f>
        <v>0</v>
      </c>
      <c r="CK322" s="9">
        <f>IF(CJ322="Mazs",Pieņēmumi!$DE$34*CH322,IF(CJ322="Vidējs",Pieņēmumi!$DE$35*CH322,IF(CJ322="Liels",Pieņēmumi!$DE$37*CH322,0)))</f>
        <v>0</v>
      </c>
      <c r="CL322" s="9">
        <f>IF(CJ322="Mazs",(Pieņēmumi!$DE$35-Pieņēmumi!$DE$34)*CH322,0)</f>
        <v>0</v>
      </c>
      <c r="CM322">
        <v>0</v>
      </c>
      <c r="CN322">
        <v>0</v>
      </c>
      <c r="CO322" s="2">
        <v>0</v>
      </c>
      <c r="CP322" s="6">
        <f>ROUNDUP(IF($A322=1,CM322/Pieņēmumi!$DO$42,IF($A322=2,CM322/Pieņēmumi!$DO$43,IF($A322=3,CM322/Pieņēmumi!$DO$44,CM322/Pieņēmumi!$DO$45))),$CP$10)</f>
        <v>0</v>
      </c>
      <c r="CQ322" s="6">
        <f t="shared" si="230"/>
        <v>0</v>
      </c>
      <c r="CR322" s="6">
        <f>IF(AND(CQ322&gt;=0,CQ322&lt;Pieņēmumi!$DO$49),0,
IF(AND(CQ322&gt;=Pieņēmumi!$DO$49,CQ322&lt;Pieņēmumi!$DO$50),"Mazs",
IF(AND(CQ322&gt;=Pieņēmumi!$DO$50,CQ322&lt;Pieņēmumi!$DO$51),"Vidējs","Liels")))</f>
        <v>0</v>
      </c>
      <c r="CS322" s="9">
        <f>IF(CR322="Mazs",Pieņēmumi!$DO$34*CP322,IF(CR322="Vidējs",Pieņēmumi!$DO$35*CP322,IF(CR322="Liels",Pieņēmumi!$DO$37*CP322,0)))</f>
        <v>0</v>
      </c>
      <c r="CT322" s="9">
        <f>IF(CR322="Mazs",(Pieņēmumi!$DO$35-Pieņēmumi!$DO$34)*CP322,0)</f>
        <v>0</v>
      </c>
      <c r="CU322" s="6">
        <f t="shared" si="231"/>
        <v>233</v>
      </c>
      <c r="CV322" s="6">
        <f t="shared" si="232"/>
        <v>11</v>
      </c>
      <c r="CW322" s="2">
        <f t="shared" si="233"/>
        <v>21.181818181818183</v>
      </c>
      <c r="CX322" t="str">
        <f t="shared" si="234"/>
        <v>Vidējā</v>
      </c>
    </row>
    <row r="323" spans="1:102" x14ac:dyDescent="0.25">
      <c r="A323" s="5">
        <v>1</v>
      </c>
      <c r="B323" s="23">
        <v>0.47061618976961239</v>
      </c>
      <c r="C323">
        <v>55</v>
      </c>
      <c r="D323">
        <v>2</v>
      </c>
      <c r="E323" s="2">
        <f t="shared" si="250"/>
        <v>27.5</v>
      </c>
      <c r="F323" s="6">
        <f>ROUNDUP(IF($A323=1,C323/Pieņēmumi!$B$39,IF($A323=2,C323/Pieņēmumi!$B$40,IF($A323=3,C323/Pieņēmumi!$B$41,C323/Pieņēmumi!$B$42))),$F$10)</f>
        <v>3</v>
      </c>
      <c r="G323" s="6">
        <f t="shared" si="219"/>
        <v>18.333333333333332</v>
      </c>
      <c r="H323" s="6" t="str">
        <f>IF(AND(G323&gt;=0,G323&lt;Pieņēmumi!$B$46),0,
IF(AND(G323&gt;= Pieņēmumi!$B$46,G323&lt;Pieņēmumi!$B$47), "Mikro",
IF(AND(G323&gt;=Pieņēmumi!$B$47,G323&lt;Pieņēmumi!$B$48), "Mazs",
IF(AND(G323&gt;=Pieņēmumi!$B$48,G323&lt;Pieņēmumi!$B$49), "Vidējs","Liels"))))</f>
        <v>Vidējs</v>
      </c>
      <c r="I323" s="9">
        <f>IF(H323="Mikro",Pieņēmumi!$B$31*F323*0.5,
IF(H323="Mazs",Pieņēmumi!$B$31*F323,
IF(H323="Vidējs",Pieņēmumi!$B$32*F323,
IF(H323="Liels",Pieņēmumi!$B$34*F323,
0))))</f>
        <v>2.4224806201550386</v>
      </c>
      <c r="J323" s="9">
        <f>IF(H323="Mikro",Pieņēmumi!$B$31*F323*0.5,0)</f>
        <v>0</v>
      </c>
      <c r="K323">
        <v>55</v>
      </c>
      <c r="L323">
        <v>2</v>
      </c>
      <c r="M323" s="2">
        <f t="shared" si="251"/>
        <v>27.5</v>
      </c>
      <c r="N323" s="6">
        <f>ROUNDUP(IF($A323=1,K323/Pieņēmumi!$L$39,IF($A323=2,K323/Pieņēmumi!$L$40,IF($A323=3,K323/Pieņēmumi!$L$41,K323/Pieņēmumi!$L$42))),$N$10)</f>
        <v>3</v>
      </c>
      <c r="O323" s="6">
        <f t="shared" si="220"/>
        <v>18.333333333333332</v>
      </c>
      <c r="P323" s="6" t="str">
        <f>IF(AND(O323&gt;=0,O323&lt;Pieņēmumi!$L$46),0,
IF(AND(O323&gt;= Pieņēmumi!$L$46,O323&lt;Pieņēmumi!$L$47), "Mikro",
IF(AND(O323&gt;=Pieņēmumi!$L$47,O323&lt;Pieņēmumi!$L$48), "Mazs",
IF(AND(O323&gt;=Pieņēmumi!$L$48,O323&lt;Pieņēmumi!$L$49), "Vidējs","Liels"))))</f>
        <v>Vidējs</v>
      </c>
      <c r="Q323" s="9">
        <f>IF(P323="Mikro",Pieņēmumi!$L$31*N323*0.5,
IF(P323="Mazs",Pieņēmumi!$L$31*N323,
IF(P323="Vidējs",Pieņēmumi!$L$32*N323,
IF(P323="Liels",Pieņēmumi!$L$34*N323,
0))))</f>
        <v>2.5193798449612408</v>
      </c>
      <c r="R323" s="9">
        <f>IF(P323="Mikro",Pieņēmumi!$L$31*N323*0.5,0)</f>
        <v>0</v>
      </c>
      <c r="S323">
        <v>43</v>
      </c>
      <c r="T323">
        <v>2</v>
      </c>
      <c r="U323" s="2">
        <f t="shared" si="252"/>
        <v>21.5</v>
      </c>
      <c r="V323" s="6">
        <f>ROUNDUP(IF($A323=1,S323/Pieņēmumi!$V$39,IF($A323=2,S323/Pieņēmumi!$V$40,IF($A323=3,S323/Pieņēmumi!$V$41,S323/Pieņēmumi!$V$42))),$V$10)</f>
        <v>3</v>
      </c>
      <c r="W323" s="6">
        <f t="shared" si="221"/>
        <v>14.333333333333334</v>
      </c>
      <c r="X323" s="6" t="str">
        <f>IF(AND(W323&gt;=0,W323&lt;Pieņēmumi!$V$46),0,
IF(AND(W323&gt;= Pieņēmumi!$V$46,W323&lt;Pieņēmumi!$V$47), "Mikro",
IF(AND(W323&gt;=Pieņēmumi!$V$47,W323&lt;Pieņēmumi!$V$48), "Mazs",
IF(AND(W323&gt;=Pieņēmumi!$V$48,W323&lt;Pieņēmumi!$V$49), "Vidējs","Liels"))))</f>
        <v>Vidējs</v>
      </c>
      <c r="Y323" s="9">
        <f>IF(X323="Mikro",Pieņēmumi!$V$31*V323*0.5,
IF(X323="Mazs",Pieņēmumi!$V$31*V323,
IF(X323="Vidējs",Pieņēmumi!$V$32*V323,
IF(X323="Liels",Pieņēmumi!$V$34*V323,
0))))</f>
        <v>2.6162790697674421</v>
      </c>
      <c r="Z323" s="9">
        <f>IF(X323="Mikro",Pieņēmumi!$V$31*V323*0.5,0)</f>
        <v>0</v>
      </c>
      <c r="AA323">
        <v>54</v>
      </c>
      <c r="AB323">
        <v>2</v>
      </c>
      <c r="AC323" s="2">
        <f t="shared" si="243"/>
        <v>27</v>
      </c>
      <c r="AD323" s="6">
        <f>ROUNDUP(IF($A323=1,AA323/Pieņēmumi!$AF$39,IF($A323=2,AA323/Pieņēmumi!$AF$40,IF($A323=3,AA323/Pieņēmumi!$AF$41,AA323/Pieņēmumi!$AF$42))),$AD$10)</f>
        <v>3</v>
      </c>
      <c r="AE323" s="6">
        <f t="shared" si="222"/>
        <v>18</v>
      </c>
      <c r="AF323" s="6" t="str">
        <f>IF(AND(AE323&gt;=0,AE323&lt;Pieņēmumi!$AF$46),0,
IF(AND(AE323&gt;= Pieņēmumi!$AF$46,AE323&lt;Pieņēmumi!$AF$47), "Mikro",
IF(AND(AE323&gt;=Pieņēmumi!$AF$47,AE323&lt;Pieņēmumi!$AF$48), "Mazs",
IF(AND(AE323&gt;=Pieņēmumi!$AF$48,AE323&lt;Pieņēmumi!$AF$49), "Vidējs","Liels"))))</f>
        <v>Vidējs</v>
      </c>
      <c r="AG323" s="9">
        <f>IF(AF323="Mikro",Pieņēmumi!$AF$31*AD323*0.5,
IF(AF323="Mazs",Pieņēmumi!$AF$31*AD323,
IF(AF323="Vidējs",Pieņēmumi!$AF$32*AD323,
IF(AF323="Liels",Pieņēmumi!$AF$34*AD323,
0))))</f>
        <v>3.1007751937984498</v>
      </c>
      <c r="AH323" s="9">
        <f>IF(AF323="Mikro",Pieņēmumi!$AF$31*AD323*0.5,0)</f>
        <v>0</v>
      </c>
      <c r="AI323">
        <v>30</v>
      </c>
      <c r="AJ323">
        <v>1</v>
      </c>
      <c r="AK323" s="2">
        <f t="shared" si="254"/>
        <v>30</v>
      </c>
      <c r="AL323" s="6">
        <f>ROUNDUP(IF($A323=1,AI323/Pieņēmumi!$AR$39,IF($A323=2,AI323/Pieņēmumi!$AR$40,IF($A323=3,AI323/Pieņēmumi!$AR$41,AI323/Pieņēmumi!$AR$42))),$AL$10)</f>
        <v>2</v>
      </c>
      <c r="AM323" s="6">
        <f t="shared" si="223"/>
        <v>15</v>
      </c>
      <c r="AN323" s="6" t="str">
        <f>IF(AND(AM323&gt;=0,AM323&lt;Pieņēmumi!$AR$46),0,
IF(AND(AM323&gt;= Pieņēmumi!$AR$46,AM323&lt;Pieņēmumi!$AR$47), "Mikro",
IF(AND(AM323&gt;=Pieņēmumi!$AR$47,AM323&lt;Pieņēmumi!$AR$48), "Mazs",
IF(AND(AM323&gt;=Pieņēmumi!$AR$48,AM323&lt;Pieņēmumi!$AR$49), "Vidējs","Liels"))))</f>
        <v>Vidējs</v>
      </c>
      <c r="AO323" s="9">
        <f>IF(AN323="Mikro",Pieņēmumi!$AR$31*AL323*0.5,
IF(AN323="Mazs",Pieņēmumi!$AR$31*AL323,
IF(AN323="Vidējs",Pieņēmumi!$AR$32*AL323,
IF(AN323="Liels",Pieņēmumi!$AR$34*AL323,
0))))</f>
        <v>2.1963824289405687</v>
      </c>
      <c r="AP323" s="9">
        <f>IF(AN323="Mikro",Pieņēmumi!$AR$31*AL323*0.5,0)</f>
        <v>0</v>
      </c>
      <c r="AQ323">
        <v>53</v>
      </c>
      <c r="AR323">
        <v>2</v>
      </c>
      <c r="AS323" s="2">
        <f t="shared" si="241"/>
        <v>26.5</v>
      </c>
      <c r="AT323" s="6">
        <f>ROUNDUP(IF($A323=1,AQ323/Pieņēmumi!$BC$39,IF($A323=2,AQ323/Pieņēmumi!$BC$40,IF($A323=3,AQ323/Pieņēmumi!$BC$41,AQ323/Pieņēmumi!$BC$42))),$AT$10)</f>
        <v>3</v>
      </c>
      <c r="AU323" s="6">
        <f t="shared" si="224"/>
        <v>17.666666666666668</v>
      </c>
      <c r="AV323" s="6" t="str">
        <f>IF(AND(AU323&gt;=0,AU323&lt;Pieņēmumi!$BC$46),0,
IF(AND(AU323&gt;= Pieņēmumi!$BC$46,AU323&lt;Pieņēmumi!$BC$47), "Mikro",
IF(AND(AU323&gt;=Pieņēmumi!$BC$47,AU323&lt;Pieņēmumi!$BC$48), "Mazs",
IF(AND(AU323&gt;=Pieņēmumi!$BC$48,AU323&lt;Pieņēmumi!$BC$49), "Vidējs","Liels"))))</f>
        <v>Vidējs</v>
      </c>
      <c r="AW323" s="9">
        <f>IF(AV323="Mikro",Pieņēmumi!$BC$31*AT323*0.5,
IF(AV323="Mazs",Pieņēmumi!$BC$31*AT323,
IF(AV323="Vidējs",Pieņēmumi!$BC$32*AT323,
IF(AV323="Liels",Pieņēmumi!$BC$34*AT323,
0))))</f>
        <v>3.4883720930232558</v>
      </c>
      <c r="AX323" s="9">
        <f>IF(AV323="Mikro",Pieņēmumi!$BC$31*AT323*0.5,0)</f>
        <v>0</v>
      </c>
      <c r="AY323">
        <v>50</v>
      </c>
      <c r="AZ323">
        <v>2</v>
      </c>
      <c r="BA323" s="2">
        <f t="shared" si="245"/>
        <v>25</v>
      </c>
      <c r="BB323" s="6">
        <f>ROUNDUP(IF($A323=1,AY323/Pieņēmumi!$BN$39,IF($A323=2,AY323/Pieņēmumi!$BN$40,IF($A323=3,AY323/Pieņēmumi!$BN$41,AY323/Pieņēmumi!$BN$42))),$BB$10)</f>
        <v>2</v>
      </c>
      <c r="BC323" s="6">
        <f t="shared" si="225"/>
        <v>25</v>
      </c>
      <c r="BD323" s="6" t="str">
        <f>IF(AND(BC323&gt;=0,BC323&lt;Pieņēmumi!$BN$46),0,
IF(AND(BC323&gt;= Pieņēmumi!$BN$46,BC323&lt;Pieņēmumi!$BN$47), "Mikro",
IF(AND(BC323&gt;=Pieņēmumi!$BN$47,BC323&lt;Pieņēmumi!$BN$48), "Mazs",
IF(AND(BC323&gt;=Pieņēmumi!$BN$48,BC323&lt;Pieņēmumi!$BN$49), "Vidējs","Liels"))))</f>
        <v>Liels</v>
      </c>
      <c r="BE323" s="9">
        <f>IF(BD323="Mikro",Pieņēmumi!$BN$31*BB323*0.5,
IF(BD323="Mazs",Pieņēmumi!$BN$31*BB323,
IF(BD323="Vidējs",Pieņēmumi!$BN$32*BB323,
IF(BD323="Liels",Pieņēmumi!$BN$34*BB323,
0))))</f>
        <v>3.1746031746031744</v>
      </c>
      <c r="BF323" s="9">
        <f>IF(BD323="Mikro",Pieņēmumi!$BN$31*BB323*0.5,0)</f>
        <v>0</v>
      </c>
      <c r="BG323">
        <v>50</v>
      </c>
      <c r="BH323">
        <v>2</v>
      </c>
      <c r="BI323" s="2">
        <f t="shared" si="249"/>
        <v>25</v>
      </c>
      <c r="BJ323" s="6">
        <f>ROUNDUP(IF($A323=1,BG323/Pieņēmumi!$BY$39,IF($A323=2,BG323/Pieņēmumi!$BY$40,IF($A323=3,BG323/Pieņēmumi!$BY$41,BG323/Pieņēmumi!$BY$42))),$BJ$10)</f>
        <v>2</v>
      </c>
      <c r="BK323" s="6">
        <f t="shared" si="226"/>
        <v>25</v>
      </c>
      <c r="BL323" s="6" t="str">
        <f>IF(AND(BK323&gt;=0,BK323&lt;Pieņēmumi!$BY$46),0,
IF(AND(BK323&gt;= Pieņēmumi!$BY$46,BK323&lt;Pieņēmumi!$BY$47), "Mikro",
IF(AND(BK323&gt;=Pieņēmumi!$BY$47,BK323&lt;Pieņēmumi!$BY$48), "Mazs",
IF(AND(BK323&gt;=Pieņēmumi!$BY$48,BK323&lt;Pieņēmumi!$BY$49), "Vidējs","Liels"))))</f>
        <v>Liels</v>
      </c>
      <c r="BM323" s="9">
        <f>IF(BL323="Mikro",Pieņēmumi!$BY$31*BJ323*0.5,
IF(BL323="Mazs",Pieņēmumi!$BY$31*BJ323,
IF(BL323="Vidējs",Pieņēmumi!$BY$32*BJ323,
IF(BL323="Liels",Pieņēmumi!$BY$34*BJ323,
0))))</f>
        <v>3.3189033189033186</v>
      </c>
      <c r="BN323" s="9">
        <f>IF(BL323="Mikro",Pieņēmumi!$BY$31*BJ323*0.5,0)</f>
        <v>0</v>
      </c>
      <c r="BO323">
        <v>27</v>
      </c>
      <c r="BP323">
        <v>1</v>
      </c>
      <c r="BQ323" s="2">
        <f t="shared" si="253"/>
        <v>27</v>
      </c>
      <c r="BR323" s="6">
        <f>ROUNDUP(IF($A323=1,BO323/Pieņēmumi!$CJ$39,IF($A323=2,BO323/Pieņēmumi!$CJ$40,IF($A323=3,BO323/Pieņēmumi!$CJ$41,BO323/Pieņēmumi!$CJ$42))),$BR$10)</f>
        <v>2</v>
      </c>
      <c r="BS323" s="6">
        <f t="shared" si="227"/>
        <v>13.5</v>
      </c>
      <c r="BT323" s="6" t="str">
        <f>IF(AND(BS323&gt;=0,BS323&lt;Pieņēmumi!$CJ$46),0,
IF(AND(BS323&gt;= Pieņēmumi!$CJ$46,BS323&lt;Pieņēmumi!$CJ$47), "Mikro",
IF(AND(BS323&gt;=Pieņēmumi!$CJ$47,BS323&lt;Pieņēmumi!$CJ$48), "Mazs",
IF(AND(BS323&gt;=Pieņēmumi!$CJ$48,BS323&lt;Pieņēmumi!$CJ$49), "Vidējs","Liels"))))</f>
        <v>Vidējs</v>
      </c>
      <c r="BU323" s="9">
        <f>IF(BT323="Mikro",Pieņēmumi!$CJ$31*BR323*0.5,
IF(BT323="Mazs",Pieņēmumi!$CJ$31*BR323,
IF(BT323="Vidējs",Pieņēmumi!$CJ$32*BR323,
IF(BT323="Liels",Pieņēmumi!$CJ$34*BR323,
0))))</f>
        <v>2.5839793281653747</v>
      </c>
      <c r="BV323" s="9">
        <f>IF(BT323="Mikro",Pieņēmumi!$CJ$31*BR323*0.5,0)</f>
        <v>0</v>
      </c>
      <c r="BW323">
        <v>0</v>
      </c>
      <c r="BX323">
        <v>0</v>
      </c>
      <c r="BY323" s="2">
        <v>0</v>
      </c>
      <c r="BZ323" s="6">
        <f>ROUNDUP(IF($A323=1,BW323/Pieņēmumi!$CU$42,IF($A323=2,BW323/Pieņēmumi!$CU$43,IF($A323=3,BW323/Pieņēmumi!$CU$44,BW323/Pieņēmumi!$CU$45))),$CH$10)</f>
        <v>0</v>
      </c>
      <c r="CA323" s="6">
        <f t="shared" si="228"/>
        <v>0</v>
      </c>
      <c r="CB323" s="6">
        <f>IF(AND(CA323&gt;=0,CA323&lt;Pieņēmumi!$CU$49),0,
IF(AND(CA323&gt;=Pieņēmumi!$CU$49,CA323&lt;Pieņēmumi!$CU$50),"Mazs",
IF(AND(CA323&gt;=Pieņēmumi!$CU$50,CA323&lt;Pieņēmumi!$CU$51),"Vidējs","Liels")))</f>
        <v>0</v>
      </c>
      <c r="CC323" s="9">
        <f>IF(CB323="Mazs",Pieņēmumi!$CU$34*BZ323,IF(CB323="Vidējs",Pieņēmumi!$CU$35*BZ323,IF(CB323="Liels",Pieņēmumi!$CU$37*BZ323,0)))</f>
        <v>0</v>
      </c>
      <c r="CD323" s="9">
        <f>IF(CB323="Mazs",(Pieņēmumi!$CU$35-Pieņēmumi!$CU$34)*BZ323,0)</f>
        <v>0</v>
      </c>
      <c r="CE323">
        <v>0</v>
      </c>
      <c r="CF323">
        <v>0</v>
      </c>
      <c r="CG323" s="2">
        <v>0</v>
      </c>
      <c r="CH323" s="6">
        <f>ROUNDUP(IF($A323=1,CE323/Pieņēmumi!$DE$42,IF($A323=2,CE323/Pieņēmumi!$DE$43,IF($A323=3,CE323/Pieņēmumi!$DE$44,CE323/Pieņēmumi!$DE$45))),$CH$10)</f>
        <v>0</v>
      </c>
      <c r="CI323" s="6">
        <f t="shared" si="229"/>
        <v>0</v>
      </c>
      <c r="CJ323" s="6">
        <f>IF(AND(CI323&gt;=0,CI323&lt;Pieņēmumi!$DE$49),0,
IF(AND(CI323&gt;=Pieņēmumi!$DE$49,CI323&lt;Pieņēmumi!$DE$50),"Mazs",
IF(AND(CI323&gt;=Pieņēmumi!$DE$50,CI323&lt;Pieņēmumi!$DE$51),"Vidējs","Liels")))</f>
        <v>0</v>
      </c>
      <c r="CK323" s="9">
        <f>IF(CJ323="Mazs",Pieņēmumi!$DE$34*CH323,IF(CJ323="Vidējs",Pieņēmumi!$DE$35*CH323,IF(CJ323="Liels",Pieņēmumi!$DE$37*CH323,0)))</f>
        <v>0</v>
      </c>
      <c r="CL323" s="9">
        <f>IF(CJ323="Mazs",(Pieņēmumi!$DE$35-Pieņēmumi!$DE$34)*CH323,0)</f>
        <v>0</v>
      </c>
      <c r="CM323">
        <v>0</v>
      </c>
      <c r="CN323">
        <v>0</v>
      </c>
      <c r="CO323" s="2">
        <v>0</v>
      </c>
      <c r="CP323" s="6">
        <f>ROUNDUP(IF($A323=1,CM323/Pieņēmumi!$DO$42,IF($A323=2,CM323/Pieņēmumi!$DO$43,IF($A323=3,CM323/Pieņēmumi!$DO$44,CM323/Pieņēmumi!$DO$45))),$CP$10)</f>
        <v>0</v>
      </c>
      <c r="CQ323" s="6">
        <f t="shared" si="230"/>
        <v>0</v>
      </c>
      <c r="CR323" s="6">
        <f>IF(AND(CQ323&gt;=0,CQ323&lt;Pieņēmumi!$DO$49),0,
IF(AND(CQ323&gt;=Pieņēmumi!$DO$49,CQ323&lt;Pieņēmumi!$DO$50),"Mazs",
IF(AND(CQ323&gt;=Pieņēmumi!$DO$50,CQ323&lt;Pieņēmumi!$DO$51),"Vidējs","Liels")))</f>
        <v>0</v>
      </c>
      <c r="CS323" s="9">
        <f>IF(CR323="Mazs",Pieņēmumi!$DO$34*CP323,IF(CR323="Vidējs",Pieņēmumi!$DO$35*CP323,IF(CR323="Liels",Pieņēmumi!$DO$37*CP323,0)))</f>
        <v>0</v>
      </c>
      <c r="CT323" s="9">
        <f>IF(CR323="Mazs",(Pieņēmumi!$DO$35-Pieņēmumi!$DO$34)*CP323,0)</f>
        <v>0</v>
      </c>
      <c r="CU323" s="6">
        <f t="shared" si="231"/>
        <v>417</v>
      </c>
      <c r="CV323" s="6">
        <f t="shared" si="232"/>
        <v>16</v>
      </c>
      <c r="CW323" s="2">
        <f t="shared" si="233"/>
        <v>26.0625</v>
      </c>
      <c r="CX323" t="str">
        <f t="shared" si="234"/>
        <v>Vidējā</v>
      </c>
    </row>
    <row r="324" spans="1:102" x14ac:dyDescent="0.25">
      <c r="A324" s="5">
        <v>3</v>
      </c>
      <c r="B324" s="23">
        <v>0.46981876614886242</v>
      </c>
      <c r="C324">
        <v>17</v>
      </c>
      <c r="D324">
        <v>2</v>
      </c>
      <c r="E324" s="2">
        <f t="shared" si="250"/>
        <v>8.5</v>
      </c>
      <c r="F324" s="6">
        <f>ROUNDUP(IF($A324=1,C324/Pieņēmumi!$B$39,IF($A324=2,C324/Pieņēmumi!$B$40,IF($A324=3,C324/Pieņēmumi!$B$41,C324/Pieņēmumi!$B$42))),$F$10)</f>
        <v>1</v>
      </c>
      <c r="G324" s="6">
        <f t="shared" si="219"/>
        <v>17</v>
      </c>
      <c r="H324" s="6" t="str">
        <f>IF(AND(G324&gt;=0,G324&lt;Pieņēmumi!$B$46),0,
IF(AND(G324&gt;= Pieņēmumi!$B$46,G324&lt;Pieņēmumi!$B$47), "Mikro",
IF(AND(G324&gt;=Pieņēmumi!$B$47,G324&lt;Pieņēmumi!$B$48), "Mazs",
IF(AND(G324&gt;=Pieņēmumi!$B$48,G324&lt;Pieņēmumi!$B$49), "Vidējs","Liels"))))</f>
        <v>Vidējs</v>
      </c>
      <c r="I324" s="9">
        <f>IF(H324="Mikro",Pieņēmumi!$B$31*F324*0.5,
IF(H324="Mazs",Pieņēmumi!$B$31*F324,
IF(H324="Vidējs",Pieņēmumi!$B$32*F324,
IF(H324="Liels",Pieņēmumi!$B$34*F324,
0))))</f>
        <v>0.8074935400516795</v>
      </c>
      <c r="J324" s="9">
        <f>IF(H324="Mikro",Pieņēmumi!$B$31*F324*0.5,0)</f>
        <v>0</v>
      </c>
      <c r="K324">
        <v>19</v>
      </c>
      <c r="L324">
        <v>2</v>
      </c>
      <c r="M324" s="2">
        <f t="shared" si="251"/>
        <v>9.5</v>
      </c>
      <c r="N324" s="6">
        <f>ROUNDUP(IF($A324=1,K324/Pieņēmumi!$L$39,IF($A324=2,K324/Pieņēmumi!$L$40,IF($A324=3,K324/Pieņēmumi!$L$41,K324/Pieņēmumi!$L$42))),$N$10)</f>
        <v>1</v>
      </c>
      <c r="O324" s="6">
        <f t="shared" si="220"/>
        <v>19</v>
      </c>
      <c r="P324" s="6" t="str">
        <f>IF(AND(O324&gt;=0,O324&lt;Pieņēmumi!$L$46),0,
IF(AND(O324&gt;= Pieņēmumi!$L$46,O324&lt;Pieņēmumi!$L$47), "Mikro",
IF(AND(O324&gt;=Pieņēmumi!$L$47,O324&lt;Pieņēmumi!$L$48), "Mazs",
IF(AND(O324&gt;=Pieņēmumi!$L$48,O324&lt;Pieņēmumi!$L$49), "Vidējs","Liels"))))</f>
        <v>Vidējs</v>
      </c>
      <c r="Q324" s="9">
        <f>IF(P324="Mikro",Pieņēmumi!$L$31*N324*0.5,
IF(P324="Mazs",Pieņēmumi!$L$31*N324,
IF(P324="Vidējs",Pieņēmumi!$L$32*N324,
IF(P324="Liels",Pieņēmumi!$L$34*N324,
0))))</f>
        <v>0.83979328165374689</v>
      </c>
      <c r="R324" s="9">
        <f>IF(P324="Mikro",Pieņēmumi!$L$31*N324*0.5,0)</f>
        <v>0</v>
      </c>
      <c r="S324">
        <v>23</v>
      </c>
      <c r="T324">
        <v>2</v>
      </c>
      <c r="U324" s="2">
        <f t="shared" si="252"/>
        <v>11.5</v>
      </c>
      <c r="V324" s="6">
        <f>ROUNDUP(IF($A324=1,S324/Pieņēmumi!$V$39,IF($A324=2,S324/Pieņēmumi!$V$40,IF($A324=3,S324/Pieņēmumi!$V$41,S324/Pieņēmumi!$V$42))),$V$10)</f>
        <v>2</v>
      </c>
      <c r="W324" s="6">
        <f t="shared" si="221"/>
        <v>11.5</v>
      </c>
      <c r="X324" s="6" t="str">
        <f>IF(AND(W324&gt;=0,W324&lt;Pieņēmumi!$V$46),0,
IF(AND(W324&gt;= Pieņēmumi!$V$46,W324&lt;Pieņēmumi!$V$47), "Mikro",
IF(AND(W324&gt;=Pieņēmumi!$V$47,W324&lt;Pieņēmumi!$V$48), "Mazs",
IF(AND(W324&gt;=Pieņēmumi!$V$48,W324&lt;Pieņēmumi!$V$49), "Vidējs","Liels"))))</f>
        <v>Mazs</v>
      </c>
      <c r="Y324" s="9">
        <f>IF(X324="Mikro",Pieņēmumi!$V$31*V324*0.5,
IF(X324="Mazs",Pieņēmumi!$V$31*V324,
IF(X324="Vidējs",Pieņēmumi!$V$32*V324,
IF(X324="Liels",Pieņēmumi!$V$34*V324,
0))))</f>
        <v>1.5561780267662622</v>
      </c>
      <c r="Z324" s="9">
        <f>IF(X324="Mikro",Pieņēmumi!$V$31*V324*0.5,0)</f>
        <v>0</v>
      </c>
      <c r="AA324">
        <v>14</v>
      </c>
      <c r="AB324">
        <v>2</v>
      </c>
      <c r="AC324" s="2">
        <f t="shared" si="243"/>
        <v>7</v>
      </c>
      <c r="AD324" s="6">
        <f>ROUNDUP(IF($A324=1,AA324/Pieņēmumi!$AF$39,IF($A324=2,AA324/Pieņēmumi!$AF$40,IF($A324=3,AA324/Pieņēmumi!$AF$41,AA324/Pieņēmumi!$AF$42))),$AD$10)</f>
        <v>1</v>
      </c>
      <c r="AE324" s="6">
        <f t="shared" si="222"/>
        <v>14</v>
      </c>
      <c r="AF324" s="6" t="str">
        <f>IF(AND(AE324&gt;=0,AE324&lt;Pieņēmumi!$AF$46),0,
IF(AND(AE324&gt;= Pieņēmumi!$AF$46,AE324&lt;Pieņēmumi!$AF$47), "Mikro",
IF(AND(AE324&gt;=Pieņēmumi!$AF$47,AE324&lt;Pieņēmumi!$AF$48), "Mazs",
IF(AND(AE324&gt;=Pieņēmumi!$AF$48,AE324&lt;Pieņēmumi!$AF$49), "Vidējs","Liels"))))</f>
        <v>Vidējs</v>
      </c>
      <c r="AG324" s="9">
        <f>IF(AF324="Mikro",Pieņēmumi!$AF$31*AD324*0.5,
IF(AF324="Mazs",Pieņēmumi!$AF$31*AD324,
IF(AF324="Vidējs",Pieņēmumi!$AF$32*AD324,
IF(AF324="Liels",Pieņēmumi!$AF$34*AD324,
0))))</f>
        <v>1.03359173126615</v>
      </c>
      <c r="AH324" s="9">
        <f>IF(AF324="Mikro",Pieņēmumi!$AF$31*AD324*0.5,0)</f>
        <v>0</v>
      </c>
      <c r="AI324">
        <v>15</v>
      </c>
      <c r="AJ324">
        <v>2</v>
      </c>
      <c r="AK324" s="2">
        <f t="shared" si="254"/>
        <v>7.5</v>
      </c>
      <c r="AL324" s="6">
        <f>ROUNDUP(IF($A324=1,AI324/Pieņēmumi!$AR$39,IF($A324=2,AI324/Pieņēmumi!$AR$40,IF($A324=3,AI324/Pieņēmumi!$AR$41,AI324/Pieņēmumi!$AR$42))),$AL$10)</f>
        <v>1</v>
      </c>
      <c r="AM324" s="6">
        <f t="shared" si="223"/>
        <v>15</v>
      </c>
      <c r="AN324" s="6" t="str">
        <f>IF(AND(AM324&gt;=0,AM324&lt;Pieņēmumi!$AR$46),0,
IF(AND(AM324&gt;= Pieņēmumi!$AR$46,AM324&lt;Pieņēmumi!$AR$47), "Mikro",
IF(AND(AM324&gt;=Pieņēmumi!$AR$47,AM324&lt;Pieņēmumi!$AR$48), "Mazs",
IF(AND(AM324&gt;=Pieņēmumi!$AR$48,AM324&lt;Pieņēmumi!$AR$49), "Vidējs","Liels"))))</f>
        <v>Vidējs</v>
      </c>
      <c r="AO324" s="9">
        <f>IF(AN324="Mikro",Pieņēmumi!$AR$31*AL324*0.5,
IF(AN324="Mazs",Pieņēmumi!$AR$31*AL324,
IF(AN324="Vidējs",Pieņēmumi!$AR$32*AL324,
IF(AN324="Liels",Pieņēmumi!$AR$34*AL324,
0))))</f>
        <v>1.0981912144702843</v>
      </c>
      <c r="AP324" s="9">
        <f>IF(AN324="Mikro",Pieņēmumi!$AR$31*AL324*0.5,0)</f>
        <v>0</v>
      </c>
      <c r="AQ324">
        <v>23</v>
      </c>
      <c r="AR324">
        <v>2</v>
      </c>
      <c r="AS324" s="2">
        <f t="shared" si="241"/>
        <v>11.5</v>
      </c>
      <c r="AT324" s="6">
        <f>ROUNDUP(IF($A324=1,AQ324/Pieņēmumi!$BC$39,IF($A324=2,AQ324/Pieņēmumi!$BC$40,IF($A324=3,AQ324/Pieņēmumi!$BC$41,AQ324/Pieņēmumi!$BC$42))),$AT$10)</f>
        <v>1</v>
      </c>
      <c r="AU324" s="6">
        <f t="shared" si="224"/>
        <v>23</v>
      </c>
      <c r="AV324" s="6" t="str">
        <f>IF(AND(AU324&gt;=0,AU324&lt;Pieņēmumi!$BC$46),0,
IF(AND(AU324&gt;= Pieņēmumi!$BC$46,AU324&lt;Pieņēmumi!$BC$47), "Mikro",
IF(AND(AU324&gt;=Pieņēmumi!$BC$47,AU324&lt;Pieņēmumi!$BC$48), "Mazs",
IF(AND(AU324&gt;=Pieņēmumi!$BC$48,AU324&lt;Pieņēmumi!$BC$49), "Vidējs","Liels"))))</f>
        <v>Liels</v>
      </c>
      <c r="AW324" s="9">
        <f>IF(AV324="Mikro",Pieņēmumi!$BC$31*AT324*0.5,
IF(AV324="Mazs",Pieņēmumi!$BC$31*AT324,
IF(AV324="Vidējs",Pieņēmumi!$BC$32*AT324,
IF(AV324="Liels",Pieņēmumi!$BC$34*AT324,
0))))</f>
        <v>1.5151515151515151</v>
      </c>
      <c r="AX324" s="9">
        <f>IF(AV324="Mikro",Pieņēmumi!$BC$31*AT324*0.5,0)</f>
        <v>0</v>
      </c>
      <c r="AY324">
        <v>27</v>
      </c>
      <c r="AZ324">
        <v>2</v>
      </c>
      <c r="BA324" s="2">
        <f t="shared" si="245"/>
        <v>13.5</v>
      </c>
      <c r="BB324" s="6">
        <f>ROUNDUP(IF($A324=1,AY324/Pieņēmumi!$BN$39,IF($A324=2,AY324/Pieņēmumi!$BN$40,IF($A324=3,AY324/Pieņēmumi!$BN$41,AY324/Pieņēmumi!$BN$42))),$BB$10)</f>
        <v>2</v>
      </c>
      <c r="BC324" s="6">
        <f t="shared" si="225"/>
        <v>13.5</v>
      </c>
      <c r="BD324" s="6" t="str">
        <f>IF(AND(BC324&gt;=0,BC324&lt;Pieņēmumi!$BN$46),0,
IF(AND(BC324&gt;= Pieņēmumi!$BN$46,BC324&lt;Pieņēmumi!$BN$47), "Mikro",
IF(AND(BC324&gt;=Pieņēmumi!$BN$47,BC324&lt;Pieņēmumi!$BN$48), "Mazs",
IF(AND(BC324&gt;=Pieņēmumi!$BN$48,BC324&lt;Pieņēmumi!$BN$49), "Vidējs","Liels"))))</f>
        <v>Vidējs</v>
      </c>
      <c r="BE324" s="9">
        <f>IF(BD324="Mikro",Pieņēmumi!$BN$31*BB324*0.5,
IF(BD324="Mazs",Pieņēmumi!$BN$31*BB324,
IF(BD324="Vidējs",Pieņēmumi!$BN$32*BB324,
IF(BD324="Liels",Pieņēmumi!$BN$34*BB324,
0))))</f>
        <v>2.454780361757106</v>
      </c>
      <c r="BF324" s="9">
        <f>IF(BD324="Mikro",Pieņēmumi!$BN$31*BB324*0.5,0)</f>
        <v>0</v>
      </c>
      <c r="BG324">
        <v>27</v>
      </c>
      <c r="BH324">
        <v>2</v>
      </c>
      <c r="BI324" s="2">
        <f t="shared" si="249"/>
        <v>13.5</v>
      </c>
      <c r="BJ324" s="6">
        <f>ROUNDUP(IF($A324=1,BG324/Pieņēmumi!$BY$39,IF($A324=2,BG324/Pieņēmumi!$BY$40,IF($A324=3,BG324/Pieņēmumi!$BY$41,BG324/Pieņēmumi!$BY$42))),$BJ$10)</f>
        <v>2</v>
      </c>
      <c r="BK324" s="6">
        <f t="shared" si="226"/>
        <v>13.5</v>
      </c>
      <c r="BL324" s="6" t="str">
        <f>IF(AND(BK324&gt;=0,BK324&lt;Pieņēmumi!$BY$46),0,
IF(AND(BK324&gt;= Pieņēmumi!$BY$46,BK324&lt;Pieņēmumi!$BY$47), "Mikro",
IF(AND(BK324&gt;=Pieņēmumi!$BY$47,BK324&lt;Pieņēmumi!$BY$48), "Mazs",
IF(AND(BK324&gt;=Pieņēmumi!$BY$48,BK324&lt;Pieņēmumi!$BY$49), "Vidējs","Liels"))))</f>
        <v>Vidējs</v>
      </c>
      <c r="BM324" s="9">
        <f>IF(BL324="Mikro",Pieņēmumi!$BY$31*BJ324*0.5,
IF(BL324="Mazs",Pieņēmumi!$BY$31*BJ324,
IF(BL324="Vidējs",Pieņēmumi!$BY$32*BJ324,
IF(BL324="Liels",Pieņēmumi!$BY$34*BJ324,
0))))</f>
        <v>2.5839793281653747</v>
      </c>
      <c r="BN324" s="9">
        <f>IF(BL324="Mikro",Pieņēmumi!$BY$31*BJ324*0.5,0)</f>
        <v>0</v>
      </c>
      <c r="BO324">
        <v>22</v>
      </c>
      <c r="BP324">
        <v>2</v>
      </c>
      <c r="BQ324" s="2">
        <f t="shared" si="253"/>
        <v>11</v>
      </c>
      <c r="BR324" s="6">
        <f>ROUNDUP(IF($A324=1,BO324/Pieņēmumi!$CJ$39,IF($A324=2,BO324/Pieņēmumi!$CJ$40,IF($A324=3,BO324/Pieņēmumi!$CJ$41,BO324/Pieņēmumi!$CJ$42))),$BR$10)</f>
        <v>1</v>
      </c>
      <c r="BS324" s="6">
        <f t="shared" si="227"/>
        <v>22</v>
      </c>
      <c r="BT324" s="6" t="str">
        <f>IF(AND(BS324&gt;=0,BS324&lt;Pieņēmumi!$CJ$46),0,
IF(AND(BS324&gt;= Pieņēmumi!$CJ$46,BS324&lt;Pieņēmumi!$CJ$47), "Mikro",
IF(AND(BS324&gt;=Pieņēmumi!$CJ$47,BS324&lt;Pieņēmumi!$CJ$48), "Mazs",
IF(AND(BS324&gt;=Pieņēmumi!$CJ$48,BS324&lt;Pieņēmumi!$CJ$49), "Vidējs","Liels"))))</f>
        <v>Liels</v>
      </c>
      <c r="BU324" s="9">
        <f>IF(BT324="Mikro",Pieņēmumi!$CJ$31*BR324*0.5,
IF(BT324="Mazs",Pieņēmumi!$CJ$31*BR324,
IF(BT324="Vidējs",Pieņēmumi!$CJ$32*BR324,
IF(BT324="Liels",Pieņēmumi!$CJ$34*BR324,
0))))</f>
        <v>1.6955266955266954</v>
      </c>
      <c r="BV324" s="9">
        <f>IF(BT324="Mikro",Pieņēmumi!$CJ$31*BR324*0.5,0)</f>
        <v>0</v>
      </c>
      <c r="BW324">
        <v>0</v>
      </c>
      <c r="BX324">
        <v>0</v>
      </c>
      <c r="BY324" s="2">
        <v>0</v>
      </c>
      <c r="BZ324" s="6">
        <f>ROUNDUP(IF($A324=1,BW324/Pieņēmumi!$CU$42,IF($A324=2,BW324/Pieņēmumi!$CU$43,IF($A324=3,BW324/Pieņēmumi!$CU$44,BW324/Pieņēmumi!$CU$45))),$CH$10)</f>
        <v>0</v>
      </c>
      <c r="CA324" s="6">
        <f t="shared" si="228"/>
        <v>0</v>
      </c>
      <c r="CB324" s="6">
        <f>IF(AND(CA324&gt;=0,CA324&lt;Pieņēmumi!$CU$49),0,
IF(AND(CA324&gt;=Pieņēmumi!$CU$49,CA324&lt;Pieņēmumi!$CU$50),"Mazs",
IF(AND(CA324&gt;=Pieņēmumi!$CU$50,CA324&lt;Pieņēmumi!$CU$51),"Vidējs","Liels")))</f>
        <v>0</v>
      </c>
      <c r="CC324" s="9">
        <f>IF(CB324="Mazs",Pieņēmumi!$CU$34*BZ324,IF(CB324="Vidējs",Pieņēmumi!$CU$35*BZ324,IF(CB324="Liels",Pieņēmumi!$CU$37*BZ324,0)))</f>
        <v>0</v>
      </c>
      <c r="CD324" s="9">
        <f>IF(CB324="Mazs",(Pieņēmumi!$CU$35-Pieņēmumi!$CU$34)*BZ324,0)</f>
        <v>0</v>
      </c>
      <c r="CE324">
        <v>0</v>
      </c>
      <c r="CF324">
        <v>0</v>
      </c>
      <c r="CG324" s="2">
        <v>0</v>
      </c>
      <c r="CH324" s="6">
        <f>ROUNDUP(IF($A324=1,CE324/Pieņēmumi!$DE$42,IF($A324=2,CE324/Pieņēmumi!$DE$43,IF($A324=3,CE324/Pieņēmumi!$DE$44,CE324/Pieņēmumi!$DE$45))),$CH$10)</f>
        <v>0</v>
      </c>
      <c r="CI324" s="6">
        <f t="shared" si="229"/>
        <v>0</v>
      </c>
      <c r="CJ324" s="6">
        <f>IF(AND(CI324&gt;=0,CI324&lt;Pieņēmumi!$DE$49),0,
IF(AND(CI324&gt;=Pieņēmumi!$DE$49,CI324&lt;Pieņēmumi!$DE$50),"Mazs",
IF(AND(CI324&gt;=Pieņēmumi!$DE$50,CI324&lt;Pieņēmumi!$DE$51),"Vidējs","Liels")))</f>
        <v>0</v>
      </c>
      <c r="CK324" s="9">
        <f>IF(CJ324="Mazs",Pieņēmumi!$DE$34*CH324,IF(CJ324="Vidējs",Pieņēmumi!$DE$35*CH324,IF(CJ324="Liels",Pieņēmumi!$DE$37*CH324,0)))</f>
        <v>0</v>
      </c>
      <c r="CL324" s="9">
        <f>IF(CJ324="Mazs",(Pieņēmumi!$DE$35-Pieņēmumi!$DE$34)*CH324,0)</f>
        <v>0</v>
      </c>
      <c r="CM324">
        <v>0</v>
      </c>
      <c r="CN324">
        <v>0</v>
      </c>
      <c r="CO324" s="2">
        <v>0</v>
      </c>
      <c r="CP324" s="6">
        <f>ROUNDUP(IF($A324=1,CM324/Pieņēmumi!$DO$42,IF($A324=2,CM324/Pieņēmumi!$DO$43,IF($A324=3,CM324/Pieņēmumi!$DO$44,CM324/Pieņēmumi!$DO$45))),$CP$10)</f>
        <v>0</v>
      </c>
      <c r="CQ324" s="6">
        <f t="shared" si="230"/>
        <v>0</v>
      </c>
      <c r="CR324" s="6">
        <f>IF(AND(CQ324&gt;=0,CQ324&lt;Pieņēmumi!$DO$49),0,
IF(AND(CQ324&gt;=Pieņēmumi!$DO$49,CQ324&lt;Pieņēmumi!$DO$50),"Mazs",
IF(AND(CQ324&gt;=Pieņēmumi!$DO$50,CQ324&lt;Pieņēmumi!$DO$51),"Vidējs","Liels")))</f>
        <v>0</v>
      </c>
      <c r="CS324" s="9">
        <f>IF(CR324="Mazs",Pieņēmumi!$DO$34*CP324,IF(CR324="Vidējs",Pieņēmumi!$DO$35*CP324,IF(CR324="Liels",Pieņēmumi!$DO$37*CP324,0)))</f>
        <v>0</v>
      </c>
      <c r="CT324" s="9">
        <f>IF(CR324="Mazs",(Pieņēmumi!$DO$35-Pieņēmumi!$DO$34)*CP324,0)</f>
        <v>0</v>
      </c>
      <c r="CU324" s="6">
        <f t="shared" si="231"/>
        <v>187</v>
      </c>
      <c r="CV324" s="6">
        <f t="shared" si="232"/>
        <v>18</v>
      </c>
      <c r="CW324" s="2">
        <f t="shared" si="233"/>
        <v>10.388888888888889</v>
      </c>
      <c r="CX324" t="str">
        <f t="shared" si="234"/>
        <v>Vidējā</v>
      </c>
    </row>
    <row r="325" spans="1:102" x14ac:dyDescent="0.25">
      <c r="A325" s="5">
        <v>1</v>
      </c>
      <c r="B325" s="23">
        <v>0.46937678424519569</v>
      </c>
      <c r="C325">
        <v>0</v>
      </c>
      <c r="D325">
        <v>0</v>
      </c>
      <c r="E325" s="2">
        <v>0</v>
      </c>
      <c r="F325" s="6">
        <f>ROUNDUP(IF($A325=1,C325/Pieņēmumi!$B$39,IF($A325=2,C325/Pieņēmumi!$B$40,IF($A325=3,C325/Pieņēmumi!$B$41,C325/Pieņēmumi!$B$42))),$F$10)</f>
        <v>0</v>
      </c>
      <c r="G325" s="6">
        <f t="shared" si="219"/>
        <v>0</v>
      </c>
      <c r="H325" s="6">
        <f>IF(AND(G325&gt;=0,G325&lt;Pieņēmumi!$B$46),0,
IF(AND(G325&gt;= Pieņēmumi!$B$46,G325&lt;Pieņēmumi!$B$47), "Mikro",
IF(AND(G325&gt;=Pieņēmumi!$B$47,G325&lt;Pieņēmumi!$B$48), "Mazs",
IF(AND(G325&gt;=Pieņēmumi!$B$48,G325&lt;Pieņēmumi!$B$49), "Vidējs","Liels"))))</f>
        <v>0</v>
      </c>
      <c r="I325" s="9">
        <f>IF(H325="Mikro",Pieņēmumi!$B$31*F325*0.5,
IF(H325="Mazs",Pieņēmumi!$B$31*F325,
IF(H325="Vidējs",Pieņēmumi!$B$32*F325,
IF(H325="Liels",Pieņēmumi!$B$34*F325,
0))))</f>
        <v>0</v>
      </c>
      <c r="J325" s="9">
        <f>IF(H325="Mikro",Pieņēmumi!$B$31*F325*0.5,0)</f>
        <v>0</v>
      </c>
      <c r="K325">
        <v>0</v>
      </c>
      <c r="L325">
        <v>0</v>
      </c>
      <c r="M325" s="2">
        <v>0</v>
      </c>
      <c r="N325" s="6">
        <f>ROUNDUP(IF($A325=1,K325/Pieņēmumi!$L$39,IF($A325=2,K325/Pieņēmumi!$L$40,IF($A325=3,K325/Pieņēmumi!$L$41,K325/Pieņēmumi!$L$42))),$N$10)</f>
        <v>0</v>
      </c>
      <c r="O325" s="6">
        <f t="shared" si="220"/>
        <v>0</v>
      </c>
      <c r="P325" s="6">
        <f>IF(AND(O325&gt;=0,O325&lt;Pieņēmumi!$L$46),0,
IF(AND(O325&gt;= Pieņēmumi!$L$46,O325&lt;Pieņēmumi!$L$47), "Mikro",
IF(AND(O325&gt;=Pieņēmumi!$L$47,O325&lt;Pieņēmumi!$L$48), "Mazs",
IF(AND(O325&gt;=Pieņēmumi!$L$48,O325&lt;Pieņēmumi!$L$49), "Vidējs","Liels"))))</f>
        <v>0</v>
      </c>
      <c r="Q325" s="9">
        <f>IF(P325="Mikro",Pieņēmumi!$L$31*N325*0.5,
IF(P325="Mazs",Pieņēmumi!$L$31*N325,
IF(P325="Vidējs",Pieņēmumi!$L$32*N325,
IF(P325="Liels",Pieņēmumi!$L$34*N325,
0))))</f>
        <v>0</v>
      </c>
      <c r="R325" s="9">
        <f>IF(P325="Mikro",Pieņēmumi!$L$31*N325*0.5,0)</f>
        <v>0</v>
      </c>
      <c r="S325">
        <v>0</v>
      </c>
      <c r="T325">
        <v>0</v>
      </c>
      <c r="U325" s="2">
        <v>0</v>
      </c>
      <c r="V325" s="6">
        <f>ROUNDUP(IF($A325=1,S325/Pieņēmumi!$V$39,IF($A325=2,S325/Pieņēmumi!$V$40,IF($A325=3,S325/Pieņēmumi!$V$41,S325/Pieņēmumi!$V$42))),$V$10)</f>
        <v>0</v>
      </c>
      <c r="W325" s="6">
        <f t="shared" si="221"/>
        <v>0</v>
      </c>
      <c r="X325" s="6">
        <f>IF(AND(W325&gt;=0,W325&lt;Pieņēmumi!$V$46),0,
IF(AND(W325&gt;= Pieņēmumi!$V$46,W325&lt;Pieņēmumi!$V$47), "Mikro",
IF(AND(W325&gt;=Pieņēmumi!$V$47,W325&lt;Pieņēmumi!$V$48), "Mazs",
IF(AND(W325&gt;=Pieņēmumi!$V$48,W325&lt;Pieņēmumi!$V$49), "Vidējs","Liels"))))</f>
        <v>0</v>
      </c>
      <c r="Y325" s="9">
        <f>IF(X325="Mikro",Pieņēmumi!$V$31*V325*0.5,
IF(X325="Mazs",Pieņēmumi!$V$31*V325,
IF(X325="Vidējs",Pieņēmumi!$V$32*V325,
IF(X325="Liels",Pieņēmumi!$V$34*V325,
0))))</f>
        <v>0</v>
      </c>
      <c r="Z325" s="9">
        <f>IF(X325="Mikro",Pieņēmumi!$V$31*V325*0.5,0)</f>
        <v>0</v>
      </c>
      <c r="AA325">
        <v>0</v>
      </c>
      <c r="AB325">
        <v>0</v>
      </c>
      <c r="AC325" s="2">
        <v>0</v>
      </c>
      <c r="AD325" s="6">
        <f>ROUNDUP(IF($A325=1,AA325/Pieņēmumi!$AF$39,IF($A325=2,AA325/Pieņēmumi!$AF$40,IF($A325=3,AA325/Pieņēmumi!$AF$41,AA325/Pieņēmumi!$AF$42))),$AD$10)</f>
        <v>0</v>
      </c>
      <c r="AE325" s="6">
        <f t="shared" si="222"/>
        <v>0</v>
      </c>
      <c r="AF325" s="6">
        <f>IF(AND(AE325&gt;=0,AE325&lt;Pieņēmumi!$AF$46),0,
IF(AND(AE325&gt;= Pieņēmumi!$AF$46,AE325&lt;Pieņēmumi!$AF$47), "Mikro",
IF(AND(AE325&gt;=Pieņēmumi!$AF$47,AE325&lt;Pieņēmumi!$AF$48), "Mazs",
IF(AND(AE325&gt;=Pieņēmumi!$AF$48,AE325&lt;Pieņēmumi!$AF$49), "Vidējs","Liels"))))</f>
        <v>0</v>
      </c>
      <c r="AG325" s="9">
        <f>IF(AF325="Mikro",Pieņēmumi!$AF$31*AD325*0.5,
IF(AF325="Mazs",Pieņēmumi!$AF$31*AD325,
IF(AF325="Vidējs",Pieņēmumi!$AF$32*AD325,
IF(AF325="Liels",Pieņēmumi!$AF$34*AD325,
0))))</f>
        <v>0</v>
      </c>
      <c r="AH325" s="9">
        <f>IF(AF325="Mikro",Pieņēmumi!$AF$31*AD325*0.5,0)</f>
        <v>0</v>
      </c>
      <c r="AI325">
        <v>114</v>
      </c>
      <c r="AJ325">
        <v>4</v>
      </c>
      <c r="AK325" s="2">
        <f t="shared" si="254"/>
        <v>28.5</v>
      </c>
      <c r="AL325" s="6">
        <f>ROUNDUP(IF($A325=1,AI325/Pieņēmumi!$AR$39,IF($A325=2,AI325/Pieņēmumi!$AR$40,IF($A325=3,AI325/Pieņēmumi!$AR$41,AI325/Pieņēmumi!$AR$42))),$AL$10)</f>
        <v>5</v>
      </c>
      <c r="AM325" s="6">
        <f t="shared" si="223"/>
        <v>22.8</v>
      </c>
      <c r="AN325" s="6" t="str">
        <f>IF(AND(AM325&gt;=0,AM325&lt;Pieņēmumi!$AR$46),0,
IF(AND(AM325&gt;= Pieņēmumi!$AR$46,AM325&lt;Pieņēmumi!$AR$47), "Mikro",
IF(AND(AM325&gt;=Pieņēmumi!$AR$47,AM325&lt;Pieņēmumi!$AR$48), "Mazs",
IF(AND(AM325&gt;=Pieņēmumi!$AR$48,AM325&lt;Pieņēmumi!$AR$49), "Vidējs","Liels"))))</f>
        <v>Liels</v>
      </c>
      <c r="AO325" s="9">
        <f>IF(AN325="Mikro",Pieņēmumi!$AR$31*AL325*0.5,
IF(AN325="Mazs",Pieņēmumi!$AR$31*AL325,
IF(AN325="Vidējs",Pieņēmumi!$AR$32*AL325,
IF(AN325="Liels",Pieņēmumi!$AR$34*AL325,
0))))</f>
        <v>6.854256854256854</v>
      </c>
      <c r="AP325" s="9">
        <f>IF(AN325="Mikro",Pieņēmumi!$AR$31*AL325*0.5,0)</f>
        <v>0</v>
      </c>
      <c r="AQ325">
        <v>102</v>
      </c>
      <c r="AR325">
        <v>4</v>
      </c>
      <c r="AS325" s="2">
        <f t="shared" si="241"/>
        <v>25.5</v>
      </c>
      <c r="AT325" s="6">
        <f>ROUNDUP(IF($A325=1,AQ325/Pieņēmumi!$BC$39,IF($A325=2,AQ325/Pieņēmumi!$BC$40,IF($A325=3,AQ325/Pieņēmumi!$BC$41,AQ325/Pieņēmumi!$BC$42))),$AT$10)</f>
        <v>5</v>
      </c>
      <c r="AU325" s="6">
        <f t="shared" si="224"/>
        <v>20.399999999999999</v>
      </c>
      <c r="AV325" s="6" t="str">
        <f>IF(AND(AU325&gt;=0,AU325&lt;Pieņēmumi!$BC$46),0,
IF(AND(AU325&gt;= Pieņēmumi!$BC$46,AU325&lt;Pieņēmumi!$BC$47), "Mikro",
IF(AND(AU325&gt;=Pieņēmumi!$BC$47,AU325&lt;Pieņēmumi!$BC$48), "Mazs",
IF(AND(AU325&gt;=Pieņēmumi!$BC$48,AU325&lt;Pieņēmumi!$BC$49), "Vidējs","Liels"))))</f>
        <v>Vidējs</v>
      </c>
      <c r="AW325" s="9">
        <f>IF(AV325="Mikro",Pieņēmumi!$BC$31*AT325*0.5,
IF(AV325="Mazs",Pieņēmumi!$BC$31*AT325,
IF(AV325="Vidējs",Pieņēmumi!$BC$32*AT325,
IF(AV325="Liels",Pieņēmumi!$BC$34*AT325,
0))))</f>
        <v>5.8139534883720936</v>
      </c>
      <c r="AX325" s="9">
        <f>IF(AV325="Mikro",Pieņēmumi!$BC$31*AT325*0.5,0)</f>
        <v>0</v>
      </c>
      <c r="AY325">
        <v>100</v>
      </c>
      <c r="AZ325">
        <v>3</v>
      </c>
      <c r="BA325" s="2">
        <f t="shared" si="245"/>
        <v>33.333333333333336</v>
      </c>
      <c r="BB325" s="6">
        <f>ROUNDUP(IF($A325=1,AY325/Pieņēmumi!$BN$39,IF($A325=2,AY325/Pieņēmumi!$BN$40,IF($A325=3,AY325/Pieņēmumi!$BN$41,AY325/Pieņēmumi!$BN$42))),$BB$10)</f>
        <v>4</v>
      </c>
      <c r="BC325" s="6">
        <f t="shared" si="225"/>
        <v>25</v>
      </c>
      <c r="BD325" s="6" t="str">
        <f>IF(AND(BC325&gt;=0,BC325&lt;Pieņēmumi!$BN$46),0,
IF(AND(BC325&gt;= Pieņēmumi!$BN$46,BC325&lt;Pieņēmumi!$BN$47), "Mikro",
IF(AND(BC325&gt;=Pieņēmumi!$BN$47,BC325&lt;Pieņēmumi!$BN$48), "Mazs",
IF(AND(BC325&gt;=Pieņēmumi!$BN$48,BC325&lt;Pieņēmumi!$BN$49), "Vidējs","Liels"))))</f>
        <v>Liels</v>
      </c>
      <c r="BE325" s="9">
        <f>IF(BD325="Mikro",Pieņēmumi!$BN$31*BB325*0.5,
IF(BD325="Mazs",Pieņēmumi!$BN$31*BB325,
IF(BD325="Vidējs",Pieņēmumi!$BN$32*BB325,
IF(BD325="Liels",Pieņēmumi!$BN$34*BB325,
0))))</f>
        <v>6.3492063492063489</v>
      </c>
      <c r="BF325" s="9">
        <f>IF(BD325="Mikro",Pieņēmumi!$BN$31*BB325*0.5,0)</f>
        <v>0</v>
      </c>
      <c r="BG325">
        <v>92</v>
      </c>
      <c r="BH325">
        <v>3</v>
      </c>
      <c r="BI325" s="2">
        <f t="shared" si="249"/>
        <v>30.666666666666668</v>
      </c>
      <c r="BJ325" s="6">
        <f>ROUNDUP(IF($A325=1,BG325/Pieņēmumi!$BY$39,IF($A325=2,BG325/Pieņēmumi!$BY$40,IF($A325=3,BG325/Pieņēmumi!$BY$41,BG325/Pieņēmumi!$BY$42))),$BJ$10)</f>
        <v>4</v>
      </c>
      <c r="BK325" s="6">
        <f t="shared" si="226"/>
        <v>23</v>
      </c>
      <c r="BL325" s="6" t="str">
        <f>IF(AND(BK325&gt;=0,BK325&lt;Pieņēmumi!$BY$46),0,
IF(AND(BK325&gt;= Pieņēmumi!$BY$46,BK325&lt;Pieņēmumi!$BY$47), "Mikro",
IF(AND(BK325&gt;=Pieņēmumi!$BY$47,BK325&lt;Pieņēmumi!$BY$48), "Mazs",
IF(AND(BK325&gt;=Pieņēmumi!$BY$48,BK325&lt;Pieņēmumi!$BY$49), "Vidējs","Liels"))))</f>
        <v>Liels</v>
      </c>
      <c r="BM325" s="9">
        <f>IF(BL325="Mikro",Pieņēmumi!$BY$31*BJ325*0.5,
IF(BL325="Mazs",Pieņēmumi!$BY$31*BJ325,
IF(BL325="Vidējs",Pieņēmumi!$BY$32*BJ325,
IF(BL325="Liels",Pieņēmumi!$BY$34*BJ325,
0))))</f>
        <v>6.6378066378066372</v>
      </c>
      <c r="BN325" s="9">
        <f>IF(BL325="Mikro",Pieņēmumi!$BY$31*BJ325*0.5,0)</f>
        <v>0</v>
      </c>
      <c r="BO325">
        <v>98</v>
      </c>
      <c r="BP325">
        <v>3</v>
      </c>
      <c r="BQ325" s="2">
        <f t="shared" si="253"/>
        <v>32.666666666666664</v>
      </c>
      <c r="BR325" s="6">
        <f>ROUNDUP(IF($A325=1,BO325/Pieņēmumi!$CJ$39,IF($A325=2,BO325/Pieņēmumi!$CJ$40,IF($A325=3,BO325/Pieņēmumi!$CJ$41,BO325/Pieņēmumi!$CJ$42))),$BR$10)</f>
        <v>4</v>
      </c>
      <c r="BS325" s="6">
        <f t="shared" si="227"/>
        <v>24.5</v>
      </c>
      <c r="BT325" s="6" t="str">
        <f>IF(AND(BS325&gt;=0,BS325&lt;Pieņēmumi!$CJ$46),0,
IF(AND(BS325&gt;= Pieņēmumi!$CJ$46,BS325&lt;Pieņēmumi!$CJ$47), "Mikro",
IF(AND(BS325&gt;=Pieņēmumi!$CJ$47,BS325&lt;Pieņēmumi!$CJ$48), "Mazs",
IF(AND(BS325&gt;=Pieņēmumi!$CJ$48,BS325&lt;Pieņēmumi!$CJ$49), "Vidējs","Liels"))))</f>
        <v>Liels</v>
      </c>
      <c r="BU325" s="9">
        <f>IF(BT325="Mikro",Pieņēmumi!$CJ$31*BR325*0.5,
IF(BT325="Mazs",Pieņēmumi!$CJ$31*BR325,
IF(BT325="Vidējs",Pieņēmumi!$CJ$32*BR325,
IF(BT325="Liels",Pieņēmumi!$CJ$34*BR325,
0))))</f>
        <v>6.7821067821067818</v>
      </c>
      <c r="BV325" s="9">
        <f>IF(BT325="Mikro",Pieņēmumi!$CJ$31*BR325*0.5,0)</f>
        <v>0</v>
      </c>
      <c r="BW325">
        <v>62</v>
      </c>
      <c r="BX325">
        <v>2</v>
      </c>
      <c r="BY325" s="2">
        <f>BW325/BX325</f>
        <v>31</v>
      </c>
      <c r="BZ325" s="6">
        <f>ROUNDUP(IF($A325=1,BW325/Pieņēmumi!$CU$42,IF($A325=2,BW325/Pieņēmumi!$CU$43,IF($A325=3,BW325/Pieņēmumi!$CU$44,BW325/Pieņēmumi!$CU$45))),$CH$10)</f>
        <v>3</v>
      </c>
      <c r="CA325" s="6">
        <f t="shared" si="228"/>
        <v>20.666666666666668</v>
      </c>
      <c r="CB325" s="6" t="str">
        <f>IF(AND(CA325&gt;=0,CA325&lt;Pieņēmumi!$CU$49),0,
IF(AND(CA325&gt;=Pieņēmumi!$CU$49,CA325&lt;Pieņēmumi!$CU$50),"Mazs",
IF(AND(CA325&gt;=Pieņēmumi!$CU$50,CA325&lt;Pieņēmumi!$CU$51),"Vidējs","Liels")))</f>
        <v>Vidējs</v>
      </c>
      <c r="CC325" s="9">
        <f>IF(CB325="Mazs",Pieņēmumi!$CU$34*BZ325,IF(CB325="Vidējs",Pieņēmumi!$CU$35*BZ325,IF(CB325="Liels",Pieņēmumi!$CU$37*BZ325,0)))</f>
        <v>4.166666666666667</v>
      </c>
      <c r="CD325" s="9">
        <f>IF(CB325="Mazs",(Pieņēmumi!$CU$35-Pieņēmumi!$CU$34)*BZ325,0)</f>
        <v>0</v>
      </c>
      <c r="CE325">
        <v>68</v>
      </c>
      <c r="CF325">
        <v>2</v>
      </c>
      <c r="CG325" s="2">
        <f>CE325/CF325</f>
        <v>34</v>
      </c>
      <c r="CH325" s="6">
        <f>ROUNDUP(IF($A325=1,CE325/Pieņēmumi!$DE$42,IF($A325=2,CE325/Pieņēmumi!$DE$43,IF($A325=3,CE325/Pieņēmumi!$DE$44,CE325/Pieņēmumi!$DE$45))),$CH$10)</f>
        <v>3</v>
      </c>
      <c r="CI325" s="6">
        <f t="shared" si="229"/>
        <v>22.666666666666668</v>
      </c>
      <c r="CJ325" s="6" t="str">
        <f>IF(AND(CI325&gt;=0,CI325&lt;Pieņēmumi!$DE$49),0,
IF(AND(CI325&gt;=Pieņēmumi!$DE$49,CI325&lt;Pieņēmumi!$DE$50),"Mazs",
IF(AND(CI325&gt;=Pieņēmumi!$DE$50,CI325&lt;Pieņēmumi!$DE$51),"Vidējs","Liels")))</f>
        <v>Liels</v>
      </c>
      <c r="CK325" s="9">
        <f>IF(CJ325="Mazs",Pieņēmumi!$DE$34*CH325,IF(CJ325="Vidējs",Pieņēmumi!$DE$35*CH325,IF(CJ325="Liels",Pieņēmumi!$DE$37*CH325,0)))</f>
        <v>5.3030303030303028</v>
      </c>
      <c r="CL325" s="9">
        <f>IF(CJ325="Mazs",(Pieņēmumi!$DE$35-Pieņēmumi!$DE$34)*CH325,0)</f>
        <v>0</v>
      </c>
      <c r="CM325">
        <v>34</v>
      </c>
      <c r="CN325">
        <v>2</v>
      </c>
      <c r="CO325" s="2">
        <f>CM325/CN325</f>
        <v>17</v>
      </c>
      <c r="CP325" s="6">
        <f>ROUNDUP(IF($A325=1,CM325/Pieņēmumi!$DO$42,IF($A325=2,CM325/Pieņēmumi!$DO$43,IF($A325=3,CM325/Pieņēmumi!$DO$44,CM325/Pieņēmumi!$DO$45))),$CP$10)</f>
        <v>2</v>
      </c>
      <c r="CQ325" s="6">
        <f t="shared" si="230"/>
        <v>17</v>
      </c>
      <c r="CR325" s="6" t="str">
        <f>IF(AND(CQ325&gt;=0,CQ325&lt;Pieņēmumi!$DO$49),0,
IF(AND(CQ325&gt;=Pieņēmumi!$DO$49,CQ325&lt;Pieņēmumi!$DO$50),"Mazs",
IF(AND(CQ325&gt;=Pieņēmumi!$DO$50,CQ325&lt;Pieņēmumi!$DO$51),"Vidējs","Liels")))</f>
        <v>Vidējs</v>
      </c>
      <c r="CS325" s="9">
        <f>IF(CR325="Mazs",Pieņēmumi!$DO$34*CP325,IF(CR325="Vidējs",Pieņēmumi!$DO$35*CP325,IF(CR325="Liels",Pieņēmumi!$DO$37*CP325,0)))</f>
        <v>2.7777777777777781</v>
      </c>
      <c r="CT325" s="9">
        <f>IF(CR325="Mazs",(Pieņēmumi!$DO$35-Pieņēmumi!$DO$34)*CP325,0)</f>
        <v>0</v>
      </c>
      <c r="CU325" s="6">
        <f t="shared" si="231"/>
        <v>670</v>
      </c>
      <c r="CV325" s="6">
        <f t="shared" si="232"/>
        <v>23</v>
      </c>
      <c r="CW325" s="2">
        <f t="shared" si="233"/>
        <v>29.130434782608695</v>
      </c>
      <c r="CX325" t="str">
        <f t="shared" si="234"/>
        <v>Lielā</v>
      </c>
    </row>
    <row r="326" spans="1:102" x14ac:dyDescent="0.25">
      <c r="A326" s="5">
        <v>1</v>
      </c>
      <c r="B326" s="23">
        <v>0.46273882836321578</v>
      </c>
      <c r="C326">
        <v>20</v>
      </c>
      <c r="D326">
        <v>1</v>
      </c>
      <c r="E326" s="2">
        <f>C326/D326</f>
        <v>20</v>
      </c>
      <c r="F326" s="6">
        <f>ROUNDUP(IF($A326=1,C326/Pieņēmumi!$B$39,IF($A326=2,C326/Pieņēmumi!$B$40,IF($A326=3,C326/Pieņēmumi!$B$41,C326/Pieņēmumi!$B$42))),$F$10)</f>
        <v>1</v>
      </c>
      <c r="G326" s="6">
        <f t="shared" si="219"/>
        <v>20</v>
      </c>
      <c r="H326" s="6" t="str">
        <f>IF(AND(G326&gt;=0,G326&lt;Pieņēmumi!$B$46),0,
IF(AND(G326&gt;= Pieņēmumi!$B$46,G326&lt;Pieņēmumi!$B$47), "Mikro",
IF(AND(G326&gt;=Pieņēmumi!$B$47,G326&lt;Pieņēmumi!$B$48), "Mazs",
IF(AND(G326&gt;=Pieņēmumi!$B$48,G326&lt;Pieņēmumi!$B$49), "Vidējs","Liels"))))</f>
        <v>Vidējs</v>
      </c>
      <c r="I326" s="9">
        <f>IF(H326="Mikro",Pieņēmumi!$B$31*F326*0.5,
IF(H326="Mazs",Pieņēmumi!$B$31*F326,
IF(H326="Vidējs",Pieņēmumi!$B$32*F326,
IF(H326="Liels",Pieņēmumi!$B$34*F326,
0))))</f>
        <v>0.8074935400516795</v>
      </c>
      <c r="J326" s="9">
        <f>IF(H326="Mikro",Pieņēmumi!$B$31*F326*0.5,0)</f>
        <v>0</v>
      </c>
      <c r="K326">
        <v>17</v>
      </c>
      <c r="L326">
        <v>1</v>
      </c>
      <c r="M326" s="2">
        <f>K326/L326</f>
        <v>17</v>
      </c>
      <c r="N326" s="6">
        <f>ROUNDUP(IF($A326=1,K326/Pieņēmumi!$L$39,IF($A326=2,K326/Pieņēmumi!$L$40,IF($A326=3,K326/Pieņēmumi!$L$41,K326/Pieņēmumi!$L$42))),$N$10)</f>
        <v>1</v>
      </c>
      <c r="O326" s="6">
        <f t="shared" si="220"/>
        <v>17</v>
      </c>
      <c r="P326" s="6" t="str">
        <f>IF(AND(O326&gt;=0,O326&lt;Pieņēmumi!$L$46),0,
IF(AND(O326&gt;= Pieņēmumi!$L$46,O326&lt;Pieņēmumi!$L$47), "Mikro",
IF(AND(O326&gt;=Pieņēmumi!$L$47,O326&lt;Pieņēmumi!$L$48), "Mazs",
IF(AND(O326&gt;=Pieņēmumi!$L$48,O326&lt;Pieņēmumi!$L$49), "Vidējs","Liels"))))</f>
        <v>Vidējs</v>
      </c>
      <c r="Q326" s="9">
        <f>IF(P326="Mikro",Pieņēmumi!$L$31*N326*0.5,
IF(P326="Mazs",Pieņēmumi!$L$31*N326,
IF(P326="Vidējs",Pieņēmumi!$L$32*N326,
IF(P326="Liels",Pieņēmumi!$L$34*N326,
0))))</f>
        <v>0.83979328165374689</v>
      </c>
      <c r="R326" s="9">
        <f>IF(P326="Mikro",Pieņēmumi!$L$31*N326*0.5,0)</f>
        <v>0</v>
      </c>
      <c r="S326">
        <v>10</v>
      </c>
      <c r="T326">
        <v>1</v>
      </c>
      <c r="U326" s="2">
        <f>S326/T326</f>
        <v>10</v>
      </c>
      <c r="V326" s="6">
        <f>ROUNDUP(IF($A326=1,S326/Pieņēmumi!$V$39,IF($A326=2,S326/Pieņēmumi!$V$40,IF($A326=3,S326/Pieņēmumi!$V$41,S326/Pieņēmumi!$V$42))),$V$10)</f>
        <v>1</v>
      </c>
      <c r="W326" s="6">
        <f t="shared" si="221"/>
        <v>10</v>
      </c>
      <c r="X326" s="6" t="str">
        <f>IF(AND(W326&gt;=0,W326&lt;Pieņēmumi!$V$46),0,
IF(AND(W326&gt;= Pieņēmumi!$V$46,W326&lt;Pieņēmumi!$V$47), "Mikro",
IF(AND(W326&gt;=Pieņēmumi!$V$47,W326&lt;Pieņēmumi!$V$48), "Mazs",
IF(AND(W326&gt;=Pieņēmumi!$V$48,W326&lt;Pieņēmumi!$V$49), "Vidējs","Liels"))))</f>
        <v>Mazs</v>
      </c>
      <c r="Y326" s="9">
        <f>IF(X326="Mikro",Pieņēmumi!$V$31*V326*0.5,
IF(X326="Mazs",Pieņēmumi!$V$31*V326,
IF(X326="Vidējs",Pieņēmumi!$V$32*V326,
IF(X326="Liels",Pieņēmumi!$V$34*V326,
0))))</f>
        <v>0.77808901338313108</v>
      </c>
      <c r="Z326" s="9">
        <f>IF(X326="Mikro",Pieņēmumi!$V$31*V326*0.5,0)</f>
        <v>0</v>
      </c>
      <c r="AA326">
        <v>13</v>
      </c>
      <c r="AB326">
        <v>1</v>
      </c>
      <c r="AC326" s="2">
        <f>AA326/AB326</f>
        <v>13</v>
      </c>
      <c r="AD326" s="6">
        <f>ROUNDUP(IF($A326=1,AA326/Pieņēmumi!$AF$39,IF($A326=2,AA326/Pieņēmumi!$AF$40,IF($A326=3,AA326/Pieņēmumi!$AF$41,AA326/Pieņēmumi!$AF$42))),$AD$10)</f>
        <v>1</v>
      </c>
      <c r="AE326" s="6">
        <f t="shared" si="222"/>
        <v>13</v>
      </c>
      <c r="AF326" s="6" t="str">
        <f>IF(AND(AE326&gt;=0,AE326&lt;Pieņēmumi!$AF$46),0,
IF(AND(AE326&gt;= Pieņēmumi!$AF$46,AE326&lt;Pieņēmumi!$AF$47), "Mikro",
IF(AND(AE326&gt;=Pieņēmumi!$AF$47,AE326&lt;Pieņēmumi!$AF$48), "Mazs",
IF(AND(AE326&gt;=Pieņēmumi!$AF$48,AE326&lt;Pieņēmumi!$AF$49), "Vidējs","Liels"))))</f>
        <v>Vidējs</v>
      </c>
      <c r="AG326" s="9">
        <f>IF(AF326="Mikro",Pieņēmumi!$AF$31*AD326*0.5,
IF(AF326="Mazs",Pieņēmumi!$AF$31*AD326,
IF(AF326="Vidējs",Pieņēmumi!$AF$32*AD326,
IF(AF326="Liels",Pieņēmumi!$AF$34*AD326,
0))))</f>
        <v>1.03359173126615</v>
      </c>
      <c r="AH326" s="9">
        <f>IF(AF326="Mikro",Pieņēmumi!$AF$31*AD326*0.5,0)</f>
        <v>0</v>
      </c>
      <c r="AI326">
        <v>25</v>
      </c>
      <c r="AJ326">
        <v>2</v>
      </c>
      <c r="AK326" s="2">
        <f t="shared" si="254"/>
        <v>12.5</v>
      </c>
      <c r="AL326" s="6">
        <f>ROUNDUP(IF($A326=1,AI326/Pieņēmumi!$AR$39,IF($A326=2,AI326/Pieņēmumi!$AR$40,IF($A326=3,AI326/Pieņēmumi!$AR$41,AI326/Pieņēmumi!$AR$42))),$AL$10)</f>
        <v>1</v>
      </c>
      <c r="AM326" s="6">
        <f t="shared" si="223"/>
        <v>25</v>
      </c>
      <c r="AN326" s="6" t="str">
        <f>IF(AND(AM326&gt;=0,AM326&lt;Pieņēmumi!$AR$46),0,
IF(AND(AM326&gt;= Pieņēmumi!$AR$46,AM326&lt;Pieņēmumi!$AR$47), "Mikro",
IF(AND(AM326&gt;=Pieņēmumi!$AR$47,AM326&lt;Pieņēmumi!$AR$48), "Mazs",
IF(AND(AM326&gt;=Pieņēmumi!$AR$48,AM326&lt;Pieņēmumi!$AR$49), "Vidējs","Liels"))))</f>
        <v>Liels</v>
      </c>
      <c r="AO326" s="9">
        <f>IF(AN326="Mikro",Pieņēmumi!$AR$31*AL326*0.5,
IF(AN326="Mazs",Pieņēmumi!$AR$31*AL326,
IF(AN326="Vidējs",Pieņēmumi!$AR$32*AL326,
IF(AN326="Liels",Pieņēmumi!$AR$34*AL326,
0))))</f>
        <v>1.3708513708513708</v>
      </c>
      <c r="AP326" s="9">
        <f>IF(AN326="Mikro",Pieņēmumi!$AR$31*AL326*0.5,0)</f>
        <v>0</v>
      </c>
      <c r="AQ326">
        <v>19</v>
      </c>
      <c r="AR326">
        <v>1</v>
      </c>
      <c r="AS326" s="2">
        <f t="shared" si="241"/>
        <v>19</v>
      </c>
      <c r="AT326" s="6">
        <f>ROUNDUP(IF($A326=1,AQ326/Pieņēmumi!$BC$39,IF($A326=2,AQ326/Pieņēmumi!$BC$40,IF($A326=3,AQ326/Pieņēmumi!$BC$41,AQ326/Pieņēmumi!$BC$42))),$AT$10)</f>
        <v>1</v>
      </c>
      <c r="AU326" s="6">
        <f t="shared" si="224"/>
        <v>19</v>
      </c>
      <c r="AV326" s="6" t="str">
        <f>IF(AND(AU326&gt;=0,AU326&lt;Pieņēmumi!$BC$46),0,
IF(AND(AU326&gt;= Pieņēmumi!$BC$46,AU326&lt;Pieņēmumi!$BC$47), "Mikro",
IF(AND(AU326&gt;=Pieņēmumi!$BC$47,AU326&lt;Pieņēmumi!$BC$48), "Mazs",
IF(AND(AU326&gt;=Pieņēmumi!$BC$48,AU326&lt;Pieņēmumi!$BC$49), "Vidējs","Liels"))))</f>
        <v>Vidējs</v>
      </c>
      <c r="AW326" s="9">
        <f>IF(AV326="Mikro",Pieņēmumi!$BC$31*AT326*0.5,
IF(AV326="Mazs",Pieņēmumi!$BC$31*AT326,
IF(AV326="Vidējs",Pieņēmumi!$BC$32*AT326,
IF(AV326="Liels",Pieņēmumi!$BC$34*AT326,
0))))</f>
        <v>1.1627906976744187</v>
      </c>
      <c r="AX326" s="9">
        <f>IF(AV326="Mikro",Pieņēmumi!$BC$31*AT326*0.5,0)</f>
        <v>0</v>
      </c>
      <c r="AY326">
        <v>22</v>
      </c>
      <c r="AZ326">
        <v>2</v>
      </c>
      <c r="BA326" s="2">
        <f t="shared" si="245"/>
        <v>11</v>
      </c>
      <c r="BB326" s="6">
        <f>ROUNDUP(IF($A326=1,AY326/Pieņēmumi!$BN$39,IF($A326=2,AY326/Pieņēmumi!$BN$40,IF($A326=3,AY326/Pieņēmumi!$BN$41,AY326/Pieņēmumi!$BN$42))),$BB$10)</f>
        <v>1</v>
      </c>
      <c r="BC326" s="6">
        <f t="shared" si="225"/>
        <v>22</v>
      </c>
      <c r="BD326" s="6" t="str">
        <f>IF(AND(BC326&gt;=0,BC326&lt;Pieņēmumi!$BN$46),0,
IF(AND(BC326&gt;= Pieņēmumi!$BN$46,BC326&lt;Pieņēmumi!$BN$47), "Mikro",
IF(AND(BC326&gt;=Pieņēmumi!$BN$47,BC326&lt;Pieņēmumi!$BN$48), "Mazs",
IF(AND(BC326&gt;=Pieņēmumi!$BN$48,BC326&lt;Pieņēmumi!$BN$49), "Vidējs","Liels"))))</f>
        <v>Liels</v>
      </c>
      <c r="BE326" s="9">
        <f>IF(BD326="Mikro",Pieņēmumi!$BN$31*BB326*0.5,
IF(BD326="Mazs",Pieņēmumi!$BN$31*BB326,
IF(BD326="Vidējs",Pieņēmumi!$BN$32*BB326,
IF(BD326="Liels",Pieņēmumi!$BN$34*BB326,
0))))</f>
        <v>1.5873015873015872</v>
      </c>
      <c r="BF326" s="9">
        <f>IF(BD326="Mikro",Pieņēmumi!$BN$31*BB326*0.5,0)</f>
        <v>0</v>
      </c>
      <c r="BG326">
        <v>31</v>
      </c>
      <c r="BH326">
        <v>2</v>
      </c>
      <c r="BI326" s="2">
        <f t="shared" si="249"/>
        <v>15.5</v>
      </c>
      <c r="BJ326" s="6">
        <f>ROUNDUP(IF($A326=1,BG326/Pieņēmumi!$BY$39,IF($A326=2,BG326/Pieņēmumi!$BY$40,IF($A326=3,BG326/Pieņēmumi!$BY$41,BG326/Pieņēmumi!$BY$42))),$BJ$10)</f>
        <v>2</v>
      </c>
      <c r="BK326" s="6">
        <f t="shared" si="226"/>
        <v>15.5</v>
      </c>
      <c r="BL326" s="6" t="str">
        <f>IF(AND(BK326&gt;=0,BK326&lt;Pieņēmumi!$BY$46),0,
IF(AND(BK326&gt;= Pieņēmumi!$BY$46,BK326&lt;Pieņēmumi!$BY$47), "Mikro",
IF(AND(BK326&gt;=Pieņēmumi!$BY$47,BK326&lt;Pieņēmumi!$BY$48), "Mazs",
IF(AND(BK326&gt;=Pieņēmumi!$BY$48,BK326&lt;Pieņēmumi!$BY$49), "Vidējs","Liels"))))</f>
        <v>Vidējs</v>
      </c>
      <c r="BM326" s="9">
        <f>IF(BL326="Mikro",Pieņēmumi!$BY$31*BJ326*0.5,
IF(BL326="Mazs",Pieņēmumi!$BY$31*BJ326,
IF(BL326="Vidējs",Pieņēmumi!$BY$32*BJ326,
IF(BL326="Liels",Pieņēmumi!$BY$34*BJ326,
0))))</f>
        <v>2.5839793281653747</v>
      </c>
      <c r="BN326" s="9">
        <f>IF(BL326="Mikro",Pieņēmumi!$BY$31*BJ326*0.5,0)</f>
        <v>0</v>
      </c>
      <c r="BO326">
        <v>29</v>
      </c>
      <c r="BP326">
        <v>2</v>
      </c>
      <c r="BQ326" s="2">
        <f t="shared" si="253"/>
        <v>14.5</v>
      </c>
      <c r="BR326" s="6">
        <f>ROUNDUP(IF($A326=1,BO326/Pieņēmumi!$CJ$39,IF($A326=2,BO326/Pieņēmumi!$CJ$40,IF($A326=3,BO326/Pieņēmumi!$CJ$41,BO326/Pieņēmumi!$CJ$42))),$BR$10)</f>
        <v>2</v>
      </c>
      <c r="BS326" s="6">
        <f t="shared" si="227"/>
        <v>14.5</v>
      </c>
      <c r="BT326" s="6" t="str">
        <f>IF(AND(BS326&gt;=0,BS326&lt;Pieņēmumi!$CJ$46),0,
IF(AND(BS326&gt;= Pieņēmumi!$CJ$46,BS326&lt;Pieņēmumi!$CJ$47), "Mikro",
IF(AND(BS326&gt;=Pieņēmumi!$CJ$47,BS326&lt;Pieņēmumi!$CJ$48), "Mazs",
IF(AND(BS326&gt;=Pieņēmumi!$CJ$48,BS326&lt;Pieņēmumi!$CJ$49), "Vidējs","Liels"))))</f>
        <v>Vidējs</v>
      </c>
      <c r="BU326" s="9">
        <f>IF(BT326="Mikro",Pieņēmumi!$CJ$31*BR326*0.5,
IF(BT326="Mazs",Pieņēmumi!$CJ$31*BR326,
IF(BT326="Vidējs",Pieņēmumi!$CJ$32*BR326,
IF(BT326="Liels",Pieņēmumi!$CJ$34*BR326,
0))))</f>
        <v>2.5839793281653747</v>
      </c>
      <c r="BV326" s="9">
        <f>IF(BT326="Mikro",Pieņēmumi!$CJ$31*BR326*0.5,0)</f>
        <v>0</v>
      </c>
      <c r="BW326">
        <v>0</v>
      </c>
      <c r="BX326">
        <v>0</v>
      </c>
      <c r="BY326" s="2">
        <v>0</v>
      </c>
      <c r="BZ326" s="6">
        <f>ROUNDUP(IF($A326=1,BW326/Pieņēmumi!$CU$42,IF($A326=2,BW326/Pieņēmumi!$CU$43,IF($A326=3,BW326/Pieņēmumi!$CU$44,BW326/Pieņēmumi!$CU$45))),$CH$10)</f>
        <v>0</v>
      </c>
      <c r="CA326" s="6">
        <f t="shared" si="228"/>
        <v>0</v>
      </c>
      <c r="CB326" s="6">
        <f>IF(AND(CA326&gt;=0,CA326&lt;Pieņēmumi!$CU$49),0,
IF(AND(CA326&gt;=Pieņēmumi!$CU$49,CA326&lt;Pieņēmumi!$CU$50),"Mazs",
IF(AND(CA326&gt;=Pieņēmumi!$CU$50,CA326&lt;Pieņēmumi!$CU$51),"Vidējs","Liels")))</f>
        <v>0</v>
      </c>
      <c r="CC326" s="9">
        <f>IF(CB326="Mazs",Pieņēmumi!$CU$34*BZ326,IF(CB326="Vidējs",Pieņēmumi!$CU$35*BZ326,IF(CB326="Liels",Pieņēmumi!$CU$37*BZ326,0)))</f>
        <v>0</v>
      </c>
      <c r="CD326" s="9">
        <f>IF(CB326="Mazs",(Pieņēmumi!$CU$35-Pieņēmumi!$CU$34)*BZ326,0)</f>
        <v>0</v>
      </c>
      <c r="CE326">
        <v>0</v>
      </c>
      <c r="CF326">
        <v>0</v>
      </c>
      <c r="CG326" s="2">
        <v>0</v>
      </c>
      <c r="CH326" s="6">
        <f>ROUNDUP(IF($A326=1,CE326/Pieņēmumi!$DE$42,IF($A326=2,CE326/Pieņēmumi!$DE$43,IF($A326=3,CE326/Pieņēmumi!$DE$44,CE326/Pieņēmumi!$DE$45))),$CH$10)</f>
        <v>0</v>
      </c>
      <c r="CI326" s="6">
        <f t="shared" si="229"/>
        <v>0</v>
      </c>
      <c r="CJ326" s="6">
        <f>IF(AND(CI326&gt;=0,CI326&lt;Pieņēmumi!$DE$49),0,
IF(AND(CI326&gt;=Pieņēmumi!$DE$49,CI326&lt;Pieņēmumi!$DE$50),"Mazs",
IF(AND(CI326&gt;=Pieņēmumi!$DE$50,CI326&lt;Pieņēmumi!$DE$51),"Vidējs","Liels")))</f>
        <v>0</v>
      </c>
      <c r="CK326" s="9">
        <f>IF(CJ326="Mazs",Pieņēmumi!$DE$34*CH326,IF(CJ326="Vidējs",Pieņēmumi!$DE$35*CH326,IF(CJ326="Liels",Pieņēmumi!$DE$37*CH326,0)))</f>
        <v>0</v>
      </c>
      <c r="CL326" s="9">
        <f>IF(CJ326="Mazs",(Pieņēmumi!$DE$35-Pieņēmumi!$DE$34)*CH326,0)</f>
        <v>0</v>
      </c>
      <c r="CM326">
        <v>0</v>
      </c>
      <c r="CN326">
        <v>0</v>
      </c>
      <c r="CO326" s="2">
        <v>0</v>
      </c>
      <c r="CP326" s="6">
        <f>ROUNDUP(IF($A326=1,CM326/Pieņēmumi!$DO$42,IF($A326=2,CM326/Pieņēmumi!$DO$43,IF($A326=3,CM326/Pieņēmumi!$DO$44,CM326/Pieņēmumi!$DO$45))),$CP$10)</f>
        <v>0</v>
      </c>
      <c r="CQ326" s="6">
        <f t="shared" si="230"/>
        <v>0</v>
      </c>
      <c r="CR326" s="6">
        <f>IF(AND(CQ326&gt;=0,CQ326&lt;Pieņēmumi!$DO$49),0,
IF(AND(CQ326&gt;=Pieņēmumi!$DO$49,CQ326&lt;Pieņēmumi!$DO$50),"Mazs",
IF(AND(CQ326&gt;=Pieņēmumi!$DO$50,CQ326&lt;Pieņēmumi!$DO$51),"Vidējs","Liels")))</f>
        <v>0</v>
      </c>
      <c r="CS326" s="9">
        <f>IF(CR326="Mazs",Pieņēmumi!$DO$34*CP326,IF(CR326="Vidējs",Pieņēmumi!$DO$35*CP326,IF(CR326="Liels",Pieņēmumi!$DO$37*CP326,0)))</f>
        <v>0</v>
      </c>
      <c r="CT326" s="9">
        <f>IF(CR326="Mazs",(Pieņēmumi!$DO$35-Pieņēmumi!$DO$34)*CP326,0)</f>
        <v>0</v>
      </c>
      <c r="CU326" s="6">
        <f t="shared" si="231"/>
        <v>186</v>
      </c>
      <c r="CV326" s="6">
        <f t="shared" si="232"/>
        <v>13</v>
      </c>
      <c r="CW326" s="2">
        <f t="shared" si="233"/>
        <v>14.307692307692308</v>
      </c>
      <c r="CX326" t="str">
        <f t="shared" si="234"/>
        <v>Vidējā</v>
      </c>
    </row>
    <row r="327" spans="1:102" x14ac:dyDescent="0.25">
      <c r="A327" s="5">
        <v>3</v>
      </c>
      <c r="B327" s="23">
        <v>0.46232215648625807</v>
      </c>
      <c r="C327">
        <v>8</v>
      </c>
      <c r="D327">
        <v>1</v>
      </c>
      <c r="E327" s="2">
        <f>C327/D327</f>
        <v>8</v>
      </c>
      <c r="F327" s="6">
        <f>ROUNDUP(IF($A327=1,C327/Pieņēmumi!$B$39,IF($A327=2,C327/Pieņēmumi!$B$40,IF($A327=3,C327/Pieņēmumi!$B$41,C327/Pieņēmumi!$B$42))),$F$10)</f>
        <v>1</v>
      </c>
      <c r="G327" s="6">
        <f t="shared" si="219"/>
        <v>8</v>
      </c>
      <c r="H327" s="6" t="str">
        <f>IF(AND(G327&gt;=0,G327&lt;Pieņēmumi!$B$46),0,
IF(AND(G327&gt;= Pieņēmumi!$B$46,G327&lt;Pieņēmumi!$B$47), "Mikro",
IF(AND(G327&gt;=Pieņēmumi!$B$47,G327&lt;Pieņēmumi!$B$48), "Mazs",
IF(AND(G327&gt;=Pieņēmumi!$B$48,G327&lt;Pieņēmumi!$B$49), "Vidējs","Liels"))))</f>
        <v>Mazs</v>
      </c>
      <c r="I327" s="9">
        <f>IF(H327="Mikro",Pieņēmumi!$B$31*F327*0.5,
IF(H327="Mazs",Pieņēmumi!$B$31*F327,
IF(H327="Vidējs",Pieņēmumi!$B$32*F327,
IF(H327="Liels",Pieņēmumi!$B$34*F327,
0))))</f>
        <v>0.71584189231248063</v>
      </c>
      <c r="J327" s="9">
        <f>IF(H327="Mikro",Pieņēmumi!$B$31*F327*0.5,0)</f>
        <v>0</v>
      </c>
      <c r="K327">
        <v>8</v>
      </c>
      <c r="L327">
        <v>1</v>
      </c>
      <c r="M327" s="2">
        <f>K327/L327</f>
        <v>8</v>
      </c>
      <c r="N327" s="6">
        <f>ROUNDUP(IF($A327=1,K327/Pieņēmumi!$L$39,IF($A327=2,K327/Pieņēmumi!$L$40,IF($A327=3,K327/Pieņēmumi!$L$41,K327/Pieņēmumi!$L$42))),$N$10)</f>
        <v>1</v>
      </c>
      <c r="O327" s="6">
        <f t="shared" si="220"/>
        <v>8</v>
      </c>
      <c r="P327" s="6" t="str">
        <f>IF(AND(O327&gt;=0,O327&lt;Pieņēmumi!$L$46),0,
IF(AND(O327&gt;= Pieņēmumi!$L$46,O327&lt;Pieņēmumi!$L$47), "Mikro",
IF(AND(O327&gt;=Pieņēmumi!$L$47,O327&lt;Pieņēmumi!$L$48), "Mazs",
IF(AND(O327&gt;=Pieņēmumi!$L$48,O327&lt;Pieņēmumi!$L$49), "Vidējs","Liels"))))</f>
        <v>Mazs</v>
      </c>
      <c r="Q327" s="9">
        <f>IF(P327="Mikro",Pieņēmumi!$L$31*N327*0.5,
IF(P327="Mazs",Pieņēmumi!$L$31*N327,
IF(P327="Vidējs",Pieņēmumi!$L$32*N327,
IF(P327="Liels",Pieņēmumi!$L$34*N327,
0))))</f>
        <v>0.7469654528478058</v>
      </c>
      <c r="R327" s="9">
        <f>IF(P327="Mikro",Pieņēmumi!$L$31*N327*0.5,0)</f>
        <v>0</v>
      </c>
      <c r="S327">
        <v>5</v>
      </c>
      <c r="T327">
        <v>1</v>
      </c>
      <c r="U327" s="2">
        <f>S327/T327</f>
        <v>5</v>
      </c>
      <c r="V327" s="6">
        <f>ROUNDUP(IF($A327=1,S327/Pieņēmumi!$V$39,IF($A327=2,S327/Pieņēmumi!$V$40,IF($A327=3,S327/Pieņēmumi!$V$41,S327/Pieņēmumi!$V$42))),$V$10)</f>
        <v>1</v>
      </c>
      <c r="W327" s="6">
        <f t="shared" si="221"/>
        <v>5</v>
      </c>
      <c r="X327" s="6" t="str">
        <f>IF(AND(W327&gt;=0,W327&lt;Pieņēmumi!$V$46),0,
IF(AND(W327&gt;= Pieņēmumi!$V$46,W327&lt;Pieņēmumi!$V$47), "Mikro",
IF(AND(W327&gt;=Pieņēmumi!$V$47,W327&lt;Pieņēmumi!$V$48), "Mazs",
IF(AND(W327&gt;=Pieņēmumi!$V$48,W327&lt;Pieņēmumi!$V$49), "Vidējs","Liels"))))</f>
        <v>Mikro</v>
      </c>
      <c r="Y327" s="9">
        <f>IF(X327="Mikro",Pieņēmumi!$V$31*V327*0.5,
IF(X327="Mazs",Pieņēmumi!$V$31*V327,
IF(X327="Vidējs",Pieņēmumi!$V$32*V327,
IF(X327="Liels",Pieņēmumi!$V$34*V327,
0))))</f>
        <v>0.38904450669156554</v>
      </c>
      <c r="Z327" s="9">
        <f>IF(X327="Mikro",Pieņēmumi!$V$31*V327*0.5,0)</f>
        <v>0.38904450669156554</v>
      </c>
      <c r="AA327">
        <v>6</v>
      </c>
      <c r="AB327">
        <v>1</v>
      </c>
      <c r="AC327" s="2">
        <f>AA327/AB327</f>
        <v>6</v>
      </c>
      <c r="AD327" s="6">
        <f>ROUNDUP(IF($A327=1,AA327/Pieņēmumi!$AF$39,IF($A327=2,AA327/Pieņēmumi!$AF$40,IF($A327=3,AA327/Pieņēmumi!$AF$41,AA327/Pieņēmumi!$AF$42))),$AD$10)</f>
        <v>1</v>
      </c>
      <c r="AE327" s="6">
        <f t="shared" si="222"/>
        <v>6</v>
      </c>
      <c r="AF327" s="6" t="str">
        <f>IF(AND(AE327&gt;=0,AE327&lt;Pieņēmumi!$AF$46),0,
IF(AND(AE327&gt;= Pieņēmumi!$AF$46,AE327&lt;Pieņēmumi!$AF$47), "Mikro",
IF(AND(AE327&gt;=Pieņēmumi!$AF$47,AE327&lt;Pieņēmumi!$AF$48), "Mazs",
IF(AND(AE327&gt;=Pieņēmumi!$AF$48,AE327&lt;Pieņēmumi!$AF$49), "Vidējs","Liels"))))</f>
        <v>Mikro</v>
      </c>
      <c r="AG327" s="9">
        <f>IF(AF327="Mikro",Pieņēmumi!$AF$31*AD327*0.5,
IF(AF327="Mazs",Pieņēmumi!$AF$31*AD327,
IF(AF327="Vidējs",Pieņēmumi!$AF$32*AD327,
IF(AF327="Liels",Pieņēmumi!$AF$34*AD327,
0))))</f>
        <v>0.42016806722689076</v>
      </c>
      <c r="AH327" s="9">
        <f>IF(AF327="Mikro",Pieņēmumi!$AF$31*AD327*0.5,0)</f>
        <v>0.42016806722689076</v>
      </c>
      <c r="AI327">
        <v>1</v>
      </c>
      <c r="AJ327">
        <v>1</v>
      </c>
      <c r="AK327" s="2">
        <f t="shared" si="254"/>
        <v>1</v>
      </c>
      <c r="AL327" s="6">
        <f>ROUNDUP(IF($A327=1,AI327/Pieņēmumi!$AR$39,IF($A327=2,AI327/Pieņēmumi!$AR$40,IF($A327=3,AI327/Pieņēmumi!$AR$41,AI327/Pieņēmumi!$AR$42))),$AL$10)</f>
        <v>1</v>
      </c>
      <c r="AM327" s="6">
        <f t="shared" si="223"/>
        <v>1</v>
      </c>
      <c r="AN327" s="6" t="str">
        <f>IF(AND(AM327&gt;=0,AM327&lt;Pieņēmumi!$AR$46),0,
IF(AND(AM327&gt;= Pieņēmumi!$AR$46,AM327&lt;Pieņēmumi!$AR$47), "Mikro",
IF(AND(AM327&gt;=Pieņēmumi!$AR$47,AM327&lt;Pieņēmumi!$AR$48), "Mazs",
IF(AND(AM327&gt;=Pieņēmumi!$AR$48,AM327&lt;Pieņēmumi!$AR$49), "Vidējs","Liels"))))</f>
        <v>Mikro</v>
      </c>
      <c r="AO327" s="9">
        <f>IF(AN327="Mikro",Pieņēmumi!$AR$31*AL327*0.5,
IF(AN327="Mazs",Pieņēmumi!$AR$31*AL327,
IF(AN327="Vidējs",Pieņēmumi!$AR$32*AL327,
IF(AN327="Liels",Pieņēmumi!$AR$34*AL327,
0))))</f>
        <v>0.45129162776221604</v>
      </c>
      <c r="AP327" s="9">
        <f>IF(AN327="Mikro",Pieņēmumi!$AR$31*AL327*0.5,0)</f>
        <v>0.45129162776221604</v>
      </c>
      <c r="AQ327">
        <v>4</v>
      </c>
      <c r="AR327">
        <v>1</v>
      </c>
      <c r="AS327" s="2">
        <f t="shared" si="241"/>
        <v>4</v>
      </c>
      <c r="AT327" s="6">
        <f>ROUNDUP(IF($A327=1,AQ327/Pieņēmumi!$BC$39,IF($A327=2,AQ327/Pieņēmumi!$BC$40,IF($A327=3,AQ327/Pieņēmumi!$BC$41,AQ327/Pieņēmumi!$BC$42))),$AT$10)</f>
        <v>1</v>
      </c>
      <c r="AU327" s="6">
        <f t="shared" si="224"/>
        <v>4</v>
      </c>
      <c r="AV327" s="6" t="str">
        <f>IF(AND(AU327&gt;=0,AU327&lt;Pieņēmumi!$BC$46),0,
IF(AND(AU327&gt;= Pieņēmumi!$BC$46,AU327&lt;Pieņēmumi!$BC$47), "Mikro",
IF(AND(AU327&gt;=Pieņēmumi!$BC$47,AU327&lt;Pieņēmumi!$BC$48), "Mazs",
IF(AND(AU327&gt;=Pieņēmumi!$BC$48,AU327&lt;Pieņēmumi!$BC$49), "Vidējs","Liels"))))</f>
        <v>Mikro</v>
      </c>
      <c r="AW327" s="9">
        <f>IF(AV327="Mikro",Pieņēmumi!$BC$31*AT327*0.5,
IF(AV327="Mazs",Pieņēmumi!$BC$31*AT327,
IF(AV327="Vidējs",Pieņēmumi!$BC$32*AT327,
IF(AV327="Liels",Pieņēmumi!$BC$34*AT327,
0))))</f>
        <v>0.48241518829754126</v>
      </c>
      <c r="AX327" s="9">
        <f>IF(AV327="Mikro",Pieņēmumi!$BC$31*AT327*0.5,0)</f>
        <v>0.48241518829754126</v>
      </c>
      <c r="AY327">
        <v>3</v>
      </c>
      <c r="AZ327">
        <v>1</v>
      </c>
      <c r="BA327" s="2">
        <f t="shared" si="245"/>
        <v>3</v>
      </c>
      <c r="BB327" s="6">
        <f>ROUNDUP(IF($A327=1,AY327/Pieņēmumi!$BN$39,IF($A327=2,AY327/Pieņēmumi!$BN$40,IF($A327=3,AY327/Pieņēmumi!$BN$41,AY327/Pieņēmumi!$BN$42))),$BB$10)</f>
        <v>1</v>
      </c>
      <c r="BC327" s="6">
        <f t="shared" si="225"/>
        <v>3</v>
      </c>
      <c r="BD327" s="6" t="str">
        <f>IF(AND(BC327&gt;=0,BC327&lt;Pieņēmumi!$BN$46),0,
IF(AND(BC327&gt;= Pieņēmumi!$BN$46,BC327&lt;Pieņēmumi!$BN$47), "Mikro",
IF(AND(BC327&gt;=Pieņēmumi!$BN$47,BC327&lt;Pieņēmumi!$BN$48), "Mazs",
IF(AND(BC327&gt;=Pieņēmumi!$BN$48,BC327&lt;Pieņēmumi!$BN$49), "Vidējs","Liels"))))</f>
        <v>Mikro</v>
      </c>
      <c r="BE327" s="9">
        <f>IF(BD327="Mikro",Pieņēmumi!$BN$31*BB327*0.5,
IF(BD327="Mazs",Pieņēmumi!$BN$31*BB327,
IF(BD327="Vidējs",Pieņēmumi!$BN$32*BB327,
IF(BD327="Liels",Pieņēmumi!$BN$34*BB327,
0))))</f>
        <v>0.51353874883286654</v>
      </c>
      <c r="BF327" s="9">
        <f>IF(BD327="Mikro",Pieņēmumi!$BN$31*BB327*0.5,0)</f>
        <v>0.51353874883286654</v>
      </c>
      <c r="BG327">
        <v>2</v>
      </c>
      <c r="BH327">
        <v>1</v>
      </c>
      <c r="BI327" s="2">
        <f t="shared" si="249"/>
        <v>2</v>
      </c>
      <c r="BJ327" s="6">
        <f>ROUNDUP(IF($A327=1,BG327/Pieņēmumi!$BY$39,IF($A327=2,BG327/Pieņēmumi!$BY$40,IF($A327=3,BG327/Pieņēmumi!$BY$41,BG327/Pieņēmumi!$BY$42))),$BJ$10)</f>
        <v>1</v>
      </c>
      <c r="BK327" s="6">
        <f t="shared" si="226"/>
        <v>2</v>
      </c>
      <c r="BL327" s="6" t="str">
        <f>IF(AND(BK327&gt;=0,BK327&lt;Pieņēmumi!$BY$46),0,
IF(AND(BK327&gt;= Pieņēmumi!$BY$46,BK327&lt;Pieņēmumi!$BY$47), "Mikro",
IF(AND(BK327&gt;=Pieņēmumi!$BY$47,BK327&lt;Pieņēmumi!$BY$48), "Mazs",
IF(AND(BK327&gt;=Pieņēmumi!$BY$48,BK327&lt;Pieņēmumi!$BY$49), "Vidējs","Liels"))))</f>
        <v>Mikro</v>
      </c>
      <c r="BM327" s="9">
        <f>IF(BL327="Mikro",Pieņēmumi!$BY$31*BJ327*0.5,
IF(BL327="Mazs",Pieņēmumi!$BY$31*BJ327,
IF(BL327="Vidējs",Pieņēmumi!$BY$32*BJ327,
IF(BL327="Liels",Pieņēmumi!$BY$34*BJ327,
0))))</f>
        <v>0.54466230936819171</v>
      </c>
      <c r="BN327" s="9">
        <f>IF(BL327="Mikro",Pieņēmumi!$BY$31*BJ327*0.5,0)</f>
        <v>0.54466230936819171</v>
      </c>
      <c r="BO327">
        <v>5</v>
      </c>
      <c r="BP327">
        <v>1</v>
      </c>
      <c r="BQ327" s="2">
        <f t="shared" si="253"/>
        <v>5</v>
      </c>
      <c r="BR327" s="6">
        <f>ROUNDUP(IF($A327=1,BO327/Pieņēmumi!$CJ$39,IF($A327=2,BO327/Pieņēmumi!$CJ$40,IF($A327=3,BO327/Pieņēmumi!$CJ$41,BO327/Pieņēmumi!$CJ$42))),$BR$10)</f>
        <v>1</v>
      </c>
      <c r="BS327" s="6">
        <f t="shared" si="227"/>
        <v>5</v>
      </c>
      <c r="BT327" s="6" t="str">
        <f>IF(AND(BS327&gt;=0,BS327&lt;Pieņēmumi!$CJ$46),0,
IF(AND(BS327&gt;= Pieņēmumi!$CJ$46,BS327&lt;Pieņēmumi!$CJ$47), "Mikro",
IF(AND(BS327&gt;=Pieņēmumi!$CJ$47,BS327&lt;Pieņēmumi!$CJ$48), "Mazs",
IF(AND(BS327&gt;=Pieņēmumi!$CJ$48,BS327&lt;Pieņēmumi!$CJ$49), "Vidējs","Liels"))))</f>
        <v>Mikro</v>
      </c>
      <c r="BU327" s="9">
        <f>IF(BT327="Mikro",Pieņēmumi!$CJ$31*BR327*0.5,
IF(BT327="Mazs",Pieņēmumi!$CJ$31*BR327,
IF(BT327="Vidējs",Pieņēmumi!$CJ$32*BR327,
IF(BT327="Liels",Pieņēmumi!$CJ$34*BR327,
0))))</f>
        <v>0.54466230936819171</v>
      </c>
      <c r="BV327" s="9">
        <f>IF(BT327="Mikro",Pieņēmumi!$CJ$31*BR327*0.5,0)</f>
        <v>0.54466230936819171</v>
      </c>
      <c r="BW327">
        <v>0</v>
      </c>
      <c r="BX327">
        <v>0</v>
      </c>
      <c r="BY327" s="2">
        <v>0</v>
      </c>
      <c r="BZ327" s="6">
        <f>ROUNDUP(IF($A327=1,BW327/Pieņēmumi!$CU$42,IF($A327=2,BW327/Pieņēmumi!$CU$43,IF($A327=3,BW327/Pieņēmumi!$CU$44,BW327/Pieņēmumi!$CU$45))),$CH$10)</f>
        <v>0</v>
      </c>
      <c r="CA327" s="6">
        <f t="shared" si="228"/>
        <v>0</v>
      </c>
      <c r="CB327" s="6">
        <f>IF(AND(CA327&gt;=0,CA327&lt;Pieņēmumi!$CU$49),0,
IF(AND(CA327&gt;=Pieņēmumi!$CU$49,CA327&lt;Pieņēmumi!$CU$50),"Mazs",
IF(AND(CA327&gt;=Pieņēmumi!$CU$50,CA327&lt;Pieņēmumi!$CU$51),"Vidējs","Liels")))</f>
        <v>0</v>
      </c>
      <c r="CC327" s="9">
        <f>IF(CB327="Mazs",Pieņēmumi!$CU$34*BZ327,IF(CB327="Vidējs",Pieņēmumi!$CU$35*BZ327,IF(CB327="Liels",Pieņēmumi!$CU$37*BZ327,0)))</f>
        <v>0</v>
      </c>
      <c r="CD327" s="9">
        <f>IF(CB327="Mazs",(Pieņēmumi!$CU$35-Pieņēmumi!$CU$34)*BZ327,0)</f>
        <v>0</v>
      </c>
      <c r="CE327">
        <v>0</v>
      </c>
      <c r="CF327">
        <v>0</v>
      </c>
      <c r="CG327" s="2">
        <v>0</v>
      </c>
      <c r="CH327" s="6">
        <f>ROUNDUP(IF($A327=1,CE327/Pieņēmumi!$DE$42,IF($A327=2,CE327/Pieņēmumi!$DE$43,IF($A327=3,CE327/Pieņēmumi!$DE$44,CE327/Pieņēmumi!$DE$45))),$CH$10)</f>
        <v>0</v>
      </c>
      <c r="CI327" s="6">
        <f t="shared" si="229"/>
        <v>0</v>
      </c>
      <c r="CJ327" s="6">
        <f>IF(AND(CI327&gt;=0,CI327&lt;Pieņēmumi!$DE$49),0,
IF(AND(CI327&gt;=Pieņēmumi!$DE$49,CI327&lt;Pieņēmumi!$DE$50),"Mazs",
IF(AND(CI327&gt;=Pieņēmumi!$DE$50,CI327&lt;Pieņēmumi!$DE$51),"Vidējs","Liels")))</f>
        <v>0</v>
      </c>
      <c r="CK327" s="9">
        <f>IF(CJ327="Mazs",Pieņēmumi!$DE$34*CH327,IF(CJ327="Vidējs",Pieņēmumi!$DE$35*CH327,IF(CJ327="Liels",Pieņēmumi!$DE$37*CH327,0)))</f>
        <v>0</v>
      </c>
      <c r="CL327" s="9">
        <f>IF(CJ327="Mazs",(Pieņēmumi!$DE$35-Pieņēmumi!$DE$34)*CH327,0)</f>
        <v>0</v>
      </c>
      <c r="CM327">
        <v>0</v>
      </c>
      <c r="CN327">
        <v>0</v>
      </c>
      <c r="CO327" s="2">
        <v>0</v>
      </c>
      <c r="CP327" s="6">
        <f>ROUNDUP(IF($A327=1,CM327/Pieņēmumi!$DO$42,IF($A327=2,CM327/Pieņēmumi!$DO$43,IF($A327=3,CM327/Pieņēmumi!$DO$44,CM327/Pieņēmumi!$DO$45))),$CP$10)</f>
        <v>0</v>
      </c>
      <c r="CQ327" s="6">
        <f t="shared" si="230"/>
        <v>0</v>
      </c>
      <c r="CR327" s="6">
        <f>IF(AND(CQ327&gt;=0,CQ327&lt;Pieņēmumi!$DO$49),0,
IF(AND(CQ327&gt;=Pieņēmumi!$DO$49,CQ327&lt;Pieņēmumi!$DO$50),"Mazs",
IF(AND(CQ327&gt;=Pieņēmumi!$DO$50,CQ327&lt;Pieņēmumi!$DO$51),"Vidējs","Liels")))</f>
        <v>0</v>
      </c>
      <c r="CS327" s="9">
        <f>IF(CR327="Mazs",Pieņēmumi!$DO$34*CP327,IF(CR327="Vidējs",Pieņēmumi!$DO$35*CP327,IF(CR327="Liels",Pieņēmumi!$DO$37*CP327,0)))</f>
        <v>0</v>
      </c>
      <c r="CT327" s="9">
        <f>IF(CR327="Mazs",(Pieņēmumi!$DO$35-Pieņēmumi!$DO$34)*CP327,0)</f>
        <v>0</v>
      </c>
      <c r="CU327" s="6">
        <f t="shared" si="231"/>
        <v>42</v>
      </c>
      <c r="CV327" s="6">
        <f t="shared" si="232"/>
        <v>9</v>
      </c>
      <c r="CW327" s="2">
        <f t="shared" si="233"/>
        <v>4.666666666666667</v>
      </c>
      <c r="CX327" t="str">
        <f t="shared" si="234"/>
        <v>Mazā</v>
      </c>
    </row>
    <row r="328" spans="1:102" x14ac:dyDescent="0.25">
      <c r="A328" s="5">
        <v>1</v>
      </c>
      <c r="B328" s="23">
        <v>0.46068244392307456</v>
      </c>
      <c r="C328">
        <v>0</v>
      </c>
      <c r="D328">
        <v>0</v>
      </c>
      <c r="E328" s="2">
        <v>0</v>
      </c>
      <c r="F328" s="6">
        <f>ROUNDUP(IF($A328=1,C328/Pieņēmumi!$B$39,IF($A328=2,C328/Pieņēmumi!$B$40,IF($A328=3,C328/Pieņēmumi!$B$41,C328/Pieņēmumi!$B$42))),$F$10)</f>
        <v>0</v>
      </c>
      <c r="G328" s="6">
        <f t="shared" si="219"/>
        <v>0</v>
      </c>
      <c r="H328" s="6">
        <f>IF(AND(G328&gt;=0,G328&lt;Pieņēmumi!$B$46),0,
IF(AND(G328&gt;= Pieņēmumi!$B$46,G328&lt;Pieņēmumi!$B$47), "Mikro",
IF(AND(G328&gt;=Pieņēmumi!$B$47,G328&lt;Pieņēmumi!$B$48), "Mazs",
IF(AND(G328&gt;=Pieņēmumi!$B$48,G328&lt;Pieņēmumi!$B$49), "Vidējs","Liels"))))</f>
        <v>0</v>
      </c>
      <c r="I328" s="9">
        <f>IF(H328="Mikro",Pieņēmumi!$B$31*F328*0.5,
IF(H328="Mazs",Pieņēmumi!$B$31*F328,
IF(H328="Vidējs",Pieņēmumi!$B$32*F328,
IF(H328="Liels",Pieņēmumi!$B$34*F328,
0))))</f>
        <v>0</v>
      </c>
      <c r="J328" s="9">
        <f>IF(H328="Mikro",Pieņēmumi!$B$31*F328*0.5,0)</f>
        <v>0</v>
      </c>
      <c r="K328">
        <v>0</v>
      </c>
      <c r="L328">
        <v>0</v>
      </c>
      <c r="M328" s="2">
        <v>0</v>
      </c>
      <c r="N328" s="6">
        <f>ROUNDUP(IF($A328=1,K328/Pieņēmumi!$L$39,IF($A328=2,K328/Pieņēmumi!$L$40,IF($A328=3,K328/Pieņēmumi!$L$41,K328/Pieņēmumi!$L$42))),$N$10)</f>
        <v>0</v>
      </c>
      <c r="O328" s="6">
        <f t="shared" si="220"/>
        <v>0</v>
      </c>
      <c r="P328" s="6">
        <f>IF(AND(O328&gt;=0,O328&lt;Pieņēmumi!$L$46),0,
IF(AND(O328&gt;= Pieņēmumi!$L$46,O328&lt;Pieņēmumi!$L$47), "Mikro",
IF(AND(O328&gt;=Pieņēmumi!$L$47,O328&lt;Pieņēmumi!$L$48), "Mazs",
IF(AND(O328&gt;=Pieņēmumi!$L$48,O328&lt;Pieņēmumi!$L$49), "Vidējs","Liels"))))</f>
        <v>0</v>
      </c>
      <c r="Q328" s="9">
        <f>IF(P328="Mikro",Pieņēmumi!$L$31*N328*0.5,
IF(P328="Mazs",Pieņēmumi!$L$31*N328,
IF(P328="Vidējs",Pieņēmumi!$L$32*N328,
IF(P328="Liels",Pieņēmumi!$L$34*N328,
0))))</f>
        <v>0</v>
      </c>
      <c r="R328" s="9">
        <f>IF(P328="Mikro",Pieņēmumi!$L$31*N328*0.5,0)</f>
        <v>0</v>
      </c>
      <c r="S328">
        <v>0</v>
      </c>
      <c r="T328">
        <v>0</v>
      </c>
      <c r="U328" s="2">
        <v>0</v>
      </c>
      <c r="V328" s="6">
        <f>ROUNDUP(IF($A328=1,S328/Pieņēmumi!$V$39,IF($A328=2,S328/Pieņēmumi!$V$40,IF($A328=3,S328/Pieņēmumi!$V$41,S328/Pieņēmumi!$V$42))),$V$10)</f>
        <v>0</v>
      </c>
      <c r="W328" s="6">
        <f t="shared" si="221"/>
        <v>0</v>
      </c>
      <c r="X328" s="6">
        <f>IF(AND(W328&gt;=0,W328&lt;Pieņēmumi!$V$46),0,
IF(AND(W328&gt;= Pieņēmumi!$V$46,W328&lt;Pieņēmumi!$V$47), "Mikro",
IF(AND(W328&gt;=Pieņēmumi!$V$47,W328&lt;Pieņēmumi!$V$48), "Mazs",
IF(AND(W328&gt;=Pieņēmumi!$V$48,W328&lt;Pieņēmumi!$V$49), "Vidējs","Liels"))))</f>
        <v>0</v>
      </c>
      <c r="Y328" s="9">
        <f>IF(X328="Mikro",Pieņēmumi!$V$31*V328*0.5,
IF(X328="Mazs",Pieņēmumi!$V$31*V328,
IF(X328="Vidējs",Pieņēmumi!$V$32*V328,
IF(X328="Liels",Pieņēmumi!$V$34*V328,
0))))</f>
        <v>0</v>
      </c>
      <c r="Z328" s="9">
        <f>IF(X328="Mikro",Pieņēmumi!$V$31*V328*0.5,0)</f>
        <v>0</v>
      </c>
      <c r="AA328">
        <v>0</v>
      </c>
      <c r="AB328">
        <v>0</v>
      </c>
      <c r="AC328" s="2">
        <v>0</v>
      </c>
      <c r="AD328" s="6">
        <f>ROUNDUP(IF($A328=1,AA328/Pieņēmumi!$AF$39,IF($A328=2,AA328/Pieņēmumi!$AF$40,IF($A328=3,AA328/Pieņēmumi!$AF$41,AA328/Pieņēmumi!$AF$42))),$AD$10)</f>
        <v>0</v>
      </c>
      <c r="AE328" s="6">
        <f t="shared" si="222"/>
        <v>0</v>
      </c>
      <c r="AF328" s="6">
        <f>IF(AND(AE328&gt;=0,AE328&lt;Pieņēmumi!$AF$46),0,
IF(AND(AE328&gt;= Pieņēmumi!$AF$46,AE328&lt;Pieņēmumi!$AF$47), "Mikro",
IF(AND(AE328&gt;=Pieņēmumi!$AF$47,AE328&lt;Pieņēmumi!$AF$48), "Mazs",
IF(AND(AE328&gt;=Pieņēmumi!$AF$48,AE328&lt;Pieņēmumi!$AF$49), "Vidējs","Liels"))))</f>
        <v>0</v>
      </c>
      <c r="AG328" s="9">
        <f>IF(AF328="Mikro",Pieņēmumi!$AF$31*AD328*0.5,
IF(AF328="Mazs",Pieņēmumi!$AF$31*AD328,
IF(AF328="Vidējs",Pieņēmumi!$AF$32*AD328,
IF(AF328="Liels",Pieņēmumi!$AF$34*AD328,
0))))</f>
        <v>0</v>
      </c>
      <c r="AH328" s="9">
        <f>IF(AF328="Mikro",Pieņēmumi!$AF$31*AD328*0.5,0)</f>
        <v>0</v>
      </c>
      <c r="AI328">
        <v>0</v>
      </c>
      <c r="AJ328">
        <v>0</v>
      </c>
      <c r="AK328" s="2">
        <v>0</v>
      </c>
      <c r="AL328" s="6">
        <f>ROUNDUP(IF($A328=1,AI328/Pieņēmumi!$AR$39,IF($A328=2,AI328/Pieņēmumi!$AR$40,IF($A328=3,AI328/Pieņēmumi!$AR$41,AI328/Pieņēmumi!$AR$42))),$AL$10)</f>
        <v>0</v>
      </c>
      <c r="AM328" s="6">
        <f t="shared" si="223"/>
        <v>0</v>
      </c>
      <c r="AN328" s="6">
        <f>IF(AND(AM328&gt;=0,AM328&lt;Pieņēmumi!$AR$46),0,
IF(AND(AM328&gt;= Pieņēmumi!$AR$46,AM328&lt;Pieņēmumi!$AR$47), "Mikro",
IF(AND(AM328&gt;=Pieņēmumi!$AR$47,AM328&lt;Pieņēmumi!$AR$48), "Mazs",
IF(AND(AM328&gt;=Pieņēmumi!$AR$48,AM328&lt;Pieņēmumi!$AR$49), "Vidējs","Liels"))))</f>
        <v>0</v>
      </c>
      <c r="AO328" s="9">
        <f>IF(AN328="Mikro",Pieņēmumi!$AR$31*AL328*0.5,
IF(AN328="Mazs",Pieņēmumi!$AR$31*AL328,
IF(AN328="Vidējs",Pieņēmumi!$AR$32*AL328,
IF(AN328="Liels",Pieņēmumi!$AR$34*AL328,
0))))</f>
        <v>0</v>
      </c>
      <c r="AP328" s="9">
        <f>IF(AN328="Mikro",Pieņēmumi!$AR$31*AL328*0.5,0)</f>
        <v>0</v>
      </c>
      <c r="AQ328">
        <v>0</v>
      </c>
      <c r="AR328">
        <v>0</v>
      </c>
      <c r="AS328" s="2">
        <v>0</v>
      </c>
      <c r="AT328" s="6">
        <f>ROUNDUP(IF($A328=1,AQ328/Pieņēmumi!$BC$39,IF($A328=2,AQ328/Pieņēmumi!$BC$40,IF($A328=3,AQ328/Pieņēmumi!$BC$41,AQ328/Pieņēmumi!$BC$42))),$AT$10)</f>
        <v>0</v>
      </c>
      <c r="AU328" s="6">
        <f t="shared" si="224"/>
        <v>0</v>
      </c>
      <c r="AV328" s="6">
        <f>IF(AND(AU328&gt;=0,AU328&lt;Pieņēmumi!$BC$46),0,
IF(AND(AU328&gt;= Pieņēmumi!$BC$46,AU328&lt;Pieņēmumi!$BC$47), "Mikro",
IF(AND(AU328&gt;=Pieņēmumi!$BC$47,AU328&lt;Pieņēmumi!$BC$48), "Mazs",
IF(AND(AU328&gt;=Pieņēmumi!$BC$48,AU328&lt;Pieņēmumi!$BC$49), "Vidējs","Liels"))))</f>
        <v>0</v>
      </c>
      <c r="AW328" s="9">
        <f>IF(AV328="Mikro",Pieņēmumi!$BC$31*AT328*0.5,
IF(AV328="Mazs",Pieņēmumi!$BC$31*AT328,
IF(AV328="Vidējs",Pieņēmumi!$BC$32*AT328,
IF(AV328="Liels",Pieņēmumi!$BC$34*AT328,
0))))</f>
        <v>0</v>
      </c>
      <c r="AX328" s="9">
        <f>IF(AV328="Mikro",Pieņēmumi!$BC$31*AT328*0.5,0)</f>
        <v>0</v>
      </c>
      <c r="AY328">
        <v>50</v>
      </c>
      <c r="AZ328">
        <v>2</v>
      </c>
      <c r="BA328" s="2">
        <f t="shared" si="245"/>
        <v>25</v>
      </c>
      <c r="BB328" s="6">
        <f>ROUNDUP(IF($A328=1,AY328/Pieņēmumi!$BN$39,IF($A328=2,AY328/Pieņēmumi!$BN$40,IF($A328=3,AY328/Pieņēmumi!$BN$41,AY328/Pieņēmumi!$BN$42))),$BB$10)</f>
        <v>2</v>
      </c>
      <c r="BC328" s="6">
        <f t="shared" si="225"/>
        <v>25</v>
      </c>
      <c r="BD328" s="6" t="str">
        <f>IF(AND(BC328&gt;=0,BC328&lt;Pieņēmumi!$BN$46),0,
IF(AND(BC328&gt;= Pieņēmumi!$BN$46,BC328&lt;Pieņēmumi!$BN$47), "Mikro",
IF(AND(BC328&gt;=Pieņēmumi!$BN$47,BC328&lt;Pieņēmumi!$BN$48), "Mazs",
IF(AND(BC328&gt;=Pieņēmumi!$BN$48,BC328&lt;Pieņēmumi!$BN$49), "Vidējs","Liels"))))</f>
        <v>Liels</v>
      </c>
      <c r="BE328" s="9">
        <f>IF(BD328="Mikro",Pieņēmumi!$BN$31*BB328*0.5,
IF(BD328="Mazs",Pieņēmumi!$BN$31*BB328,
IF(BD328="Vidējs",Pieņēmumi!$BN$32*BB328,
IF(BD328="Liels",Pieņēmumi!$BN$34*BB328,
0))))</f>
        <v>3.1746031746031744</v>
      </c>
      <c r="BF328" s="9">
        <f>IF(BD328="Mikro",Pieņēmumi!$BN$31*BB328*0.5,0)</f>
        <v>0</v>
      </c>
      <c r="BG328">
        <v>36</v>
      </c>
      <c r="BH328">
        <v>1</v>
      </c>
      <c r="BI328" s="2">
        <f t="shared" si="249"/>
        <v>36</v>
      </c>
      <c r="BJ328" s="6">
        <f>ROUNDUP(IF($A328=1,BG328/Pieņēmumi!$BY$39,IF($A328=2,BG328/Pieņēmumi!$BY$40,IF($A328=3,BG328/Pieņēmumi!$BY$41,BG328/Pieņēmumi!$BY$42))),$BJ$10)</f>
        <v>2</v>
      </c>
      <c r="BK328" s="6">
        <f t="shared" si="226"/>
        <v>18</v>
      </c>
      <c r="BL328" s="6" t="str">
        <f>IF(AND(BK328&gt;=0,BK328&lt;Pieņēmumi!$BY$46),0,
IF(AND(BK328&gt;= Pieņēmumi!$BY$46,BK328&lt;Pieņēmumi!$BY$47), "Mikro",
IF(AND(BK328&gt;=Pieņēmumi!$BY$47,BK328&lt;Pieņēmumi!$BY$48), "Mazs",
IF(AND(BK328&gt;=Pieņēmumi!$BY$48,BK328&lt;Pieņēmumi!$BY$49), "Vidējs","Liels"))))</f>
        <v>Vidējs</v>
      </c>
      <c r="BM328" s="9">
        <f>IF(BL328="Mikro",Pieņēmumi!$BY$31*BJ328*0.5,
IF(BL328="Mazs",Pieņēmumi!$BY$31*BJ328,
IF(BL328="Vidējs",Pieņēmumi!$BY$32*BJ328,
IF(BL328="Liels",Pieņēmumi!$BY$34*BJ328,
0))))</f>
        <v>2.5839793281653747</v>
      </c>
      <c r="BN328" s="9">
        <f>IF(BL328="Mikro",Pieņēmumi!$BY$31*BJ328*0.5,0)</f>
        <v>0</v>
      </c>
      <c r="BO328">
        <v>33</v>
      </c>
      <c r="BP328">
        <v>1</v>
      </c>
      <c r="BQ328" s="2">
        <f t="shared" si="253"/>
        <v>33</v>
      </c>
      <c r="BR328" s="6">
        <f>ROUNDUP(IF($A328=1,BO328/Pieņēmumi!$CJ$39,IF($A328=2,BO328/Pieņēmumi!$CJ$40,IF($A328=3,BO328/Pieņēmumi!$CJ$41,BO328/Pieņēmumi!$CJ$42))),$BR$10)</f>
        <v>2</v>
      </c>
      <c r="BS328" s="6">
        <f t="shared" si="227"/>
        <v>16.5</v>
      </c>
      <c r="BT328" s="6" t="str">
        <f>IF(AND(BS328&gt;=0,BS328&lt;Pieņēmumi!$CJ$46),0,
IF(AND(BS328&gt;= Pieņēmumi!$CJ$46,BS328&lt;Pieņēmumi!$CJ$47), "Mikro",
IF(AND(BS328&gt;=Pieņēmumi!$CJ$47,BS328&lt;Pieņēmumi!$CJ$48), "Mazs",
IF(AND(BS328&gt;=Pieņēmumi!$CJ$48,BS328&lt;Pieņēmumi!$CJ$49), "Vidējs","Liels"))))</f>
        <v>Vidējs</v>
      </c>
      <c r="BU328" s="9">
        <f>IF(BT328="Mikro",Pieņēmumi!$CJ$31*BR328*0.5,
IF(BT328="Mazs",Pieņēmumi!$CJ$31*BR328,
IF(BT328="Vidējs",Pieņēmumi!$CJ$32*BR328,
IF(BT328="Liels",Pieņēmumi!$CJ$34*BR328,
0))))</f>
        <v>2.5839793281653747</v>
      </c>
      <c r="BV328" s="9">
        <f>IF(BT328="Mikro",Pieņēmumi!$CJ$31*BR328*0.5,0)</f>
        <v>0</v>
      </c>
      <c r="BW328">
        <v>75</v>
      </c>
      <c r="BX328">
        <v>3</v>
      </c>
      <c r="BY328" s="2">
        <f>BW328/BX328</f>
        <v>25</v>
      </c>
      <c r="BZ328" s="6">
        <f>ROUNDUP(IF($A328=1,BW328/Pieņēmumi!$CU$42,IF($A328=2,BW328/Pieņēmumi!$CU$43,IF($A328=3,BW328/Pieņēmumi!$CU$44,BW328/Pieņēmumi!$CU$45))),$CH$10)</f>
        <v>3</v>
      </c>
      <c r="CA328" s="6">
        <f t="shared" si="228"/>
        <v>25</v>
      </c>
      <c r="CB328" s="6" t="str">
        <f>IF(AND(CA328&gt;=0,CA328&lt;Pieņēmumi!$CU$49),0,
IF(AND(CA328&gt;=Pieņēmumi!$CU$49,CA328&lt;Pieņēmumi!$CU$50),"Mazs",
IF(AND(CA328&gt;=Pieņēmumi!$CU$50,CA328&lt;Pieņēmumi!$CU$51),"Vidējs","Liels")))</f>
        <v>Liels</v>
      </c>
      <c r="CC328" s="9">
        <f>IF(CB328="Mazs",Pieņēmumi!$CU$34*BZ328,IF(CB328="Vidējs",Pieņēmumi!$CU$35*BZ328,IF(CB328="Liels",Pieņēmumi!$CU$37*BZ328,0)))</f>
        <v>5.3030303030303028</v>
      </c>
      <c r="CD328" s="9">
        <f>IF(CB328="Mazs",(Pieņēmumi!$CU$35-Pieņēmumi!$CU$34)*BZ328,0)</f>
        <v>0</v>
      </c>
      <c r="CE328">
        <v>70</v>
      </c>
      <c r="CF328">
        <v>3</v>
      </c>
      <c r="CG328" s="2">
        <f>CE328/CF328</f>
        <v>23.333333333333332</v>
      </c>
      <c r="CH328" s="6">
        <f>ROUNDUP(IF($A328=1,CE328/Pieņēmumi!$DE$42,IF($A328=2,CE328/Pieņēmumi!$DE$43,IF($A328=3,CE328/Pieņēmumi!$DE$44,CE328/Pieņēmumi!$DE$45))),$CH$10)</f>
        <v>3</v>
      </c>
      <c r="CI328" s="6">
        <f t="shared" si="229"/>
        <v>23.333333333333332</v>
      </c>
      <c r="CJ328" s="6" t="str">
        <f>IF(AND(CI328&gt;=0,CI328&lt;Pieņēmumi!$DE$49),0,
IF(AND(CI328&gt;=Pieņēmumi!$DE$49,CI328&lt;Pieņēmumi!$DE$50),"Mazs",
IF(AND(CI328&gt;=Pieņēmumi!$DE$50,CI328&lt;Pieņēmumi!$DE$51),"Vidējs","Liels")))</f>
        <v>Liels</v>
      </c>
      <c r="CK328" s="9">
        <f>IF(CJ328="Mazs",Pieņēmumi!$DE$34*CH328,IF(CJ328="Vidējs",Pieņēmumi!$DE$35*CH328,IF(CJ328="Liels",Pieņēmumi!$DE$37*CH328,0)))</f>
        <v>5.3030303030303028</v>
      </c>
      <c r="CL328" s="9">
        <f>IF(CJ328="Mazs",(Pieņēmumi!$DE$35-Pieņēmumi!$DE$34)*CH328,0)</f>
        <v>0</v>
      </c>
      <c r="CM328">
        <v>51</v>
      </c>
      <c r="CN328">
        <v>2</v>
      </c>
      <c r="CO328" s="2">
        <f>CM328/CN328</f>
        <v>25.5</v>
      </c>
      <c r="CP328" s="6">
        <f>ROUNDUP(IF($A328=1,CM328/Pieņēmumi!$DO$42,IF($A328=2,CM328/Pieņēmumi!$DO$43,IF($A328=3,CM328/Pieņēmumi!$DO$44,CM328/Pieņēmumi!$DO$45))),$CP$10)</f>
        <v>3</v>
      </c>
      <c r="CQ328" s="6">
        <f t="shared" si="230"/>
        <v>17</v>
      </c>
      <c r="CR328" s="6" t="str">
        <f>IF(AND(CQ328&gt;=0,CQ328&lt;Pieņēmumi!$DO$49),0,
IF(AND(CQ328&gt;=Pieņēmumi!$DO$49,CQ328&lt;Pieņēmumi!$DO$50),"Mazs",
IF(AND(CQ328&gt;=Pieņēmumi!$DO$50,CQ328&lt;Pieņēmumi!$DO$51),"Vidējs","Liels")))</f>
        <v>Vidējs</v>
      </c>
      <c r="CS328" s="9">
        <f>IF(CR328="Mazs",Pieņēmumi!$DO$34*CP328,IF(CR328="Vidējs",Pieņēmumi!$DO$35*CP328,IF(CR328="Liels",Pieņēmumi!$DO$37*CP328,0)))</f>
        <v>4.166666666666667</v>
      </c>
      <c r="CT328" s="9">
        <f>IF(CR328="Mazs",(Pieņēmumi!$DO$35-Pieņēmumi!$DO$34)*CP328,0)</f>
        <v>0</v>
      </c>
      <c r="CU328" s="6">
        <f t="shared" si="231"/>
        <v>315</v>
      </c>
      <c r="CV328" s="6">
        <f t="shared" si="232"/>
        <v>12</v>
      </c>
      <c r="CW328" s="2">
        <f t="shared" si="233"/>
        <v>26.25</v>
      </c>
      <c r="CX328" t="str">
        <f t="shared" si="234"/>
        <v>Vidējā</v>
      </c>
    </row>
    <row r="329" spans="1:102" x14ac:dyDescent="0.25">
      <c r="A329" s="5">
        <v>3</v>
      </c>
      <c r="B329" s="23">
        <v>0.45989030595262659</v>
      </c>
      <c r="C329">
        <v>15</v>
      </c>
      <c r="D329">
        <v>1</v>
      </c>
      <c r="E329" s="2">
        <f t="shared" ref="E329:E343" si="255">C329/D329</f>
        <v>15</v>
      </c>
      <c r="F329" s="6">
        <f>ROUNDUP(IF($A329=1,C329/Pieņēmumi!$B$39,IF($A329=2,C329/Pieņēmumi!$B$40,IF($A329=3,C329/Pieņēmumi!$B$41,C329/Pieņēmumi!$B$42))),$F$10)</f>
        <v>1</v>
      </c>
      <c r="G329" s="6">
        <f t="shared" si="219"/>
        <v>15</v>
      </c>
      <c r="H329" s="6" t="str">
        <f>IF(AND(G329&gt;=0,G329&lt;Pieņēmumi!$B$46),0,
IF(AND(G329&gt;= Pieņēmumi!$B$46,G329&lt;Pieņēmumi!$B$47), "Mikro",
IF(AND(G329&gt;=Pieņēmumi!$B$47,G329&lt;Pieņēmumi!$B$48), "Mazs",
IF(AND(G329&gt;=Pieņēmumi!$B$48,G329&lt;Pieņēmumi!$B$49), "Vidējs","Liels"))))</f>
        <v>Vidējs</v>
      </c>
      <c r="I329" s="9">
        <f>IF(H329="Mikro",Pieņēmumi!$B$31*F329*0.5,
IF(H329="Mazs",Pieņēmumi!$B$31*F329,
IF(H329="Vidējs",Pieņēmumi!$B$32*F329,
IF(H329="Liels",Pieņēmumi!$B$34*F329,
0))))</f>
        <v>0.8074935400516795</v>
      </c>
      <c r="J329" s="9">
        <f>IF(H329="Mikro",Pieņēmumi!$B$31*F329*0.5,0)</f>
        <v>0</v>
      </c>
      <c r="K329">
        <v>13</v>
      </c>
      <c r="L329">
        <v>1</v>
      </c>
      <c r="M329" s="2">
        <f t="shared" ref="M329:M343" si="256">K329/L329</f>
        <v>13</v>
      </c>
      <c r="N329" s="6">
        <f>ROUNDUP(IF($A329=1,K329/Pieņēmumi!$L$39,IF($A329=2,K329/Pieņēmumi!$L$40,IF($A329=3,K329/Pieņēmumi!$L$41,K329/Pieņēmumi!$L$42))),$N$10)</f>
        <v>1</v>
      </c>
      <c r="O329" s="6">
        <f t="shared" si="220"/>
        <v>13</v>
      </c>
      <c r="P329" s="6" t="str">
        <f>IF(AND(O329&gt;=0,O329&lt;Pieņēmumi!$L$46),0,
IF(AND(O329&gt;= Pieņēmumi!$L$46,O329&lt;Pieņēmumi!$L$47), "Mikro",
IF(AND(O329&gt;=Pieņēmumi!$L$47,O329&lt;Pieņēmumi!$L$48), "Mazs",
IF(AND(O329&gt;=Pieņēmumi!$L$48,O329&lt;Pieņēmumi!$L$49), "Vidējs","Liels"))))</f>
        <v>Vidējs</v>
      </c>
      <c r="Q329" s="9">
        <f>IF(P329="Mikro",Pieņēmumi!$L$31*N329*0.5,
IF(P329="Mazs",Pieņēmumi!$L$31*N329,
IF(P329="Vidējs",Pieņēmumi!$L$32*N329,
IF(P329="Liels",Pieņēmumi!$L$34*N329,
0))))</f>
        <v>0.83979328165374689</v>
      </c>
      <c r="R329" s="9">
        <f>IF(P329="Mikro",Pieņēmumi!$L$31*N329*0.5,0)</f>
        <v>0</v>
      </c>
      <c r="S329">
        <v>13</v>
      </c>
      <c r="T329">
        <v>1</v>
      </c>
      <c r="U329" s="2">
        <f t="shared" ref="U329:U343" si="257">S329/T329</f>
        <v>13</v>
      </c>
      <c r="V329" s="6">
        <f>ROUNDUP(IF($A329=1,S329/Pieņēmumi!$V$39,IF($A329=2,S329/Pieņēmumi!$V$40,IF($A329=3,S329/Pieņēmumi!$V$41,S329/Pieņēmumi!$V$42))),$V$10)</f>
        <v>1</v>
      </c>
      <c r="W329" s="6">
        <f t="shared" si="221"/>
        <v>13</v>
      </c>
      <c r="X329" s="6" t="str">
        <f>IF(AND(W329&gt;=0,W329&lt;Pieņēmumi!$V$46),0,
IF(AND(W329&gt;= Pieņēmumi!$V$46,W329&lt;Pieņēmumi!$V$47), "Mikro",
IF(AND(W329&gt;=Pieņēmumi!$V$47,W329&lt;Pieņēmumi!$V$48), "Mazs",
IF(AND(W329&gt;=Pieņēmumi!$V$48,W329&lt;Pieņēmumi!$V$49), "Vidējs","Liels"))))</f>
        <v>Vidējs</v>
      </c>
      <c r="Y329" s="9">
        <f>IF(X329="Mikro",Pieņēmumi!$V$31*V329*0.5,
IF(X329="Mazs",Pieņēmumi!$V$31*V329,
IF(X329="Vidējs",Pieņēmumi!$V$32*V329,
IF(X329="Liels",Pieņēmumi!$V$34*V329,
0))))</f>
        <v>0.87209302325581406</v>
      </c>
      <c r="Z329" s="9">
        <f>IF(X329="Mikro",Pieņēmumi!$V$31*V329*0.5,0)</f>
        <v>0</v>
      </c>
      <c r="AA329">
        <v>17</v>
      </c>
      <c r="AB329">
        <v>1</v>
      </c>
      <c r="AC329" s="2">
        <f t="shared" ref="AC329:AC336" si="258">AA329/AB329</f>
        <v>17</v>
      </c>
      <c r="AD329" s="6">
        <f>ROUNDUP(IF($A329=1,AA329/Pieņēmumi!$AF$39,IF($A329=2,AA329/Pieņēmumi!$AF$40,IF($A329=3,AA329/Pieņēmumi!$AF$41,AA329/Pieņēmumi!$AF$42))),$AD$10)</f>
        <v>1</v>
      </c>
      <c r="AE329" s="6">
        <f t="shared" si="222"/>
        <v>17</v>
      </c>
      <c r="AF329" s="6" t="str">
        <f>IF(AND(AE329&gt;=0,AE329&lt;Pieņēmumi!$AF$46),0,
IF(AND(AE329&gt;= Pieņēmumi!$AF$46,AE329&lt;Pieņēmumi!$AF$47), "Mikro",
IF(AND(AE329&gt;=Pieņēmumi!$AF$47,AE329&lt;Pieņēmumi!$AF$48), "Mazs",
IF(AND(AE329&gt;=Pieņēmumi!$AF$48,AE329&lt;Pieņēmumi!$AF$49), "Vidējs","Liels"))))</f>
        <v>Vidējs</v>
      </c>
      <c r="AG329" s="9">
        <f>IF(AF329="Mikro",Pieņēmumi!$AF$31*AD329*0.5,
IF(AF329="Mazs",Pieņēmumi!$AF$31*AD329,
IF(AF329="Vidējs",Pieņēmumi!$AF$32*AD329,
IF(AF329="Liels",Pieņēmumi!$AF$34*AD329,
0))))</f>
        <v>1.03359173126615</v>
      </c>
      <c r="AH329" s="9">
        <f>IF(AF329="Mikro",Pieņēmumi!$AF$31*AD329*0.5,0)</f>
        <v>0</v>
      </c>
      <c r="AI329">
        <v>13</v>
      </c>
      <c r="AJ329">
        <v>1</v>
      </c>
      <c r="AK329" s="2">
        <f t="shared" ref="AK329:AK343" si="259">AI329/AJ329</f>
        <v>13</v>
      </c>
      <c r="AL329" s="6">
        <f>ROUNDUP(IF($A329=1,AI329/Pieņēmumi!$AR$39,IF($A329=2,AI329/Pieņēmumi!$AR$40,IF($A329=3,AI329/Pieņēmumi!$AR$41,AI329/Pieņēmumi!$AR$42))),$AL$10)</f>
        <v>1</v>
      </c>
      <c r="AM329" s="6">
        <f t="shared" si="223"/>
        <v>13</v>
      </c>
      <c r="AN329" s="6" t="str">
        <f>IF(AND(AM329&gt;=0,AM329&lt;Pieņēmumi!$AR$46),0,
IF(AND(AM329&gt;= Pieņēmumi!$AR$46,AM329&lt;Pieņēmumi!$AR$47), "Mikro",
IF(AND(AM329&gt;=Pieņēmumi!$AR$47,AM329&lt;Pieņēmumi!$AR$48), "Mazs",
IF(AND(AM329&gt;=Pieņēmumi!$AR$48,AM329&lt;Pieņēmumi!$AR$49), "Vidējs","Liels"))))</f>
        <v>Vidējs</v>
      </c>
      <c r="AO329" s="9">
        <f>IF(AN329="Mikro",Pieņēmumi!$AR$31*AL329*0.5,
IF(AN329="Mazs",Pieņēmumi!$AR$31*AL329,
IF(AN329="Vidējs",Pieņēmumi!$AR$32*AL329,
IF(AN329="Liels",Pieņēmumi!$AR$34*AL329,
0))))</f>
        <v>1.0981912144702843</v>
      </c>
      <c r="AP329" s="9">
        <f>IF(AN329="Mikro",Pieņēmumi!$AR$31*AL329*0.5,0)</f>
        <v>0</v>
      </c>
      <c r="AQ329">
        <v>14</v>
      </c>
      <c r="AR329">
        <v>1</v>
      </c>
      <c r="AS329" s="2">
        <f t="shared" ref="AS329:AS343" si="260">AQ329/AR329</f>
        <v>14</v>
      </c>
      <c r="AT329" s="6">
        <f>ROUNDUP(IF($A329=1,AQ329/Pieņēmumi!$BC$39,IF($A329=2,AQ329/Pieņēmumi!$BC$40,IF($A329=3,AQ329/Pieņēmumi!$BC$41,AQ329/Pieņēmumi!$BC$42))),$AT$10)</f>
        <v>1</v>
      </c>
      <c r="AU329" s="6">
        <f t="shared" si="224"/>
        <v>14</v>
      </c>
      <c r="AV329" s="6" t="str">
        <f>IF(AND(AU329&gt;=0,AU329&lt;Pieņēmumi!$BC$46),0,
IF(AND(AU329&gt;= Pieņēmumi!$BC$46,AU329&lt;Pieņēmumi!$BC$47), "Mikro",
IF(AND(AU329&gt;=Pieņēmumi!$BC$47,AU329&lt;Pieņēmumi!$BC$48), "Mazs",
IF(AND(AU329&gt;=Pieņēmumi!$BC$48,AU329&lt;Pieņēmumi!$BC$49), "Vidējs","Liels"))))</f>
        <v>Vidējs</v>
      </c>
      <c r="AW329" s="9">
        <f>IF(AV329="Mikro",Pieņēmumi!$BC$31*AT329*0.5,
IF(AV329="Mazs",Pieņēmumi!$BC$31*AT329,
IF(AV329="Vidējs",Pieņēmumi!$BC$32*AT329,
IF(AV329="Liels",Pieņēmumi!$BC$34*AT329,
0))))</f>
        <v>1.1627906976744187</v>
      </c>
      <c r="AX329" s="9">
        <f>IF(AV329="Mikro",Pieņēmumi!$BC$31*AT329*0.5,0)</f>
        <v>0</v>
      </c>
      <c r="AY329">
        <v>17</v>
      </c>
      <c r="AZ329">
        <v>1</v>
      </c>
      <c r="BA329" s="2">
        <f t="shared" si="245"/>
        <v>17</v>
      </c>
      <c r="BB329" s="6">
        <f>ROUNDUP(IF($A329=1,AY329/Pieņēmumi!$BN$39,IF($A329=2,AY329/Pieņēmumi!$BN$40,IF($A329=3,AY329/Pieņēmumi!$BN$41,AY329/Pieņēmumi!$BN$42))),$BB$10)</f>
        <v>1</v>
      </c>
      <c r="BC329" s="6">
        <f t="shared" si="225"/>
        <v>17</v>
      </c>
      <c r="BD329" s="6" t="str">
        <f>IF(AND(BC329&gt;=0,BC329&lt;Pieņēmumi!$BN$46),0,
IF(AND(BC329&gt;= Pieņēmumi!$BN$46,BC329&lt;Pieņēmumi!$BN$47), "Mikro",
IF(AND(BC329&gt;=Pieņēmumi!$BN$47,BC329&lt;Pieņēmumi!$BN$48), "Mazs",
IF(AND(BC329&gt;=Pieņēmumi!$BN$48,BC329&lt;Pieņēmumi!$BN$49), "Vidējs","Liels"))))</f>
        <v>Vidējs</v>
      </c>
      <c r="BE329" s="9">
        <f>IF(BD329="Mikro",Pieņēmumi!$BN$31*BB329*0.5,
IF(BD329="Mazs",Pieņēmumi!$BN$31*BB329,
IF(BD329="Vidējs",Pieņēmumi!$BN$32*BB329,
IF(BD329="Liels",Pieņēmumi!$BN$34*BB329,
0))))</f>
        <v>1.227390180878553</v>
      </c>
      <c r="BF329" s="9">
        <f>IF(BD329="Mikro",Pieņēmumi!$BN$31*BB329*0.5,0)</f>
        <v>0</v>
      </c>
      <c r="BG329">
        <v>12</v>
      </c>
      <c r="BH329">
        <v>1</v>
      </c>
      <c r="BI329" s="2">
        <f t="shared" si="249"/>
        <v>12</v>
      </c>
      <c r="BJ329" s="6">
        <f>ROUNDUP(IF($A329=1,BG329/Pieņēmumi!$BY$39,IF($A329=2,BG329/Pieņēmumi!$BY$40,IF($A329=3,BG329/Pieņēmumi!$BY$41,BG329/Pieņēmumi!$BY$42))),$BJ$10)</f>
        <v>1</v>
      </c>
      <c r="BK329" s="6">
        <f t="shared" si="226"/>
        <v>12</v>
      </c>
      <c r="BL329" s="6" t="str">
        <f>IF(AND(BK329&gt;=0,BK329&lt;Pieņēmumi!$BY$46),0,
IF(AND(BK329&gt;= Pieņēmumi!$BY$46,BK329&lt;Pieņēmumi!$BY$47), "Mikro",
IF(AND(BK329&gt;=Pieņēmumi!$BY$47,BK329&lt;Pieņēmumi!$BY$48), "Mazs",
IF(AND(BK329&gt;=Pieņēmumi!$BY$48,BK329&lt;Pieņēmumi!$BY$49), "Vidējs","Liels"))))</f>
        <v>Vidējs</v>
      </c>
      <c r="BM329" s="9">
        <f>IF(BL329="Mikro",Pieņēmumi!$BY$31*BJ329*0.5,
IF(BL329="Mazs",Pieņēmumi!$BY$31*BJ329,
IF(BL329="Vidējs",Pieņēmumi!$BY$32*BJ329,
IF(BL329="Liels",Pieņēmumi!$BY$34*BJ329,
0))))</f>
        <v>1.2919896640826873</v>
      </c>
      <c r="BN329" s="9">
        <f>IF(BL329="Mikro",Pieņēmumi!$BY$31*BJ329*0.5,0)</f>
        <v>0</v>
      </c>
      <c r="BO329">
        <v>16</v>
      </c>
      <c r="BP329">
        <v>1</v>
      </c>
      <c r="BQ329" s="2">
        <f t="shared" si="253"/>
        <v>16</v>
      </c>
      <c r="BR329" s="6">
        <f>ROUNDUP(IF($A329=1,BO329/Pieņēmumi!$CJ$39,IF($A329=2,BO329/Pieņēmumi!$CJ$40,IF($A329=3,BO329/Pieņēmumi!$CJ$41,BO329/Pieņēmumi!$CJ$42))),$BR$10)</f>
        <v>1</v>
      </c>
      <c r="BS329" s="6">
        <f t="shared" si="227"/>
        <v>16</v>
      </c>
      <c r="BT329" s="6" t="str">
        <f>IF(AND(BS329&gt;=0,BS329&lt;Pieņēmumi!$CJ$46),0,
IF(AND(BS329&gt;= Pieņēmumi!$CJ$46,BS329&lt;Pieņēmumi!$CJ$47), "Mikro",
IF(AND(BS329&gt;=Pieņēmumi!$CJ$47,BS329&lt;Pieņēmumi!$CJ$48), "Mazs",
IF(AND(BS329&gt;=Pieņēmumi!$CJ$48,BS329&lt;Pieņēmumi!$CJ$49), "Vidējs","Liels"))))</f>
        <v>Vidējs</v>
      </c>
      <c r="BU329" s="9">
        <f>IF(BT329="Mikro",Pieņēmumi!$CJ$31*BR329*0.5,
IF(BT329="Mazs",Pieņēmumi!$CJ$31*BR329,
IF(BT329="Vidējs",Pieņēmumi!$CJ$32*BR329,
IF(BT329="Liels",Pieņēmumi!$CJ$34*BR329,
0))))</f>
        <v>1.2919896640826873</v>
      </c>
      <c r="BV329" s="9">
        <f>IF(BT329="Mikro",Pieņēmumi!$CJ$31*BR329*0.5,0)</f>
        <v>0</v>
      </c>
      <c r="BW329">
        <v>0</v>
      </c>
      <c r="BX329">
        <v>0</v>
      </c>
      <c r="BY329" s="2">
        <v>0</v>
      </c>
      <c r="BZ329" s="6">
        <f>ROUNDUP(IF($A329=1,BW329/Pieņēmumi!$CU$42,IF($A329=2,BW329/Pieņēmumi!$CU$43,IF($A329=3,BW329/Pieņēmumi!$CU$44,BW329/Pieņēmumi!$CU$45))),$CH$10)</f>
        <v>0</v>
      </c>
      <c r="CA329" s="6">
        <f t="shared" si="228"/>
        <v>0</v>
      </c>
      <c r="CB329" s="6">
        <f>IF(AND(CA329&gt;=0,CA329&lt;Pieņēmumi!$CU$49),0,
IF(AND(CA329&gt;=Pieņēmumi!$CU$49,CA329&lt;Pieņēmumi!$CU$50),"Mazs",
IF(AND(CA329&gt;=Pieņēmumi!$CU$50,CA329&lt;Pieņēmumi!$CU$51),"Vidējs","Liels")))</f>
        <v>0</v>
      </c>
      <c r="CC329" s="9">
        <f>IF(CB329="Mazs",Pieņēmumi!$CU$34*BZ329,IF(CB329="Vidējs",Pieņēmumi!$CU$35*BZ329,IF(CB329="Liels",Pieņēmumi!$CU$37*BZ329,0)))</f>
        <v>0</v>
      </c>
      <c r="CD329" s="9">
        <f>IF(CB329="Mazs",(Pieņēmumi!$CU$35-Pieņēmumi!$CU$34)*BZ329,0)</f>
        <v>0</v>
      </c>
      <c r="CE329">
        <v>0</v>
      </c>
      <c r="CF329">
        <v>0</v>
      </c>
      <c r="CG329" s="2">
        <v>0</v>
      </c>
      <c r="CH329" s="6">
        <f>ROUNDUP(IF($A329=1,CE329/Pieņēmumi!$DE$42,IF($A329=2,CE329/Pieņēmumi!$DE$43,IF($A329=3,CE329/Pieņēmumi!$DE$44,CE329/Pieņēmumi!$DE$45))),$CH$10)</f>
        <v>0</v>
      </c>
      <c r="CI329" s="6">
        <f t="shared" si="229"/>
        <v>0</v>
      </c>
      <c r="CJ329" s="6">
        <f>IF(AND(CI329&gt;=0,CI329&lt;Pieņēmumi!$DE$49),0,
IF(AND(CI329&gt;=Pieņēmumi!$DE$49,CI329&lt;Pieņēmumi!$DE$50),"Mazs",
IF(AND(CI329&gt;=Pieņēmumi!$DE$50,CI329&lt;Pieņēmumi!$DE$51),"Vidējs","Liels")))</f>
        <v>0</v>
      </c>
      <c r="CK329" s="9">
        <f>IF(CJ329="Mazs",Pieņēmumi!$DE$34*CH329,IF(CJ329="Vidējs",Pieņēmumi!$DE$35*CH329,IF(CJ329="Liels",Pieņēmumi!$DE$37*CH329,0)))</f>
        <v>0</v>
      </c>
      <c r="CL329" s="9">
        <f>IF(CJ329="Mazs",(Pieņēmumi!$DE$35-Pieņēmumi!$DE$34)*CH329,0)</f>
        <v>0</v>
      </c>
      <c r="CM329">
        <v>7</v>
      </c>
      <c r="CN329">
        <v>1</v>
      </c>
      <c r="CO329" s="2">
        <f>CM329/CN329</f>
        <v>7</v>
      </c>
      <c r="CP329" s="6">
        <f>ROUNDUP(IF($A329=1,CM329/Pieņēmumi!$DO$42,IF($A329=2,CM329/Pieņēmumi!$DO$43,IF($A329=3,CM329/Pieņēmumi!$DO$44,CM329/Pieņēmumi!$DO$45))),$CP$10)</f>
        <v>1</v>
      </c>
      <c r="CQ329" s="6">
        <f t="shared" si="230"/>
        <v>7</v>
      </c>
      <c r="CR329" s="6" t="str">
        <f>IF(AND(CQ329&gt;=0,CQ329&lt;Pieņēmumi!$DO$49),0,
IF(AND(CQ329&gt;=Pieņēmumi!$DO$49,CQ329&lt;Pieņēmumi!$DO$50),"Mazs",
IF(AND(CQ329&gt;=Pieņēmumi!$DO$50,CQ329&lt;Pieņēmumi!$DO$51),"Vidējs","Liels")))</f>
        <v>Mazs</v>
      </c>
      <c r="CS329" s="9">
        <f>IF(CR329="Mazs",Pieņēmumi!$DO$34*CP329,IF(CR329="Vidējs",Pieņēmumi!$DO$35*CP329,IF(CR329="Liels",Pieņēmumi!$DO$37*CP329,0)))</f>
        <v>1.151571739807034</v>
      </c>
      <c r="CT329" s="9">
        <f>IF(CR329="Mazs",(Pieņēmumi!$DO$35-Pieņēmumi!$DO$34)*CP329,0)</f>
        <v>0.23731714908185508</v>
      </c>
      <c r="CU329" s="6">
        <f t="shared" si="231"/>
        <v>137</v>
      </c>
      <c r="CV329" s="6">
        <f t="shared" si="232"/>
        <v>10</v>
      </c>
      <c r="CW329" s="2">
        <f t="shared" si="233"/>
        <v>13.7</v>
      </c>
      <c r="CX329" t="str">
        <f t="shared" si="234"/>
        <v>Vidējā</v>
      </c>
    </row>
    <row r="330" spans="1:102" x14ac:dyDescent="0.25">
      <c r="A330" s="5">
        <v>3</v>
      </c>
      <c r="B330" s="23">
        <v>0.45829406600365552</v>
      </c>
      <c r="C330">
        <v>33</v>
      </c>
      <c r="D330">
        <v>2</v>
      </c>
      <c r="E330" s="2">
        <f t="shared" si="255"/>
        <v>16.5</v>
      </c>
      <c r="F330" s="6">
        <f>ROUNDUP(IF($A330=1,C330/Pieņēmumi!$B$39,IF($A330=2,C330/Pieņēmumi!$B$40,IF($A330=3,C330/Pieņēmumi!$B$41,C330/Pieņēmumi!$B$42))),$F$10)</f>
        <v>2</v>
      </c>
      <c r="G330" s="6">
        <f t="shared" si="219"/>
        <v>16.5</v>
      </c>
      <c r="H330" s="6" t="str">
        <f>IF(AND(G330&gt;=0,G330&lt;Pieņēmumi!$B$46),0,
IF(AND(G330&gt;= Pieņēmumi!$B$46,G330&lt;Pieņēmumi!$B$47), "Mikro",
IF(AND(G330&gt;=Pieņēmumi!$B$47,G330&lt;Pieņēmumi!$B$48), "Mazs",
IF(AND(G330&gt;=Pieņēmumi!$B$48,G330&lt;Pieņēmumi!$B$49), "Vidējs","Liels"))))</f>
        <v>Vidējs</v>
      </c>
      <c r="I330" s="9">
        <f>IF(H330="Mikro",Pieņēmumi!$B$31*F330*0.5,
IF(H330="Mazs",Pieņēmumi!$B$31*F330,
IF(H330="Vidējs",Pieņēmumi!$B$32*F330,
IF(H330="Liels",Pieņēmumi!$B$34*F330,
0))))</f>
        <v>1.614987080103359</v>
      </c>
      <c r="J330" s="9">
        <f>IF(H330="Mikro",Pieņēmumi!$B$31*F330*0.5,0)</f>
        <v>0</v>
      </c>
      <c r="K330">
        <v>35</v>
      </c>
      <c r="L330">
        <v>2</v>
      </c>
      <c r="M330" s="2">
        <f t="shared" si="256"/>
        <v>17.5</v>
      </c>
      <c r="N330" s="6">
        <f>ROUNDUP(IF($A330=1,K330/Pieņēmumi!$L$39,IF($A330=2,K330/Pieņēmumi!$L$40,IF($A330=3,K330/Pieņēmumi!$L$41,K330/Pieņēmumi!$L$42))),$N$10)</f>
        <v>2</v>
      </c>
      <c r="O330" s="6">
        <f t="shared" si="220"/>
        <v>17.5</v>
      </c>
      <c r="P330" s="6" t="str">
        <f>IF(AND(O330&gt;=0,O330&lt;Pieņēmumi!$L$46),0,
IF(AND(O330&gt;= Pieņēmumi!$L$46,O330&lt;Pieņēmumi!$L$47), "Mikro",
IF(AND(O330&gt;=Pieņēmumi!$L$47,O330&lt;Pieņēmumi!$L$48), "Mazs",
IF(AND(O330&gt;=Pieņēmumi!$L$48,O330&lt;Pieņēmumi!$L$49), "Vidējs","Liels"))))</f>
        <v>Vidējs</v>
      </c>
      <c r="Q330" s="9">
        <f>IF(P330="Mikro",Pieņēmumi!$L$31*N330*0.5,
IF(P330="Mazs",Pieņēmumi!$L$31*N330,
IF(P330="Vidējs",Pieņēmumi!$L$32*N330,
IF(P330="Liels",Pieņēmumi!$L$34*N330,
0))))</f>
        <v>1.6795865633074938</v>
      </c>
      <c r="R330" s="9">
        <f>IF(P330="Mikro",Pieņēmumi!$L$31*N330*0.5,0)</f>
        <v>0</v>
      </c>
      <c r="S330">
        <v>26</v>
      </c>
      <c r="T330">
        <v>2</v>
      </c>
      <c r="U330" s="2">
        <f t="shared" si="257"/>
        <v>13</v>
      </c>
      <c r="V330" s="6">
        <f>ROUNDUP(IF($A330=1,S330/Pieņēmumi!$V$39,IF($A330=2,S330/Pieņēmumi!$V$40,IF($A330=3,S330/Pieņēmumi!$V$41,S330/Pieņēmumi!$V$42))),$V$10)</f>
        <v>2</v>
      </c>
      <c r="W330" s="6">
        <f t="shared" si="221"/>
        <v>13</v>
      </c>
      <c r="X330" s="6" t="str">
        <f>IF(AND(W330&gt;=0,W330&lt;Pieņēmumi!$V$46),0,
IF(AND(W330&gt;= Pieņēmumi!$V$46,W330&lt;Pieņēmumi!$V$47), "Mikro",
IF(AND(W330&gt;=Pieņēmumi!$V$47,W330&lt;Pieņēmumi!$V$48), "Mazs",
IF(AND(W330&gt;=Pieņēmumi!$V$48,W330&lt;Pieņēmumi!$V$49), "Vidējs","Liels"))))</f>
        <v>Vidējs</v>
      </c>
      <c r="Y330" s="9">
        <f>IF(X330="Mikro",Pieņēmumi!$V$31*V330*0.5,
IF(X330="Mazs",Pieņēmumi!$V$31*V330,
IF(X330="Vidējs",Pieņēmumi!$V$32*V330,
IF(X330="Liels",Pieņēmumi!$V$34*V330,
0))))</f>
        <v>1.7441860465116281</v>
      </c>
      <c r="Z330" s="9">
        <f>IF(X330="Mikro",Pieņēmumi!$V$31*V330*0.5,0)</f>
        <v>0</v>
      </c>
      <c r="AA330">
        <v>26</v>
      </c>
      <c r="AB330">
        <v>2</v>
      </c>
      <c r="AC330" s="2">
        <f t="shared" si="258"/>
        <v>13</v>
      </c>
      <c r="AD330" s="6">
        <f>ROUNDUP(IF($A330=1,AA330/Pieņēmumi!$AF$39,IF($A330=2,AA330/Pieņēmumi!$AF$40,IF($A330=3,AA330/Pieņēmumi!$AF$41,AA330/Pieņēmumi!$AF$42))),$AD$10)</f>
        <v>2</v>
      </c>
      <c r="AE330" s="6">
        <f t="shared" si="222"/>
        <v>13</v>
      </c>
      <c r="AF330" s="6" t="str">
        <f>IF(AND(AE330&gt;=0,AE330&lt;Pieņēmumi!$AF$46),0,
IF(AND(AE330&gt;= Pieņēmumi!$AF$46,AE330&lt;Pieņēmumi!$AF$47), "Mikro",
IF(AND(AE330&gt;=Pieņēmumi!$AF$47,AE330&lt;Pieņēmumi!$AF$48), "Mazs",
IF(AND(AE330&gt;=Pieņēmumi!$AF$48,AE330&lt;Pieņēmumi!$AF$49), "Vidējs","Liels"))))</f>
        <v>Vidējs</v>
      </c>
      <c r="AG330" s="9">
        <f>IF(AF330="Mikro",Pieņēmumi!$AF$31*AD330*0.5,
IF(AF330="Mazs",Pieņēmumi!$AF$31*AD330,
IF(AF330="Vidējs",Pieņēmumi!$AF$32*AD330,
IF(AF330="Liels",Pieņēmumi!$AF$34*AD330,
0))))</f>
        <v>2.0671834625323</v>
      </c>
      <c r="AH330" s="9">
        <f>IF(AF330="Mikro",Pieņēmumi!$AF$31*AD330*0.5,0)</f>
        <v>0</v>
      </c>
      <c r="AI330">
        <v>30</v>
      </c>
      <c r="AJ330">
        <v>2</v>
      </c>
      <c r="AK330" s="2">
        <f t="shared" si="259"/>
        <v>15</v>
      </c>
      <c r="AL330" s="6">
        <f>ROUNDUP(IF($A330=1,AI330/Pieņēmumi!$AR$39,IF($A330=2,AI330/Pieņēmumi!$AR$40,IF($A330=3,AI330/Pieņēmumi!$AR$41,AI330/Pieņēmumi!$AR$42))),$AL$10)</f>
        <v>2</v>
      </c>
      <c r="AM330" s="6">
        <f t="shared" si="223"/>
        <v>15</v>
      </c>
      <c r="AN330" s="6" t="str">
        <f>IF(AND(AM330&gt;=0,AM330&lt;Pieņēmumi!$AR$46),0,
IF(AND(AM330&gt;= Pieņēmumi!$AR$46,AM330&lt;Pieņēmumi!$AR$47), "Mikro",
IF(AND(AM330&gt;=Pieņēmumi!$AR$47,AM330&lt;Pieņēmumi!$AR$48), "Mazs",
IF(AND(AM330&gt;=Pieņēmumi!$AR$48,AM330&lt;Pieņēmumi!$AR$49), "Vidējs","Liels"))))</f>
        <v>Vidējs</v>
      </c>
      <c r="AO330" s="9">
        <f>IF(AN330="Mikro",Pieņēmumi!$AR$31*AL330*0.5,
IF(AN330="Mazs",Pieņēmumi!$AR$31*AL330,
IF(AN330="Vidējs",Pieņēmumi!$AR$32*AL330,
IF(AN330="Liels",Pieņēmumi!$AR$34*AL330,
0))))</f>
        <v>2.1963824289405687</v>
      </c>
      <c r="AP330" s="9">
        <f>IF(AN330="Mikro",Pieņēmumi!$AR$31*AL330*0.5,0)</f>
        <v>0</v>
      </c>
      <c r="AQ330">
        <v>38</v>
      </c>
      <c r="AR330">
        <v>2</v>
      </c>
      <c r="AS330" s="2">
        <f t="shared" si="260"/>
        <v>19</v>
      </c>
      <c r="AT330" s="6">
        <f>ROUNDUP(IF($A330=1,AQ330/Pieņēmumi!$BC$39,IF($A330=2,AQ330/Pieņēmumi!$BC$40,IF($A330=3,AQ330/Pieņēmumi!$BC$41,AQ330/Pieņēmumi!$BC$42))),$AT$10)</f>
        <v>2</v>
      </c>
      <c r="AU330" s="6">
        <f t="shared" si="224"/>
        <v>19</v>
      </c>
      <c r="AV330" s="6" t="str">
        <f>IF(AND(AU330&gt;=0,AU330&lt;Pieņēmumi!$BC$46),0,
IF(AND(AU330&gt;= Pieņēmumi!$BC$46,AU330&lt;Pieņēmumi!$BC$47), "Mikro",
IF(AND(AU330&gt;=Pieņēmumi!$BC$47,AU330&lt;Pieņēmumi!$BC$48), "Mazs",
IF(AND(AU330&gt;=Pieņēmumi!$BC$48,AU330&lt;Pieņēmumi!$BC$49), "Vidējs","Liels"))))</f>
        <v>Vidējs</v>
      </c>
      <c r="AW330" s="9">
        <f>IF(AV330="Mikro",Pieņēmumi!$BC$31*AT330*0.5,
IF(AV330="Mazs",Pieņēmumi!$BC$31*AT330,
IF(AV330="Vidējs",Pieņēmumi!$BC$32*AT330,
IF(AV330="Liels",Pieņēmumi!$BC$34*AT330,
0))))</f>
        <v>2.3255813953488373</v>
      </c>
      <c r="AX330" s="9">
        <f>IF(AV330="Mikro",Pieņēmumi!$BC$31*AT330*0.5,0)</f>
        <v>0</v>
      </c>
      <c r="AY330">
        <v>31</v>
      </c>
      <c r="AZ330">
        <v>2</v>
      </c>
      <c r="BA330" s="2">
        <f t="shared" si="245"/>
        <v>15.5</v>
      </c>
      <c r="BB330" s="6">
        <f>ROUNDUP(IF($A330=1,AY330/Pieņēmumi!$BN$39,IF($A330=2,AY330/Pieņēmumi!$BN$40,IF($A330=3,AY330/Pieņēmumi!$BN$41,AY330/Pieņēmumi!$BN$42))),$BB$10)</f>
        <v>2</v>
      </c>
      <c r="BC330" s="6">
        <f t="shared" si="225"/>
        <v>15.5</v>
      </c>
      <c r="BD330" s="6" t="str">
        <f>IF(AND(BC330&gt;=0,BC330&lt;Pieņēmumi!$BN$46),0,
IF(AND(BC330&gt;= Pieņēmumi!$BN$46,BC330&lt;Pieņēmumi!$BN$47), "Mikro",
IF(AND(BC330&gt;=Pieņēmumi!$BN$47,BC330&lt;Pieņēmumi!$BN$48), "Mazs",
IF(AND(BC330&gt;=Pieņēmumi!$BN$48,BC330&lt;Pieņēmumi!$BN$49), "Vidējs","Liels"))))</f>
        <v>Vidējs</v>
      </c>
      <c r="BE330" s="9">
        <f>IF(BD330="Mikro",Pieņēmumi!$BN$31*BB330*0.5,
IF(BD330="Mazs",Pieņēmumi!$BN$31*BB330,
IF(BD330="Vidējs",Pieņēmumi!$BN$32*BB330,
IF(BD330="Liels",Pieņēmumi!$BN$34*BB330,
0))))</f>
        <v>2.454780361757106</v>
      </c>
      <c r="BF330" s="9">
        <f>IF(BD330="Mikro",Pieņēmumi!$BN$31*BB330*0.5,0)</f>
        <v>0</v>
      </c>
      <c r="BG330">
        <v>25</v>
      </c>
      <c r="BH330">
        <v>1</v>
      </c>
      <c r="BI330" s="2">
        <f t="shared" si="249"/>
        <v>25</v>
      </c>
      <c r="BJ330" s="6">
        <f>ROUNDUP(IF($A330=1,BG330/Pieņēmumi!$BY$39,IF($A330=2,BG330/Pieņēmumi!$BY$40,IF($A330=3,BG330/Pieņēmumi!$BY$41,BG330/Pieņēmumi!$BY$42))),$BJ$10)</f>
        <v>1</v>
      </c>
      <c r="BK330" s="6">
        <f t="shared" si="226"/>
        <v>25</v>
      </c>
      <c r="BL330" s="6" t="str">
        <f>IF(AND(BK330&gt;=0,BK330&lt;Pieņēmumi!$BY$46),0,
IF(AND(BK330&gt;= Pieņēmumi!$BY$46,BK330&lt;Pieņēmumi!$BY$47), "Mikro",
IF(AND(BK330&gt;=Pieņēmumi!$BY$47,BK330&lt;Pieņēmumi!$BY$48), "Mazs",
IF(AND(BK330&gt;=Pieņēmumi!$BY$48,BK330&lt;Pieņēmumi!$BY$49), "Vidējs","Liels"))))</f>
        <v>Liels</v>
      </c>
      <c r="BM330" s="9">
        <f>IF(BL330="Mikro",Pieņēmumi!$BY$31*BJ330*0.5,
IF(BL330="Mazs",Pieņēmumi!$BY$31*BJ330,
IF(BL330="Vidējs",Pieņēmumi!$BY$32*BJ330,
IF(BL330="Liels",Pieņēmumi!$BY$34*BJ330,
0))))</f>
        <v>1.6594516594516593</v>
      </c>
      <c r="BN330" s="9">
        <f>IF(BL330="Mikro",Pieņēmumi!$BY$31*BJ330*0.5,0)</f>
        <v>0</v>
      </c>
      <c r="BO330">
        <v>26</v>
      </c>
      <c r="BP330">
        <v>1</v>
      </c>
      <c r="BQ330" s="2">
        <f t="shared" si="253"/>
        <v>26</v>
      </c>
      <c r="BR330" s="6">
        <f>ROUNDUP(IF($A330=1,BO330/Pieņēmumi!$CJ$39,IF($A330=2,BO330/Pieņēmumi!$CJ$40,IF($A330=3,BO330/Pieņēmumi!$CJ$41,BO330/Pieņēmumi!$CJ$42))),$BR$10)</f>
        <v>2</v>
      </c>
      <c r="BS330" s="6">
        <f t="shared" si="227"/>
        <v>13</v>
      </c>
      <c r="BT330" s="6" t="str">
        <f>IF(AND(BS330&gt;=0,BS330&lt;Pieņēmumi!$CJ$46),0,
IF(AND(BS330&gt;= Pieņēmumi!$CJ$46,BS330&lt;Pieņēmumi!$CJ$47), "Mikro",
IF(AND(BS330&gt;=Pieņēmumi!$CJ$47,BS330&lt;Pieņēmumi!$CJ$48), "Mazs",
IF(AND(BS330&gt;=Pieņēmumi!$CJ$48,BS330&lt;Pieņēmumi!$CJ$49), "Vidējs","Liels"))))</f>
        <v>Vidējs</v>
      </c>
      <c r="BU330" s="9">
        <f>IF(BT330="Mikro",Pieņēmumi!$CJ$31*BR330*0.5,
IF(BT330="Mazs",Pieņēmumi!$CJ$31*BR330,
IF(BT330="Vidējs",Pieņēmumi!$CJ$32*BR330,
IF(BT330="Liels",Pieņēmumi!$CJ$34*BR330,
0))))</f>
        <v>2.5839793281653747</v>
      </c>
      <c r="BV330" s="9">
        <f>IF(BT330="Mikro",Pieņēmumi!$CJ$31*BR330*0.5,0)</f>
        <v>0</v>
      </c>
      <c r="BW330">
        <v>0</v>
      </c>
      <c r="BX330">
        <v>0</v>
      </c>
      <c r="BY330" s="2">
        <v>0</v>
      </c>
      <c r="BZ330" s="6">
        <f>ROUNDUP(IF($A330=1,BW330/Pieņēmumi!$CU$42,IF($A330=2,BW330/Pieņēmumi!$CU$43,IF($A330=3,BW330/Pieņēmumi!$CU$44,BW330/Pieņēmumi!$CU$45))),$CH$10)</f>
        <v>0</v>
      </c>
      <c r="CA330" s="6">
        <f t="shared" si="228"/>
        <v>0</v>
      </c>
      <c r="CB330" s="6">
        <f>IF(AND(CA330&gt;=0,CA330&lt;Pieņēmumi!$CU$49),0,
IF(AND(CA330&gt;=Pieņēmumi!$CU$49,CA330&lt;Pieņēmumi!$CU$50),"Mazs",
IF(AND(CA330&gt;=Pieņēmumi!$CU$50,CA330&lt;Pieņēmumi!$CU$51),"Vidējs","Liels")))</f>
        <v>0</v>
      </c>
      <c r="CC330" s="9">
        <f>IF(CB330="Mazs",Pieņēmumi!$CU$34*BZ330,IF(CB330="Vidējs",Pieņēmumi!$CU$35*BZ330,IF(CB330="Liels",Pieņēmumi!$CU$37*BZ330,0)))</f>
        <v>0</v>
      </c>
      <c r="CD330" s="9">
        <f>IF(CB330="Mazs",(Pieņēmumi!$CU$35-Pieņēmumi!$CU$34)*BZ330,0)</f>
        <v>0</v>
      </c>
      <c r="CE330">
        <v>0</v>
      </c>
      <c r="CF330">
        <v>0</v>
      </c>
      <c r="CG330" s="2">
        <v>0</v>
      </c>
      <c r="CH330" s="6">
        <f>ROUNDUP(IF($A330=1,CE330/Pieņēmumi!$DE$42,IF($A330=2,CE330/Pieņēmumi!$DE$43,IF($A330=3,CE330/Pieņēmumi!$DE$44,CE330/Pieņēmumi!$DE$45))),$CH$10)</f>
        <v>0</v>
      </c>
      <c r="CI330" s="6">
        <f t="shared" si="229"/>
        <v>0</v>
      </c>
      <c r="CJ330" s="6">
        <f>IF(AND(CI330&gt;=0,CI330&lt;Pieņēmumi!$DE$49),0,
IF(AND(CI330&gt;=Pieņēmumi!$DE$49,CI330&lt;Pieņēmumi!$DE$50),"Mazs",
IF(AND(CI330&gt;=Pieņēmumi!$DE$50,CI330&lt;Pieņēmumi!$DE$51),"Vidējs","Liels")))</f>
        <v>0</v>
      </c>
      <c r="CK330" s="9">
        <f>IF(CJ330="Mazs",Pieņēmumi!$DE$34*CH330,IF(CJ330="Vidējs",Pieņēmumi!$DE$35*CH330,IF(CJ330="Liels",Pieņēmumi!$DE$37*CH330,0)))</f>
        <v>0</v>
      </c>
      <c r="CL330" s="9">
        <f>IF(CJ330="Mazs",(Pieņēmumi!$DE$35-Pieņēmumi!$DE$34)*CH330,0)</f>
        <v>0</v>
      </c>
      <c r="CM330">
        <v>0</v>
      </c>
      <c r="CN330">
        <v>0</v>
      </c>
      <c r="CO330" s="2">
        <v>0</v>
      </c>
      <c r="CP330" s="6">
        <f>ROUNDUP(IF($A330=1,CM330/Pieņēmumi!$DO$42,IF($A330=2,CM330/Pieņēmumi!$DO$43,IF($A330=3,CM330/Pieņēmumi!$DO$44,CM330/Pieņēmumi!$DO$45))),$CP$10)</f>
        <v>0</v>
      </c>
      <c r="CQ330" s="6">
        <f t="shared" si="230"/>
        <v>0</v>
      </c>
      <c r="CR330" s="6">
        <f>IF(AND(CQ330&gt;=0,CQ330&lt;Pieņēmumi!$DO$49),0,
IF(AND(CQ330&gt;=Pieņēmumi!$DO$49,CQ330&lt;Pieņēmumi!$DO$50),"Mazs",
IF(AND(CQ330&gt;=Pieņēmumi!$DO$50,CQ330&lt;Pieņēmumi!$DO$51),"Vidējs","Liels")))</f>
        <v>0</v>
      </c>
      <c r="CS330" s="9">
        <f>IF(CR330="Mazs",Pieņēmumi!$DO$34*CP330,IF(CR330="Vidējs",Pieņēmumi!$DO$35*CP330,IF(CR330="Liels",Pieņēmumi!$DO$37*CP330,0)))</f>
        <v>0</v>
      </c>
      <c r="CT330" s="9">
        <f>IF(CR330="Mazs",(Pieņēmumi!$DO$35-Pieņēmumi!$DO$34)*CP330,0)</f>
        <v>0</v>
      </c>
      <c r="CU330" s="6">
        <f t="shared" si="231"/>
        <v>270</v>
      </c>
      <c r="CV330" s="6">
        <f t="shared" si="232"/>
        <v>16</v>
      </c>
      <c r="CW330" s="2">
        <f t="shared" si="233"/>
        <v>16.875</v>
      </c>
      <c r="CX330" t="str">
        <f t="shared" si="234"/>
        <v>Vidējā</v>
      </c>
    </row>
    <row r="331" spans="1:102" x14ac:dyDescent="0.25">
      <c r="A331" s="5">
        <v>3</v>
      </c>
      <c r="B331" s="23">
        <v>0.45813312059006694</v>
      </c>
      <c r="C331">
        <v>4</v>
      </c>
      <c r="D331">
        <v>1</v>
      </c>
      <c r="E331" s="2">
        <f t="shared" si="255"/>
        <v>4</v>
      </c>
      <c r="F331" s="6">
        <f>ROUNDUP(IF($A331=1,C331/Pieņēmumi!$B$39,IF($A331=2,C331/Pieņēmumi!$B$40,IF($A331=3,C331/Pieņēmumi!$B$41,C331/Pieņēmumi!$B$42))),$F$10)</f>
        <v>1</v>
      </c>
      <c r="G331" s="6">
        <f t="shared" si="219"/>
        <v>4</v>
      </c>
      <c r="H331" s="6" t="str">
        <f>IF(AND(G331&gt;=0,G331&lt;Pieņēmumi!$B$46),0,
IF(AND(G331&gt;= Pieņēmumi!$B$46,G331&lt;Pieņēmumi!$B$47), "Mikro",
IF(AND(G331&gt;=Pieņēmumi!$B$47,G331&lt;Pieņēmumi!$B$48), "Mazs",
IF(AND(G331&gt;=Pieņēmumi!$B$48,G331&lt;Pieņēmumi!$B$49), "Vidējs","Liels"))))</f>
        <v>Mikro</v>
      </c>
      <c r="I331" s="9">
        <f>IF(H331="Mikro",Pieņēmumi!$B$31*F331*0.5,
IF(H331="Mazs",Pieņēmumi!$B$31*F331,
IF(H331="Vidējs",Pieņēmumi!$B$32*F331,
IF(H331="Liels",Pieņēmumi!$B$34*F331,
0))))</f>
        <v>0.35792094615624032</v>
      </c>
      <c r="J331" s="9">
        <f>IF(H331="Mikro",Pieņēmumi!$B$31*F331*0.5,0)</f>
        <v>0.35792094615624032</v>
      </c>
      <c r="K331">
        <v>8</v>
      </c>
      <c r="L331">
        <v>1</v>
      </c>
      <c r="M331" s="2">
        <f t="shared" si="256"/>
        <v>8</v>
      </c>
      <c r="N331" s="6">
        <f>ROUNDUP(IF($A331=1,K331/Pieņēmumi!$L$39,IF($A331=2,K331/Pieņēmumi!$L$40,IF($A331=3,K331/Pieņēmumi!$L$41,K331/Pieņēmumi!$L$42))),$N$10)</f>
        <v>1</v>
      </c>
      <c r="O331" s="6">
        <f t="shared" si="220"/>
        <v>8</v>
      </c>
      <c r="P331" s="6" t="str">
        <f>IF(AND(O331&gt;=0,O331&lt;Pieņēmumi!$L$46),0,
IF(AND(O331&gt;= Pieņēmumi!$L$46,O331&lt;Pieņēmumi!$L$47), "Mikro",
IF(AND(O331&gt;=Pieņēmumi!$L$47,O331&lt;Pieņēmumi!$L$48), "Mazs",
IF(AND(O331&gt;=Pieņēmumi!$L$48,O331&lt;Pieņēmumi!$L$49), "Vidējs","Liels"))))</f>
        <v>Mazs</v>
      </c>
      <c r="Q331" s="9">
        <f>IF(P331="Mikro",Pieņēmumi!$L$31*N331*0.5,
IF(P331="Mazs",Pieņēmumi!$L$31*N331,
IF(P331="Vidējs",Pieņēmumi!$L$32*N331,
IF(P331="Liels",Pieņēmumi!$L$34*N331,
0))))</f>
        <v>0.7469654528478058</v>
      </c>
      <c r="R331" s="9">
        <f>IF(P331="Mikro",Pieņēmumi!$L$31*N331*0.5,0)</f>
        <v>0</v>
      </c>
      <c r="S331">
        <v>3</v>
      </c>
      <c r="T331">
        <v>1</v>
      </c>
      <c r="U331" s="2">
        <f t="shared" si="257"/>
        <v>3</v>
      </c>
      <c r="V331" s="6">
        <f>ROUNDUP(IF($A331=1,S331/Pieņēmumi!$V$39,IF($A331=2,S331/Pieņēmumi!$V$40,IF($A331=3,S331/Pieņēmumi!$V$41,S331/Pieņēmumi!$V$42))),$V$10)</f>
        <v>1</v>
      </c>
      <c r="W331" s="6">
        <f t="shared" si="221"/>
        <v>3</v>
      </c>
      <c r="X331" s="6" t="str">
        <f>IF(AND(W331&gt;=0,W331&lt;Pieņēmumi!$V$46),0,
IF(AND(W331&gt;= Pieņēmumi!$V$46,W331&lt;Pieņēmumi!$V$47), "Mikro",
IF(AND(W331&gt;=Pieņēmumi!$V$47,W331&lt;Pieņēmumi!$V$48), "Mazs",
IF(AND(W331&gt;=Pieņēmumi!$V$48,W331&lt;Pieņēmumi!$V$49), "Vidējs","Liels"))))</f>
        <v>Mikro</v>
      </c>
      <c r="Y331" s="9">
        <f>IF(X331="Mikro",Pieņēmumi!$V$31*V331*0.5,
IF(X331="Mazs",Pieņēmumi!$V$31*V331,
IF(X331="Vidējs",Pieņēmumi!$V$32*V331,
IF(X331="Liels",Pieņēmumi!$V$34*V331,
0))))</f>
        <v>0.38904450669156554</v>
      </c>
      <c r="Z331" s="9">
        <f>IF(X331="Mikro",Pieņēmumi!$V$31*V331*0.5,0)</f>
        <v>0.38904450669156554</v>
      </c>
      <c r="AA331">
        <v>6</v>
      </c>
      <c r="AB331">
        <v>2</v>
      </c>
      <c r="AC331" s="2">
        <f t="shared" si="258"/>
        <v>3</v>
      </c>
      <c r="AD331" s="6">
        <f>ROUNDUP(IF($A331=1,AA331/Pieņēmumi!$AF$39,IF($A331=2,AA331/Pieņēmumi!$AF$40,IF($A331=3,AA331/Pieņēmumi!$AF$41,AA331/Pieņēmumi!$AF$42))),$AD$10)</f>
        <v>1</v>
      </c>
      <c r="AE331" s="6">
        <f t="shared" si="222"/>
        <v>6</v>
      </c>
      <c r="AF331" s="6" t="str">
        <f>IF(AND(AE331&gt;=0,AE331&lt;Pieņēmumi!$AF$46),0,
IF(AND(AE331&gt;= Pieņēmumi!$AF$46,AE331&lt;Pieņēmumi!$AF$47), "Mikro",
IF(AND(AE331&gt;=Pieņēmumi!$AF$47,AE331&lt;Pieņēmumi!$AF$48), "Mazs",
IF(AND(AE331&gt;=Pieņēmumi!$AF$48,AE331&lt;Pieņēmumi!$AF$49), "Vidējs","Liels"))))</f>
        <v>Mikro</v>
      </c>
      <c r="AG331" s="9">
        <f>IF(AF331="Mikro",Pieņēmumi!$AF$31*AD331*0.5,
IF(AF331="Mazs",Pieņēmumi!$AF$31*AD331,
IF(AF331="Vidējs",Pieņēmumi!$AF$32*AD331,
IF(AF331="Liels",Pieņēmumi!$AF$34*AD331,
0))))</f>
        <v>0.42016806722689076</v>
      </c>
      <c r="AH331" s="9">
        <f>IF(AF331="Mikro",Pieņēmumi!$AF$31*AD331*0.5,0)</f>
        <v>0.42016806722689076</v>
      </c>
      <c r="AI331">
        <v>8</v>
      </c>
      <c r="AJ331">
        <v>1</v>
      </c>
      <c r="AK331" s="2">
        <f t="shared" si="259"/>
        <v>8</v>
      </c>
      <c r="AL331" s="6">
        <f>ROUNDUP(IF($A331=1,AI331/Pieņēmumi!$AR$39,IF($A331=2,AI331/Pieņēmumi!$AR$40,IF($A331=3,AI331/Pieņēmumi!$AR$41,AI331/Pieņēmumi!$AR$42))),$AL$10)</f>
        <v>1</v>
      </c>
      <c r="AM331" s="6">
        <f t="shared" si="223"/>
        <v>8</v>
      </c>
      <c r="AN331" s="6" t="str">
        <f>IF(AND(AM331&gt;=0,AM331&lt;Pieņēmumi!$AR$46),0,
IF(AND(AM331&gt;= Pieņēmumi!$AR$46,AM331&lt;Pieņēmumi!$AR$47), "Mikro",
IF(AND(AM331&gt;=Pieņēmumi!$AR$47,AM331&lt;Pieņēmumi!$AR$48), "Mazs",
IF(AND(AM331&gt;=Pieņēmumi!$AR$48,AM331&lt;Pieņēmumi!$AR$49), "Vidējs","Liels"))))</f>
        <v>Mazs</v>
      </c>
      <c r="AO331" s="9">
        <f>IF(AN331="Mikro",Pieņēmumi!$AR$31*AL331*0.5,
IF(AN331="Mazs",Pieņēmumi!$AR$31*AL331,
IF(AN331="Vidējs",Pieņēmumi!$AR$32*AL331,
IF(AN331="Liels",Pieņēmumi!$AR$34*AL331,
0))))</f>
        <v>0.90258325552443208</v>
      </c>
      <c r="AP331" s="9">
        <f>IF(AN331="Mikro",Pieņēmumi!$AR$31*AL331*0.5,0)</f>
        <v>0</v>
      </c>
      <c r="AQ331">
        <v>13</v>
      </c>
      <c r="AR331">
        <v>2</v>
      </c>
      <c r="AS331" s="2">
        <f t="shared" si="260"/>
        <v>6.5</v>
      </c>
      <c r="AT331" s="6">
        <f>ROUNDUP(IF($A331=1,AQ331/Pieņēmumi!$BC$39,IF($A331=2,AQ331/Pieņēmumi!$BC$40,IF($A331=3,AQ331/Pieņēmumi!$BC$41,AQ331/Pieņēmumi!$BC$42))),$AT$10)</f>
        <v>1</v>
      </c>
      <c r="AU331" s="6">
        <f t="shared" si="224"/>
        <v>13</v>
      </c>
      <c r="AV331" s="6" t="str">
        <f>IF(AND(AU331&gt;=0,AU331&lt;Pieņēmumi!$BC$46),0,
IF(AND(AU331&gt;= Pieņēmumi!$BC$46,AU331&lt;Pieņēmumi!$BC$47), "Mikro",
IF(AND(AU331&gt;=Pieņēmumi!$BC$47,AU331&lt;Pieņēmumi!$BC$48), "Mazs",
IF(AND(AU331&gt;=Pieņēmumi!$BC$48,AU331&lt;Pieņēmumi!$BC$49), "Vidējs","Liels"))))</f>
        <v>Vidējs</v>
      </c>
      <c r="AW331" s="9">
        <f>IF(AV331="Mikro",Pieņēmumi!$BC$31*AT331*0.5,
IF(AV331="Mazs",Pieņēmumi!$BC$31*AT331,
IF(AV331="Vidējs",Pieņēmumi!$BC$32*AT331,
IF(AV331="Liels",Pieņēmumi!$BC$34*AT331,
0))))</f>
        <v>1.1627906976744187</v>
      </c>
      <c r="AX331" s="9">
        <f>IF(AV331="Mikro",Pieņēmumi!$BC$31*AT331*0.5,0)</f>
        <v>0</v>
      </c>
      <c r="AY331">
        <v>5</v>
      </c>
      <c r="AZ331">
        <v>1</v>
      </c>
      <c r="BA331" s="2">
        <f t="shared" si="245"/>
        <v>5</v>
      </c>
      <c r="BB331" s="6">
        <f>ROUNDUP(IF($A331=1,AY331/Pieņēmumi!$BN$39,IF($A331=2,AY331/Pieņēmumi!$BN$40,IF($A331=3,AY331/Pieņēmumi!$BN$41,AY331/Pieņēmumi!$BN$42))),$BB$10)</f>
        <v>1</v>
      </c>
      <c r="BC331" s="6">
        <f t="shared" si="225"/>
        <v>5</v>
      </c>
      <c r="BD331" s="6" t="str">
        <f>IF(AND(BC331&gt;=0,BC331&lt;Pieņēmumi!$BN$46),0,
IF(AND(BC331&gt;= Pieņēmumi!$BN$46,BC331&lt;Pieņēmumi!$BN$47), "Mikro",
IF(AND(BC331&gt;=Pieņēmumi!$BN$47,BC331&lt;Pieņēmumi!$BN$48), "Mazs",
IF(AND(BC331&gt;=Pieņēmumi!$BN$48,BC331&lt;Pieņēmumi!$BN$49), "Vidējs","Liels"))))</f>
        <v>Mikro</v>
      </c>
      <c r="BE331" s="9">
        <f>IF(BD331="Mikro",Pieņēmumi!$BN$31*BB331*0.5,
IF(BD331="Mazs",Pieņēmumi!$BN$31*BB331,
IF(BD331="Vidējs",Pieņēmumi!$BN$32*BB331,
IF(BD331="Liels",Pieņēmumi!$BN$34*BB331,
0))))</f>
        <v>0.51353874883286654</v>
      </c>
      <c r="BF331" s="9">
        <f>IF(BD331="Mikro",Pieņēmumi!$BN$31*BB331*0.5,0)</f>
        <v>0.51353874883286654</v>
      </c>
      <c r="BG331">
        <v>4</v>
      </c>
      <c r="BH331">
        <v>1</v>
      </c>
      <c r="BI331" s="2">
        <f t="shared" si="249"/>
        <v>4</v>
      </c>
      <c r="BJ331" s="6">
        <f>ROUNDUP(IF($A331=1,BG331/Pieņēmumi!$BY$39,IF($A331=2,BG331/Pieņēmumi!$BY$40,IF($A331=3,BG331/Pieņēmumi!$BY$41,BG331/Pieņēmumi!$BY$42))),$BJ$10)</f>
        <v>1</v>
      </c>
      <c r="BK331" s="6">
        <f t="shared" si="226"/>
        <v>4</v>
      </c>
      <c r="BL331" s="6" t="str">
        <f>IF(AND(BK331&gt;=0,BK331&lt;Pieņēmumi!$BY$46),0,
IF(AND(BK331&gt;= Pieņēmumi!$BY$46,BK331&lt;Pieņēmumi!$BY$47), "Mikro",
IF(AND(BK331&gt;=Pieņēmumi!$BY$47,BK331&lt;Pieņēmumi!$BY$48), "Mazs",
IF(AND(BK331&gt;=Pieņēmumi!$BY$48,BK331&lt;Pieņēmumi!$BY$49), "Vidējs","Liels"))))</f>
        <v>Mikro</v>
      </c>
      <c r="BM331" s="9">
        <f>IF(BL331="Mikro",Pieņēmumi!$BY$31*BJ331*0.5,
IF(BL331="Mazs",Pieņēmumi!$BY$31*BJ331,
IF(BL331="Vidējs",Pieņēmumi!$BY$32*BJ331,
IF(BL331="Liels",Pieņēmumi!$BY$34*BJ331,
0))))</f>
        <v>0.54466230936819171</v>
      </c>
      <c r="BN331" s="9">
        <f>IF(BL331="Mikro",Pieņēmumi!$BY$31*BJ331*0.5,0)</f>
        <v>0.54466230936819171</v>
      </c>
      <c r="BO331">
        <v>10</v>
      </c>
      <c r="BP331">
        <v>1</v>
      </c>
      <c r="BQ331" s="2">
        <f t="shared" si="253"/>
        <v>10</v>
      </c>
      <c r="BR331" s="6">
        <f>ROUNDUP(IF($A331=1,BO331/Pieņēmumi!$CJ$39,IF($A331=2,BO331/Pieņēmumi!$CJ$40,IF($A331=3,BO331/Pieņēmumi!$CJ$41,BO331/Pieņēmumi!$CJ$42))),$BR$10)</f>
        <v>1</v>
      </c>
      <c r="BS331" s="6">
        <f t="shared" si="227"/>
        <v>10</v>
      </c>
      <c r="BT331" s="6" t="str">
        <f>IF(AND(BS331&gt;=0,BS331&lt;Pieņēmumi!$CJ$46),0,
IF(AND(BS331&gt;= Pieņēmumi!$CJ$46,BS331&lt;Pieņēmumi!$CJ$47), "Mikro",
IF(AND(BS331&gt;=Pieņēmumi!$CJ$47,BS331&lt;Pieņēmumi!$CJ$48), "Mazs",
IF(AND(BS331&gt;=Pieņēmumi!$CJ$48,BS331&lt;Pieņēmumi!$CJ$49), "Vidējs","Liels"))))</f>
        <v>Mazs</v>
      </c>
      <c r="BU331" s="9">
        <f>IF(BT331="Mikro",Pieņēmumi!$CJ$31*BR331*0.5,
IF(BT331="Mazs",Pieņēmumi!$CJ$31*BR331,
IF(BT331="Vidējs",Pieņēmumi!$CJ$32*BR331,
IF(BT331="Liels",Pieņēmumi!$CJ$34*BR331,
0))))</f>
        <v>1.0893246187363834</v>
      </c>
      <c r="BV331" s="9">
        <f>IF(BT331="Mikro",Pieņēmumi!$CJ$31*BR331*0.5,0)</f>
        <v>0</v>
      </c>
      <c r="BW331">
        <v>0</v>
      </c>
      <c r="BX331">
        <v>0</v>
      </c>
      <c r="BY331" s="2">
        <v>0</v>
      </c>
      <c r="BZ331" s="6">
        <f>ROUNDUP(IF($A331=1,BW331/Pieņēmumi!$CU$42,IF($A331=2,BW331/Pieņēmumi!$CU$43,IF($A331=3,BW331/Pieņēmumi!$CU$44,BW331/Pieņēmumi!$CU$45))),$CH$10)</f>
        <v>0</v>
      </c>
      <c r="CA331" s="6">
        <f t="shared" si="228"/>
        <v>0</v>
      </c>
      <c r="CB331" s="6">
        <f>IF(AND(CA331&gt;=0,CA331&lt;Pieņēmumi!$CU$49),0,
IF(AND(CA331&gt;=Pieņēmumi!$CU$49,CA331&lt;Pieņēmumi!$CU$50),"Mazs",
IF(AND(CA331&gt;=Pieņēmumi!$CU$50,CA331&lt;Pieņēmumi!$CU$51),"Vidējs","Liels")))</f>
        <v>0</v>
      </c>
      <c r="CC331" s="9">
        <f>IF(CB331="Mazs",Pieņēmumi!$CU$34*BZ331,IF(CB331="Vidējs",Pieņēmumi!$CU$35*BZ331,IF(CB331="Liels",Pieņēmumi!$CU$37*BZ331,0)))</f>
        <v>0</v>
      </c>
      <c r="CD331" s="9">
        <f>IF(CB331="Mazs",(Pieņēmumi!$CU$35-Pieņēmumi!$CU$34)*BZ331,0)</f>
        <v>0</v>
      </c>
      <c r="CE331">
        <v>0</v>
      </c>
      <c r="CF331">
        <v>0</v>
      </c>
      <c r="CG331" s="2">
        <v>0</v>
      </c>
      <c r="CH331" s="6">
        <f>ROUNDUP(IF($A331=1,CE331/Pieņēmumi!$DE$42,IF($A331=2,CE331/Pieņēmumi!$DE$43,IF($A331=3,CE331/Pieņēmumi!$DE$44,CE331/Pieņēmumi!$DE$45))),$CH$10)</f>
        <v>0</v>
      </c>
      <c r="CI331" s="6">
        <f t="shared" si="229"/>
        <v>0</v>
      </c>
      <c r="CJ331" s="6">
        <f>IF(AND(CI331&gt;=0,CI331&lt;Pieņēmumi!$DE$49),0,
IF(AND(CI331&gt;=Pieņēmumi!$DE$49,CI331&lt;Pieņēmumi!$DE$50),"Mazs",
IF(AND(CI331&gt;=Pieņēmumi!$DE$50,CI331&lt;Pieņēmumi!$DE$51),"Vidējs","Liels")))</f>
        <v>0</v>
      </c>
      <c r="CK331" s="9">
        <f>IF(CJ331="Mazs",Pieņēmumi!$DE$34*CH331,IF(CJ331="Vidējs",Pieņēmumi!$DE$35*CH331,IF(CJ331="Liels",Pieņēmumi!$DE$37*CH331,0)))</f>
        <v>0</v>
      </c>
      <c r="CL331" s="9">
        <f>IF(CJ331="Mazs",(Pieņēmumi!$DE$35-Pieņēmumi!$DE$34)*CH331,0)</f>
        <v>0</v>
      </c>
      <c r="CM331">
        <v>0</v>
      </c>
      <c r="CN331">
        <v>0</v>
      </c>
      <c r="CO331" s="2">
        <v>0</v>
      </c>
      <c r="CP331" s="6">
        <f>ROUNDUP(IF($A331=1,CM331/Pieņēmumi!$DO$42,IF($A331=2,CM331/Pieņēmumi!$DO$43,IF($A331=3,CM331/Pieņēmumi!$DO$44,CM331/Pieņēmumi!$DO$45))),$CP$10)</f>
        <v>0</v>
      </c>
      <c r="CQ331" s="6">
        <f t="shared" si="230"/>
        <v>0</v>
      </c>
      <c r="CR331" s="6">
        <f>IF(AND(CQ331&gt;=0,CQ331&lt;Pieņēmumi!$DO$49),0,
IF(AND(CQ331&gt;=Pieņēmumi!$DO$49,CQ331&lt;Pieņēmumi!$DO$50),"Mazs",
IF(AND(CQ331&gt;=Pieņēmumi!$DO$50,CQ331&lt;Pieņēmumi!$DO$51),"Vidējs","Liels")))</f>
        <v>0</v>
      </c>
      <c r="CS331" s="9">
        <f>IF(CR331="Mazs",Pieņēmumi!$DO$34*CP331,IF(CR331="Vidējs",Pieņēmumi!$DO$35*CP331,IF(CR331="Liels",Pieņēmumi!$DO$37*CP331,0)))</f>
        <v>0</v>
      </c>
      <c r="CT331" s="9">
        <f>IF(CR331="Mazs",(Pieņēmumi!$DO$35-Pieņēmumi!$DO$34)*CP331,0)</f>
        <v>0</v>
      </c>
      <c r="CU331" s="6">
        <f t="shared" si="231"/>
        <v>61</v>
      </c>
      <c r="CV331" s="6">
        <f t="shared" si="232"/>
        <v>11</v>
      </c>
      <c r="CW331" s="2">
        <f t="shared" si="233"/>
        <v>5.5454545454545459</v>
      </c>
      <c r="CX331" t="str">
        <f t="shared" si="234"/>
        <v>Mazā</v>
      </c>
    </row>
    <row r="332" spans="1:102" x14ac:dyDescent="0.25">
      <c r="A332" s="5">
        <v>3</v>
      </c>
      <c r="B332" s="23">
        <v>0.45736618570798737</v>
      </c>
      <c r="C332">
        <v>7</v>
      </c>
      <c r="D332">
        <v>1</v>
      </c>
      <c r="E332" s="2">
        <f t="shared" si="255"/>
        <v>7</v>
      </c>
      <c r="F332" s="6">
        <f>ROUNDUP(IF($A332=1,C332/Pieņēmumi!$B$39,IF($A332=2,C332/Pieņēmumi!$B$40,IF($A332=3,C332/Pieņēmumi!$B$41,C332/Pieņēmumi!$B$42))),$F$10)</f>
        <v>1</v>
      </c>
      <c r="G332" s="6">
        <f t="shared" ref="G332:G395" si="261">IF(C332=0,0,C332/F332)</f>
        <v>7</v>
      </c>
      <c r="H332" s="6" t="str">
        <f>IF(AND(G332&gt;=0,G332&lt;Pieņēmumi!$B$46),0,
IF(AND(G332&gt;= Pieņēmumi!$B$46,G332&lt;Pieņēmumi!$B$47), "Mikro",
IF(AND(G332&gt;=Pieņēmumi!$B$47,G332&lt;Pieņēmumi!$B$48), "Mazs",
IF(AND(G332&gt;=Pieņēmumi!$B$48,G332&lt;Pieņēmumi!$B$49), "Vidējs","Liels"))))</f>
        <v>Mikro</v>
      </c>
      <c r="I332" s="9">
        <f>IF(H332="Mikro",Pieņēmumi!$B$31*F332*0.5,
IF(H332="Mazs",Pieņēmumi!$B$31*F332,
IF(H332="Vidējs",Pieņēmumi!$B$32*F332,
IF(H332="Liels",Pieņēmumi!$B$34*F332,
0))))</f>
        <v>0.35792094615624032</v>
      </c>
      <c r="J332" s="9">
        <f>IF(H332="Mikro",Pieņēmumi!$B$31*F332*0.5,0)</f>
        <v>0.35792094615624032</v>
      </c>
      <c r="K332">
        <v>9</v>
      </c>
      <c r="L332">
        <v>1</v>
      </c>
      <c r="M332" s="2">
        <f t="shared" si="256"/>
        <v>9</v>
      </c>
      <c r="N332" s="6">
        <f>ROUNDUP(IF($A332=1,K332/Pieņēmumi!$L$39,IF($A332=2,K332/Pieņēmumi!$L$40,IF($A332=3,K332/Pieņēmumi!$L$41,K332/Pieņēmumi!$L$42))),$N$10)</f>
        <v>1</v>
      </c>
      <c r="O332" s="6">
        <f t="shared" ref="O332:O395" si="262">IF(K332=0,0,K332/N332)</f>
        <v>9</v>
      </c>
      <c r="P332" s="6" t="str">
        <f>IF(AND(O332&gt;=0,O332&lt;Pieņēmumi!$L$46),0,
IF(AND(O332&gt;= Pieņēmumi!$L$46,O332&lt;Pieņēmumi!$L$47), "Mikro",
IF(AND(O332&gt;=Pieņēmumi!$L$47,O332&lt;Pieņēmumi!$L$48), "Mazs",
IF(AND(O332&gt;=Pieņēmumi!$L$48,O332&lt;Pieņēmumi!$L$49), "Vidējs","Liels"))))</f>
        <v>Mazs</v>
      </c>
      <c r="Q332" s="9">
        <f>IF(P332="Mikro",Pieņēmumi!$L$31*N332*0.5,
IF(P332="Mazs",Pieņēmumi!$L$31*N332,
IF(P332="Vidējs",Pieņēmumi!$L$32*N332,
IF(P332="Liels",Pieņēmumi!$L$34*N332,
0))))</f>
        <v>0.7469654528478058</v>
      </c>
      <c r="R332" s="9">
        <f>IF(P332="Mikro",Pieņēmumi!$L$31*N332*0.5,0)</f>
        <v>0</v>
      </c>
      <c r="S332">
        <v>13</v>
      </c>
      <c r="T332">
        <v>1</v>
      </c>
      <c r="U332" s="2">
        <f t="shared" si="257"/>
        <v>13</v>
      </c>
      <c r="V332" s="6">
        <f>ROUNDUP(IF($A332=1,S332/Pieņēmumi!$V$39,IF($A332=2,S332/Pieņēmumi!$V$40,IF($A332=3,S332/Pieņēmumi!$V$41,S332/Pieņēmumi!$V$42))),$V$10)</f>
        <v>1</v>
      </c>
      <c r="W332" s="6">
        <f t="shared" ref="W332:W395" si="263">IF(S332=0,0,S332/V332)</f>
        <v>13</v>
      </c>
      <c r="X332" s="6" t="str">
        <f>IF(AND(W332&gt;=0,W332&lt;Pieņēmumi!$V$46),0,
IF(AND(W332&gt;= Pieņēmumi!$V$46,W332&lt;Pieņēmumi!$V$47), "Mikro",
IF(AND(W332&gt;=Pieņēmumi!$V$47,W332&lt;Pieņēmumi!$V$48), "Mazs",
IF(AND(W332&gt;=Pieņēmumi!$V$48,W332&lt;Pieņēmumi!$V$49), "Vidējs","Liels"))))</f>
        <v>Vidējs</v>
      </c>
      <c r="Y332" s="9">
        <f>IF(X332="Mikro",Pieņēmumi!$V$31*V332*0.5,
IF(X332="Mazs",Pieņēmumi!$V$31*V332,
IF(X332="Vidējs",Pieņēmumi!$V$32*V332,
IF(X332="Liels",Pieņēmumi!$V$34*V332,
0))))</f>
        <v>0.87209302325581406</v>
      </c>
      <c r="Z332" s="9">
        <f>IF(X332="Mikro",Pieņēmumi!$V$31*V332*0.5,0)</f>
        <v>0</v>
      </c>
      <c r="AA332">
        <v>9</v>
      </c>
      <c r="AB332">
        <v>1</v>
      </c>
      <c r="AC332" s="2">
        <f t="shared" si="258"/>
        <v>9</v>
      </c>
      <c r="AD332" s="6">
        <f>ROUNDUP(IF($A332=1,AA332/Pieņēmumi!$AF$39,IF($A332=2,AA332/Pieņēmumi!$AF$40,IF($A332=3,AA332/Pieņēmumi!$AF$41,AA332/Pieņēmumi!$AF$42))),$AD$10)</f>
        <v>1</v>
      </c>
      <c r="AE332" s="6">
        <f t="shared" ref="AE332:AE395" si="264">IF(AA332=0,0,AA332/AD332)</f>
        <v>9</v>
      </c>
      <c r="AF332" s="6" t="str">
        <f>IF(AND(AE332&gt;=0,AE332&lt;Pieņēmumi!$AF$46),0,
IF(AND(AE332&gt;= Pieņēmumi!$AF$46,AE332&lt;Pieņēmumi!$AF$47), "Mikro",
IF(AND(AE332&gt;=Pieņēmumi!$AF$47,AE332&lt;Pieņēmumi!$AF$48), "Mazs",
IF(AND(AE332&gt;=Pieņēmumi!$AF$48,AE332&lt;Pieņēmumi!$AF$49), "Vidējs","Liels"))))</f>
        <v>Mazs</v>
      </c>
      <c r="AG332" s="9">
        <f>IF(AF332="Mikro",Pieņēmumi!$AF$31*AD332*0.5,
IF(AF332="Mazs",Pieņēmumi!$AF$31*AD332,
IF(AF332="Vidējs",Pieņēmumi!$AF$32*AD332,
IF(AF332="Liels",Pieņēmumi!$AF$34*AD332,
0))))</f>
        <v>0.84033613445378152</v>
      </c>
      <c r="AH332" s="9">
        <f>IF(AF332="Mikro",Pieņēmumi!$AF$31*AD332*0.5,0)</f>
        <v>0</v>
      </c>
      <c r="AI332">
        <v>11</v>
      </c>
      <c r="AJ332">
        <v>1</v>
      </c>
      <c r="AK332" s="2">
        <f t="shared" si="259"/>
        <v>11</v>
      </c>
      <c r="AL332" s="6">
        <f>ROUNDUP(IF($A332=1,AI332/Pieņēmumi!$AR$39,IF($A332=2,AI332/Pieņēmumi!$AR$40,IF($A332=3,AI332/Pieņēmumi!$AR$41,AI332/Pieņēmumi!$AR$42))),$AL$10)</f>
        <v>1</v>
      </c>
      <c r="AM332" s="6">
        <f t="shared" ref="AM332:AM395" si="265">IF(AI332=0,0,AI332/AL332)</f>
        <v>11</v>
      </c>
      <c r="AN332" s="6" t="str">
        <f>IF(AND(AM332&gt;=0,AM332&lt;Pieņēmumi!$AR$46),0,
IF(AND(AM332&gt;= Pieņēmumi!$AR$46,AM332&lt;Pieņēmumi!$AR$47), "Mikro",
IF(AND(AM332&gt;=Pieņēmumi!$AR$47,AM332&lt;Pieņēmumi!$AR$48), "Mazs",
IF(AND(AM332&gt;=Pieņēmumi!$AR$48,AM332&lt;Pieņēmumi!$AR$49), "Vidējs","Liels"))))</f>
        <v>Mazs</v>
      </c>
      <c r="AO332" s="9">
        <f>IF(AN332="Mikro",Pieņēmumi!$AR$31*AL332*0.5,
IF(AN332="Mazs",Pieņēmumi!$AR$31*AL332,
IF(AN332="Vidējs",Pieņēmumi!$AR$32*AL332,
IF(AN332="Liels",Pieņēmumi!$AR$34*AL332,
0))))</f>
        <v>0.90258325552443208</v>
      </c>
      <c r="AP332" s="9">
        <f>IF(AN332="Mikro",Pieņēmumi!$AR$31*AL332*0.5,0)</f>
        <v>0</v>
      </c>
      <c r="AQ332">
        <v>18</v>
      </c>
      <c r="AR332">
        <v>1</v>
      </c>
      <c r="AS332" s="2">
        <f t="shared" si="260"/>
        <v>18</v>
      </c>
      <c r="AT332" s="6">
        <f>ROUNDUP(IF($A332=1,AQ332/Pieņēmumi!$BC$39,IF($A332=2,AQ332/Pieņēmumi!$BC$40,IF($A332=3,AQ332/Pieņēmumi!$BC$41,AQ332/Pieņēmumi!$BC$42))),$AT$10)</f>
        <v>1</v>
      </c>
      <c r="AU332" s="6">
        <f t="shared" ref="AU332:AU395" si="266">IF(AQ332=0,0,AQ332/AT332)</f>
        <v>18</v>
      </c>
      <c r="AV332" s="6" t="str">
        <f>IF(AND(AU332&gt;=0,AU332&lt;Pieņēmumi!$BC$46),0,
IF(AND(AU332&gt;= Pieņēmumi!$BC$46,AU332&lt;Pieņēmumi!$BC$47), "Mikro",
IF(AND(AU332&gt;=Pieņēmumi!$BC$47,AU332&lt;Pieņēmumi!$BC$48), "Mazs",
IF(AND(AU332&gt;=Pieņēmumi!$BC$48,AU332&lt;Pieņēmumi!$BC$49), "Vidējs","Liels"))))</f>
        <v>Vidējs</v>
      </c>
      <c r="AW332" s="9">
        <f>IF(AV332="Mikro",Pieņēmumi!$BC$31*AT332*0.5,
IF(AV332="Mazs",Pieņēmumi!$BC$31*AT332,
IF(AV332="Vidējs",Pieņēmumi!$BC$32*AT332,
IF(AV332="Liels",Pieņēmumi!$BC$34*AT332,
0))))</f>
        <v>1.1627906976744187</v>
      </c>
      <c r="AX332" s="9">
        <f>IF(AV332="Mikro",Pieņēmumi!$BC$31*AT332*0.5,0)</f>
        <v>0</v>
      </c>
      <c r="AY332">
        <v>18</v>
      </c>
      <c r="AZ332">
        <v>1</v>
      </c>
      <c r="BA332" s="2">
        <f t="shared" si="245"/>
        <v>18</v>
      </c>
      <c r="BB332" s="6">
        <f>ROUNDUP(IF($A332=1,AY332/Pieņēmumi!$BN$39,IF($A332=2,AY332/Pieņēmumi!$BN$40,IF($A332=3,AY332/Pieņēmumi!$BN$41,AY332/Pieņēmumi!$BN$42))),$BB$10)</f>
        <v>1</v>
      </c>
      <c r="BC332" s="6">
        <f t="shared" ref="BC332:BC395" si="267">IF(AY332=0,0,AY332/BB332)</f>
        <v>18</v>
      </c>
      <c r="BD332" s="6" t="str">
        <f>IF(AND(BC332&gt;=0,BC332&lt;Pieņēmumi!$BN$46),0,
IF(AND(BC332&gt;= Pieņēmumi!$BN$46,BC332&lt;Pieņēmumi!$BN$47), "Mikro",
IF(AND(BC332&gt;=Pieņēmumi!$BN$47,BC332&lt;Pieņēmumi!$BN$48), "Mazs",
IF(AND(BC332&gt;=Pieņēmumi!$BN$48,BC332&lt;Pieņēmumi!$BN$49), "Vidējs","Liels"))))</f>
        <v>Vidējs</v>
      </c>
      <c r="BE332" s="9">
        <f>IF(BD332="Mikro",Pieņēmumi!$BN$31*BB332*0.5,
IF(BD332="Mazs",Pieņēmumi!$BN$31*BB332,
IF(BD332="Vidējs",Pieņēmumi!$BN$32*BB332,
IF(BD332="Liels",Pieņēmumi!$BN$34*BB332,
0))))</f>
        <v>1.227390180878553</v>
      </c>
      <c r="BF332" s="9">
        <f>IF(BD332="Mikro",Pieņēmumi!$BN$31*BB332*0.5,0)</f>
        <v>0</v>
      </c>
      <c r="BG332">
        <v>18</v>
      </c>
      <c r="BH332">
        <v>1</v>
      </c>
      <c r="BI332" s="2">
        <f t="shared" si="249"/>
        <v>18</v>
      </c>
      <c r="BJ332" s="6">
        <f>ROUNDUP(IF($A332=1,BG332/Pieņēmumi!$BY$39,IF($A332=2,BG332/Pieņēmumi!$BY$40,IF($A332=3,BG332/Pieņēmumi!$BY$41,BG332/Pieņēmumi!$BY$42))),$BJ$10)</f>
        <v>1</v>
      </c>
      <c r="BK332" s="6">
        <f t="shared" ref="BK332:BK395" si="268">IF(BG332=0,0,BG332/BJ332)</f>
        <v>18</v>
      </c>
      <c r="BL332" s="6" t="str">
        <f>IF(AND(BK332&gt;=0,BK332&lt;Pieņēmumi!$BY$46),0,
IF(AND(BK332&gt;= Pieņēmumi!$BY$46,BK332&lt;Pieņēmumi!$BY$47), "Mikro",
IF(AND(BK332&gt;=Pieņēmumi!$BY$47,BK332&lt;Pieņēmumi!$BY$48), "Mazs",
IF(AND(BK332&gt;=Pieņēmumi!$BY$48,BK332&lt;Pieņēmumi!$BY$49), "Vidējs","Liels"))))</f>
        <v>Vidējs</v>
      </c>
      <c r="BM332" s="9">
        <f>IF(BL332="Mikro",Pieņēmumi!$BY$31*BJ332*0.5,
IF(BL332="Mazs",Pieņēmumi!$BY$31*BJ332,
IF(BL332="Vidējs",Pieņēmumi!$BY$32*BJ332,
IF(BL332="Liels",Pieņēmumi!$BY$34*BJ332,
0))))</f>
        <v>1.2919896640826873</v>
      </c>
      <c r="BN332" s="9">
        <f>IF(BL332="Mikro",Pieņēmumi!$BY$31*BJ332*0.5,0)</f>
        <v>0</v>
      </c>
      <c r="BO332">
        <v>14</v>
      </c>
      <c r="BP332">
        <v>1</v>
      </c>
      <c r="BQ332" s="2">
        <f t="shared" si="253"/>
        <v>14</v>
      </c>
      <c r="BR332" s="6">
        <f>ROUNDUP(IF($A332=1,BO332/Pieņēmumi!$CJ$39,IF($A332=2,BO332/Pieņēmumi!$CJ$40,IF($A332=3,BO332/Pieņēmumi!$CJ$41,BO332/Pieņēmumi!$CJ$42))),$BR$10)</f>
        <v>1</v>
      </c>
      <c r="BS332" s="6">
        <f t="shared" ref="BS332:BS395" si="269">IF(BO332=0,0,BO332/BR332)</f>
        <v>14</v>
      </c>
      <c r="BT332" s="6" t="str">
        <f>IF(AND(BS332&gt;=0,BS332&lt;Pieņēmumi!$CJ$46),0,
IF(AND(BS332&gt;= Pieņēmumi!$CJ$46,BS332&lt;Pieņēmumi!$CJ$47), "Mikro",
IF(AND(BS332&gt;=Pieņēmumi!$CJ$47,BS332&lt;Pieņēmumi!$CJ$48), "Mazs",
IF(AND(BS332&gt;=Pieņēmumi!$CJ$48,BS332&lt;Pieņēmumi!$CJ$49), "Vidējs","Liels"))))</f>
        <v>Vidējs</v>
      </c>
      <c r="BU332" s="9">
        <f>IF(BT332="Mikro",Pieņēmumi!$CJ$31*BR332*0.5,
IF(BT332="Mazs",Pieņēmumi!$CJ$31*BR332,
IF(BT332="Vidējs",Pieņēmumi!$CJ$32*BR332,
IF(BT332="Liels",Pieņēmumi!$CJ$34*BR332,
0))))</f>
        <v>1.2919896640826873</v>
      </c>
      <c r="BV332" s="9">
        <f>IF(BT332="Mikro",Pieņēmumi!$CJ$31*BR332*0.5,0)</f>
        <v>0</v>
      </c>
      <c r="BW332">
        <v>0</v>
      </c>
      <c r="BX332">
        <v>0</v>
      </c>
      <c r="BY332" s="2">
        <v>0</v>
      </c>
      <c r="BZ332" s="6">
        <f>ROUNDUP(IF($A332=1,BW332/Pieņēmumi!$CU$42,IF($A332=2,BW332/Pieņēmumi!$CU$43,IF($A332=3,BW332/Pieņēmumi!$CU$44,BW332/Pieņēmumi!$CU$45))),$CH$10)</f>
        <v>0</v>
      </c>
      <c r="CA332" s="6">
        <f t="shared" ref="CA332:CA395" si="270">IF(BW332=0,0,BW332/BZ332)</f>
        <v>0</v>
      </c>
      <c r="CB332" s="6">
        <f>IF(AND(CA332&gt;=0,CA332&lt;Pieņēmumi!$CU$49),0,
IF(AND(CA332&gt;=Pieņēmumi!$CU$49,CA332&lt;Pieņēmumi!$CU$50),"Mazs",
IF(AND(CA332&gt;=Pieņēmumi!$CU$50,CA332&lt;Pieņēmumi!$CU$51),"Vidējs","Liels")))</f>
        <v>0</v>
      </c>
      <c r="CC332" s="9">
        <f>IF(CB332="Mazs",Pieņēmumi!$CU$34*BZ332,IF(CB332="Vidējs",Pieņēmumi!$CU$35*BZ332,IF(CB332="Liels",Pieņēmumi!$CU$37*BZ332,0)))</f>
        <v>0</v>
      </c>
      <c r="CD332" s="9">
        <f>IF(CB332="Mazs",(Pieņēmumi!$CU$35-Pieņēmumi!$CU$34)*BZ332,0)</f>
        <v>0</v>
      </c>
      <c r="CE332">
        <v>15</v>
      </c>
      <c r="CF332">
        <v>1</v>
      </c>
      <c r="CG332" s="2">
        <f>CE332/CF332</f>
        <v>15</v>
      </c>
      <c r="CH332" s="6">
        <f>ROUNDUP(IF($A332=1,CE332/Pieņēmumi!$DE$42,IF($A332=2,CE332/Pieņēmumi!$DE$43,IF($A332=3,CE332/Pieņēmumi!$DE$44,CE332/Pieņēmumi!$DE$45))),$CH$10)</f>
        <v>1</v>
      </c>
      <c r="CI332" s="6">
        <f t="shared" ref="CI332:CI395" si="271">IF(CE332=0,0,CE332/CH332)</f>
        <v>15</v>
      </c>
      <c r="CJ332" s="6" t="str">
        <f>IF(AND(CI332&gt;=0,CI332&lt;Pieņēmumi!$DE$49),0,
IF(AND(CI332&gt;=Pieņēmumi!$DE$49,CI332&lt;Pieņēmumi!$DE$50),"Mazs",
IF(AND(CI332&gt;=Pieņēmumi!$DE$50,CI332&lt;Pieņēmumi!$DE$51),"Vidējs","Liels")))</f>
        <v>Vidējs</v>
      </c>
      <c r="CK332" s="9">
        <f>IF(CJ332="Mazs",Pieņēmumi!$DE$34*CH332,IF(CJ332="Vidējs",Pieņēmumi!$DE$35*CH332,IF(CJ332="Liels",Pieņēmumi!$DE$37*CH332,0)))</f>
        <v>1.3888888888888891</v>
      </c>
      <c r="CL332" s="9">
        <f>IF(CJ332="Mazs",(Pieņēmumi!$DE$35-Pieņēmumi!$DE$34)*CH332,0)</f>
        <v>0</v>
      </c>
      <c r="CM332">
        <v>11</v>
      </c>
      <c r="CN332">
        <v>1</v>
      </c>
      <c r="CO332" s="2">
        <f>CM332/CN332</f>
        <v>11</v>
      </c>
      <c r="CP332" s="6">
        <f>ROUNDUP(IF($A332=1,CM332/Pieņēmumi!$DO$42,IF($A332=2,CM332/Pieņēmumi!$DO$43,IF($A332=3,CM332/Pieņēmumi!$DO$44,CM332/Pieņēmumi!$DO$45))),$CP$10)</f>
        <v>1</v>
      </c>
      <c r="CQ332" s="6">
        <f t="shared" ref="CQ332:CQ395" si="272">IF(CM332=0,0,CM332/CP332)</f>
        <v>11</v>
      </c>
      <c r="CR332" s="6" t="str">
        <f>IF(AND(CQ332&gt;=0,CQ332&lt;Pieņēmumi!$DO$49),0,
IF(AND(CQ332&gt;=Pieņēmumi!$DO$49,CQ332&lt;Pieņēmumi!$DO$50),"Mazs",
IF(AND(CQ332&gt;=Pieņēmumi!$DO$50,CQ332&lt;Pieņēmumi!$DO$51),"Vidējs","Liels")))</f>
        <v>Mazs</v>
      </c>
      <c r="CS332" s="9">
        <f>IF(CR332="Mazs",Pieņēmumi!$DO$34*CP332,IF(CR332="Vidējs",Pieņēmumi!$DO$35*CP332,IF(CR332="Liels",Pieņēmumi!$DO$37*CP332,0)))</f>
        <v>1.151571739807034</v>
      </c>
      <c r="CT332" s="9">
        <f>IF(CR332="Mazs",(Pieņēmumi!$DO$35-Pieņēmumi!$DO$34)*CP332,0)</f>
        <v>0.23731714908185508</v>
      </c>
      <c r="CU332" s="6">
        <f t="shared" ref="CU332:CU395" si="273">C332+K332+S332+AA332+AI332+AQ332+AY332+BG332+BO332+BW332+CE332+CM332</f>
        <v>143</v>
      </c>
      <c r="CV332" s="6">
        <f t="shared" ref="CV332:CV395" si="274">D332+L332+T332+AB332+AJ332+AR332+AZ332+BH332+BP332+BX332+CF332+CN332</f>
        <v>11</v>
      </c>
      <c r="CW332" s="2">
        <f t="shared" ref="CW332:CW395" si="275">CU332/CV332</f>
        <v>13</v>
      </c>
      <c r="CX332" t="str">
        <f t="shared" ref="CX332:CX395" si="276">IF(CU332&lt;=100,"Mazā",IF(AND(CU332&lt;=500,CU332&gt;100),"Vidējā","Lielā"))</f>
        <v>Vidējā</v>
      </c>
    </row>
    <row r="333" spans="1:102" x14ac:dyDescent="0.25">
      <c r="A333" s="5">
        <v>3</v>
      </c>
      <c r="B333" s="23">
        <v>0.45456480653268139</v>
      </c>
      <c r="C333">
        <v>7</v>
      </c>
      <c r="D333">
        <v>1</v>
      </c>
      <c r="E333" s="2">
        <f t="shared" si="255"/>
        <v>7</v>
      </c>
      <c r="F333" s="6">
        <f>ROUNDUP(IF($A333=1,C333/Pieņēmumi!$B$39,IF($A333=2,C333/Pieņēmumi!$B$40,IF($A333=3,C333/Pieņēmumi!$B$41,C333/Pieņēmumi!$B$42))),$F$10)</f>
        <v>1</v>
      </c>
      <c r="G333" s="6">
        <f t="shared" si="261"/>
        <v>7</v>
      </c>
      <c r="H333" s="6" t="str">
        <f>IF(AND(G333&gt;=0,G333&lt;Pieņēmumi!$B$46),0,
IF(AND(G333&gt;= Pieņēmumi!$B$46,G333&lt;Pieņēmumi!$B$47), "Mikro",
IF(AND(G333&gt;=Pieņēmumi!$B$47,G333&lt;Pieņēmumi!$B$48), "Mazs",
IF(AND(G333&gt;=Pieņēmumi!$B$48,G333&lt;Pieņēmumi!$B$49), "Vidējs","Liels"))))</f>
        <v>Mikro</v>
      </c>
      <c r="I333" s="9">
        <f>IF(H333="Mikro",Pieņēmumi!$B$31*F333*0.5,
IF(H333="Mazs",Pieņēmumi!$B$31*F333,
IF(H333="Vidējs",Pieņēmumi!$B$32*F333,
IF(H333="Liels",Pieņēmumi!$B$34*F333,
0))))</f>
        <v>0.35792094615624032</v>
      </c>
      <c r="J333" s="9">
        <f>IF(H333="Mikro",Pieņēmumi!$B$31*F333*0.5,0)</f>
        <v>0.35792094615624032</v>
      </c>
      <c r="K333">
        <v>10</v>
      </c>
      <c r="L333">
        <v>1</v>
      </c>
      <c r="M333" s="2">
        <f t="shared" si="256"/>
        <v>10</v>
      </c>
      <c r="N333" s="6">
        <f>ROUNDUP(IF($A333=1,K333/Pieņēmumi!$L$39,IF($A333=2,K333/Pieņēmumi!$L$40,IF($A333=3,K333/Pieņēmumi!$L$41,K333/Pieņēmumi!$L$42))),$N$10)</f>
        <v>1</v>
      </c>
      <c r="O333" s="6">
        <f t="shared" si="262"/>
        <v>10</v>
      </c>
      <c r="P333" s="6" t="str">
        <f>IF(AND(O333&gt;=0,O333&lt;Pieņēmumi!$L$46),0,
IF(AND(O333&gt;= Pieņēmumi!$L$46,O333&lt;Pieņēmumi!$L$47), "Mikro",
IF(AND(O333&gt;=Pieņēmumi!$L$47,O333&lt;Pieņēmumi!$L$48), "Mazs",
IF(AND(O333&gt;=Pieņēmumi!$L$48,O333&lt;Pieņēmumi!$L$49), "Vidējs","Liels"))))</f>
        <v>Mazs</v>
      </c>
      <c r="Q333" s="9">
        <f>IF(P333="Mikro",Pieņēmumi!$L$31*N333*0.5,
IF(P333="Mazs",Pieņēmumi!$L$31*N333,
IF(P333="Vidējs",Pieņēmumi!$L$32*N333,
IF(P333="Liels",Pieņēmumi!$L$34*N333,
0))))</f>
        <v>0.7469654528478058</v>
      </c>
      <c r="R333" s="9">
        <f>IF(P333="Mikro",Pieņēmumi!$L$31*N333*0.5,0)</f>
        <v>0</v>
      </c>
      <c r="S333">
        <v>10</v>
      </c>
      <c r="T333">
        <v>1</v>
      </c>
      <c r="U333" s="2">
        <f t="shared" si="257"/>
        <v>10</v>
      </c>
      <c r="V333" s="6">
        <f>ROUNDUP(IF($A333=1,S333/Pieņēmumi!$V$39,IF($A333=2,S333/Pieņēmumi!$V$40,IF($A333=3,S333/Pieņēmumi!$V$41,S333/Pieņēmumi!$V$42))),$V$10)</f>
        <v>1</v>
      </c>
      <c r="W333" s="6">
        <f t="shared" si="263"/>
        <v>10</v>
      </c>
      <c r="X333" s="6" t="str">
        <f>IF(AND(W333&gt;=0,W333&lt;Pieņēmumi!$V$46),0,
IF(AND(W333&gt;= Pieņēmumi!$V$46,W333&lt;Pieņēmumi!$V$47), "Mikro",
IF(AND(W333&gt;=Pieņēmumi!$V$47,W333&lt;Pieņēmumi!$V$48), "Mazs",
IF(AND(W333&gt;=Pieņēmumi!$V$48,W333&lt;Pieņēmumi!$V$49), "Vidējs","Liels"))))</f>
        <v>Mazs</v>
      </c>
      <c r="Y333" s="9">
        <f>IF(X333="Mikro",Pieņēmumi!$V$31*V333*0.5,
IF(X333="Mazs",Pieņēmumi!$V$31*V333,
IF(X333="Vidējs",Pieņēmumi!$V$32*V333,
IF(X333="Liels",Pieņēmumi!$V$34*V333,
0))))</f>
        <v>0.77808901338313108</v>
      </c>
      <c r="Z333" s="9">
        <f>IF(X333="Mikro",Pieņēmumi!$V$31*V333*0.5,0)</f>
        <v>0</v>
      </c>
      <c r="AA333">
        <v>5</v>
      </c>
      <c r="AB333">
        <v>1</v>
      </c>
      <c r="AC333" s="2">
        <f t="shared" si="258"/>
        <v>5</v>
      </c>
      <c r="AD333" s="6">
        <f>ROUNDUP(IF($A333=1,AA333/Pieņēmumi!$AF$39,IF($A333=2,AA333/Pieņēmumi!$AF$40,IF($A333=3,AA333/Pieņēmumi!$AF$41,AA333/Pieņēmumi!$AF$42))),$AD$10)</f>
        <v>1</v>
      </c>
      <c r="AE333" s="6">
        <f t="shared" si="264"/>
        <v>5</v>
      </c>
      <c r="AF333" s="6" t="str">
        <f>IF(AND(AE333&gt;=0,AE333&lt;Pieņēmumi!$AF$46),0,
IF(AND(AE333&gt;= Pieņēmumi!$AF$46,AE333&lt;Pieņēmumi!$AF$47), "Mikro",
IF(AND(AE333&gt;=Pieņēmumi!$AF$47,AE333&lt;Pieņēmumi!$AF$48), "Mazs",
IF(AND(AE333&gt;=Pieņēmumi!$AF$48,AE333&lt;Pieņēmumi!$AF$49), "Vidējs","Liels"))))</f>
        <v>Mikro</v>
      </c>
      <c r="AG333" s="9">
        <f>IF(AF333="Mikro",Pieņēmumi!$AF$31*AD333*0.5,
IF(AF333="Mazs",Pieņēmumi!$AF$31*AD333,
IF(AF333="Vidējs",Pieņēmumi!$AF$32*AD333,
IF(AF333="Liels",Pieņēmumi!$AF$34*AD333,
0))))</f>
        <v>0.42016806722689076</v>
      </c>
      <c r="AH333" s="9">
        <f>IF(AF333="Mikro",Pieņēmumi!$AF$31*AD333*0.5,0)</f>
        <v>0.42016806722689076</v>
      </c>
      <c r="AI333">
        <v>9</v>
      </c>
      <c r="AJ333">
        <v>1</v>
      </c>
      <c r="AK333" s="2">
        <f t="shared" si="259"/>
        <v>9</v>
      </c>
      <c r="AL333" s="6">
        <f>ROUNDUP(IF($A333=1,AI333/Pieņēmumi!$AR$39,IF($A333=2,AI333/Pieņēmumi!$AR$40,IF($A333=3,AI333/Pieņēmumi!$AR$41,AI333/Pieņēmumi!$AR$42))),$AL$10)</f>
        <v>1</v>
      </c>
      <c r="AM333" s="6">
        <f t="shared" si="265"/>
        <v>9</v>
      </c>
      <c r="AN333" s="6" t="str">
        <f>IF(AND(AM333&gt;=0,AM333&lt;Pieņēmumi!$AR$46),0,
IF(AND(AM333&gt;= Pieņēmumi!$AR$46,AM333&lt;Pieņēmumi!$AR$47), "Mikro",
IF(AND(AM333&gt;=Pieņēmumi!$AR$47,AM333&lt;Pieņēmumi!$AR$48), "Mazs",
IF(AND(AM333&gt;=Pieņēmumi!$AR$48,AM333&lt;Pieņēmumi!$AR$49), "Vidējs","Liels"))))</f>
        <v>Mazs</v>
      </c>
      <c r="AO333" s="9">
        <f>IF(AN333="Mikro",Pieņēmumi!$AR$31*AL333*0.5,
IF(AN333="Mazs",Pieņēmumi!$AR$31*AL333,
IF(AN333="Vidējs",Pieņēmumi!$AR$32*AL333,
IF(AN333="Liels",Pieņēmumi!$AR$34*AL333,
0))))</f>
        <v>0.90258325552443208</v>
      </c>
      <c r="AP333" s="9">
        <f>IF(AN333="Mikro",Pieņēmumi!$AR$31*AL333*0.5,0)</f>
        <v>0</v>
      </c>
      <c r="AQ333">
        <v>7</v>
      </c>
      <c r="AR333">
        <v>1</v>
      </c>
      <c r="AS333" s="2">
        <f t="shared" si="260"/>
        <v>7</v>
      </c>
      <c r="AT333" s="6">
        <f>ROUNDUP(IF($A333=1,AQ333/Pieņēmumi!$BC$39,IF($A333=2,AQ333/Pieņēmumi!$BC$40,IF($A333=3,AQ333/Pieņēmumi!$BC$41,AQ333/Pieņēmumi!$BC$42))),$AT$10)</f>
        <v>1</v>
      </c>
      <c r="AU333" s="6">
        <f t="shared" si="266"/>
        <v>7</v>
      </c>
      <c r="AV333" s="6" t="str">
        <f>IF(AND(AU333&gt;=0,AU333&lt;Pieņēmumi!$BC$46),0,
IF(AND(AU333&gt;= Pieņēmumi!$BC$46,AU333&lt;Pieņēmumi!$BC$47), "Mikro",
IF(AND(AU333&gt;=Pieņēmumi!$BC$47,AU333&lt;Pieņēmumi!$BC$48), "Mazs",
IF(AND(AU333&gt;=Pieņēmumi!$BC$48,AU333&lt;Pieņēmumi!$BC$49), "Vidējs","Liels"))))</f>
        <v>Mikro</v>
      </c>
      <c r="AW333" s="9">
        <f>IF(AV333="Mikro",Pieņēmumi!$BC$31*AT333*0.5,
IF(AV333="Mazs",Pieņēmumi!$BC$31*AT333,
IF(AV333="Vidējs",Pieņēmumi!$BC$32*AT333,
IF(AV333="Liels",Pieņēmumi!$BC$34*AT333,
0))))</f>
        <v>0.48241518829754126</v>
      </c>
      <c r="AX333" s="9">
        <f>IF(AV333="Mikro",Pieņēmumi!$BC$31*AT333*0.5,0)</f>
        <v>0.48241518829754126</v>
      </c>
      <c r="AY333">
        <v>6</v>
      </c>
      <c r="AZ333">
        <v>1</v>
      </c>
      <c r="BA333" s="2">
        <f t="shared" si="245"/>
        <v>6</v>
      </c>
      <c r="BB333" s="6">
        <f>ROUNDUP(IF($A333=1,AY333/Pieņēmumi!$BN$39,IF($A333=2,AY333/Pieņēmumi!$BN$40,IF($A333=3,AY333/Pieņēmumi!$BN$41,AY333/Pieņēmumi!$BN$42))),$BB$10)</f>
        <v>1</v>
      </c>
      <c r="BC333" s="6">
        <f t="shared" si="267"/>
        <v>6</v>
      </c>
      <c r="BD333" s="6" t="str">
        <f>IF(AND(BC333&gt;=0,BC333&lt;Pieņēmumi!$BN$46),0,
IF(AND(BC333&gt;= Pieņēmumi!$BN$46,BC333&lt;Pieņēmumi!$BN$47), "Mikro",
IF(AND(BC333&gt;=Pieņēmumi!$BN$47,BC333&lt;Pieņēmumi!$BN$48), "Mazs",
IF(AND(BC333&gt;=Pieņēmumi!$BN$48,BC333&lt;Pieņēmumi!$BN$49), "Vidējs","Liels"))))</f>
        <v>Mikro</v>
      </c>
      <c r="BE333" s="9">
        <f>IF(BD333="Mikro",Pieņēmumi!$BN$31*BB333*0.5,
IF(BD333="Mazs",Pieņēmumi!$BN$31*BB333,
IF(BD333="Vidējs",Pieņēmumi!$BN$32*BB333,
IF(BD333="Liels",Pieņēmumi!$BN$34*BB333,
0))))</f>
        <v>0.51353874883286654</v>
      </c>
      <c r="BF333" s="9">
        <f>IF(BD333="Mikro",Pieņēmumi!$BN$31*BB333*0.5,0)</f>
        <v>0.51353874883286654</v>
      </c>
      <c r="BG333">
        <v>10</v>
      </c>
      <c r="BH333">
        <v>1</v>
      </c>
      <c r="BI333" s="2">
        <f t="shared" si="249"/>
        <v>10</v>
      </c>
      <c r="BJ333" s="6">
        <f>ROUNDUP(IF($A333=1,BG333/Pieņēmumi!$BY$39,IF($A333=2,BG333/Pieņēmumi!$BY$40,IF($A333=3,BG333/Pieņēmumi!$BY$41,BG333/Pieņēmumi!$BY$42))),$BJ$10)</f>
        <v>1</v>
      </c>
      <c r="BK333" s="6">
        <f t="shared" si="268"/>
        <v>10</v>
      </c>
      <c r="BL333" s="6" t="str">
        <f>IF(AND(BK333&gt;=0,BK333&lt;Pieņēmumi!$BY$46),0,
IF(AND(BK333&gt;= Pieņēmumi!$BY$46,BK333&lt;Pieņēmumi!$BY$47), "Mikro",
IF(AND(BK333&gt;=Pieņēmumi!$BY$47,BK333&lt;Pieņēmumi!$BY$48), "Mazs",
IF(AND(BK333&gt;=Pieņēmumi!$BY$48,BK333&lt;Pieņēmumi!$BY$49), "Vidējs","Liels"))))</f>
        <v>Mazs</v>
      </c>
      <c r="BM333" s="9">
        <f>IF(BL333="Mikro",Pieņēmumi!$BY$31*BJ333*0.5,
IF(BL333="Mazs",Pieņēmumi!$BY$31*BJ333,
IF(BL333="Vidējs",Pieņēmumi!$BY$32*BJ333,
IF(BL333="Liels",Pieņēmumi!$BY$34*BJ333,
0))))</f>
        <v>1.0893246187363834</v>
      </c>
      <c r="BN333" s="9">
        <f>IF(BL333="Mikro",Pieņēmumi!$BY$31*BJ333*0.5,0)</f>
        <v>0</v>
      </c>
      <c r="BO333">
        <v>9</v>
      </c>
      <c r="BP333">
        <v>1</v>
      </c>
      <c r="BQ333" s="2">
        <f t="shared" si="253"/>
        <v>9</v>
      </c>
      <c r="BR333" s="6">
        <f>ROUNDUP(IF($A333=1,BO333/Pieņēmumi!$CJ$39,IF($A333=2,BO333/Pieņēmumi!$CJ$40,IF($A333=3,BO333/Pieņēmumi!$CJ$41,BO333/Pieņēmumi!$CJ$42))),$BR$10)</f>
        <v>1</v>
      </c>
      <c r="BS333" s="6">
        <f t="shared" si="269"/>
        <v>9</v>
      </c>
      <c r="BT333" s="6" t="str">
        <f>IF(AND(BS333&gt;=0,BS333&lt;Pieņēmumi!$CJ$46),0,
IF(AND(BS333&gt;= Pieņēmumi!$CJ$46,BS333&lt;Pieņēmumi!$CJ$47), "Mikro",
IF(AND(BS333&gt;=Pieņēmumi!$CJ$47,BS333&lt;Pieņēmumi!$CJ$48), "Mazs",
IF(AND(BS333&gt;=Pieņēmumi!$CJ$48,BS333&lt;Pieņēmumi!$CJ$49), "Vidējs","Liels"))))</f>
        <v>Mazs</v>
      </c>
      <c r="BU333" s="9">
        <f>IF(BT333="Mikro",Pieņēmumi!$CJ$31*BR333*0.5,
IF(BT333="Mazs",Pieņēmumi!$CJ$31*BR333,
IF(BT333="Vidējs",Pieņēmumi!$CJ$32*BR333,
IF(BT333="Liels",Pieņēmumi!$CJ$34*BR333,
0))))</f>
        <v>1.0893246187363834</v>
      </c>
      <c r="BV333" s="9">
        <f>IF(BT333="Mikro",Pieņēmumi!$CJ$31*BR333*0.5,0)</f>
        <v>0</v>
      </c>
      <c r="BW333">
        <v>0</v>
      </c>
      <c r="BX333">
        <v>0</v>
      </c>
      <c r="BY333" s="2">
        <v>0</v>
      </c>
      <c r="BZ333" s="6">
        <f>ROUNDUP(IF($A333=1,BW333/Pieņēmumi!$CU$42,IF($A333=2,BW333/Pieņēmumi!$CU$43,IF($A333=3,BW333/Pieņēmumi!$CU$44,BW333/Pieņēmumi!$CU$45))),$CH$10)</f>
        <v>0</v>
      </c>
      <c r="CA333" s="6">
        <f t="shared" si="270"/>
        <v>0</v>
      </c>
      <c r="CB333" s="6">
        <f>IF(AND(CA333&gt;=0,CA333&lt;Pieņēmumi!$CU$49),0,
IF(AND(CA333&gt;=Pieņēmumi!$CU$49,CA333&lt;Pieņēmumi!$CU$50),"Mazs",
IF(AND(CA333&gt;=Pieņēmumi!$CU$50,CA333&lt;Pieņēmumi!$CU$51),"Vidējs","Liels")))</f>
        <v>0</v>
      </c>
      <c r="CC333" s="9">
        <f>IF(CB333="Mazs",Pieņēmumi!$CU$34*BZ333,IF(CB333="Vidējs",Pieņēmumi!$CU$35*BZ333,IF(CB333="Liels",Pieņēmumi!$CU$37*BZ333,0)))</f>
        <v>0</v>
      </c>
      <c r="CD333" s="9">
        <f>IF(CB333="Mazs",(Pieņēmumi!$CU$35-Pieņēmumi!$CU$34)*BZ333,0)</f>
        <v>0</v>
      </c>
      <c r="CE333">
        <v>0</v>
      </c>
      <c r="CF333">
        <v>0</v>
      </c>
      <c r="CG333" s="2">
        <v>0</v>
      </c>
      <c r="CH333" s="6">
        <f>ROUNDUP(IF($A333=1,CE333/Pieņēmumi!$DE$42,IF($A333=2,CE333/Pieņēmumi!$DE$43,IF($A333=3,CE333/Pieņēmumi!$DE$44,CE333/Pieņēmumi!$DE$45))),$CH$10)</f>
        <v>0</v>
      </c>
      <c r="CI333" s="6">
        <f t="shared" si="271"/>
        <v>0</v>
      </c>
      <c r="CJ333" s="6">
        <f>IF(AND(CI333&gt;=0,CI333&lt;Pieņēmumi!$DE$49),0,
IF(AND(CI333&gt;=Pieņēmumi!$DE$49,CI333&lt;Pieņēmumi!$DE$50),"Mazs",
IF(AND(CI333&gt;=Pieņēmumi!$DE$50,CI333&lt;Pieņēmumi!$DE$51),"Vidējs","Liels")))</f>
        <v>0</v>
      </c>
      <c r="CK333" s="9">
        <f>IF(CJ333="Mazs",Pieņēmumi!$DE$34*CH333,IF(CJ333="Vidējs",Pieņēmumi!$DE$35*CH333,IF(CJ333="Liels",Pieņēmumi!$DE$37*CH333,0)))</f>
        <v>0</v>
      </c>
      <c r="CL333" s="9">
        <f>IF(CJ333="Mazs",(Pieņēmumi!$DE$35-Pieņēmumi!$DE$34)*CH333,0)</f>
        <v>0</v>
      </c>
      <c r="CM333">
        <v>0</v>
      </c>
      <c r="CN333">
        <v>0</v>
      </c>
      <c r="CO333" s="2">
        <v>0</v>
      </c>
      <c r="CP333" s="6">
        <f>ROUNDUP(IF($A333=1,CM333/Pieņēmumi!$DO$42,IF($A333=2,CM333/Pieņēmumi!$DO$43,IF($A333=3,CM333/Pieņēmumi!$DO$44,CM333/Pieņēmumi!$DO$45))),$CP$10)</f>
        <v>0</v>
      </c>
      <c r="CQ333" s="6">
        <f t="shared" si="272"/>
        <v>0</v>
      </c>
      <c r="CR333" s="6">
        <f>IF(AND(CQ333&gt;=0,CQ333&lt;Pieņēmumi!$DO$49),0,
IF(AND(CQ333&gt;=Pieņēmumi!$DO$49,CQ333&lt;Pieņēmumi!$DO$50),"Mazs",
IF(AND(CQ333&gt;=Pieņēmumi!$DO$50,CQ333&lt;Pieņēmumi!$DO$51),"Vidējs","Liels")))</f>
        <v>0</v>
      </c>
      <c r="CS333" s="9">
        <f>IF(CR333="Mazs",Pieņēmumi!$DO$34*CP333,IF(CR333="Vidējs",Pieņēmumi!$DO$35*CP333,IF(CR333="Liels",Pieņēmumi!$DO$37*CP333,0)))</f>
        <v>0</v>
      </c>
      <c r="CT333" s="9">
        <f>IF(CR333="Mazs",(Pieņēmumi!$DO$35-Pieņēmumi!$DO$34)*CP333,0)</f>
        <v>0</v>
      </c>
      <c r="CU333" s="6">
        <f t="shared" si="273"/>
        <v>73</v>
      </c>
      <c r="CV333" s="6">
        <f t="shared" si="274"/>
        <v>9</v>
      </c>
      <c r="CW333" s="2">
        <f t="shared" si="275"/>
        <v>8.1111111111111107</v>
      </c>
      <c r="CX333" t="str">
        <f t="shared" si="276"/>
        <v>Mazā</v>
      </c>
    </row>
    <row r="334" spans="1:102" x14ac:dyDescent="0.25">
      <c r="A334" s="5">
        <v>3</v>
      </c>
      <c r="B334" s="23">
        <v>0.45368810855716879</v>
      </c>
      <c r="C334">
        <v>5</v>
      </c>
      <c r="D334">
        <v>1</v>
      </c>
      <c r="E334" s="2">
        <f t="shared" si="255"/>
        <v>5</v>
      </c>
      <c r="F334" s="6">
        <f>ROUNDUP(IF($A334=1,C334/Pieņēmumi!$B$39,IF($A334=2,C334/Pieņēmumi!$B$40,IF($A334=3,C334/Pieņēmumi!$B$41,C334/Pieņēmumi!$B$42))),$F$10)</f>
        <v>1</v>
      </c>
      <c r="G334" s="6">
        <f t="shared" si="261"/>
        <v>5</v>
      </c>
      <c r="H334" s="6" t="str">
        <f>IF(AND(G334&gt;=0,G334&lt;Pieņēmumi!$B$46),0,
IF(AND(G334&gt;= Pieņēmumi!$B$46,G334&lt;Pieņēmumi!$B$47), "Mikro",
IF(AND(G334&gt;=Pieņēmumi!$B$47,G334&lt;Pieņēmumi!$B$48), "Mazs",
IF(AND(G334&gt;=Pieņēmumi!$B$48,G334&lt;Pieņēmumi!$B$49), "Vidējs","Liels"))))</f>
        <v>Mikro</v>
      </c>
      <c r="I334" s="9">
        <f>IF(H334="Mikro",Pieņēmumi!$B$31*F334*0.5,
IF(H334="Mazs",Pieņēmumi!$B$31*F334,
IF(H334="Vidējs",Pieņēmumi!$B$32*F334,
IF(H334="Liels",Pieņēmumi!$B$34*F334,
0))))</f>
        <v>0.35792094615624032</v>
      </c>
      <c r="J334" s="9">
        <f>IF(H334="Mikro",Pieņēmumi!$B$31*F334*0.5,0)</f>
        <v>0.35792094615624032</v>
      </c>
      <c r="K334">
        <v>7</v>
      </c>
      <c r="L334">
        <v>1</v>
      </c>
      <c r="M334" s="2">
        <f t="shared" si="256"/>
        <v>7</v>
      </c>
      <c r="N334" s="6">
        <f>ROUNDUP(IF($A334=1,K334/Pieņēmumi!$L$39,IF($A334=2,K334/Pieņēmumi!$L$40,IF($A334=3,K334/Pieņēmumi!$L$41,K334/Pieņēmumi!$L$42))),$N$10)</f>
        <v>1</v>
      </c>
      <c r="O334" s="6">
        <f t="shared" si="262"/>
        <v>7</v>
      </c>
      <c r="P334" s="6" t="str">
        <f>IF(AND(O334&gt;=0,O334&lt;Pieņēmumi!$L$46),0,
IF(AND(O334&gt;= Pieņēmumi!$L$46,O334&lt;Pieņēmumi!$L$47), "Mikro",
IF(AND(O334&gt;=Pieņēmumi!$L$47,O334&lt;Pieņēmumi!$L$48), "Mazs",
IF(AND(O334&gt;=Pieņēmumi!$L$48,O334&lt;Pieņēmumi!$L$49), "Vidējs","Liels"))))</f>
        <v>Mikro</v>
      </c>
      <c r="Q334" s="9">
        <f>IF(P334="Mikro",Pieņēmumi!$L$31*N334*0.5,
IF(P334="Mazs",Pieņēmumi!$L$31*N334,
IF(P334="Vidējs",Pieņēmumi!$L$32*N334,
IF(P334="Liels",Pieņēmumi!$L$34*N334,
0))))</f>
        <v>0.3734827264239029</v>
      </c>
      <c r="R334" s="9">
        <f>IF(P334="Mikro",Pieņēmumi!$L$31*N334*0.5,0)</f>
        <v>0.3734827264239029</v>
      </c>
      <c r="S334">
        <v>5</v>
      </c>
      <c r="T334">
        <v>1</v>
      </c>
      <c r="U334" s="2">
        <f t="shared" si="257"/>
        <v>5</v>
      </c>
      <c r="V334" s="6">
        <f>ROUNDUP(IF($A334=1,S334/Pieņēmumi!$V$39,IF($A334=2,S334/Pieņēmumi!$V$40,IF($A334=3,S334/Pieņēmumi!$V$41,S334/Pieņēmumi!$V$42))),$V$10)</f>
        <v>1</v>
      </c>
      <c r="W334" s="6">
        <f t="shared" si="263"/>
        <v>5</v>
      </c>
      <c r="X334" s="6" t="str">
        <f>IF(AND(W334&gt;=0,W334&lt;Pieņēmumi!$V$46),0,
IF(AND(W334&gt;= Pieņēmumi!$V$46,W334&lt;Pieņēmumi!$V$47), "Mikro",
IF(AND(W334&gt;=Pieņēmumi!$V$47,W334&lt;Pieņēmumi!$V$48), "Mazs",
IF(AND(W334&gt;=Pieņēmumi!$V$48,W334&lt;Pieņēmumi!$V$49), "Vidējs","Liels"))))</f>
        <v>Mikro</v>
      </c>
      <c r="Y334" s="9">
        <f>IF(X334="Mikro",Pieņēmumi!$V$31*V334*0.5,
IF(X334="Mazs",Pieņēmumi!$V$31*V334,
IF(X334="Vidējs",Pieņēmumi!$V$32*V334,
IF(X334="Liels",Pieņēmumi!$V$34*V334,
0))))</f>
        <v>0.38904450669156554</v>
      </c>
      <c r="Z334" s="9">
        <f>IF(X334="Mikro",Pieņēmumi!$V$31*V334*0.5,0)</f>
        <v>0.38904450669156554</v>
      </c>
      <c r="AA334">
        <v>5</v>
      </c>
      <c r="AB334">
        <v>1</v>
      </c>
      <c r="AC334" s="2">
        <f t="shared" si="258"/>
        <v>5</v>
      </c>
      <c r="AD334" s="6">
        <f>ROUNDUP(IF($A334=1,AA334/Pieņēmumi!$AF$39,IF($A334=2,AA334/Pieņēmumi!$AF$40,IF($A334=3,AA334/Pieņēmumi!$AF$41,AA334/Pieņēmumi!$AF$42))),$AD$10)</f>
        <v>1</v>
      </c>
      <c r="AE334" s="6">
        <f t="shared" si="264"/>
        <v>5</v>
      </c>
      <c r="AF334" s="6" t="str">
        <f>IF(AND(AE334&gt;=0,AE334&lt;Pieņēmumi!$AF$46),0,
IF(AND(AE334&gt;= Pieņēmumi!$AF$46,AE334&lt;Pieņēmumi!$AF$47), "Mikro",
IF(AND(AE334&gt;=Pieņēmumi!$AF$47,AE334&lt;Pieņēmumi!$AF$48), "Mazs",
IF(AND(AE334&gt;=Pieņēmumi!$AF$48,AE334&lt;Pieņēmumi!$AF$49), "Vidējs","Liels"))))</f>
        <v>Mikro</v>
      </c>
      <c r="AG334" s="9">
        <f>IF(AF334="Mikro",Pieņēmumi!$AF$31*AD334*0.5,
IF(AF334="Mazs",Pieņēmumi!$AF$31*AD334,
IF(AF334="Vidējs",Pieņēmumi!$AF$32*AD334,
IF(AF334="Liels",Pieņēmumi!$AF$34*AD334,
0))))</f>
        <v>0.42016806722689076</v>
      </c>
      <c r="AH334" s="9">
        <f>IF(AF334="Mikro",Pieņēmumi!$AF$31*AD334*0.5,0)</f>
        <v>0.42016806722689076</v>
      </c>
      <c r="AI334">
        <v>5</v>
      </c>
      <c r="AJ334">
        <v>1</v>
      </c>
      <c r="AK334" s="2">
        <f t="shared" si="259"/>
        <v>5</v>
      </c>
      <c r="AL334" s="6">
        <f>ROUNDUP(IF($A334=1,AI334/Pieņēmumi!$AR$39,IF($A334=2,AI334/Pieņēmumi!$AR$40,IF($A334=3,AI334/Pieņēmumi!$AR$41,AI334/Pieņēmumi!$AR$42))),$AL$10)</f>
        <v>1</v>
      </c>
      <c r="AM334" s="6">
        <f t="shared" si="265"/>
        <v>5</v>
      </c>
      <c r="AN334" s="6" t="str">
        <f>IF(AND(AM334&gt;=0,AM334&lt;Pieņēmumi!$AR$46),0,
IF(AND(AM334&gt;= Pieņēmumi!$AR$46,AM334&lt;Pieņēmumi!$AR$47), "Mikro",
IF(AND(AM334&gt;=Pieņēmumi!$AR$47,AM334&lt;Pieņēmumi!$AR$48), "Mazs",
IF(AND(AM334&gt;=Pieņēmumi!$AR$48,AM334&lt;Pieņēmumi!$AR$49), "Vidējs","Liels"))))</f>
        <v>Mikro</v>
      </c>
      <c r="AO334" s="9">
        <f>IF(AN334="Mikro",Pieņēmumi!$AR$31*AL334*0.5,
IF(AN334="Mazs",Pieņēmumi!$AR$31*AL334,
IF(AN334="Vidējs",Pieņēmumi!$AR$32*AL334,
IF(AN334="Liels",Pieņēmumi!$AR$34*AL334,
0))))</f>
        <v>0.45129162776221604</v>
      </c>
      <c r="AP334" s="9">
        <f>IF(AN334="Mikro",Pieņēmumi!$AR$31*AL334*0.5,0)</f>
        <v>0.45129162776221604</v>
      </c>
      <c r="AQ334">
        <v>4</v>
      </c>
      <c r="AR334">
        <v>1</v>
      </c>
      <c r="AS334" s="2">
        <f t="shared" si="260"/>
        <v>4</v>
      </c>
      <c r="AT334" s="6">
        <f>ROUNDUP(IF($A334=1,AQ334/Pieņēmumi!$BC$39,IF($A334=2,AQ334/Pieņēmumi!$BC$40,IF($A334=3,AQ334/Pieņēmumi!$BC$41,AQ334/Pieņēmumi!$BC$42))),$AT$10)</f>
        <v>1</v>
      </c>
      <c r="AU334" s="6">
        <f t="shared" si="266"/>
        <v>4</v>
      </c>
      <c r="AV334" s="6" t="str">
        <f>IF(AND(AU334&gt;=0,AU334&lt;Pieņēmumi!$BC$46),0,
IF(AND(AU334&gt;= Pieņēmumi!$BC$46,AU334&lt;Pieņēmumi!$BC$47), "Mikro",
IF(AND(AU334&gt;=Pieņēmumi!$BC$47,AU334&lt;Pieņēmumi!$BC$48), "Mazs",
IF(AND(AU334&gt;=Pieņēmumi!$BC$48,AU334&lt;Pieņēmumi!$BC$49), "Vidējs","Liels"))))</f>
        <v>Mikro</v>
      </c>
      <c r="AW334" s="9">
        <f>IF(AV334="Mikro",Pieņēmumi!$BC$31*AT334*0.5,
IF(AV334="Mazs",Pieņēmumi!$BC$31*AT334,
IF(AV334="Vidējs",Pieņēmumi!$BC$32*AT334,
IF(AV334="Liels",Pieņēmumi!$BC$34*AT334,
0))))</f>
        <v>0.48241518829754126</v>
      </c>
      <c r="AX334" s="9">
        <f>IF(AV334="Mikro",Pieņēmumi!$BC$31*AT334*0.5,0)</f>
        <v>0.48241518829754126</v>
      </c>
      <c r="AY334">
        <v>8</v>
      </c>
      <c r="AZ334">
        <v>1</v>
      </c>
      <c r="BA334" s="2">
        <f t="shared" si="245"/>
        <v>8</v>
      </c>
      <c r="BB334" s="6">
        <f>ROUNDUP(IF($A334=1,AY334/Pieņēmumi!$BN$39,IF($A334=2,AY334/Pieņēmumi!$BN$40,IF($A334=3,AY334/Pieņēmumi!$BN$41,AY334/Pieņēmumi!$BN$42))),$BB$10)</f>
        <v>1</v>
      </c>
      <c r="BC334" s="6">
        <f t="shared" si="267"/>
        <v>8</v>
      </c>
      <c r="BD334" s="6" t="str">
        <f>IF(AND(BC334&gt;=0,BC334&lt;Pieņēmumi!$BN$46),0,
IF(AND(BC334&gt;= Pieņēmumi!$BN$46,BC334&lt;Pieņēmumi!$BN$47), "Mikro",
IF(AND(BC334&gt;=Pieņēmumi!$BN$47,BC334&lt;Pieņēmumi!$BN$48), "Mazs",
IF(AND(BC334&gt;=Pieņēmumi!$BN$48,BC334&lt;Pieņēmumi!$BN$49), "Vidējs","Liels"))))</f>
        <v>Mazs</v>
      </c>
      <c r="BE334" s="9">
        <f>IF(BD334="Mikro",Pieņēmumi!$BN$31*BB334*0.5,
IF(BD334="Mazs",Pieņēmumi!$BN$31*BB334,
IF(BD334="Vidējs",Pieņēmumi!$BN$32*BB334,
IF(BD334="Liels",Pieņēmumi!$BN$34*BB334,
0))))</f>
        <v>1.0270774976657331</v>
      </c>
      <c r="BF334" s="9">
        <f>IF(BD334="Mikro",Pieņēmumi!$BN$31*BB334*0.5,0)</f>
        <v>0</v>
      </c>
      <c r="BG334">
        <v>3</v>
      </c>
      <c r="BH334">
        <v>1</v>
      </c>
      <c r="BI334" s="2">
        <f t="shared" si="249"/>
        <v>3</v>
      </c>
      <c r="BJ334" s="6">
        <f>ROUNDUP(IF($A334=1,BG334/Pieņēmumi!$BY$39,IF($A334=2,BG334/Pieņēmumi!$BY$40,IF($A334=3,BG334/Pieņēmumi!$BY$41,BG334/Pieņēmumi!$BY$42))),$BJ$10)</f>
        <v>1</v>
      </c>
      <c r="BK334" s="6">
        <f t="shared" si="268"/>
        <v>3</v>
      </c>
      <c r="BL334" s="6" t="str">
        <f>IF(AND(BK334&gt;=0,BK334&lt;Pieņēmumi!$BY$46),0,
IF(AND(BK334&gt;= Pieņēmumi!$BY$46,BK334&lt;Pieņēmumi!$BY$47), "Mikro",
IF(AND(BK334&gt;=Pieņēmumi!$BY$47,BK334&lt;Pieņēmumi!$BY$48), "Mazs",
IF(AND(BK334&gt;=Pieņēmumi!$BY$48,BK334&lt;Pieņēmumi!$BY$49), "Vidējs","Liels"))))</f>
        <v>Mikro</v>
      </c>
      <c r="BM334" s="9">
        <f>IF(BL334="Mikro",Pieņēmumi!$BY$31*BJ334*0.5,
IF(BL334="Mazs",Pieņēmumi!$BY$31*BJ334,
IF(BL334="Vidējs",Pieņēmumi!$BY$32*BJ334,
IF(BL334="Liels",Pieņēmumi!$BY$34*BJ334,
0))))</f>
        <v>0.54466230936819171</v>
      </c>
      <c r="BN334" s="9">
        <f>IF(BL334="Mikro",Pieņēmumi!$BY$31*BJ334*0.5,0)</f>
        <v>0.54466230936819171</v>
      </c>
      <c r="BO334">
        <v>8</v>
      </c>
      <c r="BP334">
        <v>1</v>
      </c>
      <c r="BQ334" s="2">
        <f t="shared" si="253"/>
        <v>8</v>
      </c>
      <c r="BR334" s="6">
        <f>ROUNDUP(IF($A334=1,BO334/Pieņēmumi!$CJ$39,IF($A334=2,BO334/Pieņēmumi!$CJ$40,IF($A334=3,BO334/Pieņēmumi!$CJ$41,BO334/Pieņēmumi!$CJ$42))),$BR$10)</f>
        <v>1</v>
      </c>
      <c r="BS334" s="6">
        <f t="shared" si="269"/>
        <v>8</v>
      </c>
      <c r="BT334" s="6" t="str">
        <f>IF(AND(BS334&gt;=0,BS334&lt;Pieņēmumi!$CJ$46),0,
IF(AND(BS334&gt;= Pieņēmumi!$CJ$46,BS334&lt;Pieņēmumi!$CJ$47), "Mikro",
IF(AND(BS334&gt;=Pieņēmumi!$CJ$47,BS334&lt;Pieņēmumi!$CJ$48), "Mazs",
IF(AND(BS334&gt;=Pieņēmumi!$CJ$48,BS334&lt;Pieņēmumi!$CJ$49), "Vidējs","Liels"))))</f>
        <v>Mazs</v>
      </c>
      <c r="BU334" s="9">
        <f>IF(BT334="Mikro",Pieņēmumi!$CJ$31*BR334*0.5,
IF(BT334="Mazs",Pieņēmumi!$CJ$31*BR334,
IF(BT334="Vidējs",Pieņēmumi!$CJ$32*BR334,
IF(BT334="Liels",Pieņēmumi!$CJ$34*BR334,
0))))</f>
        <v>1.0893246187363834</v>
      </c>
      <c r="BV334" s="9">
        <f>IF(BT334="Mikro",Pieņēmumi!$CJ$31*BR334*0.5,0)</f>
        <v>0</v>
      </c>
      <c r="BW334">
        <v>0</v>
      </c>
      <c r="BX334">
        <v>0</v>
      </c>
      <c r="BY334" s="2">
        <v>0</v>
      </c>
      <c r="BZ334" s="6">
        <f>ROUNDUP(IF($A334=1,BW334/Pieņēmumi!$CU$42,IF($A334=2,BW334/Pieņēmumi!$CU$43,IF($A334=3,BW334/Pieņēmumi!$CU$44,BW334/Pieņēmumi!$CU$45))),$CH$10)</f>
        <v>0</v>
      </c>
      <c r="CA334" s="6">
        <f t="shared" si="270"/>
        <v>0</v>
      </c>
      <c r="CB334" s="6">
        <f>IF(AND(CA334&gt;=0,CA334&lt;Pieņēmumi!$CU$49),0,
IF(AND(CA334&gt;=Pieņēmumi!$CU$49,CA334&lt;Pieņēmumi!$CU$50),"Mazs",
IF(AND(CA334&gt;=Pieņēmumi!$CU$50,CA334&lt;Pieņēmumi!$CU$51),"Vidējs","Liels")))</f>
        <v>0</v>
      </c>
      <c r="CC334" s="9">
        <f>IF(CB334="Mazs",Pieņēmumi!$CU$34*BZ334,IF(CB334="Vidējs",Pieņēmumi!$CU$35*BZ334,IF(CB334="Liels",Pieņēmumi!$CU$37*BZ334,0)))</f>
        <v>0</v>
      </c>
      <c r="CD334" s="9">
        <f>IF(CB334="Mazs",(Pieņēmumi!$CU$35-Pieņēmumi!$CU$34)*BZ334,0)</f>
        <v>0</v>
      </c>
      <c r="CE334">
        <v>0</v>
      </c>
      <c r="CF334">
        <v>0</v>
      </c>
      <c r="CG334" s="2">
        <v>0</v>
      </c>
      <c r="CH334" s="6">
        <f>ROUNDUP(IF($A334=1,CE334/Pieņēmumi!$DE$42,IF($A334=2,CE334/Pieņēmumi!$DE$43,IF($A334=3,CE334/Pieņēmumi!$DE$44,CE334/Pieņēmumi!$DE$45))),$CH$10)</f>
        <v>0</v>
      </c>
      <c r="CI334" s="6">
        <f t="shared" si="271"/>
        <v>0</v>
      </c>
      <c r="CJ334" s="6">
        <f>IF(AND(CI334&gt;=0,CI334&lt;Pieņēmumi!$DE$49),0,
IF(AND(CI334&gt;=Pieņēmumi!$DE$49,CI334&lt;Pieņēmumi!$DE$50),"Mazs",
IF(AND(CI334&gt;=Pieņēmumi!$DE$50,CI334&lt;Pieņēmumi!$DE$51),"Vidējs","Liels")))</f>
        <v>0</v>
      </c>
      <c r="CK334" s="9">
        <f>IF(CJ334="Mazs",Pieņēmumi!$DE$34*CH334,IF(CJ334="Vidējs",Pieņēmumi!$DE$35*CH334,IF(CJ334="Liels",Pieņēmumi!$DE$37*CH334,0)))</f>
        <v>0</v>
      </c>
      <c r="CL334" s="9">
        <f>IF(CJ334="Mazs",(Pieņēmumi!$DE$35-Pieņēmumi!$DE$34)*CH334,0)</f>
        <v>0</v>
      </c>
      <c r="CM334">
        <v>0</v>
      </c>
      <c r="CN334">
        <v>0</v>
      </c>
      <c r="CO334" s="2">
        <v>0</v>
      </c>
      <c r="CP334" s="6">
        <f>ROUNDUP(IF($A334=1,CM334/Pieņēmumi!$DO$42,IF($A334=2,CM334/Pieņēmumi!$DO$43,IF($A334=3,CM334/Pieņēmumi!$DO$44,CM334/Pieņēmumi!$DO$45))),$CP$10)</f>
        <v>0</v>
      </c>
      <c r="CQ334" s="6">
        <f t="shared" si="272"/>
        <v>0</v>
      </c>
      <c r="CR334" s="6">
        <f>IF(AND(CQ334&gt;=0,CQ334&lt;Pieņēmumi!$DO$49),0,
IF(AND(CQ334&gt;=Pieņēmumi!$DO$49,CQ334&lt;Pieņēmumi!$DO$50),"Mazs",
IF(AND(CQ334&gt;=Pieņēmumi!$DO$50,CQ334&lt;Pieņēmumi!$DO$51),"Vidējs","Liels")))</f>
        <v>0</v>
      </c>
      <c r="CS334" s="9">
        <f>IF(CR334="Mazs",Pieņēmumi!$DO$34*CP334,IF(CR334="Vidējs",Pieņēmumi!$DO$35*CP334,IF(CR334="Liels",Pieņēmumi!$DO$37*CP334,0)))</f>
        <v>0</v>
      </c>
      <c r="CT334" s="9">
        <f>IF(CR334="Mazs",(Pieņēmumi!$DO$35-Pieņēmumi!$DO$34)*CP334,0)</f>
        <v>0</v>
      </c>
      <c r="CU334" s="6">
        <f t="shared" si="273"/>
        <v>50</v>
      </c>
      <c r="CV334" s="6">
        <f t="shared" si="274"/>
        <v>9</v>
      </c>
      <c r="CW334" s="2">
        <f t="shared" si="275"/>
        <v>5.5555555555555554</v>
      </c>
      <c r="CX334" t="str">
        <f t="shared" si="276"/>
        <v>Mazā</v>
      </c>
    </row>
    <row r="335" spans="1:102" x14ac:dyDescent="0.25">
      <c r="A335" s="5">
        <v>3</v>
      </c>
      <c r="B335" s="23">
        <v>0.45254792116330578</v>
      </c>
      <c r="C335">
        <v>7</v>
      </c>
      <c r="D335">
        <v>1</v>
      </c>
      <c r="E335" s="2">
        <f t="shared" si="255"/>
        <v>7</v>
      </c>
      <c r="F335" s="6">
        <f>ROUNDUP(IF($A335=1,C335/Pieņēmumi!$B$39,IF($A335=2,C335/Pieņēmumi!$B$40,IF($A335=3,C335/Pieņēmumi!$B$41,C335/Pieņēmumi!$B$42))),$F$10)</f>
        <v>1</v>
      </c>
      <c r="G335" s="6">
        <f t="shared" si="261"/>
        <v>7</v>
      </c>
      <c r="H335" s="6" t="str">
        <f>IF(AND(G335&gt;=0,G335&lt;Pieņēmumi!$B$46),0,
IF(AND(G335&gt;= Pieņēmumi!$B$46,G335&lt;Pieņēmumi!$B$47), "Mikro",
IF(AND(G335&gt;=Pieņēmumi!$B$47,G335&lt;Pieņēmumi!$B$48), "Mazs",
IF(AND(G335&gt;=Pieņēmumi!$B$48,G335&lt;Pieņēmumi!$B$49), "Vidējs","Liels"))))</f>
        <v>Mikro</v>
      </c>
      <c r="I335" s="9">
        <f>IF(H335="Mikro",Pieņēmumi!$B$31*F335*0.5,
IF(H335="Mazs",Pieņēmumi!$B$31*F335,
IF(H335="Vidējs",Pieņēmumi!$B$32*F335,
IF(H335="Liels",Pieņēmumi!$B$34*F335,
0))))</f>
        <v>0.35792094615624032</v>
      </c>
      <c r="J335" s="9">
        <f>IF(H335="Mikro",Pieņēmumi!$B$31*F335*0.5,0)</f>
        <v>0.35792094615624032</v>
      </c>
      <c r="K335">
        <v>4</v>
      </c>
      <c r="L335">
        <v>1</v>
      </c>
      <c r="M335" s="2">
        <f t="shared" si="256"/>
        <v>4</v>
      </c>
      <c r="N335" s="6">
        <f>ROUNDUP(IF($A335=1,K335/Pieņēmumi!$L$39,IF($A335=2,K335/Pieņēmumi!$L$40,IF($A335=3,K335/Pieņēmumi!$L$41,K335/Pieņēmumi!$L$42))),$N$10)</f>
        <v>1</v>
      </c>
      <c r="O335" s="6">
        <f t="shared" si="262"/>
        <v>4</v>
      </c>
      <c r="P335" s="6" t="str">
        <f>IF(AND(O335&gt;=0,O335&lt;Pieņēmumi!$L$46),0,
IF(AND(O335&gt;= Pieņēmumi!$L$46,O335&lt;Pieņēmumi!$L$47), "Mikro",
IF(AND(O335&gt;=Pieņēmumi!$L$47,O335&lt;Pieņēmumi!$L$48), "Mazs",
IF(AND(O335&gt;=Pieņēmumi!$L$48,O335&lt;Pieņēmumi!$L$49), "Vidējs","Liels"))))</f>
        <v>Mikro</v>
      </c>
      <c r="Q335" s="9">
        <f>IF(P335="Mikro",Pieņēmumi!$L$31*N335*0.5,
IF(P335="Mazs",Pieņēmumi!$L$31*N335,
IF(P335="Vidējs",Pieņēmumi!$L$32*N335,
IF(P335="Liels",Pieņēmumi!$L$34*N335,
0))))</f>
        <v>0.3734827264239029</v>
      </c>
      <c r="R335" s="9">
        <f>IF(P335="Mikro",Pieņēmumi!$L$31*N335*0.5,0)</f>
        <v>0.3734827264239029</v>
      </c>
      <c r="S335">
        <v>6</v>
      </c>
      <c r="T335">
        <v>1</v>
      </c>
      <c r="U335" s="2">
        <f t="shared" si="257"/>
        <v>6</v>
      </c>
      <c r="V335" s="6">
        <f>ROUNDUP(IF($A335=1,S335/Pieņēmumi!$V$39,IF($A335=2,S335/Pieņēmumi!$V$40,IF($A335=3,S335/Pieņēmumi!$V$41,S335/Pieņēmumi!$V$42))),$V$10)</f>
        <v>1</v>
      </c>
      <c r="W335" s="6">
        <f t="shared" si="263"/>
        <v>6</v>
      </c>
      <c r="X335" s="6" t="str">
        <f>IF(AND(W335&gt;=0,W335&lt;Pieņēmumi!$V$46),0,
IF(AND(W335&gt;= Pieņēmumi!$V$46,W335&lt;Pieņēmumi!$V$47), "Mikro",
IF(AND(W335&gt;=Pieņēmumi!$V$47,W335&lt;Pieņēmumi!$V$48), "Mazs",
IF(AND(W335&gt;=Pieņēmumi!$V$48,W335&lt;Pieņēmumi!$V$49), "Vidējs","Liels"))))</f>
        <v>Mikro</v>
      </c>
      <c r="Y335" s="9">
        <f>IF(X335="Mikro",Pieņēmumi!$V$31*V335*0.5,
IF(X335="Mazs",Pieņēmumi!$V$31*V335,
IF(X335="Vidējs",Pieņēmumi!$V$32*V335,
IF(X335="Liels",Pieņēmumi!$V$34*V335,
0))))</f>
        <v>0.38904450669156554</v>
      </c>
      <c r="Z335" s="9">
        <f>IF(X335="Mikro",Pieņēmumi!$V$31*V335*0.5,0)</f>
        <v>0.38904450669156554</v>
      </c>
      <c r="AA335">
        <v>6</v>
      </c>
      <c r="AB335">
        <v>1</v>
      </c>
      <c r="AC335" s="2">
        <f t="shared" si="258"/>
        <v>6</v>
      </c>
      <c r="AD335" s="6">
        <f>ROUNDUP(IF($A335=1,AA335/Pieņēmumi!$AF$39,IF($A335=2,AA335/Pieņēmumi!$AF$40,IF($A335=3,AA335/Pieņēmumi!$AF$41,AA335/Pieņēmumi!$AF$42))),$AD$10)</f>
        <v>1</v>
      </c>
      <c r="AE335" s="6">
        <f t="shared" si="264"/>
        <v>6</v>
      </c>
      <c r="AF335" s="6" t="str">
        <f>IF(AND(AE335&gt;=0,AE335&lt;Pieņēmumi!$AF$46),0,
IF(AND(AE335&gt;= Pieņēmumi!$AF$46,AE335&lt;Pieņēmumi!$AF$47), "Mikro",
IF(AND(AE335&gt;=Pieņēmumi!$AF$47,AE335&lt;Pieņēmumi!$AF$48), "Mazs",
IF(AND(AE335&gt;=Pieņēmumi!$AF$48,AE335&lt;Pieņēmumi!$AF$49), "Vidējs","Liels"))))</f>
        <v>Mikro</v>
      </c>
      <c r="AG335" s="9">
        <f>IF(AF335="Mikro",Pieņēmumi!$AF$31*AD335*0.5,
IF(AF335="Mazs",Pieņēmumi!$AF$31*AD335,
IF(AF335="Vidējs",Pieņēmumi!$AF$32*AD335,
IF(AF335="Liels",Pieņēmumi!$AF$34*AD335,
0))))</f>
        <v>0.42016806722689076</v>
      </c>
      <c r="AH335" s="9">
        <f>IF(AF335="Mikro",Pieņēmumi!$AF$31*AD335*0.5,0)</f>
        <v>0.42016806722689076</v>
      </c>
      <c r="AI335">
        <v>7</v>
      </c>
      <c r="AJ335">
        <v>1</v>
      </c>
      <c r="AK335" s="2">
        <f t="shared" si="259"/>
        <v>7</v>
      </c>
      <c r="AL335" s="6">
        <f>ROUNDUP(IF($A335=1,AI335/Pieņēmumi!$AR$39,IF($A335=2,AI335/Pieņēmumi!$AR$40,IF($A335=3,AI335/Pieņēmumi!$AR$41,AI335/Pieņēmumi!$AR$42))),$AL$10)</f>
        <v>1</v>
      </c>
      <c r="AM335" s="6">
        <f t="shared" si="265"/>
        <v>7</v>
      </c>
      <c r="AN335" s="6" t="str">
        <f>IF(AND(AM335&gt;=0,AM335&lt;Pieņēmumi!$AR$46),0,
IF(AND(AM335&gt;= Pieņēmumi!$AR$46,AM335&lt;Pieņēmumi!$AR$47), "Mikro",
IF(AND(AM335&gt;=Pieņēmumi!$AR$47,AM335&lt;Pieņēmumi!$AR$48), "Mazs",
IF(AND(AM335&gt;=Pieņēmumi!$AR$48,AM335&lt;Pieņēmumi!$AR$49), "Vidējs","Liels"))))</f>
        <v>Mikro</v>
      </c>
      <c r="AO335" s="9">
        <f>IF(AN335="Mikro",Pieņēmumi!$AR$31*AL335*0.5,
IF(AN335="Mazs",Pieņēmumi!$AR$31*AL335,
IF(AN335="Vidējs",Pieņēmumi!$AR$32*AL335,
IF(AN335="Liels",Pieņēmumi!$AR$34*AL335,
0))))</f>
        <v>0.45129162776221604</v>
      </c>
      <c r="AP335" s="9">
        <f>IF(AN335="Mikro",Pieņēmumi!$AR$31*AL335*0.5,0)</f>
        <v>0.45129162776221604</v>
      </c>
      <c r="AQ335">
        <v>9</v>
      </c>
      <c r="AR335">
        <v>1</v>
      </c>
      <c r="AS335" s="2">
        <f t="shared" si="260"/>
        <v>9</v>
      </c>
      <c r="AT335" s="6">
        <f>ROUNDUP(IF($A335=1,AQ335/Pieņēmumi!$BC$39,IF($A335=2,AQ335/Pieņēmumi!$BC$40,IF($A335=3,AQ335/Pieņēmumi!$BC$41,AQ335/Pieņēmumi!$BC$42))),$AT$10)</f>
        <v>1</v>
      </c>
      <c r="AU335" s="6">
        <f t="shared" si="266"/>
        <v>9</v>
      </c>
      <c r="AV335" s="6" t="str">
        <f>IF(AND(AU335&gt;=0,AU335&lt;Pieņēmumi!$BC$46),0,
IF(AND(AU335&gt;= Pieņēmumi!$BC$46,AU335&lt;Pieņēmumi!$BC$47), "Mikro",
IF(AND(AU335&gt;=Pieņēmumi!$BC$47,AU335&lt;Pieņēmumi!$BC$48), "Mazs",
IF(AND(AU335&gt;=Pieņēmumi!$BC$48,AU335&lt;Pieņēmumi!$BC$49), "Vidējs","Liels"))))</f>
        <v>Mazs</v>
      </c>
      <c r="AW335" s="9">
        <f>IF(AV335="Mikro",Pieņēmumi!$BC$31*AT335*0.5,
IF(AV335="Mazs",Pieņēmumi!$BC$31*AT335,
IF(AV335="Vidējs",Pieņēmumi!$BC$32*AT335,
IF(AV335="Liels",Pieņēmumi!$BC$34*AT335,
0))))</f>
        <v>0.96483037659508253</v>
      </c>
      <c r="AX335" s="9">
        <f>IF(AV335="Mikro",Pieņēmumi!$BC$31*AT335*0.5,0)</f>
        <v>0</v>
      </c>
      <c r="AY335">
        <v>0</v>
      </c>
      <c r="AZ335">
        <v>0</v>
      </c>
      <c r="BA335" s="2">
        <v>0</v>
      </c>
      <c r="BB335" s="6">
        <f>ROUNDUP(IF($A335=1,AY335/Pieņēmumi!$BN$39,IF($A335=2,AY335/Pieņēmumi!$BN$40,IF($A335=3,AY335/Pieņēmumi!$BN$41,AY335/Pieņēmumi!$BN$42))),$BB$10)</f>
        <v>0</v>
      </c>
      <c r="BC335" s="6">
        <f t="shared" si="267"/>
        <v>0</v>
      </c>
      <c r="BD335" s="6">
        <f>IF(AND(BC335&gt;=0,BC335&lt;Pieņēmumi!$BN$46),0,
IF(AND(BC335&gt;= Pieņēmumi!$BN$46,BC335&lt;Pieņēmumi!$BN$47), "Mikro",
IF(AND(BC335&gt;=Pieņēmumi!$BN$47,BC335&lt;Pieņēmumi!$BN$48), "Mazs",
IF(AND(BC335&gt;=Pieņēmumi!$BN$48,BC335&lt;Pieņēmumi!$BN$49), "Vidējs","Liels"))))</f>
        <v>0</v>
      </c>
      <c r="BE335" s="9">
        <f>IF(BD335="Mikro",Pieņēmumi!$BN$31*BB335*0.5,
IF(BD335="Mazs",Pieņēmumi!$BN$31*BB335,
IF(BD335="Vidējs",Pieņēmumi!$BN$32*BB335,
IF(BD335="Liels",Pieņēmumi!$BN$34*BB335,
0))))</f>
        <v>0</v>
      </c>
      <c r="BF335" s="9">
        <f>IF(BD335="Mikro",Pieņēmumi!$BN$31*BB335*0.5,0)</f>
        <v>0</v>
      </c>
      <c r="BG335">
        <v>10</v>
      </c>
      <c r="BH335">
        <v>1</v>
      </c>
      <c r="BI335" s="2">
        <f t="shared" si="249"/>
        <v>10</v>
      </c>
      <c r="BJ335" s="6">
        <f>ROUNDUP(IF($A335=1,BG335/Pieņēmumi!$BY$39,IF($A335=2,BG335/Pieņēmumi!$BY$40,IF($A335=3,BG335/Pieņēmumi!$BY$41,BG335/Pieņēmumi!$BY$42))),$BJ$10)</f>
        <v>1</v>
      </c>
      <c r="BK335" s="6">
        <f t="shared" si="268"/>
        <v>10</v>
      </c>
      <c r="BL335" s="6" t="str">
        <f>IF(AND(BK335&gt;=0,BK335&lt;Pieņēmumi!$BY$46),0,
IF(AND(BK335&gt;= Pieņēmumi!$BY$46,BK335&lt;Pieņēmumi!$BY$47), "Mikro",
IF(AND(BK335&gt;=Pieņēmumi!$BY$47,BK335&lt;Pieņēmumi!$BY$48), "Mazs",
IF(AND(BK335&gt;=Pieņēmumi!$BY$48,BK335&lt;Pieņēmumi!$BY$49), "Vidējs","Liels"))))</f>
        <v>Mazs</v>
      </c>
      <c r="BM335" s="9">
        <f>IF(BL335="Mikro",Pieņēmumi!$BY$31*BJ335*0.5,
IF(BL335="Mazs",Pieņēmumi!$BY$31*BJ335,
IF(BL335="Vidējs",Pieņēmumi!$BY$32*BJ335,
IF(BL335="Liels",Pieņēmumi!$BY$34*BJ335,
0))))</f>
        <v>1.0893246187363834</v>
      </c>
      <c r="BN335" s="9">
        <f>IF(BL335="Mikro",Pieņēmumi!$BY$31*BJ335*0.5,0)</f>
        <v>0</v>
      </c>
      <c r="BO335">
        <v>7</v>
      </c>
      <c r="BP335">
        <v>1</v>
      </c>
      <c r="BQ335" s="2">
        <f t="shared" si="253"/>
        <v>7</v>
      </c>
      <c r="BR335" s="6">
        <f>ROUNDUP(IF($A335=1,BO335/Pieņēmumi!$CJ$39,IF($A335=2,BO335/Pieņēmumi!$CJ$40,IF($A335=3,BO335/Pieņēmumi!$CJ$41,BO335/Pieņēmumi!$CJ$42))),$BR$10)</f>
        <v>1</v>
      </c>
      <c r="BS335" s="6">
        <f t="shared" si="269"/>
        <v>7</v>
      </c>
      <c r="BT335" s="6" t="str">
        <f>IF(AND(BS335&gt;=0,BS335&lt;Pieņēmumi!$CJ$46),0,
IF(AND(BS335&gt;= Pieņēmumi!$CJ$46,BS335&lt;Pieņēmumi!$CJ$47), "Mikro",
IF(AND(BS335&gt;=Pieņēmumi!$CJ$47,BS335&lt;Pieņēmumi!$CJ$48), "Mazs",
IF(AND(BS335&gt;=Pieņēmumi!$CJ$48,BS335&lt;Pieņēmumi!$CJ$49), "Vidējs","Liels"))))</f>
        <v>Mikro</v>
      </c>
      <c r="BU335" s="9">
        <f>IF(BT335="Mikro",Pieņēmumi!$CJ$31*BR335*0.5,
IF(BT335="Mazs",Pieņēmumi!$CJ$31*BR335,
IF(BT335="Vidējs",Pieņēmumi!$CJ$32*BR335,
IF(BT335="Liels",Pieņēmumi!$CJ$34*BR335,
0))))</f>
        <v>0.54466230936819171</v>
      </c>
      <c r="BV335" s="9">
        <f>IF(BT335="Mikro",Pieņēmumi!$CJ$31*BR335*0.5,0)</f>
        <v>0.54466230936819171</v>
      </c>
      <c r="BW335">
        <v>0</v>
      </c>
      <c r="BX335">
        <v>0</v>
      </c>
      <c r="BY335" s="2">
        <v>0</v>
      </c>
      <c r="BZ335" s="6">
        <f>ROUNDUP(IF($A335=1,BW335/Pieņēmumi!$CU$42,IF($A335=2,BW335/Pieņēmumi!$CU$43,IF($A335=3,BW335/Pieņēmumi!$CU$44,BW335/Pieņēmumi!$CU$45))),$CH$10)</f>
        <v>0</v>
      </c>
      <c r="CA335" s="6">
        <f t="shared" si="270"/>
        <v>0</v>
      </c>
      <c r="CB335" s="6">
        <f>IF(AND(CA335&gt;=0,CA335&lt;Pieņēmumi!$CU$49),0,
IF(AND(CA335&gt;=Pieņēmumi!$CU$49,CA335&lt;Pieņēmumi!$CU$50),"Mazs",
IF(AND(CA335&gt;=Pieņēmumi!$CU$50,CA335&lt;Pieņēmumi!$CU$51),"Vidējs","Liels")))</f>
        <v>0</v>
      </c>
      <c r="CC335" s="9">
        <f>IF(CB335="Mazs",Pieņēmumi!$CU$34*BZ335,IF(CB335="Vidējs",Pieņēmumi!$CU$35*BZ335,IF(CB335="Liels",Pieņēmumi!$CU$37*BZ335,0)))</f>
        <v>0</v>
      </c>
      <c r="CD335" s="9">
        <f>IF(CB335="Mazs",(Pieņēmumi!$CU$35-Pieņēmumi!$CU$34)*BZ335,0)</f>
        <v>0</v>
      </c>
      <c r="CE335">
        <v>0</v>
      </c>
      <c r="CF335">
        <v>0</v>
      </c>
      <c r="CG335" s="2">
        <v>0</v>
      </c>
      <c r="CH335" s="6">
        <f>ROUNDUP(IF($A335=1,CE335/Pieņēmumi!$DE$42,IF($A335=2,CE335/Pieņēmumi!$DE$43,IF($A335=3,CE335/Pieņēmumi!$DE$44,CE335/Pieņēmumi!$DE$45))),$CH$10)</f>
        <v>0</v>
      </c>
      <c r="CI335" s="6">
        <f t="shared" si="271"/>
        <v>0</v>
      </c>
      <c r="CJ335" s="6">
        <f>IF(AND(CI335&gt;=0,CI335&lt;Pieņēmumi!$DE$49),0,
IF(AND(CI335&gt;=Pieņēmumi!$DE$49,CI335&lt;Pieņēmumi!$DE$50),"Mazs",
IF(AND(CI335&gt;=Pieņēmumi!$DE$50,CI335&lt;Pieņēmumi!$DE$51),"Vidējs","Liels")))</f>
        <v>0</v>
      </c>
      <c r="CK335" s="9">
        <f>IF(CJ335="Mazs",Pieņēmumi!$DE$34*CH335,IF(CJ335="Vidējs",Pieņēmumi!$DE$35*CH335,IF(CJ335="Liels",Pieņēmumi!$DE$37*CH335,0)))</f>
        <v>0</v>
      </c>
      <c r="CL335" s="9">
        <f>IF(CJ335="Mazs",(Pieņēmumi!$DE$35-Pieņēmumi!$DE$34)*CH335,0)</f>
        <v>0</v>
      </c>
      <c r="CM335">
        <v>0</v>
      </c>
      <c r="CN335">
        <v>0</v>
      </c>
      <c r="CO335" s="2">
        <v>0</v>
      </c>
      <c r="CP335" s="6">
        <f>ROUNDUP(IF($A335=1,CM335/Pieņēmumi!$DO$42,IF($A335=2,CM335/Pieņēmumi!$DO$43,IF($A335=3,CM335/Pieņēmumi!$DO$44,CM335/Pieņēmumi!$DO$45))),$CP$10)</f>
        <v>0</v>
      </c>
      <c r="CQ335" s="6">
        <f t="shared" si="272"/>
        <v>0</v>
      </c>
      <c r="CR335" s="6">
        <f>IF(AND(CQ335&gt;=0,CQ335&lt;Pieņēmumi!$DO$49),0,
IF(AND(CQ335&gt;=Pieņēmumi!$DO$49,CQ335&lt;Pieņēmumi!$DO$50),"Mazs",
IF(AND(CQ335&gt;=Pieņēmumi!$DO$50,CQ335&lt;Pieņēmumi!$DO$51),"Vidējs","Liels")))</f>
        <v>0</v>
      </c>
      <c r="CS335" s="9">
        <f>IF(CR335="Mazs",Pieņēmumi!$DO$34*CP335,IF(CR335="Vidējs",Pieņēmumi!$DO$35*CP335,IF(CR335="Liels",Pieņēmumi!$DO$37*CP335,0)))</f>
        <v>0</v>
      </c>
      <c r="CT335" s="9">
        <f>IF(CR335="Mazs",(Pieņēmumi!$DO$35-Pieņēmumi!$DO$34)*CP335,0)</f>
        <v>0</v>
      </c>
      <c r="CU335" s="6">
        <f t="shared" si="273"/>
        <v>56</v>
      </c>
      <c r="CV335" s="6">
        <f t="shared" si="274"/>
        <v>8</v>
      </c>
      <c r="CW335" s="2">
        <f t="shared" si="275"/>
        <v>7</v>
      </c>
      <c r="CX335" t="str">
        <f t="shared" si="276"/>
        <v>Mazā</v>
      </c>
    </row>
    <row r="336" spans="1:102" x14ac:dyDescent="0.25">
      <c r="A336" s="5">
        <v>3</v>
      </c>
      <c r="B336" s="23">
        <v>0.45218208217492539</v>
      </c>
      <c r="C336">
        <v>36</v>
      </c>
      <c r="D336">
        <v>2</v>
      </c>
      <c r="E336" s="2">
        <f t="shared" si="255"/>
        <v>18</v>
      </c>
      <c r="F336" s="6">
        <f>ROUNDUP(IF($A336=1,C336/Pieņēmumi!$B$39,IF($A336=2,C336/Pieņēmumi!$B$40,IF($A336=3,C336/Pieņēmumi!$B$41,C336/Pieņēmumi!$B$42))),$F$10)</f>
        <v>2</v>
      </c>
      <c r="G336" s="6">
        <f t="shared" si="261"/>
        <v>18</v>
      </c>
      <c r="H336" s="6" t="str">
        <f>IF(AND(G336&gt;=0,G336&lt;Pieņēmumi!$B$46),0,
IF(AND(G336&gt;= Pieņēmumi!$B$46,G336&lt;Pieņēmumi!$B$47), "Mikro",
IF(AND(G336&gt;=Pieņēmumi!$B$47,G336&lt;Pieņēmumi!$B$48), "Mazs",
IF(AND(G336&gt;=Pieņēmumi!$B$48,G336&lt;Pieņēmumi!$B$49), "Vidējs","Liels"))))</f>
        <v>Vidējs</v>
      </c>
      <c r="I336" s="9">
        <f>IF(H336="Mikro",Pieņēmumi!$B$31*F336*0.5,
IF(H336="Mazs",Pieņēmumi!$B$31*F336,
IF(H336="Vidējs",Pieņēmumi!$B$32*F336,
IF(H336="Liels",Pieņēmumi!$B$34*F336,
0))))</f>
        <v>1.614987080103359</v>
      </c>
      <c r="J336" s="9">
        <f>IF(H336="Mikro",Pieņēmumi!$B$31*F336*0.5,0)</f>
        <v>0</v>
      </c>
      <c r="K336">
        <v>43</v>
      </c>
      <c r="L336">
        <v>2</v>
      </c>
      <c r="M336" s="2">
        <f t="shared" si="256"/>
        <v>21.5</v>
      </c>
      <c r="N336" s="6">
        <f>ROUNDUP(IF($A336=1,K336/Pieņēmumi!$L$39,IF($A336=2,K336/Pieņēmumi!$L$40,IF($A336=3,K336/Pieņēmumi!$L$41,K336/Pieņēmumi!$L$42))),$N$10)</f>
        <v>3</v>
      </c>
      <c r="O336" s="6">
        <f t="shared" si="262"/>
        <v>14.333333333333334</v>
      </c>
      <c r="P336" s="6" t="str">
        <f>IF(AND(O336&gt;=0,O336&lt;Pieņēmumi!$L$46),0,
IF(AND(O336&gt;= Pieņēmumi!$L$46,O336&lt;Pieņēmumi!$L$47), "Mikro",
IF(AND(O336&gt;=Pieņēmumi!$L$47,O336&lt;Pieņēmumi!$L$48), "Mazs",
IF(AND(O336&gt;=Pieņēmumi!$L$48,O336&lt;Pieņēmumi!$L$49), "Vidējs","Liels"))))</f>
        <v>Vidējs</v>
      </c>
      <c r="Q336" s="9">
        <f>IF(P336="Mikro",Pieņēmumi!$L$31*N336*0.5,
IF(P336="Mazs",Pieņēmumi!$L$31*N336,
IF(P336="Vidējs",Pieņēmumi!$L$32*N336,
IF(P336="Liels",Pieņēmumi!$L$34*N336,
0))))</f>
        <v>2.5193798449612408</v>
      </c>
      <c r="R336" s="9">
        <f>IF(P336="Mikro",Pieņēmumi!$L$31*N336*0.5,0)</f>
        <v>0</v>
      </c>
      <c r="S336">
        <v>48</v>
      </c>
      <c r="T336">
        <v>2</v>
      </c>
      <c r="U336" s="2">
        <f t="shared" si="257"/>
        <v>24</v>
      </c>
      <c r="V336" s="6">
        <f>ROUNDUP(IF($A336=1,S336/Pieņēmumi!$V$39,IF($A336=2,S336/Pieņēmumi!$V$40,IF($A336=3,S336/Pieņēmumi!$V$41,S336/Pieņēmumi!$V$42))),$V$10)</f>
        <v>3</v>
      </c>
      <c r="W336" s="6">
        <f t="shared" si="263"/>
        <v>16</v>
      </c>
      <c r="X336" s="6" t="str">
        <f>IF(AND(W336&gt;=0,W336&lt;Pieņēmumi!$V$46),0,
IF(AND(W336&gt;= Pieņēmumi!$V$46,W336&lt;Pieņēmumi!$V$47), "Mikro",
IF(AND(W336&gt;=Pieņēmumi!$V$47,W336&lt;Pieņēmumi!$V$48), "Mazs",
IF(AND(W336&gt;=Pieņēmumi!$V$48,W336&lt;Pieņēmumi!$V$49), "Vidējs","Liels"))))</f>
        <v>Vidējs</v>
      </c>
      <c r="Y336" s="9">
        <f>IF(X336="Mikro",Pieņēmumi!$V$31*V336*0.5,
IF(X336="Mazs",Pieņēmumi!$V$31*V336,
IF(X336="Vidējs",Pieņēmumi!$V$32*V336,
IF(X336="Liels",Pieņēmumi!$V$34*V336,
0))))</f>
        <v>2.6162790697674421</v>
      </c>
      <c r="Z336" s="9">
        <f>IF(X336="Mikro",Pieņēmumi!$V$31*V336*0.5,0)</f>
        <v>0</v>
      </c>
      <c r="AA336">
        <v>45</v>
      </c>
      <c r="AB336">
        <v>2</v>
      </c>
      <c r="AC336" s="2">
        <f t="shared" si="258"/>
        <v>22.5</v>
      </c>
      <c r="AD336" s="6">
        <f>ROUNDUP(IF($A336=1,AA336/Pieņēmumi!$AF$39,IF($A336=2,AA336/Pieņēmumi!$AF$40,IF($A336=3,AA336/Pieņēmumi!$AF$41,AA336/Pieņēmumi!$AF$42))),$AD$10)</f>
        <v>3</v>
      </c>
      <c r="AE336" s="6">
        <f t="shared" si="264"/>
        <v>15</v>
      </c>
      <c r="AF336" s="6" t="str">
        <f>IF(AND(AE336&gt;=0,AE336&lt;Pieņēmumi!$AF$46),0,
IF(AND(AE336&gt;= Pieņēmumi!$AF$46,AE336&lt;Pieņēmumi!$AF$47), "Mikro",
IF(AND(AE336&gt;=Pieņēmumi!$AF$47,AE336&lt;Pieņēmumi!$AF$48), "Mazs",
IF(AND(AE336&gt;=Pieņēmumi!$AF$48,AE336&lt;Pieņēmumi!$AF$49), "Vidējs","Liels"))))</f>
        <v>Vidējs</v>
      </c>
      <c r="AG336" s="9">
        <f>IF(AF336="Mikro",Pieņēmumi!$AF$31*AD336*0.5,
IF(AF336="Mazs",Pieņēmumi!$AF$31*AD336,
IF(AF336="Vidējs",Pieņēmumi!$AF$32*AD336,
IF(AF336="Liels",Pieņēmumi!$AF$34*AD336,
0))))</f>
        <v>3.1007751937984498</v>
      </c>
      <c r="AH336" s="9">
        <f>IF(AF336="Mikro",Pieņēmumi!$AF$31*AD336*0.5,0)</f>
        <v>0</v>
      </c>
      <c r="AI336">
        <v>35</v>
      </c>
      <c r="AJ336">
        <v>2</v>
      </c>
      <c r="AK336" s="2">
        <f t="shared" si="259"/>
        <v>17.5</v>
      </c>
      <c r="AL336" s="6">
        <f>ROUNDUP(IF($A336=1,AI336/Pieņēmumi!$AR$39,IF($A336=2,AI336/Pieņēmumi!$AR$40,IF($A336=3,AI336/Pieņēmumi!$AR$41,AI336/Pieņēmumi!$AR$42))),$AL$10)</f>
        <v>2</v>
      </c>
      <c r="AM336" s="6">
        <f t="shared" si="265"/>
        <v>17.5</v>
      </c>
      <c r="AN336" s="6" t="str">
        <f>IF(AND(AM336&gt;=0,AM336&lt;Pieņēmumi!$AR$46),0,
IF(AND(AM336&gt;= Pieņēmumi!$AR$46,AM336&lt;Pieņēmumi!$AR$47), "Mikro",
IF(AND(AM336&gt;=Pieņēmumi!$AR$47,AM336&lt;Pieņēmumi!$AR$48), "Mazs",
IF(AND(AM336&gt;=Pieņēmumi!$AR$48,AM336&lt;Pieņēmumi!$AR$49), "Vidējs","Liels"))))</f>
        <v>Vidējs</v>
      </c>
      <c r="AO336" s="9">
        <f>IF(AN336="Mikro",Pieņēmumi!$AR$31*AL336*0.5,
IF(AN336="Mazs",Pieņēmumi!$AR$31*AL336,
IF(AN336="Vidējs",Pieņēmumi!$AR$32*AL336,
IF(AN336="Liels",Pieņēmumi!$AR$34*AL336,
0))))</f>
        <v>2.1963824289405687</v>
      </c>
      <c r="AP336" s="9">
        <f>IF(AN336="Mikro",Pieņēmumi!$AR$31*AL336*0.5,0)</f>
        <v>0</v>
      </c>
      <c r="AQ336">
        <v>46</v>
      </c>
      <c r="AR336">
        <v>2</v>
      </c>
      <c r="AS336" s="2">
        <f t="shared" si="260"/>
        <v>23</v>
      </c>
      <c r="AT336" s="6">
        <f>ROUNDUP(IF($A336=1,AQ336/Pieņēmumi!$BC$39,IF($A336=2,AQ336/Pieņēmumi!$BC$40,IF($A336=3,AQ336/Pieņēmumi!$BC$41,AQ336/Pieņēmumi!$BC$42))),$AT$10)</f>
        <v>2</v>
      </c>
      <c r="AU336" s="6">
        <f t="shared" si="266"/>
        <v>23</v>
      </c>
      <c r="AV336" s="6" t="str">
        <f>IF(AND(AU336&gt;=0,AU336&lt;Pieņēmumi!$BC$46),0,
IF(AND(AU336&gt;= Pieņēmumi!$BC$46,AU336&lt;Pieņēmumi!$BC$47), "Mikro",
IF(AND(AU336&gt;=Pieņēmumi!$BC$47,AU336&lt;Pieņēmumi!$BC$48), "Mazs",
IF(AND(AU336&gt;=Pieņēmumi!$BC$48,AU336&lt;Pieņēmumi!$BC$49), "Vidējs","Liels"))))</f>
        <v>Liels</v>
      </c>
      <c r="AW336" s="9">
        <f>IF(AV336="Mikro",Pieņēmumi!$BC$31*AT336*0.5,
IF(AV336="Mazs",Pieņēmumi!$BC$31*AT336,
IF(AV336="Vidējs",Pieņēmumi!$BC$32*AT336,
IF(AV336="Liels",Pieņēmumi!$BC$34*AT336,
0))))</f>
        <v>3.0303030303030303</v>
      </c>
      <c r="AX336" s="9">
        <f>IF(AV336="Mikro",Pieņēmumi!$BC$31*AT336*0.5,0)</f>
        <v>0</v>
      </c>
      <c r="AY336">
        <v>39</v>
      </c>
      <c r="AZ336">
        <v>2</v>
      </c>
      <c r="BA336" s="2">
        <f t="shared" ref="BA336:BA344" si="277">AY336/AZ336</f>
        <v>19.5</v>
      </c>
      <c r="BB336" s="6">
        <f>ROUNDUP(IF($A336=1,AY336/Pieņēmumi!$BN$39,IF($A336=2,AY336/Pieņēmumi!$BN$40,IF($A336=3,AY336/Pieņēmumi!$BN$41,AY336/Pieņēmumi!$BN$42))),$BB$10)</f>
        <v>2</v>
      </c>
      <c r="BC336" s="6">
        <f t="shared" si="267"/>
        <v>19.5</v>
      </c>
      <c r="BD336" s="6" t="str">
        <f>IF(AND(BC336&gt;=0,BC336&lt;Pieņēmumi!$BN$46),0,
IF(AND(BC336&gt;= Pieņēmumi!$BN$46,BC336&lt;Pieņēmumi!$BN$47), "Mikro",
IF(AND(BC336&gt;=Pieņēmumi!$BN$47,BC336&lt;Pieņēmumi!$BN$48), "Mazs",
IF(AND(BC336&gt;=Pieņēmumi!$BN$48,BC336&lt;Pieņēmumi!$BN$49), "Vidējs","Liels"))))</f>
        <v>Vidējs</v>
      </c>
      <c r="BE336" s="9">
        <f>IF(BD336="Mikro",Pieņēmumi!$BN$31*BB336*0.5,
IF(BD336="Mazs",Pieņēmumi!$BN$31*BB336,
IF(BD336="Vidējs",Pieņēmumi!$BN$32*BB336,
IF(BD336="Liels",Pieņēmumi!$BN$34*BB336,
0))))</f>
        <v>2.454780361757106</v>
      </c>
      <c r="BF336" s="9">
        <f>IF(BD336="Mikro",Pieņēmumi!$BN$31*BB336*0.5,0)</f>
        <v>0</v>
      </c>
      <c r="BG336">
        <v>44</v>
      </c>
      <c r="BH336">
        <v>2</v>
      </c>
      <c r="BI336" s="2">
        <f t="shared" si="249"/>
        <v>22</v>
      </c>
      <c r="BJ336" s="6">
        <f>ROUNDUP(IF($A336=1,BG336/Pieņēmumi!$BY$39,IF($A336=2,BG336/Pieņēmumi!$BY$40,IF($A336=3,BG336/Pieņēmumi!$BY$41,BG336/Pieņēmumi!$BY$42))),$BJ$10)</f>
        <v>2</v>
      </c>
      <c r="BK336" s="6">
        <f t="shared" si="268"/>
        <v>22</v>
      </c>
      <c r="BL336" s="6" t="str">
        <f>IF(AND(BK336&gt;=0,BK336&lt;Pieņēmumi!$BY$46),0,
IF(AND(BK336&gt;= Pieņēmumi!$BY$46,BK336&lt;Pieņēmumi!$BY$47), "Mikro",
IF(AND(BK336&gt;=Pieņēmumi!$BY$47,BK336&lt;Pieņēmumi!$BY$48), "Mazs",
IF(AND(BK336&gt;=Pieņēmumi!$BY$48,BK336&lt;Pieņēmumi!$BY$49), "Vidējs","Liels"))))</f>
        <v>Liels</v>
      </c>
      <c r="BM336" s="9">
        <f>IF(BL336="Mikro",Pieņēmumi!$BY$31*BJ336*0.5,
IF(BL336="Mazs",Pieņēmumi!$BY$31*BJ336,
IF(BL336="Vidējs",Pieņēmumi!$BY$32*BJ336,
IF(BL336="Liels",Pieņēmumi!$BY$34*BJ336,
0))))</f>
        <v>3.3189033189033186</v>
      </c>
      <c r="BN336" s="9">
        <f>IF(BL336="Mikro",Pieņēmumi!$BY$31*BJ336*0.5,0)</f>
        <v>0</v>
      </c>
      <c r="BO336">
        <v>48</v>
      </c>
      <c r="BP336">
        <v>2</v>
      </c>
      <c r="BQ336" s="2">
        <f t="shared" si="253"/>
        <v>24</v>
      </c>
      <c r="BR336" s="6">
        <f>ROUNDUP(IF($A336=1,BO336/Pieņēmumi!$CJ$39,IF($A336=2,BO336/Pieņēmumi!$CJ$40,IF($A336=3,BO336/Pieņēmumi!$CJ$41,BO336/Pieņēmumi!$CJ$42))),$BR$10)</f>
        <v>2</v>
      </c>
      <c r="BS336" s="6">
        <f t="shared" si="269"/>
        <v>24</v>
      </c>
      <c r="BT336" s="6" t="str">
        <f>IF(AND(BS336&gt;=0,BS336&lt;Pieņēmumi!$CJ$46),0,
IF(AND(BS336&gt;= Pieņēmumi!$CJ$46,BS336&lt;Pieņēmumi!$CJ$47), "Mikro",
IF(AND(BS336&gt;=Pieņēmumi!$CJ$47,BS336&lt;Pieņēmumi!$CJ$48), "Mazs",
IF(AND(BS336&gt;=Pieņēmumi!$CJ$48,BS336&lt;Pieņēmumi!$CJ$49), "Vidējs","Liels"))))</f>
        <v>Liels</v>
      </c>
      <c r="BU336" s="9">
        <f>IF(BT336="Mikro",Pieņēmumi!$CJ$31*BR336*0.5,
IF(BT336="Mazs",Pieņēmumi!$CJ$31*BR336,
IF(BT336="Vidējs",Pieņēmumi!$CJ$32*BR336,
IF(BT336="Liels",Pieņēmumi!$CJ$34*BR336,
0))))</f>
        <v>3.3910533910533909</v>
      </c>
      <c r="BV336" s="9">
        <f>IF(BT336="Mikro",Pieņēmumi!$CJ$31*BR336*0.5,0)</f>
        <v>0</v>
      </c>
      <c r="BW336">
        <v>0</v>
      </c>
      <c r="BX336">
        <v>0</v>
      </c>
      <c r="BY336" s="2">
        <v>0</v>
      </c>
      <c r="BZ336" s="6">
        <f>ROUNDUP(IF($A336=1,BW336/Pieņēmumi!$CU$42,IF($A336=2,BW336/Pieņēmumi!$CU$43,IF($A336=3,BW336/Pieņēmumi!$CU$44,BW336/Pieņēmumi!$CU$45))),$CH$10)</f>
        <v>0</v>
      </c>
      <c r="CA336" s="6">
        <f t="shared" si="270"/>
        <v>0</v>
      </c>
      <c r="CB336" s="6">
        <f>IF(AND(CA336&gt;=0,CA336&lt;Pieņēmumi!$CU$49),0,
IF(AND(CA336&gt;=Pieņēmumi!$CU$49,CA336&lt;Pieņēmumi!$CU$50),"Mazs",
IF(AND(CA336&gt;=Pieņēmumi!$CU$50,CA336&lt;Pieņēmumi!$CU$51),"Vidējs","Liels")))</f>
        <v>0</v>
      </c>
      <c r="CC336" s="9">
        <f>IF(CB336="Mazs",Pieņēmumi!$CU$34*BZ336,IF(CB336="Vidējs",Pieņēmumi!$CU$35*BZ336,IF(CB336="Liels",Pieņēmumi!$CU$37*BZ336,0)))</f>
        <v>0</v>
      </c>
      <c r="CD336" s="9">
        <f>IF(CB336="Mazs",(Pieņēmumi!$CU$35-Pieņēmumi!$CU$34)*BZ336,0)</f>
        <v>0</v>
      </c>
      <c r="CE336">
        <v>13</v>
      </c>
      <c r="CF336">
        <v>1</v>
      </c>
      <c r="CG336" s="2">
        <f>CE336/CF336</f>
        <v>13</v>
      </c>
      <c r="CH336" s="6">
        <f>ROUNDUP(IF($A336=1,CE336/Pieņēmumi!$DE$42,IF($A336=2,CE336/Pieņēmumi!$DE$43,IF($A336=3,CE336/Pieņēmumi!$DE$44,CE336/Pieņēmumi!$DE$45))),$CH$10)</f>
        <v>1</v>
      </c>
      <c r="CI336" s="6">
        <f t="shared" si="271"/>
        <v>13</v>
      </c>
      <c r="CJ336" s="6" t="str">
        <f>IF(AND(CI336&gt;=0,CI336&lt;Pieņēmumi!$DE$49),0,
IF(AND(CI336&gt;=Pieņēmumi!$DE$49,CI336&lt;Pieņēmumi!$DE$50),"Mazs",
IF(AND(CI336&gt;=Pieņēmumi!$DE$50,CI336&lt;Pieņēmumi!$DE$51),"Vidējs","Liels")))</f>
        <v>Vidējs</v>
      </c>
      <c r="CK336" s="9">
        <f>IF(CJ336="Mazs",Pieņēmumi!$DE$34*CH336,IF(CJ336="Vidējs",Pieņēmumi!$DE$35*CH336,IF(CJ336="Liels",Pieņēmumi!$DE$37*CH336,0)))</f>
        <v>1.3888888888888891</v>
      </c>
      <c r="CL336" s="9">
        <f>IF(CJ336="Mazs",(Pieņēmumi!$DE$35-Pieņēmumi!$DE$34)*CH336,0)</f>
        <v>0</v>
      </c>
      <c r="CM336">
        <v>17</v>
      </c>
      <c r="CN336">
        <v>1</v>
      </c>
      <c r="CO336" s="2">
        <f>CM336/CN336</f>
        <v>17</v>
      </c>
      <c r="CP336" s="6">
        <f>ROUNDUP(IF($A336=1,CM336/Pieņēmumi!$DO$42,IF($A336=2,CM336/Pieņēmumi!$DO$43,IF($A336=3,CM336/Pieņēmumi!$DO$44,CM336/Pieņēmumi!$DO$45))),$CP$10)</f>
        <v>1</v>
      </c>
      <c r="CQ336" s="6">
        <f t="shared" si="272"/>
        <v>17</v>
      </c>
      <c r="CR336" s="6" t="str">
        <f>IF(AND(CQ336&gt;=0,CQ336&lt;Pieņēmumi!$DO$49),0,
IF(AND(CQ336&gt;=Pieņēmumi!$DO$49,CQ336&lt;Pieņēmumi!$DO$50),"Mazs",
IF(AND(CQ336&gt;=Pieņēmumi!$DO$50,CQ336&lt;Pieņēmumi!$DO$51),"Vidējs","Liels")))</f>
        <v>Vidējs</v>
      </c>
      <c r="CS336" s="9">
        <f>IF(CR336="Mazs",Pieņēmumi!$DO$34*CP336,IF(CR336="Vidējs",Pieņēmumi!$DO$35*CP336,IF(CR336="Liels",Pieņēmumi!$DO$37*CP336,0)))</f>
        <v>1.3888888888888891</v>
      </c>
      <c r="CT336" s="9">
        <f>IF(CR336="Mazs",(Pieņēmumi!$DO$35-Pieņēmumi!$DO$34)*CP336,0)</f>
        <v>0</v>
      </c>
      <c r="CU336" s="6">
        <f t="shared" si="273"/>
        <v>414</v>
      </c>
      <c r="CV336" s="6">
        <f t="shared" si="274"/>
        <v>20</v>
      </c>
      <c r="CW336" s="2">
        <f t="shared" si="275"/>
        <v>20.7</v>
      </c>
      <c r="CX336" t="str">
        <f t="shared" si="276"/>
        <v>Vidējā</v>
      </c>
    </row>
    <row r="337" spans="1:102" x14ac:dyDescent="0.25">
      <c r="A337" s="5">
        <v>3</v>
      </c>
      <c r="B337" s="23">
        <v>0.45195436033057257</v>
      </c>
      <c r="C337">
        <v>16</v>
      </c>
      <c r="D337">
        <v>1</v>
      </c>
      <c r="E337" s="2">
        <f t="shared" si="255"/>
        <v>16</v>
      </c>
      <c r="F337" s="6">
        <f>ROUNDUP(IF($A337=1,C337/Pieņēmumi!$B$39,IF($A337=2,C337/Pieņēmumi!$B$40,IF($A337=3,C337/Pieņēmumi!$B$41,C337/Pieņēmumi!$B$42))),$F$10)</f>
        <v>1</v>
      </c>
      <c r="G337" s="6">
        <f t="shared" si="261"/>
        <v>16</v>
      </c>
      <c r="H337" s="6" t="str">
        <f>IF(AND(G337&gt;=0,G337&lt;Pieņēmumi!$B$46),0,
IF(AND(G337&gt;= Pieņēmumi!$B$46,G337&lt;Pieņēmumi!$B$47), "Mikro",
IF(AND(G337&gt;=Pieņēmumi!$B$47,G337&lt;Pieņēmumi!$B$48), "Mazs",
IF(AND(G337&gt;=Pieņēmumi!$B$48,G337&lt;Pieņēmumi!$B$49), "Vidējs","Liels"))))</f>
        <v>Vidējs</v>
      </c>
      <c r="I337" s="9">
        <f>IF(H337="Mikro",Pieņēmumi!$B$31*F337*0.5,
IF(H337="Mazs",Pieņēmumi!$B$31*F337,
IF(H337="Vidējs",Pieņēmumi!$B$32*F337,
IF(H337="Liels",Pieņēmumi!$B$34*F337,
0))))</f>
        <v>0.8074935400516795</v>
      </c>
      <c r="J337" s="9">
        <f>IF(H337="Mikro",Pieņēmumi!$B$31*F337*0.5,0)</f>
        <v>0</v>
      </c>
      <c r="K337">
        <v>14</v>
      </c>
      <c r="L337">
        <v>1</v>
      </c>
      <c r="M337" s="2">
        <f t="shared" si="256"/>
        <v>14</v>
      </c>
      <c r="N337" s="6">
        <f>ROUNDUP(IF($A337=1,K337/Pieņēmumi!$L$39,IF($A337=2,K337/Pieņēmumi!$L$40,IF($A337=3,K337/Pieņēmumi!$L$41,K337/Pieņēmumi!$L$42))),$N$10)</f>
        <v>1</v>
      </c>
      <c r="O337" s="6">
        <f t="shared" si="262"/>
        <v>14</v>
      </c>
      <c r="P337" s="6" t="str">
        <f>IF(AND(O337&gt;=0,O337&lt;Pieņēmumi!$L$46),0,
IF(AND(O337&gt;= Pieņēmumi!$L$46,O337&lt;Pieņēmumi!$L$47), "Mikro",
IF(AND(O337&gt;=Pieņēmumi!$L$47,O337&lt;Pieņēmumi!$L$48), "Mazs",
IF(AND(O337&gt;=Pieņēmumi!$L$48,O337&lt;Pieņēmumi!$L$49), "Vidējs","Liels"))))</f>
        <v>Vidējs</v>
      </c>
      <c r="Q337" s="9">
        <f>IF(P337="Mikro",Pieņēmumi!$L$31*N337*0.5,
IF(P337="Mazs",Pieņēmumi!$L$31*N337,
IF(P337="Vidējs",Pieņēmumi!$L$32*N337,
IF(P337="Liels",Pieņēmumi!$L$34*N337,
0))))</f>
        <v>0.83979328165374689</v>
      </c>
      <c r="R337" s="9">
        <f>IF(P337="Mikro",Pieņēmumi!$L$31*N337*0.5,0)</f>
        <v>0</v>
      </c>
      <c r="S337">
        <v>9</v>
      </c>
      <c r="T337">
        <v>1</v>
      </c>
      <c r="U337" s="2">
        <f t="shared" si="257"/>
        <v>9</v>
      </c>
      <c r="V337" s="6">
        <f>ROUNDUP(IF($A337=1,S337/Pieņēmumi!$V$39,IF($A337=2,S337/Pieņēmumi!$V$40,IF($A337=3,S337/Pieņēmumi!$V$41,S337/Pieņēmumi!$V$42))),$V$10)</f>
        <v>1</v>
      </c>
      <c r="W337" s="6">
        <f t="shared" si="263"/>
        <v>9</v>
      </c>
      <c r="X337" s="6" t="str">
        <f>IF(AND(W337&gt;=0,W337&lt;Pieņēmumi!$V$46),0,
IF(AND(W337&gt;= Pieņēmumi!$V$46,W337&lt;Pieņēmumi!$V$47), "Mikro",
IF(AND(W337&gt;=Pieņēmumi!$V$47,W337&lt;Pieņēmumi!$V$48), "Mazs",
IF(AND(W337&gt;=Pieņēmumi!$V$48,W337&lt;Pieņēmumi!$V$49), "Vidējs","Liels"))))</f>
        <v>Mazs</v>
      </c>
      <c r="Y337" s="9">
        <f>IF(X337="Mikro",Pieņēmumi!$V$31*V337*0.5,
IF(X337="Mazs",Pieņēmumi!$V$31*V337,
IF(X337="Vidējs",Pieņēmumi!$V$32*V337,
IF(X337="Liels",Pieņēmumi!$V$34*V337,
0))))</f>
        <v>0.77808901338313108</v>
      </c>
      <c r="Z337" s="9">
        <f>IF(X337="Mikro",Pieņēmumi!$V$31*V337*0.5,0)</f>
        <v>0</v>
      </c>
      <c r="AA337">
        <v>6</v>
      </c>
      <c r="AB337">
        <v>0</v>
      </c>
      <c r="AC337" s="2">
        <v>0</v>
      </c>
      <c r="AD337" s="6">
        <f>ROUNDUP(IF($A337=1,AA337/Pieņēmumi!$AF$39,IF($A337=2,AA337/Pieņēmumi!$AF$40,IF($A337=3,AA337/Pieņēmumi!$AF$41,AA337/Pieņēmumi!$AF$42))),$AD$10)</f>
        <v>1</v>
      </c>
      <c r="AE337" s="6">
        <f t="shared" si="264"/>
        <v>6</v>
      </c>
      <c r="AF337" s="6" t="str">
        <f>IF(AND(AE337&gt;=0,AE337&lt;Pieņēmumi!$AF$46),0,
IF(AND(AE337&gt;= Pieņēmumi!$AF$46,AE337&lt;Pieņēmumi!$AF$47), "Mikro",
IF(AND(AE337&gt;=Pieņēmumi!$AF$47,AE337&lt;Pieņēmumi!$AF$48), "Mazs",
IF(AND(AE337&gt;=Pieņēmumi!$AF$48,AE337&lt;Pieņēmumi!$AF$49), "Vidējs","Liels"))))</f>
        <v>Mikro</v>
      </c>
      <c r="AG337" s="9">
        <f>IF(AF337="Mikro",Pieņēmumi!$AF$31*AD337*0.5,
IF(AF337="Mazs",Pieņēmumi!$AF$31*AD337,
IF(AF337="Vidējs",Pieņēmumi!$AF$32*AD337,
IF(AF337="Liels",Pieņēmumi!$AF$34*AD337,
0))))</f>
        <v>0.42016806722689076</v>
      </c>
      <c r="AH337" s="9">
        <f>IF(AF337="Mikro",Pieņēmumi!$AF$31*AD337*0.5,0)</f>
        <v>0.42016806722689076</v>
      </c>
      <c r="AI337">
        <v>5</v>
      </c>
      <c r="AJ337">
        <v>1</v>
      </c>
      <c r="AK337" s="2">
        <f t="shared" si="259"/>
        <v>5</v>
      </c>
      <c r="AL337" s="6">
        <f>ROUNDUP(IF($A337=1,AI337/Pieņēmumi!$AR$39,IF($A337=2,AI337/Pieņēmumi!$AR$40,IF($A337=3,AI337/Pieņēmumi!$AR$41,AI337/Pieņēmumi!$AR$42))),$AL$10)</f>
        <v>1</v>
      </c>
      <c r="AM337" s="6">
        <f t="shared" si="265"/>
        <v>5</v>
      </c>
      <c r="AN337" s="6" t="str">
        <f>IF(AND(AM337&gt;=0,AM337&lt;Pieņēmumi!$AR$46),0,
IF(AND(AM337&gt;= Pieņēmumi!$AR$46,AM337&lt;Pieņēmumi!$AR$47), "Mikro",
IF(AND(AM337&gt;=Pieņēmumi!$AR$47,AM337&lt;Pieņēmumi!$AR$48), "Mazs",
IF(AND(AM337&gt;=Pieņēmumi!$AR$48,AM337&lt;Pieņēmumi!$AR$49), "Vidējs","Liels"))))</f>
        <v>Mikro</v>
      </c>
      <c r="AO337" s="9">
        <f>IF(AN337="Mikro",Pieņēmumi!$AR$31*AL337*0.5,
IF(AN337="Mazs",Pieņēmumi!$AR$31*AL337,
IF(AN337="Vidējs",Pieņēmumi!$AR$32*AL337,
IF(AN337="Liels",Pieņēmumi!$AR$34*AL337,
0))))</f>
        <v>0.45129162776221604</v>
      </c>
      <c r="AP337" s="9">
        <f>IF(AN337="Mikro",Pieņēmumi!$AR$31*AL337*0.5,0)</f>
        <v>0.45129162776221604</v>
      </c>
      <c r="AQ337">
        <v>18</v>
      </c>
      <c r="AR337">
        <v>1</v>
      </c>
      <c r="AS337" s="2">
        <f t="shared" si="260"/>
        <v>18</v>
      </c>
      <c r="AT337" s="6">
        <f>ROUNDUP(IF($A337=1,AQ337/Pieņēmumi!$BC$39,IF($A337=2,AQ337/Pieņēmumi!$BC$40,IF($A337=3,AQ337/Pieņēmumi!$BC$41,AQ337/Pieņēmumi!$BC$42))),$AT$10)</f>
        <v>1</v>
      </c>
      <c r="AU337" s="6">
        <f t="shared" si="266"/>
        <v>18</v>
      </c>
      <c r="AV337" s="6" t="str">
        <f>IF(AND(AU337&gt;=0,AU337&lt;Pieņēmumi!$BC$46),0,
IF(AND(AU337&gt;= Pieņēmumi!$BC$46,AU337&lt;Pieņēmumi!$BC$47), "Mikro",
IF(AND(AU337&gt;=Pieņēmumi!$BC$47,AU337&lt;Pieņēmumi!$BC$48), "Mazs",
IF(AND(AU337&gt;=Pieņēmumi!$BC$48,AU337&lt;Pieņēmumi!$BC$49), "Vidējs","Liels"))))</f>
        <v>Vidējs</v>
      </c>
      <c r="AW337" s="9">
        <f>IF(AV337="Mikro",Pieņēmumi!$BC$31*AT337*0.5,
IF(AV337="Mazs",Pieņēmumi!$BC$31*AT337,
IF(AV337="Vidējs",Pieņēmumi!$BC$32*AT337,
IF(AV337="Liels",Pieņēmumi!$BC$34*AT337,
0))))</f>
        <v>1.1627906976744187</v>
      </c>
      <c r="AX337" s="9">
        <f>IF(AV337="Mikro",Pieņēmumi!$BC$31*AT337*0.5,0)</f>
        <v>0</v>
      </c>
      <c r="AY337">
        <v>8</v>
      </c>
      <c r="AZ337">
        <v>1</v>
      </c>
      <c r="BA337" s="2">
        <f t="shared" si="277"/>
        <v>8</v>
      </c>
      <c r="BB337" s="6">
        <f>ROUNDUP(IF($A337=1,AY337/Pieņēmumi!$BN$39,IF($A337=2,AY337/Pieņēmumi!$BN$40,IF($A337=3,AY337/Pieņēmumi!$BN$41,AY337/Pieņēmumi!$BN$42))),$BB$10)</f>
        <v>1</v>
      </c>
      <c r="BC337" s="6">
        <f t="shared" si="267"/>
        <v>8</v>
      </c>
      <c r="BD337" s="6" t="str">
        <f>IF(AND(BC337&gt;=0,BC337&lt;Pieņēmumi!$BN$46),0,
IF(AND(BC337&gt;= Pieņēmumi!$BN$46,BC337&lt;Pieņēmumi!$BN$47), "Mikro",
IF(AND(BC337&gt;=Pieņēmumi!$BN$47,BC337&lt;Pieņēmumi!$BN$48), "Mazs",
IF(AND(BC337&gt;=Pieņēmumi!$BN$48,BC337&lt;Pieņēmumi!$BN$49), "Vidējs","Liels"))))</f>
        <v>Mazs</v>
      </c>
      <c r="BE337" s="9">
        <f>IF(BD337="Mikro",Pieņēmumi!$BN$31*BB337*0.5,
IF(BD337="Mazs",Pieņēmumi!$BN$31*BB337,
IF(BD337="Vidējs",Pieņēmumi!$BN$32*BB337,
IF(BD337="Liels",Pieņēmumi!$BN$34*BB337,
0))))</f>
        <v>1.0270774976657331</v>
      </c>
      <c r="BF337" s="9">
        <f>IF(BD337="Mikro",Pieņēmumi!$BN$31*BB337*0.5,0)</f>
        <v>0</v>
      </c>
      <c r="BG337">
        <v>14</v>
      </c>
      <c r="BH337">
        <v>1</v>
      </c>
      <c r="BI337" s="2">
        <f t="shared" si="249"/>
        <v>14</v>
      </c>
      <c r="BJ337" s="6">
        <f>ROUNDUP(IF($A337=1,BG337/Pieņēmumi!$BY$39,IF($A337=2,BG337/Pieņēmumi!$BY$40,IF($A337=3,BG337/Pieņēmumi!$BY$41,BG337/Pieņēmumi!$BY$42))),$BJ$10)</f>
        <v>1</v>
      </c>
      <c r="BK337" s="6">
        <f t="shared" si="268"/>
        <v>14</v>
      </c>
      <c r="BL337" s="6" t="str">
        <f>IF(AND(BK337&gt;=0,BK337&lt;Pieņēmumi!$BY$46),0,
IF(AND(BK337&gt;= Pieņēmumi!$BY$46,BK337&lt;Pieņēmumi!$BY$47), "Mikro",
IF(AND(BK337&gt;=Pieņēmumi!$BY$47,BK337&lt;Pieņēmumi!$BY$48), "Mazs",
IF(AND(BK337&gt;=Pieņēmumi!$BY$48,BK337&lt;Pieņēmumi!$BY$49), "Vidējs","Liels"))))</f>
        <v>Vidējs</v>
      </c>
      <c r="BM337" s="9">
        <f>IF(BL337="Mikro",Pieņēmumi!$BY$31*BJ337*0.5,
IF(BL337="Mazs",Pieņēmumi!$BY$31*BJ337,
IF(BL337="Vidējs",Pieņēmumi!$BY$32*BJ337,
IF(BL337="Liels",Pieņēmumi!$BY$34*BJ337,
0))))</f>
        <v>1.2919896640826873</v>
      </c>
      <c r="BN337" s="9">
        <f>IF(BL337="Mikro",Pieņēmumi!$BY$31*BJ337*0.5,0)</f>
        <v>0</v>
      </c>
      <c r="BO337">
        <v>12</v>
      </c>
      <c r="BP337">
        <v>1</v>
      </c>
      <c r="BQ337" s="2">
        <f t="shared" si="253"/>
        <v>12</v>
      </c>
      <c r="BR337" s="6">
        <f>ROUNDUP(IF($A337=1,BO337/Pieņēmumi!$CJ$39,IF($A337=2,BO337/Pieņēmumi!$CJ$40,IF($A337=3,BO337/Pieņēmumi!$CJ$41,BO337/Pieņēmumi!$CJ$42))),$BR$10)</f>
        <v>1</v>
      </c>
      <c r="BS337" s="6">
        <f t="shared" si="269"/>
        <v>12</v>
      </c>
      <c r="BT337" s="6" t="str">
        <f>IF(AND(BS337&gt;=0,BS337&lt;Pieņēmumi!$CJ$46),0,
IF(AND(BS337&gt;= Pieņēmumi!$CJ$46,BS337&lt;Pieņēmumi!$CJ$47), "Mikro",
IF(AND(BS337&gt;=Pieņēmumi!$CJ$47,BS337&lt;Pieņēmumi!$CJ$48), "Mazs",
IF(AND(BS337&gt;=Pieņēmumi!$CJ$48,BS337&lt;Pieņēmumi!$CJ$49), "Vidējs","Liels"))))</f>
        <v>Vidējs</v>
      </c>
      <c r="BU337" s="9">
        <f>IF(BT337="Mikro",Pieņēmumi!$CJ$31*BR337*0.5,
IF(BT337="Mazs",Pieņēmumi!$CJ$31*BR337,
IF(BT337="Vidējs",Pieņēmumi!$CJ$32*BR337,
IF(BT337="Liels",Pieņēmumi!$CJ$34*BR337,
0))))</f>
        <v>1.2919896640826873</v>
      </c>
      <c r="BV337" s="9">
        <f>IF(BT337="Mikro",Pieņēmumi!$CJ$31*BR337*0.5,0)</f>
        <v>0</v>
      </c>
      <c r="BW337">
        <v>0</v>
      </c>
      <c r="BX337">
        <v>0</v>
      </c>
      <c r="BY337" s="2">
        <v>0</v>
      </c>
      <c r="BZ337" s="6">
        <f>ROUNDUP(IF($A337=1,BW337/Pieņēmumi!$CU$42,IF($A337=2,BW337/Pieņēmumi!$CU$43,IF($A337=3,BW337/Pieņēmumi!$CU$44,BW337/Pieņēmumi!$CU$45))),$CH$10)</f>
        <v>0</v>
      </c>
      <c r="CA337" s="6">
        <f t="shared" si="270"/>
        <v>0</v>
      </c>
      <c r="CB337" s="6">
        <f>IF(AND(CA337&gt;=0,CA337&lt;Pieņēmumi!$CU$49),0,
IF(AND(CA337&gt;=Pieņēmumi!$CU$49,CA337&lt;Pieņēmumi!$CU$50),"Mazs",
IF(AND(CA337&gt;=Pieņēmumi!$CU$50,CA337&lt;Pieņēmumi!$CU$51),"Vidējs","Liels")))</f>
        <v>0</v>
      </c>
      <c r="CC337" s="9">
        <f>IF(CB337="Mazs",Pieņēmumi!$CU$34*BZ337,IF(CB337="Vidējs",Pieņēmumi!$CU$35*BZ337,IF(CB337="Liels",Pieņēmumi!$CU$37*BZ337,0)))</f>
        <v>0</v>
      </c>
      <c r="CD337" s="9">
        <f>IF(CB337="Mazs",(Pieņēmumi!$CU$35-Pieņēmumi!$CU$34)*BZ337,0)</f>
        <v>0</v>
      </c>
      <c r="CE337">
        <v>0</v>
      </c>
      <c r="CF337">
        <v>0</v>
      </c>
      <c r="CG337" s="2">
        <v>0</v>
      </c>
      <c r="CH337" s="6">
        <f>ROUNDUP(IF($A337=1,CE337/Pieņēmumi!$DE$42,IF($A337=2,CE337/Pieņēmumi!$DE$43,IF($A337=3,CE337/Pieņēmumi!$DE$44,CE337/Pieņēmumi!$DE$45))),$CH$10)</f>
        <v>0</v>
      </c>
      <c r="CI337" s="6">
        <f t="shared" si="271"/>
        <v>0</v>
      </c>
      <c r="CJ337" s="6">
        <f>IF(AND(CI337&gt;=0,CI337&lt;Pieņēmumi!$DE$49),0,
IF(AND(CI337&gt;=Pieņēmumi!$DE$49,CI337&lt;Pieņēmumi!$DE$50),"Mazs",
IF(AND(CI337&gt;=Pieņēmumi!$DE$50,CI337&lt;Pieņēmumi!$DE$51),"Vidējs","Liels")))</f>
        <v>0</v>
      </c>
      <c r="CK337" s="9">
        <f>IF(CJ337="Mazs",Pieņēmumi!$DE$34*CH337,IF(CJ337="Vidējs",Pieņēmumi!$DE$35*CH337,IF(CJ337="Liels",Pieņēmumi!$DE$37*CH337,0)))</f>
        <v>0</v>
      </c>
      <c r="CL337" s="9">
        <f>IF(CJ337="Mazs",(Pieņēmumi!$DE$35-Pieņēmumi!$DE$34)*CH337,0)</f>
        <v>0</v>
      </c>
      <c r="CM337">
        <v>0</v>
      </c>
      <c r="CN337">
        <v>0</v>
      </c>
      <c r="CO337" s="2">
        <v>0</v>
      </c>
      <c r="CP337" s="6">
        <f>ROUNDUP(IF($A337=1,CM337/Pieņēmumi!$DO$42,IF($A337=2,CM337/Pieņēmumi!$DO$43,IF($A337=3,CM337/Pieņēmumi!$DO$44,CM337/Pieņēmumi!$DO$45))),$CP$10)</f>
        <v>0</v>
      </c>
      <c r="CQ337" s="6">
        <f t="shared" si="272"/>
        <v>0</v>
      </c>
      <c r="CR337" s="6">
        <f>IF(AND(CQ337&gt;=0,CQ337&lt;Pieņēmumi!$DO$49),0,
IF(AND(CQ337&gt;=Pieņēmumi!$DO$49,CQ337&lt;Pieņēmumi!$DO$50),"Mazs",
IF(AND(CQ337&gt;=Pieņēmumi!$DO$50,CQ337&lt;Pieņēmumi!$DO$51),"Vidējs","Liels")))</f>
        <v>0</v>
      </c>
      <c r="CS337" s="9">
        <f>IF(CR337="Mazs",Pieņēmumi!$DO$34*CP337,IF(CR337="Vidējs",Pieņēmumi!$DO$35*CP337,IF(CR337="Liels",Pieņēmumi!$DO$37*CP337,0)))</f>
        <v>0</v>
      </c>
      <c r="CT337" s="9">
        <f>IF(CR337="Mazs",(Pieņēmumi!$DO$35-Pieņēmumi!$DO$34)*CP337,0)</f>
        <v>0</v>
      </c>
      <c r="CU337" s="6">
        <f t="shared" si="273"/>
        <v>102</v>
      </c>
      <c r="CV337" s="6">
        <f t="shared" si="274"/>
        <v>8</v>
      </c>
      <c r="CW337" s="2">
        <f t="shared" si="275"/>
        <v>12.75</v>
      </c>
      <c r="CX337" t="str">
        <f t="shared" si="276"/>
        <v>Vidējā</v>
      </c>
    </row>
    <row r="338" spans="1:102" x14ac:dyDescent="0.25">
      <c r="A338" s="5">
        <v>3</v>
      </c>
      <c r="B338" s="23">
        <v>0.44795658130258098</v>
      </c>
      <c r="C338">
        <v>46</v>
      </c>
      <c r="D338">
        <v>2</v>
      </c>
      <c r="E338" s="2">
        <f t="shared" si="255"/>
        <v>23</v>
      </c>
      <c r="F338" s="6">
        <f>ROUNDUP(IF($A338=1,C338/Pieņēmumi!$B$39,IF($A338=2,C338/Pieņēmumi!$B$40,IF($A338=3,C338/Pieņēmumi!$B$41,C338/Pieņēmumi!$B$42))),$F$10)</f>
        <v>3</v>
      </c>
      <c r="G338" s="6">
        <f t="shared" si="261"/>
        <v>15.333333333333334</v>
      </c>
      <c r="H338" s="6" t="str">
        <f>IF(AND(G338&gt;=0,G338&lt;Pieņēmumi!$B$46),0,
IF(AND(G338&gt;= Pieņēmumi!$B$46,G338&lt;Pieņēmumi!$B$47), "Mikro",
IF(AND(G338&gt;=Pieņēmumi!$B$47,G338&lt;Pieņēmumi!$B$48), "Mazs",
IF(AND(G338&gt;=Pieņēmumi!$B$48,G338&lt;Pieņēmumi!$B$49), "Vidējs","Liels"))))</f>
        <v>Vidējs</v>
      </c>
      <c r="I338" s="9">
        <f>IF(H338="Mikro",Pieņēmumi!$B$31*F338*0.5,
IF(H338="Mazs",Pieņēmumi!$B$31*F338,
IF(H338="Vidējs",Pieņēmumi!$B$32*F338,
IF(H338="Liels",Pieņēmumi!$B$34*F338,
0))))</f>
        <v>2.4224806201550386</v>
      </c>
      <c r="J338" s="9">
        <f>IF(H338="Mikro",Pieņēmumi!$B$31*F338*0.5,0)</f>
        <v>0</v>
      </c>
      <c r="K338">
        <v>32</v>
      </c>
      <c r="L338">
        <v>2</v>
      </c>
      <c r="M338" s="2">
        <f t="shared" si="256"/>
        <v>16</v>
      </c>
      <c r="N338" s="6">
        <f>ROUNDUP(IF($A338=1,K338/Pieņēmumi!$L$39,IF($A338=2,K338/Pieņēmumi!$L$40,IF($A338=3,K338/Pieņēmumi!$L$41,K338/Pieņēmumi!$L$42))),$N$10)</f>
        <v>2</v>
      </c>
      <c r="O338" s="6">
        <f t="shared" si="262"/>
        <v>16</v>
      </c>
      <c r="P338" s="6" t="str">
        <f>IF(AND(O338&gt;=0,O338&lt;Pieņēmumi!$L$46),0,
IF(AND(O338&gt;= Pieņēmumi!$L$46,O338&lt;Pieņēmumi!$L$47), "Mikro",
IF(AND(O338&gt;=Pieņēmumi!$L$47,O338&lt;Pieņēmumi!$L$48), "Mazs",
IF(AND(O338&gt;=Pieņēmumi!$L$48,O338&lt;Pieņēmumi!$L$49), "Vidējs","Liels"))))</f>
        <v>Vidējs</v>
      </c>
      <c r="Q338" s="9">
        <f>IF(P338="Mikro",Pieņēmumi!$L$31*N338*0.5,
IF(P338="Mazs",Pieņēmumi!$L$31*N338,
IF(P338="Vidējs",Pieņēmumi!$L$32*N338,
IF(P338="Liels",Pieņēmumi!$L$34*N338,
0))))</f>
        <v>1.6795865633074938</v>
      </c>
      <c r="R338" s="9">
        <f>IF(P338="Mikro",Pieņēmumi!$L$31*N338*0.5,0)</f>
        <v>0</v>
      </c>
      <c r="S338">
        <v>28</v>
      </c>
      <c r="T338">
        <v>2</v>
      </c>
      <c r="U338" s="2">
        <f t="shared" si="257"/>
        <v>14</v>
      </c>
      <c r="V338" s="6">
        <f>ROUNDUP(IF($A338=1,S338/Pieņēmumi!$V$39,IF($A338=2,S338/Pieņēmumi!$V$40,IF($A338=3,S338/Pieņēmumi!$V$41,S338/Pieņēmumi!$V$42))),$V$10)</f>
        <v>2</v>
      </c>
      <c r="W338" s="6">
        <f t="shared" si="263"/>
        <v>14</v>
      </c>
      <c r="X338" s="6" t="str">
        <f>IF(AND(W338&gt;=0,W338&lt;Pieņēmumi!$V$46),0,
IF(AND(W338&gt;= Pieņēmumi!$V$46,W338&lt;Pieņēmumi!$V$47), "Mikro",
IF(AND(W338&gt;=Pieņēmumi!$V$47,W338&lt;Pieņēmumi!$V$48), "Mazs",
IF(AND(W338&gt;=Pieņēmumi!$V$48,W338&lt;Pieņēmumi!$V$49), "Vidējs","Liels"))))</f>
        <v>Vidējs</v>
      </c>
      <c r="Y338" s="9">
        <f>IF(X338="Mikro",Pieņēmumi!$V$31*V338*0.5,
IF(X338="Mazs",Pieņēmumi!$V$31*V338,
IF(X338="Vidējs",Pieņēmumi!$V$32*V338,
IF(X338="Liels",Pieņēmumi!$V$34*V338,
0))))</f>
        <v>1.7441860465116281</v>
      </c>
      <c r="Z338" s="9">
        <f>IF(X338="Mikro",Pieņēmumi!$V$31*V338*0.5,0)</f>
        <v>0</v>
      </c>
      <c r="AA338">
        <v>28</v>
      </c>
      <c r="AB338">
        <v>1</v>
      </c>
      <c r="AC338" s="2">
        <f t="shared" ref="AC338:AC343" si="278">AA338/AB338</f>
        <v>28</v>
      </c>
      <c r="AD338" s="6">
        <f>ROUNDUP(IF($A338=1,AA338/Pieņēmumi!$AF$39,IF($A338=2,AA338/Pieņēmumi!$AF$40,IF($A338=3,AA338/Pieņēmumi!$AF$41,AA338/Pieņēmumi!$AF$42))),$AD$10)</f>
        <v>2</v>
      </c>
      <c r="AE338" s="6">
        <f t="shared" si="264"/>
        <v>14</v>
      </c>
      <c r="AF338" s="6" t="str">
        <f>IF(AND(AE338&gt;=0,AE338&lt;Pieņēmumi!$AF$46),0,
IF(AND(AE338&gt;= Pieņēmumi!$AF$46,AE338&lt;Pieņēmumi!$AF$47), "Mikro",
IF(AND(AE338&gt;=Pieņēmumi!$AF$47,AE338&lt;Pieņēmumi!$AF$48), "Mazs",
IF(AND(AE338&gt;=Pieņēmumi!$AF$48,AE338&lt;Pieņēmumi!$AF$49), "Vidējs","Liels"))))</f>
        <v>Vidējs</v>
      </c>
      <c r="AG338" s="9">
        <f>IF(AF338="Mikro",Pieņēmumi!$AF$31*AD338*0.5,
IF(AF338="Mazs",Pieņēmumi!$AF$31*AD338,
IF(AF338="Vidējs",Pieņēmumi!$AF$32*AD338,
IF(AF338="Liels",Pieņēmumi!$AF$34*AD338,
0))))</f>
        <v>2.0671834625323</v>
      </c>
      <c r="AH338" s="9">
        <f>IF(AF338="Mikro",Pieņēmumi!$AF$31*AD338*0.5,0)</f>
        <v>0</v>
      </c>
      <c r="AI338">
        <v>33</v>
      </c>
      <c r="AJ338">
        <v>2</v>
      </c>
      <c r="AK338" s="2">
        <f t="shared" si="259"/>
        <v>16.5</v>
      </c>
      <c r="AL338" s="6">
        <f>ROUNDUP(IF($A338=1,AI338/Pieņēmumi!$AR$39,IF($A338=2,AI338/Pieņēmumi!$AR$40,IF($A338=3,AI338/Pieņēmumi!$AR$41,AI338/Pieņēmumi!$AR$42))),$AL$10)</f>
        <v>2</v>
      </c>
      <c r="AM338" s="6">
        <f t="shared" si="265"/>
        <v>16.5</v>
      </c>
      <c r="AN338" s="6" t="str">
        <f>IF(AND(AM338&gt;=0,AM338&lt;Pieņēmumi!$AR$46),0,
IF(AND(AM338&gt;= Pieņēmumi!$AR$46,AM338&lt;Pieņēmumi!$AR$47), "Mikro",
IF(AND(AM338&gt;=Pieņēmumi!$AR$47,AM338&lt;Pieņēmumi!$AR$48), "Mazs",
IF(AND(AM338&gt;=Pieņēmumi!$AR$48,AM338&lt;Pieņēmumi!$AR$49), "Vidējs","Liels"))))</f>
        <v>Vidējs</v>
      </c>
      <c r="AO338" s="9">
        <f>IF(AN338="Mikro",Pieņēmumi!$AR$31*AL338*0.5,
IF(AN338="Mazs",Pieņēmumi!$AR$31*AL338,
IF(AN338="Vidējs",Pieņēmumi!$AR$32*AL338,
IF(AN338="Liels",Pieņēmumi!$AR$34*AL338,
0))))</f>
        <v>2.1963824289405687</v>
      </c>
      <c r="AP338" s="9">
        <f>IF(AN338="Mikro",Pieņēmumi!$AR$31*AL338*0.5,0)</f>
        <v>0</v>
      </c>
      <c r="AQ338">
        <v>45</v>
      </c>
      <c r="AR338">
        <v>2</v>
      </c>
      <c r="AS338" s="2">
        <f t="shared" si="260"/>
        <v>22.5</v>
      </c>
      <c r="AT338" s="6">
        <f>ROUNDUP(IF($A338=1,AQ338/Pieņēmumi!$BC$39,IF($A338=2,AQ338/Pieņēmumi!$BC$40,IF($A338=3,AQ338/Pieņēmumi!$BC$41,AQ338/Pieņēmumi!$BC$42))),$AT$10)</f>
        <v>2</v>
      </c>
      <c r="AU338" s="6">
        <f t="shared" si="266"/>
        <v>22.5</v>
      </c>
      <c r="AV338" s="6" t="str">
        <f>IF(AND(AU338&gt;=0,AU338&lt;Pieņēmumi!$BC$46),0,
IF(AND(AU338&gt;= Pieņēmumi!$BC$46,AU338&lt;Pieņēmumi!$BC$47), "Mikro",
IF(AND(AU338&gt;=Pieņēmumi!$BC$47,AU338&lt;Pieņēmumi!$BC$48), "Mazs",
IF(AND(AU338&gt;=Pieņēmumi!$BC$48,AU338&lt;Pieņēmumi!$BC$49), "Vidējs","Liels"))))</f>
        <v>Liels</v>
      </c>
      <c r="AW338" s="9">
        <f>IF(AV338="Mikro",Pieņēmumi!$BC$31*AT338*0.5,
IF(AV338="Mazs",Pieņēmumi!$BC$31*AT338,
IF(AV338="Vidējs",Pieņēmumi!$BC$32*AT338,
IF(AV338="Liels",Pieņēmumi!$BC$34*AT338,
0))))</f>
        <v>3.0303030303030303</v>
      </c>
      <c r="AX338" s="9">
        <f>IF(AV338="Mikro",Pieņēmumi!$BC$31*AT338*0.5,0)</f>
        <v>0</v>
      </c>
      <c r="AY338">
        <v>52</v>
      </c>
      <c r="AZ338">
        <v>3</v>
      </c>
      <c r="BA338" s="2">
        <f t="shared" si="277"/>
        <v>17.333333333333332</v>
      </c>
      <c r="BB338" s="6">
        <f>ROUNDUP(IF($A338=1,AY338/Pieņēmumi!$BN$39,IF($A338=2,AY338/Pieņēmumi!$BN$40,IF($A338=3,AY338/Pieņēmumi!$BN$41,AY338/Pieņēmumi!$BN$42))),$BB$10)</f>
        <v>3</v>
      </c>
      <c r="BC338" s="6">
        <f t="shared" si="267"/>
        <v>17.333333333333332</v>
      </c>
      <c r="BD338" s="6" t="str">
        <f>IF(AND(BC338&gt;=0,BC338&lt;Pieņēmumi!$BN$46),0,
IF(AND(BC338&gt;= Pieņēmumi!$BN$46,BC338&lt;Pieņēmumi!$BN$47), "Mikro",
IF(AND(BC338&gt;=Pieņēmumi!$BN$47,BC338&lt;Pieņēmumi!$BN$48), "Mazs",
IF(AND(BC338&gt;=Pieņēmumi!$BN$48,BC338&lt;Pieņēmumi!$BN$49), "Vidējs","Liels"))))</f>
        <v>Vidējs</v>
      </c>
      <c r="BE338" s="9">
        <f>IF(BD338="Mikro",Pieņēmumi!$BN$31*BB338*0.5,
IF(BD338="Mazs",Pieņēmumi!$BN$31*BB338,
IF(BD338="Vidējs",Pieņēmumi!$BN$32*BB338,
IF(BD338="Liels",Pieņēmumi!$BN$34*BB338,
0))))</f>
        <v>3.6821705426356592</v>
      </c>
      <c r="BF338" s="9">
        <f>IF(BD338="Mikro",Pieņēmumi!$BN$31*BB338*0.5,0)</f>
        <v>0</v>
      </c>
      <c r="BG338">
        <v>35</v>
      </c>
      <c r="BH338">
        <v>2</v>
      </c>
      <c r="BI338" s="2">
        <f t="shared" si="249"/>
        <v>17.5</v>
      </c>
      <c r="BJ338" s="6">
        <f>ROUNDUP(IF($A338=1,BG338/Pieņēmumi!$BY$39,IF($A338=2,BG338/Pieņēmumi!$BY$40,IF($A338=3,BG338/Pieņēmumi!$BY$41,BG338/Pieņēmumi!$BY$42))),$BJ$10)</f>
        <v>2</v>
      </c>
      <c r="BK338" s="6">
        <f t="shared" si="268"/>
        <v>17.5</v>
      </c>
      <c r="BL338" s="6" t="str">
        <f>IF(AND(BK338&gt;=0,BK338&lt;Pieņēmumi!$BY$46),0,
IF(AND(BK338&gt;= Pieņēmumi!$BY$46,BK338&lt;Pieņēmumi!$BY$47), "Mikro",
IF(AND(BK338&gt;=Pieņēmumi!$BY$47,BK338&lt;Pieņēmumi!$BY$48), "Mazs",
IF(AND(BK338&gt;=Pieņēmumi!$BY$48,BK338&lt;Pieņēmumi!$BY$49), "Vidējs","Liels"))))</f>
        <v>Vidējs</v>
      </c>
      <c r="BM338" s="9">
        <f>IF(BL338="Mikro",Pieņēmumi!$BY$31*BJ338*0.5,
IF(BL338="Mazs",Pieņēmumi!$BY$31*BJ338,
IF(BL338="Vidējs",Pieņēmumi!$BY$32*BJ338,
IF(BL338="Liels",Pieņēmumi!$BY$34*BJ338,
0))))</f>
        <v>2.5839793281653747</v>
      </c>
      <c r="BN338" s="9">
        <f>IF(BL338="Mikro",Pieņēmumi!$BY$31*BJ338*0.5,0)</f>
        <v>0</v>
      </c>
      <c r="BO338">
        <v>41</v>
      </c>
      <c r="BP338">
        <v>2</v>
      </c>
      <c r="BQ338" s="2">
        <f t="shared" si="253"/>
        <v>20.5</v>
      </c>
      <c r="BR338" s="6">
        <f>ROUNDUP(IF($A338=1,BO338/Pieņēmumi!$CJ$39,IF($A338=2,BO338/Pieņēmumi!$CJ$40,IF($A338=3,BO338/Pieņēmumi!$CJ$41,BO338/Pieņēmumi!$CJ$42))),$BR$10)</f>
        <v>2</v>
      </c>
      <c r="BS338" s="6">
        <f t="shared" si="269"/>
        <v>20.5</v>
      </c>
      <c r="BT338" s="6" t="str">
        <f>IF(AND(BS338&gt;=0,BS338&lt;Pieņēmumi!$CJ$46),0,
IF(AND(BS338&gt;= Pieņēmumi!$CJ$46,BS338&lt;Pieņēmumi!$CJ$47), "Mikro",
IF(AND(BS338&gt;=Pieņēmumi!$CJ$47,BS338&lt;Pieņēmumi!$CJ$48), "Mazs",
IF(AND(BS338&gt;=Pieņēmumi!$CJ$48,BS338&lt;Pieņēmumi!$CJ$49), "Vidējs","Liels"))))</f>
        <v>Vidējs</v>
      </c>
      <c r="BU338" s="9">
        <f>IF(BT338="Mikro",Pieņēmumi!$CJ$31*BR338*0.5,
IF(BT338="Mazs",Pieņēmumi!$CJ$31*BR338,
IF(BT338="Vidējs",Pieņēmumi!$CJ$32*BR338,
IF(BT338="Liels",Pieņēmumi!$CJ$34*BR338,
0))))</f>
        <v>2.5839793281653747</v>
      </c>
      <c r="BV338" s="9">
        <f>IF(BT338="Mikro",Pieņēmumi!$CJ$31*BR338*0.5,0)</f>
        <v>0</v>
      </c>
      <c r="BW338">
        <v>20</v>
      </c>
      <c r="BX338">
        <v>1</v>
      </c>
      <c r="BY338" s="2">
        <f>BW338/BX338</f>
        <v>20</v>
      </c>
      <c r="BZ338" s="6">
        <f>ROUNDUP(IF($A338=1,BW338/Pieņēmumi!$CU$42,IF($A338=2,BW338/Pieņēmumi!$CU$43,IF($A338=3,BW338/Pieņēmumi!$CU$44,BW338/Pieņēmumi!$CU$45))),$CH$10)</f>
        <v>1</v>
      </c>
      <c r="CA338" s="6">
        <f t="shared" si="270"/>
        <v>20</v>
      </c>
      <c r="CB338" s="6" t="str">
        <f>IF(AND(CA338&gt;=0,CA338&lt;Pieņēmumi!$CU$49),0,
IF(AND(CA338&gt;=Pieņēmumi!$CU$49,CA338&lt;Pieņēmumi!$CU$50),"Mazs",
IF(AND(CA338&gt;=Pieņēmumi!$CU$50,CA338&lt;Pieņēmumi!$CU$51),"Vidējs","Liels")))</f>
        <v>Vidējs</v>
      </c>
      <c r="CC338" s="9">
        <f>IF(CB338="Mazs",Pieņēmumi!$CU$34*BZ338,IF(CB338="Vidējs",Pieņēmumi!$CU$35*BZ338,IF(CB338="Liels",Pieņēmumi!$CU$37*BZ338,0)))</f>
        <v>1.3888888888888891</v>
      </c>
      <c r="CD338" s="9">
        <f>IF(CB338="Mazs",(Pieņēmumi!$CU$35-Pieņēmumi!$CU$34)*BZ338,0)</f>
        <v>0</v>
      </c>
      <c r="CE338">
        <v>28</v>
      </c>
      <c r="CF338">
        <v>2</v>
      </c>
      <c r="CG338" s="2">
        <f>CE338/CF338</f>
        <v>14</v>
      </c>
      <c r="CH338" s="6">
        <f>ROUNDUP(IF($A338=1,CE338/Pieņēmumi!$DE$42,IF($A338=2,CE338/Pieņēmumi!$DE$43,IF($A338=3,CE338/Pieņēmumi!$DE$44,CE338/Pieņēmumi!$DE$45))),$CH$10)</f>
        <v>2</v>
      </c>
      <c r="CI338" s="6">
        <f t="shared" si="271"/>
        <v>14</v>
      </c>
      <c r="CJ338" s="6" t="str">
        <f>IF(AND(CI338&gt;=0,CI338&lt;Pieņēmumi!$DE$49),0,
IF(AND(CI338&gt;=Pieņēmumi!$DE$49,CI338&lt;Pieņēmumi!$DE$50),"Mazs",
IF(AND(CI338&gt;=Pieņēmumi!$DE$50,CI338&lt;Pieņēmumi!$DE$51),"Vidējs","Liels")))</f>
        <v>Vidējs</v>
      </c>
      <c r="CK338" s="9">
        <f>IF(CJ338="Mazs",Pieņēmumi!$DE$34*CH338,IF(CJ338="Vidējs",Pieņēmumi!$DE$35*CH338,IF(CJ338="Liels",Pieņēmumi!$DE$37*CH338,0)))</f>
        <v>2.7777777777777781</v>
      </c>
      <c r="CL338" s="9">
        <f>IF(CJ338="Mazs",(Pieņēmumi!$DE$35-Pieņēmumi!$DE$34)*CH338,0)</f>
        <v>0</v>
      </c>
      <c r="CM338">
        <v>21</v>
      </c>
      <c r="CN338">
        <v>1</v>
      </c>
      <c r="CO338" s="2">
        <f>CM338/CN338</f>
        <v>21</v>
      </c>
      <c r="CP338" s="6">
        <f>ROUNDUP(IF($A338=1,CM338/Pieņēmumi!$DO$42,IF($A338=2,CM338/Pieņēmumi!$DO$43,IF($A338=3,CM338/Pieņēmumi!$DO$44,CM338/Pieņēmumi!$DO$45))),$CP$10)</f>
        <v>1</v>
      </c>
      <c r="CQ338" s="6">
        <f t="shared" si="272"/>
        <v>21</v>
      </c>
      <c r="CR338" s="6" t="str">
        <f>IF(AND(CQ338&gt;=0,CQ338&lt;Pieņēmumi!$DO$49),0,
IF(AND(CQ338&gt;=Pieņēmumi!$DO$49,CQ338&lt;Pieņēmumi!$DO$50),"Mazs",
IF(AND(CQ338&gt;=Pieņēmumi!$DO$50,CQ338&lt;Pieņēmumi!$DO$51),"Vidējs","Liels")))</f>
        <v>Liels</v>
      </c>
      <c r="CS338" s="9">
        <f>IF(CR338="Mazs",Pieņēmumi!$DO$34*CP338,IF(CR338="Vidējs",Pieņēmumi!$DO$35*CP338,IF(CR338="Liels",Pieņēmumi!$DO$37*CP338,0)))</f>
        <v>1.7676767676767675</v>
      </c>
      <c r="CT338" s="9">
        <f>IF(CR338="Mazs",(Pieņēmumi!$DO$35-Pieņēmumi!$DO$34)*CP338,0)</f>
        <v>0</v>
      </c>
      <c r="CU338" s="6">
        <f t="shared" si="273"/>
        <v>409</v>
      </c>
      <c r="CV338" s="6">
        <f t="shared" si="274"/>
        <v>22</v>
      </c>
      <c r="CW338" s="2">
        <f t="shared" si="275"/>
        <v>18.59090909090909</v>
      </c>
      <c r="CX338" t="str">
        <f t="shared" si="276"/>
        <v>Vidējā</v>
      </c>
    </row>
    <row r="339" spans="1:102" x14ac:dyDescent="0.25">
      <c r="A339" s="5">
        <v>3</v>
      </c>
      <c r="B339" s="23">
        <v>0.44524042128637087</v>
      </c>
      <c r="C339">
        <v>12</v>
      </c>
      <c r="D339">
        <v>1</v>
      </c>
      <c r="E339" s="2">
        <f t="shared" si="255"/>
        <v>12</v>
      </c>
      <c r="F339" s="6">
        <f>ROUNDUP(IF($A339=1,C339/Pieņēmumi!$B$39,IF($A339=2,C339/Pieņēmumi!$B$40,IF($A339=3,C339/Pieņēmumi!$B$41,C339/Pieņēmumi!$B$42))),$F$10)</f>
        <v>1</v>
      </c>
      <c r="G339" s="6">
        <f t="shared" si="261"/>
        <v>12</v>
      </c>
      <c r="H339" s="6" t="str">
        <f>IF(AND(G339&gt;=0,G339&lt;Pieņēmumi!$B$46),0,
IF(AND(G339&gt;= Pieņēmumi!$B$46,G339&lt;Pieņēmumi!$B$47), "Mikro",
IF(AND(G339&gt;=Pieņēmumi!$B$47,G339&lt;Pieņēmumi!$B$48), "Mazs",
IF(AND(G339&gt;=Pieņēmumi!$B$48,G339&lt;Pieņēmumi!$B$49), "Vidējs","Liels"))))</f>
        <v>Vidējs</v>
      </c>
      <c r="I339" s="9">
        <f>IF(H339="Mikro",Pieņēmumi!$B$31*F339*0.5,
IF(H339="Mazs",Pieņēmumi!$B$31*F339,
IF(H339="Vidējs",Pieņēmumi!$B$32*F339,
IF(H339="Liels",Pieņēmumi!$B$34*F339,
0))))</f>
        <v>0.8074935400516795</v>
      </c>
      <c r="J339" s="9">
        <f>IF(H339="Mikro",Pieņēmumi!$B$31*F339*0.5,0)</f>
        <v>0</v>
      </c>
      <c r="K339">
        <v>13</v>
      </c>
      <c r="L339">
        <v>1</v>
      </c>
      <c r="M339" s="2">
        <f t="shared" si="256"/>
        <v>13</v>
      </c>
      <c r="N339" s="6">
        <f>ROUNDUP(IF($A339=1,K339/Pieņēmumi!$L$39,IF($A339=2,K339/Pieņēmumi!$L$40,IF($A339=3,K339/Pieņēmumi!$L$41,K339/Pieņēmumi!$L$42))),$N$10)</f>
        <v>1</v>
      </c>
      <c r="O339" s="6">
        <f t="shared" si="262"/>
        <v>13</v>
      </c>
      <c r="P339" s="6" t="str">
        <f>IF(AND(O339&gt;=0,O339&lt;Pieņēmumi!$L$46),0,
IF(AND(O339&gt;= Pieņēmumi!$L$46,O339&lt;Pieņēmumi!$L$47), "Mikro",
IF(AND(O339&gt;=Pieņēmumi!$L$47,O339&lt;Pieņēmumi!$L$48), "Mazs",
IF(AND(O339&gt;=Pieņēmumi!$L$48,O339&lt;Pieņēmumi!$L$49), "Vidējs","Liels"))))</f>
        <v>Vidējs</v>
      </c>
      <c r="Q339" s="9">
        <f>IF(P339="Mikro",Pieņēmumi!$L$31*N339*0.5,
IF(P339="Mazs",Pieņēmumi!$L$31*N339,
IF(P339="Vidējs",Pieņēmumi!$L$32*N339,
IF(P339="Liels",Pieņēmumi!$L$34*N339,
0))))</f>
        <v>0.83979328165374689</v>
      </c>
      <c r="R339" s="9">
        <f>IF(P339="Mikro",Pieņēmumi!$L$31*N339*0.5,0)</f>
        <v>0</v>
      </c>
      <c r="S339">
        <v>10</v>
      </c>
      <c r="T339">
        <v>1</v>
      </c>
      <c r="U339" s="2">
        <f t="shared" si="257"/>
        <v>10</v>
      </c>
      <c r="V339" s="6">
        <f>ROUNDUP(IF($A339=1,S339/Pieņēmumi!$V$39,IF($A339=2,S339/Pieņēmumi!$V$40,IF($A339=3,S339/Pieņēmumi!$V$41,S339/Pieņēmumi!$V$42))),$V$10)</f>
        <v>1</v>
      </c>
      <c r="W339" s="6">
        <f t="shared" si="263"/>
        <v>10</v>
      </c>
      <c r="X339" s="6" t="str">
        <f>IF(AND(W339&gt;=0,W339&lt;Pieņēmumi!$V$46),0,
IF(AND(W339&gt;= Pieņēmumi!$V$46,W339&lt;Pieņēmumi!$V$47), "Mikro",
IF(AND(W339&gt;=Pieņēmumi!$V$47,W339&lt;Pieņēmumi!$V$48), "Mazs",
IF(AND(W339&gt;=Pieņēmumi!$V$48,W339&lt;Pieņēmumi!$V$49), "Vidējs","Liels"))))</f>
        <v>Mazs</v>
      </c>
      <c r="Y339" s="9">
        <f>IF(X339="Mikro",Pieņēmumi!$V$31*V339*0.5,
IF(X339="Mazs",Pieņēmumi!$V$31*V339,
IF(X339="Vidējs",Pieņēmumi!$V$32*V339,
IF(X339="Liels",Pieņēmumi!$V$34*V339,
0))))</f>
        <v>0.77808901338313108</v>
      </c>
      <c r="Z339" s="9">
        <f>IF(X339="Mikro",Pieņēmumi!$V$31*V339*0.5,0)</f>
        <v>0</v>
      </c>
      <c r="AA339">
        <v>14</v>
      </c>
      <c r="AB339">
        <v>1</v>
      </c>
      <c r="AC339" s="2">
        <f t="shared" si="278"/>
        <v>14</v>
      </c>
      <c r="AD339" s="6">
        <f>ROUNDUP(IF($A339=1,AA339/Pieņēmumi!$AF$39,IF($A339=2,AA339/Pieņēmumi!$AF$40,IF($A339=3,AA339/Pieņēmumi!$AF$41,AA339/Pieņēmumi!$AF$42))),$AD$10)</f>
        <v>1</v>
      </c>
      <c r="AE339" s="6">
        <f t="shared" si="264"/>
        <v>14</v>
      </c>
      <c r="AF339" s="6" t="str">
        <f>IF(AND(AE339&gt;=0,AE339&lt;Pieņēmumi!$AF$46),0,
IF(AND(AE339&gt;= Pieņēmumi!$AF$46,AE339&lt;Pieņēmumi!$AF$47), "Mikro",
IF(AND(AE339&gt;=Pieņēmumi!$AF$47,AE339&lt;Pieņēmumi!$AF$48), "Mazs",
IF(AND(AE339&gt;=Pieņēmumi!$AF$48,AE339&lt;Pieņēmumi!$AF$49), "Vidējs","Liels"))))</f>
        <v>Vidējs</v>
      </c>
      <c r="AG339" s="9">
        <f>IF(AF339="Mikro",Pieņēmumi!$AF$31*AD339*0.5,
IF(AF339="Mazs",Pieņēmumi!$AF$31*AD339,
IF(AF339="Vidējs",Pieņēmumi!$AF$32*AD339,
IF(AF339="Liels",Pieņēmumi!$AF$34*AD339,
0))))</f>
        <v>1.03359173126615</v>
      </c>
      <c r="AH339" s="9">
        <f>IF(AF339="Mikro",Pieņēmumi!$AF$31*AD339*0.5,0)</f>
        <v>0</v>
      </c>
      <c r="AI339">
        <v>10</v>
      </c>
      <c r="AJ339">
        <v>1</v>
      </c>
      <c r="AK339" s="2">
        <f t="shared" si="259"/>
        <v>10</v>
      </c>
      <c r="AL339" s="6">
        <f>ROUNDUP(IF($A339=1,AI339/Pieņēmumi!$AR$39,IF($A339=2,AI339/Pieņēmumi!$AR$40,IF($A339=3,AI339/Pieņēmumi!$AR$41,AI339/Pieņēmumi!$AR$42))),$AL$10)</f>
        <v>1</v>
      </c>
      <c r="AM339" s="6">
        <f t="shared" si="265"/>
        <v>10</v>
      </c>
      <c r="AN339" s="6" t="str">
        <f>IF(AND(AM339&gt;=0,AM339&lt;Pieņēmumi!$AR$46),0,
IF(AND(AM339&gt;= Pieņēmumi!$AR$46,AM339&lt;Pieņēmumi!$AR$47), "Mikro",
IF(AND(AM339&gt;=Pieņēmumi!$AR$47,AM339&lt;Pieņēmumi!$AR$48), "Mazs",
IF(AND(AM339&gt;=Pieņēmumi!$AR$48,AM339&lt;Pieņēmumi!$AR$49), "Vidējs","Liels"))))</f>
        <v>Mazs</v>
      </c>
      <c r="AO339" s="9">
        <f>IF(AN339="Mikro",Pieņēmumi!$AR$31*AL339*0.5,
IF(AN339="Mazs",Pieņēmumi!$AR$31*AL339,
IF(AN339="Vidējs",Pieņēmumi!$AR$32*AL339,
IF(AN339="Liels",Pieņēmumi!$AR$34*AL339,
0))))</f>
        <v>0.90258325552443208</v>
      </c>
      <c r="AP339" s="9">
        <f>IF(AN339="Mikro",Pieņēmumi!$AR$31*AL339*0.5,0)</f>
        <v>0</v>
      </c>
      <c r="AQ339">
        <v>15</v>
      </c>
      <c r="AR339">
        <v>1</v>
      </c>
      <c r="AS339" s="2">
        <f t="shared" si="260"/>
        <v>15</v>
      </c>
      <c r="AT339" s="6">
        <f>ROUNDUP(IF($A339=1,AQ339/Pieņēmumi!$BC$39,IF($A339=2,AQ339/Pieņēmumi!$BC$40,IF($A339=3,AQ339/Pieņēmumi!$BC$41,AQ339/Pieņēmumi!$BC$42))),$AT$10)</f>
        <v>1</v>
      </c>
      <c r="AU339" s="6">
        <f t="shared" si="266"/>
        <v>15</v>
      </c>
      <c r="AV339" s="6" t="str">
        <f>IF(AND(AU339&gt;=0,AU339&lt;Pieņēmumi!$BC$46),0,
IF(AND(AU339&gt;= Pieņēmumi!$BC$46,AU339&lt;Pieņēmumi!$BC$47), "Mikro",
IF(AND(AU339&gt;=Pieņēmumi!$BC$47,AU339&lt;Pieņēmumi!$BC$48), "Mazs",
IF(AND(AU339&gt;=Pieņēmumi!$BC$48,AU339&lt;Pieņēmumi!$BC$49), "Vidējs","Liels"))))</f>
        <v>Vidējs</v>
      </c>
      <c r="AW339" s="9">
        <f>IF(AV339="Mikro",Pieņēmumi!$BC$31*AT339*0.5,
IF(AV339="Mazs",Pieņēmumi!$BC$31*AT339,
IF(AV339="Vidējs",Pieņēmumi!$BC$32*AT339,
IF(AV339="Liels",Pieņēmumi!$BC$34*AT339,
0))))</f>
        <v>1.1627906976744187</v>
      </c>
      <c r="AX339" s="9">
        <f>IF(AV339="Mikro",Pieņēmumi!$BC$31*AT339*0.5,0)</f>
        <v>0</v>
      </c>
      <c r="AY339">
        <v>11</v>
      </c>
      <c r="AZ339">
        <v>1</v>
      </c>
      <c r="BA339" s="2">
        <f t="shared" si="277"/>
        <v>11</v>
      </c>
      <c r="BB339" s="6">
        <f>ROUNDUP(IF($A339=1,AY339/Pieņēmumi!$BN$39,IF($A339=2,AY339/Pieņēmumi!$BN$40,IF($A339=3,AY339/Pieņēmumi!$BN$41,AY339/Pieņēmumi!$BN$42))),$BB$10)</f>
        <v>1</v>
      </c>
      <c r="BC339" s="6">
        <f t="shared" si="267"/>
        <v>11</v>
      </c>
      <c r="BD339" s="6" t="str">
        <f>IF(AND(BC339&gt;=0,BC339&lt;Pieņēmumi!$BN$46),0,
IF(AND(BC339&gt;= Pieņēmumi!$BN$46,BC339&lt;Pieņēmumi!$BN$47), "Mikro",
IF(AND(BC339&gt;=Pieņēmumi!$BN$47,BC339&lt;Pieņēmumi!$BN$48), "Mazs",
IF(AND(BC339&gt;=Pieņēmumi!$BN$48,BC339&lt;Pieņēmumi!$BN$49), "Vidējs","Liels"))))</f>
        <v>Mazs</v>
      </c>
      <c r="BE339" s="9">
        <f>IF(BD339="Mikro",Pieņēmumi!$BN$31*BB339*0.5,
IF(BD339="Mazs",Pieņēmumi!$BN$31*BB339,
IF(BD339="Vidējs",Pieņēmumi!$BN$32*BB339,
IF(BD339="Liels",Pieņēmumi!$BN$34*BB339,
0))))</f>
        <v>1.0270774976657331</v>
      </c>
      <c r="BF339" s="9">
        <f>IF(BD339="Mikro",Pieņēmumi!$BN$31*BB339*0.5,0)</f>
        <v>0</v>
      </c>
      <c r="BG339">
        <v>10</v>
      </c>
      <c r="BH339">
        <v>1</v>
      </c>
      <c r="BI339" s="2">
        <f t="shared" si="249"/>
        <v>10</v>
      </c>
      <c r="BJ339" s="6">
        <f>ROUNDUP(IF($A339=1,BG339/Pieņēmumi!$BY$39,IF($A339=2,BG339/Pieņēmumi!$BY$40,IF($A339=3,BG339/Pieņēmumi!$BY$41,BG339/Pieņēmumi!$BY$42))),$BJ$10)</f>
        <v>1</v>
      </c>
      <c r="BK339" s="6">
        <f t="shared" si="268"/>
        <v>10</v>
      </c>
      <c r="BL339" s="6" t="str">
        <f>IF(AND(BK339&gt;=0,BK339&lt;Pieņēmumi!$BY$46),0,
IF(AND(BK339&gt;= Pieņēmumi!$BY$46,BK339&lt;Pieņēmumi!$BY$47), "Mikro",
IF(AND(BK339&gt;=Pieņēmumi!$BY$47,BK339&lt;Pieņēmumi!$BY$48), "Mazs",
IF(AND(BK339&gt;=Pieņēmumi!$BY$48,BK339&lt;Pieņēmumi!$BY$49), "Vidējs","Liels"))))</f>
        <v>Mazs</v>
      </c>
      <c r="BM339" s="9">
        <f>IF(BL339="Mikro",Pieņēmumi!$BY$31*BJ339*0.5,
IF(BL339="Mazs",Pieņēmumi!$BY$31*BJ339,
IF(BL339="Vidējs",Pieņēmumi!$BY$32*BJ339,
IF(BL339="Liels",Pieņēmumi!$BY$34*BJ339,
0))))</f>
        <v>1.0893246187363834</v>
      </c>
      <c r="BN339" s="9">
        <f>IF(BL339="Mikro",Pieņēmumi!$BY$31*BJ339*0.5,0)</f>
        <v>0</v>
      </c>
      <c r="BO339">
        <v>7</v>
      </c>
      <c r="BP339">
        <v>1</v>
      </c>
      <c r="BQ339" s="2">
        <f t="shared" si="253"/>
        <v>7</v>
      </c>
      <c r="BR339" s="6">
        <f>ROUNDUP(IF($A339=1,BO339/Pieņēmumi!$CJ$39,IF($A339=2,BO339/Pieņēmumi!$CJ$40,IF($A339=3,BO339/Pieņēmumi!$CJ$41,BO339/Pieņēmumi!$CJ$42))),$BR$10)</f>
        <v>1</v>
      </c>
      <c r="BS339" s="6">
        <f t="shared" si="269"/>
        <v>7</v>
      </c>
      <c r="BT339" s="6" t="str">
        <f>IF(AND(BS339&gt;=0,BS339&lt;Pieņēmumi!$CJ$46),0,
IF(AND(BS339&gt;= Pieņēmumi!$CJ$46,BS339&lt;Pieņēmumi!$CJ$47), "Mikro",
IF(AND(BS339&gt;=Pieņēmumi!$CJ$47,BS339&lt;Pieņēmumi!$CJ$48), "Mazs",
IF(AND(BS339&gt;=Pieņēmumi!$CJ$48,BS339&lt;Pieņēmumi!$CJ$49), "Vidējs","Liels"))))</f>
        <v>Mikro</v>
      </c>
      <c r="BU339" s="9">
        <f>IF(BT339="Mikro",Pieņēmumi!$CJ$31*BR339*0.5,
IF(BT339="Mazs",Pieņēmumi!$CJ$31*BR339,
IF(BT339="Vidējs",Pieņēmumi!$CJ$32*BR339,
IF(BT339="Liels",Pieņēmumi!$CJ$34*BR339,
0))))</f>
        <v>0.54466230936819171</v>
      </c>
      <c r="BV339" s="9">
        <f>IF(BT339="Mikro",Pieņēmumi!$CJ$31*BR339*0.5,0)</f>
        <v>0.54466230936819171</v>
      </c>
      <c r="BW339">
        <v>0</v>
      </c>
      <c r="BX339">
        <v>0</v>
      </c>
      <c r="BY339" s="2">
        <v>0</v>
      </c>
      <c r="BZ339" s="6">
        <f>ROUNDUP(IF($A339=1,BW339/Pieņēmumi!$CU$42,IF($A339=2,BW339/Pieņēmumi!$CU$43,IF($A339=3,BW339/Pieņēmumi!$CU$44,BW339/Pieņēmumi!$CU$45))),$CH$10)</f>
        <v>0</v>
      </c>
      <c r="CA339" s="6">
        <f t="shared" si="270"/>
        <v>0</v>
      </c>
      <c r="CB339" s="6">
        <f>IF(AND(CA339&gt;=0,CA339&lt;Pieņēmumi!$CU$49),0,
IF(AND(CA339&gt;=Pieņēmumi!$CU$49,CA339&lt;Pieņēmumi!$CU$50),"Mazs",
IF(AND(CA339&gt;=Pieņēmumi!$CU$50,CA339&lt;Pieņēmumi!$CU$51),"Vidējs","Liels")))</f>
        <v>0</v>
      </c>
      <c r="CC339" s="9">
        <f>IF(CB339="Mazs",Pieņēmumi!$CU$34*BZ339,IF(CB339="Vidējs",Pieņēmumi!$CU$35*BZ339,IF(CB339="Liels",Pieņēmumi!$CU$37*BZ339,0)))</f>
        <v>0</v>
      </c>
      <c r="CD339" s="9">
        <f>IF(CB339="Mazs",(Pieņēmumi!$CU$35-Pieņēmumi!$CU$34)*BZ339,0)</f>
        <v>0</v>
      </c>
      <c r="CE339">
        <v>0</v>
      </c>
      <c r="CF339">
        <v>0</v>
      </c>
      <c r="CG339" s="2">
        <v>0</v>
      </c>
      <c r="CH339" s="6">
        <f>ROUNDUP(IF($A339=1,CE339/Pieņēmumi!$DE$42,IF($A339=2,CE339/Pieņēmumi!$DE$43,IF($A339=3,CE339/Pieņēmumi!$DE$44,CE339/Pieņēmumi!$DE$45))),$CH$10)</f>
        <v>0</v>
      </c>
      <c r="CI339" s="6">
        <f t="shared" si="271"/>
        <v>0</v>
      </c>
      <c r="CJ339" s="6">
        <f>IF(AND(CI339&gt;=0,CI339&lt;Pieņēmumi!$DE$49),0,
IF(AND(CI339&gt;=Pieņēmumi!$DE$49,CI339&lt;Pieņēmumi!$DE$50),"Mazs",
IF(AND(CI339&gt;=Pieņēmumi!$DE$50,CI339&lt;Pieņēmumi!$DE$51),"Vidējs","Liels")))</f>
        <v>0</v>
      </c>
      <c r="CK339" s="9">
        <f>IF(CJ339="Mazs",Pieņēmumi!$DE$34*CH339,IF(CJ339="Vidējs",Pieņēmumi!$DE$35*CH339,IF(CJ339="Liels",Pieņēmumi!$DE$37*CH339,0)))</f>
        <v>0</v>
      </c>
      <c r="CL339" s="9">
        <f>IF(CJ339="Mazs",(Pieņēmumi!$DE$35-Pieņēmumi!$DE$34)*CH339,0)</f>
        <v>0</v>
      </c>
      <c r="CM339">
        <v>0</v>
      </c>
      <c r="CN339">
        <v>0</v>
      </c>
      <c r="CO339" s="2">
        <v>0</v>
      </c>
      <c r="CP339" s="6">
        <f>ROUNDUP(IF($A339=1,CM339/Pieņēmumi!$DO$42,IF($A339=2,CM339/Pieņēmumi!$DO$43,IF($A339=3,CM339/Pieņēmumi!$DO$44,CM339/Pieņēmumi!$DO$45))),$CP$10)</f>
        <v>0</v>
      </c>
      <c r="CQ339" s="6">
        <f t="shared" si="272"/>
        <v>0</v>
      </c>
      <c r="CR339" s="6">
        <f>IF(AND(CQ339&gt;=0,CQ339&lt;Pieņēmumi!$DO$49),0,
IF(AND(CQ339&gt;=Pieņēmumi!$DO$49,CQ339&lt;Pieņēmumi!$DO$50),"Mazs",
IF(AND(CQ339&gt;=Pieņēmumi!$DO$50,CQ339&lt;Pieņēmumi!$DO$51),"Vidējs","Liels")))</f>
        <v>0</v>
      </c>
      <c r="CS339" s="9">
        <f>IF(CR339="Mazs",Pieņēmumi!$DO$34*CP339,IF(CR339="Vidējs",Pieņēmumi!$DO$35*CP339,IF(CR339="Liels",Pieņēmumi!$DO$37*CP339,0)))</f>
        <v>0</v>
      </c>
      <c r="CT339" s="9">
        <f>IF(CR339="Mazs",(Pieņēmumi!$DO$35-Pieņēmumi!$DO$34)*CP339,0)</f>
        <v>0</v>
      </c>
      <c r="CU339" s="6">
        <f t="shared" si="273"/>
        <v>102</v>
      </c>
      <c r="CV339" s="6">
        <f t="shared" si="274"/>
        <v>9</v>
      </c>
      <c r="CW339" s="2">
        <f t="shared" si="275"/>
        <v>11.333333333333334</v>
      </c>
      <c r="CX339" t="str">
        <f t="shared" si="276"/>
        <v>Vidējā</v>
      </c>
    </row>
    <row r="340" spans="1:102" x14ac:dyDescent="0.25">
      <c r="A340" s="5">
        <v>1</v>
      </c>
      <c r="B340" s="23">
        <v>0.44442748078744887</v>
      </c>
      <c r="C340">
        <v>42</v>
      </c>
      <c r="D340">
        <v>2</v>
      </c>
      <c r="E340" s="2">
        <f t="shared" si="255"/>
        <v>21</v>
      </c>
      <c r="F340" s="6">
        <f>ROUNDUP(IF($A340=1,C340/Pieņēmumi!$B$39,IF($A340=2,C340/Pieņēmumi!$B$40,IF($A340=3,C340/Pieņēmumi!$B$41,C340/Pieņēmumi!$B$42))),$F$10)</f>
        <v>3</v>
      </c>
      <c r="G340" s="6">
        <f t="shared" si="261"/>
        <v>14</v>
      </c>
      <c r="H340" s="6" t="str">
        <f>IF(AND(G340&gt;=0,G340&lt;Pieņēmumi!$B$46),0,
IF(AND(G340&gt;= Pieņēmumi!$B$46,G340&lt;Pieņēmumi!$B$47), "Mikro",
IF(AND(G340&gt;=Pieņēmumi!$B$47,G340&lt;Pieņēmumi!$B$48), "Mazs",
IF(AND(G340&gt;=Pieņēmumi!$B$48,G340&lt;Pieņēmumi!$B$49), "Vidējs","Liels"))))</f>
        <v>Vidējs</v>
      </c>
      <c r="I340" s="9">
        <f>IF(H340="Mikro",Pieņēmumi!$B$31*F340*0.5,
IF(H340="Mazs",Pieņēmumi!$B$31*F340,
IF(H340="Vidējs",Pieņēmumi!$B$32*F340,
IF(H340="Liels",Pieņēmumi!$B$34*F340,
0))))</f>
        <v>2.4224806201550386</v>
      </c>
      <c r="J340" s="9">
        <f>IF(H340="Mikro",Pieņēmumi!$B$31*F340*0.5,0)</f>
        <v>0</v>
      </c>
      <c r="K340">
        <v>50</v>
      </c>
      <c r="L340">
        <v>2</v>
      </c>
      <c r="M340" s="2">
        <f t="shared" si="256"/>
        <v>25</v>
      </c>
      <c r="N340" s="6">
        <f>ROUNDUP(IF($A340=1,K340/Pieņēmumi!$L$39,IF($A340=2,K340/Pieņēmumi!$L$40,IF($A340=3,K340/Pieņēmumi!$L$41,K340/Pieņēmumi!$L$42))),$N$10)</f>
        <v>3</v>
      </c>
      <c r="O340" s="6">
        <f t="shared" si="262"/>
        <v>16.666666666666668</v>
      </c>
      <c r="P340" s="6" t="str">
        <f>IF(AND(O340&gt;=0,O340&lt;Pieņēmumi!$L$46),0,
IF(AND(O340&gt;= Pieņēmumi!$L$46,O340&lt;Pieņēmumi!$L$47), "Mikro",
IF(AND(O340&gt;=Pieņēmumi!$L$47,O340&lt;Pieņēmumi!$L$48), "Mazs",
IF(AND(O340&gt;=Pieņēmumi!$L$48,O340&lt;Pieņēmumi!$L$49), "Vidējs","Liels"))))</f>
        <v>Vidējs</v>
      </c>
      <c r="Q340" s="9">
        <f>IF(P340="Mikro",Pieņēmumi!$L$31*N340*0.5,
IF(P340="Mazs",Pieņēmumi!$L$31*N340,
IF(P340="Vidējs",Pieņēmumi!$L$32*N340,
IF(P340="Liels",Pieņēmumi!$L$34*N340,
0))))</f>
        <v>2.5193798449612408</v>
      </c>
      <c r="R340" s="9">
        <f>IF(P340="Mikro",Pieņēmumi!$L$31*N340*0.5,0)</f>
        <v>0</v>
      </c>
      <c r="S340">
        <v>39</v>
      </c>
      <c r="T340">
        <v>2</v>
      </c>
      <c r="U340" s="2">
        <f t="shared" si="257"/>
        <v>19.5</v>
      </c>
      <c r="V340" s="6">
        <f>ROUNDUP(IF($A340=1,S340/Pieņēmumi!$V$39,IF($A340=2,S340/Pieņēmumi!$V$40,IF($A340=3,S340/Pieņēmumi!$V$41,S340/Pieņēmumi!$V$42))),$V$10)</f>
        <v>2</v>
      </c>
      <c r="W340" s="6">
        <f t="shared" si="263"/>
        <v>19.5</v>
      </c>
      <c r="X340" s="6" t="str">
        <f>IF(AND(W340&gt;=0,W340&lt;Pieņēmumi!$V$46),0,
IF(AND(W340&gt;= Pieņēmumi!$V$46,W340&lt;Pieņēmumi!$V$47), "Mikro",
IF(AND(W340&gt;=Pieņēmumi!$V$47,W340&lt;Pieņēmumi!$V$48), "Mazs",
IF(AND(W340&gt;=Pieņēmumi!$V$48,W340&lt;Pieņēmumi!$V$49), "Vidējs","Liels"))))</f>
        <v>Vidējs</v>
      </c>
      <c r="Y340" s="9">
        <f>IF(X340="Mikro",Pieņēmumi!$V$31*V340*0.5,
IF(X340="Mazs",Pieņēmumi!$V$31*V340,
IF(X340="Vidējs",Pieņēmumi!$V$32*V340,
IF(X340="Liels",Pieņēmumi!$V$34*V340,
0))))</f>
        <v>1.7441860465116281</v>
      </c>
      <c r="Z340" s="9">
        <f>IF(X340="Mikro",Pieņēmumi!$V$31*V340*0.5,0)</f>
        <v>0</v>
      </c>
      <c r="AA340">
        <v>35</v>
      </c>
      <c r="AB340">
        <v>2</v>
      </c>
      <c r="AC340" s="2">
        <f t="shared" si="278"/>
        <v>17.5</v>
      </c>
      <c r="AD340" s="6">
        <f>ROUNDUP(IF($A340=1,AA340/Pieņēmumi!$AF$39,IF($A340=2,AA340/Pieņēmumi!$AF$40,IF($A340=3,AA340/Pieņēmumi!$AF$41,AA340/Pieņēmumi!$AF$42))),$AD$10)</f>
        <v>2</v>
      </c>
      <c r="AE340" s="6">
        <f t="shared" si="264"/>
        <v>17.5</v>
      </c>
      <c r="AF340" s="6" t="str">
        <f>IF(AND(AE340&gt;=0,AE340&lt;Pieņēmumi!$AF$46),0,
IF(AND(AE340&gt;= Pieņēmumi!$AF$46,AE340&lt;Pieņēmumi!$AF$47), "Mikro",
IF(AND(AE340&gt;=Pieņēmumi!$AF$47,AE340&lt;Pieņēmumi!$AF$48), "Mazs",
IF(AND(AE340&gt;=Pieņēmumi!$AF$48,AE340&lt;Pieņēmumi!$AF$49), "Vidējs","Liels"))))</f>
        <v>Vidējs</v>
      </c>
      <c r="AG340" s="9">
        <f>IF(AF340="Mikro",Pieņēmumi!$AF$31*AD340*0.5,
IF(AF340="Mazs",Pieņēmumi!$AF$31*AD340,
IF(AF340="Vidējs",Pieņēmumi!$AF$32*AD340,
IF(AF340="Liels",Pieņēmumi!$AF$34*AD340,
0))))</f>
        <v>2.0671834625323</v>
      </c>
      <c r="AH340" s="9">
        <f>IF(AF340="Mikro",Pieņēmumi!$AF$31*AD340*0.5,0)</f>
        <v>0</v>
      </c>
      <c r="AI340">
        <v>48</v>
      </c>
      <c r="AJ340">
        <v>2</v>
      </c>
      <c r="AK340" s="2">
        <f t="shared" si="259"/>
        <v>24</v>
      </c>
      <c r="AL340" s="6">
        <f>ROUNDUP(IF($A340=1,AI340/Pieņēmumi!$AR$39,IF($A340=2,AI340/Pieņēmumi!$AR$40,IF($A340=3,AI340/Pieņēmumi!$AR$41,AI340/Pieņēmumi!$AR$42))),$AL$10)</f>
        <v>2</v>
      </c>
      <c r="AM340" s="6">
        <f t="shared" si="265"/>
        <v>24</v>
      </c>
      <c r="AN340" s="6" t="str">
        <f>IF(AND(AM340&gt;=0,AM340&lt;Pieņēmumi!$AR$46),0,
IF(AND(AM340&gt;= Pieņēmumi!$AR$46,AM340&lt;Pieņēmumi!$AR$47), "Mikro",
IF(AND(AM340&gt;=Pieņēmumi!$AR$47,AM340&lt;Pieņēmumi!$AR$48), "Mazs",
IF(AND(AM340&gt;=Pieņēmumi!$AR$48,AM340&lt;Pieņēmumi!$AR$49), "Vidējs","Liels"))))</f>
        <v>Liels</v>
      </c>
      <c r="AO340" s="9">
        <f>IF(AN340="Mikro",Pieņēmumi!$AR$31*AL340*0.5,
IF(AN340="Mazs",Pieņēmumi!$AR$31*AL340,
IF(AN340="Vidējs",Pieņēmumi!$AR$32*AL340,
IF(AN340="Liels",Pieņēmumi!$AR$34*AL340,
0))))</f>
        <v>2.7417027417027415</v>
      </c>
      <c r="AP340" s="9">
        <f>IF(AN340="Mikro",Pieņēmumi!$AR$31*AL340*0.5,0)</f>
        <v>0</v>
      </c>
      <c r="AQ340">
        <v>50</v>
      </c>
      <c r="AR340">
        <v>2</v>
      </c>
      <c r="AS340" s="2">
        <f t="shared" si="260"/>
        <v>25</v>
      </c>
      <c r="AT340" s="6">
        <f>ROUNDUP(IF($A340=1,AQ340/Pieņēmumi!$BC$39,IF($A340=2,AQ340/Pieņēmumi!$BC$40,IF($A340=3,AQ340/Pieņēmumi!$BC$41,AQ340/Pieņēmumi!$BC$42))),$AT$10)</f>
        <v>2</v>
      </c>
      <c r="AU340" s="6">
        <f t="shared" si="266"/>
        <v>25</v>
      </c>
      <c r="AV340" s="6" t="str">
        <f>IF(AND(AU340&gt;=0,AU340&lt;Pieņēmumi!$BC$46),0,
IF(AND(AU340&gt;= Pieņēmumi!$BC$46,AU340&lt;Pieņēmumi!$BC$47), "Mikro",
IF(AND(AU340&gt;=Pieņēmumi!$BC$47,AU340&lt;Pieņēmumi!$BC$48), "Mazs",
IF(AND(AU340&gt;=Pieņēmumi!$BC$48,AU340&lt;Pieņēmumi!$BC$49), "Vidējs","Liels"))))</f>
        <v>Liels</v>
      </c>
      <c r="AW340" s="9">
        <f>IF(AV340="Mikro",Pieņēmumi!$BC$31*AT340*0.5,
IF(AV340="Mazs",Pieņēmumi!$BC$31*AT340,
IF(AV340="Vidējs",Pieņēmumi!$BC$32*AT340,
IF(AV340="Liels",Pieņēmumi!$BC$34*AT340,
0))))</f>
        <v>3.0303030303030303</v>
      </c>
      <c r="AX340" s="9">
        <f>IF(AV340="Mikro",Pieņēmumi!$BC$31*AT340*0.5,0)</f>
        <v>0</v>
      </c>
      <c r="AY340">
        <v>50</v>
      </c>
      <c r="AZ340">
        <v>2</v>
      </c>
      <c r="BA340" s="2">
        <f t="shared" si="277"/>
        <v>25</v>
      </c>
      <c r="BB340" s="6">
        <f>ROUNDUP(IF($A340=1,AY340/Pieņēmumi!$BN$39,IF($A340=2,AY340/Pieņēmumi!$BN$40,IF($A340=3,AY340/Pieņēmumi!$BN$41,AY340/Pieņēmumi!$BN$42))),$BB$10)</f>
        <v>2</v>
      </c>
      <c r="BC340" s="6">
        <f t="shared" si="267"/>
        <v>25</v>
      </c>
      <c r="BD340" s="6" t="str">
        <f>IF(AND(BC340&gt;=0,BC340&lt;Pieņēmumi!$BN$46),0,
IF(AND(BC340&gt;= Pieņēmumi!$BN$46,BC340&lt;Pieņēmumi!$BN$47), "Mikro",
IF(AND(BC340&gt;=Pieņēmumi!$BN$47,BC340&lt;Pieņēmumi!$BN$48), "Mazs",
IF(AND(BC340&gt;=Pieņēmumi!$BN$48,BC340&lt;Pieņēmumi!$BN$49), "Vidējs","Liels"))))</f>
        <v>Liels</v>
      </c>
      <c r="BE340" s="9">
        <f>IF(BD340="Mikro",Pieņēmumi!$BN$31*BB340*0.5,
IF(BD340="Mazs",Pieņēmumi!$BN$31*BB340,
IF(BD340="Vidējs",Pieņēmumi!$BN$32*BB340,
IF(BD340="Liels",Pieņēmumi!$BN$34*BB340,
0))))</f>
        <v>3.1746031746031744</v>
      </c>
      <c r="BF340" s="9">
        <f>IF(BD340="Mikro",Pieņēmumi!$BN$31*BB340*0.5,0)</f>
        <v>0</v>
      </c>
      <c r="BG340">
        <v>44</v>
      </c>
      <c r="BH340">
        <v>2</v>
      </c>
      <c r="BI340" s="2">
        <f t="shared" si="249"/>
        <v>22</v>
      </c>
      <c r="BJ340" s="6">
        <f>ROUNDUP(IF($A340=1,BG340/Pieņēmumi!$BY$39,IF($A340=2,BG340/Pieņēmumi!$BY$40,IF($A340=3,BG340/Pieņēmumi!$BY$41,BG340/Pieņēmumi!$BY$42))),$BJ$10)</f>
        <v>2</v>
      </c>
      <c r="BK340" s="6">
        <f t="shared" si="268"/>
        <v>22</v>
      </c>
      <c r="BL340" s="6" t="str">
        <f>IF(AND(BK340&gt;=0,BK340&lt;Pieņēmumi!$BY$46),0,
IF(AND(BK340&gt;= Pieņēmumi!$BY$46,BK340&lt;Pieņēmumi!$BY$47), "Mikro",
IF(AND(BK340&gt;=Pieņēmumi!$BY$47,BK340&lt;Pieņēmumi!$BY$48), "Mazs",
IF(AND(BK340&gt;=Pieņēmumi!$BY$48,BK340&lt;Pieņēmumi!$BY$49), "Vidējs","Liels"))))</f>
        <v>Liels</v>
      </c>
      <c r="BM340" s="9">
        <f>IF(BL340="Mikro",Pieņēmumi!$BY$31*BJ340*0.5,
IF(BL340="Mazs",Pieņēmumi!$BY$31*BJ340,
IF(BL340="Vidējs",Pieņēmumi!$BY$32*BJ340,
IF(BL340="Liels",Pieņēmumi!$BY$34*BJ340,
0))))</f>
        <v>3.3189033189033186</v>
      </c>
      <c r="BN340" s="9">
        <f>IF(BL340="Mikro",Pieņēmumi!$BY$31*BJ340*0.5,0)</f>
        <v>0</v>
      </c>
      <c r="BO340">
        <v>34</v>
      </c>
      <c r="BP340">
        <v>1</v>
      </c>
      <c r="BQ340" s="2">
        <f t="shared" si="253"/>
        <v>34</v>
      </c>
      <c r="BR340" s="6">
        <f>ROUNDUP(IF($A340=1,BO340/Pieņēmumi!$CJ$39,IF($A340=2,BO340/Pieņēmumi!$CJ$40,IF($A340=3,BO340/Pieņēmumi!$CJ$41,BO340/Pieņēmumi!$CJ$42))),$BR$10)</f>
        <v>2</v>
      </c>
      <c r="BS340" s="6">
        <f t="shared" si="269"/>
        <v>17</v>
      </c>
      <c r="BT340" s="6" t="str">
        <f>IF(AND(BS340&gt;=0,BS340&lt;Pieņēmumi!$CJ$46),0,
IF(AND(BS340&gt;= Pieņēmumi!$CJ$46,BS340&lt;Pieņēmumi!$CJ$47), "Mikro",
IF(AND(BS340&gt;=Pieņēmumi!$CJ$47,BS340&lt;Pieņēmumi!$CJ$48), "Mazs",
IF(AND(BS340&gt;=Pieņēmumi!$CJ$48,BS340&lt;Pieņēmumi!$CJ$49), "Vidējs","Liels"))))</f>
        <v>Vidējs</v>
      </c>
      <c r="BU340" s="9">
        <f>IF(BT340="Mikro",Pieņēmumi!$CJ$31*BR340*0.5,
IF(BT340="Mazs",Pieņēmumi!$CJ$31*BR340,
IF(BT340="Vidējs",Pieņēmumi!$CJ$32*BR340,
IF(BT340="Liels",Pieņēmumi!$CJ$34*BR340,
0))))</f>
        <v>2.5839793281653747</v>
      </c>
      <c r="BV340" s="9">
        <f>IF(BT340="Mikro",Pieņēmumi!$CJ$31*BR340*0.5,0)</f>
        <v>0</v>
      </c>
      <c r="BW340">
        <v>0</v>
      </c>
      <c r="BX340">
        <v>0</v>
      </c>
      <c r="BY340" s="2">
        <v>0</v>
      </c>
      <c r="BZ340" s="6">
        <f>ROUNDUP(IF($A340=1,BW340/Pieņēmumi!$CU$42,IF($A340=2,BW340/Pieņēmumi!$CU$43,IF($A340=3,BW340/Pieņēmumi!$CU$44,BW340/Pieņēmumi!$CU$45))),$CH$10)</f>
        <v>0</v>
      </c>
      <c r="CA340" s="6">
        <f t="shared" si="270"/>
        <v>0</v>
      </c>
      <c r="CB340" s="6">
        <f>IF(AND(CA340&gt;=0,CA340&lt;Pieņēmumi!$CU$49),0,
IF(AND(CA340&gt;=Pieņēmumi!$CU$49,CA340&lt;Pieņēmumi!$CU$50),"Mazs",
IF(AND(CA340&gt;=Pieņēmumi!$CU$50,CA340&lt;Pieņēmumi!$CU$51),"Vidējs","Liels")))</f>
        <v>0</v>
      </c>
      <c r="CC340" s="9">
        <f>IF(CB340="Mazs",Pieņēmumi!$CU$34*BZ340,IF(CB340="Vidējs",Pieņēmumi!$CU$35*BZ340,IF(CB340="Liels",Pieņēmumi!$CU$37*BZ340,0)))</f>
        <v>0</v>
      </c>
      <c r="CD340" s="9">
        <f>IF(CB340="Mazs",(Pieņēmumi!$CU$35-Pieņēmumi!$CU$34)*BZ340,0)</f>
        <v>0</v>
      </c>
      <c r="CE340">
        <v>32</v>
      </c>
      <c r="CF340">
        <v>1</v>
      </c>
      <c r="CG340" s="2">
        <f>CE340/CF340</f>
        <v>32</v>
      </c>
      <c r="CH340" s="6">
        <f>ROUNDUP(IF($A340=1,CE340/Pieņēmumi!$DE$42,IF($A340=2,CE340/Pieņēmumi!$DE$43,IF($A340=3,CE340/Pieņēmumi!$DE$44,CE340/Pieņēmumi!$DE$45))),$CH$10)</f>
        <v>2</v>
      </c>
      <c r="CI340" s="6">
        <f t="shared" si="271"/>
        <v>16</v>
      </c>
      <c r="CJ340" s="6" t="str">
        <f>IF(AND(CI340&gt;=0,CI340&lt;Pieņēmumi!$DE$49),0,
IF(AND(CI340&gt;=Pieņēmumi!$DE$49,CI340&lt;Pieņēmumi!$DE$50),"Mazs",
IF(AND(CI340&gt;=Pieņēmumi!$DE$50,CI340&lt;Pieņēmumi!$DE$51),"Vidējs","Liels")))</f>
        <v>Vidējs</v>
      </c>
      <c r="CK340" s="9">
        <f>IF(CJ340="Mazs",Pieņēmumi!$DE$34*CH340,IF(CJ340="Vidējs",Pieņēmumi!$DE$35*CH340,IF(CJ340="Liels",Pieņēmumi!$DE$37*CH340,0)))</f>
        <v>2.7777777777777781</v>
      </c>
      <c r="CL340" s="9">
        <f>IF(CJ340="Mazs",(Pieņēmumi!$DE$35-Pieņēmumi!$DE$34)*CH340,0)</f>
        <v>0</v>
      </c>
      <c r="CM340">
        <v>33</v>
      </c>
      <c r="CN340">
        <v>1</v>
      </c>
      <c r="CO340" s="2">
        <f>CM340/CN340</f>
        <v>33</v>
      </c>
      <c r="CP340" s="6">
        <f>ROUNDUP(IF($A340=1,CM340/Pieņēmumi!$DO$42,IF($A340=2,CM340/Pieņēmumi!$DO$43,IF($A340=3,CM340/Pieņēmumi!$DO$44,CM340/Pieņēmumi!$DO$45))),$CP$10)</f>
        <v>2</v>
      </c>
      <c r="CQ340" s="6">
        <f t="shared" si="272"/>
        <v>16.5</v>
      </c>
      <c r="CR340" s="6" t="str">
        <f>IF(AND(CQ340&gt;=0,CQ340&lt;Pieņēmumi!$DO$49),0,
IF(AND(CQ340&gt;=Pieņēmumi!$DO$49,CQ340&lt;Pieņēmumi!$DO$50),"Mazs",
IF(AND(CQ340&gt;=Pieņēmumi!$DO$50,CQ340&lt;Pieņēmumi!$DO$51),"Vidējs","Liels")))</f>
        <v>Vidējs</v>
      </c>
      <c r="CS340" s="9">
        <f>IF(CR340="Mazs",Pieņēmumi!$DO$34*CP340,IF(CR340="Vidējs",Pieņēmumi!$DO$35*CP340,IF(CR340="Liels",Pieņēmumi!$DO$37*CP340,0)))</f>
        <v>2.7777777777777781</v>
      </c>
      <c r="CT340" s="9">
        <f>IF(CR340="Mazs",(Pieņēmumi!$DO$35-Pieņēmumi!$DO$34)*CP340,0)</f>
        <v>0</v>
      </c>
      <c r="CU340" s="6">
        <f t="shared" si="273"/>
        <v>457</v>
      </c>
      <c r="CV340" s="6">
        <f t="shared" si="274"/>
        <v>19</v>
      </c>
      <c r="CW340" s="2">
        <f t="shared" si="275"/>
        <v>24.05263157894737</v>
      </c>
      <c r="CX340" t="str">
        <f t="shared" si="276"/>
        <v>Vidējā</v>
      </c>
    </row>
    <row r="341" spans="1:102" x14ac:dyDescent="0.25">
      <c r="A341" s="5">
        <v>3</v>
      </c>
      <c r="B341" s="23">
        <v>0.44329165787061031</v>
      </c>
      <c r="C341">
        <v>57</v>
      </c>
      <c r="D341">
        <v>3</v>
      </c>
      <c r="E341" s="2">
        <f t="shared" si="255"/>
        <v>19</v>
      </c>
      <c r="F341" s="6">
        <f>ROUNDUP(IF($A341=1,C341/Pieņēmumi!$B$39,IF($A341=2,C341/Pieņēmumi!$B$40,IF($A341=3,C341/Pieņēmumi!$B$41,C341/Pieņēmumi!$B$42))),$F$10)</f>
        <v>3</v>
      </c>
      <c r="G341" s="6">
        <f t="shared" si="261"/>
        <v>19</v>
      </c>
      <c r="H341" s="6" t="str">
        <f>IF(AND(G341&gt;=0,G341&lt;Pieņēmumi!$B$46),0,
IF(AND(G341&gt;= Pieņēmumi!$B$46,G341&lt;Pieņēmumi!$B$47), "Mikro",
IF(AND(G341&gt;=Pieņēmumi!$B$47,G341&lt;Pieņēmumi!$B$48), "Mazs",
IF(AND(G341&gt;=Pieņēmumi!$B$48,G341&lt;Pieņēmumi!$B$49), "Vidējs","Liels"))))</f>
        <v>Vidējs</v>
      </c>
      <c r="I341" s="9">
        <f>IF(H341="Mikro",Pieņēmumi!$B$31*F341*0.5,
IF(H341="Mazs",Pieņēmumi!$B$31*F341,
IF(H341="Vidējs",Pieņēmumi!$B$32*F341,
IF(H341="Liels",Pieņēmumi!$B$34*F341,
0))))</f>
        <v>2.4224806201550386</v>
      </c>
      <c r="J341" s="9">
        <f>IF(H341="Mikro",Pieņēmumi!$B$31*F341*0.5,0)</f>
        <v>0</v>
      </c>
      <c r="K341">
        <v>43</v>
      </c>
      <c r="L341">
        <v>2</v>
      </c>
      <c r="M341" s="2">
        <f t="shared" si="256"/>
        <v>21.5</v>
      </c>
      <c r="N341" s="6">
        <f>ROUNDUP(IF($A341=1,K341/Pieņēmumi!$L$39,IF($A341=2,K341/Pieņēmumi!$L$40,IF($A341=3,K341/Pieņēmumi!$L$41,K341/Pieņēmumi!$L$42))),$N$10)</f>
        <v>3</v>
      </c>
      <c r="O341" s="6">
        <f t="shared" si="262"/>
        <v>14.333333333333334</v>
      </c>
      <c r="P341" s="6" t="str">
        <f>IF(AND(O341&gt;=0,O341&lt;Pieņēmumi!$L$46),0,
IF(AND(O341&gt;= Pieņēmumi!$L$46,O341&lt;Pieņēmumi!$L$47), "Mikro",
IF(AND(O341&gt;=Pieņēmumi!$L$47,O341&lt;Pieņēmumi!$L$48), "Mazs",
IF(AND(O341&gt;=Pieņēmumi!$L$48,O341&lt;Pieņēmumi!$L$49), "Vidējs","Liels"))))</f>
        <v>Vidējs</v>
      </c>
      <c r="Q341" s="9">
        <f>IF(P341="Mikro",Pieņēmumi!$L$31*N341*0.5,
IF(P341="Mazs",Pieņēmumi!$L$31*N341,
IF(P341="Vidējs",Pieņēmumi!$L$32*N341,
IF(P341="Liels",Pieņēmumi!$L$34*N341,
0))))</f>
        <v>2.5193798449612408</v>
      </c>
      <c r="R341" s="9">
        <f>IF(P341="Mikro",Pieņēmumi!$L$31*N341*0.5,0)</f>
        <v>0</v>
      </c>
      <c r="S341">
        <v>33</v>
      </c>
      <c r="T341">
        <v>2</v>
      </c>
      <c r="U341" s="2">
        <f t="shared" si="257"/>
        <v>16.5</v>
      </c>
      <c r="V341" s="6">
        <f>ROUNDUP(IF($A341=1,S341/Pieņēmumi!$V$39,IF($A341=2,S341/Pieņēmumi!$V$40,IF($A341=3,S341/Pieņēmumi!$V$41,S341/Pieņēmumi!$V$42))),$V$10)</f>
        <v>2</v>
      </c>
      <c r="W341" s="6">
        <f t="shared" si="263"/>
        <v>16.5</v>
      </c>
      <c r="X341" s="6" t="str">
        <f>IF(AND(W341&gt;=0,W341&lt;Pieņēmumi!$V$46),0,
IF(AND(W341&gt;= Pieņēmumi!$V$46,W341&lt;Pieņēmumi!$V$47), "Mikro",
IF(AND(W341&gt;=Pieņēmumi!$V$47,W341&lt;Pieņēmumi!$V$48), "Mazs",
IF(AND(W341&gt;=Pieņēmumi!$V$48,W341&lt;Pieņēmumi!$V$49), "Vidējs","Liels"))))</f>
        <v>Vidējs</v>
      </c>
      <c r="Y341" s="9">
        <f>IF(X341="Mikro",Pieņēmumi!$V$31*V341*0.5,
IF(X341="Mazs",Pieņēmumi!$V$31*V341,
IF(X341="Vidējs",Pieņēmumi!$V$32*V341,
IF(X341="Liels",Pieņēmumi!$V$34*V341,
0))))</f>
        <v>1.7441860465116281</v>
      </c>
      <c r="Z341" s="9">
        <f>IF(X341="Mikro",Pieņēmumi!$V$31*V341*0.5,0)</f>
        <v>0</v>
      </c>
      <c r="AA341">
        <v>30</v>
      </c>
      <c r="AB341">
        <v>2</v>
      </c>
      <c r="AC341" s="2">
        <f t="shared" si="278"/>
        <v>15</v>
      </c>
      <c r="AD341" s="6">
        <f>ROUNDUP(IF($A341=1,AA341/Pieņēmumi!$AF$39,IF($A341=2,AA341/Pieņēmumi!$AF$40,IF($A341=3,AA341/Pieņēmumi!$AF$41,AA341/Pieņēmumi!$AF$42))),$AD$10)</f>
        <v>2</v>
      </c>
      <c r="AE341" s="6">
        <f t="shared" si="264"/>
        <v>15</v>
      </c>
      <c r="AF341" s="6" t="str">
        <f>IF(AND(AE341&gt;=0,AE341&lt;Pieņēmumi!$AF$46),0,
IF(AND(AE341&gt;= Pieņēmumi!$AF$46,AE341&lt;Pieņēmumi!$AF$47), "Mikro",
IF(AND(AE341&gt;=Pieņēmumi!$AF$47,AE341&lt;Pieņēmumi!$AF$48), "Mazs",
IF(AND(AE341&gt;=Pieņēmumi!$AF$48,AE341&lt;Pieņēmumi!$AF$49), "Vidējs","Liels"))))</f>
        <v>Vidējs</v>
      </c>
      <c r="AG341" s="9">
        <f>IF(AF341="Mikro",Pieņēmumi!$AF$31*AD341*0.5,
IF(AF341="Mazs",Pieņēmumi!$AF$31*AD341,
IF(AF341="Vidējs",Pieņēmumi!$AF$32*AD341,
IF(AF341="Liels",Pieņēmumi!$AF$34*AD341,
0))))</f>
        <v>2.0671834625323</v>
      </c>
      <c r="AH341" s="9">
        <f>IF(AF341="Mikro",Pieņēmumi!$AF$31*AD341*0.5,0)</f>
        <v>0</v>
      </c>
      <c r="AI341">
        <v>30</v>
      </c>
      <c r="AJ341">
        <v>2</v>
      </c>
      <c r="AK341" s="2">
        <f t="shared" si="259"/>
        <v>15</v>
      </c>
      <c r="AL341" s="6">
        <f>ROUNDUP(IF($A341=1,AI341/Pieņēmumi!$AR$39,IF($A341=2,AI341/Pieņēmumi!$AR$40,IF($A341=3,AI341/Pieņēmumi!$AR$41,AI341/Pieņēmumi!$AR$42))),$AL$10)</f>
        <v>2</v>
      </c>
      <c r="AM341" s="6">
        <f t="shared" si="265"/>
        <v>15</v>
      </c>
      <c r="AN341" s="6" t="str">
        <f>IF(AND(AM341&gt;=0,AM341&lt;Pieņēmumi!$AR$46),0,
IF(AND(AM341&gt;= Pieņēmumi!$AR$46,AM341&lt;Pieņēmumi!$AR$47), "Mikro",
IF(AND(AM341&gt;=Pieņēmumi!$AR$47,AM341&lt;Pieņēmumi!$AR$48), "Mazs",
IF(AND(AM341&gt;=Pieņēmumi!$AR$48,AM341&lt;Pieņēmumi!$AR$49), "Vidējs","Liels"))))</f>
        <v>Vidējs</v>
      </c>
      <c r="AO341" s="9">
        <f>IF(AN341="Mikro",Pieņēmumi!$AR$31*AL341*0.5,
IF(AN341="Mazs",Pieņēmumi!$AR$31*AL341,
IF(AN341="Vidējs",Pieņēmumi!$AR$32*AL341,
IF(AN341="Liels",Pieņēmumi!$AR$34*AL341,
0))))</f>
        <v>2.1963824289405687</v>
      </c>
      <c r="AP341" s="9">
        <f>IF(AN341="Mikro",Pieņēmumi!$AR$31*AL341*0.5,0)</f>
        <v>0</v>
      </c>
      <c r="AQ341">
        <v>35</v>
      </c>
      <c r="AR341">
        <v>2</v>
      </c>
      <c r="AS341" s="2">
        <f t="shared" si="260"/>
        <v>17.5</v>
      </c>
      <c r="AT341" s="6">
        <f>ROUNDUP(IF($A341=1,AQ341/Pieņēmumi!$BC$39,IF($A341=2,AQ341/Pieņēmumi!$BC$40,IF($A341=3,AQ341/Pieņēmumi!$BC$41,AQ341/Pieņēmumi!$BC$42))),$AT$10)</f>
        <v>2</v>
      </c>
      <c r="AU341" s="6">
        <f t="shared" si="266"/>
        <v>17.5</v>
      </c>
      <c r="AV341" s="6" t="str">
        <f>IF(AND(AU341&gt;=0,AU341&lt;Pieņēmumi!$BC$46),0,
IF(AND(AU341&gt;= Pieņēmumi!$BC$46,AU341&lt;Pieņēmumi!$BC$47), "Mikro",
IF(AND(AU341&gt;=Pieņēmumi!$BC$47,AU341&lt;Pieņēmumi!$BC$48), "Mazs",
IF(AND(AU341&gt;=Pieņēmumi!$BC$48,AU341&lt;Pieņēmumi!$BC$49), "Vidējs","Liels"))))</f>
        <v>Vidējs</v>
      </c>
      <c r="AW341" s="9">
        <f>IF(AV341="Mikro",Pieņēmumi!$BC$31*AT341*0.5,
IF(AV341="Mazs",Pieņēmumi!$BC$31*AT341,
IF(AV341="Vidējs",Pieņēmumi!$BC$32*AT341,
IF(AV341="Liels",Pieņēmumi!$BC$34*AT341,
0))))</f>
        <v>2.3255813953488373</v>
      </c>
      <c r="AX341" s="9">
        <f>IF(AV341="Mikro",Pieņēmumi!$BC$31*AT341*0.5,0)</f>
        <v>0</v>
      </c>
      <c r="AY341">
        <v>38</v>
      </c>
      <c r="AZ341">
        <v>2</v>
      </c>
      <c r="BA341" s="2">
        <f t="shared" si="277"/>
        <v>19</v>
      </c>
      <c r="BB341" s="6">
        <f>ROUNDUP(IF($A341=1,AY341/Pieņēmumi!$BN$39,IF($A341=2,AY341/Pieņēmumi!$BN$40,IF($A341=3,AY341/Pieņēmumi!$BN$41,AY341/Pieņēmumi!$BN$42))),$BB$10)</f>
        <v>2</v>
      </c>
      <c r="BC341" s="6">
        <f t="shared" si="267"/>
        <v>19</v>
      </c>
      <c r="BD341" s="6" t="str">
        <f>IF(AND(BC341&gt;=0,BC341&lt;Pieņēmumi!$BN$46),0,
IF(AND(BC341&gt;= Pieņēmumi!$BN$46,BC341&lt;Pieņēmumi!$BN$47), "Mikro",
IF(AND(BC341&gt;=Pieņēmumi!$BN$47,BC341&lt;Pieņēmumi!$BN$48), "Mazs",
IF(AND(BC341&gt;=Pieņēmumi!$BN$48,BC341&lt;Pieņēmumi!$BN$49), "Vidējs","Liels"))))</f>
        <v>Vidējs</v>
      </c>
      <c r="BE341" s="9">
        <f>IF(BD341="Mikro",Pieņēmumi!$BN$31*BB341*0.5,
IF(BD341="Mazs",Pieņēmumi!$BN$31*BB341,
IF(BD341="Vidējs",Pieņēmumi!$BN$32*BB341,
IF(BD341="Liels",Pieņēmumi!$BN$34*BB341,
0))))</f>
        <v>2.454780361757106</v>
      </c>
      <c r="BF341" s="9">
        <f>IF(BD341="Mikro",Pieņēmumi!$BN$31*BB341*0.5,0)</f>
        <v>0</v>
      </c>
      <c r="BG341">
        <v>35</v>
      </c>
      <c r="BH341">
        <v>2</v>
      </c>
      <c r="BI341" s="2">
        <f t="shared" si="249"/>
        <v>17.5</v>
      </c>
      <c r="BJ341" s="6">
        <f>ROUNDUP(IF($A341=1,BG341/Pieņēmumi!$BY$39,IF($A341=2,BG341/Pieņēmumi!$BY$40,IF($A341=3,BG341/Pieņēmumi!$BY$41,BG341/Pieņēmumi!$BY$42))),$BJ$10)</f>
        <v>2</v>
      </c>
      <c r="BK341" s="6">
        <f t="shared" si="268"/>
        <v>17.5</v>
      </c>
      <c r="BL341" s="6" t="str">
        <f>IF(AND(BK341&gt;=0,BK341&lt;Pieņēmumi!$BY$46),0,
IF(AND(BK341&gt;= Pieņēmumi!$BY$46,BK341&lt;Pieņēmumi!$BY$47), "Mikro",
IF(AND(BK341&gt;=Pieņēmumi!$BY$47,BK341&lt;Pieņēmumi!$BY$48), "Mazs",
IF(AND(BK341&gt;=Pieņēmumi!$BY$48,BK341&lt;Pieņēmumi!$BY$49), "Vidējs","Liels"))))</f>
        <v>Vidējs</v>
      </c>
      <c r="BM341" s="9">
        <f>IF(BL341="Mikro",Pieņēmumi!$BY$31*BJ341*0.5,
IF(BL341="Mazs",Pieņēmumi!$BY$31*BJ341,
IF(BL341="Vidējs",Pieņēmumi!$BY$32*BJ341,
IF(BL341="Liels",Pieņēmumi!$BY$34*BJ341,
0))))</f>
        <v>2.5839793281653747</v>
      </c>
      <c r="BN341" s="9">
        <f>IF(BL341="Mikro",Pieņēmumi!$BY$31*BJ341*0.5,0)</f>
        <v>0</v>
      </c>
      <c r="BO341">
        <v>35</v>
      </c>
      <c r="BP341">
        <v>2</v>
      </c>
      <c r="BQ341" s="2">
        <f t="shared" si="253"/>
        <v>17.5</v>
      </c>
      <c r="BR341" s="6">
        <f>ROUNDUP(IF($A341=1,BO341/Pieņēmumi!$CJ$39,IF($A341=2,BO341/Pieņēmumi!$CJ$40,IF($A341=3,BO341/Pieņēmumi!$CJ$41,BO341/Pieņēmumi!$CJ$42))),$BR$10)</f>
        <v>2</v>
      </c>
      <c r="BS341" s="6">
        <f t="shared" si="269"/>
        <v>17.5</v>
      </c>
      <c r="BT341" s="6" t="str">
        <f>IF(AND(BS341&gt;=0,BS341&lt;Pieņēmumi!$CJ$46),0,
IF(AND(BS341&gt;= Pieņēmumi!$CJ$46,BS341&lt;Pieņēmumi!$CJ$47), "Mikro",
IF(AND(BS341&gt;=Pieņēmumi!$CJ$47,BS341&lt;Pieņēmumi!$CJ$48), "Mazs",
IF(AND(BS341&gt;=Pieņēmumi!$CJ$48,BS341&lt;Pieņēmumi!$CJ$49), "Vidējs","Liels"))))</f>
        <v>Vidējs</v>
      </c>
      <c r="BU341" s="9">
        <f>IF(BT341="Mikro",Pieņēmumi!$CJ$31*BR341*0.5,
IF(BT341="Mazs",Pieņēmumi!$CJ$31*BR341,
IF(BT341="Vidējs",Pieņēmumi!$CJ$32*BR341,
IF(BT341="Liels",Pieņēmumi!$CJ$34*BR341,
0))))</f>
        <v>2.5839793281653747</v>
      </c>
      <c r="BV341" s="9">
        <f>IF(BT341="Mikro",Pieņēmumi!$CJ$31*BR341*0.5,0)</f>
        <v>0</v>
      </c>
      <c r="BW341">
        <v>10</v>
      </c>
      <c r="BX341">
        <v>1</v>
      </c>
      <c r="BY341" s="2">
        <f>BW341/BX341</f>
        <v>10</v>
      </c>
      <c r="BZ341" s="6">
        <f>ROUNDUP(IF($A341=1,BW341/Pieņēmumi!$CU$42,IF($A341=2,BW341/Pieņēmumi!$CU$43,IF($A341=3,BW341/Pieņēmumi!$CU$44,BW341/Pieņēmumi!$CU$45))),$CH$10)</f>
        <v>1</v>
      </c>
      <c r="CA341" s="6">
        <f t="shared" si="270"/>
        <v>10</v>
      </c>
      <c r="CB341" s="6" t="str">
        <f>IF(AND(CA341&gt;=0,CA341&lt;Pieņēmumi!$CU$49),0,
IF(AND(CA341&gt;=Pieņēmumi!$CU$49,CA341&lt;Pieņēmumi!$CU$50),"Mazs",
IF(AND(CA341&gt;=Pieņēmumi!$CU$50,CA341&lt;Pieņēmumi!$CU$51),"Vidējs","Liels")))</f>
        <v>Mazs</v>
      </c>
      <c r="CC341" s="9">
        <f>IF(CB341="Mazs",Pieņēmumi!$CU$34*BZ341,IF(CB341="Vidējs",Pieņēmumi!$CU$35*BZ341,IF(CB341="Liels",Pieņēmumi!$CU$37*BZ341,0)))</f>
        <v>1.151571739807034</v>
      </c>
      <c r="CD341" s="9">
        <f>IF(CB341="Mazs",(Pieņēmumi!$CU$35-Pieņēmumi!$CU$34)*BZ341,0)</f>
        <v>0.23731714908185508</v>
      </c>
      <c r="CE341">
        <v>9</v>
      </c>
      <c r="CF341">
        <v>1</v>
      </c>
      <c r="CG341" s="2">
        <f>CE341/CF341</f>
        <v>9</v>
      </c>
      <c r="CH341" s="6">
        <f>ROUNDUP(IF($A341=1,CE341/Pieņēmumi!$DE$42,IF($A341=2,CE341/Pieņēmumi!$DE$43,IF($A341=3,CE341/Pieņēmumi!$DE$44,CE341/Pieņēmumi!$DE$45))),$CH$10)</f>
        <v>1</v>
      </c>
      <c r="CI341" s="6">
        <f t="shared" si="271"/>
        <v>9</v>
      </c>
      <c r="CJ341" s="6" t="str">
        <f>IF(AND(CI341&gt;=0,CI341&lt;Pieņēmumi!$DE$49),0,
IF(AND(CI341&gt;=Pieņēmumi!$DE$49,CI341&lt;Pieņēmumi!$DE$50),"Mazs",
IF(AND(CI341&gt;=Pieņēmumi!$DE$50,CI341&lt;Pieņēmumi!$DE$51),"Vidējs","Liels")))</f>
        <v>Mazs</v>
      </c>
      <c r="CK341" s="9">
        <f>IF(CJ341="Mazs",Pieņēmumi!$DE$34*CH341,IF(CJ341="Vidējs",Pieņēmumi!$DE$35*CH341,IF(CJ341="Liels",Pieņēmumi!$DE$37*CH341,0)))</f>
        <v>1.151571739807034</v>
      </c>
      <c r="CL341" s="9">
        <f>IF(CJ341="Mazs",(Pieņēmumi!$DE$35-Pieņēmumi!$DE$34)*CH341,0)</f>
        <v>0.23731714908185508</v>
      </c>
      <c r="CM341">
        <v>3</v>
      </c>
      <c r="CN341">
        <v>1</v>
      </c>
      <c r="CO341" s="2">
        <f>CM341/CN341</f>
        <v>3</v>
      </c>
      <c r="CP341" s="6">
        <f>ROUNDUP(IF($A341=1,CM341/Pieņēmumi!$DO$42,IF($A341=2,CM341/Pieņēmumi!$DO$43,IF($A341=3,CM341/Pieņēmumi!$DO$44,CM341/Pieņēmumi!$DO$45))),$CP$10)</f>
        <v>1</v>
      </c>
      <c r="CQ341" s="6">
        <f t="shared" si="272"/>
        <v>3</v>
      </c>
      <c r="CR341" s="6" t="str">
        <f>IF(AND(CQ341&gt;=0,CQ341&lt;Pieņēmumi!$DO$49),0,
IF(AND(CQ341&gt;=Pieņēmumi!$DO$49,CQ341&lt;Pieņēmumi!$DO$50),"Mazs",
IF(AND(CQ341&gt;=Pieņēmumi!$DO$50,CQ341&lt;Pieņēmumi!$DO$51),"Vidējs","Liels")))</f>
        <v>Mazs</v>
      </c>
      <c r="CS341" s="9">
        <f>IF(CR341="Mazs",Pieņēmumi!$DO$34*CP341,IF(CR341="Vidējs",Pieņēmumi!$DO$35*CP341,IF(CR341="Liels",Pieņēmumi!$DO$37*CP341,0)))</f>
        <v>1.151571739807034</v>
      </c>
      <c r="CT341" s="9">
        <f>IF(CR341="Mazs",(Pieņēmumi!$DO$35-Pieņēmumi!$DO$34)*CP341,0)</f>
        <v>0.23731714908185508</v>
      </c>
      <c r="CU341" s="6">
        <f t="shared" si="273"/>
        <v>358</v>
      </c>
      <c r="CV341" s="6">
        <f t="shared" si="274"/>
        <v>22</v>
      </c>
      <c r="CW341" s="2">
        <f t="shared" si="275"/>
        <v>16.272727272727273</v>
      </c>
      <c r="CX341" t="str">
        <f t="shared" si="276"/>
        <v>Vidējā</v>
      </c>
    </row>
    <row r="342" spans="1:102" x14ac:dyDescent="0.25">
      <c r="A342" s="5">
        <v>1</v>
      </c>
      <c r="B342" s="23">
        <v>0.44263346018054961</v>
      </c>
      <c r="C342">
        <v>128</v>
      </c>
      <c r="D342">
        <v>4</v>
      </c>
      <c r="E342" s="2">
        <f t="shared" si="255"/>
        <v>32</v>
      </c>
      <c r="F342" s="6">
        <f>ROUNDUP(IF($A342=1,C342/Pieņēmumi!$B$39,IF($A342=2,C342/Pieņēmumi!$B$40,IF($A342=3,C342/Pieņēmumi!$B$41,C342/Pieņēmumi!$B$42))),$F$10)</f>
        <v>7</v>
      </c>
      <c r="G342" s="6">
        <f t="shared" si="261"/>
        <v>18.285714285714285</v>
      </c>
      <c r="H342" s="6" t="str">
        <f>IF(AND(G342&gt;=0,G342&lt;Pieņēmumi!$B$46),0,
IF(AND(G342&gt;= Pieņēmumi!$B$46,G342&lt;Pieņēmumi!$B$47), "Mikro",
IF(AND(G342&gt;=Pieņēmumi!$B$47,G342&lt;Pieņēmumi!$B$48), "Mazs",
IF(AND(G342&gt;=Pieņēmumi!$B$48,G342&lt;Pieņēmumi!$B$49), "Vidējs","Liels"))))</f>
        <v>Vidējs</v>
      </c>
      <c r="I342" s="9">
        <f>IF(H342="Mikro",Pieņēmumi!$B$31*F342*0.5,
IF(H342="Mazs",Pieņēmumi!$B$31*F342,
IF(H342="Vidējs",Pieņēmumi!$B$32*F342,
IF(H342="Liels",Pieņēmumi!$B$34*F342,
0))))</f>
        <v>5.6524547803617562</v>
      </c>
      <c r="J342" s="9">
        <f>IF(H342="Mikro",Pieņēmumi!$B$31*F342*0.5,0)</f>
        <v>0</v>
      </c>
      <c r="K342">
        <v>118</v>
      </c>
      <c r="L342">
        <v>4</v>
      </c>
      <c r="M342" s="2">
        <f t="shared" si="256"/>
        <v>29.5</v>
      </c>
      <c r="N342" s="6">
        <f>ROUNDUP(IF($A342=1,K342/Pieņēmumi!$L$39,IF($A342=2,K342/Pieņēmumi!$L$40,IF($A342=3,K342/Pieņēmumi!$L$41,K342/Pieņēmumi!$L$42))),$N$10)</f>
        <v>6</v>
      </c>
      <c r="O342" s="6">
        <f t="shared" si="262"/>
        <v>19.666666666666668</v>
      </c>
      <c r="P342" s="6" t="str">
        <f>IF(AND(O342&gt;=0,O342&lt;Pieņēmumi!$L$46),0,
IF(AND(O342&gt;= Pieņēmumi!$L$46,O342&lt;Pieņēmumi!$L$47), "Mikro",
IF(AND(O342&gt;=Pieņēmumi!$L$47,O342&lt;Pieņēmumi!$L$48), "Mazs",
IF(AND(O342&gt;=Pieņēmumi!$L$48,O342&lt;Pieņēmumi!$L$49), "Vidējs","Liels"))))</f>
        <v>Vidējs</v>
      </c>
      <c r="Q342" s="9">
        <f>IF(P342="Mikro",Pieņēmumi!$L$31*N342*0.5,
IF(P342="Mazs",Pieņēmumi!$L$31*N342,
IF(P342="Vidējs",Pieņēmumi!$L$32*N342,
IF(P342="Liels",Pieņēmumi!$L$34*N342,
0))))</f>
        <v>5.0387596899224816</v>
      </c>
      <c r="R342" s="9">
        <f>IF(P342="Mikro",Pieņēmumi!$L$31*N342*0.5,0)</f>
        <v>0</v>
      </c>
      <c r="S342">
        <v>88</v>
      </c>
      <c r="T342">
        <v>3</v>
      </c>
      <c r="U342" s="2">
        <f t="shared" si="257"/>
        <v>29.333333333333332</v>
      </c>
      <c r="V342" s="6">
        <f>ROUNDUP(IF($A342=1,S342/Pieņēmumi!$V$39,IF($A342=2,S342/Pieņēmumi!$V$40,IF($A342=3,S342/Pieņēmumi!$V$41,S342/Pieņēmumi!$V$42))),$V$10)</f>
        <v>5</v>
      </c>
      <c r="W342" s="6">
        <f t="shared" si="263"/>
        <v>17.600000000000001</v>
      </c>
      <c r="X342" s="6" t="str">
        <f>IF(AND(W342&gt;=0,W342&lt;Pieņēmumi!$V$46),0,
IF(AND(W342&gt;= Pieņēmumi!$V$46,W342&lt;Pieņēmumi!$V$47), "Mikro",
IF(AND(W342&gt;=Pieņēmumi!$V$47,W342&lt;Pieņēmumi!$V$48), "Mazs",
IF(AND(W342&gt;=Pieņēmumi!$V$48,W342&lt;Pieņēmumi!$V$49), "Vidējs","Liels"))))</f>
        <v>Vidējs</v>
      </c>
      <c r="Y342" s="9">
        <f>IF(X342="Mikro",Pieņēmumi!$V$31*V342*0.5,
IF(X342="Mazs",Pieņēmumi!$V$31*V342,
IF(X342="Vidējs",Pieņēmumi!$V$32*V342,
IF(X342="Liels",Pieņēmumi!$V$34*V342,
0))))</f>
        <v>4.3604651162790704</v>
      </c>
      <c r="Z342" s="9">
        <f>IF(X342="Mikro",Pieņēmumi!$V$31*V342*0.5,0)</f>
        <v>0</v>
      </c>
      <c r="AA342">
        <v>118</v>
      </c>
      <c r="AB342">
        <v>4</v>
      </c>
      <c r="AC342" s="2">
        <f t="shared" si="278"/>
        <v>29.5</v>
      </c>
      <c r="AD342" s="6">
        <f>ROUNDUP(IF($A342=1,AA342/Pieņēmumi!$AF$39,IF($A342=2,AA342/Pieņēmumi!$AF$40,IF($A342=3,AA342/Pieņēmumi!$AF$41,AA342/Pieņēmumi!$AF$42))),$AD$10)</f>
        <v>6</v>
      </c>
      <c r="AE342" s="6">
        <f t="shared" si="264"/>
        <v>19.666666666666668</v>
      </c>
      <c r="AF342" s="6" t="str">
        <f>IF(AND(AE342&gt;=0,AE342&lt;Pieņēmumi!$AF$46),0,
IF(AND(AE342&gt;= Pieņēmumi!$AF$46,AE342&lt;Pieņēmumi!$AF$47), "Mikro",
IF(AND(AE342&gt;=Pieņēmumi!$AF$47,AE342&lt;Pieņēmumi!$AF$48), "Mazs",
IF(AND(AE342&gt;=Pieņēmumi!$AF$48,AE342&lt;Pieņēmumi!$AF$49), "Vidējs","Liels"))))</f>
        <v>Vidējs</v>
      </c>
      <c r="AG342" s="9">
        <f>IF(AF342="Mikro",Pieņēmumi!$AF$31*AD342*0.5,
IF(AF342="Mazs",Pieņēmumi!$AF$31*AD342,
IF(AF342="Vidējs",Pieņēmumi!$AF$32*AD342,
IF(AF342="Liels",Pieņēmumi!$AF$34*AD342,
0))))</f>
        <v>6.2015503875968996</v>
      </c>
      <c r="AH342" s="9">
        <f>IF(AF342="Mikro",Pieņēmumi!$AF$31*AD342*0.5,0)</f>
        <v>0</v>
      </c>
      <c r="AI342">
        <v>118</v>
      </c>
      <c r="AJ342">
        <v>4</v>
      </c>
      <c r="AK342" s="2">
        <f t="shared" si="259"/>
        <v>29.5</v>
      </c>
      <c r="AL342" s="6">
        <f>ROUNDUP(IF($A342=1,AI342/Pieņēmumi!$AR$39,IF($A342=2,AI342/Pieņēmumi!$AR$40,IF($A342=3,AI342/Pieņēmumi!$AR$41,AI342/Pieņēmumi!$AR$42))),$AL$10)</f>
        <v>5</v>
      </c>
      <c r="AM342" s="6">
        <f t="shared" si="265"/>
        <v>23.6</v>
      </c>
      <c r="AN342" s="6" t="str">
        <f>IF(AND(AM342&gt;=0,AM342&lt;Pieņēmumi!$AR$46),0,
IF(AND(AM342&gt;= Pieņēmumi!$AR$46,AM342&lt;Pieņēmumi!$AR$47), "Mikro",
IF(AND(AM342&gt;=Pieņēmumi!$AR$47,AM342&lt;Pieņēmumi!$AR$48), "Mazs",
IF(AND(AM342&gt;=Pieņēmumi!$AR$48,AM342&lt;Pieņēmumi!$AR$49), "Vidējs","Liels"))))</f>
        <v>Liels</v>
      </c>
      <c r="AO342" s="9">
        <f>IF(AN342="Mikro",Pieņēmumi!$AR$31*AL342*0.5,
IF(AN342="Mazs",Pieņēmumi!$AR$31*AL342,
IF(AN342="Vidējs",Pieņēmumi!$AR$32*AL342,
IF(AN342="Liels",Pieņēmumi!$AR$34*AL342,
0))))</f>
        <v>6.854256854256854</v>
      </c>
      <c r="AP342" s="9">
        <f>IF(AN342="Mikro",Pieņēmumi!$AR$31*AL342*0.5,0)</f>
        <v>0</v>
      </c>
      <c r="AQ342">
        <v>152</v>
      </c>
      <c r="AR342">
        <v>5</v>
      </c>
      <c r="AS342" s="2">
        <f t="shared" si="260"/>
        <v>30.4</v>
      </c>
      <c r="AT342" s="6">
        <f>ROUNDUP(IF($A342=1,AQ342/Pieņēmumi!$BC$39,IF($A342=2,AQ342/Pieņēmumi!$BC$40,IF($A342=3,AQ342/Pieņēmumi!$BC$41,AQ342/Pieņēmumi!$BC$42))),$AT$10)</f>
        <v>7</v>
      </c>
      <c r="AU342" s="6">
        <f t="shared" si="266"/>
        <v>21.714285714285715</v>
      </c>
      <c r="AV342" s="6" t="str">
        <f>IF(AND(AU342&gt;=0,AU342&lt;Pieņēmumi!$BC$46),0,
IF(AND(AU342&gt;= Pieņēmumi!$BC$46,AU342&lt;Pieņēmumi!$BC$47), "Mikro",
IF(AND(AU342&gt;=Pieņēmumi!$BC$47,AU342&lt;Pieņēmumi!$BC$48), "Mazs",
IF(AND(AU342&gt;=Pieņēmumi!$BC$48,AU342&lt;Pieņēmumi!$BC$49), "Vidējs","Liels"))))</f>
        <v>Liels</v>
      </c>
      <c r="AW342" s="9">
        <f>IF(AV342="Mikro",Pieņēmumi!$BC$31*AT342*0.5,
IF(AV342="Mazs",Pieņēmumi!$BC$31*AT342,
IF(AV342="Vidējs",Pieņēmumi!$BC$32*AT342,
IF(AV342="Liels",Pieņēmumi!$BC$34*AT342,
0))))</f>
        <v>10.606060606060606</v>
      </c>
      <c r="AX342" s="9">
        <f>IF(AV342="Mikro",Pieņēmumi!$BC$31*AT342*0.5,0)</f>
        <v>0</v>
      </c>
      <c r="AY342">
        <v>117</v>
      </c>
      <c r="AZ342">
        <v>4</v>
      </c>
      <c r="BA342" s="2">
        <f t="shared" si="277"/>
        <v>29.25</v>
      </c>
      <c r="BB342" s="6">
        <f>ROUNDUP(IF($A342=1,AY342/Pieņēmumi!$BN$39,IF($A342=2,AY342/Pieņēmumi!$BN$40,IF($A342=3,AY342/Pieņēmumi!$BN$41,AY342/Pieņēmumi!$BN$42))),$BB$10)</f>
        <v>5</v>
      </c>
      <c r="BC342" s="6">
        <f t="shared" si="267"/>
        <v>23.4</v>
      </c>
      <c r="BD342" s="6" t="str">
        <f>IF(AND(BC342&gt;=0,BC342&lt;Pieņēmumi!$BN$46),0,
IF(AND(BC342&gt;= Pieņēmumi!$BN$46,BC342&lt;Pieņēmumi!$BN$47), "Mikro",
IF(AND(BC342&gt;=Pieņēmumi!$BN$47,BC342&lt;Pieņēmumi!$BN$48), "Mazs",
IF(AND(BC342&gt;=Pieņēmumi!$BN$48,BC342&lt;Pieņēmumi!$BN$49), "Vidējs","Liels"))))</f>
        <v>Liels</v>
      </c>
      <c r="BE342" s="9">
        <f>IF(BD342="Mikro",Pieņēmumi!$BN$31*BB342*0.5,
IF(BD342="Mazs",Pieņēmumi!$BN$31*BB342,
IF(BD342="Vidējs",Pieņēmumi!$BN$32*BB342,
IF(BD342="Liels",Pieņēmumi!$BN$34*BB342,
0))))</f>
        <v>7.9365079365079358</v>
      </c>
      <c r="BF342" s="9">
        <f>IF(BD342="Mikro",Pieņēmumi!$BN$31*BB342*0.5,0)</f>
        <v>0</v>
      </c>
      <c r="BG342">
        <v>132</v>
      </c>
      <c r="BH342">
        <v>5</v>
      </c>
      <c r="BI342" s="2">
        <f t="shared" si="249"/>
        <v>26.4</v>
      </c>
      <c r="BJ342" s="6">
        <f>ROUNDUP(IF($A342=1,BG342/Pieņēmumi!$BY$39,IF($A342=2,BG342/Pieņēmumi!$BY$40,IF($A342=3,BG342/Pieņēmumi!$BY$41,BG342/Pieņēmumi!$BY$42))),$BJ$10)</f>
        <v>6</v>
      </c>
      <c r="BK342" s="6">
        <f t="shared" si="268"/>
        <v>22</v>
      </c>
      <c r="BL342" s="6" t="str">
        <f>IF(AND(BK342&gt;=0,BK342&lt;Pieņēmumi!$BY$46),0,
IF(AND(BK342&gt;= Pieņēmumi!$BY$46,BK342&lt;Pieņēmumi!$BY$47), "Mikro",
IF(AND(BK342&gt;=Pieņēmumi!$BY$47,BK342&lt;Pieņēmumi!$BY$48), "Mazs",
IF(AND(BK342&gt;=Pieņēmumi!$BY$48,BK342&lt;Pieņēmumi!$BY$49), "Vidējs","Liels"))))</f>
        <v>Liels</v>
      </c>
      <c r="BM342" s="9">
        <f>IF(BL342="Mikro",Pieņēmumi!$BY$31*BJ342*0.5,
IF(BL342="Mazs",Pieņēmumi!$BY$31*BJ342,
IF(BL342="Vidējs",Pieņēmumi!$BY$32*BJ342,
IF(BL342="Liels",Pieņēmumi!$BY$34*BJ342,
0))))</f>
        <v>9.9567099567099557</v>
      </c>
      <c r="BN342" s="9">
        <f>IF(BL342="Mikro",Pieņēmumi!$BY$31*BJ342*0.5,0)</f>
        <v>0</v>
      </c>
      <c r="BO342">
        <v>114</v>
      </c>
      <c r="BP342">
        <v>4</v>
      </c>
      <c r="BQ342" s="2">
        <f t="shared" si="253"/>
        <v>28.5</v>
      </c>
      <c r="BR342" s="6">
        <f>ROUNDUP(IF($A342=1,BO342/Pieņēmumi!$CJ$39,IF($A342=2,BO342/Pieņēmumi!$CJ$40,IF($A342=3,BO342/Pieņēmumi!$CJ$41,BO342/Pieņēmumi!$CJ$42))),$BR$10)</f>
        <v>5</v>
      </c>
      <c r="BS342" s="6">
        <f t="shared" si="269"/>
        <v>22.8</v>
      </c>
      <c r="BT342" s="6" t="str">
        <f>IF(AND(BS342&gt;=0,BS342&lt;Pieņēmumi!$CJ$46),0,
IF(AND(BS342&gt;= Pieņēmumi!$CJ$46,BS342&lt;Pieņēmumi!$CJ$47), "Mikro",
IF(AND(BS342&gt;=Pieņēmumi!$CJ$47,BS342&lt;Pieņēmumi!$CJ$48), "Mazs",
IF(AND(BS342&gt;=Pieņēmumi!$CJ$48,BS342&lt;Pieņēmumi!$CJ$49), "Vidējs","Liels"))))</f>
        <v>Liels</v>
      </c>
      <c r="BU342" s="9">
        <f>IF(BT342="Mikro",Pieņēmumi!$CJ$31*BR342*0.5,
IF(BT342="Mazs",Pieņēmumi!$CJ$31*BR342,
IF(BT342="Vidējs",Pieņēmumi!$CJ$32*BR342,
IF(BT342="Liels",Pieņēmumi!$CJ$34*BR342,
0))))</f>
        <v>8.4776334776334767</v>
      </c>
      <c r="BV342" s="9">
        <f>IF(BT342="Mikro",Pieņēmumi!$CJ$31*BR342*0.5,0)</f>
        <v>0</v>
      </c>
      <c r="BW342">
        <v>45</v>
      </c>
      <c r="BX342">
        <v>2</v>
      </c>
      <c r="BY342" s="2">
        <f>BW342/BX342</f>
        <v>22.5</v>
      </c>
      <c r="BZ342" s="6">
        <f>ROUNDUP(IF($A342=1,BW342/Pieņēmumi!$CU$42,IF($A342=2,BW342/Pieņēmumi!$CU$43,IF($A342=3,BW342/Pieņēmumi!$CU$44,BW342/Pieņēmumi!$CU$45))),$CH$10)</f>
        <v>2</v>
      </c>
      <c r="CA342" s="6">
        <f t="shared" si="270"/>
        <v>22.5</v>
      </c>
      <c r="CB342" s="6" t="str">
        <f>IF(AND(CA342&gt;=0,CA342&lt;Pieņēmumi!$CU$49),0,
IF(AND(CA342&gt;=Pieņēmumi!$CU$49,CA342&lt;Pieņēmumi!$CU$50),"Mazs",
IF(AND(CA342&gt;=Pieņēmumi!$CU$50,CA342&lt;Pieņēmumi!$CU$51),"Vidējs","Liels")))</f>
        <v>Liels</v>
      </c>
      <c r="CC342" s="9">
        <f>IF(CB342="Mazs",Pieņēmumi!$CU$34*BZ342,IF(CB342="Vidējs",Pieņēmumi!$CU$35*BZ342,IF(CB342="Liels",Pieņēmumi!$CU$37*BZ342,0)))</f>
        <v>3.535353535353535</v>
      </c>
      <c r="CD342" s="9">
        <f>IF(CB342="Mazs",(Pieņēmumi!$CU$35-Pieņēmumi!$CU$34)*BZ342,0)</f>
        <v>0</v>
      </c>
      <c r="CE342">
        <v>62</v>
      </c>
      <c r="CF342">
        <v>2</v>
      </c>
      <c r="CG342" s="2">
        <f>CE342/CF342</f>
        <v>31</v>
      </c>
      <c r="CH342" s="6">
        <f>ROUNDUP(IF($A342=1,CE342/Pieņēmumi!$DE$42,IF($A342=2,CE342/Pieņēmumi!$DE$43,IF($A342=3,CE342/Pieņēmumi!$DE$44,CE342/Pieņēmumi!$DE$45))),$CH$10)</f>
        <v>3</v>
      </c>
      <c r="CI342" s="6">
        <f t="shared" si="271"/>
        <v>20.666666666666668</v>
      </c>
      <c r="CJ342" s="6" t="str">
        <f>IF(AND(CI342&gt;=0,CI342&lt;Pieņēmumi!$DE$49),0,
IF(AND(CI342&gt;=Pieņēmumi!$DE$49,CI342&lt;Pieņēmumi!$DE$50),"Mazs",
IF(AND(CI342&gt;=Pieņēmumi!$DE$50,CI342&lt;Pieņēmumi!$DE$51),"Vidējs","Liels")))</f>
        <v>Vidējs</v>
      </c>
      <c r="CK342" s="9">
        <f>IF(CJ342="Mazs",Pieņēmumi!$DE$34*CH342,IF(CJ342="Vidējs",Pieņēmumi!$DE$35*CH342,IF(CJ342="Liels",Pieņēmumi!$DE$37*CH342,0)))</f>
        <v>4.166666666666667</v>
      </c>
      <c r="CL342" s="9">
        <f>IF(CJ342="Mazs",(Pieņēmumi!$DE$35-Pieņēmumi!$DE$34)*CH342,0)</f>
        <v>0</v>
      </c>
      <c r="CM342">
        <v>61</v>
      </c>
      <c r="CN342">
        <v>3</v>
      </c>
      <c r="CO342" s="2">
        <f>CM342/CN342</f>
        <v>20.333333333333332</v>
      </c>
      <c r="CP342" s="6">
        <f>ROUNDUP(IF($A342=1,CM342/Pieņēmumi!$DO$42,IF($A342=2,CM342/Pieņēmumi!$DO$43,IF($A342=3,CM342/Pieņēmumi!$DO$44,CM342/Pieņēmumi!$DO$45))),$CP$10)</f>
        <v>3</v>
      </c>
      <c r="CQ342" s="6">
        <f t="shared" si="272"/>
        <v>20.333333333333332</v>
      </c>
      <c r="CR342" s="6" t="str">
        <f>IF(AND(CQ342&gt;=0,CQ342&lt;Pieņēmumi!$DO$49),0,
IF(AND(CQ342&gt;=Pieņēmumi!$DO$49,CQ342&lt;Pieņēmumi!$DO$50),"Mazs",
IF(AND(CQ342&gt;=Pieņēmumi!$DO$50,CQ342&lt;Pieņēmumi!$DO$51),"Vidējs","Liels")))</f>
        <v>Vidējs</v>
      </c>
      <c r="CS342" s="9">
        <f>IF(CR342="Mazs",Pieņēmumi!$DO$34*CP342,IF(CR342="Vidējs",Pieņēmumi!$DO$35*CP342,IF(CR342="Liels",Pieņēmumi!$DO$37*CP342,0)))</f>
        <v>4.166666666666667</v>
      </c>
      <c r="CT342" s="9">
        <f>IF(CR342="Mazs",(Pieņēmumi!$DO$35-Pieņēmumi!$DO$34)*CP342,0)</f>
        <v>0</v>
      </c>
      <c r="CU342" s="6">
        <f t="shared" si="273"/>
        <v>1253</v>
      </c>
      <c r="CV342" s="6">
        <f t="shared" si="274"/>
        <v>44</v>
      </c>
      <c r="CW342" s="2">
        <f t="shared" si="275"/>
        <v>28.477272727272727</v>
      </c>
      <c r="CX342" t="str">
        <f t="shared" si="276"/>
        <v>Lielā</v>
      </c>
    </row>
    <row r="343" spans="1:102" x14ac:dyDescent="0.25">
      <c r="A343" s="5">
        <v>1</v>
      </c>
      <c r="B343" s="23">
        <v>0.44232115306567155</v>
      </c>
      <c r="C343">
        <v>66</v>
      </c>
      <c r="D343">
        <v>3</v>
      </c>
      <c r="E343" s="2">
        <f t="shared" si="255"/>
        <v>22</v>
      </c>
      <c r="F343" s="6">
        <f>ROUNDUP(IF($A343=1,C343/Pieņēmumi!$B$39,IF($A343=2,C343/Pieņēmumi!$B$40,IF($A343=3,C343/Pieņēmumi!$B$41,C343/Pieņēmumi!$B$42))),$F$10)</f>
        <v>4</v>
      </c>
      <c r="G343" s="6">
        <f t="shared" si="261"/>
        <v>16.5</v>
      </c>
      <c r="H343" s="6" t="str">
        <f>IF(AND(G343&gt;=0,G343&lt;Pieņēmumi!$B$46),0,
IF(AND(G343&gt;= Pieņēmumi!$B$46,G343&lt;Pieņēmumi!$B$47), "Mikro",
IF(AND(G343&gt;=Pieņēmumi!$B$47,G343&lt;Pieņēmumi!$B$48), "Mazs",
IF(AND(G343&gt;=Pieņēmumi!$B$48,G343&lt;Pieņēmumi!$B$49), "Vidējs","Liels"))))</f>
        <v>Vidējs</v>
      </c>
      <c r="I343" s="9">
        <f>IF(H343="Mikro",Pieņēmumi!$B$31*F343*0.5,
IF(H343="Mazs",Pieņēmumi!$B$31*F343,
IF(H343="Vidējs",Pieņēmumi!$B$32*F343,
IF(H343="Liels",Pieņēmumi!$B$34*F343,
0))))</f>
        <v>3.229974160206718</v>
      </c>
      <c r="J343" s="9">
        <f>IF(H343="Mikro",Pieņēmumi!$B$31*F343*0.5,0)</f>
        <v>0</v>
      </c>
      <c r="K343">
        <v>50</v>
      </c>
      <c r="L343">
        <v>3</v>
      </c>
      <c r="M343" s="2">
        <f t="shared" si="256"/>
        <v>16.666666666666668</v>
      </c>
      <c r="N343" s="6">
        <f>ROUNDUP(IF($A343=1,K343/Pieņēmumi!$L$39,IF($A343=2,K343/Pieņēmumi!$L$40,IF($A343=3,K343/Pieņēmumi!$L$41,K343/Pieņēmumi!$L$42))),$N$10)</f>
        <v>3</v>
      </c>
      <c r="O343" s="6">
        <f t="shared" si="262"/>
        <v>16.666666666666668</v>
      </c>
      <c r="P343" s="6" t="str">
        <f>IF(AND(O343&gt;=0,O343&lt;Pieņēmumi!$L$46),0,
IF(AND(O343&gt;= Pieņēmumi!$L$46,O343&lt;Pieņēmumi!$L$47), "Mikro",
IF(AND(O343&gt;=Pieņēmumi!$L$47,O343&lt;Pieņēmumi!$L$48), "Mazs",
IF(AND(O343&gt;=Pieņēmumi!$L$48,O343&lt;Pieņēmumi!$L$49), "Vidējs","Liels"))))</f>
        <v>Vidējs</v>
      </c>
      <c r="Q343" s="9">
        <f>IF(P343="Mikro",Pieņēmumi!$L$31*N343*0.5,
IF(P343="Mazs",Pieņēmumi!$L$31*N343,
IF(P343="Vidējs",Pieņēmumi!$L$32*N343,
IF(P343="Liels",Pieņēmumi!$L$34*N343,
0))))</f>
        <v>2.5193798449612408</v>
      </c>
      <c r="R343" s="9">
        <f>IF(P343="Mikro",Pieņēmumi!$L$31*N343*0.5,0)</f>
        <v>0</v>
      </c>
      <c r="S343">
        <v>45</v>
      </c>
      <c r="T343">
        <v>3</v>
      </c>
      <c r="U343" s="2">
        <f t="shared" si="257"/>
        <v>15</v>
      </c>
      <c r="V343" s="6">
        <f>ROUNDUP(IF($A343=1,S343/Pieņēmumi!$V$39,IF($A343=2,S343/Pieņēmumi!$V$40,IF($A343=3,S343/Pieņēmumi!$V$41,S343/Pieņēmumi!$V$42))),$V$10)</f>
        <v>3</v>
      </c>
      <c r="W343" s="6">
        <f t="shared" si="263"/>
        <v>15</v>
      </c>
      <c r="X343" s="6" t="str">
        <f>IF(AND(W343&gt;=0,W343&lt;Pieņēmumi!$V$46),0,
IF(AND(W343&gt;= Pieņēmumi!$V$46,W343&lt;Pieņēmumi!$V$47), "Mikro",
IF(AND(W343&gt;=Pieņēmumi!$V$47,W343&lt;Pieņēmumi!$V$48), "Mazs",
IF(AND(W343&gt;=Pieņēmumi!$V$48,W343&lt;Pieņēmumi!$V$49), "Vidējs","Liels"))))</f>
        <v>Vidējs</v>
      </c>
      <c r="Y343" s="9">
        <f>IF(X343="Mikro",Pieņēmumi!$V$31*V343*0.5,
IF(X343="Mazs",Pieņēmumi!$V$31*V343,
IF(X343="Vidējs",Pieņēmumi!$V$32*V343,
IF(X343="Liels",Pieņēmumi!$V$34*V343,
0))))</f>
        <v>2.6162790697674421</v>
      </c>
      <c r="Z343" s="9">
        <f>IF(X343="Mikro",Pieņēmumi!$V$31*V343*0.5,0)</f>
        <v>0</v>
      </c>
      <c r="AA343">
        <v>64</v>
      </c>
      <c r="AB343">
        <v>2</v>
      </c>
      <c r="AC343" s="2">
        <f t="shared" si="278"/>
        <v>32</v>
      </c>
      <c r="AD343" s="6">
        <f>ROUNDUP(IF($A343=1,AA343/Pieņēmumi!$AF$39,IF($A343=2,AA343/Pieņēmumi!$AF$40,IF($A343=3,AA343/Pieņēmumi!$AF$41,AA343/Pieņēmumi!$AF$42))),$AD$10)</f>
        <v>4</v>
      </c>
      <c r="AE343" s="6">
        <f t="shared" si="264"/>
        <v>16</v>
      </c>
      <c r="AF343" s="6" t="str">
        <f>IF(AND(AE343&gt;=0,AE343&lt;Pieņēmumi!$AF$46),0,
IF(AND(AE343&gt;= Pieņēmumi!$AF$46,AE343&lt;Pieņēmumi!$AF$47), "Mikro",
IF(AND(AE343&gt;=Pieņēmumi!$AF$47,AE343&lt;Pieņēmumi!$AF$48), "Mazs",
IF(AND(AE343&gt;=Pieņēmumi!$AF$48,AE343&lt;Pieņēmumi!$AF$49), "Vidējs","Liels"))))</f>
        <v>Vidējs</v>
      </c>
      <c r="AG343" s="9">
        <f>IF(AF343="Mikro",Pieņēmumi!$AF$31*AD343*0.5,
IF(AF343="Mazs",Pieņēmumi!$AF$31*AD343,
IF(AF343="Vidējs",Pieņēmumi!$AF$32*AD343,
IF(AF343="Liels",Pieņēmumi!$AF$34*AD343,
0))))</f>
        <v>4.1343669250646</v>
      </c>
      <c r="AH343" s="9">
        <f>IF(AF343="Mikro",Pieņēmumi!$AF$31*AD343*0.5,0)</f>
        <v>0</v>
      </c>
      <c r="AI343">
        <v>71</v>
      </c>
      <c r="AJ343">
        <v>3</v>
      </c>
      <c r="AK343" s="2">
        <f t="shared" si="259"/>
        <v>23.666666666666668</v>
      </c>
      <c r="AL343" s="6">
        <f>ROUNDUP(IF($A343=1,AI343/Pieņēmumi!$AR$39,IF($A343=2,AI343/Pieņēmumi!$AR$40,IF($A343=3,AI343/Pieņēmumi!$AR$41,AI343/Pieņēmumi!$AR$42))),$AL$10)</f>
        <v>3</v>
      </c>
      <c r="AM343" s="6">
        <f t="shared" si="265"/>
        <v>23.666666666666668</v>
      </c>
      <c r="AN343" s="6" t="str">
        <f>IF(AND(AM343&gt;=0,AM343&lt;Pieņēmumi!$AR$46),0,
IF(AND(AM343&gt;= Pieņēmumi!$AR$46,AM343&lt;Pieņēmumi!$AR$47), "Mikro",
IF(AND(AM343&gt;=Pieņēmumi!$AR$47,AM343&lt;Pieņēmumi!$AR$48), "Mazs",
IF(AND(AM343&gt;=Pieņēmumi!$AR$48,AM343&lt;Pieņēmumi!$AR$49), "Vidējs","Liels"))))</f>
        <v>Liels</v>
      </c>
      <c r="AO343" s="9">
        <f>IF(AN343="Mikro",Pieņēmumi!$AR$31*AL343*0.5,
IF(AN343="Mazs",Pieņēmumi!$AR$31*AL343,
IF(AN343="Vidējs",Pieņēmumi!$AR$32*AL343,
IF(AN343="Liels",Pieņēmumi!$AR$34*AL343,
0))))</f>
        <v>4.1125541125541121</v>
      </c>
      <c r="AP343" s="9">
        <f>IF(AN343="Mikro",Pieņēmumi!$AR$31*AL343*0.5,0)</f>
        <v>0</v>
      </c>
      <c r="AQ343">
        <v>70</v>
      </c>
      <c r="AR343">
        <v>3</v>
      </c>
      <c r="AS343" s="2">
        <f t="shared" si="260"/>
        <v>23.333333333333332</v>
      </c>
      <c r="AT343" s="6">
        <f>ROUNDUP(IF($A343=1,AQ343/Pieņēmumi!$BC$39,IF($A343=2,AQ343/Pieņēmumi!$BC$40,IF($A343=3,AQ343/Pieņēmumi!$BC$41,AQ343/Pieņēmumi!$BC$42))),$AT$10)</f>
        <v>3</v>
      </c>
      <c r="AU343" s="6">
        <f t="shared" si="266"/>
        <v>23.333333333333332</v>
      </c>
      <c r="AV343" s="6" t="str">
        <f>IF(AND(AU343&gt;=0,AU343&lt;Pieņēmumi!$BC$46),0,
IF(AND(AU343&gt;= Pieņēmumi!$BC$46,AU343&lt;Pieņēmumi!$BC$47), "Mikro",
IF(AND(AU343&gt;=Pieņēmumi!$BC$47,AU343&lt;Pieņēmumi!$BC$48), "Mazs",
IF(AND(AU343&gt;=Pieņēmumi!$BC$48,AU343&lt;Pieņēmumi!$BC$49), "Vidējs","Liels"))))</f>
        <v>Liels</v>
      </c>
      <c r="AW343" s="9">
        <f>IF(AV343="Mikro",Pieņēmumi!$BC$31*AT343*0.5,
IF(AV343="Mazs",Pieņēmumi!$BC$31*AT343,
IF(AV343="Vidējs",Pieņēmumi!$BC$32*AT343,
IF(AV343="Liels",Pieņēmumi!$BC$34*AT343,
0))))</f>
        <v>4.545454545454545</v>
      </c>
      <c r="AX343" s="9">
        <f>IF(AV343="Mikro",Pieņēmumi!$BC$31*AT343*0.5,0)</f>
        <v>0</v>
      </c>
      <c r="AY343">
        <v>65</v>
      </c>
      <c r="AZ343">
        <v>4</v>
      </c>
      <c r="BA343" s="2">
        <f t="shared" si="277"/>
        <v>16.25</v>
      </c>
      <c r="BB343" s="6">
        <f>ROUNDUP(IF($A343=1,AY343/Pieņēmumi!$BN$39,IF($A343=2,AY343/Pieņēmumi!$BN$40,IF($A343=3,AY343/Pieņēmumi!$BN$41,AY343/Pieņēmumi!$BN$42))),$BB$10)</f>
        <v>3</v>
      </c>
      <c r="BC343" s="6">
        <f t="shared" si="267"/>
        <v>21.666666666666668</v>
      </c>
      <c r="BD343" s="6" t="str">
        <f>IF(AND(BC343&gt;=0,BC343&lt;Pieņēmumi!$BN$46),0,
IF(AND(BC343&gt;= Pieņēmumi!$BN$46,BC343&lt;Pieņēmumi!$BN$47), "Mikro",
IF(AND(BC343&gt;=Pieņēmumi!$BN$47,BC343&lt;Pieņēmumi!$BN$48), "Mazs",
IF(AND(BC343&gt;=Pieņēmumi!$BN$48,BC343&lt;Pieņēmumi!$BN$49), "Vidējs","Liels"))))</f>
        <v>Liels</v>
      </c>
      <c r="BE343" s="9">
        <f>IF(BD343="Mikro",Pieņēmumi!$BN$31*BB343*0.5,
IF(BD343="Mazs",Pieņēmumi!$BN$31*BB343,
IF(BD343="Vidējs",Pieņēmumi!$BN$32*BB343,
IF(BD343="Liels",Pieņēmumi!$BN$34*BB343,
0))))</f>
        <v>4.7619047619047619</v>
      </c>
      <c r="BF343" s="9">
        <f>IF(BD343="Mikro",Pieņēmumi!$BN$31*BB343*0.5,0)</f>
        <v>0</v>
      </c>
      <c r="BG343">
        <v>77</v>
      </c>
      <c r="BH343">
        <v>3</v>
      </c>
      <c r="BI343" s="2">
        <f t="shared" si="249"/>
        <v>25.666666666666668</v>
      </c>
      <c r="BJ343" s="6">
        <f>ROUNDUP(IF($A343=1,BG343/Pieņēmumi!$BY$39,IF($A343=2,BG343/Pieņēmumi!$BY$40,IF($A343=3,BG343/Pieņēmumi!$BY$41,BG343/Pieņēmumi!$BY$42))),$BJ$10)</f>
        <v>4</v>
      </c>
      <c r="BK343" s="6">
        <f t="shared" si="268"/>
        <v>19.25</v>
      </c>
      <c r="BL343" s="6" t="str">
        <f>IF(AND(BK343&gt;=0,BK343&lt;Pieņēmumi!$BY$46),0,
IF(AND(BK343&gt;= Pieņēmumi!$BY$46,BK343&lt;Pieņēmumi!$BY$47), "Mikro",
IF(AND(BK343&gt;=Pieņēmumi!$BY$47,BK343&lt;Pieņēmumi!$BY$48), "Mazs",
IF(AND(BK343&gt;=Pieņēmumi!$BY$48,BK343&lt;Pieņēmumi!$BY$49), "Vidējs","Liels"))))</f>
        <v>Vidējs</v>
      </c>
      <c r="BM343" s="9">
        <f>IF(BL343="Mikro",Pieņēmumi!$BY$31*BJ343*0.5,
IF(BL343="Mazs",Pieņēmumi!$BY$31*BJ343,
IF(BL343="Vidējs",Pieņēmumi!$BY$32*BJ343,
IF(BL343="Liels",Pieņēmumi!$BY$34*BJ343,
0))))</f>
        <v>5.1679586563307494</v>
      </c>
      <c r="BN343" s="9">
        <f>IF(BL343="Mikro",Pieņēmumi!$BY$31*BJ343*0.5,0)</f>
        <v>0</v>
      </c>
      <c r="BO343">
        <v>57</v>
      </c>
      <c r="BP343">
        <v>5</v>
      </c>
      <c r="BQ343" s="2">
        <f t="shared" si="253"/>
        <v>11.4</v>
      </c>
      <c r="BR343" s="6">
        <f>ROUNDUP(IF($A343=1,BO343/Pieņēmumi!$CJ$39,IF($A343=2,BO343/Pieņēmumi!$CJ$40,IF($A343=3,BO343/Pieņēmumi!$CJ$41,BO343/Pieņēmumi!$CJ$42))),$BR$10)</f>
        <v>3</v>
      </c>
      <c r="BS343" s="6">
        <f t="shared" si="269"/>
        <v>19</v>
      </c>
      <c r="BT343" s="6" t="str">
        <f>IF(AND(BS343&gt;=0,BS343&lt;Pieņēmumi!$CJ$46),0,
IF(AND(BS343&gt;= Pieņēmumi!$CJ$46,BS343&lt;Pieņēmumi!$CJ$47), "Mikro",
IF(AND(BS343&gt;=Pieņēmumi!$CJ$47,BS343&lt;Pieņēmumi!$CJ$48), "Mazs",
IF(AND(BS343&gt;=Pieņēmumi!$CJ$48,BS343&lt;Pieņēmumi!$CJ$49), "Vidējs","Liels"))))</f>
        <v>Vidējs</v>
      </c>
      <c r="BU343" s="9">
        <f>IF(BT343="Mikro",Pieņēmumi!$CJ$31*BR343*0.5,
IF(BT343="Mazs",Pieņēmumi!$CJ$31*BR343,
IF(BT343="Vidējs",Pieņēmumi!$CJ$32*BR343,
IF(BT343="Liels",Pieņēmumi!$CJ$34*BR343,
0))))</f>
        <v>3.8759689922480618</v>
      </c>
      <c r="BV343" s="9">
        <f>IF(BT343="Mikro",Pieņēmumi!$CJ$31*BR343*0.5,0)</f>
        <v>0</v>
      </c>
      <c r="BW343">
        <v>0</v>
      </c>
      <c r="BX343">
        <v>0</v>
      </c>
      <c r="BY343" s="2">
        <v>0</v>
      </c>
      <c r="BZ343" s="6">
        <f>ROUNDUP(IF($A343=1,BW343/Pieņēmumi!$CU$42,IF($A343=2,BW343/Pieņēmumi!$CU$43,IF($A343=3,BW343/Pieņēmumi!$CU$44,BW343/Pieņēmumi!$CU$45))),$CH$10)</f>
        <v>0</v>
      </c>
      <c r="CA343" s="6">
        <f t="shared" si="270"/>
        <v>0</v>
      </c>
      <c r="CB343" s="6">
        <f>IF(AND(CA343&gt;=0,CA343&lt;Pieņēmumi!$CU$49),0,
IF(AND(CA343&gt;=Pieņēmumi!$CU$49,CA343&lt;Pieņēmumi!$CU$50),"Mazs",
IF(AND(CA343&gt;=Pieņēmumi!$CU$50,CA343&lt;Pieņēmumi!$CU$51),"Vidējs","Liels")))</f>
        <v>0</v>
      </c>
      <c r="CC343" s="9">
        <f>IF(CB343="Mazs",Pieņēmumi!$CU$34*BZ343,IF(CB343="Vidējs",Pieņēmumi!$CU$35*BZ343,IF(CB343="Liels",Pieņēmumi!$CU$37*BZ343,0)))</f>
        <v>0</v>
      </c>
      <c r="CD343" s="9">
        <f>IF(CB343="Mazs",(Pieņēmumi!$CU$35-Pieņēmumi!$CU$34)*BZ343,0)</f>
        <v>0</v>
      </c>
      <c r="CE343">
        <v>26</v>
      </c>
      <c r="CF343">
        <v>1</v>
      </c>
      <c r="CG343" s="2">
        <f>CE343/CF343</f>
        <v>26</v>
      </c>
      <c r="CH343" s="6">
        <f>ROUNDUP(IF($A343=1,CE343/Pieņēmumi!$DE$42,IF($A343=2,CE343/Pieņēmumi!$DE$43,IF($A343=3,CE343/Pieņēmumi!$DE$44,CE343/Pieņēmumi!$DE$45))),$CH$10)</f>
        <v>2</v>
      </c>
      <c r="CI343" s="6">
        <f t="shared" si="271"/>
        <v>13</v>
      </c>
      <c r="CJ343" s="6" t="str">
        <f>IF(AND(CI343&gt;=0,CI343&lt;Pieņēmumi!$DE$49),0,
IF(AND(CI343&gt;=Pieņēmumi!$DE$49,CI343&lt;Pieņēmumi!$DE$50),"Mazs",
IF(AND(CI343&gt;=Pieņēmumi!$DE$50,CI343&lt;Pieņēmumi!$DE$51),"Vidējs","Liels")))</f>
        <v>Vidējs</v>
      </c>
      <c r="CK343" s="9">
        <f>IF(CJ343="Mazs",Pieņēmumi!$DE$34*CH343,IF(CJ343="Vidējs",Pieņēmumi!$DE$35*CH343,IF(CJ343="Liels",Pieņēmumi!$DE$37*CH343,0)))</f>
        <v>2.7777777777777781</v>
      </c>
      <c r="CL343" s="9">
        <f>IF(CJ343="Mazs",(Pieņēmumi!$DE$35-Pieņēmumi!$DE$34)*CH343,0)</f>
        <v>0</v>
      </c>
      <c r="CM343">
        <v>29</v>
      </c>
      <c r="CN343">
        <v>3</v>
      </c>
      <c r="CO343" s="2">
        <f>CM343/CN343</f>
        <v>9.6666666666666661</v>
      </c>
      <c r="CP343" s="6">
        <f>ROUNDUP(IF($A343=1,CM343/Pieņēmumi!$DO$42,IF($A343=2,CM343/Pieņēmumi!$DO$43,IF($A343=3,CM343/Pieņēmumi!$DO$44,CM343/Pieņēmumi!$DO$45))),$CP$10)</f>
        <v>2</v>
      </c>
      <c r="CQ343" s="6">
        <f t="shared" si="272"/>
        <v>14.5</v>
      </c>
      <c r="CR343" s="6" t="str">
        <f>IF(AND(CQ343&gt;=0,CQ343&lt;Pieņēmumi!$DO$49),0,
IF(AND(CQ343&gt;=Pieņēmumi!$DO$49,CQ343&lt;Pieņēmumi!$DO$50),"Mazs",
IF(AND(CQ343&gt;=Pieņēmumi!$DO$50,CQ343&lt;Pieņēmumi!$DO$51),"Vidējs","Liels")))</f>
        <v>Vidējs</v>
      </c>
      <c r="CS343" s="9">
        <f>IF(CR343="Mazs",Pieņēmumi!$DO$34*CP343,IF(CR343="Vidējs",Pieņēmumi!$DO$35*CP343,IF(CR343="Liels",Pieņēmumi!$DO$37*CP343,0)))</f>
        <v>2.7777777777777781</v>
      </c>
      <c r="CT343" s="9">
        <f>IF(CR343="Mazs",(Pieņēmumi!$DO$35-Pieņēmumi!$DO$34)*CP343,0)</f>
        <v>0</v>
      </c>
      <c r="CU343" s="6">
        <f t="shared" si="273"/>
        <v>620</v>
      </c>
      <c r="CV343" s="6">
        <f t="shared" si="274"/>
        <v>33</v>
      </c>
      <c r="CW343" s="2">
        <f t="shared" si="275"/>
        <v>18.787878787878789</v>
      </c>
      <c r="CX343" t="str">
        <f t="shared" si="276"/>
        <v>Lielā</v>
      </c>
    </row>
    <row r="344" spans="1:102" x14ac:dyDescent="0.25">
      <c r="A344" s="5">
        <v>2</v>
      </c>
      <c r="B344" s="23">
        <v>0.44002201560694643</v>
      </c>
      <c r="C344">
        <v>0</v>
      </c>
      <c r="D344">
        <v>0</v>
      </c>
      <c r="E344" s="2">
        <v>0</v>
      </c>
      <c r="F344" s="6">
        <f>ROUNDUP(IF($A344=1,C344/Pieņēmumi!$B$39,IF($A344=2,C344/Pieņēmumi!$B$40,IF($A344=3,C344/Pieņēmumi!$B$41,C344/Pieņēmumi!$B$42))),$F$10)</f>
        <v>0</v>
      </c>
      <c r="G344" s="6">
        <f t="shared" si="261"/>
        <v>0</v>
      </c>
      <c r="H344" s="6">
        <f>IF(AND(G344&gt;=0,G344&lt;Pieņēmumi!$B$46),0,
IF(AND(G344&gt;= Pieņēmumi!$B$46,G344&lt;Pieņēmumi!$B$47), "Mikro",
IF(AND(G344&gt;=Pieņēmumi!$B$47,G344&lt;Pieņēmumi!$B$48), "Mazs",
IF(AND(G344&gt;=Pieņēmumi!$B$48,G344&lt;Pieņēmumi!$B$49), "Vidējs","Liels"))))</f>
        <v>0</v>
      </c>
      <c r="I344" s="9">
        <f>IF(H344="Mikro",Pieņēmumi!$B$31*F344*0.5,
IF(H344="Mazs",Pieņēmumi!$B$31*F344,
IF(H344="Vidējs",Pieņēmumi!$B$32*F344,
IF(H344="Liels",Pieņēmumi!$B$34*F344,
0))))</f>
        <v>0</v>
      </c>
      <c r="J344" s="9">
        <f>IF(H344="Mikro",Pieņēmumi!$B$31*F344*0.5,0)</f>
        <v>0</v>
      </c>
      <c r="K344">
        <v>0</v>
      </c>
      <c r="L344">
        <v>0</v>
      </c>
      <c r="M344" s="2">
        <v>0</v>
      </c>
      <c r="N344" s="6">
        <f>ROUNDUP(IF($A344=1,K344/Pieņēmumi!$L$39,IF($A344=2,K344/Pieņēmumi!$L$40,IF($A344=3,K344/Pieņēmumi!$L$41,K344/Pieņēmumi!$L$42))),$N$10)</f>
        <v>0</v>
      </c>
      <c r="O344" s="6">
        <f t="shared" si="262"/>
        <v>0</v>
      </c>
      <c r="P344" s="6">
        <f>IF(AND(O344&gt;=0,O344&lt;Pieņēmumi!$L$46),0,
IF(AND(O344&gt;= Pieņēmumi!$L$46,O344&lt;Pieņēmumi!$L$47), "Mikro",
IF(AND(O344&gt;=Pieņēmumi!$L$47,O344&lt;Pieņēmumi!$L$48), "Mazs",
IF(AND(O344&gt;=Pieņēmumi!$L$48,O344&lt;Pieņēmumi!$L$49), "Vidējs","Liels"))))</f>
        <v>0</v>
      </c>
      <c r="Q344" s="9">
        <f>IF(P344="Mikro",Pieņēmumi!$L$31*N344*0.5,
IF(P344="Mazs",Pieņēmumi!$L$31*N344,
IF(P344="Vidējs",Pieņēmumi!$L$32*N344,
IF(P344="Liels",Pieņēmumi!$L$34*N344,
0))))</f>
        <v>0</v>
      </c>
      <c r="R344" s="9">
        <f>IF(P344="Mikro",Pieņēmumi!$L$31*N344*0.5,0)</f>
        <v>0</v>
      </c>
      <c r="S344">
        <v>0</v>
      </c>
      <c r="T344">
        <v>0</v>
      </c>
      <c r="U344" s="2">
        <v>0</v>
      </c>
      <c r="V344" s="6">
        <f>ROUNDUP(IF($A344=1,S344/Pieņēmumi!$V$39,IF($A344=2,S344/Pieņēmumi!$V$40,IF($A344=3,S344/Pieņēmumi!$V$41,S344/Pieņēmumi!$V$42))),$V$10)</f>
        <v>0</v>
      </c>
      <c r="W344" s="6">
        <f t="shared" si="263"/>
        <v>0</v>
      </c>
      <c r="X344" s="6">
        <f>IF(AND(W344&gt;=0,W344&lt;Pieņēmumi!$V$46),0,
IF(AND(W344&gt;= Pieņēmumi!$V$46,W344&lt;Pieņēmumi!$V$47), "Mikro",
IF(AND(W344&gt;=Pieņēmumi!$V$47,W344&lt;Pieņēmumi!$V$48), "Mazs",
IF(AND(W344&gt;=Pieņēmumi!$V$48,W344&lt;Pieņēmumi!$V$49), "Vidējs","Liels"))))</f>
        <v>0</v>
      </c>
      <c r="Y344" s="9">
        <f>IF(X344="Mikro",Pieņēmumi!$V$31*V344*0.5,
IF(X344="Mazs",Pieņēmumi!$V$31*V344,
IF(X344="Vidējs",Pieņēmumi!$V$32*V344,
IF(X344="Liels",Pieņēmumi!$V$34*V344,
0))))</f>
        <v>0</v>
      </c>
      <c r="Z344" s="9">
        <f>IF(X344="Mikro",Pieņēmumi!$V$31*V344*0.5,0)</f>
        <v>0</v>
      </c>
      <c r="AA344">
        <v>0</v>
      </c>
      <c r="AB344">
        <v>0</v>
      </c>
      <c r="AC344" s="2">
        <v>0</v>
      </c>
      <c r="AD344" s="6">
        <f>ROUNDUP(IF($A344=1,AA344/Pieņēmumi!$AF$39,IF($A344=2,AA344/Pieņēmumi!$AF$40,IF($A344=3,AA344/Pieņēmumi!$AF$41,AA344/Pieņēmumi!$AF$42))),$AD$10)</f>
        <v>0</v>
      </c>
      <c r="AE344" s="6">
        <f t="shared" si="264"/>
        <v>0</v>
      </c>
      <c r="AF344" s="6">
        <f>IF(AND(AE344&gt;=0,AE344&lt;Pieņēmumi!$AF$46),0,
IF(AND(AE344&gt;= Pieņēmumi!$AF$46,AE344&lt;Pieņēmumi!$AF$47), "Mikro",
IF(AND(AE344&gt;=Pieņēmumi!$AF$47,AE344&lt;Pieņēmumi!$AF$48), "Mazs",
IF(AND(AE344&gt;=Pieņēmumi!$AF$48,AE344&lt;Pieņēmumi!$AF$49), "Vidējs","Liels"))))</f>
        <v>0</v>
      </c>
      <c r="AG344" s="9">
        <f>IF(AF344="Mikro",Pieņēmumi!$AF$31*AD344*0.5,
IF(AF344="Mazs",Pieņēmumi!$AF$31*AD344,
IF(AF344="Vidējs",Pieņēmumi!$AF$32*AD344,
IF(AF344="Liels",Pieņēmumi!$AF$34*AD344,
0))))</f>
        <v>0</v>
      </c>
      <c r="AH344" s="9">
        <f>IF(AF344="Mikro",Pieņēmumi!$AF$31*AD344*0.5,0)</f>
        <v>0</v>
      </c>
      <c r="AI344">
        <v>0</v>
      </c>
      <c r="AJ344">
        <v>0</v>
      </c>
      <c r="AK344" s="2">
        <v>0</v>
      </c>
      <c r="AL344" s="6">
        <f>ROUNDUP(IF($A344=1,AI344/Pieņēmumi!$AR$39,IF($A344=2,AI344/Pieņēmumi!$AR$40,IF($A344=3,AI344/Pieņēmumi!$AR$41,AI344/Pieņēmumi!$AR$42))),$AL$10)</f>
        <v>0</v>
      </c>
      <c r="AM344" s="6">
        <f t="shared" si="265"/>
        <v>0</v>
      </c>
      <c r="AN344" s="6">
        <f>IF(AND(AM344&gt;=0,AM344&lt;Pieņēmumi!$AR$46),0,
IF(AND(AM344&gt;= Pieņēmumi!$AR$46,AM344&lt;Pieņēmumi!$AR$47), "Mikro",
IF(AND(AM344&gt;=Pieņēmumi!$AR$47,AM344&lt;Pieņēmumi!$AR$48), "Mazs",
IF(AND(AM344&gt;=Pieņēmumi!$AR$48,AM344&lt;Pieņēmumi!$AR$49), "Vidējs","Liels"))))</f>
        <v>0</v>
      </c>
      <c r="AO344" s="9">
        <f>IF(AN344="Mikro",Pieņēmumi!$AR$31*AL344*0.5,
IF(AN344="Mazs",Pieņēmumi!$AR$31*AL344,
IF(AN344="Vidējs",Pieņēmumi!$AR$32*AL344,
IF(AN344="Liels",Pieņēmumi!$AR$34*AL344,
0))))</f>
        <v>0</v>
      </c>
      <c r="AP344" s="9">
        <f>IF(AN344="Mikro",Pieņēmumi!$AR$31*AL344*0.5,0)</f>
        <v>0</v>
      </c>
      <c r="AQ344">
        <v>0</v>
      </c>
      <c r="AR344">
        <v>0</v>
      </c>
      <c r="AS344" s="2">
        <v>0</v>
      </c>
      <c r="AT344" s="6">
        <f>ROUNDUP(IF($A344=1,AQ344/Pieņēmumi!$BC$39,IF($A344=2,AQ344/Pieņēmumi!$BC$40,IF($A344=3,AQ344/Pieņēmumi!$BC$41,AQ344/Pieņēmumi!$BC$42))),$AT$10)</f>
        <v>0</v>
      </c>
      <c r="AU344" s="6">
        <f t="shared" si="266"/>
        <v>0</v>
      </c>
      <c r="AV344" s="6">
        <f>IF(AND(AU344&gt;=0,AU344&lt;Pieņēmumi!$BC$46),0,
IF(AND(AU344&gt;= Pieņēmumi!$BC$46,AU344&lt;Pieņēmumi!$BC$47), "Mikro",
IF(AND(AU344&gt;=Pieņēmumi!$BC$47,AU344&lt;Pieņēmumi!$BC$48), "Mazs",
IF(AND(AU344&gt;=Pieņēmumi!$BC$48,AU344&lt;Pieņēmumi!$BC$49), "Vidējs","Liels"))))</f>
        <v>0</v>
      </c>
      <c r="AW344" s="9">
        <f>IF(AV344="Mikro",Pieņēmumi!$BC$31*AT344*0.5,
IF(AV344="Mazs",Pieņēmumi!$BC$31*AT344,
IF(AV344="Vidējs",Pieņēmumi!$BC$32*AT344,
IF(AV344="Liels",Pieņēmumi!$BC$34*AT344,
0))))</f>
        <v>0</v>
      </c>
      <c r="AX344" s="9">
        <f>IF(AV344="Mikro",Pieņēmumi!$BC$31*AT344*0.5,0)</f>
        <v>0</v>
      </c>
      <c r="AY344">
        <v>53</v>
      </c>
      <c r="AZ344">
        <v>3</v>
      </c>
      <c r="BA344" s="2">
        <f t="shared" si="277"/>
        <v>17.666666666666668</v>
      </c>
      <c r="BB344" s="6">
        <f>ROUNDUP(IF($A344=1,AY344/Pieņēmumi!$BN$39,IF($A344=2,AY344/Pieņēmumi!$BN$40,IF($A344=3,AY344/Pieņēmumi!$BN$41,AY344/Pieņēmumi!$BN$42))),$BB$10)</f>
        <v>3</v>
      </c>
      <c r="BC344" s="6">
        <f t="shared" si="267"/>
        <v>17.666666666666668</v>
      </c>
      <c r="BD344" s="6" t="str">
        <f>IF(AND(BC344&gt;=0,BC344&lt;Pieņēmumi!$BN$46),0,
IF(AND(BC344&gt;= Pieņēmumi!$BN$46,BC344&lt;Pieņēmumi!$BN$47), "Mikro",
IF(AND(BC344&gt;=Pieņēmumi!$BN$47,BC344&lt;Pieņēmumi!$BN$48), "Mazs",
IF(AND(BC344&gt;=Pieņēmumi!$BN$48,BC344&lt;Pieņēmumi!$BN$49), "Vidējs","Liels"))))</f>
        <v>Vidējs</v>
      </c>
      <c r="BE344" s="9">
        <f>IF(BD344="Mikro",Pieņēmumi!$BN$31*BB344*0.5,
IF(BD344="Mazs",Pieņēmumi!$BN$31*BB344,
IF(BD344="Vidējs",Pieņēmumi!$BN$32*BB344,
IF(BD344="Liels",Pieņēmumi!$BN$34*BB344,
0))))</f>
        <v>3.6821705426356592</v>
      </c>
      <c r="BF344" s="9">
        <f>IF(BD344="Mikro",Pieņēmumi!$BN$31*BB344*0.5,0)</f>
        <v>0</v>
      </c>
      <c r="BG344">
        <v>58</v>
      </c>
      <c r="BH344">
        <v>3</v>
      </c>
      <c r="BI344" s="2">
        <f t="shared" si="249"/>
        <v>19.333333333333332</v>
      </c>
      <c r="BJ344" s="6">
        <f>ROUNDUP(IF($A344=1,BG344/Pieņēmumi!$BY$39,IF($A344=2,BG344/Pieņēmumi!$BY$40,IF($A344=3,BG344/Pieņēmumi!$BY$41,BG344/Pieņēmumi!$BY$42))),$BJ$10)</f>
        <v>3</v>
      </c>
      <c r="BK344" s="6">
        <f t="shared" si="268"/>
        <v>19.333333333333332</v>
      </c>
      <c r="BL344" s="6" t="str">
        <f>IF(AND(BK344&gt;=0,BK344&lt;Pieņēmumi!$BY$46),0,
IF(AND(BK344&gt;= Pieņēmumi!$BY$46,BK344&lt;Pieņēmumi!$BY$47), "Mikro",
IF(AND(BK344&gt;=Pieņēmumi!$BY$47,BK344&lt;Pieņēmumi!$BY$48), "Mazs",
IF(AND(BK344&gt;=Pieņēmumi!$BY$48,BK344&lt;Pieņēmumi!$BY$49), "Vidējs","Liels"))))</f>
        <v>Vidējs</v>
      </c>
      <c r="BM344" s="9">
        <f>IF(BL344="Mikro",Pieņēmumi!$BY$31*BJ344*0.5,
IF(BL344="Mazs",Pieņēmumi!$BY$31*BJ344,
IF(BL344="Vidējs",Pieņēmumi!$BY$32*BJ344,
IF(BL344="Liels",Pieņēmumi!$BY$34*BJ344,
0))))</f>
        <v>3.8759689922480618</v>
      </c>
      <c r="BN344" s="9">
        <f>IF(BL344="Mikro",Pieņēmumi!$BY$31*BJ344*0.5,0)</f>
        <v>0</v>
      </c>
      <c r="BO344">
        <v>49</v>
      </c>
      <c r="BP344">
        <v>3</v>
      </c>
      <c r="BQ344" s="2">
        <f t="shared" ref="BQ344:BQ353" si="279">BO344/BP344</f>
        <v>16.333333333333332</v>
      </c>
      <c r="BR344" s="6">
        <f>ROUNDUP(IF($A344=1,BO344/Pieņēmumi!$CJ$39,IF($A344=2,BO344/Pieņēmumi!$CJ$40,IF($A344=3,BO344/Pieņēmumi!$CJ$41,BO344/Pieņēmumi!$CJ$42))),$BR$10)</f>
        <v>2</v>
      </c>
      <c r="BS344" s="6">
        <f t="shared" si="269"/>
        <v>24.5</v>
      </c>
      <c r="BT344" s="6" t="str">
        <f>IF(AND(BS344&gt;=0,BS344&lt;Pieņēmumi!$CJ$46),0,
IF(AND(BS344&gt;= Pieņēmumi!$CJ$46,BS344&lt;Pieņēmumi!$CJ$47), "Mikro",
IF(AND(BS344&gt;=Pieņēmumi!$CJ$47,BS344&lt;Pieņēmumi!$CJ$48), "Mazs",
IF(AND(BS344&gt;=Pieņēmumi!$CJ$48,BS344&lt;Pieņēmumi!$CJ$49), "Vidējs","Liels"))))</f>
        <v>Liels</v>
      </c>
      <c r="BU344" s="9">
        <f>IF(BT344="Mikro",Pieņēmumi!$CJ$31*BR344*0.5,
IF(BT344="Mazs",Pieņēmumi!$CJ$31*BR344,
IF(BT344="Vidējs",Pieņēmumi!$CJ$32*BR344,
IF(BT344="Liels",Pieņēmumi!$CJ$34*BR344,
0))))</f>
        <v>3.3910533910533909</v>
      </c>
      <c r="BV344" s="9">
        <f>IF(BT344="Mikro",Pieņēmumi!$CJ$31*BR344*0.5,0)</f>
        <v>0</v>
      </c>
      <c r="BW344">
        <v>34</v>
      </c>
      <c r="BX344">
        <v>2</v>
      </c>
      <c r="BY344" s="2">
        <f>BW344/BX344</f>
        <v>17</v>
      </c>
      <c r="BZ344" s="6">
        <f>ROUNDUP(IF($A344=1,BW344/Pieņēmumi!$CU$42,IF($A344=2,BW344/Pieņēmumi!$CU$43,IF($A344=3,BW344/Pieņēmumi!$CU$44,BW344/Pieņēmumi!$CU$45))),$CH$10)</f>
        <v>2</v>
      </c>
      <c r="CA344" s="6">
        <f t="shared" si="270"/>
        <v>17</v>
      </c>
      <c r="CB344" s="6" t="str">
        <f>IF(AND(CA344&gt;=0,CA344&lt;Pieņēmumi!$CU$49),0,
IF(AND(CA344&gt;=Pieņēmumi!$CU$49,CA344&lt;Pieņēmumi!$CU$50),"Mazs",
IF(AND(CA344&gt;=Pieņēmumi!$CU$50,CA344&lt;Pieņēmumi!$CU$51),"Vidējs","Liels")))</f>
        <v>Vidējs</v>
      </c>
      <c r="CC344" s="9">
        <f>IF(CB344="Mazs",Pieņēmumi!$CU$34*BZ344,IF(CB344="Vidējs",Pieņēmumi!$CU$35*BZ344,IF(CB344="Liels",Pieņēmumi!$CU$37*BZ344,0)))</f>
        <v>2.7777777777777781</v>
      </c>
      <c r="CD344" s="9">
        <f>IF(CB344="Mazs",(Pieņēmumi!$CU$35-Pieņēmumi!$CU$34)*BZ344,0)</f>
        <v>0</v>
      </c>
      <c r="CE344">
        <v>34</v>
      </c>
      <c r="CF344">
        <v>2</v>
      </c>
      <c r="CG344" s="2">
        <f>CE344/CF344</f>
        <v>17</v>
      </c>
      <c r="CH344" s="6">
        <f>ROUNDUP(IF($A344=1,CE344/Pieņēmumi!$DE$42,IF($A344=2,CE344/Pieņēmumi!$DE$43,IF($A344=3,CE344/Pieņēmumi!$DE$44,CE344/Pieņēmumi!$DE$45))),$CH$10)</f>
        <v>2</v>
      </c>
      <c r="CI344" s="6">
        <f t="shared" si="271"/>
        <v>17</v>
      </c>
      <c r="CJ344" s="6" t="str">
        <f>IF(AND(CI344&gt;=0,CI344&lt;Pieņēmumi!$DE$49),0,
IF(AND(CI344&gt;=Pieņēmumi!$DE$49,CI344&lt;Pieņēmumi!$DE$50),"Mazs",
IF(AND(CI344&gt;=Pieņēmumi!$DE$50,CI344&lt;Pieņēmumi!$DE$51),"Vidējs","Liels")))</f>
        <v>Vidējs</v>
      </c>
      <c r="CK344" s="9">
        <f>IF(CJ344="Mazs",Pieņēmumi!$DE$34*CH344,IF(CJ344="Vidējs",Pieņēmumi!$DE$35*CH344,IF(CJ344="Liels",Pieņēmumi!$DE$37*CH344,0)))</f>
        <v>2.7777777777777781</v>
      </c>
      <c r="CL344" s="9">
        <f>IF(CJ344="Mazs",(Pieņēmumi!$DE$35-Pieņēmumi!$DE$34)*CH344,0)</f>
        <v>0</v>
      </c>
      <c r="CM344">
        <v>49</v>
      </c>
      <c r="CN344">
        <v>3</v>
      </c>
      <c r="CO344" s="2">
        <f>CM344/CN344</f>
        <v>16.333333333333332</v>
      </c>
      <c r="CP344" s="6">
        <f>ROUNDUP(IF($A344=1,CM344/Pieņēmumi!$DO$42,IF($A344=2,CM344/Pieņēmumi!$DO$43,IF($A344=3,CM344/Pieņēmumi!$DO$44,CM344/Pieņēmumi!$DO$45))),$CP$10)</f>
        <v>2</v>
      </c>
      <c r="CQ344" s="6">
        <f t="shared" si="272"/>
        <v>24.5</v>
      </c>
      <c r="CR344" s="6" t="str">
        <f>IF(AND(CQ344&gt;=0,CQ344&lt;Pieņēmumi!$DO$49),0,
IF(AND(CQ344&gt;=Pieņēmumi!$DO$49,CQ344&lt;Pieņēmumi!$DO$50),"Mazs",
IF(AND(CQ344&gt;=Pieņēmumi!$DO$50,CQ344&lt;Pieņēmumi!$DO$51),"Vidējs","Liels")))</f>
        <v>Liels</v>
      </c>
      <c r="CS344" s="9">
        <f>IF(CR344="Mazs",Pieņēmumi!$DO$34*CP344,IF(CR344="Vidējs",Pieņēmumi!$DO$35*CP344,IF(CR344="Liels",Pieņēmumi!$DO$37*CP344,0)))</f>
        <v>3.535353535353535</v>
      </c>
      <c r="CT344" s="9">
        <f>IF(CR344="Mazs",(Pieņēmumi!$DO$35-Pieņēmumi!$DO$34)*CP344,0)</f>
        <v>0</v>
      </c>
      <c r="CU344" s="6">
        <f t="shared" si="273"/>
        <v>277</v>
      </c>
      <c r="CV344" s="6">
        <f t="shared" si="274"/>
        <v>16</v>
      </c>
      <c r="CW344" s="2">
        <f t="shared" si="275"/>
        <v>17.3125</v>
      </c>
      <c r="CX344" t="str">
        <f t="shared" si="276"/>
        <v>Vidējā</v>
      </c>
    </row>
    <row r="345" spans="1:102" x14ac:dyDescent="0.25">
      <c r="A345" s="5">
        <v>3</v>
      </c>
      <c r="B345" s="23">
        <v>0.43898617017602548</v>
      </c>
      <c r="C345">
        <v>5</v>
      </c>
      <c r="D345">
        <v>1</v>
      </c>
      <c r="E345" s="2">
        <f t="shared" ref="E345:E358" si="280">C345/D345</f>
        <v>5</v>
      </c>
      <c r="F345" s="6">
        <f>ROUNDUP(IF($A345=1,C345/Pieņēmumi!$B$39,IF($A345=2,C345/Pieņēmumi!$B$40,IF($A345=3,C345/Pieņēmumi!$B$41,C345/Pieņēmumi!$B$42))),$F$10)</f>
        <v>1</v>
      </c>
      <c r="G345" s="6">
        <f t="shared" si="261"/>
        <v>5</v>
      </c>
      <c r="H345" s="6" t="str">
        <f>IF(AND(G345&gt;=0,G345&lt;Pieņēmumi!$B$46),0,
IF(AND(G345&gt;= Pieņēmumi!$B$46,G345&lt;Pieņēmumi!$B$47), "Mikro",
IF(AND(G345&gt;=Pieņēmumi!$B$47,G345&lt;Pieņēmumi!$B$48), "Mazs",
IF(AND(G345&gt;=Pieņēmumi!$B$48,G345&lt;Pieņēmumi!$B$49), "Vidējs","Liels"))))</f>
        <v>Mikro</v>
      </c>
      <c r="I345" s="9">
        <f>IF(H345="Mikro",Pieņēmumi!$B$31*F345*0.5,
IF(H345="Mazs",Pieņēmumi!$B$31*F345,
IF(H345="Vidējs",Pieņēmumi!$B$32*F345,
IF(H345="Liels",Pieņēmumi!$B$34*F345,
0))))</f>
        <v>0.35792094615624032</v>
      </c>
      <c r="J345" s="9">
        <f>IF(H345="Mikro",Pieņēmumi!$B$31*F345*0.5,0)</f>
        <v>0.35792094615624032</v>
      </c>
      <c r="K345">
        <v>10</v>
      </c>
      <c r="L345">
        <v>1</v>
      </c>
      <c r="M345" s="2">
        <f t="shared" ref="M345:M358" si="281">K345/L345</f>
        <v>10</v>
      </c>
      <c r="N345" s="6">
        <f>ROUNDUP(IF($A345=1,K345/Pieņēmumi!$L$39,IF($A345=2,K345/Pieņēmumi!$L$40,IF($A345=3,K345/Pieņēmumi!$L$41,K345/Pieņēmumi!$L$42))),$N$10)</f>
        <v>1</v>
      </c>
      <c r="O345" s="6">
        <f t="shared" si="262"/>
        <v>10</v>
      </c>
      <c r="P345" s="6" t="str">
        <f>IF(AND(O345&gt;=0,O345&lt;Pieņēmumi!$L$46),0,
IF(AND(O345&gt;= Pieņēmumi!$L$46,O345&lt;Pieņēmumi!$L$47), "Mikro",
IF(AND(O345&gt;=Pieņēmumi!$L$47,O345&lt;Pieņēmumi!$L$48), "Mazs",
IF(AND(O345&gt;=Pieņēmumi!$L$48,O345&lt;Pieņēmumi!$L$49), "Vidējs","Liels"))))</f>
        <v>Mazs</v>
      </c>
      <c r="Q345" s="9">
        <f>IF(P345="Mikro",Pieņēmumi!$L$31*N345*0.5,
IF(P345="Mazs",Pieņēmumi!$L$31*N345,
IF(P345="Vidējs",Pieņēmumi!$L$32*N345,
IF(P345="Liels",Pieņēmumi!$L$34*N345,
0))))</f>
        <v>0.7469654528478058</v>
      </c>
      <c r="R345" s="9">
        <f>IF(P345="Mikro",Pieņēmumi!$L$31*N345*0.5,0)</f>
        <v>0</v>
      </c>
      <c r="S345">
        <v>6</v>
      </c>
      <c r="T345">
        <v>1</v>
      </c>
      <c r="U345" s="2">
        <f>S345/T345</f>
        <v>6</v>
      </c>
      <c r="V345" s="6">
        <f>ROUNDUP(IF($A345=1,S345/Pieņēmumi!$V$39,IF($A345=2,S345/Pieņēmumi!$V$40,IF($A345=3,S345/Pieņēmumi!$V$41,S345/Pieņēmumi!$V$42))),$V$10)</f>
        <v>1</v>
      </c>
      <c r="W345" s="6">
        <f t="shared" si="263"/>
        <v>6</v>
      </c>
      <c r="X345" s="6" t="str">
        <f>IF(AND(W345&gt;=0,W345&lt;Pieņēmumi!$V$46),0,
IF(AND(W345&gt;= Pieņēmumi!$V$46,W345&lt;Pieņēmumi!$V$47), "Mikro",
IF(AND(W345&gt;=Pieņēmumi!$V$47,W345&lt;Pieņēmumi!$V$48), "Mazs",
IF(AND(W345&gt;=Pieņēmumi!$V$48,W345&lt;Pieņēmumi!$V$49), "Vidējs","Liels"))))</f>
        <v>Mikro</v>
      </c>
      <c r="Y345" s="9">
        <f>IF(X345="Mikro",Pieņēmumi!$V$31*V345*0.5,
IF(X345="Mazs",Pieņēmumi!$V$31*V345,
IF(X345="Vidējs",Pieņēmumi!$V$32*V345,
IF(X345="Liels",Pieņēmumi!$V$34*V345,
0))))</f>
        <v>0.38904450669156554</v>
      </c>
      <c r="Z345" s="9">
        <f>IF(X345="Mikro",Pieņēmumi!$V$31*V345*0.5,0)</f>
        <v>0.38904450669156554</v>
      </c>
      <c r="AA345">
        <v>4</v>
      </c>
      <c r="AB345">
        <v>0</v>
      </c>
      <c r="AC345" s="2">
        <v>0</v>
      </c>
      <c r="AD345" s="6">
        <f>ROUNDUP(IF($A345=1,AA345/Pieņēmumi!$AF$39,IF($A345=2,AA345/Pieņēmumi!$AF$40,IF($A345=3,AA345/Pieņēmumi!$AF$41,AA345/Pieņēmumi!$AF$42))),$AD$10)</f>
        <v>1</v>
      </c>
      <c r="AE345" s="6">
        <f t="shared" si="264"/>
        <v>4</v>
      </c>
      <c r="AF345" s="6" t="str">
        <f>IF(AND(AE345&gt;=0,AE345&lt;Pieņēmumi!$AF$46),0,
IF(AND(AE345&gt;= Pieņēmumi!$AF$46,AE345&lt;Pieņēmumi!$AF$47), "Mikro",
IF(AND(AE345&gt;=Pieņēmumi!$AF$47,AE345&lt;Pieņēmumi!$AF$48), "Mazs",
IF(AND(AE345&gt;=Pieņēmumi!$AF$48,AE345&lt;Pieņēmumi!$AF$49), "Vidējs","Liels"))))</f>
        <v>Mikro</v>
      </c>
      <c r="AG345" s="9">
        <f>IF(AF345="Mikro",Pieņēmumi!$AF$31*AD345*0.5,
IF(AF345="Mazs",Pieņēmumi!$AF$31*AD345,
IF(AF345="Vidējs",Pieņēmumi!$AF$32*AD345,
IF(AF345="Liels",Pieņēmumi!$AF$34*AD345,
0))))</f>
        <v>0.42016806722689076</v>
      </c>
      <c r="AH345" s="9">
        <f>IF(AF345="Mikro",Pieņēmumi!$AF$31*AD345*0.5,0)</f>
        <v>0.42016806722689076</v>
      </c>
      <c r="AI345">
        <v>4</v>
      </c>
      <c r="AJ345">
        <v>1</v>
      </c>
      <c r="AK345" s="2">
        <f t="shared" ref="AK345:AK354" si="282">AI345/AJ345</f>
        <v>4</v>
      </c>
      <c r="AL345" s="6">
        <f>ROUNDUP(IF($A345=1,AI345/Pieņēmumi!$AR$39,IF($A345=2,AI345/Pieņēmumi!$AR$40,IF($A345=3,AI345/Pieņēmumi!$AR$41,AI345/Pieņēmumi!$AR$42))),$AL$10)</f>
        <v>1</v>
      </c>
      <c r="AM345" s="6">
        <f t="shared" si="265"/>
        <v>4</v>
      </c>
      <c r="AN345" s="6" t="str">
        <f>IF(AND(AM345&gt;=0,AM345&lt;Pieņēmumi!$AR$46),0,
IF(AND(AM345&gt;= Pieņēmumi!$AR$46,AM345&lt;Pieņēmumi!$AR$47), "Mikro",
IF(AND(AM345&gt;=Pieņēmumi!$AR$47,AM345&lt;Pieņēmumi!$AR$48), "Mazs",
IF(AND(AM345&gt;=Pieņēmumi!$AR$48,AM345&lt;Pieņēmumi!$AR$49), "Vidējs","Liels"))))</f>
        <v>Mikro</v>
      </c>
      <c r="AO345" s="9">
        <f>IF(AN345="Mikro",Pieņēmumi!$AR$31*AL345*0.5,
IF(AN345="Mazs",Pieņēmumi!$AR$31*AL345,
IF(AN345="Vidējs",Pieņēmumi!$AR$32*AL345,
IF(AN345="Liels",Pieņēmumi!$AR$34*AL345,
0))))</f>
        <v>0.45129162776221604</v>
      </c>
      <c r="AP345" s="9">
        <f>IF(AN345="Mikro",Pieņēmumi!$AR$31*AL345*0.5,0)</f>
        <v>0.45129162776221604</v>
      </c>
      <c r="AQ345">
        <v>12</v>
      </c>
      <c r="AR345">
        <v>1</v>
      </c>
      <c r="AS345" s="2">
        <f t="shared" ref="AS345:AS354" si="283">AQ345/AR345</f>
        <v>12</v>
      </c>
      <c r="AT345" s="6">
        <f>ROUNDUP(IF($A345=1,AQ345/Pieņēmumi!$BC$39,IF($A345=2,AQ345/Pieņēmumi!$BC$40,IF($A345=3,AQ345/Pieņēmumi!$BC$41,AQ345/Pieņēmumi!$BC$42))),$AT$10)</f>
        <v>1</v>
      </c>
      <c r="AU345" s="6">
        <f t="shared" si="266"/>
        <v>12</v>
      </c>
      <c r="AV345" s="6" t="str">
        <f>IF(AND(AU345&gt;=0,AU345&lt;Pieņēmumi!$BC$46),0,
IF(AND(AU345&gt;= Pieņēmumi!$BC$46,AU345&lt;Pieņēmumi!$BC$47), "Mikro",
IF(AND(AU345&gt;=Pieņēmumi!$BC$47,AU345&lt;Pieņēmumi!$BC$48), "Mazs",
IF(AND(AU345&gt;=Pieņēmumi!$BC$48,AU345&lt;Pieņēmumi!$BC$49), "Vidējs","Liels"))))</f>
        <v>Vidējs</v>
      </c>
      <c r="AW345" s="9">
        <f>IF(AV345="Mikro",Pieņēmumi!$BC$31*AT345*0.5,
IF(AV345="Mazs",Pieņēmumi!$BC$31*AT345,
IF(AV345="Vidējs",Pieņēmumi!$BC$32*AT345,
IF(AV345="Liels",Pieņēmumi!$BC$34*AT345,
0))))</f>
        <v>1.1627906976744187</v>
      </c>
      <c r="AX345" s="9">
        <f>IF(AV345="Mikro",Pieņēmumi!$BC$31*AT345*0.5,0)</f>
        <v>0</v>
      </c>
      <c r="AY345">
        <v>5</v>
      </c>
      <c r="AZ345">
        <v>0</v>
      </c>
      <c r="BA345" s="2">
        <v>0</v>
      </c>
      <c r="BB345" s="6">
        <f>ROUNDUP(IF($A345=1,AY345/Pieņēmumi!$BN$39,IF($A345=2,AY345/Pieņēmumi!$BN$40,IF($A345=3,AY345/Pieņēmumi!$BN$41,AY345/Pieņēmumi!$BN$42))),$BB$10)</f>
        <v>1</v>
      </c>
      <c r="BC345" s="6">
        <f t="shared" si="267"/>
        <v>5</v>
      </c>
      <c r="BD345" s="6" t="str">
        <f>IF(AND(BC345&gt;=0,BC345&lt;Pieņēmumi!$BN$46),0,
IF(AND(BC345&gt;= Pieņēmumi!$BN$46,BC345&lt;Pieņēmumi!$BN$47), "Mikro",
IF(AND(BC345&gt;=Pieņēmumi!$BN$47,BC345&lt;Pieņēmumi!$BN$48), "Mazs",
IF(AND(BC345&gt;=Pieņēmumi!$BN$48,BC345&lt;Pieņēmumi!$BN$49), "Vidējs","Liels"))))</f>
        <v>Mikro</v>
      </c>
      <c r="BE345" s="9">
        <f>IF(BD345="Mikro",Pieņēmumi!$BN$31*BB345*0.5,
IF(BD345="Mazs",Pieņēmumi!$BN$31*BB345,
IF(BD345="Vidējs",Pieņēmumi!$BN$32*BB345,
IF(BD345="Liels",Pieņēmumi!$BN$34*BB345,
0))))</f>
        <v>0.51353874883286654</v>
      </c>
      <c r="BF345" s="9">
        <f>IF(BD345="Mikro",Pieņēmumi!$BN$31*BB345*0.5,0)</f>
        <v>0.51353874883286654</v>
      </c>
      <c r="BG345">
        <v>8</v>
      </c>
      <c r="BH345">
        <v>0</v>
      </c>
      <c r="BI345" s="2">
        <v>0</v>
      </c>
      <c r="BJ345" s="6">
        <f>ROUNDUP(IF($A345=1,BG345/Pieņēmumi!$BY$39,IF($A345=2,BG345/Pieņēmumi!$BY$40,IF($A345=3,BG345/Pieņēmumi!$BY$41,BG345/Pieņēmumi!$BY$42))),$BJ$10)</f>
        <v>1</v>
      </c>
      <c r="BK345" s="6">
        <f t="shared" si="268"/>
        <v>8</v>
      </c>
      <c r="BL345" s="6" t="str">
        <f>IF(AND(BK345&gt;=0,BK345&lt;Pieņēmumi!$BY$46),0,
IF(AND(BK345&gt;= Pieņēmumi!$BY$46,BK345&lt;Pieņēmumi!$BY$47), "Mikro",
IF(AND(BK345&gt;=Pieņēmumi!$BY$47,BK345&lt;Pieņēmumi!$BY$48), "Mazs",
IF(AND(BK345&gt;=Pieņēmumi!$BY$48,BK345&lt;Pieņēmumi!$BY$49), "Vidējs","Liels"))))</f>
        <v>Mazs</v>
      </c>
      <c r="BM345" s="9">
        <f>IF(BL345="Mikro",Pieņēmumi!$BY$31*BJ345*0.5,
IF(BL345="Mazs",Pieņēmumi!$BY$31*BJ345,
IF(BL345="Vidējs",Pieņēmumi!$BY$32*BJ345,
IF(BL345="Liels",Pieņēmumi!$BY$34*BJ345,
0))))</f>
        <v>1.0893246187363834</v>
      </c>
      <c r="BN345" s="9">
        <f>IF(BL345="Mikro",Pieņēmumi!$BY$31*BJ345*0.5,0)</f>
        <v>0</v>
      </c>
      <c r="BO345">
        <v>12</v>
      </c>
      <c r="BP345">
        <v>1</v>
      </c>
      <c r="BQ345" s="2">
        <f t="shared" si="279"/>
        <v>12</v>
      </c>
      <c r="BR345" s="6">
        <f>ROUNDUP(IF($A345=1,BO345/Pieņēmumi!$CJ$39,IF($A345=2,BO345/Pieņēmumi!$CJ$40,IF($A345=3,BO345/Pieņēmumi!$CJ$41,BO345/Pieņēmumi!$CJ$42))),$BR$10)</f>
        <v>1</v>
      </c>
      <c r="BS345" s="6">
        <f t="shared" si="269"/>
        <v>12</v>
      </c>
      <c r="BT345" s="6" t="str">
        <f>IF(AND(BS345&gt;=0,BS345&lt;Pieņēmumi!$CJ$46),0,
IF(AND(BS345&gt;= Pieņēmumi!$CJ$46,BS345&lt;Pieņēmumi!$CJ$47), "Mikro",
IF(AND(BS345&gt;=Pieņēmumi!$CJ$47,BS345&lt;Pieņēmumi!$CJ$48), "Mazs",
IF(AND(BS345&gt;=Pieņēmumi!$CJ$48,BS345&lt;Pieņēmumi!$CJ$49), "Vidējs","Liels"))))</f>
        <v>Vidējs</v>
      </c>
      <c r="BU345" s="9">
        <f>IF(BT345="Mikro",Pieņēmumi!$CJ$31*BR345*0.5,
IF(BT345="Mazs",Pieņēmumi!$CJ$31*BR345,
IF(BT345="Vidējs",Pieņēmumi!$CJ$32*BR345,
IF(BT345="Liels",Pieņēmumi!$CJ$34*BR345,
0))))</f>
        <v>1.2919896640826873</v>
      </c>
      <c r="BV345" s="9">
        <f>IF(BT345="Mikro",Pieņēmumi!$CJ$31*BR345*0.5,0)</f>
        <v>0</v>
      </c>
      <c r="BW345">
        <v>0</v>
      </c>
      <c r="BX345">
        <v>0</v>
      </c>
      <c r="BY345" s="2">
        <v>0</v>
      </c>
      <c r="BZ345" s="6">
        <f>ROUNDUP(IF($A345=1,BW345/Pieņēmumi!$CU$42,IF($A345=2,BW345/Pieņēmumi!$CU$43,IF($A345=3,BW345/Pieņēmumi!$CU$44,BW345/Pieņēmumi!$CU$45))),$CH$10)</f>
        <v>0</v>
      </c>
      <c r="CA345" s="6">
        <f t="shared" si="270"/>
        <v>0</v>
      </c>
      <c r="CB345" s="6">
        <f>IF(AND(CA345&gt;=0,CA345&lt;Pieņēmumi!$CU$49),0,
IF(AND(CA345&gt;=Pieņēmumi!$CU$49,CA345&lt;Pieņēmumi!$CU$50),"Mazs",
IF(AND(CA345&gt;=Pieņēmumi!$CU$50,CA345&lt;Pieņēmumi!$CU$51),"Vidējs","Liels")))</f>
        <v>0</v>
      </c>
      <c r="CC345" s="9">
        <f>IF(CB345="Mazs",Pieņēmumi!$CU$34*BZ345,IF(CB345="Vidējs",Pieņēmumi!$CU$35*BZ345,IF(CB345="Liels",Pieņēmumi!$CU$37*BZ345,0)))</f>
        <v>0</v>
      </c>
      <c r="CD345" s="9">
        <f>IF(CB345="Mazs",(Pieņēmumi!$CU$35-Pieņēmumi!$CU$34)*BZ345,0)</f>
        <v>0</v>
      </c>
      <c r="CE345">
        <v>0</v>
      </c>
      <c r="CF345">
        <v>0</v>
      </c>
      <c r="CG345" s="2">
        <v>0</v>
      </c>
      <c r="CH345" s="6">
        <f>ROUNDUP(IF($A345=1,CE345/Pieņēmumi!$DE$42,IF($A345=2,CE345/Pieņēmumi!$DE$43,IF($A345=3,CE345/Pieņēmumi!$DE$44,CE345/Pieņēmumi!$DE$45))),$CH$10)</f>
        <v>0</v>
      </c>
      <c r="CI345" s="6">
        <f t="shared" si="271"/>
        <v>0</v>
      </c>
      <c r="CJ345" s="6">
        <f>IF(AND(CI345&gt;=0,CI345&lt;Pieņēmumi!$DE$49),0,
IF(AND(CI345&gt;=Pieņēmumi!$DE$49,CI345&lt;Pieņēmumi!$DE$50),"Mazs",
IF(AND(CI345&gt;=Pieņēmumi!$DE$50,CI345&lt;Pieņēmumi!$DE$51),"Vidējs","Liels")))</f>
        <v>0</v>
      </c>
      <c r="CK345" s="9">
        <f>IF(CJ345="Mazs",Pieņēmumi!$DE$34*CH345,IF(CJ345="Vidējs",Pieņēmumi!$DE$35*CH345,IF(CJ345="Liels",Pieņēmumi!$DE$37*CH345,0)))</f>
        <v>0</v>
      </c>
      <c r="CL345" s="9">
        <f>IF(CJ345="Mazs",(Pieņēmumi!$DE$35-Pieņēmumi!$DE$34)*CH345,0)</f>
        <v>0</v>
      </c>
      <c r="CM345">
        <v>0</v>
      </c>
      <c r="CN345">
        <v>0</v>
      </c>
      <c r="CO345" s="2">
        <v>0</v>
      </c>
      <c r="CP345" s="6">
        <f>ROUNDUP(IF($A345=1,CM345/Pieņēmumi!$DO$42,IF($A345=2,CM345/Pieņēmumi!$DO$43,IF($A345=3,CM345/Pieņēmumi!$DO$44,CM345/Pieņēmumi!$DO$45))),$CP$10)</f>
        <v>0</v>
      </c>
      <c r="CQ345" s="6">
        <f t="shared" si="272"/>
        <v>0</v>
      </c>
      <c r="CR345" s="6">
        <f>IF(AND(CQ345&gt;=0,CQ345&lt;Pieņēmumi!$DO$49),0,
IF(AND(CQ345&gt;=Pieņēmumi!$DO$49,CQ345&lt;Pieņēmumi!$DO$50),"Mazs",
IF(AND(CQ345&gt;=Pieņēmumi!$DO$50,CQ345&lt;Pieņēmumi!$DO$51),"Vidējs","Liels")))</f>
        <v>0</v>
      </c>
      <c r="CS345" s="9">
        <f>IF(CR345="Mazs",Pieņēmumi!$DO$34*CP345,IF(CR345="Vidējs",Pieņēmumi!$DO$35*CP345,IF(CR345="Liels",Pieņēmumi!$DO$37*CP345,0)))</f>
        <v>0</v>
      </c>
      <c r="CT345" s="9">
        <f>IF(CR345="Mazs",(Pieņēmumi!$DO$35-Pieņēmumi!$DO$34)*CP345,0)</f>
        <v>0</v>
      </c>
      <c r="CU345" s="6">
        <f t="shared" si="273"/>
        <v>66</v>
      </c>
      <c r="CV345" s="6">
        <f t="shared" si="274"/>
        <v>6</v>
      </c>
      <c r="CW345" s="2">
        <f t="shared" si="275"/>
        <v>11</v>
      </c>
      <c r="CX345" t="str">
        <f t="shared" si="276"/>
        <v>Mazā</v>
      </c>
    </row>
    <row r="346" spans="1:102" x14ac:dyDescent="0.25">
      <c r="A346" s="5">
        <v>1</v>
      </c>
      <c r="B346" s="23">
        <v>0.43832687674346127</v>
      </c>
      <c r="C346">
        <v>59</v>
      </c>
      <c r="D346">
        <v>3</v>
      </c>
      <c r="E346" s="2">
        <f t="shared" si="280"/>
        <v>19.666666666666668</v>
      </c>
      <c r="F346" s="6">
        <f>ROUNDUP(IF($A346=1,C346/Pieņēmumi!$B$39,IF($A346=2,C346/Pieņēmumi!$B$40,IF($A346=3,C346/Pieņēmumi!$B$41,C346/Pieņēmumi!$B$42))),$F$10)</f>
        <v>3</v>
      </c>
      <c r="G346" s="6">
        <f t="shared" si="261"/>
        <v>19.666666666666668</v>
      </c>
      <c r="H346" s="6" t="str">
        <f>IF(AND(G346&gt;=0,G346&lt;Pieņēmumi!$B$46),0,
IF(AND(G346&gt;= Pieņēmumi!$B$46,G346&lt;Pieņēmumi!$B$47), "Mikro",
IF(AND(G346&gt;=Pieņēmumi!$B$47,G346&lt;Pieņēmumi!$B$48), "Mazs",
IF(AND(G346&gt;=Pieņēmumi!$B$48,G346&lt;Pieņēmumi!$B$49), "Vidējs","Liels"))))</f>
        <v>Vidējs</v>
      </c>
      <c r="I346" s="9">
        <f>IF(H346="Mikro",Pieņēmumi!$B$31*F346*0.5,
IF(H346="Mazs",Pieņēmumi!$B$31*F346,
IF(H346="Vidējs",Pieņēmumi!$B$32*F346,
IF(H346="Liels",Pieņēmumi!$B$34*F346,
0))))</f>
        <v>2.4224806201550386</v>
      </c>
      <c r="J346" s="9">
        <f>IF(H346="Mikro",Pieņēmumi!$B$31*F346*0.5,0)</f>
        <v>0</v>
      </c>
      <c r="K346">
        <v>46</v>
      </c>
      <c r="L346">
        <v>2</v>
      </c>
      <c r="M346" s="2">
        <f t="shared" si="281"/>
        <v>23</v>
      </c>
      <c r="N346" s="6">
        <f>ROUNDUP(IF($A346=1,K346/Pieņēmumi!$L$39,IF($A346=2,K346/Pieņēmumi!$L$40,IF($A346=3,K346/Pieņēmumi!$L$41,K346/Pieņēmumi!$L$42))),$N$10)</f>
        <v>3</v>
      </c>
      <c r="O346" s="6">
        <f t="shared" si="262"/>
        <v>15.333333333333334</v>
      </c>
      <c r="P346" s="6" t="str">
        <f>IF(AND(O346&gt;=0,O346&lt;Pieņēmumi!$L$46),0,
IF(AND(O346&gt;= Pieņēmumi!$L$46,O346&lt;Pieņēmumi!$L$47), "Mikro",
IF(AND(O346&gt;=Pieņēmumi!$L$47,O346&lt;Pieņēmumi!$L$48), "Mazs",
IF(AND(O346&gt;=Pieņēmumi!$L$48,O346&lt;Pieņēmumi!$L$49), "Vidējs","Liels"))))</f>
        <v>Vidējs</v>
      </c>
      <c r="Q346" s="9">
        <f>IF(P346="Mikro",Pieņēmumi!$L$31*N346*0.5,
IF(P346="Mazs",Pieņēmumi!$L$31*N346,
IF(P346="Vidējs",Pieņēmumi!$L$32*N346,
IF(P346="Liels",Pieņēmumi!$L$34*N346,
0))))</f>
        <v>2.5193798449612408</v>
      </c>
      <c r="R346" s="9">
        <f>IF(P346="Mikro",Pieņēmumi!$L$31*N346*0.5,0)</f>
        <v>0</v>
      </c>
      <c r="S346">
        <v>62</v>
      </c>
      <c r="T346">
        <v>2</v>
      </c>
      <c r="U346" s="2">
        <f>S346/T346</f>
        <v>31</v>
      </c>
      <c r="V346" s="6">
        <f>ROUNDUP(IF($A346=1,S346/Pieņēmumi!$V$39,IF($A346=2,S346/Pieņēmumi!$V$40,IF($A346=3,S346/Pieņēmumi!$V$41,S346/Pieņēmumi!$V$42))),$V$10)</f>
        <v>4</v>
      </c>
      <c r="W346" s="6">
        <f t="shared" si="263"/>
        <v>15.5</v>
      </c>
      <c r="X346" s="6" t="str">
        <f>IF(AND(W346&gt;=0,W346&lt;Pieņēmumi!$V$46),0,
IF(AND(W346&gt;= Pieņēmumi!$V$46,W346&lt;Pieņēmumi!$V$47), "Mikro",
IF(AND(W346&gt;=Pieņēmumi!$V$47,W346&lt;Pieņēmumi!$V$48), "Mazs",
IF(AND(W346&gt;=Pieņēmumi!$V$48,W346&lt;Pieņēmumi!$V$49), "Vidējs","Liels"))))</f>
        <v>Vidējs</v>
      </c>
      <c r="Y346" s="9">
        <f>IF(X346="Mikro",Pieņēmumi!$V$31*V346*0.5,
IF(X346="Mazs",Pieņēmumi!$V$31*V346,
IF(X346="Vidējs",Pieņēmumi!$V$32*V346,
IF(X346="Liels",Pieņēmumi!$V$34*V346,
0))))</f>
        <v>3.4883720930232562</v>
      </c>
      <c r="Z346" s="9">
        <f>IF(X346="Mikro",Pieņēmumi!$V$31*V346*0.5,0)</f>
        <v>0</v>
      </c>
      <c r="AA346">
        <v>60</v>
      </c>
      <c r="AB346">
        <v>2</v>
      </c>
      <c r="AC346" s="2">
        <f t="shared" ref="AC346:AC358" si="284">AA346/AB346</f>
        <v>30</v>
      </c>
      <c r="AD346" s="6">
        <f>ROUNDUP(IF($A346=1,AA346/Pieņēmumi!$AF$39,IF($A346=2,AA346/Pieņēmumi!$AF$40,IF($A346=3,AA346/Pieņēmumi!$AF$41,AA346/Pieņēmumi!$AF$42))),$AD$10)</f>
        <v>3</v>
      </c>
      <c r="AE346" s="6">
        <f t="shared" si="264"/>
        <v>20</v>
      </c>
      <c r="AF346" s="6" t="str">
        <f>IF(AND(AE346&gt;=0,AE346&lt;Pieņēmumi!$AF$46),0,
IF(AND(AE346&gt;= Pieņēmumi!$AF$46,AE346&lt;Pieņēmumi!$AF$47), "Mikro",
IF(AND(AE346&gt;=Pieņēmumi!$AF$47,AE346&lt;Pieņēmumi!$AF$48), "Mazs",
IF(AND(AE346&gt;=Pieņēmumi!$AF$48,AE346&lt;Pieņēmumi!$AF$49), "Vidējs","Liels"))))</f>
        <v>Vidējs</v>
      </c>
      <c r="AG346" s="9">
        <f>IF(AF346="Mikro",Pieņēmumi!$AF$31*AD346*0.5,
IF(AF346="Mazs",Pieņēmumi!$AF$31*AD346,
IF(AF346="Vidējs",Pieņēmumi!$AF$32*AD346,
IF(AF346="Liels",Pieņēmumi!$AF$34*AD346,
0))))</f>
        <v>3.1007751937984498</v>
      </c>
      <c r="AH346" s="9">
        <f>IF(AF346="Mikro",Pieņēmumi!$AF$31*AD346*0.5,0)</f>
        <v>0</v>
      </c>
      <c r="AI346">
        <v>90</v>
      </c>
      <c r="AJ346">
        <v>3</v>
      </c>
      <c r="AK346" s="2">
        <f t="shared" si="282"/>
        <v>30</v>
      </c>
      <c r="AL346" s="6">
        <f>ROUNDUP(IF($A346=1,AI346/Pieņēmumi!$AR$39,IF($A346=2,AI346/Pieņēmumi!$AR$40,IF($A346=3,AI346/Pieņēmumi!$AR$41,AI346/Pieņēmumi!$AR$42))),$AL$10)</f>
        <v>4</v>
      </c>
      <c r="AM346" s="6">
        <f t="shared" si="265"/>
        <v>22.5</v>
      </c>
      <c r="AN346" s="6" t="str">
        <f>IF(AND(AM346&gt;=0,AM346&lt;Pieņēmumi!$AR$46),0,
IF(AND(AM346&gt;= Pieņēmumi!$AR$46,AM346&lt;Pieņēmumi!$AR$47), "Mikro",
IF(AND(AM346&gt;=Pieņēmumi!$AR$47,AM346&lt;Pieņēmumi!$AR$48), "Mazs",
IF(AND(AM346&gt;=Pieņēmumi!$AR$48,AM346&lt;Pieņēmumi!$AR$49), "Vidējs","Liels"))))</f>
        <v>Liels</v>
      </c>
      <c r="AO346" s="9">
        <f>IF(AN346="Mikro",Pieņēmumi!$AR$31*AL346*0.5,
IF(AN346="Mazs",Pieņēmumi!$AR$31*AL346,
IF(AN346="Vidējs",Pieņēmumi!$AR$32*AL346,
IF(AN346="Liels",Pieņēmumi!$AR$34*AL346,
0))))</f>
        <v>5.4834054834054831</v>
      </c>
      <c r="AP346" s="9">
        <f>IF(AN346="Mikro",Pieņēmumi!$AR$31*AL346*0.5,0)</f>
        <v>0</v>
      </c>
      <c r="AQ346">
        <v>83</v>
      </c>
      <c r="AR346">
        <v>3</v>
      </c>
      <c r="AS346" s="2">
        <f t="shared" si="283"/>
        <v>27.666666666666668</v>
      </c>
      <c r="AT346" s="6">
        <f>ROUNDUP(IF($A346=1,AQ346/Pieņēmumi!$BC$39,IF($A346=2,AQ346/Pieņēmumi!$BC$40,IF($A346=3,AQ346/Pieņēmumi!$BC$41,AQ346/Pieņēmumi!$BC$42))),$AT$10)</f>
        <v>4</v>
      </c>
      <c r="AU346" s="6">
        <f t="shared" si="266"/>
        <v>20.75</v>
      </c>
      <c r="AV346" s="6" t="str">
        <f>IF(AND(AU346&gt;=0,AU346&lt;Pieņēmumi!$BC$46),0,
IF(AND(AU346&gt;= Pieņēmumi!$BC$46,AU346&lt;Pieņēmumi!$BC$47), "Mikro",
IF(AND(AU346&gt;=Pieņēmumi!$BC$47,AU346&lt;Pieņēmumi!$BC$48), "Mazs",
IF(AND(AU346&gt;=Pieņēmumi!$BC$48,AU346&lt;Pieņēmumi!$BC$49), "Vidējs","Liels"))))</f>
        <v>Vidējs</v>
      </c>
      <c r="AW346" s="9">
        <f>IF(AV346="Mikro",Pieņēmumi!$BC$31*AT346*0.5,
IF(AV346="Mazs",Pieņēmumi!$BC$31*AT346,
IF(AV346="Vidējs",Pieņēmumi!$BC$32*AT346,
IF(AV346="Liels",Pieņēmumi!$BC$34*AT346,
0))))</f>
        <v>4.6511627906976747</v>
      </c>
      <c r="AX346" s="9">
        <f>IF(AV346="Mikro",Pieņēmumi!$BC$31*AT346*0.5,0)</f>
        <v>0</v>
      </c>
      <c r="AY346">
        <v>58</v>
      </c>
      <c r="AZ346">
        <v>2</v>
      </c>
      <c r="BA346" s="2">
        <f>AY346/AZ346</f>
        <v>29</v>
      </c>
      <c r="BB346" s="6">
        <f>ROUNDUP(IF($A346=1,AY346/Pieņēmumi!$BN$39,IF($A346=2,AY346/Pieņēmumi!$BN$40,IF($A346=3,AY346/Pieņēmumi!$BN$41,AY346/Pieņēmumi!$BN$42))),$BB$10)</f>
        <v>3</v>
      </c>
      <c r="BC346" s="6">
        <f t="shared" si="267"/>
        <v>19.333333333333332</v>
      </c>
      <c r="BD346" s="6" t="str">
        <f>IF(AND(BC346&gt;=0,BC346&lt;Pieņēmumi!$BN$46),0,
IF(AND(BC346&gt;= Pieņēmumi!$BN$46,BC346&lt;Pieņēmumi!$BN$47), "Mikro",
IF(AND(BC346&gt;=Pieņēmumi!$BN$47,BC346&lt;Pieņēmumi!$BN$48), "Mazs",
IF(AND(BC346&gt;=Pieņēmumi!$BN$48,BC346&lt;Pieņēmumi!$BN$49), "Vidējs","Liels"))))</f>
        <v>Vidējs</v>
      </c>
      <c r="BE346" s="9">
        <f>IF(BD346="Mikro",Pieņēmumi!$BN$31*BB346*0.5,
IF(BD346="Mazs",Pieņēmumi!$BN$31*BB346,
IF(BD346="Vidējs",Pieņēmumi!$BN$32*BB346,
IF(BD346="Liels",Pieņēmumi!$BN$34*BB346,
0))))</f>
        <v>3.6821705426356592</v>
      </c>
      <c r="BF346" s="9">
        <f>IF(BD346="Mikro",Pieņēmumi!$BN$31*BB346*0.5,0)</f>
        <v>0</v>
      </c>
      <c r="BG346">
        <v>53</v>
      </c>
      <c r="BH346">
        <v>2</v>
      </c>
      <c r="BI346" s="2">
        <f t="shared" ref="BI346:BI354" si="285">BG346/BH346</f>
        <v>26.5</v>
      </c>
      <c r="BJ346" s="6">
        <f>ROUNDUP(IF($A346=1,BG346/Pieņēmumi!$BY$39,IF($A346=2,BG346/Pieņēmumi!$BY$40,IF($A346=3,BG346/Pieņēmumi!$BY$41,BG346/Pieņēmumi!$BY$42))),$BJ$10)</f>
        <v>3</v>
      </c>
      <c r="BK346" s="6">
        <f t="shared" si="268"/>
        <v>17.666666666666668</v>
      </c>
      <c r="BL346" s="6" t="str">
        <f>IF(AND(BK346&gt;=0,BK346&lt;Pieņēmumi!$BY$46),0,
IF(AND(BK346&gt;= Pieņēmumi!$BY$46,BK346&lt;Pieņēmumi!$BY$47), "Mikro",
IF(AND(BK346&gt;=Pieņēmumi!$BY$47,BK346&lt;Pieņēmumi!$BY$48), "Mazs",
IF(AND(BK346&gt;=Pieņēmumi!$BY$48,BK346&lt;Pieņēmumi!$BY$49), "Vidējs","Liels"))))</f>
        <v>Vidējs</v>
      </c>
      <c r="BM346" s="9">
        <f>IF(BL346="Mikro",Pieņēmumi!$BY$31*BJ346*0.5,
IF(BL346="Mazs",Pieņēmumi!$BY$31*BJ346,
IF(BL346="Vidējs",Pieņēmumi!$BY$32*BJ346,
IF(BL346="Liels",Pieņēmumi!$BY$34*BJ346,
0))))</f>
        <v>3.8759689922480618</v>
      </c>
      <c r="BN346" s="9">
        <f>IF(BL346="Mikro",Pieņēmumi!$BY$31*BJ346*0.5,0)</f>
        <v>0</v>
      </c>
      <c r="BO346">
        <v>58</v>
      </c>
      <c r="BP346">
        <v>2</v>
      </c>
      <c r="BQ346" s="2">
        <f t="shared" si="279"/>
        <v>29</v>
      </c>
      <c r="BR346" s="6">
        <f>ROUNDUP(IF($A346=1,BO346/Pieņēmumi!$CJ$39,IF($A346=2,BO346/Pieņēmumi!$CJ$40,IF($A346=3,BO346/Pieņēmumi!$CJ$41,BO346/Pieņēmumi!$CJ$42))),$BR$10)</f>
        <v>3</v>
      </c>
      <c r="BS346" s="6">
        <f t="shared" si="269"/>
        <v>19.333333333333332</v>
      </c>
      <c r="BT346" s="6" t="str">
        <f>IF(AND(BS346&gt;=0,BS346&lt;Pieņēmumi!$CJ$46),0,
IF(AND(BS346&gt;= Pieņēmumi!$CJ$46,BS346&lt;Pieņēmumi!$CJ$47), "Mikro",
IF(AND(BS346&gt;=Pieņēmumi!$CJ$47,BS346&lt;Pieņēmumi!$CJ$48), "Mazs",
IF(AND(BS346&gt;=Pieņēmumi!$CJ$48,BS346&lt;Pieņēmumi!$CJ$49), "Vidējs","Liels"))))</f>
        <v>Vidējs</v>
      </c>
      <c r="BU346" s="9">
        <f>IF(BT346="Mikro",Pieņēmumi!$CJ$31*BR346*0.5,
IF(BT346="Mazs",Pieņēmumi!$CJ$31*BR346,
IF(BT346="Vidējs",Pieņēmumi!$CJ$32*BR346,
IF(BT346="Liels",Pieņēmumi!$CJ$34*BR346,
0))))</f>
        <v>3.8759689922480618</v>
      </c>
      <c r="BV346" s="9">
        <f>IF(BT346="Mikro",Pieņēmumi!$CJ$31*BR346*0.5,0)</f>
        <v>0</v>
      </c>
      <c r="BW346">
        <v>0</v>
      </c>
      <c r="BX346">
        <v>0</v>
      </c>
      <c r="BY346" s="2">
        <v>0</v>
      </c>
      <c r="BZ346" s="6">
        <f>ROUNDUP(IF($A346=1,BW346/Pieņēmumi!$CU$42,IF($A346=2,BW346/Pieņēmumi!$CU$43,IF($A346=3,BW346/Pieņēmumi!$CU$44,BW346/Pieņēmumi!$CU$45))),$CH$10)</f>
        <v>0</v>
      </c>
      <c r="CA346" s="6">
        <f t="shared" si="270"/>
        <v>0</v>
      </c>
      <c r="CB346" s="6">
        <f>IF(AND(CA346&gt;=0,CA346&lt;Pieņēmumi!$CU$49),0,
IF(AND(CA346&gt;=Pieņēmumi!$CU$49,CA346&lt;Pieņēmumi!$CU$50),"Mazs",
IF(AND(CA346&gt;=Pieņēmumi!$CU$50,CA346&lt;Pieņēmumi!$CU$51),"Vidējs","Liels")))</f>
        <v>0</v>
      </c>
      <c r="CC346" s="9">
        <f>IF(CB346="Mazs",Pieņēmumi!$CU$34*BZ346,IF(CB346="Vidējs",Pieņēmumi!$CU$35*BZ346,IF(CB346="Liels",Pieņēmumi!$CU$37*BZ346,0)))</f>
        <v>0</v>
      </c>
      <c r="CD346" s="9">
        <f>IF(CB346="Mazs",(Pieņēmumi!$CU$35-Pieņēmumi!$CU$34)*BZ346,0)</f>
        <v>0</v>
      </c>
      <c r="CE346">
        <v>0</v>
      </c>
      <c r="CF346">
        <v>0</v>
      </c>
      <c r="CG346" s="2">
        <v>0</v>
      </c>
      <c r="CH346" s="6">
        <f>ROUNDUP(IF($A346=1,CE346/Pieņēmumi!$DE$42,IF($A346=2,CE346/Pieņēmumi!$DE$43,IF($A346=3,CE346/Pieņēmumi!$DE$44,CE346/Pieņēmumi!$DE$45))),$CH$10)</f>
        <v>0</v>
      </c>
      <c r="CI346" s="6">
        <f t="shared" si="271"/>
        <v>0</v>
      </c>
      <c r="CJ346" s="6">
        <f>IF(AND(CI346&gt;=0,CI346&lt;Pieņēmumi!$DE$49),0,
IF(AND(CI346&gt;=Pieņēmumi!$DE$49,CI346&lt;Pieņēmumi!$DE$50),"Mazs",
IF(AND(CI346&gt;=Pieņēmumi!$DE$50,CI346&lt;Pieņēmumi!$DE$51),"Vidējs","Liels")))</f>
        <v>0</v>
      </c>
      <c r="CK346" s="9">
        <f>IF(CJ346="Mazs",Pieņēmumi!$DE$34*CH346,IF(CJ346="Vidējs",Pieņēmumi!$DE$35*CH346,IF(CJ346="Liels",Pieņēmumi!$DE$37*CH346,0)))</f>
        <v>0</v>
      </c>
      <c r="CL346" s="9">
        <f>IF(CJ346="Mazs",(Pieņēmumi!$DE$35-Pieņēmumi!$DE$34)*CH346,0)</f>
        <v>0</v>
      </c>
      <c r="CM346">
        <v>0</v>
      </c>
      <c r="CN346">
        <v>0</v>
      </c>
      <c r="CO346" s="2">
        <v>0</v>
      </c>
      <c r="CP346" s="6">
        <f>ROUNDUP(IF($A346=1,CM346/Pieņēmumi!$DO$42,IF($A346=2,CM346/Pieņēmumi!$DO$43,IF($A346=3,CM346/Pieņēmumi!$DO$44,CM346/Pieņēmumi!$DO$45))),$CP$10)</f>
        <v>0</v>
      </c>
      <c r="CQ346" s="6">
        <f t="shared" si="272"/>
        <v>0</v>
      </c>
      <c r="CR346" s="6">
        <f>IF(AND(CQ346&gt;=0,CQ346&lt;Pieņēmumi!$DO$49),0,
IF(AND(CQ346&gt;=Pieņēmumi!$DO$49,CQ346&lt;Pieņēmumi!$DO$50),"Mazs",
IF(AND(CQ346&gt;=Pieņēmumi!$DO$50,CQ346&lt;Pieņēmumi!$DO$51),"Vidējs","Liels")))</f>
        <v>0</v>
      </c>
      <c r="CS346" s="9">
        <f>IF(CR346="Mazs",Pieņēmumi!$DO$34*CP346,IF(CR346="Vidējs",Pieņēmumi!$DO$35*CP346,IF(CR346="Liels",Pieņēmumi!$DO$37*CP346,0)))</f>
        <v>0</v>
      </c>
      <c r="CT346" s="9">
        <f>IF(CR346="Mazs",(Pieņēmumi!$DO$35-Pieņēmumi!$DO$34)*CP346,0)</f>
        <v>0</v>
      </c>
      <c r="CU346" s="6">
        <f t="shared" si="273"/>
        <v>569</v>
      </c>
      <c r="CV346" s="6">
        <f t="shared" si="274"/>
        <v>21</v>
      </c>
      <c r="CW346" s="2">
        <f t="shared" si="275"/>
        <v>27.095238095238095</v>
      </c>
      <c r="CX346" t="str">
        <f t="shared" si="276"/>
        <v>Lielā</v>
      </c>
    </row>
    <row r="347" spans="1:102" x14ac:dyDescent="0.25">
      <c r="A347" s="5">
        <v>3</v>
      </c>
      <c r="B347" s="23">
        <v>0.43648098238099531</v>
      </c>
      <c r="C347">
        <v>7</v>
      </c>
      <c r="D347">
        <v>3</v>
      </c>
      <c r="E347" s="2">
        <f t="shared" si="280"/>
        <v>2.3333333333333335</v>
      </c>
      <c r="F347" s="6">
        <f>ROUNDUP(IF($A347=1,C347/Pieņēmumi!$B$39,IF($A347=2,C347/Pieņēmumi!$B$40,IF($A347=3,C347/Pieņēmumi!$B$41,C347/Pieņēmumi!$B$42))),$F$10)</f>
        <v>1</v>
      </c>
      <c r="G347" s="6">
        <f t="shared" si="261"/>
        <v>7</v>
      </c>
      <c r="H347" s="6" t="str">
        <f>IF(AND(G347&gt;=0,G347&lt;Pieņēmumi!$B$46),0,
IF(AND(G347&gt;= Pieņēmumi!$B$46,G347&lt;Pieņēmumi!$B$47), "Mikro",
IF(AND(G347&gt;=Pieņēmumi!$B$47,G347&lt;Pieņēmumi!$B$48), "Mazs",
IF(AND(G347&gt;=Pieņēmumi!$B$48,G347&lt;Pieņēmumi!$B$49), "Vidējs","Liels"))))</f>
        <v>Mikro</v>
      </c>
      <c r="I347" s="9">
        <f>IF(H347="Mikro",Pieņēmumi!$B$31*F347*0.5,
IF(H347="Mazs",Pieņēmumi!$B$31*F347,
IF(H347="Vidējs",Pieņēmumi!$B$32*F347,
IF(H347="Liels",Pieņēmumi!$B$34*F347,
0))))</f>
        <v>0.35792094615624032</v>
      </c>
      <c r="J347" s="9">
        <f>IF(H347="Mikro",Pieņēmumi!$B$31*F347*0.5,0)</f>
        <v>0.35792094615624032</v>
      </c>
      <c r="K347">
        <v>9</v>
      </c>
      <c r="L347">
        <v>1</v>
      </c>
      <c r="M347" s="2">
        <f t="shared" si="281"/>
        <v>9</v>
      </c>
      <c r="N347" s="6">
        <f>ROUNDUP(IF($A347=1,K347/Pieņēmumi!$L$39,IF($A347=2,K347/Pieņēmumi!$L$40,IF($A347=3,K347/Pieņēmumi!$L$41,K347/Pieņēmumi!$L$42))),$N$10)</f>
        <v>1</v>
      </c>
      <c r="O347" s="6">
        <f t="shared" si="262"/>
        <v>9</v>
      </c>
      <c r="P347" s="6" t="str">
        <f>IF(AND(O347&gt;=0,O347&lt;Pieņēmumi!$L$46),0,
IF(AND(O347&gt;= Pieņēmumi!$L$46,O347&lt;Pieņēmumi!$L$47), "Mikro",
IF(AND(O347&gt;=Pieņēmumi!$L$47,O347&lt;Pieņēmumi!$L$48), "Mazs",
IF(AND(O347&gt;=Pieņēmumi!$L$48,O347&lt;Pieņēmumi!$L$49), "Vidējs","Liels"))))</f>
        <v>Mazs</v>
      </c>
      <c r="Q347" s="9">
        <f>IF(P347="Mikro",Pieņēmumi!$L$31*N347*0.5,
IF(P347="Mazs",Pieņēmumi!$L$31*N347,
IF(P347="Vidējs",Pieņēmumi!$L$32*N347,
IF(P347="Liels",Pieņēmumi!$L$34*N347,
0))))</f>
        <v>0.7469654528478058</v>
      </c>
      <c r="R347" s="9">
        <f>IF(P347="Mikro",Pieņēmumi!$L$31*N347*0.5,0)</f>
        <v>0</v>
      </c>
      <c r="S347">
        <v>12</v>
      </c>
      <c r="T347">
        <v>0</v>
      </c>
      <c r="U347" s="2">
        <v>0</v>
      </c>
      <c r="V347" s="6">
        <f>ROUNDUP(IF($A347=1,S347/Pieņēmumi!$V$39,IF($A347=2,S347/Pieņēmumi!$V$40,IF($A347=3,S347/Pieņēmumi!$V$41,S347/Pieņēmumi!$V$42))),$V$10)</f>
        <v>1</v>
      </c>
      <c r="W347" s="6">
        <f t="shared" si="263"/>
        <v>12</v>
      </c>
      <c r="X347" s="6" t="str">
        <f>IF(AND(W347&gt;=0,W347&lt;Pieņēmumi!$V$46),0,
IF(AND(W347&gt;= Pieņēmumi!$V$46,W347&lt;Pieņēmumi!$V$47), "Mikro",
IF(AND(W347&gt;=Pieņēmumi!$V$47,W347&lt;Pieņēmumi!$V$48), "Mazs",
IF(AND(W347&gt;=Pieņēmumi!$V$48,W347&lt;Pieņēmumi!$V$49), "Vidējs","Liels"))))</f>
        <v>Vidējs</v>
      </c>
      <c r="Y347" s="9">
        <f>IF(X347="Mikro",Pieņēmumi!$V$31*V347*0.5,
IF(X347="Mazs",Pieņēmumi!$V$31*V347,
IF(X347="Vidējs",Pieņēmumi!$V$32*V347,
IF(X347="Liels",Pieņēmumi!$V$34*V347,
0))))</f>
        <v>0.87209302325581406</v>
      </c>
      <c r="Z347" s="9">
        <f>IF(X347="Mikro",Pieņēmumi!$V$31*V347*0.5,0)</f>
        <v>0</v>
      </c>
      <c r="AA347">
        <v>14</v>
      </c>
      <c r="AB347">
        <v>1</v>
      </c>
      <c r="AC347" s="2">
        <f t="shared" si="284"/>
        <v>14</v>
      </c>
      <c r="AD347" s="6">
        <f>ROUNDUP(IF($A347=1,AA347/Pieņēmumi!$AF$39,IF($A347=2,AA347/Pieņēmumi!$AF$40,IF($A347=3,AA347/Pieņēmumi!$AF$41,AA347/Pieņēmumi!$AF$42))),$AD$10)</f>
        <v>1</v>
      </c>
      <c r="AE347" s="6">
        <f t="shared" si="264"/>
        <v>14</v>
      </c>
      <c r="AF347" s="6" t="str">
        <f>IF(AND(AE347&gt;=0,AE347&lt;Pieņēmumi!$AF$46),0,
IF(AND(AE347&gt;= Pieņēmumi!$AF$46,AE347&lt;Pieņēmumi!$AF$47), "Mikro",
IF(AND(AE347&gt;=Pieņēmumi!$AF$47,AE347&lt;Pieņēmumi!$AF$48), "Mazs",
IF(AND(AE347&gt;=Pieņēmumi!$AF$48,AE347&lt;Pieņēmumi!$AF$49), "Vidējs","Liels"))))</f>
        <v>Vidējs</v>
      </c>
      <c r="AG347" s="9">
        <f>IF(AF347="Mikro",Pieņēmumi!$AF$31*AD347*0.5,
IF(AF347="Mazs",Pieņēmumi!$AF$31*AD347,
IF(AF347="Vidējs",Pieņēmumi!$AF$32*AD347,
IF(AF347="Liels",Pieņēmumi!$AF$34*AD347,
0))))</f>
        <v>1.03359173126615</v>
      </c>
      <c r="AH347" s="9">
        <f>IF(AF347="Mikro",Pieņēmumi!$AF$31*AD347*0.5,0)</f>
        <v>0</v>
      </c>
      <c r="AI347">
        <v>13</v>
      </c>
      <c r="AJ347">
        <v>3</v>
      </c>
      <c r="AK347" s="2">
        <f t="shared" si="282"/>
        <v>4.333333333333333</v>
      </c>
      <c r="AL347" s="6">
        <f>ROUNDUP(IF($A347=1,AI347/Pieņēmumi!$AR$39,IF($A347=2,AI347/Pieņēmumi!$AR$40,IF($A347=3,AI347/Pieņēmumi!$AR$41,AI347/Pieņēmumi!$AR$42))),$AL$10)</f>
        <v>1</v>
      </c>
      <c r="AM347" s="6">
        <f t="shared" si="265"/>
        <v>13</v>
      </c>
      <c r="AN347" s="6" t="str">
        <f>IF(AND(AM347&gt;=0,AM347&lt;Pieņēmumi!$AR$46),0,
IF(AND(AM347&gt;= Pieņēmumi!$AR$46,AM347&lt;Pieņēmumi!$AR$47), "Mikro",
IF(AND(AM347&gt;=Pieņēmumi!$AR$47,AM347&lt;Pieņēmumi!$AR$48), "Mazs",
IF(AND(AM347&gt;=Pieņēmumi!$AR$48,AM347&lt;Pieņēmumi!$AR$49), "Vidējs","Liels"))))</f>
        <v>Vidējs</v>
      </c>
      <c r="AO347" s="9">
        <f>IF(AN347="Mikro",Pieņēmumi!$AR$31*AL347*0.5,
IF(AN347="Mazs",Pieņēmumi!$AR$31*AL347,
IF(AN347="Vidējs",Pieņēmumi!$AR$32*AL347,
IF(AN347="Liels",Pieņēmumi!$AR$34*AL347,
0))))</f>
        <v>1.0981912144702843</v>
      </c>
      <c r="AP347" s="9">
        <f>IF(AN347="Mikro",Pieņēmumi!$AR$31*AL347*0.5,0)</f>
        <v>0</v>
      </c>
      <c r="AQ347">
        <v>8</v>
      </c>
      <c r="AR347">
        <v>3</v>
      </c>
      <c r="AS347" s="2">
        <f t="shared" si="283"/>
        <v>2.6666666666666665</v>
      </c>
      <c r="AT347" s="6">
        <f>ROUNDUP(IF($A347=1,AQ347/Pieņēmumi!$BC$39,IF($A347=2,AQ347/Pieņēmumi!$BC$40,IF($A347=3,AQ347/Pieņēmumi!$BC$41,AQ347/Pieņēmumi!$BC$42))),$AT$10)</f>
        <v>1</v>
      </c>
      <c r="AU347" s="6">
        <f t="shared" si="266"/>
        <v>8</v>
      </c>
      <c r="AV347" s="6" t="str">
        <f>IF(AND(AU347&gt;=0,AU347&lt;Pieņēmumi!$BC$46),0,
IF(AND(AU347&gt;= Pieņēmumi!$BC$46,AU347&lt;Pieņēmumi!$BC$47), "Mikro",
IF(AND(AU347&gt;=Pieņēmumi!$BC$47,AU347&lt;Pieņēmumi!$BC$48), "Mazs",
IF(AND(AU347&gt;=Pieņēmumi!$BC$48,AU347&lt;Pieņēmumi!$BC$49), "Vidējs","Liels"))))</f>
        <v>Mazs</v>
      </c>
      <c r="AW347" s="9">
        <f>IF(AV347="Mikro",Pieņēmumi!$BC$31*AT347*0.5,
IF(AV347="Mazs",Pieņēmumi!$BC$31*AT347,
IF(AV347="Vidējs",Pieņēmumi!$BC$32*AT347,
IF(AV347="Liels",Pieņēmumi!$BC$34*AT347,
0))))</f>
        <v>0.96483037659508253</v>
      </c>
      <c r="AX347" s="9">
        <f>IF(AV347="Mikro",Pieņēmumi!$BC$31*AT347*0.5,0)</f>
        <v>0</v>
      </c>
      <c r="AY347">
        <v>12</v>
      </c>
      <c r="AZ347">
        <v>0</v>
      </c>
      <c r="BA347" s="2">
        <v>0</v>
      </c>
      <c r="BB347" s="6">
        <f>ROUNDUP(IF($A347=1,AY347/Pieņēmumi!$BN$39,IF($A347=2,AY347/Pieņēmumi!$BN$40,IF($A347=3,AY347/Pieņēmumi!$BN$41,AY347/Pieņēmumi!$BN$42))),$BB$10)</f>
        <v>1</v>
      </c>
      <c r="BC347" s="6">
        <f t="shared" si="267"/>
        <v>12</v>
      </c>
      <c r="BD347" s="6" t="str">
        <f>IF(AND(BC347&gt;=0,BC347&lt;Pieņēmumi!$BN$46),0,
IF(AND(BC347&gt;= Pieņēmumi!$BN$46,BC347&lt;Pieņēmumi!$BN$47), "Mikro",
IF(AND(BC347&gt;=Pieņēmumi!$BN$47,BC347&lt;Pieņēmumi!$BN$48), "Mazs",
IF(AND(BC347&gt;=Pieņēmumi!$BN$48,BC347&lt;Pieņēmumi!$BN$49), "Vidējs","Liels"))))</f>
        <v>Vidējs</v>
      </c>
      <c r="BE347" s="9">
        <f>IF(BD347="Mikro",Pieņēmumi!$BN$31*BB347*0.5,
IF(BD347="Mazs",Pieņēmumi!$BN$31*BB347,
IF(BD347="Vidējs",Pieņēmumi!$BN$32*BB347,
IF(BD347="Liels",Pieņēmumi!$BN$34*BB347,
0))))</f>
        <v>1.227390180878553</v>
      </c>
      <c r="BF347" s="9">
        <f>IF(BD347="Mikro",Pieņēmumi!$BN$31*BB347*0.5,0)</f>
        <v>0</v>
      </c>
      <c r="BG347">
        <v>12</v>
      </c>
      <c r="BH347">
        <v>2</v>
      </c>
      <c r="BI347" s="2">
        <f t="shared" si="285"/>
        <v>6</v>
      </c>
      <c r="BJ347" s="6">
        <f>ROUNDUP(IF($A347=1,BG347/Pieņēmumi!$BY$39,IF($A347=2,BG347/Pieņēmumi!$BY$40,IF($A347=3,BG347/Pieņēmumi!$BY$41,BG347/Pieņēmumi!$BY$42))),$BJ$10)</f>
        <v>1</v>
      </c>
      <c r="BK347" s="6">
        <f t="shared" si="268"/>
        <v>12</v>
      </c>
      <c r="BL347" s="6" t="str">
        <f>IF(AND(BK347&gt;=0,BK347&lt;Pieņēmumi!$BY$46),0,
IF(AND(BK347&gt;= Pieņēmumi!$BY$46,BK347&lt;Pieņēmumi!$BY$47), "Mikro",
IF(AND(BK347&gt;=Pieņēmumi!$BY$47,BK347&lt;Pieņēmumi!$BY$48), "Mazs",
IF(AND(BK347&gt;=Pieņēmumi!$BY$48,BK347&lt;Pieņēmumi!$BY$49), "Vidējs","Liels"))))</f>
        <v>Vidējs</v>
      </c>
      <c r="BM347" s="9">
        <f>IF(BL347="Mikro",Pieņēmumi!$BY$31*BJ347*0.5,
IF(BL347="Mazs",Pieņēmumi!$BY$31*BJ347,
IF(BL347="Vidējs",Pieņēmumi!$BY$32*BJ347,
IF(BL347="Liels",Pieņēmumi!$BY$34*BJ347,
0))))</f>
        <v>1.2919896640826873</v>
      </c>
      <c r="BN347" s="9">
        <f>IF(BL347="Mikro",Pieņēmumi!$BY$31*BJ347*0.5,0)</f>
        <v>0</v>
      </c>
      <c r="BO347">
        <v>9</v>
      </c>
      <c r="BP347">
        <v>2</v>
      </c>
      <c r="BQ347" s="2">
        <f t="shared" si="279"/>
        <v>4.5</v>
      </c>
      <c r="BR347" s="6">
        <f>ROUNDUP(IF($A347=1,BO347/Pieņēmumi!$CJ$39,IF($A347=2,BO347/Pieņēmumi!$CJ$40,IF($A347=3,BO347/Pieņēmumi!$CJ$41,BO347/Pieņēmumi!$CJ$42))),$BR$10)</f>
        <v>1</v>
      </c>
      <c r="BS347" s="6">
        <f t="shared" si="269"/>
        <v>9</v>
      </c>
      <c r="BT347" s="6" t="str">
        <f>IF(AND(BS347&gt;=0,BS347&lt;Pieņēmumi!$CJ$46),0,
IF(AND(BS347&gt;= Pieņēmumi!$CJ$46,BS347&lt;Pieņēmumi!$CJ$47), "Mikro",
IF(AND(BS347&gt;=Pieņēmumi!$CJ$47,BS347&lt;Pieņēmumi!$CJ$48), "Mazs",
IF(AND(BS347&gt;=Pieņēmumi!$CJ$48,BS347&lt;Pieņēmumi!$CJ$49), "Vidējs","Liels"))))</f>
        <v>Mazs</v>
      </c>
      <c r="BU347" s="9">
        <f>IF(BT347="Mikro",Pieņēmumi!$CJ$31*BR347*0.5,
IF(BT347="Mazs",Pieņēmumi!$CJ$31*BR347,
IF(BT347="Vidējs",Pieņēmumi!$CJ$32*BR347,
IF(BT347="Liels",Pieņēmumi!$CJ$34*BR347,
0))))</f>
        <v>1.0893246187363834</v>
      </c>
      <c r="BV347" s="9">
        <f>IF(BT347="Mikro",Pieņēmumi!$CJ$31*BR347*0.5,0)</f>
        <v>0</v>
      </c>
      <c r="BW347">
        <v>0</v>
      </c>
      <c r="BX347">
        <v>0</v>
      </c>
      <c r="BY347" s="2">
        <v>0</v>
      </c>
      <c r="BZ347" s="6">
        <f>ROUNDUP(IF($A347=1,BW347/Pieņēmumi!$CU$42,IF($A347=2,BW347/Pieņēmumi!$CU$43,IF($A347=3,BW347/Pieņēmumi!$CU$44,BW347/Pieņēmumi!$CU$45))),$CH$10)</f>
        <v>0</v>
      </c>
      <c r="CA347" s="6">
        <f t="shared" si="270"/>
        <v>0</v>
      </c>
      <c r="CB347" s="6">
        <f>IF(AND(CA347&gt;=0,CA347&lt;Pieņēmumi!$CU$49),0,
IF(AND(CA347&gt;=Pieņēmumi!$CU$49,CA347&lt;Pieņēmumi!$CU$50),"Mazs",
IF(AND(CA347&gt;=Pieņēmumi!$CU$50,CA347&lt;Pieņēmumi!$CU$51),"Vidējs","Liels")))</f>
        <v>0</v>
      </c>
      <c r="CC347" s="9">
        <f>IF(CB347="Mazs",Pieņēmumi!$CU$34*BZ347,IF(CB347="Vidējs",Pieņēmumi!$CU$35*BZ347,IF(CB347="Liels",Pieņēmumi!$CU$37*BZ347,0)))</f>
        <v>0</v>
      </c>
      <c r="CD347" s="9">
        <f>IF(CB347="Mazs",(Pieņēmumi!$CU$35-Pieņēmumi!$CU$34)*BZ347,0)</f>
        <v>0</v>
      </c>
      <c r="CE347">
        <v>0</v>
      </c>
      <c r="CF347">
        <v>0</v>
      </c>
      <c r="CG347" s="2">
        <v>0</v>
      </c>
      <c r="CH347" s="6">
        <f>ROUNDUP(IF($A347=1,CE347/Pieņēmumi!$DE$42,IF($A347=2,CE347/Pieņēmumi!$DE$43,IF($A347=3,CE347/Pieņēmumi!$DE$44,CE347/Pieņēmumi!$DE$45))),$CH$10)</f>
        <v>0</v>
      </c>
      <c r="CI347" s="6">
        <f t="shared" si="271"/>
        <v>0</v>
      </c>
      <c r="CJ347" s="6">
        <f>IF(AND(CI347&gt;=0,CI347&lt;Pieņēmumi!$DE$49),0,
IF(AND(CI347&gt;=Pieņēmumi!$DE$49,CI347&lt;Pieņēmumi!$DE$50),"Mazs",
IF(AND(CI347&gt;=Pieņēmumi!$DE$50,CI347&lt;Pieņēmumi!$DE$51),"Vidējs","Liels")))</f>
        <v>0</v>
      </c>
      <c r="CK347" s="9">
        <f>IF(CJ347="Mazs",Pieņēmumi!$DE$34*CH347,IF(CJ347="Vidējs",Pieņēmumi!$DE$35*CH347,IF(CJ347="Liels",Pieņēmumi!$DE$37*CH347,0)))</f>
        <v>0</v>
      </c>
      <c r="CL347" s="9">
        <f>IF(CJ347="Mazs",(Pieņēmumi!$DE$35-Pieņēmumi!$DE$34)*CH347,0)</f>
        <v>0</v>
      </c>
      <c r="CM347">
        <v>0</v>
      </c>
      <c r="CN347">
        <v>0</v>
      </c>
      <c r="CO347" s="2">
        <v>0</v>
      </c>
      <c r="CP347" s="6">
        <f>ROUNDUP(IF($A347=1,CM347/Pieņēmumi!$DO$42,IF($A347=2,CM347/Pieņēmumi!$DO$43,IF($A347=3,CM347/Pieņēmumi!$DO$44,CM347/Pieņēmumi!$DO$45))),$CP$10)</f>
        <v>0</v>
      </c>
      <c r="CQ347" s="6">
        <f t="shared" si="272"/>
        <v>0</v>
      </c>
      <c r="CR347" s="6">
        <f>IF(AND(CQ347&gt;=0,CQ347&lt;Pieņēmumi!$DO$49),0,
IF(AND(CQ347&gt;=Pieņēmumi!$DO$49,CQ347&lt;Pieņēmumi!$DO$50),"Mazs",
IF(AND(CQ347&gt;=Pieņēmumi!$DO$50,CQ347&lt;Pieņēmumi!$DO$51),"Vidējs","Liels")))</f>
        <v>0</v>
      </c>
      <c r="CS347" s="9">
        <f>IF(CR347="Mazs",Pieņēmumi!$DO$34*CP347,IF(CR347="Vidējs",Pieņēmumi!$DO$35*CP347,IF(CR347="Liels",Pieņēmumi!$DO$37*CP347,0)))</f>
        <v>0</v>
      </c>
      <c r="CT347" s="9">
        <f>IF(CR347="Mazs",(Pieņēmumi!$DO$35-Pieņēmumi!$DO$34)*CP347,0)</f>
        <v>0</v>
      </c>
      <c r="CU347" s="6">
        <f t="shared" si="273"/>
        <v>96</v>
      </c>
      <c r="CV347" s="6">
        <f t="shared" si="274"/>
        <v>15</v>
      </c>
      <c r="CW347" s="2">
        <f t="shared" si="275"/>
        <v>6.4</v>
      </c>
      <c r="CX347" t="str">
        <f t="shared" si="276"/>
        <v>Mazā</v>
      </c>
    </row>
    <row r="348" spans="1:102" x14ac:dyDescent="0.25">
      <c r="A348" s="5">
        <v>3</v>
      </c>
      <c r="B348" s="23">
        <v>0.43199213750306642</v>
      </c>
      <c r="C348">
        <v>14</v>
      </c>
      <c r="D348">
        <v>1</v>
      </c>
      <c r="E348" s="2">
        <f t="shared" si="280"/>
        <v>14</v>
      </c>
      <c r="F348" s="6">
        <f>ROUNDUP(IF($A348=1,C348/Pieņēmumi!$B$39,IF($A348=2,C348/Pieņēmumi!$B$40,IF($A348=3,C348/Pieņēmumi!$B$41,C348/Pieņēmumi!$B$42))),$F$10)</f>
        <v>1</v>
      </c>
      <c r="G348" s="6">
        <f t="shared" si="261"/>
        <v>14</v>
      </c>
      <c r="H348" s="6" t="str">
        <f>IF(AND(G348&gt;=0,G348&lt;Pieņēmumi!$B$46),0,
IF(AND(G348&gt;= Pieņēmumi!$B$46,G348&lt;Pieņēmumi!$B$47), "Mikro",
IF(AND(G348&gt;=Pieņēmumi!$B$47,G348&lt;Pieņēmumi!$B$48), "Mazs",
IF(AND(G348&gt;=Pieņēmumi!$B$48,G348&lt;Pieņēmumi!$B$49), "Vidējs","Liels"))))</f>
        <v>Vidējs</v>
      </c>
      <c r="I348" s="9">
        <f>IF(H348="Mikro",Pieņēmumi!$B$31*F348*0.5,
IF(H348="Mazs",Pieņēmumi!$B$31*F348,
IF(H348="Vidējs",Pieņēmumi!$B$32*F348,
IF(H348="Liels",Pieņēmumi!$B$34*F348,
0))))</f>
        <v>0.8074935400516795</v>
      </c>
      <c r="J348" s="9">
        <f>IF(H348="Mikro",Pieņēmumi!$B$31*F348*0.5,0)</f>
        <v>0</v>
      </c>
      <c r="K348">
        <v>7</v>
      </c>
      <c r="L348">
        <v>1</v>
      </c>
      <c r="M348" s="2">
        <f t="shared" si="281"/>
        <v>7</v>
      </c>
      <c r="N348" s="6">
        <f>ROUNDUP(IF($A348=1,K348/Pieņēmumi!$L$39,IF($A348=2,K348/Pieņēmumi!$L$40,IF($A348=3,K348/Pieņēmumi!$L$41,K348/Pieņēmumi!$L$42))),$N$10)</f>
        <v>1</v>
      </c>
      <c r="O348" s="6">
        <f t="shared" si="262"/>
        <v>7</v>
      </c>
      <c r="P348" s="6" t="str">
        <f>IF(AND(O348&gt;=0,O348&lt;Pieņēmumi!$L$46),0,
IF(AND(O348&gt;= Pieņēmumi!$L$46,O348&lt;Pieņēmumi!$L$47), "Mikro",
IF(AND(O348&gt;=Pieņēmumi!$L$47,O348&lt;Pieņēmumi!$L$48), "Mazs",
IF(AND(O348&gt;=Pieņēmumi!$L$48,O348&lt;Pieņēmumi!$L$49), "Vidējs","Liels"))))</f>
        <v>Mikro</v>
      </c>
      <c r="Q348" s="9">
        <f>IF(P348="Mikro",Pieņēmumi!$L$31*N348*0.5,
IF(P348="Mazs",Pieņēmumi!$L$31*N348,
IF(P348="Vidējs",Pieņēmumi!$L$32*N348,
IF(P348="Liels",Pieņēmumi!$L$34*N348,
0))))</f>
        <v>0.3734827264239029</v>
      </c>
      <c r="R348" s="9">
        <f>IF(P348="Mikro",Pieņēmumi!$L$31*N348*0.5,0)</f>
        <v>0.3734827264239029</v>
      </c>
      <c r="S348">
        <v>10</v>
      </c>
      <c r="T348">
        <v>1</v>
      </c>
      <c r="U348" s="2">
        <f t="shared" ref="U348:U358" si="286">S348/T348</f>
        <v>10</v>
      </c>
      <c r="V348" s="6">
        <f>ROUNDUP(IF($A348=1,S348/Pieņēmumi!$V$39,IF($A348=2,S348/Pieņēmumi!$V$40,IF($A348=3,S348/Pieņēmumi!$V$41,S348/Pieņēmumi!$V$42))),$V$10)</f>
        <v>1</v>
      </c>
      <c r="W348" s="6">
        <f t="shared" si="263"/>
        <v>10</v>
      </c>
      <c r="X348" s="6" t="str">
        <f>IF(AND(W348&gt;=0,W348&lt;Pieņēmumi!$V$46),0,
IF(AND(W348&gt;= Pieņēmumi!$V$46,W348&lt;Pieņēmumi!$V$47), "Mikro",
IF(AND(W348&gt;=Pieņēmumi!$V$47,W348&lt;Pieņēmumi!$V$48), "Mazs",
IF(AND(W348&gt;=Pieņēmumi!$V$48,W348&lt;Pieņēmumi!$V$49), "Vidējs","Liels"))))</f>
        <v>Mazs</v>
      </c>
      <c r="Y348" s="9">
        <f>IF(X348="Mikro",Pieņēmumi!$V$31*V348*0.5,
IF(X348="Mazs",Pieņēmumi!$V$31*V348,
IF(X348="Vidējs",Pieņēmumi!$V$32*V348,
IF(X348="Liels",Pieņēmumi!$V$34*V348,
0))))</f>
        <v>0.77808901338313108</v>
      </c>
      <c r="Z348" s="9">
        <f>IF(X348="Mikro",Pieņēmumi!$V$31*V348*0.5,0)</f>
        <v>0</v>
      </c>
      <c r="AA348">
        <v>5</v>
      </c>
      <c r="AB348">
        <v>1</v>
      </c>
      <c r="AC348" s="2">
        <f t="shared" si="284"/>
        <v>5</v>
      </c>
      <c r="AD348" s="6">
        <f>ROUNDUP(IF($A348=1,AA348/Pieņēmumi!$AF$39,IF($A348=2,AA348/Pieņēmumi!$AF$40,IF($A348=3,AA348/Pieņēmumi!$AF$41,AA348/Pieņēmumi!$AF$42))),$AD$10)</f>
        <v>1</v>
      </c>
      <c r="AE348" s="6">
        <f t="shared" si="264"/>
        <v>5</v>
      </c>
      <c r="AF348" s="6" t="str">
        <f>IF(AND(AE348&gt;=0,AE348&lt;Pieņēmumi!$AF$46),0,
IF(AND(AE348&gt;= Pieņēmumi!$AF$46,AE348&lt;Pieņēmumi!$AF$47), "Mikro",
IF(AND(AE348&gt;=Pieņēmumi!$AF$47,AE348&lt;Pieņēmumi!$AF$48), "Mazs",
IF(AND(AE348&gt;=Pieņēmumi!$AF$48,AE348&lt;Pieņēmumi!$AF$49), "Vidējs","Liels"))))</f>
        <v>Mikro</v>
      </c>
      <c r="AG348" s="9">
        <f>IF(AF348="Mikro",Pieņēmumi!$AF$31*AD348*0.5,
IF(AF348="Mazs",Pieņēmumi!$AF$31*AD348,
IF(AF348="Vidējs",Pieņēmumi!$AF$32*AD348,
IF(AF348="Liels",Pieņēmumi!$AF$34*AD348,
0))))</f>
        <v>0.42016806722689076</v>
      </c>
      <c r="AH348" s="9">
        <f>IF(AF348="Mikro",Pieņēmumi!$AF$31*AD348*0.5,0)</f>
        <v>0.42016806722689076</v>
      </c>
      <c r="AI348">
        <v>16</v>
      </c>
      <c r="AJ348">
        <v>1</v>
      </c>
      <c r="AK348" s="2">
        <f t="shared" si="282"/>
        <v>16</v>
      </c>
      <c r="AL348" s="6">
        <f>ROUNDUP(IF($A348=1,AI348/Pieņēmumi!$AR$39,IF($A348=2,AI348/Pieņēmumi!$AR$40,IF($A348=3,AI348/Pieņēmumi!$AR$41,AI348/Pieņēmumi!$AR$42))),$AL$10)</f>
        <v>1</v>
      </c>
      <c r="AM348" s="6">
        <f t="shared" si="265"/>
        <v>16</v>
      </c>
      <c r="AN348" s="6" t="str">
        <f>IF(AND(AM348&gt;=0,AM348&lt;Pieņēmumi!$AR$46),0,
IF(AND(AM348&gt;= Pieņēmumi!$AR$46,AM348&lt;Pieņēmumi!$AR$47), "Mikro",
IF(AND(AM348&gt;=Pieņēmumi!$AR$47,AM348&lt;Pieņēmumi!$AR$48), "Mazs",
IF(AND(AM348&gt;=Pieņēmumi!$AR$48,AM348&lt;Pieņēmumi!$AR$49), "Vidējs","Liels"))))</f>
        <v>Vidējs</v>
      </c>
      <c r="AO348" s="9">
        <f>IF(AN348="Mikro",Pieņēmumi!$AR$31*AL348*0.5,
IF(AN348="Mazs",Pieņēmumi!$AR$31*AL348,
IF(AN348="Vidējs",Pieņēmumi!$AR$32*AL348,
IF(AN348="Liels",Pieņēmumi!$AR$34*AL348,
0))))</f>
        <v>1.0981912144702843</v>
      </c>
      <c r="AP348" s="9">
        <f>IF(AN348="Mikro",Pieņēmumi!$AR$31*AL348*0.5,0)</f>
        <v>0</v>
      </c>
      <c r="AQ348">
        <v>27</v>
      </c>
      <c r="AR348">
        <v>1</v>
      </c>
      <c r="AS348" s="2">
        <f t="shared" si="283"/>
        <v>27</v>
      </c>
      <c r="AT348" s="6">
        <f>ROUNDUP(IF($A348=1,AQ348/Pieņēmumi!$BC$39,IF($A348=2,AQ348/Pieņēmumi!$BC$40,IF($A348=3,AQ348/Pieņēmumi!$BC$41,AQ348/Pieņēmumi!$BC$42))),$AT$10)</f>
        <v>2</v>
      </c>
      <c r="AU348" s="6">
        <f t="shared" si="266"/>
        <v>13.5</v>
      </c>
      <c r="AV348" s="6" t="str">
        <f>IF(AND(AU348&gt;=0,AU348&lt;Pieņēmumi!$BC$46),0,
IF(AND(AU348&gt;= Pieņēmumi!$BC$46,AU348&lt;Pieņēmumi!$BC$47), "Mikro",
IF(AND(AU348&gt;=Pieņēmumi!$BC$47,AU348&lt;Pieņēmumi!$BC$48), "Mazs",
IF(AND(AU348&gt;=Pieņēmumi!$BC$48,AU348&lt;Pieņēmumi!$BC$49), "Vidējs","Liels"))))</f>
        <v>Vidējs</v>
      </c>
      <c r="AW348" s="9">
        <f>IF(AV348="Mikro",Pieņēmumi!$BC$31*AT348*0.5,
IF(AV348="Mazs",Pieņēmumi!$BC$31*AT348,
IF(AV348="Vidējs",Pieņēmumi!$BC$32*AT348,
IF(AV348="Liels",Pieņēmumi!$BC$34*AT348,
0))))</f>
        <v>2.3255813953488373</v>
      </c>
      <c r="AX348" s="9">
        <f>IF(AV348="Mikro",Pieņēmumi!$BC$31*AT348*0.5,0)</f>
        <v>0</v>
      </c>
      <c r="AY348">
        <v>17</v>
      </c>
      <c r="AZ348">
        <v>1</v>
      </c>
      <c r="BA348" s="2">
        <f t="shared" ref="BA348:BA354" si="287">AY348/AZ348</f>
        <v>17</v>
      </c>
      <c r="BB348" s="6">
        <f>ROUNDUP(IF($A348=1,AY348/Pieņēmumi!$BN$39,IF($A348=2,AY348/Pieņēmumi!$BN$40,IF($A348=3,AY348/Pieņēmumi!$BN$41,AY348/Pieņēmumi!$BN$42))),$BB$10)</f>
        <v>1</v>
      </c>
      <c r="BC348" s="6">
        <f t="shared" si="267"/>
        <v>17</v>
      </c>
      <c r="BD348" s="6" t="str">
        <f>IF(AND(BC348&gt;=0,BC348&lt;Pieņēmumi!$BN$46),0,
IF(AND(BC348&gt;= Pieņēmumi!$BN$46,BC348&lt;Pieņēmumi!$BN$47), "Mikro",
IF(AND(BC348&gt;=Pieņēmumi!$BN$47,BC348&lt;Pieņēmumi!$BN$48), "Mazs",
IF(AND(BC348&gt;=Pieņēmumi!$BN$48,BC348&lt;Pieņēmumi!$BN$49), "Vidējs","Liels"))))</f>
        <v>Vidējs</v>
      </c>
      <c r="BE348" s="9">
        <f>IF(BD348="Mikro",Pieņēmumi!$BN$31*BB348*0.5,
IF(BD348="Mazs",Pieņēmumi!$BN$31*BB348,
IF(BD348="Vidējs",Pieņēmumi!$BN$32*BB348,
IF(BD348="Liels",Pieņēmumi!$BN$34*BB348,
0))))</f>
        <v>1.227390180878553</v>
      </c>
      <c r="BF348" s="9">
        <f>IF(BD348="Mikro",Pieņēmumi!$BN$31*BB348*0.5,0)</f>
        <v>0</v>
      </c>
      <c r="BG348">
        <v>10</v>
      </c>
      <c r="BH348">
        <v>1</v>
      </c>
      <c r="BI348" s="2">
        <f t="shared" si="285"/>
        <v>10</v>
      </c>
      <c r="BJ348" s="6">
        <f>ROUNDUP(IF($A348=1,BG348/Pieņēmumi!$BY$39,IF($A348=2,BG348/Pieņēmumi!$BY$40,IF($A348=3,BG348/Pieņēmumi!$BY$41,BG348/Pieņēmumi!$BY$42))),$BJ$10)</f>
        <v>1</v>
      </c>
      <c r="BK348" s="6">
        <f t="shared" si="268"/>
        <v>10</v>
      </c>
      <c r="BL348" s="6" t="str">
        <f>IF(AND(BK348&gt;=0,BK348&lt;Pieņēmumi!$BY$46),0,
IF(AND(BK348&gt;= Pieņēmumi!$BY$46,BK348&lt;Pieņēmumi!$BY$47), "Mikro",
IF(AND(BK348&gt;=Pieņēmumi!$BY$47,BK348&lt;Pieņēmumi!$BY$48), "Mazs",
IF(AND(BK348&gt;=Pieņēmumi!$BY$48,BK348&lt;Pieņēmumi!$BY$49), "Vidējs","Liels"))))</f>
        <v>Mazs</v>
      </c>
      <c r="BM348" s="9">
        <f>IF(BL348="Mikro",Pieņēmumi!$BY$31*BJ348*0.5,
IF(BL348="Mazs",Pieņēmumi!$BY$31*BJ348,
IF(BL348="Vidējs",Pieņēmumi!$BY$32*BJ348,
IF(BL348="Liels",Pieņēmumi!$BY$34*BJ348,
0))))</f>
        <v>1.0893246187363834</v>
      </c>
      <c r="BN348" s="9">
        <f>IF(BL348="Mikro",Pieņēmumi!$BY$31*BJ348*0.5,0)</f>
        <v>0</v>
      </c>
      <c r="BO348">
        <v>13</v>
      </c>
      <c r="BP348">
        <v>1</v>
      </c>
      <c r="BQ348" s="2">
        <f t="shared" si="279"/>
        <v>13</v>
      </c>
      <c r="BR348" s="6">
        <f>ROUNDUP(IF($A348=1,BO348/Pieņēmumi!$CJ$39,IF($A348=2,BO348/Pieņēmumi!$CJ$40,IF($A348=3,BO348/Pieņēmumi!$CJ$41,BO348/Pieņēmumi!$CJ$42))),$BR$10)</f>
        <v>1</v>
      </c>
      <c r="BS348" s="6">
        <f t="shared" si="269"/>
        <v>13</v>
      </c>
      <c r="BT348" s="6" t="str">
        <f>IF(AND(BS348&gt;=0,BS348&lt;Pieņēmumi!$CJ$46),0,
IF(AND(BS348&gt;= Pieņēmumi!$CJ$46,BS348&lt;Pieņēmumi!$CJ$47), "Mikro",
IF(AND(BS348&gt;=Pieņēmumi!$CJ$47,BS348&lt;Pieņēmumi!$CJ$48), "Mazs",
IF(AND(BS348&gt;=Pieņēmumi!$CJ$48,BS348&lt;Pieņēmumi!$CJ$49), "Vidējs","Liels"))))</f>
        <v>Vidējs</v>
      </c>
      <c r="BU348" s="9">
        <f>IF(BT348="Mikro",Pieņēmumi!$CJ$31*BR348*0.5,
IF(BT348="Mazs",Pieņēmumi!$CJ$31*BR348,
IF(BT348="Vidējs",Pieņēmumi!$CJ$32*BR348,
IF(BT348="Liels",Pieņēmumi!$CJ$34*BR348,
0))))</f>
        <v>1.2919896640826873</v>
      </c>
      <c r="BV348" s="9">
        <f>IF(BT348="Mikro",Pieņēmumi!$CJ$31*BR348*0.5,0)</f>
        <v>0</v>
      </c>
      <c r="BW348">
        <v>0</v>
      </c>
      <c r="BX348">
        <v>0</v>
      </c>
      <c r="BY348" s="2">
        <v>0</v>
      </c>
      <c r="BZ348" s="6">
        <f>ROUNDUP(IF($A348=1,BW348/Pieņēmumi!$CU$42,IF($A348=2,BW348/Pieņēmumi!$CU$43,IF($A348=3,BW348/Pieņēmumi!$CU$44,BW348/Pieņēmumi!$CU$45))),$CH$10)</f>
        <v>0</v>
      </c>
      <c r="CA348" s="6">
        <f t="shared" si="270"/>
        <v>0</v>
      </c>
      <c r="CB348" s="6">
        <f>IF(AND(CA348&gt;=0,CA348&lt;Pieņēmumi!$CU$49),0,
IF(AND(CA348&gt;=Pieņēmumi!$CU$49,CA348&lt;Pieņēmumi!$CU$50),"Mazs",
IF(AND(CA348&gt;=Pieņēmumi!$CU$50,CA348&lt;Pieņēmumi!$CU$51),"Vidējs","Liels")))</f>
        <v>0</v>
      </c>
      <c r="CC348" s="9">
        <f>IF(CB348="Mazs",Pieņēmumi!$CU$34*BZ348,IF(CB348="Vidējs",Pieņēmumi!$CU$35*BZ348,IF(CB348="Liels",Pieņēmumi!$CU$37*BZ348,0)))</f>
        <v>0</v>
      </c>
      <c r="CD348" s="9">
        <f>IF(CB348="Mazs",(Pieņēmumi!$CU$35-Pieņēmumi!$CU$34)*BZ348,0)</f>
        <v>0</v>
      </c>
      <c r="CE348">
        <v>0</v>
      </c>
      <c r="CF348">
        <v>0</v>
      </c>
      <c r="CG348" s="2">
        <v>0</v>
      </c>
      <c r="CH348" s="6">
        <f>ROUNDUP(IF($A348=1,CE348/Pieņēmumi!$DE$42,IF($A348=2,CE348/Pieņēmumi!$DE$43,IF($A348=3,CE348/Pieņēmumi!$DE$44,CE348/Pieņēmumi!$DE$45))),$CH$10)</f>
        <v>0</v>
      </c>
      <c r="CI348" s="6">
        <f t="shared" si="271"/>
        <v>0</v>
      </c>
      <c r="CJ348" s="6">
        <f>IF(AND(CI348&gt;=0,CI348&lt;Pieņēmumi!$DE$49),0,
IF(AND(CI348&gt;=Pieņēmumi!$DE$49,CI348&lt;Pieņēmumi!$DE$50),"Mazs",
IF(AND(CI348&gt;=Pieņēmumi!$DE$50,CI348&lt;Pieņēmumi!$DE$51),"Vidējs","Liels")))</f>
        <v>0</v>
      </c>
      <c r="CK348" s="9">
        <f>IF(CJ348="Mazs",Pieņēmumi!$DE$34*CH348,IF(CJ348="Vidējs",Pieņēmumi!$DE$35*CH348,IF(CJ348="Liels",Pieņēmumi!$DE$37*CH348,0)))</f>
        <v>0</v>
      </c>
      <c r="CL348" s="9">
        <f>IF(CJ348="Mazs",(Pieņēmumi!$DE$35-Pieņēmumi!$DE$34)*CH348,0)</f>
        <v>0</v>
      </c>
      <c r="CM348">
        <v>0</v>
      </c>
      <c r="CN348">
        <v>0</v>
      </c>
      <c r="CO348" s="2">
        <v>0</v>
      </c>
      <c r="CP348" s="6">
        <f>ROUNDUP(IF($A348=1,CM348/Pieņēmumi!$DO$42,IF($A348=2,CM348/Pieņēmumi!$DO$43,IF($A348=3,CM348/Pieņēmumi!$DO$44,CM348/Pieņēmumi!$DO$45))),$CP$10)</f>
        <v>0</v>
      </c>
      <c r="CQ348" s="6">
        <f t="shared" si="272"/>
        <v>0</v>
      </c>
      <c r="CR348" s="6">
        <f>IF(AND(CQ348&gt;=0,CQ348&lt;Pieņēmumi!$DO$49),0,
IF(AND(CQ348&gt;=Pieņēmumi!$DO$49,CQ348&lt;Pieņēmumi!$DO$50),"Mazs",
IF(AND(CQ348&gt;=Pieņēmumi!$DO$50,CQ348&lt;Pieņēmumi!$DO$51),"Vidējs","Liels")))</f>
        <v>0</v>
      </c>
      <c r="CS348" s="9">
        <f>IF(CR348="Mazs",Pieņēmumi!$DO$34*CP348,IF(CR348="Vidējs",Pieņēmumi!$DO$35*CP348,IF(CR348="Liels",Pieņēmumi!$DO$37*CP348,0)))</f>
        <v>0</v>
      </c>
      <c r="CT348" s="9">
        <f>IF(CR348="Mazs",(Pieņēmumi!$DO$35-Pieņēmumi!$DO$34)*CP348,0)</f>
        <v>0</v>
      </c>
      <c r="CU348" s="6">
        <f t="shared" si="273"/>
        <v>119</v>
      </c>
      <c r="CV348" s="6">
        <f t="shared" si="274"/>
        <v>9</v>
      </c>
      <c r="CW348" s="2">
        <f t="shared" si="275"/>
        <v>13.222222222222221</v>
      </c>
      <c r="CX348" t="str">
        <f t="shared" si="276"/>
        <v>Vidējā</v>
      </c>
    </row>
    <row r="349" spans="1:102" x14ac:dyDescent="0.25">
      <c r="A349" s="5">
        <v>1</v>
      </c>
      <c r="B349" s="23">
        <v>0.43136769842107014</v>
      </c>
      <c r="C349">
        <v>76</v>
      </c>
      <c r="D349">
        <v>3</v>
      </c>
      <c r="E349" s="2">
        <f t="shared" si="280"/>
        <v>25.333333333333332</v>
      </c>
      <c r="F349" s="6">
        <f>ROUNDUP(IF($A349=1,C349/Pieņēmumi!$B$39,IF($A349=2,C349/Pieņēmumi!$B$40,IF($A349=3,C349/Pieņēmumi!$B$41,C349/Pieņēmumi!$B$42))),$F$10)</f>
        <v>4</v>
      </c>
      <c r="G349" s="6">
        <f t="shared" si="261"/>
        <v>19</v>
      </c>
      <c r="H349" s="6" t="str">
        <f>IF(AND(G349&gt;=0,G349&lt;Pieņēmumi!$B$46),0,
IF(AND(G349&gt;= Pieņēmumi!$B$46,G349&lt;Pieņēmumi!$B$47), "Mikro",
IF(AND(G349&gt;=Pieņēmumi!$B$47,G349&lt;Pieņēmumi!$B$48), "Mazs",
IF(AND(G349&gt;=Pieņēmumi!$B$48,G349&lt;Pieņēmumi!$B$49), "Vidējs","Liels"))))</f>
        <v>Vidējs</v>
      </c>
      <c r="I349" s="9">
        <f>IF(H349="Mikro",Pieņēmumi!$B$31*F349*0.5,
IF(H349="Mazs",Pieņēmumi!$B$31*F349,
IF(H349="Vidējs",Pieņēmumi!$B$32*F349,
IF(H349="Liels",Pieņēmumi!$B$34*F349,
0))))</f>
        <v>3.229974160206718</v>
      </c>
      <c r="J349" s="9">
        <f>IF(H349="Mikro",Pieņēmumi!$B$31*F349*0.5,0)</f>
        <v>0</v>
      </c>
      <c r="K349">
        <v>72</v>
      </c>
      <c r="L349">
        <v>3</v>
      </c>
      <c r="M349" s="2">
        <f t="shared" si="281"/>
        <v>24</v>
      </c>
      <c r="N349" s="6">
        <f>ROUNDUP(IF($A349=1,K349/Pieņēmumi!$L$39,IF($A349=2,K349/Pieņēmumi!$L$40,IF($A349=3,K349/Pieņēmumi!$L$41,K349/Pieņēmumi!$L$42))),$N$10)</f>
        <v>4</v>
      </c>
      <c r="O349" s="6">
        <f t="shared" si="262"/>
        <v>18</v>
      </c>
      <c r="P349" s="6" t="str">
        <f>IF(AND(O349&gt;=0,O349&lt;Pieņēmumi!$L$46),0,
IF(AND(O349&gt;= Pieņēmumi!$L$46,O349&lt;Pieņēmumi!$L$47), "Mikro",
IF(AND(O349&gt;=Pieņēmumi!$L$47,O349&lt;Pieņēmumi!$L$48), "Mazs",
IF(AND(O349&gt;=Pieņēmumi!$L$48,O349&lt;Pieņēmumi!$L$49), "Vidējs","Liels"))))</f>
        <v>Vidējs</v>
      </c>
      <c r="Q349" s="9">
        <f>IF(P349="Mikro",Pieņēmumi!$L$31*N349*0.5,
IF(P349="Mazs",Pieņēmumi!$L$31*N349,
IF(P349="Vidējs",Pieņēmumi!$L$32*N349,
IF(P349="Liels",Pieņēmumi!$L$34*N349,
0))))</f>
        <v>3.3591731266149876</v>
      </c>
      <c r="R349" s="9">
        <f>IF(P349="Mikro",Pieņēmumi!$L$31*N349*0.5,0)</f>
        <v>0</v>
      </c>
      <c r="S349">
        <v>76</v>
      </c>
      <c r="T349">
        <v>3</v>
      </c>
      <c r="U349" s="2">
        <f t="shared" si="286"/>
        <v>25.333333333333332</v>
      </c>
      <c r="V349" s="6">
        <f>ROUNDUP(IF($A349=1,S349/Pieņēmumi!$V$39,IF($A349=2,S349/Pieņēmumi!$V$40,IF($A349=3,S349/Pieņēmumi!$V$41,S349/Pieņēmumi!$V$42))),$V$10)</f>
        <v>4</v>
      </c>
      <c r="W349" s="6">
        <f t="shared" si="263"/>
        <v>19</v>
      </c>
      <c r="X349" s="6" t="str">
        <f>IF(AND(W349&gt;=0,W349&lt;Pieņēmumi!$V$46),0,
IF(AND(W349&gt;= Pieņēmumi!$V$46,W349&lt;Pieņēmumi!$V$47), "Mikro",
IF(AND(W349&gt;=Pieņēmumi!$V$47,W349&lt;Pieņēmumi!$V$48), "Mazs",
IF(AND(W349&gt;=Pieņēmumi!$V$48,W349&lt;Pieņēmumi!$V$49), "Vidējs","Liels"))))</f>
        <v>Vidējs</v>
      </c>
      <c r="Y349" s="9">
        <f>IF(X349="Mikro",Pieņēmumi!$V$31*V349*0.5,
IF(X349="Mazs",Pieņēmumi!$V$31*V349,
IF(X349="Vidējs",Pieņēmumi!$V$32*V349,
IF(X349="Liels",Pieņēmumi!$V$34*V349,
0))))</f>
        <v>3.4883720930232562</v>
      </c>
      <c r="Z349" s="9">
        <f>IF(X349="Mikro",Pieņēmumi!$V$31*V349*0.5,0)</f>
        <v>0</v>
      </c>
      <c r="AA349">
        <v>87</v>
      </c>
      <c r="AB349">
        <v>3</v>
      </c>
      <c r="AC349" s="2">
        <f t="shared" si="284"/>
        <v>29</v>
      </c>
      <c r="AD349" s="6">
        <f>ROUNDUP(IF($A349=1,AA349/Pieņēmumi!$AF$39,IF($A349=2,AA349/Pieņēmumi!$AF$40,IF($A349=3,AA349/Pieņēmumi!$AF$41,AA349/Pieņēmumi!$AF$42))),$AD$10)</f>
        <v>5</v>
      </c>
      <c r="AE349" s="6">
        <f t="shared" si="264"/>
        <v>17.399999999999999</v>
      </c>
      <c r="AF349" s="6" t="str">
        <f>IF(AND(AE349&gt;=0,AE349&lt;Pieņēmumi!$AF$46),0,
IF(AND(AE349&gt;= Pieņēmumi!$AF$46,AE349&lt;Pieņēmumi!$AF$47), "Mikro",
IF(AND(AE349&gt;=Pieņēmumi!$AF$47,AE349&lt;Pieņēmumi!$AF$48), "Mazs",
IF(AND(AE349&gt;=Pieņēmumi!$AF$48,AE349&lt;Pieņēmumi!$AF$49), "Vidējs","Liels"))))</f>
        <v>Vidējs</v>
      </c>
      <c r="AG349" s="9">
        <f>IF(AF349="Mikro",Pieņēmumi!$AF$31*AD349*0.5,
IF(AF349="Mazs",Pieņēmumi!$AF$31*AD349,
IF(AF349="Vidējs",Pieņēmumi!$AF$32*AD349,
IF(AF349="Liels",Pieņēmumi!$AF$34*AD349,
0))))</f>
        <v>5.1679586563307502</v>
      </c>
      <c r="AH349" s="9">
        <f>IF(AF349="Mikro",Pieņēmumi!$AF$31*AD349*0.5,0)</f>
        <v>0</v>
      </c>
      <c r="AI349">
        <v>98</v>
      </c>
      <c r="AJ349">
        <v>4</v>
      </c>
      <c r="AK349" s="2">
        <f t="shared" si="282"/>
        <v>24.5</v>
      </c>
      <c r="AL349" s="6">
        <f>ROUNDUP(IF($A349=1,AI349/Pieņēmumi!$AR$39,IF($A349=2,AI349/Pieņēmumi!$AR$40,IF($A349=3,AI349/Pieņēmumi!$AR$41,AI349/Pieņēmumi!$AR$42))),$AL$10)</f>
        <v>4</v>
      </c>
      <c r="AM349" s="6">
        <f t="shared" si="265"/>
        <v>24.5</v>
      </c>
      <c r="AN349" s="6" t="str">
        <f>IF(AND(AM349&gt;=0,AM349&lt;Pieņēmumi!$AR$46),0,
IF(AND(AM349&gt;= Pieņēmumi!$AR$46,AM349&lt;Pieņēmumi!$AR$47), "Mikro",
IF(AND(AM349&gt;=Pieņēmumi!$AR$47,AM349&lt;Pieņēmumi!$AR$48), "Mazs",
IF(AND(AM349&gt;=Pieņēmumi!$AR$48,AM349&lt;Pieņēmumi!$AR$49), "Vidējs","Liels"))))</f>
        <v>Liels</v>
      </c>
      <c r="AO349" s="9">
        <f>IF(AN349="Mikro",Pieņēmumi!$AR$31*AL349*0.5,
IF(AN349="Mazs",Pieņēmumi!$AR$31*AL349,
IF(AN349="Vidējs",Pieņēmumi!$AR$32*AL349,
IF(AN349="Liels",Pieņēmumi!$AR$34*AL349,
0))))</f>
        <v>5.4834054834054831</v>
      </c>
      <c r="AP349" s="9">
        <f>IF(AN349="Mikro",Pieņēmumi!$AR$31*AL349*0.5,0)</f>
        <v>0</v>
      </c>
      <c r="AQ349">
        <v>116</v>
      </c>
      <c r="AR349">
        <v>4</v>
      </c>
      <c r="AS349" s="2">
        <f t="shared" si="283"/>
        <v>29</v>
      </c>
      <c r="AT349" s="6">
        <f>ROUNDUP(IF($A349=1,AQ349/Pieņēmumi!$BC$39,IF($A349=2,AQ349/Pieņēmumi!$BC$40,IF($A349=3,AQ349/Pieņēmumi!$BC$41,AQ349/Pieņēmumi!$BC$42))),$AT$10)</f>
        <v>5</v>
      </c>
      <c r="AU349" s="6">
        <f t="shared" si="266"/>
        <v>23.2</v>
      </c>
      <c r="AV349" s="6" t="str">
        <f>IF(AND(AU349&gt;=0,AU349&lt;Pieņēmumi!$BC$46),0,
IF(AND(AU349&gt;= Pieņēmumi!$BC$46,AU349&lt;Pieņēmumi!$BC$47), "Mikro",
IF(AND(AU349&gt;=Pieņēmumi!$BC$47,AU349&lt;Pieņēmumi!$BC$48), "Mazs",
IF(AND(AU349&gt;=Pieņēmumi!$BC$48,AU349&lt;Pieņēmumi!$BC$49), "Vidējs","Liels"))))</f>
        <v>Liels</v>
      </c>
      <c r="AW349" s="9">
        <f>IF(AV349="Mikro",Pieņēmumi!$BC$31*AT349*0.5,
IF(AV349="Mazs",Pieņēmumi!$BC$31*AT349,
IF(AV349="Vidējs",Pieņēmumi!$BC$32*AT349,
IF(AV349="Liels",Pieņēmumi!$BC$34*AT349,
0))))</f>
        <v>7.5757575757575761</v>
      </c>
      <c r="AX349" s="9">
        <f>IF(AV349="Mikro",Pieņēmumi!$BC$31*AT349*0.5,0)</f>
        <v>0</v>
      </c>
      <c r="AY349">
        <v>55</v>
      </c>
      <c r="AZ349">
        <v>2</v>
      </c>
      <c r="BA349" s="2">
        <f t="shared" si="287"/>
        <v>27.5</v>
      </c>
      <c r="BB349" s="6">
        <f>ROUNDUP(IF($A349=1,AY349/Pieņēmumi!$BN$39,IF($A349=2,AY349/Pieņēmumi!$BN$40,IF($A349=3,AY349/Pieņēmumi!$BN$41,AY349/Pieņēmumi!$BN$42))),$BB$10)</f>
        <v>3</v>
      </c>
      <c r="BC349" s="6">
        <f t="shared" si="267"/>
        <v>18.333333333333332</v>
      </c>
      <c r="BD349" s="6" t="str">
        <f>IF(AND(BC349&gt;=0,BC349&lt;Pieņēmumi!$BN$46),0,
IF(AND(BC349&gt;= Pieņēmumi!$BN$46,BC349&lt;Pieņēmumi!$BN$47), "Mikro",
IF(AND(BC349&gt;=Pieņēmumi!$BN$47,BC349&lt;Pieņēmumi!$BN$48), "Mazs",
IF(AND(BC349&gt;=Pieņēmumi!$BN$48,BC349&lt;Pieņēmumi!$BN$49), "Vidējs","Liels"))))</f>
        <v>Vidējs</v>
      </c>
      <c r="BE349" s="9">
        <f>IF(BD349="Mikro",Pieņēmumi!$BN$31*BB349*0.5,
IF(BD349="Mazs",Pieņēmumi!$BN$31*BB349,
IF(BD349="Vidējs",Pieņēmumi!$BN$32*BB349,
IF(BD349="Liels",Pieņēmumi!$BN$34*BB349,
0))))</f>
        <v>3.6821705426356592</v>
      </c>
      <c r="BF349" s="9">
        <f>IF(BD349="Mikro",Pieņēmumi!$BN$31*BB349*0.5,0)</f>
        <v>0</v>
      </c>
      <c r="BG349">
        <v>73</v>
      </c>
      <c r="BH349">
        <v>3</v>
      </c>
      <c r="BI349" s="2">
        <f t="shared" si="285"/>
        <v>24.333333333333332</v>
      </c>
      <c r="BJ349" s="6">
        <f>ROUNDUP(IF($A349=1,BG349/Pieņēmumi!$BY$39,IF($A349=2,BG349/Pieņēmumi!$BY$40,IF($A349=3,BG349/Pieņēmumi!$BY$41,BG349/Pieņēmumi!$BY$42))),$BJ$10)</f>
        <v>3</v>
      </c>
      <c r="BK349" s="6">
        <f t="shared" si="268"/>
        <v>24.333333333333332</v>
      </c>
      <c r="BL349" s="6" t="str">
        <f>IF(AND(BK349&gt;=0,BK349&lt;Pieņēmumi!$BY$46),0,
IF(AND(BK349&gt;= Pieņēmumi!$BY$46,BK349&lt;Pieņēmumi!$BY$47), "Mikro",
IF(AND(BK349&gt;=Pieņēmumi!$BY$47,BK349&lt;Pieņēmumi!$BY$48), "Mazs",
IF(AND(BK349&gt;=Pieņēmumi!$BY$48,BK349&lt;Pieņēmumi!$BY$49), "Vidējs","Liels"))))</f>
        <v>Liels</v>
      </c>
      <c r="BM349" s="9">
        <f>IF(BL349="Mikro",Pieņēmumi!$BY$31*BJ349*0.5,
IF(BL349="Mazs",Pieņēmumi!$BY$31*BJ349,
IF(BL349="Vidējs",Pieņēmumi!$BY$32*BJ349,
IF(BL349="Liels",Pieņēmumi!$BY$34*BJ349,
0))))</f>
        <v>4.9783549783549779</v>
      </c>
      <c r="BN349" s="9">
        <f>IF(BL349="Mikro",Pieņēmumi!$BY$31*BJ349*0.5,0)</f>
        <v>0</v>
      </c>
      <c r="BO349">
        <v>63</v>
      </c>
      <c r="BP349">
        <v>3</v>
      </c>
      <c r="BQ349" s="2">
        <f t="shared" si="279"/>
        <v>21</v>
      </c>
      <c r="BR349" s="6">
        <f>ROUNDUP(IF($A349=1,BO349/Pieņēmumi!$CJ$39,IF($A349=2,BO349/Pieņēmumi!$CJ$40,IF($A349=3,BO349/Pieņēmumi!$CJ$41,BO349/Pieņēmumi!$CJ$42))),$BR$10)</f>
        <v>3</v>
      </c>
      <c r="BS349" s="6">
        <f t="shared" si="269"/>
        <v>21</v>
      </c>
      <c r="BT349" s="6" t="str">
        <f>IF(AND(BS349&gt;=0,BS349&lt;Pieņēmumi!$CJ$46),0,
IF(AND(BS349&gt;= Pieņēmumi!$CJ$46,BS349&lt;Pieņēmumi!$CJ$47), "Mikro",
IF(AND(BS349&gt;=Pieņēmumi!$CJ$47,BS349&lt;Pieņēmumi!$CJ$48), "Mazs",
IF(AND(BS349&gt;=Pieņēmumi!$CJ$48,BS349&lt;Pieņēmumi!$CJ$49), "Vidējs","Liels"))))</f>
        <v>Liels</v>
      </c>
      <c r="BU349" s="9">
        <f>IF(BT349="Mikro",Pieņēmumi!$CJ$31*BR349*0.5,
IF(BT349="Mazs",Pieņēmumi!$CJ$31*BR349,
IF(BT349="Vidējs",Pieņēmumi!$CJ$32*BR349,
IF(BT349="Liels",Pieņēmumi!$CJ$34*BR349,
0))))</f>
        <v>5.0865800865800868</v>
      </c>
      <c r="BV349" s="9">
        <f>IF(BT349="Mikro",Pieņēmumi!$CJ$31*BR349*0.5,0)</f>
        <v>0</v>
      </c>
      <c r="BW349">
        <v>45</v>
      </c>
      <c r="BX349">
        <v>2</v>
      </c>
      <c r="BY349" s="2">
        <f>BW349/BX349</f>
        <v>22.5</v>
      </c>
      <c r="BZ349" s="6">
        <f>ROUNDUP(IF($A349=1,BW349/Pieņēmumi!$CU$42,IF($A349=2,BW349/Pieņēmumi!$CU$43,IF($A349=3,BW349/Pieņēmumi!$CU$44,BW349/Pieņēmumi!$CU$45))),$CH$10)</f>
        <v>2</v>
      </c>
      <c r="CA349" s="6">
        <f t="shared" si="270"/>
        <v>22.5</v>
      </c>
      <c r="CB349" s="6" t="str">
        <f>IF(AND(CA349&gt;=0,CA349&lt;Pieņēmumi!$CU$49),0,
IF(AND(CA349&gt;=Pieņēmumi!$CU$49,CA349&lt;Pieņēmumi!$CU$50),"Mazs",
IF(AND(CA349&gt;=Pieņēmumi!$CU$50,CA349&lt;Pieņēmumi!$CU$51),"Vidējs","Liels")))</f>
        <v>Liels</v>
      </c>
      <c r="CC349" s="9">
        <f>IF(CB349="Mazs",Pieņēmumi!$CU$34*BZ349,IF(CB349="Vidējs",Pieņēmumi!$CU$35*BZ349,IF(CB349="Liels",Pieņēmumi!$CU$37*BZ349,0)))</f>
        <v>3.535353535353535</v>
      </c>
      <c r="CD349" s="9">
        <f>IF(CB349="Mazs",(Pieņēmumi!$CU$35-Pieņēmumi!$CU$34)*BZ349,0)</f>
        <v>0</v>
      </c>
      <c r="CE349">
        <v>42</v>
      </c>
      <c r="CF349">
        <v>2</v>
      </c>
      <c r="CG349" s="2">
        <f>CE349/CF349</f>
        <v>21</v>
      </c>
      <c r="CH349" s="6">
        <f>ROUNDUP(IF($A349=1,CE349/Pieņēmumi!$DE$42,IF($A349=2,CE349/Pieņēmumi!$DE$43,IF($A349=3,CE349/Pieņēmumi!$DE$44,CE349/Pieņēmumi!$DE$45))),$CH$10)</f>
        <v>2</v>
      </c>
      <c r="CI349" s="6">
        <f t="shared" si="271"/>
        <v>21</v>
      </c>
      <c r="CJ349" s="6" t="str">
        <f>IF(AND(CI349&gt;=0,CI349&lt;Pieņēmumi!$DE$49),0,
IF(AND(CI349&gt;=Pieņēmumi!$DE$49,CI349&lt;Pieņēmumi!$DE$50),"Mazs",
IF(AND(CI349&gt;=Pieņēmumi!$DE$50,CI349&lt;Pieņēmumi!$DE$51),"Vidējs","Liels")))</f>
        <v>Liels</v>
      </c>
      <c r="CK349" s="9">
        <f>IF(CJ349="Mazs",Pieņēmumi!$DE$34*CH349,IF(CJ349="Vidējs",Pieņēmumi!$DE$35*CH349,IF(CJ349="Liels",Pieņēmumi!$DE$37*CH349,0)))</f>
        <v>3.535353535353535</v>
      </c>
      <c r="CL349" s="9">
        <f>IF(CJ349="Mazs",(Pieņēmumi!$DE$35-Pieņēmumi!$DE$34)*CH349,0)</f>
        <v>0</v>
      </c>
      <c r="CM349">
        <v>32</v>
      </c>
      <c r="CN349">
        <v>2</v>
      </c>
      <c r="CO349" s="2">
        <f>CM349/CN349</f>
        <v>16</v>
      </c>
      <c r="CP349" s="6">
        <f>ROUNDUP(IF($A349=1,CM349/Pieņēmumi!$DO$42,IF($A349=2,CM349/Pieņēmumi!$DO$43,IF($A349=3,CM349/Pieņēmumi!$DO$44,CM349/Pieņēmumi!$DO$45))),$CP$10)</f>
        <v>2</v>
      </c>
      <c r="CQ349" s="6">
        <f t="shared" si="272"/>
        <v>16</v>
      </c>
      <c r="CR349" s="6" t="str">
        <f>IF(AND(CQ349&gt;=0,CQ349&lt;Pieņēmumi!$DO$49),0,
IF(AND(CQ349&gt;=Pieņēmumi!$DO$49,CQ349&lt;Pieņēmumi!$DO$50),"Mazs",
IF(AND(CQ349&gt;=Pieņēmumi!$DO$50,CQ349&lt;Pieņēmumi!$DO$51),"Vidējs","Liels")))</f>
        <v>Vidējs</v>
      </c>
      <c r="CS349" s="9">
        <f>IF(CR349="Mazs",Pieņēmumi!$DO$34*CP349,IF(CR349="Vidējs",Pieņēmumi!$DO$35*CP349,IF(CR349="Liels",Pieņēmumi!$DO$37*CP349,0)))</f>
        <v>2.7777777777777781</v>
      </c>
      <c r="CT349" s="9">
        <f>IF(CR349="Mazs",(Pieņēmumi!$DO$35-Pieņēmumi!$DO$34)*CP349,0)</f>
        <v>0</v>
      </c>
      <c r="CU349" s="6">
        <f t="shared" si="273"/>
        <v>835</v>
      </c>
      <c r="CV349" s="6">
        <f t="shared" si="274"/>
        <v>34</v>
      </c>
      <c r="CW349" s="2">
        <f t="shared" si="275"/>
        <v>24.558823529411764</v>
      </c>
      <c r="CX349" t="str">
        <f t="shared" si="276"/>
        <v>Lielā</v>
      </c>
    </row>
    <row r="350" spans="1:102" x14ac:dyDescent="0.25">
      <c r="A350" s="5">
        <v>3</v>
      </c>
      <c r="B350" s="23">
        <v>0.42731543279770501</v>
      </c>
      <c r="C350">
        <v>11</v>
      </c>
      <c r="D350">
        <v>1</v>
      </c>
      <c r="E350" s="2">
        <f t="shared" si="280"/>
        <v>11</v>
      </c>
      <c r="F350" s="6">
        <f>ROUNDUP(IF($A350=1,C350/Pieņēmumi!$B$39,IF($A350=2,C350/Pieņēmumi!$B$40,IF($A350=3,C350/Pieņēmumi!$B$41,C350/Pieņēmumi!$B$42))),$F$10)</f>
        <v>1</v>
      </c>
      <c r="G350" s="6">
        <f t="shared" si="261"/>
        <v>11</v>
      </c>
      <c r="H350" s="6" t="str">
        <f>IF(AND(G350&gt;=0,G350&lt;Pieņēmumi!$B$46),0,
IF(AND(G350&gt;= Pieņēmumi!$B$46,G350&lt;Pieņēmumi!$B$47), "Mikro",
IF(AND(G350&gt;=Pieņēmumi!$B$47,G350&lt;Pieņēmumi!$B$48), "Mazs",
IF(AND(G350&gt;=Pieņēmumi!$B$48,G350&lt;Pieņēmumi!$B$49), "Vidējs","Liels"))))</f>
        <v>Mazs</v>
      </c>
      <c r="I350" s="9">
        <f>IF(H350="Mikro",Pieņēmumi!$B$31*F350*0.5,
IF(H350="Mazs",Pieņēmumi!$B$31*F350,
IF(H350="Vidējs",Pieņēmumi!$B$32*F350,
IF(H350="Liels",Pieņēmumi!$B$34*F350,
0))))</f>
        <v>0.71584189231248063</v>
      </c>
      <c r="J350" s="9">
        <f>IF(H350="Mikro",Pieņēmumi!$B$31*F350*0.5,0)</f>
        <v>0</v>
      </c>
      <c r="K350">
        <v>14</v>
      </c>
      <c r="L350">
        <v>1</v>
      </c>
      <c r="M350" s="2">
        <f t="shared" si="281"/>
        <v>14</v>
      </c>
      <c r="N350" s="6">
        <f>ROUNDUP(IF($A350=1,K350/Pieņēmumi!$L$39,IF($A350=2,K350/Pieņēmumi!$L$40,IF($A350=3,K350/Pieņēmumi!$L$41,K350/Pieņēmumi!$L$42))),$N$10)</f>
        <v>1</v>
      </c>
      <c r="O350" s="6">
        <f t="shared" si="262"/>
        <v>14</v>
      </c>
      <c r="P350" s="6" t="str">
        <f>IF(AND(O350&gt;=0,O350&lt;Pieņēmumi!$L$46),0,
IF(AND(O350&gt;= Pieņēmumi!$L$46,O350&lt;Pieņēmumi!$L$47), "Mikro",
IF(AND(O350&gt;=Pieņēmumi!$L$47,O350&lt;Pieņēmumi!$L$48), "Mazs",
IF(AND(O350&gt;=Pieņēmumi!$L$48,O350&lt;Pieņēmumi!$L$49), "Vidējs","Liels"))))</f>
        <v>Vidējs</v>
      </c>
      <c r="Q350" s="9">
        <f>IF(P350="Mikro",Pieņēmumi!$L$31*N350*0.5,
IF(P350="Mazs",Pieņēmumi!$L$31*N350,
IF(P350="Vidējs",Pieņēmumi!$L$32*N350,
IF(P350="Liels",Pieņēmumi!$L$34*N350,
0))))</f>
        <v>0.83979328165374689</v>
      </c>
      <c r="R350" s="9">
        <f>IF(P350="Mikro",Pieņēmumi!$L$31*N350*0.5,0)</f>
        <v>0</v>
      </c>
      <c r="S350">
        <v>21</v>
      </c>
      <c r="T350">
        <v>1</v>
      </c>
      <c r="U350" s="2">
        <f t="shared" si="286"/>
        <v>21</v>
      </c>
      <c r="V350" s="6">
        <f>ROUNDUP(IF($A350=1,S350/Pieņēmumi!$V$39,IF($A350=2,S350/Pieņēmumi!$V$40,IF($A350=3,S350/Pieņēmumi!$V$41,S350/Pieņēmumi!$V$42))),$V$10)</f>
        <v>2</v>
      </c>
      <c r="W350" s="6">
        <f t="shared" si="263"/>
        <v>10.5</v>
      </c>
      <c r="X350" s="6" t="str">
        <f>IF(AND(W350&gt;=0,W350&lt;Pieņēmumi!$V$46),0,
IF(AND(W350&gt;= Pieņēmumi!$V$46,W350&lt;Pieņēmumi!$V$47), "Mikro",
IF(AND(W350&gt;=Pieņēmumi!$V$47,W350&lt;Pieņēmumi!$V$48), "Mazs",
IF(AND(W350&gt;=Pieņēmumi!$V$48,W350&lt;Pieņēmumi!$V$49), "Vidējs","Liels"))))</f>
        <v>Mazs</v>
      </c>
      <c r="Y350" s="9">
        <f>IF(X350="Mikro",Pieņēmumi!$V$31*V350*0.5,
IF(X350="Mazs",Pieņēmumi!$V$31*V350,
IF(X350="Vidējs",Pieņēmumi!$V$32*V350,
IF(X350="Liels",Pieņēmumi!$V$34*V350,
0))))</f>
        <v>1.5561780267662622</v>
      </c>
      <c r="Z350" s="9">
        <f>IF(X350="Mikro",Pieņēmumi!$V$31*V350*0.5,0)</f>
        <v>0</v>
      </c>
      <c r="AA350">
        <v>13</v>
      </c>
      <c r="AB350">
        <v>1</v>
      </c>
      <c r="AC350" s="2">
        <f t="shared" si="284"/>
        <v>13</v>
      </c>
      <c r="AD350" s="6">
        <f>ROUNDUP(IF($A350=1,AA350/Pieņēmumi!$AF$39,IF($A350=2,AA350/Pieņēmumi!$AF$40,IF($A350=3,AA350/Pieņēmumi!$AF$41,AA350/Pieņēmumi!$AF$42))),$AD$10)</f>
        <v>1</v>
      </c>
      <c r="AE350" s="6">
        <f t="shared" si="264"/>
        <v>13</v>
      </c>
      <c r="AF350" s="6" t="str">
        <f>IF(AND(AE350&gt;=0,AE350&lt;Pieņēmumi!$AF$46),0,
IF(AND(AE350&gt;= Pieņēmumi!$AF$46,AE350&lt;Pieņēmumi!$AF$47), "Mikro",
IF(AND(AE350&gt;=Pieņēmumi!$AF$47,AE350&lt;Pieņēmumi!$AF$48), "Mazs",
IF(AND(AE350&gt;=Pieņēmumi!$AF$48,AE350&lt;Pieņēmumi!$AF$49), "Vidējs","Liels"))))</f>
        <v>Vidējs</v>
      </c>
      <c r="AG350" s="9">
        <f>IF(AF350="Mikro",Pieņēmumi!$AF$31*AD350*0.5,
IF(AF350="Mazs",Pieņēmumi!$AF$31*AD350,
IF(AF350="Vidējs",Pieņēmumi!$AF$32*AD350,
IF(AF350="Liels",Pieņēmumi!$AF$34*AD350,
0))))</f>
        <v>1.03359173126615</v>
      </c>
      <c r="AH350" s="9">
        <f>IF(AF350="Mikro",Pieņēmumi!$AF$31*AD350*0.5,0)</f>
        <v>0</v>
      </c>
      <c r="AI350">
        <v>13</v>
      </c>
      <c r="AJ350">
        <v>1</v>
      </c>
      <c r="AK350" s="2">
        <f t="shared" si="282"/>
        <v>13</v>
      </c>
      <c r="AL350" s="6">
        <f>ROUNDUP(IF($A350=1,AI350/Pieņēmumi!$AR$39,IF($A350=2,AI350/Pieņēmumi!$AR$40,IF($A350=3,AI350/Pieņēmumi!$AR$41,AI350/Pieņēmumi!$AR$42))),$AL$10)</f>
        <v>1</v>
      </c>
      <c r="AM350" s="6">
        <f t="shared" si="265"/>
        <v>13</v>
      </c>
      <c r="AN350" s="6" t="str">
        <f>IF(AND(AM350&gt;=0,AM350&lt;Pieņēmumi!$AR$46),0,
IF(AND(AM350&gt;= Pieņēmumi!$AR$46,AM350&lt;Pieņēmumi!$AR$47), "Mikro",
IF(AND(AM350&gt;=Pieņēmumi!$AR$47,AM350&lt;Pieņēmumi!$AR$48), "Mazs",
IF(AND(AM350&gt;=Pieņēmumi!$AR$48,AM350&lt;Pieņēmumi!$AR$49), "Vidējs","Liels"))))</f>
        <v>Vidējs</v>
      </c>
      <c r="AO350" s="9">
        <f>IF(AN350="Mikro",Pieņēmumi!$AR$31*AL350*0.5,
IF(AN350="Mazs",Pieņēmumi!$AR$31*AL350,
IF(AN350="Vidējs",Pieņēmumi!$AR$32*AL350,
IF(AN350="Liels",Pieņēmumi!$AR$34*AL350,
0))))</f>
        <v>1.0981912144702843</v>
      </c>
      <c r="AP350" s="9">
        <f>IF(AN350="Mikro",Pieņēmumi!$AR$31*AL350*0.5,0)</f>
        <v>0</v>
      </c>
      <c r="AQ350">
        <v>16</v>
      </c>
      <c r="AR350">
        <v>1</v>
      </c>
      <c r="AS350" s="2">
        <f t="shared" si="283"/>
        <v>16</v>
      </c>
      <c r="AT350" s="6">
        <f>ROUNDUP(IF($A350=1,AQ350/Pieņēmumi!$BC$39,IF($A350=2,AQ350/Pieņēmumi!$BC$40,IF($A350=3,AQ350/Pieņēmumi!$BC$41,AQ350/Pieņēmumi!$BC$42))),$AT$10)</f>
        <v>1</v>
      </c>
      <c r="AU350" s="6">
        <f t="shared" si="266"/>
        <v>16</v>
      </c>
      <c r="AV350" s="6" t="str">
        <f>IF(AND(AU350&gt;=0,AU350&lt;Pieņēmumi!$BC$46),0,
IF(AND(AU350&gt;= Pieņēmumi!$BC$46,AU350&lt;Pieņēmumi!$BC$47), "Mikro",
IF(AND(AU350&gt;=Pieņēmumi!$BC$47,AU350&lt;Pieņēmumi!$BC$48), "Mazs",
IF(AND(AU350&gt;=Pieņēmumi!$BC$48,AU350&lt;Pieņēmumi!$BC$49), "Vidējs","Liels"))))</f>
        <v>Vidējs</v>
      </c>
      <c r="AW350" s="9">
        <f>IF(AV350="Mikro",Pieņēmumi!$BC$31*AT350*0.5,
IF(AV350="Mazs",Pieņēmumi!$BC$31*AT350,
IF(AV350="Vidējs",Pieņēmumi!$BC$32*AT350,
IF(AV350="Liels",Pieņēmumi!$BC$34*AT350,
0))))</f>
        <v>1.1627906976744187</v>
      </c>
      <c r="AX350" s="9">
        <f>IF(AV350="Mikro",Pieņēmumi!$BC$31*AT350*0.5,0)</f>
        <v>0</v>
      </c>
      <c r="AY350">
        <v>18</v>
      </c>
      <c r="AZ350">
        <v>1</v>
      </c>
      <c r="BA350" s="2">
        <f t="shared" si="287"/>
        <v>18</v>
      </c>
      <c r="BB350" s="6">
        <f>ROUNDUP(IF($A350=1,AY350/Pieņēmumi!$BN$39,IF($A350=2,AY350/Pieņēmumi!$BN$40,IF($A350=3,AY350/Pieņēmumi!$BN$41,AY350/Pieņēmumi!$BN$42))),$BB$10)</f>
        <v>1</v>
      </c>
      <c r="BC350" s="6">
        <f t="shared" si="267"/>
        <v>18</v>
      </c>
      <c r="BD350" s="6" t="str">
        <f>IF(AND(BC350&gt;=0,BC350&lt;Pieņēmumi!$BN$46),0,
IF(AND(BC350&gt;= Pieņēmumi!$BN$46,BC350&lt;Pieņēmumi!$BN$47), "Mikro",
IF(AND(BC350&gt;=Pieņēmumi!$BN$47,BC350&lt;Pieņēmumi!$BN$48), "Mazs",
IF(AND(BC350&gt;=Pieņēmumi!$BN$48,BC350&lt;Pieņēmumi!$BN$49), "Vidējs","Liels"))))</f>
        <v>Vidējs</v>
      </c>
      <c r="BE350" s="9">
        <f>IF(BD350="Mikro",Pieņēmumi!$BN$31*BB350*0.5,
IF(BD350="Mazs",Pieņēmumi!$BN$31*BB350,
IF(BD350="Vidējs",Pieņēmumi!$BN$32*BB350,
IF(BD350="Liels",Pieņēmumi!$BN$34*BB350,
0))))</f>
        <v>1.227390180878553</v>
      </c>
      <c r="BF350" s="9">
        <f>IF(BD350="Mikro",Pieņēmumi!$BN$31*BB350*0.5,0)</f>
        <v>0</v>
      </c>
      <c r="BG350">
        <v>14</v>
      </c>
      <c r="BH350">
        <v>1</v>
      </c>
      <c r="BI350" s="2">
        <f t="shared" si="285"/>
        <v>14</v>
      </c>
      <c r="BJ350" s="6">
        <f>ROUNDUP(IF($A350=1,BG350/Pieņēmumi!$BY$39,IF($A350=2,BG350/Pieņēmumi!$BY$40,IF($A350=3,BG350/Pieņēmumi!$BY$41,BG350/Pieņēmumi!$BY$42))),$BJ$10)</f>
        <v>1</v>
      </c>
      <c r="BK350" s="6">
        <f t="shared" si="268"/>
        <v>14</v>
      </c>
      <c r="BL350" s="6" t="str">
        <f>IF(AND(BK350&gt;=0,BK350&lt;Pieņēmumi!$BY$46),0,
IF(AND(BK350&gt;= Pieņēmumi!$BY$46,BK350&lt;Pieņēmumi!$BY$47), "Mikro",
IF(AND(BK350&gt;=Pieņēmumi!$BY$47,BK350&lt;Pieņēmumi!$BY$48), "Mazs",
IF(AND(BK350&gt;=Pieņēmumi!$BY$48,BK350&lt;Pieņēmumi!$BY$49), "Vidējs","Liels"))))</f>
        <v>Vidējs</v>
      </c>
      <c r="BM350" s="9">
        <f>IF(BL350="Mikro",Pieņēmumi!$BY$31*BJ350*0.5,
IF(BL350="Mazs",Pieņēmumi!$BY$31*BJ350,
IF(BL350="Vidējs",Pieņēmumi!$BY$32*BJ350,
IF(BL350="Liels",Pieņēmumi!$BY$34*BJ350,
0))))</f>
        <v>1.2919896640826873</v>
      </c>
      <c r="BN350" s="9">
        <f>IF(BL350="Mikro",Pieņēmumi!$BY$31*BJ350*0.5,0)</f>
        <v>0</v>
      </c>
      <c r="BO350">
        <v>15</v>
      </c>
      <c r="BP350">
        <v>1</v>
      </c>
      <c r="BQ350" s="2">
        <f t="shared" si="279"/>
        <v>15</v>
      </c>
      <c r="BR350" s="6">
        <f>ROUNDUP(IF($A350=1,BO350/Pieņēmumi!$CJ$39,IF($A350=2,BO350/Pieņēmumi!$CJ$40,IF($A350=3,BO350/Pieņēmumi!$CJ$41,BO350/Pieņēmumi!$CJ$42))),$BR$10)</f>
        <v>1</v>
      </c>
      <c r="BS350" s="6">
        <f t="shared" si="269"/>
        <v>15</v>
      </c>
      <c r="BT350" s="6" t="str">
        <f>IF(AND(BS350&gt;=0,BS350&lt;Pieņēmumi!$CJ$46),0,
IF(AND(BS350&gt;= Pieņēmumi!$CJ$46,BS350&lt;Pieņēmumi!$CJ$47), "Mikro",
IF(AND(BS350&gt;=Pieņēmumi!$CJ$47,BS350&lt;Pieņēmumi!$CJ$48), "Mazs",
IF(AND(BS350&gt;=Pieņēmumi!$CJ$48,BS350&lt;Pieņēmumi!$CJ$49), "Vidējs","Liels"))))</f>
        <v>Vidējs</v>
      </c>
      <c r="BU350" s="9">
        <f>IF(BT350="Mikro",Pieņēmumi!$CJ$31*BR350*0.5,
IF(BT350="Mazs",Pieņēmumi!$CJ$31*BR350,
IF(BT350="Vidējs",Pieņēmumi!$CJ$32*BR350,
IF(BT350="Liels",Pieņēmumi!$CJ$34*BR350,
0))))</f>
        <v>1.2919896640826873</v>
      </c>
      <c r="BV350" s="9">
        <f>IF(BT350="Mikro",Pieņēmumi!$CJ$31*BR350*0.5,0)</f>
        <v>0</v>
      </c>
      <c r="BW350">
        <v>0</v>
      </c>
      <c r="BX350">
        <v>0</v>
      </c>
      <c r="BY350" s="2">
        <v>0</v>
      </c>
      <c r="BZ350" s="6">
        <f>ROUNDUP(IF($A350=1,BW350/Pieņēmumi!$CU$42,IF($A350=2,BW350/Pieņēmumi!$CU$43,IF($A350=3,BW350/Pieņēmumi!$CU$44,BW350/Pieņēmumi!$CU$45))),$CH$10)</f>
        <v>0</v>
      </c>
      <c r="CA350" s="6">
        <f t="shared" si="270"/>
        <v>0</v>
      </c>
      <c r="CB350" s="6">
        <f>IF(AND(CA350&gt;=0,CA350&lt;Pieņēmumi!$CU$49),0,
IF(AND(CA350&gt;=Pieņēmumi!$CU$49,CA350&lt;Pieņēmumi!$CU$50),"Mazs",
IF(AND(CA350&gt;=Pieņēmumi!$CU$50,CA350&lt;Pieņēmumi!$CU$51),"Vidējs","Liels")))</f>
        <v>0</v>
      </c>
      <c r="CC350" s="9">
        <f>IF(CB350="Mazs",Pieņēmumi!$CU$34*BZ350,IF(CB350="Vidējs",Pieņēmumi!$CU$35*BZ350,IF(CB350="Liels",Pieņēmumi!$CU$37*BZ350,0)))</f>
        <v>0</v>
      </c>
      <c r="CD350" s="9">
        <f>IF(CB350="Mazs",(Pieņēmumi!$CU$35-Pieņēmumi!$CU$34)*BZ350,0)</f>
        <v>0</v>
      </c>
      <c r="CE350">
        <v>0</v>
      </c>
      <c r="CF350">
        <v>0</v>
      </c>
      <c r="CG350" s="2">
        <v>0</v>
      </c>
      <c r="CH350" s="6">
        <f>ROUNDUP(IF($A350=1,CE350/Pieņēmumi!$DE$42,IF($A350=2,CE350/Pieņēmumi!$DE$43,IF($A350=3,CE350/Pieņēmumi!$DE$44,CE350/Pieņēmumi!$DE$45))),$CH$10)</f>
        <v>0</v>
      </c>
      <c r="CI350" s="6">
        <f t="shared" si="271"/>
        <v>0</v>
      </c>
      <c r="CJ350" s="6">
        <f>IF(AND(CI350&gt;=0,CI350&lt;Pieņēmumi!$DE$49),0,
IF(AND(CI350&gt;=Pieņēmumi!$DE$49,CI350&lt;Pieņēmumi!$DE$50),"Mazs",
IF(AND(CI350&gt;=Pieņēmumi!$DE$50,CI350&lt;Pieņēmumi!$DE$51),"Vidējs","Liels")))</f>
        <v>0</v>
      </c>
      <c r="CK350" s="9">
        <f>IF(CJ350="Mazs",Pieņēmumi!$DE$34*CH350,IF(CJ350="Vidējs",Pieņēmumi!$DE$35*CH350,IF(CJ350="Liels",Pieņēmumi!$DE$37*CH350,0)))</f>
        <v>0</v>
      </c>
      <c r="CL350" s="9">
        <f>IF(CJ350="Mazs",(Pieņēmumi!$DE$35-Pieņēmumi!$DE$34)*CH350,0)</f>
        <v>0</v>
      </c>
      <c r="CM350">
        <v>0</v>
      </c>
      <c r="CN350">
        <v>0</v>
      </c>
      <c r="CO350" s="2">
        <v>0</v>
      </c>
      <c r="CP350" s="6">
        <f>ROUNDUP(IF($A350=1,CM350/Pieņēmumi!$DO$42,IF($A350=2,CM350/Pieņēmumi!$DO$43,IF($A350=3,CM350/Pieņēmumi!$DO$44,CM350/Pieņēmumi!$DO$45))),$CP$10)</f>
        <v>0</v>
      </c>
      <c r="CQ350" s="6">
        <f t="shared" si="272"/>
        <v>0</v>
      </c>
      <c r="CR350" s="6">
        <f>IF(AND(CQ350&gt;=0,CQ350&lt;Pieņēmumi!$DO$49),0,
IF(AND(CQ350&gt;=Pieņēmumi!$DO$49,CQ350&lt;Pieņēmumi!$DO$50),"Mazs",
IF(AND(CQ350&gt;=Pieņēmumi!$DO$50,CQ350&lt;Pieņēmumi!$DO$51),"Vidējs","Liels")))</f>
        <v>0</v>
      </c>
      <c r="CS350" s="9">
        <f>IF(CR350="Mazs",Pieņēmumi!$DO$34*CP350,IF(CR350="Vidējs",Pieņēmumi!$DO$35*CP350,IF(CR350="Liels",Pieņēmumi!$DO$37*CP350,0)))</f>
        <v>0</v>
      </c>
      <c r="CT350" s="9">
        <f>IF(CR350="Mazs",(Pieņēmumi!$DO$35-Pieņēmumi!$DO$34)*CP350,0)</f>
        <v>0</v>
      </c>
      <c r="CU350" s="6">
        <f t="shared" si="273"/>
        <v>135</v>
      </c>
      <c r="CV350" s="6">
        <f t="shared" si="274"/>
        <v>9</v>
      </c>
      <c r="CW350" s="2">
        <f t="shared" si="275"/>
        <v>15</v>
      </c>
      <c r="CX350" t="str">
        <f t="shared" si="276"/>
        <v>Vidējā</v>
      </c>
    </row>
    <row r="351" spans="1:102" x14ac:dyDescent="0.25">
      <c r="A351" s="5">
        <v>3</v>
      </c>
      <c r="B351" s="23">
        <v>0.42678906025197449</v>
      </c>
      <c r="C351">
        <v>35</v>
      </c>
      <c r="D351">
        <v>2</v>
      </c>
      <c r="E351" s="2">
        <f t="shared" si="280"/>
        <v>17.5</v>
      </c>
      <c r="F351" s="6">
        <f>ROUNDUP(IF($A351=1,C351/Pieņēmumi!$B$39,IF($A351=2,C351/Pieņēmumi!$B$40,IF($A351=3,C351/Pieņēmumi!$B$41,C351/Pieņēmumi!$B$42))),$F$10)</f>
        <v>2</v>
      </c>
      <c r="G351" s="6">
        <f t="shared" si="261"/>
        <v>17.5</v>
      </c>
      <c r="H351" s="6" t="str">
        <f>IF(AND(G351&gt;=0,G351&lt;Pieņēmumi!$B$46),0,
IF(AND(G351&gt;= Pieņēmumi!$B$46,G351&lt;Pieņēmumi!$B$47), "Mikro",
IF(AND(G351&gt;=Pieņēmumi!$B$47,G351&lt;Pieņēmumi!$B$48), "Mazs",
IF(AND(G351&gt;=Pieņēmumi!$B$48,G351&lt;Pieņēmumi!$B$49), "Vidējs","Liels"))))</f>
        <v>Vidējs</v>
      </c>
      <c r="I351" s="9">
        <f>IF(H351="Mikro",Pieņēmumi!$B$31*F351*0.5,
IF(H351="Mazs",Pieņēmumi!$B$31*F351,
IF(H351="Vidējs",Pieņēmumi!$B$32*F351,
IF(H351="Liels",Pieņēmumi!$B$34*F351,
0))))</f>
        <v>1.614987080103359</v>
      </c>
      <c r="J351" s="9">
        <f>IF(H351="Mikro",Pieņēmumi!$B$31*F351*0.5,0)</f>
        <v>0</v>
      </c>
      <c r="K351">
        <v>54</v>
      </c>
      <c r="L351">
        <v>2</v>
      </c>
      <c r="M351" s="2">
        <f t="shared" si="281"/>
        <v>27</v>
      </c>
      <c r="N351" s="6">
        <f>ROUNDUP(IF($A351=1,K351/Pieņēmumi!$L$39,IF($A351=2,K351/Pieņēmumi!$L$40,IF($A351=3,K351/Pieņēmumi!$L$41,K351/Pieņēmumi!$L$42))),$N$10)</f>
        <v>3</v>
      </c>
      <c r="O351" s="6">
        <f t="shared" si="262"/>
        <v>18</v>
      </c>
      <c r="P351" s="6" t="str">
        <f>IF(AND(O351&gt;=0,O351&lt;Pieņēmumi!$L$46),0,
IF(AND(O351&gt;= Pieņēmumi!$L$46,O351&lt;Pieņēmumi!$L$47), "Mikro",
IF(AND(O351&gt;=Pieņēmumi!$L$47,O351&lt;Pieņēmumi!$L$48), "Mazs",
IF(AND(O351&gt;=Pieņēmumi!$L$48,O351&lt;Pieņēmumi!$L$49), "Vidējs","Liels"))))</f>
        <v>Vidējs</v>
      </c>
      <c r="Q351" s="9">
        <f>IF(P351="Mikro",Pieņēmumi!$L$31*N351*0.5,
IF(P351="Mazs",Pieņēmumi!$L$31*N351,
IF(P351="Vidējs",Pieņēmumi!$L$32*N351,
IF(P351="Liels",Pieņēmumi!$L$34*N351,
0))))</f>
        <v>2.5193798449612408</v>
      </c>
      <c r="R351" s="9">
        <f>IF(P351="Mikro",Pieņēmumi!$L$31*N351*0.5,0)</f>
        <v>0</v>
      </c>
      <c r="S351">
        <v>35</v>
      </c>
      <c r="T351">
        <v>2</v>
      </c>
      <c r="U351" s="2">
        <f t="shared" si="286"/>
        <v>17.5</v>
      </c>
      <c r="V351" s="6">
        <f>ROUNDUP(IF($A351=1,S351/Pieņēmumi!$V$39,IF($A351=2,S351/Pieņēmumi!$V$40,IF($A351=3,S351/Pieņēmumi!$V$41,S351/Pieņēmumi!$V$42))),$V$10)</f>
        <v>2</v>
      </c>
      <c r="W351" s="6">
        <f t="shared" si="263"/>
        <v>17.5</v>
      </c>
      <c r="X351" s="6" t="str">
        <f>IF(AND(W351&gt;=0,W351&lt;Pieņēmumi!$V$46),0,
IF(AND(W351&gt;= Pieņēmumi!$V$46,W351&lt;Pieņēmumi!$V$47), "Mikro",
IF(AND(W351&gt;=Pieņēmumi!$V$47,W351&lt;Pieņēmumi!$V$48), "Mazs",
IF(AND(W351&gt;=Pieņēmumi!$V$48,W351&lt;Pieņēmumi!$V$49), "Vidējs","Liels"))))</f>
        <v>Vidējs</v>
      </c>
      <c r="Y351" s="9">
        <f>IF(X351="Mikro",Pieņēmumi!$V$31*V351*0.5,
IF(X351="Mazs",Pieņēmumi!$V$31*V351,
IF(X351="Vidējs",Pieņēmumi!$V$32*V351,
IF(X351="Liels",Pieņēmumi!$V$34*V351,
0))))</f>
        <v>1.7441860465116281</v>
      </c>
      <c r="Z351" s="9">
        <f>IF(X351="Mikro",Pieņēmumi!$V$31*V351*0.5,0)</f>
        <v>0</v>
      </c>
      <c r="AA351">
        <v>43</v>
      </c>
      <c r="AB351">
        <v>2</v>
      </c>
      <c r="AC351" s="2">
        <f t="shared" si="284"/>
        <v>21.5</v>
      </c>
      <c r="AD351" s="6">
        <f>ROUNDUP(IF($A351=1,AA351/Pieņēmumi!$AF$39,IF($A351=2,AA351/Pieņēmumi!$AF$40,IF($A351=3,AA351/Pieņēmumi!$AF$41,AA351/Pieņēmumi!$AF$42))),$AD$10)</f>
        <v>3</v>
      </c>
      <c r="AE351" s="6">
        <f t="shared" si="264"/>
        <v>14.333333333333334</v>
      </c>
      <c r="AF351" s="6" t="str">
        <f>IF(AND(AE351&gt;=0,AE351&lt;Pieņēmumi!$AF$46),0,
IF(AND(AE351&gt;= Pieņēmumi!$AF$46,AE351&lt;Pieņēmumi!$AF$47), "Mikro",
IF(AND(AE351&gt;=Pieņēmumi!$AF$47,AE351&lt;Pieņēmumi!$AF$48), "Mazs",
IF(AND(AE351&gt;=Pieņēmumi!$AF$48,AE351&lt;Pieņēmumi!$AF$49), "Vidējs","Liels"))))</f>
        <v>Vidējs</v>
      </c>
      <c r="AG351" s="9">
        <f>IF(AF351="Mikro",Pieņēmumi!$AF$31*AD351*0.5,
IF(AF351="Mazs",Pieņēmumi!$AF$31*AD351,
IF(AF351="Vidējs",Pieņēmumi!$AF$32*AD351,
IF(AF351="Liels",Pieņēmumi!$AF$34*AD351,
0))))</f>
        <v>3.1007751937984498</v>
      </c>
      <c r="AH351" s="9">
        <f>IF(AF351="Mikro",Pieņēmumi!$AF$31*AD351*0.5,0)</f>
        <v>0</v>
      </c>
      <c r="AI351">
        <v>55</v>
      </c>
      <c r="AJ351">
        <v>3</v>
      </c>
      <c r="AK351" s="2">
        <f t="shared" si="282"/>
        <v>18.333333333333332</v>
      </c>
      <c r="AL351" s="6">
        <f>ROUNDUP(IF($A351=1,AI351/Pieņēmumi!$AR$39,IF($A351=2,AI351/Pieņēmumi!$AR$40,IF($A351=3,AI351/Pieņēmumi!$AR$41,AI351/Pieņēmumi!$AR$42))),$AL$10)</f>
        <v>3</v>
      </c>
      <c r="AM351" s="6">
        <f t="shared" si="265"/>
        <v>18.333333333333332</v>
      </c>
      <c r="AN351" s="6" t="str">
        <f>IF(AND(AM351&gt;=0,AM351&lt;Pieņēmumi!$AR$46),0,
IF(AND(AM351&gt;= Pieņēmumi!$AR$46,AM351&lt;Pieņēmumi!$AR$47), "Mikro",
IF(AND(AM351&gt;=Pieņēmumi!$AR$47,AM351&lt;Pieņēmumi!$AR$48), "Mazs",
IF(AND(AM351&gt;=Pieņēmumi!$AR$48,AM351&lt;Pieņēmumi!$AR$49), "Vidējs","Liels"))))</f>
        <v>Vidējs</v>
      </c>
      <c r="AO351" s="9">
        <f>IF(AN351="Mikro",Pieņēmumi!$AR$31*AL351*0.5,
IF(AN351="Mazs",Pieņēmumi!$AR$31*AL351,
IF(AN351="Vidējs",Pieņēmumi!$AR$32*AL351,
IF(AN351="Liels",Pieņēmumi!$AR$34*AL351,
0))))</f>
        <v>3.2945736434108532</v>
      </c>
      <c r="AP351" s="9">
        <f>IF(AN351="Mikro",Pieņēmumi!$AR$31*AL351*0.5,0)</f>
        <v>0</v>
      </c>
      <c r="AQ351">
        <v>52</v>
      </c>
      <c r="AR351">
        <v>3</v>
      </c>
      <c r="AS351" s="2">
        <f t="shared" si="283"/>
        <v>17.333333333333332</v>
      </c>
      <c r="AT351" s="6">
        <f>ROUNDUP(IF($A351=1,AQ351/Pieņēmumi!$BC$39,IF($A351=2,AQ351/Pieņēmumi!$BC$40,IF($A351=3,AQ351/Pieņēmumi!$BC$41,AQ351/Pieņēmumi!$BC$42))),$AT$10)</f>
        <v>3</v>
      </c>
      <c r="AU351" s="6">
        <f t="shared" si="266"/>
        <v>17.333333333333332</v>
      </c>
      <c r="AV351" s="6" t="str">
        <f>IF(AND(AU351&gt;=0,AU351&lt;Pieņēmumi!$BC$46),0,
IF(AND(AU351&gt;= Pieņēmumi!$BC$46,AU351&lt;Pieņēmumi!$BC$47), "Mikro",
IF(AND(AU351&gt;=Pieņēmumi!$BC$47,AU351&lt;Pieņēmumi!$BC$48), "Mazs",
IF(AND(AU351&gt;=Pieņēmumi!$BC$48,AU351&lt;Pieņēmumi!$BC$49), "Vidējs","Liels"))))</f>
        <v>Vidējs</v>
      </c>
      <c r="AW351" s="9">
        <f>IF(AV351="Mikro",Pieņēmumi!$BC$31*AT351*0.5,
IF(AV351="Mazs",Pieņēmumi!$BC$31*AT351,
IF(AV351="Vidējs",Pieņēmumi!$BC$32*AT351,
IF(AV351="Liels",Pieņēmumi!$BC$34*AT351,
0))))</f>
        <v>3.4883720930232558</v>
      </c>
      <c r="AX351" s="9">
        <f>IF(AV351="Mikro",Pieņēmumi!$BC$31*AT351*0.5,0)</f>
        <v>0</v>
      </c>
      <c r="AY351">
        <v>41</v>
      </c>
      <c r="AZ351">
        <v>2</v>
      </c>
      <c r="BA351" s="2">
        <f t="shared" si="287"/>
        <v>20.5</v>
      </c>
      <c r="BB351" s="6">
        <f>ROUNDUP(IF($A351=1,AY351/Pieņēmumi!$BN$39,IF($A351=2,AY351/Pieņēmumi!$BN$40,IF($A351=3,AY351/Pieņēmumi!$BN$41,AY351/Pieņēmumi!$BN$42))),$BB$10)</f>
        <v>2</v>
      </c>
      <c r="BC351" s="6">
        <f t="shared" si="267"/>
        <v>20.5</v>
      </c>
      <c r="BD351" s="6" t="str">
        <f>IF(AND(BC351&gt;=0,BC351&lt;Pieņēmumi!$BN$46),0,
IF(AND(BC351&gt;= Pieņēmumi!$BN$46,BC351&lt;Pieņēmumi!$BN$47), "Mikro",
IF(AND(BC351&gt;=Pieņēmumi!$BN$47,BC351&lt;Pieņēmumi!$BN$48), "Mazs",
IF(AND(BC351&gt;=Pieņēmumi!$BN$48,BC351&lt;Pieņēmumi!$BN$49), "Vidējs","Liels"))))</f>
        <v>Vidējs</v>
      </c>
      <c r="BE351" s="9">
        <f>IF(BD351="Mikro",Pieņēmumi!$BN$31*BB351*0.5,
IF(BD351="Mazs",Pieņēmumi!$BN$31*BB351,
IF(BD351="Vidējs",Pieņēmumi!$BN$32*BB351,
IF(BD351="Liels",Pieņēmumi!$BN$34*BB351,
0))))</f>
        <v>2.454780361757106</v>
      </c>
      <c r="BF351" s="9">
        <f>IF(BD351="Mikro",Pieņēmumi!$BN$31*BB351*0.5,0)</f>
        <v>0</v>
      </c>
      <c r="BG351">
        <v>45</v>
      </c>
      <c r="BH351">
        <v>3</v>
      </c>
      <c r="BI351" s="2">
        <f t="shared" si="285"/>
        <v>15</v>
      </c>
      <c r="BJ351" s="6">
        <f>ROUNDUP(IF($A351=1,BG351/Pieņēmumi!$BY$39,IF($A351=2,BG351/Pieņēmumi!$BY$40,IF($A351=3,BG351/Pieņēmumi!$BY$41,BG351/Pieņēmumi!$BY$42))),$BJ$10)</f>
        <v>2</v>
      </c>
      <c r="BK351" s="6">
        <f t="shared" si="268"/>
        <v>22.5</v>
      </c>
      <c r="BL351" s="6" t="str">
        <f>IF(AND(BK351&gt;=0,BK351&lt;Pieņēmumi!$BY$46),0,
IF(AND(BK351&gt;= Pieņēmumi!$BY$46,BK351&lt;Pieņēmumi!$BY$47), "Mikro",
IF(AND(BK351&gt;=Pieņēmumi!$BY$47,BK351&lt;Pieņēmumi!$BY$48), "Mazs",
IF(AND(BK351&gt;=Pieņēmumi!$BY$48,BK351&lt;Pieņēmumi!$BY$49), "Vidējs","Liels"))))</f>
        <v>Liels</v>
      </c>
      <c r="BM351" s="9">
        <f>IF(BL351="Mikro",Pieņēmumi!$BY$31*BJ351*0.5,
IF(BL351="Mazs",Pieņēmumi!$BY$31*BJ351,
IF(BL351="Vidējs",Pieņēmumi!$BY$32*BJ351,
IF(BL351="Liels",Pieņēmumi!$BY$34*BJ351,
0))))</f>
        <v>3.3189033189033186</v>
      </c>
      <c r="BN351" s="9">
        <f>IF(BL351="Mikro",Pieņēmumi!$BY$31*BJ351*0.5,0)</f>
        <v>0</v>
      </c>
      <c r="BO351">
        <v>47</v>
      </c>
      <c r="BP351">
        <v>2</v>
      </c>
      <c r="BQ351" s="2">
        <f t="shared" si="279"/>
        <v>23.5</v>
      </c>
      <c r="BR351" s="6">
        <f>ROUNDUP(IF($A351=1,BO351/Pieņēmumi!$CJ$39,IF($A351=2,BO351/Pieņēmumi!$CJ$40,IF($A351=3,BO351/Pieņēmumi!$CJ$41,BO351/Pieņēmumi!$CJ$42))),$BR$10)</f>
        <v>2</v>
      </c>
      <c r="BS351" s="6">
        <f t="shared" si="269"/>
        <v>23.5</v>
      </c>
      <c r="BT351" s="6" t="str">
        <f>IF(AND(BS351&gt;=0,BS351&lt;Pieņēmumi!$CJ$46),0,
IF(AND(BS351&gt;= Pieņēmumi!$CJ$46,BS351&lt;Pieņēmumi!$CJ$47), "Mikro",
IF(AND(BS351&gt;=Pieņēmumi!$CJ$47,BS351&lt;Pieņēmumi!$CJ$48), "Mazs",
IF(AND(BS351&gt;=Pieņēmumi!$CJ$48,BS351&lt;Pieņēmumi!$CJ$49), "Vidējs","Liels"))))</f>
        <v>Liels</v>
      </c>
      <c r="BU351" s="9">
        <f>IF(BT351="Mikro",Pieņēmumi!$CJ$31*BR351*0.5,
IF(BT351="Mazs",Pieņēmumi!$CJ$31*BR351,
IF(BT351="Vidējs",Pieņēmumi!$CJ$32*BR351,
IF(BT351="Liels",Pieņēmumi!$CJ$34*BR351,
0))))</f>
        <v>3.3910533910533909</v>
      </c>
      <c r="BV351" s="9">
        <f>IF(BT351="Mikro",Pieņēmumi!$CJ$31*BR351*0.5,0)</f>
        <v>0</v>
      </c>
      <c r="BW351">
        <v>23</v>
      </c>
      <c r="BX351">
        <v>1</v>
      </c>
      <c r="BY351" s="2">
        <f>BW351/BX351</f>
        <v>23</v>
      </c>
      <c r="BZ351" s="6">
        <f>ROUNDUP(IF($A351=1,BW351/Pieņēmumi!$CU$42,IF($A351=2,BW351/Pieņēmumi!$CU$43,IF($A351=3,BW351/Pieņēmumi!$CU$44,BW351/Pieņēmumi!$CU$45))),$CH$10)</f>
        <v>1</v>
      </c>
      <c r="CA351" s="6">
        <f t="shared" si="270"/>
        <v>23</v>
      </c>
      <c r="CB351" s="6" t="str">
        <f>IF(AND(CA351&gt;=0,CA351&lt;Pieņēmumi!$CU$49),0,
IF(AND(CA351&gt;=Pieņēmumi!$CU$49,CA351&lt;Pieņēmumi!$CU$50),"Mazs",
IF(AND(CA351&gt;=Pieņēmumi!$CU$50,CA351&lt;Pieņēmumi!$CU$51),"Vidējs","Liels")))</f>
        <v>Liels</v>
      </c>
      <c r="CC351" s="9">
        <f>IF(CB351="Mazs",Pieņēmumi!$CU$34*BZ351,IF(CB351="Vidējs",Pieņēmumi!$CU$35*BZ351,IF(CB351="Liels",Pieņēmumi!$CU$37*BZ351,0)))</f>
        <v>1.7676767676767675</v>
      </c>
      <c r="CD351" s="9">
        <f>IF(CB351="Mazs",(Pieņēmumi!$CU$35-Pieņēmumi!$CU$34)*BZ351,0)</f>
        <v>0</v>
      </c>
      <c r="CE351">
        <v>28</v>
      </c>
      <c r="CF351">
        <v>1</v>
      </c>
      <c r="CG351" s="2">
        <f>CE351/CF351</f>
        <v>28</v>
      </c>
      <c r="CH351" s="6">
        <f>ROUNDUP(IF($A351=1,CE351/Pieņēmumi!$DE$42,IF($A351=2,CE351/Pieņēmumi!$DE$43,IF($A351=3,CE351/Pieņēmumi!$DE$44,CE351/Pieņēmumi!$DE$45))),$CH$10)</f>
        <v>2</v>
      </c>
      <c r="CI351" s="6">
        <f t="shared" si="271"/>
        <v>14</v>
      </c>
      <c r="CJ351" s="6" t="str">
        <f>IF(AND(CI351&gt;=0,CI351&lt;Pieņēmumi!$DE$49),0,
IF(AND(CI351&gt;=Pieņēmumi!$DE$49,CI351&lt;Pieņēmumi!$DE$50),"Mazs",
IF(AND(CI351&gt;=Pieņēmumi!$DE$50,CI351&lt;Pieņēmumi!$DE$51),"Vidējs","Liels")))</f>
        <v>Vidējs</v>
      </c>
      <c r="CK351" s="9">
        <f>IF(CJ351="Mazs",Pieņēmumi!$DE$34*CH351,IF(CJ351="Vidējs",Pieņēmumi!$DE$35*CH351,IF(CJ351="Liels",Pieņēmumi!$DE$37*CH351,0)))</f>
        <v>2.7777777777777781</v>
      </c>
      <c r="CL351" s="9">
        <f>IF(CJ351="Mazs",(Pieņēmumi!$DE$35-Pieņēmumi!$DE$34)*CH351,0)</f>
        <v>0</v>
      </c>
      <c r="CM351">
        <v>27</v>
      </c>
      <c r="CN351">
        <v>1</v>
      </c>
      <c r="CO351" s="2">
        <f>CM351/CN351</f>
        <v>27</v>
      </c>
      <c r="CP351" s="6">
        <f>ROUNDUP(IF($A351=1,CM351/Pieņēmumi!$DO$42,IF($A351=2,CM351/Pieņēmumi!$DO$43,IF($A351=3,CM351/Pieņēmumi!$DO$44,CM351/Pieņēmumi!$DO$45))),$CP$10)</f>
        <v>2</v>
      </c>
      <c r="CQ351" s="6">
        <f t="shared" si="272"/>
        <v>13.5</v>
      </c>
      <c r="CR351" s="6" t="str">
        <f>IF(AND(CQ351&gt;=0,CQ351&lt;Pieņēmumi!$DO$49),0,
IF(AND(CQ351&gt;=Pieņēmumi!$DO$49,CQ351&lt;Pieņēmumi!$DO$50),"Mazs",
IF(AND(CQ351&gt;=Pieņēmumi!$DO$50,CQ351&lt;Pieņēmumi!$DO$51),"Vidējs","Liels")))</f>
        <v>Vidējs</v>
      </c>
      <c r="CS351" s="9">
        <f>IF(CR351="Mazs",Pieņēmumi!$DO$34*CP351,IF(CR351="Vidējs",Pieņēmumi!$DO$35*CP351,IF(CR351="Liels",Pieņēmumi!$DO$37*CP351,0)))</f>
        <v>2.7777777777777781</v>
      </c>
      <c r="CT351" s="9">
        <f>IF(CR351="Mazs",(Pieņēmumi!$DO$35-Pieņēmumi!$DO$34)*CP351,0)</f>
        <v>0</v>
      </c>
      <c r="CU351" s="6">
        <f t="shared" si="273"/>
        <v>485</v>
      </c>
      <c r="CV351" s="6">
        <f t="shared" si="274"/>
        <v>24</v>
      </c>
      <c r="CW351" s="2">
        <f t="shared" si="275"/>
        <v>20.208333333333332</v>
      </c>
      <c r="CX351" t="str">
        <f t="shared" si="276"/>
        <v>Vidējā</v>
      </c>
    </row>
    <row r="352" spans="1:102" x14ac:dyDescent="0.25">
      <c r="A352" s="5">
        <v>1</v>
      </c>
      <c r="B352" s="23">
        <v>0.42551697195843441</v>
      </c>
      <c r="C352">
        <v>53</v>
      </c>
      <c r="D352">
        <v>2</v>
      </c>
      <c r="E352" s="2">
        <f t="shared" si="280"/>
        <v>26.5</v>
      </c>
      <c r="F352" s="6">
        <f>ROUNDUP(IF($A352=1,C352/Pieņēmumi!$B$39,IF($A352=2,C352/Pieņēmumi!$B$40,IF($A352=3,C352/Pieņēmumi!$B$41,C352/Pieņēmumi!$B$42))),$F$10)</f>
        <v>3</v>
      </c>
      <c r="G352" s="6">
        <f t="shared" si="261"/>
        <v>17.666666666666668</v>
      </c>
      <c r="H352" s="6" t="str">
        <f>IF(AND(G352&gt;=0,G352&lt;Pieņēmumi!$B$46),0,
IF(AND(G352&gt;= Pieņēmumi!$B$46,G352&lt;Pieņēmumi!$B$47), "Mikro",
IF(AND(G352&gt;=Pieņēmumi!$B$47,G352&lt;Pieņēmumi!$B$48), "Mazs",
IF(AND(G352&gt;=Pieņēmumi!$B$48,G352&lt;Pieņēmumi!$B$49), "Vidējs","Liels"))))</f>
        <v>Vidējs</v>
      </c>
      <c r="I352" s="9">
        <f>IF(H352="Mikro",Pieņēmumi!$B$31*F352*0.5,
IF(H352="Mazs",Pieņēmumi!$B$31*F352,
IF(H352="Vidējs",Pieņēmumi!$B$32*F352,
IF(H352="Liels",Pieņēmumi!$B$34*F352,
0))))</f>
        <v>2.4224806201550386</v>
      </c>
      <c r="J352" s="9">
        <f>IF(H352="Mikro",Pieņēmumi!$B$31*F352*0.5,0)</f>
        <v>0</v>
      </c>
      <c r="K352">
        <v>68</v>
      </c>
      <c r="L352">
        <v>3</v>
      </c>
      <c r="M352" s="2">
        <f t="shared" si="281"/>
        <v>22.666666666666668</v>
      </c>
      <c r="N352" s="6">
        <f>ROUNDUP(IF($A352=1,K352/Pieņēmumi!$L$39,IF($A352=2,K352/Pieņēmumi!$L$40,IF($A352=3,K352/Pieņēmumi!$L$41,K352/Pieņēmumi!$L$42))),$N$10)</f>
        <v>4</v>
      </c>
      <c r="O352" s="6">
        <f t="shared" si="262"/>
        <v>17</v>
      </c>
      <c r="P352" s="6" t="str">
        <f>IF(AND(O352&gt;=0,O352&lt;Pieņēmumi!$L$46),0,
IF(AND(O352&gt;= Pieņēmumi!$L$46,O352&lt;Pieņēmumi!$L$47), "Mikro",
IF(AND(O352&gt;=Pieņēmumi!$L$47,O352&lt;Pieņēmumi!$L$48), "Mazs",
IF(AND(O352&gt;=Pieņēmumi!$L$48,O352&lt;Pieņēmumi!$L$49), "Vidējs","Liels"))))</f>
        <v>Vidējs</v>
      </c>
      <c r="Q352" s="9">
        <f>IF(P352="Mikro",Pieņēmumi!$L$31*N352*0.5,
IF(P352="Mazs",Pieņēmumi!$L$31*N352,
IF(P352="Vidējs",Pieņēmumi!$L$32*N352,
IF(P352="Liels",Pieņēmumi!$L$34*N352,
0))))</f>
        <v>3.3591731266149876</v>
      </c>
      <c r="R352" s="9">
        <f>IF(P352="Mikro",Pieņēmumi!$L$31*N352*0.5,0)</f>
        <v>0</v>
      </c>
      <c r="S352">
        <v>53</v>
      </c>
      <c r="T352">
        <v>2</v>
      </c>
      <c r="U352" s="2">
        <f t="shared" si="286"/>
        <v>26.5</v>
      </c>
      <c r="V352" s="6">
        <f>ROUNDUP(IF($A352=1,S352/Pieņēmumi!$V$39,IF($A352=2,S352/Pieņēmumi!$V$40,IF($A352=3,S352/Pieņēmumi!$V$41,S352/Pieņēmumi!$V$42))),$V$10)</f>
        <v>3</v>
      </c>
      <c r="W352" s="6">
        <f t="shared" si="263"/>
        <v>17.666666666666668</v>
      </c>
      <c r="X352" s="6" t="str">
        <f>IF(AND(W352&gt;=0,W352&lt;Pieņēmumi!$V$46),0,
IF(AND(W352&gt;= Pieņēmumi!$V$46,W352&lt;Pieņēmumi!$V$47), "Mikro",
IF(AND(W352&gt;=Pieņēmumi!$V$47,W352&lt;Pieņēmumi!$V$48), "Mazs",
IF(AND(W352&gt;=Pieņēmumi!$V$48,W352&lt;Pieņēmumi!$V$49), "Vidējs","Liels"))))</f>
        <v>Vidējs</v>
      </c>
      <c r="Y352" s="9">
        <f>IF(X352="Mikro",Pieņēmumi!$V$31*V352*0.5,
IF(X352="Mazs",Pieņēmumi!$V$31*V352,
IF(X352="Vidējs",Pieņēmumi!$V$32*V352,
IF(X352="Liels",Pieņēmumi!$V$34*V352,
0))))</f>
        <v>2.6162790697674421</v>
      </c>
      <c r="Z352" s="9">
        <f>IF(X352="Mikro",Pieņēmumi!$V$31*V352*0.5,0)</f>
        <v>0</v>
      </c>
      <c r="AA352">
        <v>51</v>
      </c>
      <c r="AB352">
        <v>2</v>
      </c>
      <c r="AC352" s="2">
        <f t="shared" si="284"/>
        <v>25.5</v>
      </c>
      <c r="AD352" s="6">
        <f>ROUNDUP(IF($A352=1,AA352/Pieņēmumi!$AF$39,IF($A352=2,AA352/Pieņēmumi!$AF$40,IF($A352=3,AA352/Pieņēmumi!$AF$41,AA352/Pieņēmumi!$AF$42))),$AD$10)</f>
        <v>3</v>
      </c>
      <c r="AE352" s="6">
        <f t="shared" si="264"/>
        <v>17</v>
      </c>
      <c r="AF352" s="6" t="str">
        <f>IF(AND(AE352&gt;=0,AE352&lt;Pieņēmumi!$AF$46),0,
IF(AND(AE352&gt;= Pieņēmumi!$AF$46,AE352&lt;Pieņēmumi!$AF$47), "Mikro",
IF(AND(AE352&gt;=Pieņēmumi!$AF$47,AE352&lt;Pieņēmumi!$AF$48), "Mazs",
IF(AND(AE352&gt;=Pieņēmumi!$AF$48,AE352&lt;Pieņēmumi!$AF$49), "Vidējs","Liels"))))</f>
        <v>Vidējs</v>
      </c>
      <c r="AG352" s="9">
        <f>IF(AF352="Mikro",Pieņēmumi!$AF$31*AD352*0.5,
IF(AF352="Mazs",Pieņēmumi!$AF$31*AD352,
IF(AF352="Vidējs",Pieņēmumi!$AF$32*AD352,
IF(AF352="Liels",Pieņēmumi!$AF$34*AD352,
0))))</f>
        <v>3.1007751937984498</v>
      </c>
      <c r="AH352" s="9">
        <f>IF(AF352="Mikro",Pieņēmumi!$AF$31*AD352*0.5,0)</f>
        <v>0</v>
      </c>
      <c r="AI352">
        <v>63</v>
      </c>
      <c r="AJ352">
        <v>3</v>
      </c>
      <c r="AK352" s="2">
        <f t="shared" si="282"/>
        <v>21</v>
      </c>
      <c r="AL352" s="6">
        <f>ROUNDUP(IF($A352=1,AI352/Pieņēmumi!$AR$39,IF($A352=2,AI352/Pieņēmumi!$AR$40,IF($A352=3,AI352/Pieņēmumi!$AR$41,AI352/Pieņēmumi!$AR$42))),$AL$10)</f>
        <v>3</v>
      </c>
      <c r="AM352" s="6">
        <f t="shared" si="265"/>
        <v>21</v>
      </c>
      <c r="AN352" s="6" t="str">
        <f>IF(AND(AM352&gt;=0,AM352&lt;Pieņēmumi!$AR$46),0,
IF(AND(AM352&gt;= Pieņēmumi!$AR$46,AM352&lt;Pieņēmumi!$AR$47), "Mikro",
IF(AND(AM352&gt;=Pieņēmumi!$AR$47,AM352&lt;Pieņēmumi!$AR$48), "Mazs",
IF(AND(AM352&gt;=Pieņēmumi!$AR$48,AM352&lt;Pieņēmumi!$AR$49), "Vidējs","Liels"))))</f>
        <v>Liels</v>
      </c>
      <c r="AO352" s="9">
        <f>IF(AN352="Mikro",Pieņēmumi!$AR$31*AL352*0.5,
IF(AN352="Mazs",Pieņēmumi!$AR$31*AL352,
IF(AN352="Vidējs",Pieņēmumi!$AR$32*AL352,
IF(AN352="Liels",Pieņēmumi!$AR$34*AL352,
0))))</f>
        <v>4.1125541125541121</v>
      </c>
      <c r="AP352" s="9">
        <f>IF(AN352="Mikro",Pieņēmumi!$AR$31*AL352*0.5,0)</f>
        <v>0</v>
      </c>
      <c r="AQ352">
        <v>74</v>
      </c>
      <c r="AR352">
        <v>3</v>
      </c>
      <c r="AS352" s="2">
        <f t="shared" si="283"/>
        <v>24.666666666666668</v>
      </c>
      <c r="AT352" s="6">
        <f>ROUNDUP(IF($A352=1,AQ352/Pieņēmumi!$BC$39,IF($A352=2,AQ352/Pieņēmumi!$BC$40,IF($A352=3,AQ352/Pieņēmumi!$BC$41,AQ352/Pieņēmumi!$BC$42))),$AT$10)</f>
        <v>3</v>
      </c>
      <c r="AU352" s="6">
        <f t="shared" si="266"/>
        <v>24.666666666666668</v>
      </c>
      <c r="AV352" s="6" t="str">
        <f>IF(AND(AU352&gt;=0,AU352&lt;Pieņēmumi!$BC$46),0,
IF(AND(AU352&gt;= Pieņēmumi!$BC$46,AU352&lt;Pieņēmumi!$BC$47), "Mikro",
IF(AND(AU352&gt;=Pieņēmumi!$BC$47,AU352&lt;Pieņēmumi!$BC$48), "Mazs",
IF(AND(AU352&gt;=Pieņēmumi!$BC$48,AU352&lt;Pieņēmumi!$BC$49), "Vidējs","Liels"))))</f>
        <v>Liels</v>
      </c>
      <c r="AW352" s="9">
        <f>IF(AV352="Mikro",Pieņēmumi!$BC$31*AT352*0.5,
IF(AV352="Mazs",Pieņēmumi!$BC$31*AT352,
IF(AV352="Vidējs",Pieņēmumi!$BC$32*AT352,
IF(AV352="Liels",Pieņēmumi!$BC$34*AT352,
0))))</f>
        <v>4.545454545454545</v>
      </c>
      <c r="AX352" s="9">
        <f>IF(AV352="Mikro",Pieņēmumi!$BC$31*AT352*0.5,0)</f>
        <v>0</v>
      </c>
      <c r="AY352">
        <v>61</v>
      </c>
      <c r="AZ352">
        <v>2</v>
      </c>
      <c r="BA352" s="2">
        <f t="shared" si="287"/>
        <v>30.5</v>
      </c>
      <c r="BB352" s="6">
        <f>ROUNDUP(IF($A352=1,AY352/Pieņēmumi!$BN$39,IF($A352=2,AY352/Pieņēmumi!$BN$40,IF($A352=3,AY352/Pieņēmumi!$BN$41,AY352/Pieņēmumi!$BN$42))),$BB$10)</f>
        <v>3</v>
      </c>
      <c r="BC352" s="6">
        <f t="shared" si="267"/>
        <v>20.333333333333332</v>
      </c>
      <c r="BD352" s="6" t="str">
        <f>IF(AND(BC352&gt;=0,BC352&lt;Pieņēmumi!$BN$46),0,
IF(AND(BC352&gt;= Pieņēmumi!$BN$46,BC352&lt;Pieņēmumi!$BN$47), "Mikro",
IF(AND(BC352&gt;=Pieņēmumi!$BN$47,BC352&lt;Pieņēmumi!$BN$48), "Mazs",
IF(AND(BC352&gt;=Pieņēmumi!$BN$48,BC352&lt;Pieņēmumi!$BN$49), "Vidējs","Liels"))))</f>
        <v>Vidējs</v>
      </c>
      <c r="BE352" s="9">
        <f>IF(BD352="Mikro",Pieņēmumi!$BN$31*BB352*0.5,
IF(BD352="Mazs",Pieņēmumi!$BN$31*BB352,
IF(BD352="Vidējs",Pieņēmumi!$BN$32*BB352,
IF(BD352="Liels",Pieņēmumi!$BN$34*BB352,
0))))</f>
        <v>3.6821705426356592</v>
      </c>
      <c r="BF352" s="9">
        <f>IF(BD352="Mikro",Pieņēmumi!$BN$31*BB352*0.5,0)</f>
        <v>0</v>
      </c>
      <c r="BG352">
        <v>51</v>
      </c>
      <c r="BH352">
        <v>2</v>
      </c>
      <c r="BI352" s="2">
        <f t="shared" si="285"/>
        <v>25.5</v>
      </c>
      <c r="BJ352" s="6">
        <f>ROUNDUP(IF($A352=1,BG352/Pieņēmumi!$BY$39,IF($A352=2,BG352/Pieņēmumi!$BY$40,IF($A352=3,BG352/Pieņēmumi!$BY$41,BG352/Pieņēmumi!$BY$42))),$BJ$10)</f>
        <v>3</v>
      </c>
      <c r="BK352" s="6">
        <f t="shared" si="268"/>
        <v>17</v>
      </c>
      <c r="BL352" s="6" t="str">
        <f>IF(AND(BK352&gt;=0,BK352&lt;Pieņēmumi!$BY$46),0,
IF(AND(BK352&gt;= Pieņēmumi!$BY$46,BK352&lt;Pieņēmumi!$BY$47), "Mikro",
IF(AND(BK352&gt;=Pieņēmumi!$BY$47,BK352&lt;Pieņēmumi!$BY$48), "Mazs",
IF(AND(BK352&gt;=Pieņēmumi!$BY$48,BK352&lt;Pieņēmumi!$BY$49), "Vidējs","Liels"))))</f>
        <v>Vidējs</v>
      </c>
      <c r="BM352" s="9">
        <f>IF(BL352="Mikro",Pieņēmumi!$BY$31*BJ352*0.5,
IF(BL352="Mazs",Pieņēmumi!$BY$31*BJ352,
IF(BL352="Vidējs",Pieņēmumi!$BY$32*BJ352,
IF(BL352="Liels",Pieņēmumi!$BY$34*BJ352,
0))))</f>
        <v>3.8759689922480618</v>
      </c>
      <c r="BN352" s="9">
        <f>IF(BL352="Mikro",Pieņēmumi!$BY$31*BJ352*0.5,0)</f>
        <v>0</v>
      </c>
      <c r="BO352">
        <v>51</v>
      </c>
      <c r="BP352">
        <v>2</v>
      </c>
      <c r="BQ352" s="2">
        <f t="shared" si="279"/>
        <v>25.5</v>
      </c>
      <c r="BR352" s="6">
        <f>ROUNDUP(IF($A352=1,BO352/Pieņēmumi!$CJ$39,IF($A352=2,BO352/Pieņēmumi!$CJ$40,IF($A352=3,BO352/Pieņēmumi!$CJ$41,BO352/Pieņēmumi!$CJ$42))),$BR$10)</f>
        <v>3</v>
      </c>
      <c r="BS352" s="6">
        <f t="shared" si="269"/>
        <v>17</v>
      </c>
      <c r="BT352" s="6" t="str">
        <f>IF(AND(BS352&gt;=0,BS352&lt;Pieņēmumi!$CJ$46),0,
IF(AND(BS352&gt;= Pieņēmumi!$CJ$46,BS352&lt;Pieņēmumi!$CJ$47), "Mikro",
IF(AND(BS352&gt;=Pieņēmumi!$CJ$47,BS352&lt;Pieņēmumi!$CJ$48), "Mazs",
IF(AND(BS352&gt;=Pieņēmumi!$CJ$48,BS352&lt;Pieņēmumi!$CJ$49), "Vidējs","Liels"))))</f>
        <v>Vidējs</v>
      </c>
      <c r="BU352" s="9">
        <f>IF(BT352="Mikro",Pieņēmumi!$CJ$31*BR352*0.5,
IF(BT352="Mazs",Pieņēmumi!$CJ$31*BR352,
IF(BT352="Vidējs",Pieņēmumi!$CJ$32*BR352,
IF(BT352="Liels",Pieņēmumi!$CJ$34*BR352,
0))))</f>
        <v>3.8759689922480618</v>
      </c>
      <c r="BV352" s="9">
        <f>IF(BT352="Mikro",Pieņēmumi!$CJ$31*BR352*0.5,0)</f>
        <v>0</v>
      </c>
      <c r="BW352">
        <v>33</v>
      </c>
      <c r="BX352">
        <v>1</v>
      </c>
      <c r="BY352" s="2">
        <f>BW352/BX352</f>
        <v>33</v>
      </c>
      <c r="BZ352" s="6">
        <f>ROUNDUP(IF($A352=1,BW352/Pieņēmumi!$CU$42,IF($A352=2,BW352/Pieņēmumi!$CU$43,IF($A352=3,BW352/Pieņēmumi!$CU$44,BW352/Pieņēmumi!$CU$45))),$CH$10)</f>
        <v>2</v>
      </c>
      <c r="CA352" s="6">
        <f t="shared" si="270"/>
        <v>16.5</v>
      </c>
      <c r="CB352" s="6" t="str">
        <f>IF(AND(CA352&gt;=0,CA352&lt;Pieņēmumi!$CU$49),0,
IF(AND(CA352&gt;=Pieņēmumi!$CU$49,CA352&lt;Pieņēmumi!$CU$50),"Mazs",
IF(AND(CA352&gt;=Pieņēmumi!$CU$50,CA352&lt;Pieņēmumi!$CU$51),"Vidējs","Liels")))</f>
        <v>Vidējs</v>
      </c>
      <c r="CC352" s="9">
        <f>IF(CB352="Mazs",Pieņēmumi!$CU$34*BZ352,IF(CB352="Vidējs",Pieņēmumi!$CU$35*BZ352,IF(CB352="Liels",Pieņēmumi!$CU$37*BZ352,0)))</f>
        <v>2.7777777777777781</v>
      </c>
      <c r="CD352" s="9">
        <f>IF(CB352="Mazs",(Pieņēmumi!$CU$35-Pieņēmumi!$CU$34)*BZ352,0)</f>
        <v>0</v>
      </c>
      <c r="CE352">
        <v>29</v>
      </c>
      <c r="CF352">
        <v>1</v>
      </c>
      <c r="CG352" s="2">
        <f>CE352/CF352</f>
        <v>29</v>
      </c>
      <c r="CH352" s="6">
        <f>ROUNDUP(IF($A352=1,CE352/Pieņēmumi!$DE$42,IF($A352=2,CE352/Pieņēmumi!$DE$43,IF($A352=3,CE352/Pieņēmumi!$DE$44,CE352/Pieņēmumi!$DE$45))),$CH$10)</f>
        <v>2</v>
      </c>
      <c r="CI352" s="6">
        <f t="shared" si="271"/>
        <v>14.5</v>
      </c>
      <c r="CJ352" s="6" t="str">
        <f>IF(AND(CI352&gt;=0,CI352&lt;Pieņēmumi!$DE$49),0,
IF(AND(CI352&gt;=Pieņēmumi!$DE$49,CI352&lt;Pieņēmumi!$DE$50),"Mazs",
IF(AND(CI352&gt;=Pieņēmumi!$DE$50,CI352&lt;Pieņēmumi!$DE$51),"Vidējs","Liels")))</f>
        <v>Vidējs</v>
      </c>
      <c r="CK352" s="9">
        <f>IF(CJ352="Mazs",Pieņēmumi!$DE$34*CH352,IF(CJ352="Vidējs",Pieņēmumi!$DE$35*CH352,IF(CJ352="Liels",Pieņēmumi!$DE$37*CH352,0)))</f>
        <v>2.7777777777777781</v>
      </c>
      <c r="CL352" s="9">
        <f>IF(CJ352="Mazs",(Pieņēmumi!$DE$35-Pieņēmumi!$DE$34)*CH352,0)</f>
        <v>0</v>
      </c>
      <c r="CM352">
        <v>20</v>
      </c>
      <c r="CN352">
        <v>1</v>
      </c>
      <c r="CO352" s="2">
        <f>CM352/CN352</f>
        <v>20</v>
      </c>
      <c r="CP352" s="6">
        <f>ROUNDUP(IF($A352=1,CM352/Pieņēmumi!$DO$42,IF($A352=2,CM352/Pieņēmumi!$DO$43,IF($A352=3,CM352/Pieņēmumi!$DO$44,CM352/Pieņēmumi!$DO$45))),$CP$10)</f>
        <v>1</v>
      </c>
      <c r="CQ352" s="6">
        <f t="shared" si="272"/>
        <v>20</v>
      </c>
      <c r="CR352" s="6" t="str">
        <f>IF(AND(CQ352&gt;=0,CQ352&lt;Pieņēmumi!$DO$49),0,
IF(AND(CQ352&gt;=Pieņēmumi!$DO$49,CQ352&lt;Pieņēmumi!$DO$50),"Mazs",
IF(AND(CQ352&gt;=Pieņēmumi!$DO$50,CQ352&lt;Pieņēmumi!$DO$51),"Vidējs","Liels")))</f>
        <v>Vidējs</v>
      </c>
      <c r="CS352" s="9">
        <f>IF(CR352="Mazs",Pieņēmumi!$DO$34*CP352,IF(CR352="Vidējs",Pieņēmumi!$DO$35*CP352,IF(CR352="Liels",Pieņēmumi!$DO$37*CP352,0)))</f>
        <v>1.3888888888888891</v>
      </c>
      <c r="CT352" s="9">
        <f>IF(CR352="Mazs",(Pieņēmumi!$DO$35-Pieņēmumi!$DO$34)*CP352,0)</f>
        <v>0</v>
      </c>
      <c r="CU352" s="6">
        <f t="shared" si="273"/>
        <v>607</v>
      </c>
      <c r="CV352" s="6">
        <f t="shared" si="274"/>
        <v>24</v>
      </c>
      <c r="CW352" s="2">
        <f t="shared" si="275"/>
        <v>25.291666666666668</v>
      </c>
      <c r="CX352" t="str">
        <f t="shared" si="276"/>
        <v>Lielā</v>
      </c>
    </row>
    <row r="353" spans="1:102" x14ac:dyDescent="0.25">
      <c r="A353" s="5">
        <v>2</v>
      </c>
      <c r="B353" s="23">
        <v>0.42513252813684654</v>
      </c>
      <c r="C353">
        <v>16</v>
      </c>
      <c r="D353">
        <v>1</v>
      </c>
      <c r="E353" s="2">
        <f t="shared" si="280"/>
        <v>16</v>
      </c>
      <c r="F353" s="6">
        <f>ROUNDUP(IF($A353=1,C353/Pieņēmumi!$B$39,IF($A353=2,C353/Pieņēmumi!$B$40,IF($A353=3,C353/Pieņēmumi!$B$41,C353/Pieņēmumi!$B$42))),$F$10)</f>
        <v>1</v>
      </c>
      <c r="G353" s="6">
        <f t="shared" si="261"/>
        <v>16</v>
      </c>
      <c r="H353" s="6" t="str">
        <f>IF(AND(G353&gt;=0,G353&lt;Pieņēmumi!$B$46),0,
IF(AND(G353&gt;= Pieņēmumi!$B$46,G353&lt;Pieņēmumi!$B$47), "Mikro",
IF(AND(G353&gt;=Pieņēmumi!$B$47,G353&lt;Pieņēmumi!$B$48), "Mazs",
IF(AND(G353&gt;=Pieņēmumi!$B$48,G353&lt;Pieņēmumi!$B$49), "Vidējs","Liels"))))</f>
        <v>Vidējs</v>
      </c>
      <c r="I353" s="9">
        <f>IF(H353="Mikro",Pieņēmumi!$B$31*F353*0.5,
IF(H353="Mazs",Pieņēmumi!$B$31*F353,
IF(H353="Vidējs",Pieņēmumi!$B$32*F353,
IF(H353="Liels",Pieņēmumi!$B$34*F353,
0))))</f>
        <v>0.8074935400516795</v>
      </c>
      <c r="J353" s="9">
        <f>IF(H353="Mikro",Pieņēmumi!$B$31*F353*0.5,0)</f>
        <v>0</v>
      </c>
      <c r="K353">
        <v>17</v>
      </c>
      <c r="L353">
        <v>1</v>
      </c>
      <c r="M353" s="2">
        <f t="shared" si="281"/>
        <v>17</v>
      </c>
      <c r="N353" s="6">
        <f>ROUNDUP(IF($A353=1,K353/Pieņēmumi!$L$39,IF($A353=2,K353/Pieņēmumi!$L$40,IF($A353=3,K353/Pieņēmumi!$L$41,K353/Pieņēmumi!$L$42))),$N$10)</f>
        <v>1</v>
      </c>
      <c r="O353" s="6">
        <f t="shared" si="262"/>
        <v>17</v>
      </c>
      <c r="P353" s="6" t="str">
        <f>IF(AND(O353&gt;=0,O353&lt;Pieņēmumi!$L$46),0,
IF(AND(O353&gt;= Pieņēmumi!$L$46,O353&lt;Pieņēmumi!$L$47), "Mikro",
IF(AND(O353&gt;=Pieņēmumi!$L$47,O353&lt;Pieņēmumi!$L$48), "Mazs",
IF(AND(O353&gt;=Pieņēmumi!$L$48,O353&lt;Pieņēmumi!$L$49), "Vidējs","Liels"))))</f>
        <v>Vidējs</v>
      </c>
      <c r="Q353" s="9">
        <f>IF(P353="Mikro",Pieņēmumi!$L$31*N353*0.5,
IF(P353="Mazs",Pieņēmumi!$L$31*N353,
IF(P353="Vidējs",Pieņēmumi!$L$32*N353,
IF(P353="Liels",Pieņēmumi!$L$34*N353,
0))))</f>
        <v>0.83979328165374689</v>
      </c>
      <c r="R353" s="9">
        <f>IF(P353="Mikro",Pieņēmumi!$L$31*N353*0.5,0)</f>
        <v>0</v>
      </c>
      <c r="S353">
        <v>21</v>
      </c>
      <c r="T353">
        <v>1</v>
      </c>
      <c r="U353" s="2">
        <f t="shared" si="286"/>
        <v>21</v>
      </c>
      <c r="V353" s="6">
        <f>ROUNDUP(IF($A353=1,S353/Pieņēmumi!$V$39,IF($A353=2,S353/Pieņēmumi!$V$40,IF($A353=3,S353/Pieņēmumi!$V$41,S353/Pieņēmumi!$V$42))),$V$10)</f>
        <v>2</v>
      </c>
      <c r="W353" s="6">
        <f t="shared" si="263"/>
        <v>10.5</v>
      </c>
      <c r="X353" s="6" t="str">
        <f>IF(AND(W353&gt;=0,W353&lt;Pieņēmumi!$V$46),0,
IF(AND(W353&gt;= Pieņēmumi!$V$46,W353&lt;Pieņēmumi!$V$47), "Mikro",
IF(AND(W353&gt;=Pieņēmumi!$V$47,W353&lt;Pieņēmumi!$V$48), "Mazs",
IF(AND(W353&gt;=Pieņēmumi!$V$48,W353&lt;Pieņēmumi!$V$49), "Vidējs","Liels"))))</f>
        <v>Mazs</v>
      </c>
      <c r="Y353" s="9">
        <f>IF(X353="Mikro",Pieņēmumi!$V$31*V353*0.5,
IF(X353="Mazs",Pieņēmumi!$V$31*V353,
IF(X353="Vidējs",Pieņēmumi!$V$32*V353,
IF(X353="Liels",Pieņēmumi!$V$34*V353,
0))))</f>
        <v>1.5561780267662622</v>
      </c>
      <c r="Z353" s="9">
        <f>IF(X353="Mikro",Pieņēmumi!$V$31*V353*0.5,0)</f>
        <v>0</v>
      </c>
      <c r="AA353">
        <v>19</v>
      </c>
      <c r="AB353">
        <v>1</v>
      </c>
      <c r="AC353" s="2">
        <f t="shared" si="284"/>
        <v>19</v>
      </c>
      <c r="AD353" s="6">
        <f>ROUNDUP(IF($A353=1,AA353/Pieņēmumi!$AF$39,IF($A353=2,AA353/Pieņēmumi!$AF$40,IF($A353=3,AA353/Pieņēmumi!$AF$41,AA353/Pieņēmumi!$AF$42))),$AD$10)</f>
        <v>1</v>
      </c>
      <c r="AE353" s="6">
        <f t="shared" si="264"/>
        <v>19</v>
      </c>
      <c r="AF353" s="6" t="str">
        <f>IF(AND(AE353&gt;=0,AE353&lt;Pieņēmumi!$AF$46),0,
IF(AND(AE353&gt;= Pieņēmumi!$AF$46,AE353&lt;Pieņēmumi!$AF$47), "Mikro",
IF(AND(AE353&gt;=Pieņēmumi!$AF$47,AE353&lt;Pieņēmumi!$AF$48), "Mazs",
IF(AND(AE353&gt;=Pieņēmumi!$AF$48,AE353&lt;Pieņēmumi!$AF$49), "Vidējs","Liels"))))</f>
        <v>Vidējs</v>
      </c>
      <c r="AG353" s="9">
        <f>IF(AF353="Mikro",Pieņēmumi!$AF$31*AD353*0.5,
IF(AF353="Mazs",Pieņēmumi!$AF$31*AD353,
IF(AF353="Vidējs",Pieņēmumi!$AF$32*AD353,
IF(AF353="Liels",Pieņēmumi!$AF$34*AD353,
0))))</f>
        <v>1.03359173126615</v>
      </c>
      <c r="AH353" s="9">
        <f>IF(AF353="Mikro",Pieņēmumi!$AF$31*AD353*0.5,0)</f>
        <v>0</v>
      </c>
      <c r="AI353">
        <v>21</v>
      </c>
      <c r="AJ353">
        <v>1</v>
      </c>
      <c r="AK353" s="2">
        <f t="shared" si="282"/>
        <v>21</v>
      </c>
      <c r="AL353" s="6">
        <f>ROUNDUP(IF($A353=1,AI353/Pieņēmumi!$AR$39,IF($A353=2,AI353/Pieņēmumi!$AR$40,IF($A353=3,AI353/Pieņēmumi!$AR$41,AI353/Pieņēmumi!$AR$42))),$AL$10)</f>
        <v>1</v>
      </c>
      <c r="AM353" s="6">
        <f t="shared" si="265"/>
        <v>21</v>
      </c>
      <c r="AN353" s="6" t="str">
        <f>IF(AND(AM353&gt;=0,AM353&lt;Pieņēmumi!$AR$46),0,
IF(AND(AM353&gt;= Pieņēmumi!$AR$46,AM353&lt;Pieņēmumi!$AR$47), "Mikro",
IF(AND(AM353&gt;=Pieņēmumi!$AR$47,AM353&lt;Pieņēmumi!$AR$48), "Mazs",
IF(AND(AM353&gt;=Pieņēmumi!$AR$48,AM353&lt;Pieņēmumi!$AR$49), "Vidējs","Liels"))))</f>
        <v>Liels</v>
      </c>
      <c r="AO353" s="9">
        <f>IF(AN353="Mikro",Pieņēmumi!$AR$31*AL353*0.5,
IF(AN353="Mazs",Pieņēmumi!$AR$31*AL353,
IF(AN353="Vidējs",Pieņēmumi!$AR$32*AL353,
IF(AN353="Liels",Pieņēmumi!$AR$34*AL353,
0))))</f>
        <v>1.3708513708513708</v>
      </c>
      <c r="AP353" s="9">
        <f>IF(AN353="Mikro",Pieņēmumi!$AR$31*AL353*0.5,0)</f>
        <v>0</v>
      </c>
      <c r="AQ353">
        <v>15</v>
      </c>
      <c r="AR353">
        <v>1</v>
      </c>
      <c r="AS353" s="2">
        <f t="shared" si="283"/>
        <v>15</v>
      </c>
      <c r="AT353" s="6">
        <f>ROUNDUP(IF($A353=1,AQ353/Pieņēmumi!$BC$39,IF($A353=2,AQ353/Pieņēmumi!$BC$40,IF($A353=3,AQ353/Pieņēmumi!$BC$41,AQ353/Pieņēmumi!$BC$42))),$AT$10)</f>
        <v>1</v>
      </c>
      <c r="AU353" s="6">
        <f t="shared" si="266"/>
        <v>15</v>
      </c>
      <c r="AV353" s="6" t="str">
        <f>IF(AND(AU353&gt;=0,AU353&lt;Pieņēmumi!$BC$46),0,
IF(AND(AU353&gt;= Pieņēmumi!$BC$46,AU353&lt;Pieņēmumi!$BC$47), "Mikro",
IF(AND(AU353&gt;=Pieņēmumi!$BC$47,AU353&lt;Pieņēmumi!$BC$48), "Mazs",
IF(AND(AU353&gt;=Pieņēmumi!$BC$48,AU353&lt;Pieņēmumi!$BC$49), "Vidējs","Liels"))))</f>
        <v>Vidējs</v>
      </c>
      <c r="AW353" s="9">
        <f>IF(AV353="Mikro",Pieņēmumi!$BC$31*AT353*0.5,
IF(AV353="Mazs",Pieņēmumi!$BC$31*AT353,
IF(AV353="Vidējs",Pieņēmumi!$BC$32*AT353,
IF(AV353="Liels",Pieņēmumi!$BC$34*AT353,
0))))</f>
        <v>1.1627906976744187</v>
      </c>
      <c r="AX353" s="9">
        <f>IF(AV353="Mikro",Pieņēmumi!$BC$31*AT353*0.5,0)</f>
        <v>0</v>
      </c>
      <c r="AY353">
        <v>23</v>
      </c>
      <c r="AZ353">
        <v>1</v>
      </c>
      <c r="BA353" s="2">
        <f t="shared" si="287"/>
        <v>23</v>
      </c>
      <c r="BB353" s="6">
        <f>ROUNDUP(IF($A353=1,AY353/Pieņēmumi!$BN$39,IF($A353=2,AY353/Pieņēmumi!$BN$40,IF($A353=3,AY353/Pieņēmumi!$BN$41,AY353/Pieņēmumi!$BN$42))),$BB$10)</f>
        <v>1</v>
      </c>
      <c r="BC353" s="6">
        <f t="shared" si="267"/>
        <v>23</v>
      </c>
      <c r="BD353" s="6" t="str">
        <f>IF(AND(BC353&gt;=0,BC353&lt;Pieņēmumi!$BN$46),0,
IF(AND(BC353&gt;= Pieņēmumi!$BN$46,BC353&lt;Pieņēmumi!$BN$47), "Mikro",
IF(AND(BC353&gt;=Pieņēmumi!$BN$47,BC353&lt;Pieņēmumi!$BN$48), "Mazs",
IF(AND(BC353&gt;=Pieņēmumi!$BN$48,BC353&lt;Pieņēmumi!$BN$49), "Vidējs","Liels"))))</f>
        <v>Liels</v>
      </c>
      <c r="BE353" s="9">
        <f>IF(BD353="Mikro",Pieņēmumi!$BN$31*BB353*0.5,
IF(BD353="Mazs",Pieņēmumi!$BN$31*BB353,
IF(BD353="Vidējs",Pieņēmumi!$BN$32*BB353,
IF(BD353="Liels",Pieņēmumi!$BN$34*BB353,
0))))</f>
        <v>1.5873015873015872</v>
      </c>
      <c r="BF353" s="9">
        <f>IF(BD353="Mikro",Pieņēmumi!$BN$31*BB353*0.5,0)</f>
        <v>0</v>
      </c>
      <c r="BG353">
        <v>24</v>
      </c>
      <c r="BH353">
        <v>1</v>
      </c>
      <c r="BI353" s="2">
        <f t="shared" si="285"/>
        <v>24</v>
      </c>
      <c r="BJ353" s="6">
        <f>ROUNDUP(IF($A353=1,BG353/Pieņēmumi!$BY$39,IF($A353=2,BG353/Pieņēmumi!$BY$40,IF($A353=3,BG353/Pieņēmumi!$BY$41,BG353/Pieņēmumi!$BY$42))),$BJ$10)</f>
        <v>1</v>
      </c>
      <c r="BK353" s="6">
        <f t="shared" si="268"/>
        <v>24</v>
      </c>
      <c r="BL353" s="6" t="str">
        <f>IF(AND(BK353&gt;=0,BK353&lt;Pieņēmumi!$BY$46),0,
IF(AND(BK353&gt;= Pieņēmumi!$BY$46,BK353&lt;Pieņēmumi!$BY$47), "Mikro",
IF(AND(BK353&gt;=Pieņēmumi!$BY$47,BK353&lt;Pieņēmumi!$BY$48), "Mazs",
IF(AND(BK353&gt;=Pieņēmumi!$BY$48,BK353&lt;Pieņēmumi!$BY$49), "Vidējs","Liels"))))</f>
        <v>Liels</v>
      </c>
      <c r="BM353" s="9">
        <f>IF(BL353="Mikro",Pieņēmumi!$BY$31*BJ353*0.5,
IF(BL353="Mazs",Pieņēmumi!$BY$31*BJ353,
IF(BL353="Vidējs",Pieņēmumi!$BY$32*BJ353,
IF(BL353="Liels",Pieņēmumi!$BY$34*BJ353,
0))))</f>
        <v>1.6594516594516593</v>
      </c>
      <c r="BN353" s="9">
        <f>IF(BL353="Mikro",Pieņēmumi!$BY$31*BJ353*0.5,0)</f>
        <v>0</v>
      </c>
      <c r="BO353">
        <v>24</v>
      </c>
      <c r="BP353">
        <v>2</v>
      </c>
      <c r="BQ353" s="2">
        <f t="shared" si="279"/>
        <v>12</v>
      </c>
      <c r="BR353" s="6">
        <f>ROUNDUP(IF($A353=1,BO353/Pieņēmumi!$CJ$39,IF($A353=2,BO353/Pieņēmumi!$CJ$40,IF($A353=3,BO353/Pieņēmumi!$CJ$41,BO353/Pieņēmumi!$CJ$42))),$BR$10)</f>
        <v>1</v>
      </c>
      <c r="BS353" s="6">
        <f t="shared" si="269"/>
        <v>24</v>
      </c>
      <c r="BT353" s="6" t="str">
        <f>IF(AND(BS353&gt;=0,BS353&lt;Pieņēmumi!$CJ$46),0,
IF(AND(BS353&gt;= Pieņēmumi!$CJ$46,BS353&lt;Pieņēmumi!$CJ$47), "Mikro",
IF(AND(BS353&gt;=Pieņēmumi!$CJ$47,BS353&lt;Pieņēmumi!$CJ$48), "Mazs",
IF(AND(BS353&gt;=Pieņēmumi!$CJ$48,BS353&lt;Pieņēmumi!$CJ$49), "Vidējs","Liels"))))</f>
        <v>Liels</v>
      </c>
      <c r="BU353" s="9">
        <f>IF(BT353="Mikro",Pieņēmumi!$CJ$31*BR353*0.5,
IF(BT353="Mazs",Pieņēmumi!$CJ$31*BR353,
IF(BT353="Vidējs",Pieņēmumi!$CJ$32*BR353,
IF(BT353="Liels",Pieņēmumi!$CJ$34*BR353,
0))))</f>
        <v>1.6955266955266954</v>
      </c>
      <c r="BV353" s="9">
        <f>IF(BT353="Mikro",Pieņēmumi!$CJ$31*BR353*0.5,0)</f>
        <v>0</v>
      </c>
      <c r="BW353">
        <v>13</v>
      </c>
      <c r="BX353">
        <v>1</v>
      </c>
      <c r="BY353" s="2">
        <f>BW353/BX353</f>
        <v>13</v>
      </c>
      <c r="BZ353" s="6">
        <f>ROUNDUP(IF($A353=1,BW353/Pieņēmumi!$CU$42,IF($A353=2,BW353/Pieņēmumi!$CU$43,IF($A353=3,BW353/Pieņēmumi!$CU$44,BW353/Pieņēmumi!$CU$45))),$CH$10)</f>
        <v>1</v>
      </c>
      <c r="CA353" s="6">
        <f t="shared" si="270"/>
        <v>13</v>
      </c>
      <c r="CB353" s="6" t="str">
        <f>IF(AND(CA353&gt;=0,CA353&lt;Pieņēmumi!$CU$49),0,
IF(AND(CA353&gt;=Pieņēmumi!$CU$49,CA353&lt;Pieņēmumi!$CU$50),"Mazs",
IF(AND(CA353&gt;=Pieņēmumi!$CU$50,CA353&lt;Pieņēmumi!$CU$51),"Vidējs","Liels")))</f>
        <v>Vidējs</v>
      </c>
      <c r="CC353" s="9">
        <f>IF(CB353="Mazs",Pieņēmumi!$CU$34*BZ353,IF(CB353="Vidējs",Pieņēmumi!$CU$35*BZ353,IF(CB353="Liels",Pieņēmumi!$CU$37*BZ353,0)))</f>
        <v>1.3888888888888891</v>
      </c>
      <c r="CD353" s="9">
        <f>IF(CB353="Mazs",(Pieņēmumi!$CU$35-Pieņēmumi!$CU$34)*BZ353,0)</f>
        <v>0</v>
      </c>
      <c r="CE353">
        <v>17</v>
      </c>
      <c r="CF353">
        <v>1</v>
      </c>
      <c r="CG353" s="2">
        <f>CE353/CF353</f>
        <v>17</v>
      </c>
      <c r="CH353" s="6">
        <f>ROUNDUP(IF($A353=1,CE353/Pieņēmumi!$DE$42,IF($A353=2,CE353/Pieņēmumi!$DE$43,IF($A353=3,CE353/Pieņēmumi!$DE$44,CE353/Pieņēmumi!$DE$45))),$CH$10)</f>
        <v>1</v>
      </c>
      <c r="CI353" s="6">
        <f t="shared" si="271"/>
        <v>17</v>
      </c>
      <c r="CJ353" s="6" t="str">
        <f>IF(AND(CI353&gt;=0,CI353&lt;Pieņēmumi!$DE$49),0,
IF(AND(CI353&gt;=Pieņēmumi!$DE$49,CI353&lt;Pieņēmumi!$DE$50),"Mazs",
IF(AND(CI353&gt;=Pieņēmumi!$DE$50,CI353&lt;Pieņēmumi!$DE$51),"Vidējs","Liels")))</f>
        <v>Vidējs</v>
      </c>
      <c r="CK353" s="9">
        <f>IF(CJ353="Mazs",Pieņēmumi!$DE$34*CH353,IF(CJ353="Vidējs",Pieņēmumi!$DE$35*CH353,IF(CJ353="Liels",Pieņēmumi!$DE$37*CH353,0)))</f>
        <v>1.3888888888888891</v>
      </c>
      <c r="CL353" s="9">
        <f>IF(CJ353="Mazs",(Pieņēmumi!$DE$35-Pieņēmumi!$DE$34)*CH353,0)</f>
        <v>0</v>
      </c>
      <c r="CM353">
        <v>7</v>
      </c>
      <c r="CN353">
        <v>1</v>
      </c>
      <c r="CO353" s="2">
        <f>CM353/CN353</f>
        <v>7</v>
      </c>
      <c r="CP353" s="6">
        <f>ROUNDUP(IF($A353=1,CM353/Pieņēmumi!$DO$42,IF($A353=2,CM353/Pieņēmumi!$DO$43,IF($A353=3,CM353/Pieņēmumi!$DO$44,CM353/Pieņēmumi!$DO$45))),$CP$10)</f>
        <v>1</v>
      </c>
      <c r="CQ353" s="6">
        <f t="shared" si="272"/>
        <v>7</v>
      </c>
      <c r="CR353" s="6" t="str">
        <f>IF(AND(CQ353&gt;=0,CQ353&lt;Pieņēmumi!$DO$49),0,
IF(AND(CQ353&gt;=Pieņēmumi!$DO$49,CQ353&lt;Pieņēmumi!$DO$50),"Mazs",
IF(AND(CQ353&gt;=Pieņēmumi!$DO$50,CQ353&lt;Pieņēmumi!$DO$51),"Vidējs","Liels")))</f>
        <v>Mazs</v>
      </c>
      <c r="CS353" s="9">
        <f>IF(CR353="Mazs",Pieņēmumi!$DO$34*CP353,IF(CR353="Vidējs",Pieņēmumi!$DO$35*CP353,IF(CR353="Liels",Pieņēmumi!$DO$37*CP353,0)))</f>
        <v>1.151571739807034</v>
      </c>
      <c r="CT353" s="9">
        <f>IF(CR353="Mazs",(Pieņēmumi!$DO$35-Pieņēmumi!$DO$34)*CP353,0)</f>
        <v>0.23731714908185508</v>
      </c>
      <c r="CU353" s="6">
        <f t="shared" si="273"/>
        <v>217</v>
      </c>
      <c r="CV353" s="6">
        <f t="shared" si="274"/>
        <v>13</v>
      </c>
      <c r="CW353" s="2">
        <f t="shared" si="275"/>
        <v>16.692307692307693</v>
      </c>
      <c r="CX353" t="str">
        <f t="shared" si="276"/>
        <v>Vidējā</v>
      </c>
    </row>
    <row r="354" spans="1:102" x14ac:dyDescent="0.25">
      <c r="A354" s="5">
        <v>1</v>
      </c>
      <c r="B354" s="23">
        <v>0.4250175983801886</v>
      </c>
      <c r="C354">
        <v>102</v>
      </c>
      <c r="D354">
        <v>4</v>
      </c>
      <c r="E354" s="2">
        <f t="shared" si="280"/>
        <v>25.5</v>
      </c>
      <c r="F354" s="6">
        <f>ROUNDUP(IF($A354=1,C354/Pieņēmumi!$B$39,IF($A354=2,C354/Pieņēmumi!$B$40,IF($A354=3,C354/Pieņēmumi!$B$41,C354/Pieņēmumi!$B$42))),$F$10)</f>
        <v>6</v>
      </c>
      <c r="G354" s="6">
        <f t="shared" si="261"/>
        <v>17</v>
      </c>
      <c r="H354" s="6" t="str">
        <f>IF(AND(G354&gt;=0,G354&lt;Pieņēmumi!$B$46),0,
IF(AND(G354&gt;= Pieņēmumi!$B$46,G354&lt;Pieņēmumi!$B$47), "Mikro",
IF(AND(G354&gt;=Pieņēmumi!$B$47,G354&lt;Pieņēmumi!$B$48), "Mazs",
IF(AND(G354&gt;=Pieņēmumi!$B$48,G354&lt;Pieņēmumi!$B$49), "Vidējs","Liels"))))</f>
        <v>Vidējs</v>
      </c>
      <c r="I354" s="9">
        <f>IF(H354="Mikro",Pieņēmumi!$B$31*F354*0.5,
IF(H354="Mazs",Pieņēmumi!$B$31*F354,
IF(H354="Vidējs",Pieņēmumi!$B$32*F354,
IF(H354="Liels",Pieņēmumi!$B$34*F354,
0))))</f>
        <v>4.8449612403100772</v>
      </c>
      <c r="J354" s="9">
        <f>IF(H354="Mikro",Pieņēmumi!$B$31*F354*0.5,0)</f>
        <v>0</v>
      </c>
      <c r="K354">
        <v>90</v>
      </c>
      <c r="L354">
        <v>4</v>
      </c>
      <c r="M354" s="2">
        <f t="shared" si="281"/>
        <v>22.5</v>
      </c>
      <c r="N354" s="6">
        <f>ROUNDUP(IF($A354=1,K354/Pieņēmumi!$L$39,IF($A354=2,K354/Pieņēmumi!$L$40,IF($A354=3,K354/Pieņēmumi!$L$41,K354/Pieņēmumi!$L$42))),$N$10)</f>
        <v>5</v>
      </c>
      <c r="O354" s="6">
        <f t="shared" si="262"/>
        <v>18</v>
      </c>
      <c r="P354" s="6" t="str">
        <f>IF(AND(O354&gt;=0,O354&lt;Pieņēmumi!$L$46),0,
IF(AND(O354&gt;= Pieņēmumi!$L$46,O354&lt;Pieņēmumi!$L$47), "Mikro",
IF(AND(O354&gt;=Pieņēmumi!$L$47,O354&lt;Pieņēmumi!$L$48), "Mazs",
IF(AND(O354&gt;=Pieņēmumi!$L$48,O354&lt;Pieņēmumi!$L$49), "Vidējs","Liels"))))</f>
        <v>Vidējs</v>
      </c>
      <c r="Q354" s="9">
        <f>IF(P354="Mikro",Pieņēmumi!$L$31*N354*0.5,
IF(P354="Mazs",Pieņēmumi!$L$31*N354,
IF(P354="Vidējs",Pieņēmumi!$L$32*N354,
IF(P354="Liels",Pieņēmumi!$L$34*N354,
0))))</f>
        <v>4.1989664082687348</v>
      </c>
      <c r="R354" s="9">
        <f>IF(P354="Mikro",Pieņēmumi!$L$31*N354*0.5,0)</f>
        <v>0</v>
      </c>
      <c r="S354">
        <v>90</v>
      </c>
      <c r="T354">
        <v>4</v>
      </c>
      <c r="U354" s="2">
        <f t="shared" si="286"/>
        <v>22.5</v>
      </c>
      <c r="V354" s="6">
        <f>ROUNDUP(IF($A354=1,S354/Pieņēmumi!$V$39,IF($A354=2,S354/Pieņēmumi!$V$40,IF($A354=3,S354/Pieņēmumi!$V$41,S354/Pieņēmumi!$V$42))),$V$10)</f>
        <v>5</v>
      </c>
      <c r="W354" s="6">
        <f t="shared" si="263"/>
        <v>18</v>
      </c>
      <c r="X354" s="6" t="str">
        <f>IF(AND(W354&gt;=0,W354&lt;Pieņēmumi!$V$46),0,
IF(AND(W354&gt;= Pieņēmumi!$V$46,W354&lt;Pieņēmumi!$V$47), "Mikro",
IF(AND(W354&gt;=Pieņēmumi!$V$47,W354&lt;Pieņēmumi!$V$48), "Mazs",
IF(AND(W354&gt;=Pieņēmumi!$V$48,W354&lt;Pieņēmumi!$V$49), "Vidējs","Liels"))))</f>
        <v>Vidējs</v>
      </c>
      <c r="Y354" s="9">
        <f>IF(X354="Mikro",Pieņēmumi!$V$31*V354*0.5,
IF(X354="Mazs",Pieņēmumi!$V$31*V354,
IF(X354="Vidējs",Pieņēmumi!$V$32*V354,
IF(X354="Liels",Pieņēmumi!$V$34*V354,
0))))</f>
        <v>4.3604651162790704</v>
      </c>
      <c r="Z354" s="9">
        <f>IF(X354="Mikro",Pieņēmumi!$V$31*V354*0.5,0)</f>
        <v>0</v>
      </c>
      <c r="AA354">
        <v>97</v>
      </c>
      <c r="AB354">
        <v>4</v>
      </c>
      <c r="AC354" s="2">
        <f t="shared" si="284"/>
        <v>24.25</v>
      </c>
      <c r="AD354" s="6">
        <f>ROUNDUP(IF($A354=1,AA354/Pieņēmumi!$AF$39,IF($A354=2,AA354/Pieņēmumi!$AF$40,IF($A354=3,AA354/Pieņēmumi!$AF$41,AA354/Pieņēmumi!$AF$42))),$AD$10)</f>
        <v>5</v>
      </c>
      <c r="AE354" s="6">
        <f t="shared" si="264"/>
        <v>19.399999999999999</v>
      </c>
      <c r="AF354" s="6" t="str">
        <f>IF(AND(AE354&gt;=0,AE354&lt;Pieņēmumi!$AF$46),0,
IF(AND(AE354&gt;= Pieņēmumi!$AF$46,AE354&lt;Pieņēmumi!$AF$47), "Mikro",
IF(AND(AE354&gt;=Pieņēmumi!$AF$47,AE354&lt;Pieņēmumi!$AF$48), "Mazs",
IF(AND(AE354&gt;=Pieņēmumi!$AF$48,AE354&lt;Pieņēmumi!$AF$49), "Vidējs","Liels"))))</f>
        <v>Vidējs</v>
      </c>
      <c r="AG354" s="9">
        <f>IF(AF354="Mikro",Pieņēmumi!$AF$31*AD354*0.5,
IF(AF354="Mazs",Pieņēmumi!$AF$31*AD354,
IF(AF354="Vidējs",Pieņēmumi!$AF$32*AD354,
IF(AF354="Liels",Pieņēmumi!$AF$34*AD354,
0))))</f>
        <v>5.1679586563307502</v>
      </c>
      <c r="AH354" s="9">
        <f>IF(AF354="Mikro",Pieņēmumi!$AF$31*AD354*0.5,0)</f>
        <v>0</v>
      </c>
      <c r="AI354">
        <v>113</v>
      </c>
      <c r="AJ354">
        <v>4</v>
      </c>
      <c r="AK354" s="2">
        <f t="shared" si="282"/>
        <v>28.25</v>
      </c>
      <c r="AL354" s="6">
        <f>ROUNDUP(IF($A354=1,AI354/Pieņēmumi!$AR$39,IF($A354=2,AI354/Pieņēmumi!$AR$40,IF($A354=3,AI354/Pieņēmumi!$AR$41,AI354/Pieņēmumi!$AR$42))),$AL$10)</f>
        <v>5</v>
      </c>
      <c r="AM354" s="6">
        <f t="shared" si="265"/>
        <v>22.6</v>
      </c>
      <c r="AN354" s="6" t="str">
        <f>IF(AND(AM354&gt;=0,AM354&lt;Pieņēmumi!$AR$46),0,
IF(AND(AM354&gt;= Pieņēmumi!$AR$46,AM354&lt;Pieņēmumi!$AR$47), "Mikro",
IF(AND(AM354&gt;=Pieņēmumi!$AR$47,AM354&lt;Pieņēmumi!$AR$48), "Mazs",
IF(AND(AM354&gt;=Pieņēmumi!$AR$48,AM354&lt;Pieņēmumi!$AR$49), "Vidējs","Liels"))))</f>
        <v>Liels</v>
      </c>
      <c r="AO354" s="9">
        <f>IF(AN354="Mikro",Pieņēmumi!$AR$31*AL354*0.5,
IF(AN354="Mazs",Pieņēmumi!$AR$31*AL354,
IF(AN354="Vidējs",Pieņēmumi!$AR$32*AL354,
IF(AN354="Liels",Pieņēmumi!$AR$34*AL354,
0))))</f>
        <v>6.854256854256854</v>
      </c>
      <c r="AP354" s="9">
        <f>IF(AN354="Mikro",Pieņēmumi!$AR$31*AL354*0.5,0)</f>
        <v>0</v>
      </c>
      <c r="AQ354">
        <v>120</v>
      </c>
      <c r="AR354">
        <v>5</v>
      </c>
      <c r="AS354" s="2">
        <f t="shared" si="283"/>
        <v>24</v>
      </c>
      <c r="AT354" s="6">
        <f>ROUNDUP(IF($A354=1,AQ354/Pieņēmumi!$BC$39,IF($A354=2,AQ354/Pieņēmumi!$BC$40,IF($A354=3,AQ354/Pieņēmumi!$BC$41,AQ354/Pieņēmumi!$BC$42))),$AT$10)</f>
        <v>5</v>
      </c>
      <c r="AU354" s="6">
        <f t="shared" si="266"/>
        <v>24</v>
      </c>
      <c r="AV354" s="6" t="str">
        <f>IF(AND(AU354&gt;=0,AU354&lt;Pieņēmumi!$BC$46),0,
IF(AND(AU354&gt;= Pieņēmumi!$BC$46,AU354&lt;Pieņēmumi!$BC$47), "Mikro",
IF(AND(AU354&gt;=Pieņēmumi!$BC$47,AU354&lt;Pieņēmumi!$BC$48), "Mazs",
IF(AND(AU354&gt;=Pieņēmumi!$BC$48,AU354&lt;Pieņēmumi!$BC$49), "Vidējs","Liels"))))</f>
        <v>Liels</v>
      </c>
      <c r="AW354" s="9">
        <f>IF(AV354="Mikro",Pieņēmumi!$BC$31*AT354*0.5,
IF(AV354="Mazs",Pieņēmumi!$BC$31*AT354,
IF(AV354="Vidējs",Pieņēmumi!$BC$32*AT354,
IF(AV354="Liels",Pieņēmumi!$BC$34*AT354,
0))))</f>
        <v>7.5757575757575761</v>
      </c>
      <c r="AX354" s="9">
        <f>IF(AV354="Mikro",Pieņēmumi!$BC$31*AT354*0.5,0)</f>
        <v>0</v>
      </c>
      <c r="AY354">
        <v>50</v>
      </c>
      <c r="AZ354">
        <v>2</v>
      </c>
      <c r="BA354" s="2">
        <f t="shared" si="287"/>
        <v>25</v>
      </c>
      <c r="BB354" s="6">
        <f>ROUNDUP(IF($A354=1,AY354/Pieņēmumi!$BN$39,IF($A354=2,AY354/Pieņēmumi!$BN$40,IF($A354=3,AY354/Pieņēmumi!$BN$41,AY354/Pieņēmumi!$BN$42))),$BB$10)</f>
        <v>2</v>
      </c>
      <c r="BC354" s="6">
        <f t="shared" si="267"/>
        <v>25</v>
      </c>
      <c r="BD354" s="6" t="str">
        <f>IF(AND(BC354&gt;=0,BC354&lt;Pieņēmumi!$BN$46),0,
IF(AND(BC354&gt;= Pieņēmumi!$BN$46,BC354&lt;Pieņēmumi!$BN$47), "Mikro",
IF(AND(BC354&gt;=Pieņēmumi!$BN$47,BC354&lt;Pieņēmumi!$BN$48), "Mazs",
IF(AND(BC354&gt;=Pieņēmumi!$BN$48,BC354&lt;Pieņēmumi!$BN$49), "Vidējs","Liels"))))</f>
        <v>Liels</v>
      </c>
      <c r="BE354" s="9">
        <f>IF(BD354="Mikro",Pieņēmumi!$BN$31*BB354*0.5,
IF(BD354="Mazs",Pieņēmumi!$BN$31*BB354,
IF(BD354="Vidējs",Pieņēmumi!$BN$32*BB354,
IF(BD354="Liels",Pieņēmumi!$BN$34*BB354,
0))))</f>
        <v>3.1746031746031744</v>
      </c>
      <c r="BF354" s="9">
        <f>IF(BD354="Mikro",Pieņēmumi!$BN$31*BB354*0.5,0)</f>
        <v>0</v>
      </c>
      <c r="BG354">
        <v>41</v>
      </c>
      <c r="BH354">
        <v>2</v>
      </c>
      <c r="BI354" s="2">
        <f t="shared" si="285"/>
        <v>20.5</v>
      </c>
      <c r="BJ354" s="6">
        <f>ROUNDUP(IF($A354=1,BG354/Pieņēmumi!$BY$39,IF($A354=2,BG354/Pieņēmumi!$BY$40,IF($A354=3,BG354/Pieņēmumi!$BY$41,BG354/Pieņēmumi!$BY$42))),$BJ$10)</f>
        <v>2</v>
      </c>
      <c r="BK354" s="6">
        <f t="shared" si="268"/>
        <v>20.5</v>
      </c>
      <c r="BL354" s="6" t="str">
        <f>IF(AND(BK354&gt;=0,BK354&lt;Pieņēmumi!$BY$46),0,
IF(AND(BK354&gt;= Pieņēmumi!$BY$46,BK354&lt;Pieņēmumi!$BY$47), "Mikro",
IF(AND(BK354&gt;=Pieņēmumi!$BY$47,BK354&lt;Pieņēmumi!$BY$48), "Mazs",
IF(AND(BK354&gt;=Pieņēmumi!$BY$48,BK354&lt;Pieņēmumi!$BY$49), "Vidējs","Liels"))))</f>
        <v>Vidējs</v>
      </c>
      <c r="BM354" s="9">
        <f>IF(BL354="Mikro",Pieņēmumi!$BY$31*BJ354*0.5,
IF(BL354="Mazs",Pieņēmumi!$BY$31*BJ354,
IF(BL354="Vidējs",Pieņēmumi!$BY$32*BJ354,
IF(BL354="Liels",Pieņēmumi!$BY$34*BJ354,
0))))</f>
        <v>2.5839793281653747</v>
      </c>
      <c r="BN354" s="9">
        <f>IF(BL354="Mikro",Pieņēmumi!$BY$31*BJ354*0.5,0)</f>
        <v>0</v>
      </c>
      <c r="BO354">
        <v>0</v>
      </c>
      <c r="BP354">
        <v>0</v>
      </c>
      <c r="BQ354" s="2">
        <v>0</v>
      </c>
      <c r="BR354" s="6">
        <f>ROUNDUP(IF($A354=1,BO354/Pieņēmumi!$CJ$39,IF($A354=2,BO354/Pieņēmumi!$CJ$40,IF($A354=3,BO354/Pieņēmumi!$CJ$41,BO354/Pieņēmumi!$CJ$42))),$BR$10)</f>
        <v>0</v>
      </c>
      <c r="BS354" s="6">
        <f t="shared" si="269"/>
        <v>0</v>
      </c>
      <c r="BT354" s="6">
        <f>IF(AND(BS354&gt;=0,BS354&lt;Pieņēmumi!$CJ$46),0,
IF(AND(BS354&gt;= Pieņēmumi!$CJ$46,BS354&lt;Pieņēmumi!$CJ$47), "Mikro",
IF(AND(BS354&gt;=Pieņēmumi!$CJ$47,BS354&lt;Pieņēmumi!$CJ$48), "Mazs",
IF(AND(BS354&gt;=Pieņēmumi!$CJ$48,BS354&lt;Pieņēmumi!$CJ$49), "Vidējs","Liels"))))</f>
        <v>0</v>
      </c>
      <c r="BU354" s="9">
        <f>IF(BT354="Mikro",Pieņēmumi!$CJ$31*BR354*0.5,
IF(BT354="Mazs",Pieņēmumi!$CJ$31*BR354,
IF(BT354="Vidējs",Pieņēmumi!$CJ$32*BR354,
IF(BT354="Liels",Pieņēmumi!$CJ$34*BR354,
0))))</f>
        <v>0</v>
      </c>
      <c r="BV354" s="9">
        <f>IF(BT354="Mikro",Pieņēmumi!$CJ$31*BR354*0.5,0)</f>
        <v>0</v>
      </c>
      <c r="BW354">
        <v>0</v>
      </c>
      <c r="BX354">
        <v>0</v>
      </c>
      <c r="BY354" s="2">
        <v>0</v>
      </c>
      <c r="BZ354" s="6">
        <f>ROUNDUP(IF($A354=1,BW354/Pieņēmumi!$CU$42,IF($A354=2,BW354/Pieņēmumi!$CU$43,IF($A354=3,BW354/Pieņēmumi!$CU$44,BW354/Pieņēmumi!$CU$45))),$CH$10)</f>
        <v>0</v>
      </c>
      <c r="CA354" s="6">
        <f t="shared" si="270"/>
        <v>0</v>
      </c>
      <c r="CB354" s="6">
        <f>IF(AND(CA354&gt;=0,CA354&lt;Pieņēmumi!$CU$49),0,
IF(AND(CA354&gt;=Pieņēmumi!$CU$49,CA354&lt;Pieņēmumi!$CU$50),"Mazs",
IF(AND(CA354&gt;=Pieņēmumi!$CU$50,CA354&lt;Pieņēmumi!$CU$51),"Vidējs","Liels")))</f>
        <v>0</v>
      </c>
      <c r="CC354" s="9">
        <f>IF(CB354="Mazs",Pieņēmumi!$CU$34*BZ354,IF(CB354="Vidējs",Pieņēmumi!$CU$35*BZ354,IF(CB354="Liels",Pieņēmumi!$CU$37*BZ354,0)))</f>
        <v>0</v>
      </c>
      <c r="CD354" s="9">
        <f>IF(CB354="Mazs",(Pieņēmumi!$CU$35-Pieņēmumi!$CU$34)*BZ354,0)</f>
        <v>0</v>
      </c>
      <c r="CE354">
        <v>0</v>
      </c>
      <c r="CF354">
        <v>0</v>
      </c>
      <c r="CG354" s="2">
        <v>0</v>
      </c>
      <c r="CH354" s="6">
        <f>ROUNDUP(IF($A354=1,CE354/Pieņēmumi!$DE$42,IF($A354=2,CE354/Pieņēmumi!$DE$43,IF($A354=3,CE354/Pieņēmumi!$DE$44,CE354/Pieņēmumi!$DE$45))),$CH$10)</f>
        <v>0</v>
      </c>
      <c r="CI354" s="6">
        <f t="shared" si="271"/>
        <v>0</v>
      </c>
      <c r="CJ354" s="6">
        <f>IF(AND(CI354&gt;=0,CI354&lt;Pieņēmumi!$DE$49),0,
IF(AND(CI354&gt;=Pieņēmumi!$DE$49,CI354&lt;Pieņēmumi!$DE$50),"Mazs",
IF(AND(CI354&gt;=Pieņēmumi!$DE$50,CI354&lt;Pieņēmumi!$DE$51),"Vidējs","Liels")))</f>
        <v>0</v>
      </c>
      <c r="CK354" s="9">
        <f>IF(CJ354="Mazs",Pieņēmumi!$DE$34*CH354,IF(CJ354="Vidējs",Pieņēmumi!$DE$35*CH354,IF(CJ354="Liels",Pieņēmumi!$DE$37*CH354,0)))</f>
        <v>0</v>
      </c>
      <c r="CL354" s="9">
        <f>IF(CJ354="Mazs",(Pieņēmumi!$DE$35-Pieņēmumi!$DE$34)*CH354,0)</f>
        <v>0</v>
      </c>
      <c r="CM354">
        <v>0</v>
      </c>
      <c r="CN354">
        <v>0</v>
      </c>
      <c r="CO354" s="2">
        <v>0</v>
      </c>
      <c r="CP354" s="6">
        <f>ROUNDUP(IF($A354=1,CM354/Pieņēmumi!$DO$42,IF($A354=2,CM354/Pieņēmumi!$DO$43,IF($A354=3,CM354/Pieņēmumi!$DO$44,CM354/Pieņēmumi!$DO$45))),$CP$10)</f>
        <v>0</v>
      </c>
      <c r="CQ354" s="6">
        <f t="shared" si="272"/>
        <v>0</v>
      </c>
      <c r="CR354" s="6">
        <f>IF(AND(CQ354&gt;=0,CQ354&lt;Pieņēmumi!$DO$49),0,
IF(AND(CQ354&gt;=Pieņēmumi!$DO$49,CQ354&lt;Pieņēmumi!$DO$50),"Mazs",
IF(AND(CQ354&gt;=Pieņēmumi!$DO$50,CQ354&lt;Pieņēmumi!$DO$51),"Vidējs","Liels")))</f>
        <v>0</v>
      </c>
      <c r="CS354" s="9">
        <f>IF(CR354="Mazs",Pieņēmumi!$DO$34*CP354,IF(CR354="Vidējs",Pieņēmumi!$DO$35*CP354,IF(CR354="Liels",Pieņēmumi!$DO$37*CP354,0)))</f>
        <v>0</v>
      </c>
      <c r="CT354" s="9">
        <f>IF(CR354="Mazs",(Pieņēmumi!$DO$35-Pieņēmumi!$DO$34)*CP354,0)</f>
        <v>0</v>
      </c>
      <c r="CU354" s="6">
        <f t="shared" si="273"/>
        <v>703</v>
      </c>
      <c r="CV354" s="6">
        <f t="shared" si="274"/>
        <v>29</v>
      </c>
      <c r="CW354" s="2">
        <f t="shared" si="275"/>
        <v>24.241379310344829</v>
      </c>
      <c r="CX354" t="str">
        <f t="shared" si="276"/>
        <v>Lielā</v>
      </c>
    </row>
    <row r="355" spans="1:102" x14ac:dyDescent="0.25">
      <c r="A355" s="5">
        <v>1</v>
      </c>
      <c r="B355" s="23">
        <v>0.42268002637990731</v>
      </c>
      <c r="C355">
        <v>74</v>
      </c>
      <c r="D355">
        <v>6</v>
      </c>
      <c r="E355" s="2">
        <f t="shared" si="280"/>
        <v>12.333333333333334</v>
      </c>
      <c r="F355" s="6">
        <f>ROUNDUP(IF($A355=1,C355/Pieņēmumi!$B$39,IF($A355=2,C355/Pieņēmumi!$B$40,IF($A355=3,C355/Pieņēmumi!$B$41,C355/Pieņēmumi!$B$42))),$F$10)</f>
        <v>4</v>
      </c>
      <c r="G355" s="6">
        <f t="shared" si="261"/>
        <v>18.5</v>
      </c>
      <c r="H355" s="6" t="str">
        <f>IF(AND(G355&gt;=0,G355&lt;Pieņēmumi!$B$46),0,
IF(AND(G355&gt;= Pieņēmumi!$B$46,G355&lt;Pieņēmumi!$B$47), "Mikro",
IF(AND(G355&gt;=Pieņēmumi!$B$47,G355&lt;Pieņēmumi!$B$48), "Mazs",
IF(AND(G355&gt;=Pieņēmumi!$B$48,G355&lt;Pieņēmumi!$B$49), "Vidējs","Liels"))))</f>
        <v>Vidējs</v>
      </c>
      <c r="I355" s="9">
        <f>IF(H355="Mikro",Pieņēmumi!$B$31*F355*0.5,
IF(H355="Mazs",Pieņēmumi!$B$31*F355,
IF(H355="Vidējs",Pieņēmumi!$B$32*F355,
IF(H355="Liels",Pieņēmumi!$B$34*F355,
0))))</f>
        <v>3.229974160206718</v>
      </c>
      <c r="J355" s="9">
        <f>IF(H355="Mikro",Pieņēmumi!$B$31*F355*0.5,0)</f>
        <v>0</v>
      </c>
      <c r="K355">
        <v>39</v>
      </c>
      <c r="L355">
        <v>3</v>
      </c>
      <c r="M355" s="2">
        <f t="shared" si="281"/>
        <v>13</v>
      </c>
      <c r="N355" s="6">
        <f>ROUNDUP(IF($A355=1,K355/Pieņēmumi!$L$39,IF($A355=2,K355/Pieņēmumi!$L$40,IF($A355=3,K355/Pieņēmumi!$L$41,K355/Pieņēmumi!$L$42))),$N$10)</f>
        <v>2</v>
      </c>
      <c r="O355" s="6">
        <f t="shared" si="262"/>
        <v>19.5</v>
      </c>
      <c r="P355" s="6" t="str">
        <f>IF(AND(O355&gt;=0,O355&lt;Pieņēmumi!$L$46),0,
IF(AND(O355&gt;= Pieņēmumi!$L$46,O355&lt;Pieņēmumi!$L$47), "Mikro",
IF(AND(O355&gt;=Pieņēmumi!$L$47,O355&lt;Pieņēmumi!$L$48), "Mazs",
IF(AND(O355&gt;=Pieņēmumi!$L$48,O355&lt;Pieņēmumi!$L$49), "Vidējs","Liels"))))</f>
        <v>Vidējs</v>
      </c>
      <c r="Q355" s="9">
        <f>IF(P355="Mikro",Pieņēmumi!$L$31*N355*0.5,
IF(P355="Mazs",Pieņēmumi!$L$31*N355,
IF(P355="Vidējs",Pieņēmumi!$L$32*N355,
IF(P355="Liels",Pieņēmumi!$L$34*N355,
0))))</f>
        <v>1.6795865633074938</v>
      </c>
      <c r="R355" s="9">
        <f>IF(P355="Mikro",Pieņēmumi!$L$31*N355*0.5,0)</f>
        <v>0</v>
      </c>
      <c r="S355">
        <v>23</v>
      </c>
      <c r="T355">
        <v>2</v>
      </c>
      <c r="U355" s="2">
        <f t="shared" si="286"/>
        <v>11.5</v>
      </c>
      <c r="V355" s="6">
        <f>ROUNDUP(IF($A355=1,S355/Pieņēmumi!$V$39,IF($A355=2,S355/Pieņēmumi!$V$40,IF($A355=3,S355/Pieņēmumi!$V$41,S355/Pieņēmumi!$V$42))),$V$10)</f>
        <v>2</v>
      </c>
      <c r="W355" s="6">
        <f t="shared" si="263"/>
        <v>11.5</v>
      </c>
      <c r="X355" s="6" t="str">
        <f>IF(AND(W355&gt;=0,W355&lt;Pieņēmumi!$V$46),0,
IF(AND(W355&gt;= Pieņēmumi!$V$46,W355&lt;Pieņēmumi!$V$47), "Mikro",
IF(AND(W355&gt;=Pieņēmumi!$V$47,W355&lt;Pieņēmumi!$V$48), "Mazs",
IF(AND(W355&gt;=Pieņēmumi!$V$48,W355&lt;Pieņēmumi!$V$49), "Vidējs","Liels"))))</f>
        <v>Mazs</v>
      </c>
      <c r="Y355" s="9">
        <f>IF(X355="Mikro",Pieņēmumi!$V$31*V355*0.5,
IF(X355="Mazs",Pieņēmumi!$V$31*V355,
IF(X355="Vidējs",Pieņēmumi!$V$32*V355,
IF(X355="Liels",Pieņēmumi!$V$34*V355,
0))))</f>
        <v>1.5561780267662622</v>
      </c>
      <c r="Z355" s="9">
        <f>IF(X355="Mikro",Pieņēmumi!$V$31*V355*0.5,0)</f>
        <v>0</v>
      </c>
      <c r="AA355">
        <v>36</v>
      </c>
      <c r="AB355">
        <v>3</v>
      </c>
      <c r="AC355" s="2">
        <f t="shared" si="284"/>
        <v>12</v>
      </c>
      <c r="AD355" s="6">
        <f>ROUNDUP(IF($A355=1,AA355/Pieņēmumi!$AF$39,IF($A355=2,AA355/Pieņēmumi!$AF$40,IF($A355=3,AA355/Pieņēmumi!$AF$41,AA355/Pieņēmumi!$AF$42))),$AD$10)</f>
        <v>2</v>
      </c>
      <c r="AE355" s="6">
        <f t="shared" si="264"/>
        <v>18</v>
      </c>
      <c r="AF355" s="6" t="str">
        <f>IF(AND(AE355&gt;=0,AE355&lt;Pieņēmumi!$AF$46),0,
IF(AND(AE355&gt;= Pieņēmumi!$AF$46,AE355&lt;Pieņēmumi!$AF$47), "Mikro",
IF(AND(AE355&gt;=Pieņēmumi!$AF$47,AE355&lt;Pieņēmumi!$AF$48), "Mazs",
IF(AND(AE355&gt;=Pieņēmumi!$AF$48,AE355&lt;Pieņēmumi!$AF$49), "Vidējs","Liels"))))</f>
        <v>Vidējs</v>
      </c>
      <c r="AG355" s="9">
        <f>IF(AF355="Mikro",Pieņēmumi!$AF$31*AD355*0.5,
IF(AF355="Mazs",Pieņēmumi!$AF$31*AD355,
IF(AF355="Vidējs",Pieņēmumi!$AF$32*AD355,
IF(AF355="Liels",Pieņēmumi!$AF$34*AD355,
0))))</f>
        <v>2.0671834625323</v>
      </c>
      <c r="AH355" s="9">
        <f>IF(AF355="Mikro",Pieņēmumi!$AF$31*AD355*0.5,0)</f>
        <v>0</v>
      </c>
      <c r="AI355">
        <v>0</v>
      </c>
      <c r="AJ355">
        <v>0</v>
      </c>
      <c r="AK355" s="2">
        <v>0</v>
      </c>
      <c r="AL355" s="6">
        <f>ROUNDUP(IF($A355=1,AI355/Pieņēmumi!$AR$39,IF($A355=2,AI355/Pieņēmumi!$AR$40,IF($A355=3,AI355/Pieņēmumi!$AR$41,AI355/Pieņēmumi!$AR$42))),$AL$10)</f>
        <v>0</v>
      </c>
      <c r="AM355" s="6">
        <f t="shared" si="265"/>
        <v>0</v>
      </c>
      <c r="AN355" s="6">
        <f>IF(AND(AM355&gt;=0,AM355&lt;Pieņēmumi!$AR$46),0,
IF(AND(AM355&gt;= Pieņēmumi!$AR$46,AM355&lt;Pieņēmumi!$AR$47), "Mikro",
IF(AND(AM355&gt;=Pieņēmumi!$AR$47,AM355&lt;Pieņēmumi!$AR$48), "Mazs",
IF(AND(AM355&gt;=Pieņēmumi!$AR$48,AM355&lt;Pieņēmumi!$AR$49), "Vidējs","Liels"))))</f>
        <v>0</v>
      </c>
      <c r="AO355" s="9">
        <f>IF(AN355="Mikro",Pieņēmumi!$AR$31*AL355*0.5,
IF(AN355="Mazs",Pieņēmumi!$AR$31*AL355,
IF(AN355="Vidējs",Pieņēmumi!$AR$32*AL355,
IF(AN355="Liels",Pieņēmumi!$AR$34*AL355,
0))))</f>
        <v>0</v>
      </c>
      <c r="AP355" s="9">
        <f>IF(AN355="Mikro",Pieņēmumi!$AR$31*AL355*0.5,0)</f>
        <v>0</v>
      </c>
      <c r="AQ355">
        <v>0</v>
      </c>
      <c r="AR355">
        <v>0</v>
      </c>
      <c r="AS355" s="2">
        <v>0</v>
      </c>
      <c r="AT355" s="6">
        <f>ROUNDUP(IF($A355=1,AQ355/Pieņēmumi!$BC$39,IF($A355=2,AQ355/Pieņēmumi!$BC$40,IF($A355=3,AQ355/Pieņēmumi!$BC$41,AQ355/Pieņēmumi!$BC$42))),$AT$10)</f>
        <v>0</v>
      </c>
      <c r="AU355" s="6">
        <f t="shared" si="266"/>
        <v>0</v>
      </c>
      <c r="AV355" s="6">
        <f>IF(AND(AU355&gt;=0,AU355&lt;Pieņēmumi!$BC$46),0,
IF(AND(AU355&gt;= Pieņēmumi!$BC$46,AU355&lt;Pieņēmumi!$BC$47), "Mikro",
IF(AND(AU355&gt;=Pieņēmumi!$BC$47,AU355&lt;Pieņēmumi!$BC$48), "Mazs",
IF(AND(AU355&gt;=Pieņēmumi!$BC$48,AU355&lt;Pieņēmumi!$BC$49), "Vidējs","Liels"))))</f>
        <v>0</v>
      </c>
      <c r="AW355" s="9">
        <f>IF(AV355="Mikro",Pieņēmumi!$BC$31*AT355*0.5,
IF(AV355="Mazs",Pieņēmumi!$BC$31*AT355,
IF(AV355="Vidējs",Pieņēmumi!$BC$32*AT355,
IF(AV355="Liels",Pieņēmumi!$BC$34*AT355,
0))))</f>
        <v>0</v>
      </c>
      <c r="AX355" s="9">
        <f>IF(AV355="Mikro",Pieņēmumi!$BC$31*AT355*0.5,0)</f>
        <v>0</v>
      </c>
      <c r="AY355">
        <v>0</v>
      </c>
      <c r="AZ355">
        <v>0</v>
      </c>
      <c r="BA355" s="2">
        <v>0</v>
      </c>
      <c r="BB355" s="6">
        <f>ROUNDUP(IF($A355=1,AY355/Pieņēmumi!$BN$39,IF($A355=2,AY355/Pieņēmumi!$BN$40,IF($A355=3,AY355/Pieņēmumi!$BN$41,AY355/Pieņēmumi!$BN$42))),$BB$10)</f>
        <v>0</v>
      </c>
      <c r="BC355" s="6">
        <f t="shared" si="267"/>
        <v>0</v>
      </c>
      <c r="BD355" s="6">
        <f>IF(AND(BC355&gt;=0,BC355&lt;Pieņēmumi!$BN$46),0,
IF(AND(BC355&gt;= Pieņēmumi!$BN$46,BC355&lt;Pieņēmumi!$BN$47), "Mikro",
IF(AND(BC355&gt;=Pieņēmumi!$BN$47,BC355&lt;Pieņēmumi!$BN$48), "Mazs",
IF(AND(BC355&gt;=Pieņēmumi!$BN$48,BC355&lt;Pieņēmumi!$BN$49), "Vidējs","Liels"))))</f>
        <v>0</v>
      </c>
      <c r="BE355" s="9">
        <f>IF(BD355="Mikro",Pieņēmumi!$BN$31*BB355*0.5,
IF(BD355="Mazs",Pieņēmumi!$BN$31*BB355,
IF(BD355="Vidējs",Pieņēmumi!$BN$32*BB355,
IF(BD355="Liels",Pieņēmumi!$BN$34*BB355,
0))))</f>
        <v>0</v>
      </c>
      <c r="BF355" s="9">
        <f>IF(BD355="Mikro",Pieņēmumi!$BN$31*BB355*0.5,0)</f>
        <v>0</v>
      </c>
      <c r="BG355">
        <v>0</v>
      </c>
      <c r="BH355">
        <v>0</v>
      </c>
      <c r="BI355" s="2">
        <v>0</v>
      </c>
      <c r="BJ355" s="6">
        <f>ROUNDUP(IF($A355=1,BG355/Pieņēmumi!$BY$39,IF($A355=2,BG355/Pieņēmumi!$BY$40,IF($A355=3,BG355/Pieņēmumi!$BY$41,BG355/Pieņēmumi!$BY$42))),$BJ$10)</f>
        <v>0</v>
      </c>
      <c r="BK355" s="6">
        <f t="shared" si="268"/>
        <v>0</v>
      </c>
      <c r="BL355" s="6">
        <f>IF(AND(BK355&gt;=0,BK355&lt;Pieņēmumi!$BY$46),0,
IF(AND(BK355&gt;= Pieņēmumi!$BY$46,BK355&lt;Pieņēmumi!$BY$47), "Mikro",
IF(AND(BK355&gt;=Pieņēmumi!$BY$47,BK355&lt;Pieņēmumi!$BY$48), "Mazs",
IF(AND(BK355&gt;=Pieņēmumi!$BY$48,BK355&lt;Pieņēmumi!$BY$49), "Vidējs","Liels"))))</f>
        <v>0</v>
      </c>
      <c r="BM355" s="9">
        <f>IF(BL355="Mikro",Pieņēmumi!$BY$31*BJ355*0.5,
IF(BL355="Mazs",Pieņēmumi!$BY$31*BJ355,
IF(BL355="Vidējs",Pieņēmumi!$BY$32*BJ355,
IF(BL355="Liels",Pieņēmumi!$BY$34*BJ355,
0))))</f>
        <v>0</v>
      </c>
      <c r="BN355" s="9">
        <f>IF(BL355="Mikro",Pieņēmumi!$BY$31*BJ355*0.5,0)</f>
        <v>0</v>
      </c>
      <c r="BO355">
        <v>0</v>
      </c>
      <c r="BP355">
        <v>0</v>
      </c>
      <c r="BQ355" s="2">
        <v>0</v>
      </c>
      <c r="BR355" s="6">
        <f>ROUNDUP(IF($A355=1,BO355/Pieņēmumi!$CJ$39,IF($A355=2,BO355/Pieņēmumi!$CJ$40,IF($A355=3,BO355/Pieņēmumi!$CJ$41,BO355/Pieņēmumi!$CJ$42))),$BR$10)</f>
        <v>0</v>
      </c>
      <c r="BS355" s="6">
        <f t="shared" si="269"/>
        <v>0</v>
      </c>
      <c r="BT355" s="6">
        <f>IF(AND(BS355&gt;=0,BS355&lt;Pieņēmumi!$CJ$46),0,
IF(AND(BS355&gt;= Pieņēmumi!$CJ$46,BS355&lt;Pieņēmumi!$CJ$47), "Mikro",
IF(AND(BS355&gt;=Pieņēmumi!$CJ$47,BS355&lt;Pieņēmumi!$CJ$48), "Mazs",
IF(AND(BS355&gt;=Pieņēmumi!$CJ$48,BS355&lt;Pieņēmumi!$CJ$49), "Vidējs","Liels"))))</f>
        <v>0</v>
      </c>
      <c r="BU355" s="9">
        <f>IF(BT355="Mikro",Pieņēmumi!$CJ$31*BR355*0.5,
IF(BT355="Mazs",Pieņēmumi!$CJ$31*BR355,
IF(BT355="Vidējs",Pieņēmumi!$CJ$32*BR355,
IF(BT355="Liels",Pieņēmumi!$CJ$34*BR355,
0))))</f>
        <v>0</v>
      </c>
      <c r="BV355" s="9">
        <f>IF(BT355="Mikro",Pieņēmumi!$CJ$31*BR355*0.5,0)</f>
        <v>0</v>
      </c>
      <c r="BW355">
        <v>0</v>
      </c>
      <c r="BX355">
        <v>0</v>
      </c>
      <c r="BY355" s="2">
        <v>0</v>
      </c>
      <c r="BZ355" s="6">
        <f>ROUNDUP(IF($A355=1,BW355/Pieņēmumi!$CU$42,IF($A355=2,BW355/Pieņēmumi!$CU$43,IF($A355=3,BW355/Pieņēmumi!$CU$44,BW355/Pieņēmumi!$CU$45))),$CH$10)</f>
        <v>0</v>
      </c>
      <c r="CA355" s="6">
        <f t="shared" si="270"/>
        <v>0</v>
      </c>
      <c r="CB355" s="6">
        <f>IF(AND(CA355&gt;=0,CA355&lt;Pieņēmumi!$CU$49),0,
IF(AND(CA355&gt;=Pieņēmumi!$CU$49,CA355&lt;Pieņēmumi!$CU$50),"Mazs",
IF(AND(CA355&gt;=Pieņēmumi!$CU$50,CA355&lt;Pieņēmumi!$CU$51),"Vidējs","Liels")))</f>
        <v>0</v>
      </c>
      <c r="CC355" s="9">
        <f>IF(CB355="Mazs",Pieņēmumi!$CU$34*BZ355,IF(CB355="Vidējs",Pieņēmumi!$CU$35*BZ355,IF(CB355="Liels",Pieņēmumi!$CU$37*BZ355,0)))</f>
        <v>0</v>
      </c>
      <c r="CD355" s="9">
        <f>IF(CB355="Mazs",(Pieņēmumi!$CU$35-Pieņēmumi!$CU$34)*BZ355,0)</f>
        <v>0</v>
      </c>
      <c r="CE355">
        <v>0</v>
      </c>
      <c r="CF355">
        <v>0</v>
      </c>
      <c r="CG355" s="2">
        <v>0</v>
      </c>
      <c r="CH355" s="6">
        <f>ROUNDUP(IF($A355=1,CE355/Pieņēmumi!$DE$42,IF($A355=2,CE355/Pieņēmumi!$DE$43,IF($A355=3,CE355/Pieņēmumi!$DE$44,CE355/Pieņēmumi!$DE$45))),$CH$10)</f>
        <v>0</v>
      </c>
      <c r="CI355" s="6">
        <f t="shared" si="271"/>
        <v>0</v>
      </c>
      <c r="CJ355" s="6">
        <f>IF(AND(CI355&gt;=0,CI355&lt;Pieņēmumi!$DE$49),0,
IF(AND(CI355&gt;=Pieņēmumi!$DE$49,CI355&lt;Pieņēmumi!$DE$50),"Mazs",
IF(AND(CI355&gt;=Pieņēmumi!$DE$50,CI355&lt;Pieņēmumi!$DE$51),"Vidējs","Liels")))</f>
        <v>0</v>
      </c>
      <c r="CK355" s="9">
        <f>IF(CJ355="Mazs",Pieņēmumi!$DE$34*CH355,IF(CJ355="Vidējs",Pieņēmumi!$DE$35*CH355,IF(CJ355="Liels",Pieņēmumi!$DE$37*CH355,0)))</f>
        <v>0</v>
      </c>
      <c r="CL355" s="9">
        <f>IF(CJ355="Mazs",(Pieņēmumi!$DE$35-Pieņēmumi!$DE$34)*CH355,0)</f>
        <v>0</v>
      </c>
      <c r="CM355">
        <v>0</v>
      </c>
      <c r="CN355">
        <v>0</v>
      </c>
      <c r="CO355" s="2">
        <v>0</v>
      </c>
      <c r="CP355" s="6">
        <f>ROUNDUP(IF($A355=1,CM355/Pieņēmumi!$DO$42,IF($A355=2,CM355/Pieņēmumi!$DO$43,IF($A355=3,CM355/Pieņēmumi!$DO$44,CM355/Pieņēmumi!$DO$45))),$CP$10)</f>
        <v>0</v>
      </c>
      <c r="CQ355" s="6">
        <f t="shared" si="272"/>
        <v>0</v>
      </c>
      <c r="CR355" s="6">
        <f>IF(AND(CQ355&gt;=0,CQ355&lt;Pieņēmumi!$DO$49),0,
IF(AND(CQ355&gt;=Pieņēmumi!$DO$49,CQ355&lt;Pieņēmumi!$DO$50),"Mazs",
IF(AND(CQ355&gt;=Pieņēmumi!$DO$50,CQ355&lt;Pieņēmumi!$DO$51),"Vidējs","Liels")))</f>
        <v>0</v>
      </c>
      <c r="CS355" s="9">
        <f>IF(CR355="Mazs",Pieņēmumi!$DO$34*CP355,IF(CR355="Vidējs",Pieņēmumi!$DO$35*CP355,IF(CR355="Liels",Pieņēmumi!$DO$37*CP355,0)))</f>
        <v>0</v>
      </c>
      <c r="CT355" s="9">
        <f>IF(CR355="Mazs",(Pieņēmumi!$DO$35-Pieņēmumi!$DO$34)*CP355,0)</f>
        <v>0</v>
      </c>
      <c r="CU355" s="6">
        <f t="shared" si="273"/>
        <v>172</v>
      </c>
      <c r="CV355" s="6">
        <f t="shared" si="274"/>
        <v>14</v>
      </c>
      <c r="CW355" s="2">
        <f t="shared" si="275"/>
        <v>12.285714285714286</v>
      </c>
      <c r="CX355" t="str">
        <f t="shared" si="276"/>
        <v>Vidējā</v>
      </c>
    </row>
    <row r="356" spans="1:102" x14ac:dyDescent="0.25">
      <c r="A356" s="5">
        <v>3</v>
      </c>
      <c r="B356" s="23">
        <v>0.42263768018622749</v>
      </c>
      <c r="C356">
        <v>31</v>
      </c>
      <c r="D356">
        <v>2</v>
      </c>
      <c r="E356" s="2">
        <f t="shared" si="280"/>
        <v>15.5</v>
      </c>
      <c r="F356" s="6">
        <f>ROUNDUP(IF($A356=1,C356/Pieņēmumi!$B$39,IF($A356=2,C356/Pieņēmumi!$B$40,IF($A356=3,C356/Pieņēmumi!$B$41,C356/Pieņēmumi!$B$42))),$F$10)</f>
        <v>2</v>
      </c>
      <c r="G356" s="6">
        <f t="shared" si="261"/>
        <v>15.5</v>
      </c>
      <c r="H356" s="6" t="str">
        <f>IF(AND(G356&gt;=0,G356&lt;Pieņēmumi!$B$46),0,
IF(AND(G356&gt;= Pieņēmumi!$B$46,G356&lt;Pieņēmumi!$B$47), "Mikro",
IF(AND(G356&gt;=Pieņēmumi!$B$47,G356&lt;Pieņēmumi!$B$48), "Mazs",
IF(AND(G356&gt;=Pieņēmumi!$B$48,G356&lt;Pieņēmumi!$B$49), "Vidējs","Liels"))))</f>
        <v>Vidējs</v>
      </c>
      <c r="I356" s="9">
        <f>IF(H356="Mikro",Pieņēmumi!$B$31*F356*0.5,
IF(H356="Mazs",Pieņēmumi!$B$31*F356,
IF(H356="Vidējs",Pieņēmumi!$B$32*F356,
IF(H356="Liels",Pieņēmumi!$B$34*F356,
0))))</f>
        <v>1.614987080103359</v>
      </c>
      <c r="J356" s="9">
        <f>IF(H356="Mikro",Pieņēmumi!$B$31*F356*0.5,0)</f>
        <v>0</v>
      </c>
      <c r="K356">
        <v>34</v>
      </c>
      <c r="L356">
        <v>2</v>
      </c>
      <c r="M356" s="2">
        <f t="shared" si="281"/>
        <v>17</v>
      </c>
      <c r="N356" s="6">
        <f>ROUNDUP(IF($A356=1,K356/Pieņēmumi!$L$39,IF($A356=2,K356/Pieņēmumi!$L$40,IF($A356=3,K356/Pieņēmumi!$L$41,K356/Pieņēmumi!$L$42))),$N$10)</f>
        <v>2</v>
      </c>
      <c r="O356" s="6">
        <f t="shared" si="262"/>
        <v>17</v>
      </c>
      <c r="P356" s="6" t="str">
        <f>IF(AND(O356&gt;=0,O356&lt;Pieņēmumi!$L$46),0,
IF(AND(O356&gt;= Pieņēmumi!$L$46,O356&lt;Pieņēmumi!$L$47), "Mikro",
IF(AND(O356&gt;=Pieņēmumi!$L$47,O356&lt;Pieņēmumi!$L$48), "Mazs",
IF(AND(O356&gt;=Pieņēmumi!$L$48,O356&lt;Pieņēmumi!$L$49), "Vidējs","Liels"))))</f>
        <v>Vidējs</v>
      </c>
      <c r="Q356" s="9">
        <f>IF(P356="Mikro",Pieņēmumi!$L$31*N356*0.5,
IF(P356="Mazs",Pieņēmumi!$L$31*N356,
IF(P356="Vidējs",Pieņēmumi!$L$32*N356,
IF(P356="Liels",Pieņēmumi!$L$34*N356,
0))))</f>
        <v>1.6795865633074938</v>
      </c>
      <c r="R356" s="9">
        <f>IF(P356="Mikro",Pieņēmumi!$L$31*N356*0.5,0)</f>
        <v>0</v>
      </c>
      <c r="S356">
        <v>25</v>
      </c>
      <c r="T356">
        <v>1</v>
      </c>
      <c r="U356" s="2">
        <f t="shared" si="286"/>
        <v>25</v>
      </c>
      <c r="V356" s="6">
        <f>ROUNDUP(IF($A356=1,S356/Pieņēmumi!$V$39,IF($A356=2,S356/Pieņēmumi!$V$40,IF($A356=3,S356/Pieņēmumi!$V$41,S356/Pieņēmumi!$V$42))),$V$10)</f>
        <v>2</v>
      </c>
      <c r="W356" s="6">
        <f t="shared" si="263"/>
        <v>12.5</v>
      </c>
      <c r="X356" s="6" t="str">
        <f>IF(AND(W356&gt;=0,W356&lt;Pieņēmumi!$V$46),0,
IF(AND(W356&gt;= Pieņēmumi!$V$46,W356&lt;Pieņēmumi!$V$47), "Mikro",
IF(AND(W356&gt;=Pieņēmumi!$V$47,W356&lt;Pieņēmumi!$V$48), "Mazs",
IF(AND(W356&gt;=Pieņēmumi!$V$48,W356&lt;Pieņēmumi!$V$49), "Vidējs","Liels"))))</f>
        <v>Vidējs</v>
      </c>
      <c r="Y356" s="9">
        <f>IF(X356="Mikro",Pieņēmumi!$V$31*V356*0.5,
IF(X356="Mazs",Pieņēmumi!$V$31*V356,
IF(X356="Vidējs",Pieņēmumi!$V$32*V356,
IF(X356="Liels",Pieņēmumi!$V$34*V356,
0))))</f>
        <v>1.7441860465116281</v>
      </c>
      <c r="Z356" s="9">
        <f>IF(X356="Mikro",Pieņēmumi!$V$31*V356*0.5,0)</f>
        <v>0</v>
      </c>
      <c r="AA356">
        <v>27</v>
      </c>
      <c r="AB356">
        <v>2</v>
      </c>
      <c r="AC356" s="2">
        <f t="shared" si="284"/>
        <v>13.5</v>
      </c>
      <c r="AD356" s="6">
        <f>ROUNDUP(IF($A356=1,AA356/Pieņēmumi!$AF$39,IF($A356=2,AA356/Pieņēmumi!$AF$40,IF($A356=3,AA356/Pieņēmumi!$AF$41,AA356/Pieņēmumi!$AF$42))),$AD$10)</f>
        <v>2</v>
      </c>
      <c r="AE356" s="6">
        <f t="shared" si="264"/>
        <v>13.5</v>
      </c>
      <c r="AF356" s="6" t="str">
        <f>IF(AND(AE356&gt;=0,AE356&lt;Pieņēmumi!$AF$46),0,
IF(AND(AE356&gt;= Pieņēmumi!$AF$46,AE356&lt;Pieņēmumi!$AF$47), "Mikro",
IF(AND(AE356&gt;=Pieņēmumi!$AF$47,AE356&lt;Pieņēmumi!$AF$48), "Mazs",
IF(AND(AE356&gt;=Pieņēmumi!$AF$48,AE356&lt;Pieņēmumi!$AF$49), "Vidējs","Liels"))))</f>
        <v>Vidējs</v>
      </c>
      <c r="AG356" s="9">
        <f>IF(AF356="Mikro",Pieņēmumi!$AF$31*AD356*0.5,
IF(AF356="Mazs",Pieņēmumi!$AF$31*AD356,
IF(AF356="Vidējs",Pieņēmumi!$AF$32*AD356,
IF(AF356="Liels",Pieņēmumi!$AF$34*AD356,
0))))</f>
        <v>2.0671834625323</v>
      </c>
      <c r="AH356" s="9">
        <f>IF(AF356="Mikro",Pieņēmumi!$AF$31*AD356*0.5,0)</f>
        <v>0</v>
      </c>
      <c r="AI356">
        <v>32</v>
      </c>
      <c r="AJ356">
        <v>2</v>
      </c>
      <c r="AK356" s="2">
        <f>AI356/AJ356</f>
        <v>16</v>
      </c>
      <c r="AL356" s="6">
        <f>ROUNDUP(IF($A356=1,AI356/Pieņēmumi!$AR$39,IF($A356=2,AI356/Pieņēmumi!$AR$40,IF($A356=3,AI356/Pieņēmumi!$AR$41,AI356/Pieņēmumi!$AR$42))),$AL$10)</f>
        <v>2</v>
      </c>
      <c r="AM356" s="6">
        <f t="shared" si="265"/>
        <v>16</v>
      </c>
      <c r="AN356" s="6" t="str">
        <f>IF(AND(AM356&gt;=0,AM356&lt;Pieņēmumi!$AR$46),0,
IF(AND(AM356&gt;= Pieņēmumi!$AR$46,AM356&lt;Pieņēmumi!$AR$47), "Mikro",
IF(AND(AM356&gt;=Pieņēmumi!$AR$47,AM356&lt;Pieņēmumi!$AR$48), "Mazs",
IF(AND(AM356&gt;=Pieņēmumi!$AR$48,AM356&lt;Pieņēmumi!$AR$49), "Vidējs","Liels"))))</f>
        <v>Vidējs</v>
      </c>
      <c r="AO356" s="9">
        <f>IF(AN356="Mikro",Pieņēmumi!$AR$31*AL356*0.5,
IF(AN356="Mazs",Pieņēmumi!$AR$31*AL356,
IF(AN356="Vidējs",Pieņēmumi!$AR$32*AL356,
IF(AN356="Liels",Pieņēmumi!$AR$34*AL356,
0))))</f>
        <v>2.1963824289405687</v>
      </c>
      <c r="AP356" s="9">
        <f>IF(AN356="Mikro",Pieņēmumi!$AR$31*AL356*0.5,0)</f>
        <v>0</v>
      </c>
      <c r="AQ356">
        <v>37</v>
      </c>
      <c r="AR356">
        <v>2</v>
      </c>
      <c r="AS356" s="2">
        <f t="shared" ref="AS356:AS379" si="288">AQ356/AR356</f>
        <v>18.5</v>
      </c>
      <c r="AT356" s="6">
        <f>ROUNDUP(IF($A356=1,AQ356/Pieņēmumi!$BC$39,IF($A356=2,AQ356/Pieņēmumi!$BC$40,IF($A356=3,AQ356/Pieņēmumi!$BC$41,AQ356/Pieņēmumi!$BC$42))),$AT$10)</f>
        <v>2</v>
      </c>
      <c r="AU356" s="6">
        <f t="shared" si="266"/>
        <v>18.5</v>
      </c>
      <c r="AV356" s="6" t="str">
        <f>IF(AND(AU356&gt;=0,AU356&lt;Pieņēmumi!$BC$46),0,
IF(AND(AU356&gt;= Pieņēmumi!$BC$46,AU356&lt;Pieņēmumi!$BC$47), "Mikro",
IF(AND(AU356&gt;=Pieņēmumi!$BC$47,AU356&lt;Pieņēmumi!$BC$48), "Mazs",
IF(AND(AU356&gt;=Pieņēmumi!$BC$48,AU356&lt;Pieņēmumi!$BC$49), "Vidējs","Liels"))))</f>
        <v>Vidējs</v>
      </c>
      <c r="AW356" s="9">
        <f>IF(AV356="Mikro",Pieņēmumi!$BC$31*AT356*0.5,
IF(AV356="Mazs",Pieņēmumi!$BC$31*AT356,
IF(AV356="Vidējs",Pieņēmumi!$BC$32*AT356,
IF(AV356="Liels",Pieņēmumi!$BC$34*AT356,
0))))</f>
        <v>2.3255813953488373</v>
      </c>
      <c r="AX356" s="9">
        <f>IF(AV356="Mikro",Pieņēmumi!$BC$31*AT356*0.5,0)</f>
        <v>0</v>
      </c>
      <c r="AY356">
        <v>44</v>
      </c>
      <c r="AZ356">
        <v>2</v>
      </c>
      <c r="BA356" s="2">
        <f t="shared" ref="BA356:BA370" si="289">AY356/AZ356</f>
        <v>22</v>
      </c>
      <c r="BB356" s="6">
        <f>ROUNDUP(IF($A356=1,AY356/Pieņēmumi!$BN$39,IF($A356=2,AY356/Pieņēmumi!$BN$40,IF($A356=3,AY356/Pieņēmumi!$BN$41,AY356/Pieņēmumi!$BN$42))),$BB$10)</f>
        <v>2</v>
      </c>
      <c r="BC356" s="6">
        <f t="shared" si="267"/>
        <v>22</v>
      </c>
      <c r="BD356" s="6" t="str">
        <f>IF(AND(BC356&gt;=0,BC356&lt;Pieņēmumi!$BN$46),0,
IF(AND(BC356&gt;= Pieņēmumi!$BN$46,BC356&lt;Pieņēmumi!$BN$47), "Mikro",
IF(AND(BC356&gt;=Pieņēmumi!$BN$47,BC356&lt;Pieņēmumi!$BN$48), "Mazs",
IF(AND(BC356&gt;=Pieņēmumi!$BN$48,BC356&lt;Pieņēmumi!$BN$49), "Vidējs","Liels"))))</f>
        <v>Liels</v>
      </c>
      <c r="BE356" s="9">
        <f>IF(BD356="Mikro",Pieņēmumi!$BN$31*BB356*0.5,
IF(BD356="Mazs",Pieņēmumi!$BN$31*BB356,
IF(BD356="Vidējs",Pieņēmumi!$BN$32*BB356,
IF(BD356="Liels",Pieņēmumi!$BN$34*BB356,
0))))</f>
        <v>3.1746031746031744</v>
      </c>
      <c r="BF356" s="9">
        <f>IF(BD356="Mikro",Pieņēmumi!$BN$31*BB356*0.5,0)</f>
        <v>0</v>
      </c>
      <c r="BG356">
        <v>23</v>
      </c>
      <c r="BH356">
        <v>2</v>
      </c>
      <c r="BI356" s="2">
        <f t="shared" ref="BI356:BI367" si="290">BG356/BH356</f>
        <v>11.5</v>
      </c>
      <c r="BJ356" s="6">
        <f>ROUNDUP(IF($A356=1,BG356/Pieņēmumi!$BY$39,IF($A356=2,BG356/Pieņēmumi!$BY$40,IF($A356=3,BG356/Pieņēmumi!$BY$41,BG356/Pieņēmumi!$BY$42))),$BJ$10)</f>
        <v>1</v>
      </c>
      <c r="BK356" s="6">
        <f t="shared" si="268"/>
        <v>23</v>
      </c>
      <c r="BL356" s="6" t="str">
        <f>IF(AND(BK356&gt;=0,BK356&lt;Pieņēmumi!$BY$46),0,
IF(AND(BK356&gt;= Pieņēmumi!$BY$46,BK356&lt;Pieņēmumi!$BY$47), "Mikro",
IF(AND(BK356&gt;=Pieņēmumi!$BY$47,BK356&lt;Pieņēmumi!$BY$48), "Mazs",
IF(AND(BK356&gt;=Pieņēmumi!$BY$48,BK356&lt;Pieņēmumi!$BY$49), "Vidējs","Liels"))))</f>
        <v>Liels</v>
      </c>
      <c r="BM356" s="9">
        <f>IF(BL356="Mikro",Pieņēmumi!$BY$31*BJ356*0.5,
IF(BL356="Mazs",Pieņēmumi!$BY$31*BJ356,
IF(BL356="Vidējs",Pieņēmumi!$BY$32*BJ356,
IF(BL356="Liels",Pieņēmumi!$BY$34*BJ356,
0))))</f>
        <v>1.6594516594516593</v>
      </c>
      <c r="BN356" s="9">
        <f>IF(BL356="Mikro",Pieņēmumi!$BY$31*BJ356*0.5,0)</f>
        <v>0</v>
      </c>
      <c r="BO356">
        <v>34</v>
      </c>
      <c r="BP356">
        <v>3</v>
      </c>
      <c r="BQ356" s="2">
        <f t="shared" ref="BQ356:BQ370" si="291">BO356/BP356</f>
        <v>11.333333333333334</v>
      </c>
      <c r="BR356" s="6">
        <f>ROUNDUP(IF($A356=1,BO356/Pieņēmumi!$CJ$39,IF($A356=2,BO356/Pieņēmumi!$CJ$40,IF($A356=3,BO356/Pieņēmumi!$CJ$41,BO356/Pieņēmumi!$CJ$42))),$BR$10)</f>
        <v>2</v>
      </c>
      <c r="BS356" s="6">
        <f t="shared" si="269"/>
        <v>17</v>
      </c>
      <c r="BT356" s="6" t="str">
        <f>IF(AND(BS356&gt;=0,BS356&lt;Pieņēmumi!$CJ$46),0,
IF(AND(BS356&gt;= Pieņēmumi!$CJ$46,BS356&lt;Pieņēmumi!$CJ$47), "Mikro",
IF(AND(BS356&gt;=Pieņēmumi!$CJ$47,BS356&lt;Pieņēmumi!$CJ$48), "Mazs",
IF(AND(BS356&gt;=Pieņēmumi!$CJ$48,BS356&lt;Pieņēmumi!$CJ$49), "Vidējs","Liels"))))</f>
        <v>Vidējs</v>
      </c>
      <c r="BU356" s="9">
        <f>IF(BT356="Mikro",Pieņēmumi!$CJ$31*BR356*0.5,
IF(BT356="Mazs",Pieņēmumi!$CJ$31*BR356,
IF(BT356="Vidējs",Pieņēmumi!$CJ$32*BR356,
IF(BT356="Liels",Pieņēmumi!$CJ$34*BR356,
0))))</f>
        <v>2.5839793281653747</v>
      </c>
      <c r="BV356" s="9">
        <f>IF(BT356="Mikro",Pieņēmumi!$CJ$31*BR356*0.5,0)</f>
        <v>0</v>
      </c>
      <c r="BW356">
        <v>19</v>
      </c>
      <c r="BX356">
        <v>2</v>
      </c>
      <c r="BY356" s="2">
        <f>BW356/BX356</f>
        <v>9.5</v>
      </c>
      <c r="BZ356" s="6">
        <f>ROUNDUP(IF($A356=1,BW356/Pieņēmumi!$CU$42,IF($A356=2,BW356/Pieņēmumi!$CU$43,IF($A356=3,BW356/Pieņēmumi!$CU$44,BW356/Pieņēmumi!$CU$45))),$CH$10)</f>
        <v>1</v>
      </c>
      <c r="CA356" s="6">
        <f t="shared" si="270"/>
        <v>19</v>
      </c>
      <c r="CB356" s="6" t="str">
        <f>IF(AND(CA356&gt;=0,CA356&lt;Pieņēmumi!$CU$49),0,
IF(AND(CA356&gt;=Pieņēmumi!$CU$49,CA356&lt;Pieņēmumi!$CU$50),"Mazs",
IF(AND(CA356&gt;=Pieņēmumi!$CU$50,CA356&lt;Pieņēmumi!$CU$51),"Vidējs","Liels")))</f>
        <v>Vidējs</v>
      </c>
      <c r="CC356" s="9">
        <f>IF(CB356="Mazs",Pieņēmumi!$CU$34*BZ356,IF(CB356="Vidējs",Pieņēmumi!$CU$35*BZ356,IF(CB356="Liels",Pieņēmumi!$CU$37*BZ356,0)))</f>
        <v>1.3888888888888891</v>
      </c>
      <c r="CD356" s="9">
        <f>IF(CB356="Mazs",(Pieņēmumi!$CU$35-Pieņēmumi!$CU$34)*BZ356,0)</f>
        <v>0</v>
      </c>
      <c r="CE356">
        <v>13</v>
      </c>
      <c r="CF356">
        <v>1</v>
      </c>
      <c r="CG356" s="2">
        <f>CE356/CF356</f>
        <v>13</v>
      </c>
      <c r="CH356" s="6">
        <f>ROUNDUP(IF($A356=1,CE356/Pieņēmumi!$DE$42,IF($A356=2,CE356/Pieņēmumi!$DE$43,IF($A356=3,CE356/Pieņēmumi!$DE$44,CE356/Pieņēmumi!$DE$45))),$CH$10)</f>
        <v>1</v>
      </c>
      <c r="CI356" s="6">
        <f t="shared" si="271"/>
        <v>13</v>
      </c>
      <c r="CJ356" s="6" t="str">
        <f>IF(AND(CI356&gt;=0,CI356&lt;Pieņēmumi!$DE$49),0,
IF(AND(CI356&gt;=Pieņēmumi!$DE$49,CI356&lt;Pieņēmumi!$DE$50),"Mazs",
IF(AND(CI356&gt;=Pieņēmumi!$DE$50,CI356&lt;Pieņēmumi!$DE$51),"Vidējs","Liels")))</f>
        <v>Vidējs</v>
      </c>
      <c r="CK356" s="9">
        <f>IF(CJ356="Mazs",Pieņēmumi!$DE$34*CH356,IF(CJ356="Vidējs",Pieņēmumi!$DE$35*CH356,IF(CJ356="Liels",Pieņēmumi!$DE$37*CH356,0)))</f>
        <v>1.3888888888888891</v>
      </c>
      <c r="CL356" s="9">
        <f>IF(CJ356="Mazs",(Pieņēmumi!$DE$35-Pieņēmumi!$DE$34)*CH356,0)</f>
        <v>0</v>
      </c>
      <c r="CM356">
        <v>17</v>
      </c>
      <c r="CN356">
        <v>2</v>
      </c>
      <c r="CO356" s="2">
        <f>CM356/CN356</f>
        <v>8.5</v>
      </c>
      <c r="CP356" s="6">
        <f>ROUNDUP(IF($A356=1,CM356/Pieņēmumi!$DO$42,IF($A356=2,CM356/Pieņēmumi!$DO$43,IF($A356=3,CM356/Pieņēmumi!$DO$44,CM356/Pieņēmumi!$DO$45))),$CP$10)</f>
        <v>1</v>
      </c>
      <c r="CQ356" s="6">
        <f t="shared" si="272"/>
        <v>17</v>
      </c>
      <c r="CR356" s="6" t="str">
        <f>IF(AND(CQ356&gt;=0,CQ356&lt;Pieņēmumi!$DO$49),0,
IF(AND(CQ356&gt;=Pieņēmumi!$DO$49,CQ356&lt;Pieņēmumi!$DO$50),"Mazs",
IF(AND(CQ356&gt;=Pieņēmumi!$DO$50,CQ356&lt;Pieņēmumi!$DO$51),"Vidējs","Liels")))</f>
        <v>Vidējs</v>
      </c>
      <c r="CS356" s="9">
        <f>IF(CR356="Mazs",Pieņēmumi!$DO$34*CP356,IF(CR356="Vidējs",Pieņēmumi!$DO$35*CP356,IF(CR356="Liels",Pieņēmumi!$DO$37*CP356,0)))</f>
        <v>1.3888888888888891</v>
      </c>
      <c r="CT356" s="9">
        <f>IF(CR356="Mazs",(Pieņēmumi!$DO$35-Pieņēmumi!$DO$34)*CP356,0)</f>
        <v>0</v>
      </c>
      <c r="CU356" s="6">
        <f t="shared" si="273"/>
        <v>336</v>
      </c>
      <c r="CV356" s="6">
        <f t="shared" si="274"/>
        <v>23</v>
      </c>
      <c r="CW356" s="2">
        <f t="shared" si="275"/>
        <v>14.608695652173912</v>
      </c>
      <c r="CX356" t="str">
        <f t="shared" si="276"/>
        <v>Vidējā</v>
      </c>
    </row>
    <row r="357" spans="1:102" x14ac:dyDescent="0.25">
      <c r="A357" s="5">
        <v>3</v>
      </c>
      <c r="B357" s="23">
        <v>0.42073842656808991</v>
      </c>
      <c r="C357">
        <v>16</v>
      </c>
      <c r="D357">
        <v>2</v>
      </c>
      <c r="E357" s="2">
        <f t="shared" si="280"/>
        <v>8</v>
      </c>
      <c r="F357" s="6">
        <f>ROUNDUP(IF($A357=1,C357/Pieņēmumi!$B$39,IF($A357=2,C357/Pieņēmumi!$B$40,IF($A357=3,C357/Pieņēmumi!$B$41,C357/Pieņēmumi!$B$42))),$F$10)</f>
        <v>1</v>
      </c>
      <c r="G357" s="6">
        <f t="shared" si="261"/>
        <v>16</v>
      </c>
      <c r="H357" s="6" t="str">
        <f>IF(AND(G357&gt;=0,G357&lt;Pieņēmumi!$B$46),0,
IF(AND(G357&gt;= Pieņēmumi!$B$46,G357&lt;Pieņēmumi!$B$47), "Mikro",
IF(AND(G357&gt;=Pieņēmumi!$B$47,G357&lt;Pieņēmumi!$B$48), "Mazs",
IF(AND(G357&gt;=Pieņēmumi!$B$48,G357&lt;Pieņēmumi!$B$49), "Vidējs","Liels"))))</f>
        <v>Vidējs</v>
      </c>
      <c r="I357" s="9">
        <f>IF(H357="Mikro",Pieņēmumi!$B$31*F357*0.5,
IF(H357="Mazs",Pieņēmumi!$B$31*F357,
IF(H357="Vidējs",Pieņēmumi!$B$32*F357,
IF(H357="Liels",Pieņēmumi!$B$34*F357,
0))))</f>
        <v>0.8074935400516795</v>
      </c>
      <c r="J357" s="9">
        <f>IF(H357="Mikro",Pieņēmumi!$B$31*F357*0.5,0)</f>
        <v>0</v>
      </c>
      <c r="K357">
        <v>9</v>
      </c>
      <c r="L357">
        <v>2</v>
      </c>
      <c r="M357" s="2">
        <f t="shared" si="281"/>
        <v>4.5</v>
      </c>
      <c r="N357" s="6">
        <f>ROUNDUP(IF($A357=1,K357/Pieņēmumi!$L$39,IF($A357=2,K357/Pieņēmumi!$L$40,IF($A357=3,K357/Pieņēmumi!$L$41,K357/Pieņēmumi!$L$42))),$N$10)</f>
        <v>1</v>
      </c>
      <c r="O357" s="6">
        <f t="shared" si="262"/>
        <v>9</v>
      </c>
      <c r="P357" s="6" t="str">
        <f>IF(AND(O357&gt;=0,O357&lt;Pieņēmumi!$L$46),0,
IF(AND(O357&gt;= Pieņēmumi!$L$46,O357&lt;Pieņēmumi!$L$47), "Mikro",
IF(AND(O357&gt;=Pieņēmumi!$L$47,O357&lt;Pieņēmumi!$L$48), "Mazs",
IF(AND(O357&gt;=Pieņēmumi!$L$48,O357&lt;Pieņēmumi!$L$49), "Vidējs","Liels"))))</f>
        <v>Mazs</v>
      </c>
      <c r="Q357" s="9">
        <f>IF(P357="Mikro",Pieņēmumi!$L$31*N357*0.5,
IF(P357="Mazs",Pieņēmumi!$L$31*N357,
IF(P357="Vidējs",Pieņēmumi!$L$32*N357,
IF(P357="Liels",Pieņēmumi!$L$34*N357,
0))))</f>
        <v>0.7469654528478058</v>
      </c>
      <c r="R357" s="9">
        <f>IF(P357="Mikro",Pieņēmumi!$L$31*N357*0.5,0)</f>
        <v>0</v>
      </c>
      <c r="S357">
        <v>13</v>
      </c>
      <c r="T357">
        <v>2</v>
      </c>
      <c r="U357" s="2">
        <f t="shared" si="286"/>
        <v>6.5</v>
      </c>
      <c r="V357" s="6">
        <f>ROUNDUP(IF($A357=1,S357/Pieņēmumi!$V$39,IF($A357=2,S357/Pieņēmumi!$V$40,IF($A357=3,S357/Pieņēmumi!$V$41,S357/Pieņēmumi!$V$42))),$V$10)</f>
        <v>1</v>
      </c>
      <c r="W357" s="6">
        <f t="shared" si="263"/>
        <v>13</v>
      </c>
      <c r="X357" s="6" t="str">
        <f>IF(AND(W357&gt;=0,W357&lt;Pieņēmumi!$V$46),0,
IF(AND(W357&gt;= Pieņēmumi!$V$46,W357&lt;Pieņēmumi!$V$47), "Mikro",
IF(AND(W357&gt;=Pieņēmumi!$V$47,W357&lt;Pieņēmumi!$V$48), "Mazs",
IF(AND(W357&gt;=Pieņēmumi!$V$48,W357&lt;Pieņēmumi!$V$49), "Vidējs","Liels"))))</f>
        <v>Vidējs</v>
      </c>
      <c r="Y357" s="9">
        <f>IF(X357="Mikro",Pieņēmumi!$V$31*V357*0.5,
IF(X357="Mazs",Pieņēmumi!$V$31*V357,
IF(X357="Vidējs",Pieņēmumi!$V$32*V357,
IF(X357="Liels",Pieņēmumi!$V$34*V357,
0))))</f>
        <v>0.87209302325581406</v>
      </c>
      <c r="Z357" s="9">
        <f>IF(X357="Mikro",Pieņēmumi!$V$31*V357*0.5,0)</f>
        <v>0</v>
      </c>
      <c r="AA357">
        <v>13</v>
      </c>
      <c r="AB357">
        <v>2</v>
      </c>
      <c r="AC357" s="2">
        <f t="shared" si="284"/>
        <v>6.5</v>
      </c>
      <c r="AD357" s="6">
        <f>ROUNDUP(IF($A357=1,AA357/Pieņēmumi!$AF$39,IF($A357=2,AA357/Pieņēmumi!$AF$40,IF($A357=3,AA357/Pieņēmumi!$AF$41,AA357/Pieņēmumi!$AF$42))),$AD$10)</f>
        <v>1</v>
      </c>
      <c r="AE357" s="6">
        <f t="shared" si="264"/>
        <v>13</v>
      </c>
      <c r="AF357" s="6" t="str">
        <f>IF(AND(AE357&gt;=0,AE357&lt;Pieņēmumi!$AF$46),0,
IF(AND(AE357&gt;= Pieņēmumi!$AF$46,AE357&lt;Pieņēmumi!$AF$47), "Mikro",
IF(AND(AE357&gt;=Pieņēmumi!$AF$47,AE357&lt;Pieņēmumi!$AF$48), "Mazs",
IF(AND(AE357&gt;=Pieņēmumi!$AF$48,AE357&lt;Pieņēmumi!$AF$49), "Vidējs","Liels"))))</f>
        <v>Vidējs</v>
      </c>
      <c r="AG357" s="9">
        <f>IF(AF357="Mikro",Pieņēmumi!$AF$31*AD357*0.5,
IF(AF357="Mazs",Pieņēmumi!$AF$31*AD357,
IF(AF357="Vidējs",Pieņēmumi!$AF$32*AD357,
IF(AF357="Liels",Pieņēmumi!$AF$34*AD357,
0))))</f>
        <v>1.03359173126615</v>
      </c>
      <c r="AH357" s="9">
        <f>IF(AF357="Mikro",Pieņēmumi!$AF$31*AD357*0.5,0)</f>
        <v>0</v>
      </c>
      <c r="AI357">
        <v>9</v>
      </c>
      <c r="AJ357">
        <v>2</v>
      </c>
      <c r="AK357" s="2">
        <f>AI357/AJ357</f>
        <v>4.5</v>
      </c>
      <c r="AL357" s="6">
        <f>ROUNDUP(IF($A357=1,AI357/Pieņēmumi!$AR$39,IF($A357=2,AI357/Pieņēmumi!$AR$40,IF($A357=3,AI357/Pieņēmumi!$AR$41,AI357/Pieņēmumi!$AR$42))),$AL$10)</f>
        <v>1</v>
      </c>
      <c r="AM357" s="6">
        <f t="shared" si="265"/>
        <v>9</v>
      </c>
      <c r="AN357" s="6" t="str">
        <f>IF(AND(AM357&gt;=0,AM357&lt;Pieņēmumi!$AR$46),0,
IF(AND(AM357&gt;= Pieņēmumi!$AR$46,AM357&lt;Pieņēmumi!$AR$47), "Mikro",
IF(AND(AM357&gt;=Pieņēmumi!$AR$47,AM357&lt;Pieņēmumi!$AR$48), "Mazs",
IF(AND(AM357&gt;=Pieņēmumi!$AR$48,AM357&lt;Pieņēmumi!$AR$49), "Vidējs","Liels"))))</f>
        <v>Mazs</v>
      </c>
      <c r="AO357" s="9">
        <f>IF(AN357="Mikro",Pieņēmumi!$AR$31*AL357*0.5,
IF(AN357="Mazs",Pieņēmumi!$AR$31*AL357,
IF(AN357="Vidējs",Pieņēmumi!$AR$32*AL357,
IF(AN357="Liels",Pieņēmumi!$AR$34*AL357,
0))))</f>
        <v>0.90258325552443208</v>
      </c>
      <c r="AP357" s="9">
        <f>IF(AN357="Mikro",Pieņēmumi!$AR$31*AL357*0.5,0)</f>
        <v>0</v>
      </c>
      <c r="AQ357">
        <v>10</v>
      </c>
      <c r="AR357">
        <v>2</v>
      </c>
      <c r="AS357" s="2">
        <f t="shared" si="288"/>
        <v>5</v>
      </c>
      <c r="AT357" s="6">
        <f>ROUNDUP(IF($A357=1,AQ357/Pieņēmumi!$BC$39,IF($A357=2,AQ357/Pieņēmumi!$BC$40,IF($A357=3,AQ357/Pieņēmumi!$BC$41,AQ357/Pieņēmumi!$BC$42))),$AT$10)</f>
        <v>1</v>
      </c>
      <c r="AU357" s="6">
        <f t="shared" si="266"/>
        <v>10</v>
      </c>
      <c r="AV357" s="6" t="str">
        <f>IF(AND(AU357&gt;=0,AU357&lt;Pieņēmumi!$BC$46),0,
IF(AND(AU357&gt;= Pieņēmumi!$BC$46,AU357&lt;Pieņēmumi!$BC$47), "Mikro",
IF(AND(AU357&gt;=Pieņēmumi!$BC$47,AU357&lt;Pieņēmumi!$BC$48), "Mazs",
IF(AND(AU357&gt;=Pieņēmumi!$BC$48,AU357&lt;Pieņēmumi!$BC$49), "Vidējs","Liels"))))</f>
        <v>Mazs</v>
      </c>
      <c r="AW357" s="9">
        <f>IF(AV357="Mikro",Pieņēmumi!$BC$31*AT357*0.5,
IF(AV357="Mazs",Pieņēmumi!$BC$31*AT357,
IF(AV357="Vidējs",Pieņēmumi!$BC$32*AT357,
IF(AV357="Liels",Pieņēmumi!$BC$34*AT357,
0))))</f>
        <v>0.96483037659508253</v>
      </c>
      <c r="AX357" s="9">
        <f>IF(AV357="Mikro",Pieņēmumi!$BC$31*AT357*0.5,0)</f>
        <v>0</v>
      </c>
      <c r="AY357">
        <v>18</v>
      </c>
      <c r="AZ357">
        <v>2</v>
      </c>
      <c r="BA357" s="2">
        <f t="shared" si="289"/>
        <v>9</v>
      </c>
      <c r="BB357" s="6">
        <f>ROUNDUP(IF($A357=1,AY357/Pieņēmumi!$BN$39,IF($A357=2,AY357/Pieņēmumi!$BN$40,IF($A357=3,AY357/Pieņēmumi!$BN$41,AY357/Pieņēmumi!$BN$42))),$BB$10)</f>
        <v>1</v>
      </c>
      <c r="BC357" s="6">
        <f t="shared" si="267"/>
        <v>18</v>
      </c>
      <c r="BD357" s="6" t="str">
        <f>IF(AND(BC357&gt;=0,BC357&lt;Pieņēmumi!$BN$46),0,
IF(AND(BC357&gt;= Pieņēmumi!$BN$46,BC357&lt;Pieņēmumi!$BN$47), "Mikro",
IF(AND(BC357&gt;=Pieņēmumi!$BN$47,BC357&lt;Pieņēmumi!$BN$48), "Mazs",
IF(AND(BC357&gt;=Pieņēmumi!$BN$48,BC357&lt;Pieņēmumi!$BN$49), "Vidējs","Liels"))))</f>
        <v>Vidējs</v>
      </c>
      <c r="BE357" s="9">
        <f>IF(BD357="Mikro",Pieņēmumi!$BN$31*BB357*0.5,
IF(BD357="Mazs",Pieņēmumi!$BN$31*BB357,
IF(BD357="Vidējs",Pieņēmumi!$BN$32*BB357,
IF(BD357="Liels",Pieņēmumi!$BN$34*BB357,
0))))</f>
        <v>1.227390180878553</v>
      </c>
      <c r="BF357" s="9">
        <f>IF(BD357="Mikro",Pieņēmumi!$BN$31*BB357*0.5,0)</f>
        <v>0</v>
      </c>
      <c r="BG357">
        <v>20</v>
      </c>
      <c r="BH357">
        <v>2</v>
      </c>
      <c r="BI357" s="2">
        <f t="shared" si="290"/>
        <v>10</v>
      </c>
      <c r="BJ357" s="6">
        <f>ROUNDUP(IF($A357=1,BG357/Pieņēmumi!$BY$39,IF($A357=2,BG357/Pieņēmumi!$BY$40,IF($A357=3,BG357/Pieņēmumi!$BY$41,BG357/Pieņēmumi!$BY$42))),$BJ$10)</f>
        <v>1</v>
      </c>
      <c r="BK357" s="6">
        <f t="shared" si="268"/>
        <v>20</v>
      </c>
      <c r="BL357" s="6" t="str">
        <f>IF(AND(BK357&gt;=0,BK357&lt;Pieņēmumi!$BY$46),0,
IF(AND(BK357&gt;= Pieņēmumi!$BY$46,BK357&lt;Pieņēmumi!$BY$47), "Mikro",
IF(AND(BK357&gt;=Pieņēmumi!$BY$47,BK357&lt;Pieņēmumi!$BY$48), "Mazs",
IF(AND(BK357&gt;=Pieņēmumi!$BY$48,BK357&lt;Pieņēmumi!$BY$49), "Vidējs","Liels"))))</f>
        <v>Vidējs</v>
      </c>
      <c r="BM357" s="9">
        <f>IF(BL357="Mikro",Pieņēmumi!$BY$31*BJ357*0.5,
IF(BL357="Mazs",Pieņēmumi!$BY$31*BJ357,
IF(BL357="Vidējs",Pieņēmumi!$BY$32*BJ357,
IF(BL357="Liels",Pieņēmumi!$BY$34*BJ357,
0))))</f>
        <v>1.2919896640826873</v>
      </c>
      <c r="BN357" s="9">
        <f>IF(BL357="Mikro",Pieņēmumi!$BY$31*BJ357*0.5,0)</f>
        <v>0</v>
      </c>
      <c r="BO357">
        <v>11</v>
      </c>
      <c r="BP357">
        <v>2</v>
      </c>
      <c r="BQ357" s="2">
        <f t="shared" si="291"/>
        <v>5.5</v>
      </c>
      <c r="BR357" s="6">
        <f>ROUNDUP(IF($A357=1,BO357/Pieņēmumi!$CJ$39,IF($A357=2,BO357/Pieņēmumi!$CJ$40,IF($A357=3,BO357/Pieņēmumi!$CJ$41,BO357/Pieņēmumi!$CJ$42))),$BR$10)</f>
        <v>1</v>
      </c>
      <c r="BS357" s="6">
        <f t="shared" si="269"/>
        <v>11</v>
      </c>
      <c r="BT357" s="6" t="str">
        <f>IF(AND(BS357&gt;=0,BS357&lt;Pieņēmumi!$CJ$46),0,
IF(AND(BS357&gt;= Pieņēmumi!$CJ$46,BS357&lt;Pieņēmumi!$CJ$47), "Mikro",
IF(AND(BS357&gt;=Pieņēmumi!$CJ$47,BS357&lt;Pieņēmumi!$CJ$48), "Mazs",
IF(AND(BS357&gt;=Pieņēmumi!$CJ$48,BS357&lt;Pieņēmumi!$CJ$49), "Vidējs","Liels"))))</f>
        <v>Mazs</v>
      </c>
      <c r="BU357" s="9">
        <f>IF(BT357="Mikro",Pieņēmumi!$CJ$31*BR357*0.5,
IF(BT357="Mazs",Pieņēmumi!$CJ$31*BR357,
IF(BT357="Vidējs",Pieņēmumi!$CJ$32*BR357,
IF(BT357="Liels",Pieņēmumi!$CJ$34*BR357,
0))))</f>
        <v>1.0893246187363834</v>
      </c>
      <c r="BV357" s="9">
        <f>IF(BT357="Mikro",Pieņēmumi!$CJ$31*BR357*0.5,0)</f>
        <v>0</v>
      </c>
      <c r="BW357">
        <v>16</v>
      </c>
      <c r="BX357">
        <v>2</v>
      </c>
      <c r="BY357" s="2">
        <f>BW357/BX357</f>
        <v>8</v>
      </c>
      <c r="BZ357" s="6">
        <f>ROUNDUP(IF($A357=1,BW357/Pieņēmumi!$CU$42,IF($A357=2,BW357/Pieņēmumi!$CU$43,IF($A357=3,BW357/Pieņēmumi!$CU$44,BW357/Pieņēmumi!$CU$45))),$CH$10)</f>
        <v>1</v>
      </c>
      <c r="CA357" s="6">
        <f t="shared" si="270"/>
        <v>16</v>
      </c>
      <c r="CB357" s="6" t="str">
        <f>IF(AND(CA357&gt;=0,CA357&lt;Pieņēmumi!$CU$49),0,
IF(AND(CA357&gt;=Pieņēmumi!$CU$49,CA357&lt;Pieņēmumi!$CU$50),"Mazs",
IF(AND(CA357&gt;=Pieņēmumi!$CU$50,CA357&lt;Pieņēmumi!$CU$51),"Vidējs","Liels")))</f>
        <v>Vidējs</v>
      </c>
      <c r="CC357" s="9">
        <f>IF(CB357="Mazs",Pieņēmumi!$CU$34*BZ357,IF(CB357="Vidējs",Pieņēmumi!$CU$35*BZ357,IF(CB357="Liels",Pieņēmumi!$CU$37*BZ357,0)))</f>
        <v>1.3888888888888891</v>
      </c>
      <c r="CD357" s="9">
        <f>IF(CB357="Mazs",(Pieņēmumi!$CU$35-Pieņēmumi!$CU$34)*BZ357,0)</f>
        <v>0</v>
      </c>
      <c r="CE357">
        <v>19</v>
      </c>
      <c r="CF357">
        <v>2</v>
      </c>
      <c r="CG357" s="2">
        <f>CE357/CF357</f>
        <v>9.5</v>
      </c>
      <c r="CH357" s="6">
        <f>ROUNDUP(IF($A357=1,CE357/Pieņēmumi!$DE$42,IF($A357=2,CE357/Pieņēmumi!$DE$43,IF($A357=3,CE357/Pieņēmumi!$DE$44,CE357/Pieņēmumi!$DE$45))),$CH$10)</f>
        <v>1</v>
      </c>
      <c r="CI357" s="6">
        <f t="shared" si="271"/>
        <v>19</v>
      </c>
      <c r="CJ357" s="6" t="str">
        <f>IF(AND(CI357&gt;=0,CI357&lt;Pieņēmumi!$DE$49),0,
IF(AND(CI357&gt;=Pieņēmumi!$DE$49,CI357&lt;Pieņēmumi!$DE$50),"Mazs",
IF(AND(CI357&gt;=Pieņēmumi!$DE$50,CI357&lt;Pieņēmumi!$DE$51),"Vidējs","Liels")))</f>
        <v>Vidējs</v>
      </c>
      <c r="CK357" s="9">
        <f>IF(CJ357="Mazs",Pieņēmumi!$DE$34*CH357,IF(CJ357="Vidējs",Pieņēmumi!$DE$35*CH357,IF(CJ357="Liels",Pieņēmumi!$DE$37*CH357,0)))</f>
        <v>1.3888888888888891</v>
      </c>
      <c r="CL357" s="9">
        <f>IF(CJ357="Mazs",(Pieņēmumi!$DE$35-Pieņēmumi!$DE$34)*CH357,0)</f>
        <v>0</v>
      </c>
      <c r="CM357">
        <v>24</v>
      </c>
      <c r="CN357">
        <v>2</v>
      </c>
      <c r="CO357" s="2">
        <f>CM357/CN357</f>
        <v>12</v>
      </c>
      <c r="CP357" s="6">
        <f>ROUNDUP(IF($A357=1,CM357/Pieņēmumi!$DO$42,IF($A357=2,CM357/Pieņēmumi!$DO$43,IF($A357=3,CM357/Pieņēmumi!$DO$44,CM357/Pieņēmumi!$DO$45))),$CP$10)</f>
        <v>1</v>
      </c>
      <c r="CQ357" s="6">
        <f t="shared" si="272"/>
        <v>24</v>
      </c>
      <c r="CR357" s="6" t="str">
        <f>IF(AND(CQ357&gt;=0,CQ357&lt;Pieņēmumi!$DO$49),0,
IF(AND(CQ357&gt;=Pieņēmumi!$DO$49,CQ357&lt;Pieņēmumi!$DO$50),"Mazs",
IF(AND(CQ357&gt;=Pieņēmumi!$DO$50,CQ357&lt;Pieņēmumi!$DO$51),"Vidējs","Liels")))</f>
        <v>Liels</v>
      </c>
      <c r="CS357" s="9">
        <f>IF(CR357="Mazs",Pieņēmumi!$DO$34*CP357,IF(CR357="Vidējs",Pieņēmumi!$DO$35*CP357,IF(CR357="Liels",Pieņēmumi!$DO$37*CP357,0)))</f>
        <v>1.7676767676767675</v>
      </c>
      <c r="CT357" s="9">
        <f>IF(CR357="Mazs",(Pieņēmumi!$DO$35-Pieņēmumi!$DO$34)*CP357,0)</f>
        <v>0</v>
      </c>
      <c r="CU357" s="6">
        <f t="shared" si="273"/>
        <v>178</v>
      </c>
      <c r="CV357" s="6">
        <f t="shared" si="274"/>
        <v>24</v>
      </c>
      <c r="CW357" s="2">
        <f t="shared" si="275"/>
        <v>7.416666666666667</v>
      </c>
      <c r="CX357" t="str">
        <f t="shared" si="276"/>
        <v>Vidējā</v>
      </c>
    </row>
    <row r="358" spans="1:102" x14ac:dyDescent="0.25">
      <c r="A358" s="5">
        <v>3</v>
      </c>
      <c r="B358" s="23">
        <v>0.42072943921063644</v>
      </c>
      <c r="C358">
        <v>12</v>
      </c>
      <c r="D358">
        <v>1</v>
      </c>
      <c r="E358" s="2">
        <f t="shared" si="280"/>
        <v>12</v>
      </c>
      <c r="F358" s="6">
        <f>ROUNDUP(IF($A358=1,C358/Pieņēmumi!$B$39,IF($A358=2,C358/Pieņēmumi!$B$40,IF($A358=3,C358/Pieņēmumi!$B$41,C358/Pieņēmumi!$B$42))),$F$10)</f>
        <v>1</v>
      </c>
      <c r="G358" s="6">
        <f t="shared" si="261"/>
        <v>12</v>
      </c>
      <c r="H358" s="6" t="str">
        <f>IF(AND(G358&gt;=0,G358&lt;Pieņēmumi!$B$46),0,
IF(AND(G358&gt;= Pieņēmumi!$B$46,G358&lt;Pieņēmumi!$B$47), "Mikro",
IF(AND(G358&gt;=Pieņēmumi!$B$47,G358&lt;Pieņēmumi!$B$48), "Mazs",
IF(AND(G358&gt;=Pieņēmumi!$B$48,G358&lt;Pieņēmumi!$B$49), "Vidējs","Liels"))))</f>
        <v>Vidējs</v>
      </c>
      <c r="I358" s="9">
        <f>IF(H358="Mikro",Pieņēmumi!$B$31*F358*0.5,
IF(H358="Mazs",Pieņēmumi!$B$31*F358,
IF(H358="Vidējs",Pieņēmumi!$B$32*F358,
IF(H358="Liels",Pieņēmumi!$B$34*F358,
0))))</f>
        <v>0.8074935400516795</v>
      </c>
      <c r="J358" s="9">
        <f>IF(H358="Mikro",Pieņēmumi!$B$31*F358*0.5,0)</f>
        <v>0</v>
      </c>
      <c r="K358">
        <v>10</v>
      </c>
      <c r="L358">
        <v>1</v>
      </c>
      <c r="M358" s="2">
        <f t="shared" si="281"/>
        <v>10</v>
      </c>
      <c r="N358" s="6">
        <f>ROUNDUP(IF($A358=1,K358/Pieņēmumi!$L$39,IF($A358=2,K358/Pieņēmumi!$L$40,IF($A358=3,K358/Pieņēmumi!$L$41,K358/Pieņēmumi!$L$42))),$N$10)</f>
        <v>1</v>
      </c>
      <c r="O358" s="6">
        <f t="shared" si="262"/>
        <v>10</v>
      </c>
      <c r="P358" s="6" t="str">
        <f>IF(AND(O358&gt;=0,O358&lt;Pieņēmumi!$L$46),0,
IF(AND(O358&gt;= Pieņēmumi!$L$46,O358&lt;Pieņēmumi!$L$47), "Mikro",
IF(AND(O358&gt;=Pieņēmumi!$L$47,O358&lt;Pieņēmumi!$L$48), "Mazs",
IF(AND(O358&gt;=Pieņēmumi!$L$48,O358&lt;Pieņēmumi!$L$49), "Vidējs","Liels"))))</f>
        <v>Mazs</v>
      </c>
      <c r="Q358" s="9">
        <f>IF(P358="Mikro",Pieņēmumi!$L$31*N358*0.5,
IF(P358="Mazs",Pieņēmumi!$L$31*N358,
IF(P358="Vidējs",Pieņēmumi!$L$32*N358,
IF(P358="Liels",Pieņēmumi!$L$34*N358,
0))))</f>
        <v>0.7469654528478058</v>
      </c>
      <c r="R358" s="9">
        <f>IF(P358="Mikro",Pieņēmumi!$L$31*N358*0.5,0)</f>
        <v>0</v>
      </c>
      <c r="S358">
        <v>10</v>
      </c>
      <c r="T358">
        <v>1</v>
      </c>
      <c r="U358" s="2">
        <f t="shared" si="286"/>
        <v>10</v>
      </c>
      <c r="V358" s="6">
        <f>ROUNDUP(IF($A358=1,S358/Pieņēmumi!$V$39,IF($A358=2,S358/Pieņēmumi!$V$40,IF($A358=3,S358/Pieņēmumi!$V$41,S358/Pieņēmumi!$V$42))),$V$10)</f>
        <v>1</v>
      </c>
      <c r="W358" s="6">
        <f t="shared" si="263"/>
        <v>10</v>
      </c>
      <c r="X358" s="6" t="str">
        <f>IF(AND(W358&gt;=0,W358&lt;Pieņēmumi!$V$46),0,
IF(AND(W358&gt;= Pieņēmumi!$V$46,W358&lt;Pieņēmumi!$V$47), "Mikro",
IF(AND(W358&gt;=Pieņēmumi!$V$47,W358&lt;Pieņēmumi!$V$48), "Mazs",
IF(AND(W358&gt;=Pieņēmumi!$V$48,W358&lt;Pieņēmumi!$V$49), "Vidējs","Liels"))))</f>
        <v>Mazs</v>
      </c>
      <c r="Y358" s="9">
        <f>IF(X358="Mikro",Pieņēmumi!$V$31*V358*0.5,
IF(X358="Mazs",Pieņēmumi!$V$31*V358,
IF(X358="Vidējs",Pieņēmumi!$V$32*V358,
IF(X358="Liels",Pieņēmumi!$V$34*V358,
0))))</f>
        <v>0.77808901338313108</v>
      </c>
      <c r="Z358" s="9">
        <f>IF(X358="Mikro",Pieņēmumi!$V$31*V358*0.5,0)</f>
        <v>0</v>
      </c>
      <c r="AA358">
        <v>10</v>
      </c>
      <c r="AB358">
        <v>1</v>
      </c>
      <c r="AC358" s="2">
        <f t="shared" si="284"/>
        <v>10</v>
      </c>
      <c r="AD358" s="6">
        <f>ROUNDUP(IF($A358=1,AA358/Pieņēmumi!$AF$39,IF($A358=2,AA358/Pieņēmumi!$AF$40,IF($A358=3,AA358/Pieņēmumi!$AF$41,AA358/Pieņēmumi!$AF$42))),$AD$10)</f>
        <v>1</v>
      </c>
      <c r="AE358" s="6">
        <f t="shared" si="264"/>
        <v>10</v>
      </c>
      <c r="AF358" s="6" t="str">
        <f>IF(AND(AE358&gt;=0,AE358&lt;Pieņēmumi!$AF$46),0,
IF(AND(AE358&gt;= Pieņēmumi!$AF$46,AE358&lt;Pieņēmumi!$AF$47), "Mikro",
IF(AND(AE358&gt;=Pieņēmumi!$AF$47,AE358&lt;Pieņēmumi!$AF$48), "Mazs",
IF(AND(AE358&gt;=Pieņēmumi!$AF$48,AE358&lt;Pieņēmumi!$AF$49), "Vidējs","Liels"))))</f>
        <v>Mazs</v>
      </c>
      <c r="AG358" s="9">
        <f>IF(AF358="Mikro",Pieņēmumi!$AF$31*AD358*0.5,
IF(AF358="Mazs",Pieņēmumi!$AF$31*AD358,
IF(AF358="Vidējs",Pieņēmumi!$AF$32*AD358,
IF(AF358="Liels",Pieņēmumi!$AF$34*AD358,
0))))</f>
        <v>0.84033613445378152</v>
      </c>
      <c r="AH358" s="9">
        <f>IF(AF358="Mikro",Pieņēmumi!$AF$31*AD358*0.5,0)</f>
        <v>0</v>
      </c>
      <c r="AI358">
        <v>11</v>
      </c>
      <c r="AJ358">
        <v>1</v>
      </c>
      <c r="AK358" s="2">
        <f>AI358/AJ358</f>
        <v>11</v>
      </c>
      <c r="AL358" s="6">
        <f>ROUNDUP(IF($A358=1,AI358/Pieņēmumi!$AR$39,IF($A358=2,AI358/Pieņēmumi!$AR$40,IF($A358=3,AI358/Pieņēmumi!$AR$41,AI358/Pieņēmumi!$AR$42))),$AL$10)</f>
        <v>1</v>
      </c>
      <c r="AM358" s="6">
        <f t="shared" si="265"/>
        <v>11</v>
      </c>
      <c r="AN358" s="6" t="str">
        <f>IF(AND(AM358&gt;=0,AM358&lt;Pieņēmumi!$AR$46),0,
IF(AND(AM358&gt;= Pieņēmumi!$AR$46,AM358&lt;Pieņēmumi!$AR$47), "Mikro",
IF(AND(AM358&gt;=Pieņēmumi!$AR$47,AM358&lt;Pieņēmumi!$AR$48), "Mazs",
IF(AND(AM358&gt;=Pieņēmumi!$AR$48,AM358&lt;Pieņēmumi!$AR$49), "Vidējs","Liels"))))</f>
        <v>Mazs</v>
      </c>
      <c r="AO358" s="9">
        <f>IF(AN358="Mikro",Pieņēmumi!$AR$31*AL358*0.5,
IF(AN358="Mazs",Pieņēmumi!$AR$31*AL358,
IF(AN358="Vidējs",Pieņēmumi!$AR$32*AL358,
IF(AN358="Liels",Pieņēmumi!$AR$34*AL358,
0))))</f>
        <v>0.90258325552443208</v>
      </c>
      <c r="AP358" s="9">
        <f>IF(AN358="Mikro",Pieņēmumi!$AR$31*AL358*0.5,0)</f>
        <v>0</v>
      </c>
      <c r="AQ358">
        <v>9</v>
      </c>
      <c r="AR358">
        <v>1</v>
      </c>
      <c r="AS358" s="2">
        <f t="shared" si="288"/>
        <v>9</v>
      </c>
      <c r="AT358" s="6">
        <f>ROUNDUP(IF($A358=1,AQ358/Pieņēmumi!$BC$39,IF($A358=2,AQ358/Pieņēmumi!$BC$40,IF($A358=3,AQ358/Pieņēmumi!$BC$41,AQ358/Pieņēmumi!$BC$42))),$AT$10)</f>
        <v>1</v>
      </c>
      <c r="AU358" s="6">
        <f t="shared" si="266"/>
        <v>9</v>
      </c>
      <c r="AV358" s="6" t="str">
        <f>IF(AND(AU358&gt;=0,AU358&lt;Pieņēmumi!$BC$46),0,
IF(AND(AU358&gt;= Pieņēmumi!$BC$46,AU358&lt;Pieņēmumi!$BC$47), "Mikro",
IF(AND(AU358&gt;=Pieņēmumi!$BC$47,AU358&lt;Pieņēmumi!$BC$48), "Mazs",
IF(AND(AU358&gt;=Pieņēmumi!$BC$48,AU358&lt;Pieņēmumi!$BC$49), "Vidējs","Liels"))))</f>
        <v>Mazs</v>
      </c>
      <c r="AW358" s="9">
        <f>IF(AV358="Mikro",Pieņēmumi!$BC$31*AT358*0.5,
IF(AV358="Mazs",Pieņēmumi!$BC$31*AT358,
IF(AV358="Vidējs",Pieņēmumi!$BC$32*AT358,
IF(AV358="Liels",Pieņēmumi!$BC$34*AT358,
0))))</f>
        <v>0.96483037659508253</v>
      </c>
      <c r="AX358" s="9">
        <f>IF(AV358="Mikro",Pieņēmumi!$BC$31*AT358*0.5,0)</f>
        <v>0</v>
      </c>
      <c r="AY358">
        <v>10</v>
      </c>
      <c r="AZ358">
        <v>1</v>
      </c>
      <c r="BA358" s="2">
        <f t="shared" si="289"/>
        <v>10</v>
      </c>
      <c r="BB358" s="6">
        <f>ROUNDUP(IF($A358=1,AY358/Pieņēmumi!$BN$39,IF($A358=2,AY358/Pieņēmumi!$BN$40,IF($A358=3,AY358/Pieņēmumi!$BN$41,AY358/Pieņēmumi!$BN$42))),$BB$10)</f>
        <v>1</v>
      </c>
      <c r="BC358" s="6">
        <f t="shared" si="267"/>
        <v>10</v>
      </c>
      <c r="BD358" s="6" t="str">
        <f>IF(AND(BC358&gt;=0,BC358&lt;Pieņēmumi!$BN$46),0,
IF(AND(BC358&gt;= Pieņēmumi!$BN$46,BC358&lt;Pieņēmumi!$BN$47), "Mikro",
IF(AND(BC358&gt;=Pieņēmumi!$BN$47,BC358&lt;Pieņēmumi!$BN$48), "Mazs",
IF(AND(BC358&gt;=Pieņēmumi!$BN$48,BC358&lt;Pieņēmumi!$BN$49), "Vidējs","Liels"))))</f>
        <v>Mazs</v>
      </c>
      <c r="BE358" s="9">
        <f>IF(BD358="Mikro",Pieņēmumi!$BN$31*BB358*0.5,
IF(BD358="Mazs",Pieņēmumi!$BN$31*BB358,
IF(BD358="Vidējs",Pieņēmumi!$BN$32*BB358,
IF(BD358="Liels",Pieņēmumi!$BN$34*BB358,
0))))</f>
        <v>1.0270774976657331</v>
      </c>
      <c r="BF358" s="9">
        <f>IF(BD358="Mikro",Pieņēmumi!$BN$31*BB358*0.5,0)</f>
        <v>0</v>
      </c>
      <c r="BG358">
        <v>13</v>
      </c>
      <c r="BH358">
        <v>1</v>
      </c>
      <c r="BI358" s="2">
        <f t="shared" si="290"/>
        <v>13</v>
      </c>
      <c r="BJ358" s="6">
        <f>ROUNDUP(IF($A358=1,BG358/Pieņēmumi!$BY$39,IF($A358=2,BG358/Pieņēmumi!$BY$40,IF($A358=3,BG358/Pieņēmumi!$BY$41,BG358/Pieņēmumi!$BY$42))),$BJ$10)</f>
        <v>1</v>
      </c>
      <c r="BK358" s="6">
        <f t="shared" si="268"/>
        <v>13</v>
      </c>
      <c r="BL358" s="6" t="str">
        <f>IF(AND(BK358&gt;=0,BK358&lt;Pieņēmumi!$BY$46),0,
IF(AND(BK358&gt;= Pieņēmumi!$BY$46,BK358&lt;Pieņēmumi!$BY$47), "Mikro",
IF(AND(BK358&gt;=Pieņēmumi!$BY$47,BK358&lt;Pieņēmumi!$BY$48), "Mazs",
IF(AND(BK358&gt;=Pieņēmumi!$BY$48,BK358&lt;Pieņēmumi!$BY$49), "Vidējs","Liels"))))</f>
        <v>Vidējs</v>
      </c>
      <c r="BM358" s="9">
        <f>IF(BL358="Mikro",Pieņēmumi!$BY$31*BJ358*0.5,
IF(BL358="Mazs",Pieņēmumi!$BY$31*BJ358,
IF(BL358="Vidējs",Pieņēmumi!$BY$32*BJ358,
IF(BL358="Liels",Pieņēmumi!$BY$34*BJ358,
0))))</f>
        <v>1.2919896640826873</v>
      </c>
      <c r="BN358" s="9">
        <f>IF(BL358="Mikro",Pieņēmumi!$BY$31*BJ358*0.5,0)</f>
        <v>0</v>
      </c>
      <c r="BO358">
        <v>8</v>
      </c>
      <c r="BP358">
        <v>1</v>
      </c>
      <c r="BQ358" s="2">
        <f t="shared" si="291"/>
        <v>8</v>
      </c>
      <c r="BR358" s="6">
        <f>ROUNDUP(IF($A358=1,BO358/Pieņēmumi!$CJ$39,IF($A358=2,BO358/Pieņēmumi!$CJ$40,IF($A358=3,BO358/Pieņēmumi!$CJ$41,BO358/Pieņēmumi!$CJ$42))),$BR$10)</f>
        <v>1</v>
      </c>
      <c r="BS358" s="6">
        <f t="shared" si="269"/>
        <v>8</v>
      </c>
      <c r="BT358" s="6" t="str">
        <f>IF(AND(BS358&gt;=0,BS358&lt;Pieņēmumi!$CJ$46),0,
IF(AND(BS358&gt;= Pieņēmumi!$CJ$46,BS358&lt;Pieņēmumi!$CJ$47), "Mikro",
IF(AND(BS358&gt;=Pieņēmumi!$CJ$47,BS358&lt;Pieņēmumi!$CJ$48), "Mazs",
IF(AND(BS358&gt;=Pieņēmumi!$CJ$48,BS358&lt;Pieņēmumi!$CJ$49), "Vidējs","Liels"))))</f>
        <v>Mazs</v>
      </c>
      <c r="BU358" s="9">
        <f>IF(BT358="Mikro",Pieņēmumi!$CJ$31*BR358*0.5,
IF(BT358="Mazs",Pieņēmumi!$CJ$31*BR358,
IF(BT358="Vidējs",Pieņēmumi!$CJ$32*BR358,
IF(BT358="Liels",Pieņēmumi!$CJ$34*BR358,
0))))</f>
        <v>1.0893246187363834</v>
      </c>
      <c r="BV358" s="9">
        <f>IF(BT358="Mikro",Pieņēmumi!$CJ$31*BR358*0.5,0)</f>
        <v>0</v>
      </c>
      <c r="BW358">
        <v>0</v>
      </c>
      <c r="BX358">
        <v>0</v>
      </c>
      <c r="BY358" s="2">
        <v>0</v>
      </c>
      <c r="BZ358" s="6">
        <f>ROUNDUP(IF($A358=1,BW358/Pieņēmumi!$CU$42,IF($A358=2,BW358/Pieņēmumi!$CU$43,IF($A358=3,BW358/Pieņēmumi!$CU$44,BW358/Pieņēmumi!$CU$45))),$CH$10)</f>
        <v>0</v>
      </c>
      <c r="CA358" s="6">
        <f t="shared" si="270"/>
        <v>0</v>
      </c>
      <c r="CB358" s="6">
        <f>IF(AND(CA358&gt;=0,CA358&lt;Pieņēmumi!$CU$49),0,
IF(AND(CA358&gt;=Pieņēmumi!$CU$49,CA358&lt;Pieņēmumi!$CU$50),"Mazs",
IF(AND(CA358&gt;=Pieņēmumi!$CU$50,CA358&lt;Pieņēmumi!$CU$51),"Vidējs","Liels")))</f>
        <v>0</v>
      </c>
      <c r="CC358" s="9">
        <f>IF(CB358="Mazs",Pieņēmumi!$CU$34*BZ358,IF(CB358="Vidējs",Pieņēmumi!$CU$35*BZ358,IF(CB358="Liels",Pieņēmumi!$CU$37*BZ358,0)))</f>
        <v>0</v>
      </c>
      <c r="CD358" s="9">
        <f>IF(CB358="Mazs",(Pieņēmumi!$CU$35-Pieņēmumi!$CU$34)*BZ358,0)</f>
        <v>0</v>
      </c>
      <c r="CE358">
        <v>0</v>
      </c>
      <c r="CF358">
        <v>0</v>
      </c>
      <c r="CG358" s="2">
        <v>0</v>
      </c>
      <c r="CH358" s="6">
        <f>ROUNDUP(IF($A358=1,CE358/Pieņēmumi!$DE$42,IF($A358=2,CE358/Pieņēmumi!$DE$43,IF($A358=3,CE358/Pieņēmumi!$DE$44,CE358/Pieņēmumi!$DE$45))),$CH$10)</f>
        <v>0</v>
      </c>
      <c r="CI358" s="6">
        <f t="shared" si="271"/>
        <v>0</v>
      </c>
      <c r="CJ358" s="6">
        <f>IF(AND(CI358&gt;=0,CI358&lt;Pieņēmumi!$DE$49),0,
IF(AND(CI358&gt;=Pieņēmumi!$DE$49,CI358&lt;Pieņēmumi!$DE$50),"Mazs",
IF(AND(CI358&gt;=Pieņēmumi!$DE$50,CI358&lt;Pieņēmumi!$DE$51),"Vidējs","Liels")))</f>
        <v>0</v>
      </c>
      <c r="CK358" s="9">
        <f>IF(CJ358="Mazs",Pieņēmumi!$DE$34*CH358,IF(CJ358="Vidējs",Pieņēmumi!$DE$35*CH358,IF(CJ358="Liels",Pieņēmumi!$DE$37*CH358,0)))</f>
        <v>0</v>
      </c>
      <c r="CL358" s="9">
        <f>IF(CJ358="Mazs",(Pieņēmumi!$DE$35-Pieņēmumi!$DE$34)*CH358,0)</f>
        <v>0</v>
      </c>
      <c r="CM358">
        <v>0</v>
      </c>
      <c r="CN358">
        <v>0</v>
      </c>
      <c r="CO358" s="2">
        <v>0</v>
      </c>
      <c r="CP358" s="6">
        <f>ROUNDUP(IF($A358=1,CM358/Pieņēmumi!$DO$42,IF($A358=2,CM358/Pieņēmumi!$DO$43,IF($A358=3,CM358/Pieņēmumi!$DO$44,CM358/Pieņēmumi!$DO$45))),$CP$10)</f>
        <v>0</v>
      </c>
      <c r="CQ358" s="6">
        <f t="shared" si="272"/>
        <v>0</v>
      </c>
      <c r="CR358" s="6">
        <f>IF(AND(CQ358&gt;=0,CQ358&lt;Pieņēmumi!$DO$49),0,
IF(AND(CQ358&gt;=Pieņēmumi!$DO$49,CQ358&lt;Pieņēmumi!$DO$50),"Mazs",
IF(AND(CQ358&gt;=Pieņēmumi!$DO$50,CQ358&lt;Pieņēmumi!$DO$51),"Vidējs","Liels")))</f>
        <v>0</v>
      </c>
      <c r="CS358" s="9">
        <f>IF(CR358="Mazs",Pieņēmumi!$DO$34*CP358,IF(CR358="Vidējs",Pieņēmumi!$DO$35*CP358,IF(CR358="Liels",Pieņēmumi!$DO$37*CP358,0)))</f>
        <v>0</v>
      </c>
      <c r="CT358" s="9">
        <f>IF(CR358="Mazs",(Pieņēmumi!$DO$35-Pieņēmumi!$DO$34)*CP358,0)</f>
        <v>0</v>
      </c>
      <c r="CU358" s="6">
        <f t="shared" si="273"/>
        <v>93</v>
      </c>
      <c r="CV358" s="6">
        <f t="shared" si="274"/>
        <v>9</v>
      </c>
      <c r="CW358" s="2">
        <f t="shared" si="275"/>
        <v>10.333333333333334</v>
      </c>
      <c r="CX358" t="str">
        <f t="shared" si="276"/>
        <v>Mazā</v>
      </c>
    </row>
    <row r="359" spans="1:102" x14ac:dyDescent="0.25">
      <c r="A359" s="5">
        <v>1</v>
      </c>
      <c r="B359" s="23">
        <v>0.4202354692784106</v>
      </c>
      <c r="C359">
        <v>1</v>
      </c>
      <c r="D359">
        <v>0</v>
      </c>
      <c r="E359" s="2">
        <v>0</v>
      </c>
      <c r="F359" s="6">
        <f>ROUNDUP(IF($A359=1,C359/Pieņēmumi!$B$39,IF($A359=2,C359/Pieņēmumi!$B$40,IF($A359=3,C359/Pieņēmumi!$B$41,C359/Pieņēmumi!$B$42))),$F$10)</f>
        <v>1</v>
      </c>
      <c r="G359" s="6">
        <f t="shared" si="261"/>
        <v>1</v>
      </c>
      <c r="H359" s="6" t="str">
        <f>IF(AND(G359&gt;=0,G359&lt;Pieņēmumi!$B$46),0,
IF(AND(G359&gt;= Pieņēmumi!$B$46,G359&lt;Pieņēmumi!$B$47), "Mikro",
IF(AND(G359&gt;=Pieņēmumi!$B$47,G359&lt;Pieņēmumi!$B$48), "Mazs",
IF(AND(G359&gt;=Pieņēmumi!$B$48,G359&lt;Pieņēmumi!$B$49), "Vidējs","Liels"))))</f>
        <v>Mikro</v>
      </c>
      <c r="I359" s="9">
        <f>IF(H359="Mikro",Pieņēmumi!$B$31*F359*0.5,
IF(H359="Mazs",Pieņēmumi!$B$31*F359,
IF(H359="Vidējs",Pieņēmumi!$B$32*F359,
IF(H359="Liels",Pieņēmumi!$B$34*F359,
0))))</f>
        <v>0.35792094615624032</v>
      </c>
      <c r="J359" s="9">
        <f>IF(H359="Mikro",Pieņēmumi!$B$31*F359*0.5,0)</f>
        <v>0.35792094615624032</v>
      </c>
      <c r="K359">
        <v>0</v>
      </c>
      <c r="L359">
        <v>0</v>
      </c>
      <c r="M359" s="2">
        <v>0</v>
      </c>
      <c r="N359" s="6">
        <f>ROUNDUP(IF($A359=1,K359/Pieņēmumi!$L$39,IF($A359=2,K359/Pieņēmumi!$L$40,IF($A359=3,K359/Pieņēmumi!$L$41,K359/Pieņēmumi!$L$42))),$N$10)</f>
        <v>0</v>
      </c>
      <c r="O359" s="6">
        <f t="shared" si="262"/>
        <v>0</v>
      </c>
      <c r="P359" s="6">
        <f>IF(AND(O359&gt;=0,O359&lt;Pieņēmumi!$L$46),0,
IF(AND(O359&gt;= Pieņēmumi!$L$46,O359&lt;Pieņēmumi!$L$47), "Mikro",
IF(AND(O359&gt;=Pieņēmumi!$L$47,O359&lt;Pieņēmumi!$L$48), "Mazs",
IF(AND(O359&gt;=Pieņēmumi!$L$48,O359&lt;Pieņēmumi!$L$49), "Vidējs","Liels"))))</f>
        <v>0</v>
      </c>
      <c r="Q359" s="9">
        <f>IF(P359="Mikro",Pieņēmumi!$L$31*N359*0.5,
IF(P359="Mazs",Pieņēmumi!$L$31*N359,
IF(P359="Vidējs",Pieņēmumi!$L$32*N359,
IF(P359="Liels",Pieņēmumi!$L$34*N359,
0))))</f>
        <v>0</v>
      </c>
      <c r="R359" s="9">
        <f>IF(P359="Mikro",Pieņēmumi!$L$31*N359*0.5,0)</f>
        <v>0</v>
      </c>
      <c r="S359">
        <v>1</v>
      </c>
      <c r="T359">
        <v>0</v>
      </c>
      <c r="U359" s="2">
        <v>0</v>
      </c>
      <c r="V359" s="6">
        <f>ROUNDUP(IF($A359=1,S359/Pieņēmumi!$V$39,IF($A359=2,S359/Pieņēmumi!$V$40,IF($A359=3,S359/Pieņēmumi!$V$41,S359/Pieņēmumi!$V$42))),$V$10)</f>
        <v>1</v>
      </c>
      <c r="W359" s="6">
        <f t="shared" si="263"/>
        <v>1</v>
      </c>
      <c r="X359" s="6" t="str">
        <f>IF(AND(W359&gt;=0,W359&lt;Pieņēmumi!$V$46),0,
IF(AND(W359&gt;= Pieņēmumi!$V$46,W359&lt;Pieņēmumi!$V$47), "Mikro",
IF(AND(W359&gt;=Pieņēmumi!$V$47,W359&lt;Pieņēmumi!$V$48), "Mazs",
IF(AND(W359&gt;=Pieņēmumi!$V$48,W359&lt;Pieņēmumi!$V$49), "Vidējs","Liels"))))</f>
        <v>Mikro</v>
      </c>
      <c r="Y359" s="9">
        <f>IF(X359="Mikro",Pieņēmumi!$V$31*V359*0.5,
IF(X359="Mazs",Pieņēmumi!$V$31*V359,
IF(X359="Vidējs",Pieņēmumi!$V$32*V359,
IF(X359="Liels",Pieņēmumi!$V$34*V359,
0))))</f>
        <v>0.38904450669156554</v>
      </c>
      <c r="Z359" s="9">
        <f>IF(X359="Mikro",Pieņēmumi!$V$31*V359*0.5,0)</f>
        <v>0.38904450669156554</v>
      </c>
      <c r="AA359">
        <v>0</v>
      </c>
      <c r="AB359">
        <v>0</v>
      </c>
      <c r="AC359" s="2">
        <v>0</v>
      </c>
      <c r="AD359" s="6">
        <f>ROUNDUP(IF($A359=1,AA359/Pieņēmumi!$AF$39,IF($A359=2,AA359/Pieņēmumi!$AF$40,IF($A359=3,AA359/Pieņēmumi!$AF$41,AA359/Pieņēmumi!$AF$42))),$AD$10)</f>
        <v>0</v>
      </c>
      <c r="AE359" s="6">
        <f t="shared" si="264"/>
        <v>0</v>
      </c>
      <c r="AF359" s="6">
        <f>IF(AND(AE359&gt;=0,AE359&lt;Pieņēmumi!$AF$46),0,
IF(AND(AE359&gt;= Pieņēmumi!$AF$46,AE359&lt;Pieņēmumi!$AF$47), "Mikro",
IF(AND(AE359&gt;=Pieņēmumi!$AF$47,AE359&lt;Pieņēmumi!$AF$48), "Mazs",
IF(AND(AE359&gt;=Pieņēmumi!$AF$48,AE359&lt;Pieņēmumi!$AF$49), "Vidējs","Liels"))))</f>
        <v>0</v>
      </c>
      <c r="AG359" s="9">
        <f>IF(AF359="Mikro",Pieņēmumi!$AF$31*AD359*0.5,
IF(AF359="Mazs",Pieņēmumi!$AF$31*AD359,
IF(AF359="Vidējs",Pieņēmumi!$AF$32*AD359,
IF(AF359="Liels",Pieņēmumi!$AF$34*AD359,
0))))</f>
        <v>0</v>
      </c>
      <c r="AH359" s="9">
        <f>IF(AF359="Mikro",Pieņēmumi!$AF$31*AD359*0.5,0)</f>
        <v>0</v>
      </c>
      <c r="AI359">
        <v>2</v>
      </c>
      <c r="AJ359">
        <v>0</v>
      </c>
      <c r="AK359" s="2">
        <v>0</v>
      </c>
      <c r="AL359" s="6">
        <f>ROUNDUP(IF($A359=1,AI359/Pieņēmumi!$AR$39,IF($A359=2,AI359/Pieņēmumi!$AR$40,IF($A359=3,AI359/Pieņēmumi!$AR$41,AI359/Pieņēmumi!$AR$42))),$AL$10)</f>
        <v>1</v>
      </c>
      <c r="AM359" s="6">
        <f t="shared" si="265"/>
        <v>2</v>
      </c>
      <c r="AN359" s="6" t="str">
        <f>IF(AND(AM359&gt;=0,AM359&lt;Pieņēmumi!$AR$46),0,
IF(AND(AM359&gt;= Pieņēmumi!$AR$46,AM359&lt;Pieņēmumi!$AR$47), "Mikro",
IF(AND(AM359&gt;=Pieņēmumi!$AR$47,AM359&lt;Pieņēmumi!$AR$48), "Mazs",
IF(AND(AM359&gt;=Pieņēmumi!$AR$48,AM359&lt;Pieņēmumi!$AR$49), "Vidējs","Liels"))))</f>
        <v>Mikro</v>
      </c>
      <c r="AO359" s="9">
        <f>IF(AN359="Mikro",Pieņēmumi!$AR$31*AL359*0.5,
IF(AN359="Mazs",Pieņēmumi!$AR$31*AL359,
IF(AN359="Vidējs",Pieņēmumi!$AR$32*AL359,
IF(AN359="Liels",Pieņēmumi!$AR$34*AL359,
0))))</f>
        <v>0.45129162776221604</v>
      </c>
      <c r="AP359" s="9">
        <f>IF(AN359="Mikro",Pieņēmumi!$AR$31*AL359*0.5,0)</f>
        <v>0.45129162776221604</v>
      </c>
      <c r="AQ359">
        <v>8</v>
      </c>
      <c r="AR359">
        <v>1</v>
      </c>
      <c r="AS359" s="2">
        <f t="shared" si="288"/>
        <v>8</v>
      </c>
      <c r="AT359" s="6">
        <f>ROUNDUP(IF($A359=1,AQ359/Pieņēmumi!$BC$39,IF($A359=2,AQ359/Pieņēmumi!$BC$40,IF($A359=3,AQ359/Pieņēmumi!$BC$41,AQ359/Pieņēmumi!$BC$42))),$AT$10)</f>
        <v>1</v>
      </c>
      <c r="AU359" s="6">
        <f t="shared" si="266"/>
        <v>8</v>
      </c>
      <c r="AV359" s="6" t="str">
        <f>IF(AND(AU359&gt;=0,AU359&lt;Pieņēmumi!$BC$46),0,
IF(AND(AU359&gt;= Pieņēmumi!$BC$46,AU359&lt;Pieņēmumi!$BC$47), "Mikro",
IF(AND(AU359&gt;=Pieņēmumi!$BC$47,AU359&lt;Pieņēmumi!$BC$48), "Mazs",
IF(AND(AU359&gt;=Pieņēmumi!$BC$48,AU359&lt;Pieņēmumi!$BC$49), "Vidējs","Liels"))))</f>
        <v>Mazs</v>
      </c>
      <c r="AW359" s="9">
        <f>IF(AV359="Mikro",Pieņēmumi!$BC$31*AT359*0.5,
IF(AV359="Mazs",Pieņēmumi!$BC$31*AT359,
IF(AV359="Vidējs",Pieņēmumi!$BC$32*AT359,
IF(AV359="Liels",Pieņēmumi!$BC$34*AT359,
0))))</f>
        <v>0.96483037659508253</v>
      </c>
      <c r="AX359" s="9">
        <f>IF(AV359="Mikro",Pieņēmumi!$BC$31*AT359*0.5,0)</f>
        <v>0</v>
      </c>
      <c r="AY359">
        <v>22</v>
      </c>
      <c r="AZ359">
        <v>1</v>
      </c>
      <c r="BA359" s="2">
        <f t="shared" si="289"/>
        <v>22</v>
      </c>
      <c r="BB359" s="6">
        <f>ROUNDUP(IF($A359=1,AY359/Pieņēmumi!$BN$39,IF($A359=2,AY359/Pieņēmumi!$BN$40,IF($A359=3,AY359/Pieņēmumi!$BN$41,AY359/Pieņēmumi!$BN$42))),$BB$10)</f>
        <v>1</v>
      </c>
      <c r="BC359" s="6">
        <f t="shared" si="267"/>
        <v>22</v>
      </c>
      <c r="BD359" s="6" t="str">
        <f>IF(AND(BC359&gt;=0,BC359&lt;Pieņēmumi!$BN$46),0,
IF(AND(BC359&gt;= Pieņēmumi!$BN$46,BC359&lt;Pieņēmumi!$BN$47), "Mikro",
IF(AND(BC359&gt;=Pieņēmumi!$BN$47,BC359&lt;Pieņēmumi!$BN$48), "Mazs",
IF(AND(BC359&gt;=Pieņēmumi!$BN$48,BC359&lt;Pieņēmumi!$BN$49), "Vidējs","Liels"))))</f>
        <v>Liels</v>
      </c>
      <c r="BE359" s="9">
        <f>IF(BD359="Mikro",Pieņēmumi!$BN$31*BB359*0.5,
IF(BD359="Mazs",Pieņēmumi!$BN$31*BB359,
IF(BD359="Vidējs",Pieņēmumi!$BN$32*BB359,
IF(BD359="Liels",Pieņēmumi!$BN$34*BB359,
0))))</f>
        <v>1.5873015873015872</v>
      </c>
      <c r="BF359" s="9">
        <f>IF(BD359="Mikro",Pieņēmumi!$BN$31*BB359*0.5,0)</f>
        <v>0</v>
      </c>
      <c r="BG359">
        <v>44</v>
      </c>
      <c r="BH359">
        <v>2</v>
      </c>
      <c r="BI359" s="2">
        <f t="shared" si="290"/>
        <v>22</v>
      </c>
      <c r="BJ359" s="6">
        <f>ROUNDUP(IF($A359=1,BG359/Pieņēmumi!$BY$39,IF($A359=2,BG359/Pieņēmumi!$BY$40,IF($A359=3,BG359/Pieņēmumi!$BY$41,BG359/Pieņēmumi!$BY$42))),$BJ$10)</f>
        <v>2</v>
      </c>
      <c r="BK359" s="6">
        <f t="shared" si="268"/>
        <v>22</v>
      </c>
      <c r="BL359" s="6" t="str">
        <f>IF(AND(BK359&gt;=0,BK359&lt;Pieņēmumi!$BY$46),0,
IF(AND(BK359&gt;= Pieņēmumi!$BY$46,BK359&lt;Pieņēmumi!$BY$47), "Mikro",
IF(AND(BK359&gt;=Pieņēmumi!$BY$47,BK359&lt;Pieņēmumi!$BY$48), "Mazs",
IF(AND(BK359&gt;=Pieņēmumi!$BY$48,BK359&lt;Pieņēmumi!$BY$49), "Vidējs","Liels"))))</f>
        <v>Liels</v>
      </c>
      <c r="BM359" s="9">
        <f>IF(BL359="Mikro",Pieņēmumi!$BY$31*BJ359*0.5,
IF(BL359="Mazs",Pieņēmumi!$BY$31*BJ359,
IF(BL359="Vidējs",Pieņēmumi!$BY$32*BJ359,
IF(BL359="Liels",Pieņēmumi!$BY$34*BJ359,
0))))</f>
        <v>3.3189033189033186</v>
      </c>
      <c r="BN359" s="9">
        <f>IF(BL359="Mikro",Pieņēmumi!$BY$31*BJ359*0.5,0)</f>
        <v>0</v>
      </c>
      <c r="BO359">
        <v>44</v>
      </c>
      <c r="BP359">
        <v>3</v>
      </c>
      <c r="BQ359" s="2">
        <f t="shared" si="291"/>
        <v>14.666666666666666</v>
      </c>
      <c r="BR359" s="6">
        <f>ROUNDUP(IF($A359=1,BO359/Pieņēmumi!$CJ$39,IF($A359=2,BO359/Pieņēmumi!$CJ$40,IF($A359=3,BO359/Pieņēmumi!$CJ$41,BO359/Pieņēmumi!$CJ$42))),$BR$10)</f>
        <v>2</v>
      </c>
      <c r="BS359" s="6">
        <f t="shared" si="269"/>
        <v>22</v>
      </c>
      <c r="BT359" s="6" t="str">
        <f>IF(AND(BS359&gt;=0,BS359&lt;Pieņēmumi!$CJ$46),0,
IF(AND(BS359&gt;= Pieņēmumi!$CJ$46,BS359&lt;Pieņēmumi!$CJ$47), "Mikro",
IF(AND(BS359&gt;=Pieņēmumi!$CJ$47,BS359&lt;Pieņēmumi!$CJ$48), "Mazs",
IF(AND(BS359&gt;=Pieņēmumi!$CJ$48,BS359&lt;Pieņēmumi!$CJ$49), "Vidējs","Liels"))))</f>
        <v>Liels</v>
      </c>
      <c r="BU359" s="9">
        <f>IF(BT359="Mikro",Pieņēmumi!$CJ$31*BR359*0.5,
IF(BT359="Mazs",Pieņēmumi!$CJ$31*BR359,
IF(BT359="Vidējs",Pieņēmumi!$CJ$32*BR359,
IF(BT359="Liels",Pieņēmumi!$CJ$34*BR359,
0))))</f>
        <v>3.3910533910533909</v>
      </c>
      <c r="BV359" s="9">
        <f>IF(BT359="Mikro",Pieņēmumi!$CJ$31*BR359*0.5,0)</f>
        <v>0</v>
      </c>
      <c r="BW359">
        <v>85</v>
      </c>
      <c r="BX359">
        <v>3</v>
      </c>
      <c r="BY359" s="2">
        <f>BW359/BX359</f>
        <v>28.333333333333332</v>
      </c>
      <c r="BZ359" s="6">
        <f>ROUNDUP(IF($A359=1,BW359/Pieņēmumi!$CU$42,IF($A359=2,BW359/Pieņēmumi!$CU$43,IF($A359=3,BW359/Pieņēmumi!$CU$44,BW359/Pieņēmumi!$CU$45))),$CH$10)</f>
        <v>4</v>
      </c>
      <c r="CA359" s="6">
        <f t="shared" si="270"/>
        <v>21.25</v>
      </c>
      <c r="CB359" s="6" t="str">
        <f>IF(AND(CA359&gt;=0,CA359&lt;Pieņēmumi!$CU$49),0,
IF(AND(CA359&gt;=Pieņēmumi!$CU$49,CA359&lt;Pieņēmumi!$CU$50),"Mazs",
IF(AND(CA359&gt;=Pieņēmumi!$CU$50,CA359&lt;Pieņēmumi!$CU$51),"Vidējs","Liels")))</f>
        <v>Liels</v>
      </c>
      <c r="CC359" s="9">
        <f>IF(CB359="Mazs",Pieņēmumi!$CU$34*BZ359,IF(CB359="Vidējs",Pieņēmumi!$CU$35*BZ359,IF(CB359="Liels",Pieņēmumi!$CU$37*BZ359,0)))</f>
        <v>7.0707070707070701</v>
      </c>
      <c r="CD359" s="9">
        <f>IF(CB359="Mazs",(Pieņēmumi!$CU$35-Pieņēmumi!$CU$34)*BZ359,0)</f>
        <v>0</v>
      </c>
      <c r="CE359">
        <v>104</v>
      </c>
      <c r="CF359">
        <v>4</v>
      </c>
      <c r="CG359" s="2">
        <f>CE359/CF359</f>
        <v>26</v>
      </c>
      <c r="CH359" s="6">
        <f>ROUNDUP(IF($A359=1,CE359/Pieņēmumi!$DE$42,IF($A359=2,CE359/Pieņēmumi!$DE$43,IF($A359=3,CE359/Pieņēmumi!$DE$44,CE359/Pieņēmumi!$DE$45))),$CH$10)</f>
        <v>5</v>
      </c>
      <c r="CI359" s="6">
        <f t="shared" si="271"/>
        <v>20.8</v>
      </c>
      <c r="CJ359" s="6" t="str">
        <f>IF(AND(CI359&gt;=0,CI359&lt;Pieņēmumi!$DE$49),0,
IF(AND(CI359&gt;=Pieņēmumi!$DE$49,CI359&lt;Pieņēmumi!$DE$50),"Mazs",
IF(AND(CI359&gt;=Pieņēmumi!$DE$50,CI359&lt;Pieņēmumi!$DE$51),"Vidējs","Liels")))</f>
        <v>Vidējs</v>
      </c>
      <c r="CK359" s="9">
        <f>IF(CJ359="Mazs",Pieņēmumi!$DE$34*CH359,IF(CJ359="Vidējs",Pieņēmumi!$DE$35*CH359,IF(CJ359="Liels",Pieņēmumi!$DE$37*CH359,0)))</f>
        <v>6.9444444444444455</v>
      </c>
      <c r="CL359" s="9">
        <f>IF(CJ359="Mazs",(Pieņēmumi!$DE$35-Pieņēmumi!$DE$34)*CH359,0)</f>
        <v>0</v>
      </c>
      <c r="CM359">
        <v>117</v>
      </c>
      <c r="CN359">
        <v>4</v>
      </c>
      <c r="CO359" s="2">
        <f>CM359/CN359</f>
        <v>29.25</v>
      </c>
      <c r="CP359" s="6">
        <f>ROUNDUP(IF($A359=1,CM359/Pieņēmumi!$DO$42,IF($A359=2,CM359/Pieņēmumi!$DO$43,IF($A359=3,CM359/Pieņēmumi!$DO$44,CM359/Pieņēmumi!$DO$45))),$CP$10)</f>
        <v>5</v>
      </c>
      <c r="CQ359" s="6">
        <f t="shared" si="272"/>
        <v>23.4</v>
      </c>
      <c r="CR359" s="6" t="str">
        <f>IF(AND(CQ359&gt;=0,CQ359&lt;Pieņēmumi!$DO$49),0,
IF(AND(CQ359&gt;=Pieņēmumi!$DO$49,CQ359&lt;Pieņēmumi!$DO$50),"Mazs",
IF(AND(CQ359&gt;=Pieņēmumi!$DO$50,CQ359&lt;Pieņēmumi!$DO$51),"Vidējs","Liels")))</f>
        <v>Liels</v>
      </c>
      <c r="CS359" s="9">
        <f>IF(CR359="Mazs",Pieņēmumi!$DO$34*CP359,IF(CR359="Vidējs",Pieņēmumi!$DO$35*CP359,IF(CR359="Liels",Pieņēmumi!$DO$37*CP359,0)))</f>
        <v>8.8383838383838373</v>
      </c>
      <c r="CT359" s="9">
        <f>IF(CR359="Mazs",(Pieņēmumi!$DO$35-Pieņēmumi!$DO$34)*CP359,0)</f>
        <v>0</v>
      </c>
      <c r="CU359" s="6">
        <f t="shared" si="273"/>
        <v>428</v>
      </c>
      <c r="CV359" s="6">
        <f t="shared" si="274"/>
        <v>18</v>
      </c>
      <c r="CW359" s="2">
        <f t="shared" si="275"/>
        <v>23.777777777777779</v>
      </c>
      <c r="CX359" t="str">
        <f t="shared" si="276"/>
        <v>Vidējā</v>
      </c>
    </row>
    <row r="360" spans="1:102" x14ac:dyDescent="0.25">
      <c r="A360" s="5">
        <v>1</v>
      </c>
      <c r="B360" s="23">
        <v>0.41562833006358679</v>
      </c>
      <c r="C360">
        <v>56</v>
      </c>
      <c r="D360">
        <v>2</v>
      </c>
      <c r="E360" s="2">
        <f t="shared" ref="E360:E379" si="292">C360/D360</f>
        <v>28</v>
      </c>
      <c r="F360" s="6">
        <f>ROUNDUP(IF($A360=1,C360/Pieņēmumi!$B$39,IF($A360=2,C360/Pieņēmumi!$B$40,IF($A360=3,C360/Pieņēmumi!$B$41,C360/Pieņēmumi!$B$42))),$F$10)</f>
        <v>3</v>
      </c>
      <c r="G360" s="6">
        <f t="shared" si="261"/>
        <v>18.666666666666668</v>
      </c>
      <c r="H360" s="6" t="str">
        <f>IF(AND(G360&gt;=0,G360&lt;Pieņēmumi!$B$46),0,
IF(AND(G360&gt;= Pieņēmumi!$B$46,G360&lt;Pieņēmumi!$B$47), "Mikro",
IF(AND(G360&gt;=Pieņēmumi!$B$47,G360&lt;Pieņēmumi!$B$48), "Mazs",
IF(AND(G360&gt;=Pieņēmumi!$B$48,G360&lt;Pieņēmumi!$B$49), "Vidējs","Liels"))))</f>
        <v>Vidējs</v>
      </c>
      <c r="I360" s="9">
        <f>IF(H360="Mikro",Pieņēmumi!$B$31*F360*0.5,
IF(H360="Mazs",Pieņēmumi!$B$31*F360,
IF(H360="Vidējs",Pieņēmumi!$B$32*F360,
IF(H360="Liels",Pieņēmumi!$B$34*F360,
0))))</f>
        <v>2.4224806201550386</v>
      </c>
      <c r="J360" s="9">
        <f>IF(H360="Mikro",Pieņēmumi!$B$31*F360*0.5,0)</f>
        <v>0</v>
      </c>
      <c r="K360">
        <v>52</v>
      </c>
      <c r="L360">
        <v>2</v>
      </c>
      <c r="M360" s="2">
        <f t="shared" ref="M360:M379" si="293">K360/L360</f>
        <v>26</v>
      </c>
      <c r="N360" s="6">
        <f>ROUNDUP(IF($A360=1,K360/Pieņēmumi!$L$39,IF($A360=2,K360/Pieņēmumi!$L$40,IF($A360=3,K360/Pieņēmumi!$L$41,K360/Pieņēmumi!$L$42))),$N$10)</f>
        <v>3</v>
      </c>
      <c r="O360" s="6">
        <f t="shared" si="262"/>
        <v>17.333333333333332</v>
      </c>
      <c r="P360" s="6" t="str">
        <f>IF(AND(O360&gt;=0,O360&lt;Pieņēmumi!$L$46),0,
IF(AND(O360&gt;= Pieņēmumi!$L$46,O360&lt;Pieņēmumi!$L$47), "Mikro",
IF(AND(O360&gt;=Pieņēmumi!$L$47,O360&lt;Pieņēmumi!$L$48), "Mazs",
IF(AND(O360&gt;=Pieņēmumi!$L$48,O360&lt;Pieņēmumi!$L$49), "Vidējs","Liels"))))</f>
        <v>Vidējs</v>
      </c>
      <c r="Q360" s="9">
        <f>IF(P360="Mikro",Pieņēmumi!$L$31*N360*0.5,
IF(P360="Mazs",Pieņēmumi!$L$31*N360,
IF(P360="Vidējs",Pieņēmumi!$L$32*N360,
IF(P360="Liels",Pieņēmumi!$L$34*N360,
0))))</f>
        <v>2.5193798449612408</v>
      </c>
      <c r="R360" s="9">
        <f>IF(P360="Mikro",Pieņēmumi!$L$31*N360*0.5,0)</f>
        <v>0</v>
      </c>
      <c r="S360">
        <v>47</v>
      </c>
      <c r="T360">
        <v>2</v>
      </c>
      <c r="U360" s="2">
        <f t="shared" ref="U360:U379" si="294">S360/T360</f>
        <v>23.5</v>
      </c>
      <c r="V360" s="6">
        <f>ROUNDUP(IF($A360=1,S360/Pieņēmumi!$V$39,IF($A360=2,S360/Pieņēmumi!$V$40,IF($A360=3,S360/Pieņēmumi!$V$41,S360/Pieņēmumi!$V$42))),$V$10)</f>
        <v>3</v>
      </c>
      <c r="W360" s="6">
        <f t="shared" si="263"/>
        <v>15.666666666666666</v>
      </c>
      <c r="X360" s="6" t="str">
        <f>IF(AND(W360&gt;=0,W360&lt;Pieņēmumi!$V$46),0,
IF(AND(W360&gt;= Pieņēmumi!$V$46,W360&lt;Pieņēmumi!$V$47), "Mikro",
IF(AND(W360&gt;=Pieņēmumi!$V$47,W360&lt;Pieņēmumi!$V$48), "Mazs",
IF(AND(W360&gt;=Pieņēmumi!$V$48,W360&lt;Pieņēmumi!$V$49), "Vidējs","Liels"))))</f>
        <v>Vidējs</v>
      </c>
      <c r="Y360" s="9">
        <f>IF(X360="Mikro",Pieņēmumi!$V$31*V360*0.5,
IF(X360="Mazs",Pieņēmumi!$V$31*V360,
IF(X360="Vidējs",Pieņēmumi!$V$32*V360,
IF(X360="Liels",Pieņēmumi!$V$34*V360,
0))))</f>
        <v>2.6162790697674421</v>
      </c>
      <c r="Z360" s="9">
        <f>IF(X360="Mikro",Pieņēmumi!$V$31*V360*0.5,0)</f>
        <v>0</v>
      </c>
      <c r="AA360">
        <v>50</v>
      </c>
      <c r="AB360">
        <v>2</v>
      </c>
      <c r="AC360" s="2">
        <f t="shared" ref="AC360:AC379" si="295">AA360/AB360</f>
        <v>25</v>
      </c>
      <c r="AD360" s="6">
        <f>ROUNDUP(IF($A360=1,AA360/Pieņēmumi!$AF$39,IF($A360=2,AA360/Pieņēmumi!$AF$40,IF($A360=3,AA360/Pieņēmumi!$AF$41,AA360/Pieņēmumi!$AF$42))),$AD$10)</f>
        <v>3</v>
      </c>
      <c r="AE360" s="6">
        <f t="shared" si="264"/>
        <v>16.666666666666668</v>
      </c>
      <c r="AF360" s="6" t="str">
        <f>IF(AND(AE360&gt;=0,AE360&lt;Pieņēmumi!$AF$46),0,
IF(AND(AE360&gt;= Pieņēmumi!$AF$46,AE360&lt;Pieņēmumi!$AF$47), "Mikro",
IF(AND(AE360&gt;=Pieņēmumi!$AF$47,AE360&lt;Pieņēmumi!$AF$48), "Mazs",
IF(AND(AE360&gt;=Pieņēmumi!$AF$48,AE360&lt;Pieņēmumi!$AF$49), "Vidējs","Liels"))))</f>
        <v>Vidējs</v>
      </c>
      <c r="AG360" s="9">
        <f>IF(AF360="Mikro",Pieņēmumi!$AF$31*AD360*0.5,
IF(AF360="Mazs",Pieņēmumi!$AF$31*AD360,
IF(AF360="Vidējs",Pieņēmumi!$AF$32*AD360,
IF(AF360="Liels",Pieņēmumi!$AF$34*AD360,
0))))</f>
        <v>3.1007751937984498</v>
      </c>
      <c r="AH360" s="9">
        <f>IF(AF360="Mikro",Pieņēmumi!$AF$31*AD360*0.5,0)</f>
        <v>0</v>
      </c>
      <c r="AI360">
        <v>50</v>
      </c>
      <c r="AJ360">
        <v>2</v>
      </c>
      <c r="AK360" s="2">
        <f t="shared" ref="AK360:AK367" si="296">AI360/AJ360</f>
        <v>25</v>
      </c>
      <c r="AL360" s="6">
        <f>ROUNDUP(IF($A360=1,AI360/Pieņēmumi!$AR$39,IF($A360=2,AI360/Pieņēmumi!$AR$40,IF($A360=3,AI360/Pieņēmumi!$AR$41,AI360/Pieņēmumi!$AR$42))),$AL$10)</f>
        <v>2</v>
      </c>
      <c r="AM360" s="6">
        <f t="shared" si="265"/>
        <v>25</v>
      </c>
      <c r="AN360" s="6" t="str">
        <f>IF(AND(AM360&gt;=0,AM360&lt;Pieņēmumi!$AR$46),0,
IF(AND(AM360&gt;= Pieņēmumi!$AR$46,AM360&lt;Pieņēmumi!$AR$47), "Mikro",
IF(AND(AM360&gt;=Pieņēmumi!$AR$47,AM360&lt;Pieņēmumi!$AR$48), "Mazs",
IF(AND(AM360&gt;=Pieņēmumi!$AR$48,AM360&lt;Pieņēmumi!$AR$49), "Vidējs","Liels"))))</f>
        <v>Liels</v>
      </c>
      <c r="AO360" s="9">
        <f>IF(AN360="Mikro",Pieņēmumi!$AR$31*AL360*0.5,
IF(AN360="Mazs",Pieņēmumi!$AR$31*AL360,
IF(AN360="Vidējs",Pieņēmumi!$AR$32*AL360,
IF(AN360="Liels",Pieņēmumi!$AR$34*AL360,
0))))</f>
        <v>2.7417027417027415</v>
      </c>
      <c r="AP360" s="9">
        <f>IF(AN360="Mikro",Pieņēmumi!$AR$31*AL360*0.5,0)</f>
        <v>0</v>
      </c>
      <c r="AQ360">
        <v>56</v>
      </c>
      <c r="AR360">
        <v>2</v>
      </c>
      <c r="AS360" s="2">
        <f t="shared" si="288"/>
        <v>28</v>
      </c>
      <c r="AT360" s="6">
        <f>ROUNDUP(IF($A360=1,AQ360/Pieņēmumi!$BC$39,IF($A360=2,AQ360/Pieņēmumi!$BC$40,IF($A360=3,AQ360/Pieņēmumi!$BC$41,AQ360/Pieņēmumi!$BC$42))),$AT$10)</f>
        <v>3</v>
      </c>
      <c r="AU360" s="6">
        <f t="shared" si="266"/>
        <v>18.666666666666668</v>
      </c>
      <c r="AV360" s="6" t="str">
        <f>IF(AND(AU360&gt;=0,AU360&lt;Pieņēmumi!$BC$46),0,
IF(AND(AU360&gt;= Pieņēmumi!$BC$46,AU360&lt;Pieņēmumi!$BC$47), "Mikro",
IF(AND(AU360&gt;=Pieņēmumi!$BC$47,AU360&lt;Pieņēmumi!$BC$48), "Mazs",
IF(AND(AU360&gt;=Pieņēmumi!$BC$48,AU360&lt;Pieņēmumi!$BC$49), "Vidējs","Liels"))))</f>
        <v>Vidējs</v>
      </c>
      <c r="AW360" s="9">
        <f>IF(AV360="Mikro",Pieņēmumi!$BC$31*AT360*0.5,
IF(AV360="Mazs",Pieņēmumi!$BC$31*AT360,
IF(AV360="Vidējs",Pieņēmumi!$BC$32*AT360,
IF(AV360="Liels",Pieņēmumi!$BC$34*AT360,
0))))</f>
        <v>3.4883720930232558</v>
      </c>
      <c r="AX360" s="9">
        <f>IF(AV360="Mikro",Pieņēmumi!$BC$31*AT360*0.5,0)</f>
        <v>0</v>
      </c>
      <c r="AY360">
        <v>55</v>
      </c>
      <c r="AZ360">
        <v>2</v>
      </c>
      <c r="BA360" s="2">
        <f t="shared" si="289"/>
        <v>27.5</v>
      </c>
      <c r="BB360" s="6">
        <f>ROUNDUP(IF($A360=1,AY360/Pieņēmumi!$BN$39,IF($A360=2,AY360/Pieņēmumi!$BN$40,IF($A360=3,AY360/Pieņēmumi!$BN$41,AY360/Pieņēmumi!$BN$42))),$BB$10)</f>
        <v>3</v>
      </c>
      <c r="BC360" s="6">
        <f t="shared" si="267"/>
        <v>18.333333333333332</v>
      </c>
      <c r="BD360" s="6" t="str">
        <f>IF(AND(BC360&gt;=0,BC360&lt;Pieņēmumi!$BN$46),0,
IF(AND(BC360&gt;= Pieņēmumi!$BN$46,BC360&lt;Pieņēmumi!$BN$47), "Mikro",
IF(AND(BC360&gt;=Pieņēmumi!$BN$47,BC360&lt;Pieņēmumi!$BN$48), "Mazs",
IF(AND(BC360&gt;=Pieņēmumi!$BN$48,BC360&lt;Pieņēmumi!$BN$49), "Vidējs","Liels"))))</f>
        <v>Vidējs</v>
      </c>
      <c r="BE360" s="9">
        <f>IF(BD360="Mikro",Pieņēmumi!$BN$31*BB360*0.5,
IF(BD360="Mazs",Pieņēmumi!$BN$31*BB360,
IF(BD360="Vidējs",Pieņēmumi!$BN$32*BB360,
IF(BD360="Liels",Pieņēmumi!$BN$34*BB360,
0))))</f>
        <v>3.6821705426356592</v>
      </c>
      <c r="BF360" s="9">
        <f>IF(BD360="Mikro",Pieņēmumi!$BN$31*BB360*0.5,0)</f>
        <v>0</v>
      </c>
      <c r="BG360">
        <v>38</v>
      </c>
      <c r="BH360">
        <v>2</v>
      </c>
      <c r="BI360" s="2">
        <f t="shared" si="290"/>
        <v>19</v>
      </c>
      <c r="BJ360" s="6">
        <f>ROUNDUP(IF($A360=1,BG360/Pieņēmumi!$BY$39,IF($A360=2,BG360/Pieņēmumi!$BY$40,IF($A360=3,BG360/Pieņēmumi!$BY$41,BG360/Pieņēmumi!$BY$42))),$BJ$10)</f>
        <v>2</v>
      </c>
      <c r="BK360" s="6">
        <f t="shared" si="268"/>
        <v>19</v>
      </c>
      <c r="BL360" s="6" t="str">
        <f>IF(AND(BK360&gt;=0,BK360&lt;Pieņēmumi!$BY$46),0,
IF(AND(BK360&gt;= Pieņēmumi!$BY$46,BK360&lt;Pieņēmumi!$BY$47), "Mikro",
IF(AND(BK360&gt;=Pieņēmumi!$BY$47,BK360&lt;Pieņēmumi!$BY$48), "Mazs",
IF(AND(BK360&gt;=Pieņēmumi!$BY$48,BK360&lt;Pieņēmumi!$BY$49), "Vidējs","Liels"))))</f>
        <v>Vidējs</v>
      </c>
      <c r="BM360" s="9">
        <f>IF(BL360="Mikro",Pieņēmumi!$BY$31*BJ360*0.5,
IF(BL360="Mazs",Pieņēmumi!$BY$31*BJ360,
IF(BL360="Vidējs",Pieņēmumi!$BY$32*BJ360,
IF(BL360="Liels",Pieņēmumi!$BY$34*BJ360,
0))))</f>
        <v>2.5839793281653747</v>
      </c>
      <c r="BN360" s="9">
        <f>IF(BL360="Mikro",Pieņēmumi!$BY$31*BJ360*0.5,0)</f>
        <v>0</v>
      </c>
      <c r="BO360">
        <v>29</v>
      </c>
      <c r="BP360">
        <v>1</v>
      </c>
      <c r="BQ360" s="2">
        <f t="shared" si="291"/>
        <v>29</v>
      </c>
      <c r="BR360" s="6">
        <f>ROUNDUP(IF($A360=1,BO360/Pieņēmumi!$CJ$39,IF($A360=2,BO360/Pieņēmumi!$CJ$40,IF($A360=3,BO360/Pieņēmumi!$CJ$41,BO360/Pieņēmumi!$CJ$42))),$BR$10)</f>
        <v>2</v>
      </c>
      <c r="BS360" s="6">
        <f t="shared" si="269"/>
        <v>14.5</v>
      </c>
      <c r="BT360" s="6" t="str">
        <f>IF(AND(BS360&gt;=0,BS360&lt;Pieņēmumi!$CJ$46),0,
IF(AND(BS360&gt;= Pieņēmumi!$CJ$46,BS360&lt;Pieņēmumi!$CJ$47), "Mikro",
IF(AND(BS360&gt;=Pieņēmumi!$CJ$47,BS360&lt;Pieņēmumi!$CJ$48), "Mazs",
IF(AND(BS360&gt;=Pieņēmumi!$CJ$48,BS360&lt;Pieņēmumi!$CJ$49), "Vidējs","Liels"))))</f>
        <v>Vidējs</v>
      </c>
      <c r="BU360" s="9">
        <f>IF(BT360="Mikro",Pieņēmumi!$CJ$31*BR360*0.5,
IF(BT360="Mazs",Pieņēmumi!$CJ$31*BR360,
IF(BT360="Vidējs",Pieņēmumi!$CJ$32*BR360,
IF(BT360="Liels",Pieņēmumi!$CJ$34*BR360,
0))))</f>
        <v>2.5839793281653747</v>
      </c>
      <c r="BV360" s="9">
        <f>IF(BT360="Mikro",Pieņēmumi!$CJ$31*BR360*0.5,0)</f>
        <v>0</v>
      </c>
      <c r="BW360">
        <v>0</v>
      </c>
      <c r="BX360">
        <v>0</v>
      </c>
      <c r="BY360" s="2">
        <v>0</v>
      </c>
      <c r="BZ360" s="6">
        <f>ROUNDUP(IF($A360=1,BW360/Pieņēmumi!$CU$42,IF($A360=2,BW360/Pieņēmumi!$CU$43,IF($A360=3,BW360/Pieņēmumi!$CU$44,BW360/Pieņēmumi!$CU$45))),$CH$10)</f>
        <v>0</v>
      </c>
      <c r="CA360" s="6">
        <f t="shared" si="270"/>
        <v>0</v>
      </c>
      <c r="CB360" s="6">
        <f>IF(AND(CA360&gt;=0,CA360&lt;Pieņēmumi!$CU$49),0,
IF(AND(CA360&gt;=Pieņēmumi!$CU$49,CA360&lt;Pieņēmumi!$CU$50),"Mazs",
IF(AND(CA360&gt;=Pieņēmumi!$CU$50,CA360&lt;Pieņēmumi!$CU$51),"Vidējs","Liels")))</f>
        <v>0</v>
      </c>
      <c r="CC360" s="9">
        <f>IF(CB360="Mazs",Pieņēmumi!$CU$34*BZ360,IF(CB360="Vidējs",Pieņēmumi!$CU$35*BZ360,IF(CB360="Liels",Pieņēmumi!$CU$37*BZ360,0)))</f>
        <v>0</v>
      </c>
      <c r="CD360" s="9">
        <f>IF(CB360="Mazs",(Pieņēmumi!$CU$35-Pieņēmumi!$CU$34)*BZ360,0)</f>
        <v>0</v>
      </c>
      <c r="CE360">
        <v>0</v>
      </c>
      <c r="CF360">
        <v>0</v>
      </c>
      <c r="CG360" s="2">
        <v>0</v>
      </c>
      <c r="CH360" s="6">
        <f>ROUNDUP(IF($A360=1,CE360/Pieņēmumi!$DE$42,IF($A360=2,CE360/Pieņēmumi!$DE$43,IF($A360=3,CE360/Pieņēmumi!$DE$44,CE360/Pieņēmumi!$DE$45))),$CH$10)</f>
        <v>0</v>
      </c>
      <c r="CI360" s="6">
        <f t="shared" si="271"/>
        <v>0</v>
      </c>
      <c r="CJ360" s="6">
        <f>IF(AND(CI360&gt;=0,CI360&lt;Pieņēmumi!$DE$49),0,
IF(AND(CI360&gt;=Pieņēmumi!$DE$49,CI360&lt;Pieņēmumi!$DE$50),"Mazs",
IF(AND(CI360&gt;=Pieņēmumi!$DE$50,CI360&lt;Pieņēmumi!$DE$51),"Vidējs","Liels")))</f>
        <v>0</v>
      </c>
      <c r="CK360" s="9">
        <f>IF(CJ360="Mazs",Pieņēmumi!$DE$34*CH360,IF(CJ360="Vidējs",Pieņēmumi!$DE$35*CH360,IF(CJ360="Liels",Pieņēmumi!$DE$37*CH360,0)))</f>
        <v>0</v>
      </c>
      <c r="CL360" s="9">
        <f>IF(CJ360="Mazs",(Pieņēmumi!$DE$35-Pieņēmumi!$DE$34)*CH360,0)</f>
        <v>0</v>
      </c>
      <c r="CM360">
        <v>0</v>
      </c>
      <c r="CN360">
        <v>0</v>
      </c>
      <c r="CO360" s="2">
        <v>0</v>
      </c>
      <c r="CP360" s="6">
        <f>ROUNDUP(IF($A360=1,CM360/Pieņēmumi!$DO$42,IF($A360=2,CM360/Pieņēmumi!$DO$43,IF($A360=3,CM360/Pieņēmumi!$DO$44,CM360/Pieņēmumi!$DO$45))),$CP$10)</f>
        <v>0</v>
      </c>
      <c r="CQ360" s="6">
        <f t="shared" si="272"/>
        <v>0</v>
      </c>
      <c r="CR360" s="6">
        <f>IF(AND(CQ360&gt;=0,CQ360&lt;Pieņēmumi!$DO$49),0,
IF(AND(CQ360&gt;=Pieņēmumi!$DO$49,CQ360&lt;Pieņēmumi!$DO$50),"Mazs",
IF(AND(CQ360&gt;=Pieņēmumi!$DO$50,CQ360&lt;Pieņēmumi!$DO$51),"Vidējs","Liels")))</f>
        <v>0</v>
      </c>
      <c r="CS360" s="9">
        <f>IF(CR360="Mazs",Pieņēmumi!$DO$34*CP360,IF(CR360="Vidējs",Pieņēmumi!$DO$35*CP360,IF(CR360="Liels",Pieņēmumi!$DO$37*CP360,0)))</f>
        <v>0</v>
      </c>
      <c r="CT360" s="9">
        <f>IF(CR360="Mazs",(Pieņēmumi!$DO$35-Pieņēmumi!$DO$34)*CP360,0)</f>
        <v>0</v>
      </c>
      <c r="CU360" s="6">
        <f t="shared" si="273"/>
        <v>433</v>
      </c>
      <c r="CV360" s="6">
        <f t="shared" si="274"/>
        <v>17</v>
      </c>
      <c r="CW360" s="2">
        <f t="shared" si="275"/>
        <v>25.470588235294116</v>
      </c>
      <c r="CX360" t="str">
        <f t="shared" si="276"/>
        <v>Vidējā</v>
      </c>
    </row>
    <row r="361" spans="1:102" x14ac:dyDescent="0.25">
      <c r="A361" s="5">
        <v>2</v>
      </c>
      <c r="B361" s="23">
        <v>0.41523409205116824</v>
      </c>
      <c r="C361">
        <v>74</v>
      </c>
      <c r="D361">
        <v>3</v>
      </c>
      <c r="E361" s="2">
        <f t="shared" si="292"/>
        <v>24.666666666666668</v>
      </c>
      <c r="F361" s="6">
        <f>ROUNDUP(IF($A361=1,C361/Pieņēmumi!$B$39,IF($A361=2,C361/Pieņēmumi!$B$40,IF($A361=3,C361/Pieņēmumi!$B$41,C361/Pieņēmumi!$B$42))),$F$10)</f>
        <v>4</v>
      </c>
      <c r="G361" s="6">
        <f t="shared" si="261"/>
        <v>18.5</v>
      </c>
      <c r="H361" s="6" t="str">
        <f>IF(AND(G361&gt;=0,G361&lt;Pieņēmumi!$B$46),0,
IF(AND(G361&gt;= Pieņēmumi!$B$46,G361&lt;Pieņēmumi!$B$47), "Mikro",
IF(AND(G361&gt;=Pieņēmumi!$B$47,G361&lt;Pieņēmumi!$B$48), "Mazs",
IF(AND(G361&gt;=Pieņēmumi!$B$48,G361&lt;Pieņēmumi!$B$49), "Vidējs","Liels"))))</f>
        <v>Vidējs</v>
      </c>
      <c r="I361" s="9">
        <f>IF(H361="Mikro",Pieņēmumi!$B$31*F361*0.5,
IF(H361="Mazs",Pieņēmumi!$B$31*F361,
IF(H361="Vidējs",Pieņēmumi!$B$32*F361,
IF(H361="Liels",Pieņēmumi!$B$34*F361,
0))))</f>
        <v>3.229974160206718</v>
      </c>
      <c r="J361" s="9">
        <f>IF(H361="Mikro",Pieņēmumi!$B$31*F361*0.5,0)</f>
        <v>0</v>
      </c>
      <c r="K361">
        <v>67</v>
      </c>
      <c r="L361">
        <v>3</v>
      </c>
      <c r="M361" s="2">
        <f t="shared" si="293"/>
        <v>22.333333333333332</v>
      </c>
      <c r="N361" s="6">
        <f>ROUNDUP(IF($A361=1,K361/Pieņēmumi!$L$39,IF($A361=2,K361/Pieņēmumi!$L$40,IF($A361=3,K361/Pieņēmumi!$L$41,K361/Pieņēmumi!$L$42))),$N$10)</f>
        <v>4</v>
      </c>
      <c r="O361" s="6">
        <f t="shared" si="262"/>
        <v>16.75</v>
      </c>
      <c r="P361" s="6" t="str">
        <f>IF(AND(O361&gt;=0,O361&lt;Pieņēmumi!$L$46),0,
IF(AND(O361&gt;= Pieņēmumi!$L$46,O361&lt;Pieņēmumi!$L$47), "Mikro",
IF(AND(O361&gt;=Pieņēmumi!$L$47,O361&lt;Pieņēmumi!$L$48), "Mazs",
IF(AND(O361&gt;=Pieņēmumi!$L$48,O361&lt;Pieņēmumi!$L$49), "Vidējs","Liels"))))</f>
        <v>Vidējs</v>
      </c>
      <c r="Q361" s="9">
        <f>IF(P361="Mikro",Pieņēmumi!$L$31*N361*0.5,
IF(P361="Mazs",Pieņēmumi!$L$31*N361,
IF(P361="Vidējs",Pieņēmumi!$L$32*N361,
IF(P361="Liels",Pieņēmumi!$L$34*N361,
0))))</f>
        <v>3.3591731266149876</v>
      </c>
      <c r="R361" s="9">
        <f>IF(P361="Mikro",Pieņēmumi!$L$31*N361*0.5,0)</f>
        <v>0</v>
      </c>
      <c r="S361">
        <v>67</v>
      </c>
      <c r="T361">
        <v>3</v>
      </c>
      <c r="U361" s="2">
        <f t="shared" si="294"/>
        <v>22.333333333333332</v>
      </c>
      <c r="V361" s="6">
        <f>ROUNDUP(IF($A361=1,S361/Pieņēmumi!$V$39,IF($A361=2,S361/Pieņēmumi!$V$40,IF($A361=3,S361/Pieņēmumi!$V$41,S361/Pieņēmumi!$V$42))),$V$10)</f>
        <v>4</v>
      </c>
      <c r="W361" s="6">
        <f t="shared" si="263"/>
        <v>16.75</v>
      </c>
      <c r="X361" s="6" t="str">
        <f>IF(AND(W361&gt;=0,W361&lt;Pieņēmumi!$V$46),0,
IF(AND(W361&gt;= Pieņēmumi!$V$46,W361&lt;Pieņēmumi!$V$47), "Mikro",
IF(AND(W361&gt;=Pieņēmumi!$V$47,W361&lt;Pieņēmumi!$V$48), "Mazs",
IF(AND(W361&gt;=Pieņēmumi!$V$48,W361&lt;Pieņēmumi!$V$49), "Vidējs","Liels"))))</f>
        <v>Vidējs</v>
      </c>
      <c r="Y361" s="9">
        <f>IF(X361="Mikro",Pieņēmumi!$V$31*V361*0.5,
IF(X361="Mazs",Pieņēmumi!$V$31*V361,
IF(X361="Vidējs",Pieņēmumi!$V$32*V361,
IF(X361="Liels",Pieņēmumi!$V$34*V361,
0))))</f>
        <v>3.4883720930232562</v>
      </c>
      <c r="Z361" s="9">
        <f>IF(X361="Mikro",Pieņēmumi!$V$31*V361*0.5,0)</f>
        <v>0</v>
      </c>
      <c r="AA361">
        <v>71</v>
      </c>
      <c r="AB361">
        <v>3</v>
      </c>
      <c r="AC361" s="2">
        <f t="shared" si="295"/>
        <v>23.666666666666668</v>
      </c>
      <c r="AD361" s="6">
        <f>ROUNDUP(IF($A361=1,AA361/Pieņēmumi!$AF$39,IF($A361=2,AA361/Pieņēmumi!$AF$40,IF($A361=3,AA361/Pieņēmumi!$AF$41,AA361/Pieņēmumi!$AF$42))),$AD$10)</f>
        <v>4</v>
      </c>
      <c r="AE361" s="6">
        <f t="shared" si="264"/>
        <v>17.75</v>
      </c>
      <c r="AF361" s="6" t="str">
        <f>IF(AND(AE361&gt;=0,AE361&lt;Pieņēmumi!$AF$46),0,
IF(AND(AE361&gt;= Pieņēmumi!$AF$46,AE361&lt;Pieņēmumi!$AF$47), "Mikro",
IF(AND(AE361&gt;=Pieņēmumi!$AF$47,AE361&lt;Pieņēmumi!$AF$48), "Mazs",
IF(AND(AE361&gt;=Pieņēmumi!$AF$48,AE361&lt;Pieņēmumi!$AF$49), "Vidējs","Liels"))))</f>
        <v>Vidējs</v>
      </c>
      <c r="AG361" s="9">
        <f>IF(AF361="Mikro",Pieņēmumi!$AF$31*AD361*0.5,
IF(AF361="Mazs",Pieņēmumi!$AF$31*AD361,
IF(AF361="Vidējs",Pieņēmumi!$AF$32*AD361,
IF(AF361="Liels",Pieņēmumi!$AF$34*AD361,
0))))</f>
        <v>4.1343669250646</v>
      </c>
      <c r="AH361" s="9">
        <f>IF(AF361="Mikro",Pieņēmumi!$AF$31*AD361*0.5,0)</f>
        <v>0</v>
      </c>
      <c r="AI361">
        <v>73</v>
      </c>
      <c r="AJ361">
        <v>3</v>
      </c>
      <c r="AK361" s="2">
        <f t="shared" si="296"/>
        <v>24.333333333333332</v>
      </c>
      <c r="AL361" s="6">
        <f>ROUNDUP(IF($A361=1,AI361/Pieņēmumi!$AR$39,IF($A361=2,AI361/Pieņēmumi!$AR$40,IF($A361=3,AI361/Pieņēmumi!$AR$41,AI361/Pieņēmumi!$AR$42))),$AL$10)</f>
        <v>3</v>
      </c>
      <c r="AM361" s="6">
        <f t="shared" si="265"/>
        <v>24.333333333333332</v>
      </c>
      <c r="AN361" s="6" t="str">
        <f>IF(AND(AM361&gt;=0,AM361&lt;Pieņēmumi!$AR$46),0,
IF(AND(AM361&gt;= Pieņēmumi!$AR$46,AM361&lt;Pieņēmumi!$AR$47), "Mikro",
IF(AND(AM361&gt;=Pieņēmumi!$AR$47,AM361&lt;Pieņēmumi!$AR$48), "Mazs",
IF(AND(AM361&gt;=Pieņēmumi!$AR$48,AM361&lt;Pieņēmumi!$AR$49), "Vidējs","Liels"))))</f>
        <v>Liels</v>
      </c>
      <c r="AO361" s="9">
        <f>IF(AN361="Mikro",Pieņēmumi!$AR$31*AL361*0.5,
IF(AN361="Mazs",Pieņēmumi!$AR$31*AL361,
IF(AN361="Vidējs",Pieņēmumi!$AR$32*AL361,
IF(AN361="Liels",Pieņēmumi!$AR$34*AL361,
0))))</f>
        <v>4.1125541125541121</v>
      </c>
      <c r="AP361" s="9">
        <f>IF(AN361="Mikro",Pieņēmumi!$AR$31*AL361*0.5,0)</f>
        <v>0</v>
      </c>
      <c r="AQ361">
        <v>68</v>
      </c>
      <c r="AR361">
        <v>3</v>
      </c>
      <c r="AS361" s="2">
        <f t="shared" si="288"/>
        <v>22.666666666666668</v>
      </c>
      <c r="AT361" s="6">
        <f>ROUNDUP(IF($A361=1,AQ361/Pieņēmumi!$BC$39,IF($A361=2,AQ361/Pieņēmumi!$BC$40,IF($A361=3,AQ361/Pieņēmumi!$BC$41,AQ361/Pieņēmumi!$BC$42))),$AT$10)</f>
        <v>3</v>
      </c>
      <c r="AU361" s="6">
        <f t="shared" si="266"/>
        <v>22.666666666666668</v>
      </c>
      <c r="AV361" s="6" t="str">
        <f>IF(AND(AU361&gt;=0,AU361&lt;Pieņēmumi!$BC$46),0,
IF(AND(AU361&gt;= Pieņēmumi!$BC$46,AU361&lt;Pieņēmumi!$BC$47), "Mikro",
IF(AND(AU361&gt;=Pieņēmumi!$BC$47,AU361&lt;Pieņēmumi!$BC$48), "Mazs",
IF(AND(AU361&gt;=Pieņēmumi!$BC$48,AU361&lt;Pieņēmumi!$BC$49), "Vidējs","Liels"))))</f>
        <v>Liels</v>
      </c>
      <c r="AW361" s="9">
        <f>IF(AV361="Mikro",Pieņēmumi!$BC$31*AT361*0.5,
IF(AV361="Mazs",Pieņēmumi!$BC$31*AT361,
IF(AV361="Vidējs",Pieņēmumi!$BC$32*AT361,
IF(AV361="Liels",Pieņēmumi!$BC$34*AT361,
0))))</f>
        <v>4.545454545454545</v>
      </c>
      <c r="AX361" s="9">
        <f>IF(AV361="Mikro",Pieņēmumi!$BC$31*AT361*0.5,0)</f>
        <v>0</v>
      </c>
      <c r="AY361">
        <v>71</v>
      </c>
      <c r="AZ361">
        <v>3</v>
      </c>
      <c r="BA361" s="2">
        <f t="shared" si="289"/>
        <v>23.666666666666668</v>
      </c>
      <c r="BB361" s="6">
        <f>ROUNDUP(IF($A361=1,AY361/Pieņēmumi!$BN$39,IF($A361=2,AY361/Pieņēmumi!$BN$40,IF($A361=3,AY361/Pieņēmumi!$BN$41,AY361/Pieņēmumi!$BN$42))),$BB$10)</f>
        <v>3</v>
      </c>
      <c r="BC361" s="6">
        <f t="shared" si="267"/>
        <v>23.666666666666668</v>
      </c>
      <c r="BD361" s="6" t="str">
        <f>IF(AND(BC361&gt;=0,BC361&lt;Pieņēmumi!$BN$46),0,
IF(AND(BC361&gt;= Pieņēmumi!$BN$46,BC361&lt;Pieņēmumi!$BN$47), "Mikro",
IF(AND(BC361&gt;=Pieņēmumi!$BN$47,BC361&lt;Pieņēmumi!$BN$48), "Mazs",
IF(AND(BC361&gt;=Pieņēmumi!$BN$48,BC361&lt;Pieņēmumi!$BN$49), "Vidējs","Liels"))))</f>
        <v>Liels</v>
      </c>
      <c r="BE361" s="9">
        <f>IF(BD361="Mikro",Pieņēmumi!$BN$31*BB361*0.5,
IF(BD361="Mazs",Pieņēmumi!$BN$31*BB361,
IF(BD361="Vidējs",Pieņēmumi!$BN$32*BB361,
IF(BD361="Liels",Pieņēmumi!$BN$34*BB361,
0))))</f>
        <v>4.7619047619047619</v>
      </c>
      <c r="BF361" s="9">
        <f>IF(BD361="Mikro",Pieņēmumi!$BN$31*BB361*0.5,0)</f>
        <v>0</v>
      </c>
      <c r="BG361">
        <v>68</v>
      </c>
      <c r="BH361">
        <v>3</v>
      </c>
      <c r="BI361" s="2">
        <f t="shared" si="290"/>
        <v>22.666666666666668</v>
      </c>
      <c r="BJ361" s="6">
        <f>ROUNDUP(IF($A361=1,BG361/Pieņēmumi!$BY$39,IF($A361=2,BG361/Pieņēmumi!$BY$40,IF($A361=3,BG361/Pieņēmumi!$BY$41,BG361/Pieņēmumi!$BY$42))),$BJ$10)</f>
        <v>3</v>
      </c>
      <c r="BK361" s="6">
        <f t="shared" si="268"/>
        <v>22.666666666666668</v>
      </c>
      <c r="BL361" s="6" t="str">
        <f>IF(AND(BK361&gt;=0,BK361&lt;Pieņēmumi!$BY$46),0,
IF(AND(BK361&gt;= Pieņēmumi!$BY$46,BK361&lt;Pieņēmumi!$BY$47), "Mikro",
IF(AND(BK361&gt;=Pieņēmumi!$BY$47,BK361&lt;Pieņēmumi!$BY$48), "Mazs",
IF(AND(BK361&gt;=Pieņēmumi!$BY$48,BK361&lt;Pieņēmumi!$BY$49), "Vidējs","Liels"))))</f>
        <v>Liels</v>
      </c>
      <c r="BM361" s="9">
        <f>IF(BL361="Mikro",Pieņēmumi!$BY$31*BJ361*0.5,
IF(BL361="Mazs",Pieņēmumi!$BY$31*BJ361,
IF(BL361="Vidējs",Pieņēmumi!$BY$32*BJ361,
IF(BL361="Liels",Pieņēmumi!$BY$34*BJ361,
0))))</f>
        <v>4.9783549783549779</v>
      </c>
      <c r="BN361" s="9">
        <f>IF(BL361="Mikro",Pieņēmumi!$BY$31*BJ361*0.5,0)</f>
        <v>0</v>
      </c>
      <c r="BO361">
        <v>60</v>
      </c>
      <c r="BP361">
        <v>3</v>
      </c>
      <c r="BQ361" s="2">
        <f t="shared" si="291"/>
        <v>20</v>
      </c>
      <c r="BR361" s="6">
        <f>ROUNDUP(IF($A361=1,BO361/Pieņēmumi!$CJ$39,IF($A361=2,BO361/Pieņēmumi!$CJ$40,IF($A361=3,BO361/Pieņēmumi!$CJ$41,BO361/Pieņēmumi!$CJ$42))),$BR$10)</f>
        <v>3</v>
      </c>
      <c r="BS361" s="6">
        <f t="shared" si="269"/>
        <v>20</v>
      </c>
      <c r="BT361" s="6" t="str">
        <f>IF(AND(BS361&gt;=0,BS361&lt;Pieņēmumi!$CJ$46),0,
IF(AND(BS361&gt;= Pieņēmumi!$CJ$46,BS361&lt;Pieņēmumi!$CJ$47), "Mikro",
IF(AND(BS361&gt;=Pieņēmumi!$CJ$47,BS361&lt;Pieņēmumi!$CJ$48), "Mazs",
IF(AND(BS361&gt;=Pieņēmumi!$CJ$48,BS361&lt;Pieņēmumi!$CJ$49), "Vidējs","Liels"))))</f>
        <v>Vidējs</v>
      </c>
      <c r="BU361" s="9">
        <f>IF(BT361="Mikro",Pieņēmumi!$CJ$31*BR361*0.5,
IF(BT361="Mazs",Pieņēmumi!$CJ$31*BR361,
IF(BT361="Vidējs",Pieņēmumi!$CJ$32*BR361,
IF(BT361="Liels",Pieņēmumi!$CJ$34*BR361,
0))))</f>
        <v>3.8759689922480618</v>
      </c>
      <c r="BV361" s="9">
        <f>IF(BT361="Mikro",Pieņēmumi!$CJ$31*BR361*0.5,0)</f>
        <v>0</v>
      </c>
      <c r="BW361">
        <v>62</v>
      </c>
      <c r="BX361">
        <v>3</v>
      </c>
      <c r="BY361" s="2">
        <f>BW361/BX361</f>
        <v>20.666666666666668</v>
      </c>
      <c r="BZ361" s="6">
        <f>ROUNDUP(IF($A361=1,BW361/Pieņēmumi!$CU$42,IF($A361=2,BW361/Pieņēmumi!$CU$43,IF($A361=3,BW361/Pieņēmumi!$CU$44,BW361/Pieņēmumi!$CU$45))),$CH$10)</f>
        <v>3</v>
      </c>
      <c r="CA361" s="6">
        <f t="shared" si="270"/>
        <v>20.666666666666668</v>
      </c>
      <c r="CB361" s="6" t="str">
        <f>IF(AND(CA361&gt;=0,CA361&lt;Pieņēmumi!$CU$49),0,
IF(AND(CA361&gt;=Pieņēmumi!$CU$49,CA361&lt;Pieņēmumi!$CU$50),"Mazs",
IF(AND(CA361&gt;=Pieņēmumi!$CU$50,CA361&lt;Pieņēmumi!$CU$51),"Vidējs","Liels")))</f>
        <v>Vidējs</v>
      </c>
      <c r="CC361" s="9">
        <f>IF(CB361="Mazs",Pieņēmumi!$CU$34*BZ361,IF(CB361="Vidējs",Pieņēmumi!$CU$35*BZ361,IF(CB361="Liels",Pieņēmumi!$CU$37*BZ361,0)))</f>
        <v>4.166666666666667</v>
      </c>
      <c r="CD361" s="9">
        <f>IF(CB361="Mazs",(Pieņēmumi!$CU$35-Pieņēmumi!$CU$34)*BZ361,0)</f>
        <v>0</v>
      </c>
      <c r="CE361">
        <v>53</v>
      </c>
      <c r="CF361">
        <v>2</v>
      </c>
      <c r="CG361" s="2">
        <f>CE361/CF361</f>
        <v>26.5</v>
      </c>
      <c r="CH361" s="6">
        <f>ROUNDUP(IF($A361=1,CE361/Pieņēmumi!$DE$42,IF($A361=2,CE361/Pieņēmumi!$DE$43,IF($A361=3,CE361/Pieņēmumi!$DE$44,CE361/Pieņēmumi!$DE$45))),$CH$10)</f>
        <v>3</v>
      </c>
      <c r="CI361" s="6">
        <f t="shared" si="271"/>
        <v>17.666666666666668</v>
      </c>
      <c r="CJ361" s="6" t="str">
        <f>IF(AND(CI361&gt;=0,CI361&lt;Pieņēmumi!$DE$49),0,
IF(AND(CI361&gt;=Pieņēmumi!$DE$49,CI361&lt;Pieņēmumi!$DE$50),"Mazs",
IF(AND(CI361&gt;=Pieņēmumi!$DE$50,CI361&lt;Pieņēmumi!$DE$51),"Vidējs","Liels")))</f>
        <v>Vidējs</v>
      </c>
      <c r="CK361" s="9">
        <f>IF(CJ361="Mazs",Pieņēmumi!$DE$34*CH361,IF(CJ361="Vidējs",Pieņēmumi!$DE$35*CH361,IF(CJ361="Liels",Pieņēmumi!$DE$37*CH361,0)))</f>
        <v>4.166666666666667</v>
      </c>
      <c r="CL361" s="9">
        <f>IF(CJ361="Mazs",(Pieņēmumi!$DE$35-Pieņēmumi!$DE$34)*CH361,0)</f>
        <v>0</v>
      </c>
      <c r="CM361">
        <v>46</v>
      </c>
      <c r="CN361">
        <v>2</v>
      </c>
      <c r="CO361" s="2">
        <f>CM361/CN361</f>
        <v>23</v>
      </c>
      <c r="CP361" s="6">
        <f>ROUNDUP(IF($A361=1,CM361/Pieņēmumi!$DO$42,IF($A361=2,CM361/Pieņēmumi!$DO$43,IF($A361=3,CM361/Pieņēmumi!$DO$44,CM361/Pieņēmumi!$DO$45))),$CP$10)</f>
        <v>2</v>
      </c>
      <c r="CQ361" s="6">
        <f t="shared" si="272"/>
        <v>23</v>
      </c>
      <c r="CR361" s="6" t="str">
        <f>IF(AND(CQ361&gt;=0,CQ361&lt;Pieņēmumi!$DO$49),0,
IF(AND(CQ361&gt;=Pieņēmumi!$DO$49,CQ361&lt;Pieņēmumi!$DO$50),"Mazs",
IF(AND(CQ361&gt;=Pieņēmumi!$DO$50,CQ361&lt;Pieņēmumi!$DO$51),"Vidējs","Liels")))</f>
        <v>Liels</v>
      </c>
      <c r="CS361" s="9">
        <f>IF(CR361="Mazs",Pieņēmumi!$DO$34*CP361,IF(CR361="Vidējs",Pieņēmumi!$DO$35*CP361,IF(CR361="Liels",Pieņēmumi!$DO$37*CP361,0)))</f>
        <v>3.535353535353535</v>
      </c>
      <c r="CT361" s="9">
        <f>IF(CR361="Mazs",(Pieņēmumi!$DO$35-Pieņēmumi!$DO$34)*CP361,0)</f>
        <v>0</v>
      </c>
      <c r="CU361" s="6">
        <f t="shared" si="273"/>
        <v>780</v>
      </c>
      <c r="CV361" s="6">
        <f t="shared" si="274"/>
        <v>34</v>
      </c>
      <c r="CW361" s="2">
        <f t="shared" si="275"/>
        <v>22.941176470588236</v>
      </c>
      <c r="CX361" t="str">
        <f t="shared" si="276"/>
        <v>Lielā</v>
      </c>
    </row>
    <row r="362" spans="1:102" x14ac:dyDescent="0.25">
      <c r="A362" s="5">
        <v>2</v>
      </c>
      <c r="B362" s="23">
        <v>0.41339137624583477</v>
      </c>
      <c r="C362">
        <v>138</v>
      </c>
      <c r="D362">
        <v>6</v>
      </c>
      <c r="E362" s="2">
        <f t="shared" si="292"/>
        <v>23</v>
      </c>
      <c r="F362" s="6">
        <f>ROUNDUP(IF($A362=1,C362/Pieņēmumi!$B$39,IF($A362=2,C362/Pieņēmumi!$B$40,IF($A362=3,C362/Pieņēmumi!$B$41,C362/Pieņēmumi!$B$42))),$F$10)</f>
        <v>7</v>
      </c>
      <c r="G362" s="6">
        <f t="shared" si="261"/>
        <v>19.714285714285715</v>
      </c>
      <c r="H362" s="6" t="str">
        <f>IF(AND(G362&gt;=0,G362&lt;Pieņēmumi!$B$46),0,
IF(AND(G362&gt;= Pieņēmumi!$B$46,G362&lt;Pieņēmumi!$B$47), "Mikro",
IF(AND(G362&gt;=Pieņēmumi!$B$47,G362&lt;Pieņēmumi!$B$48), "Mazs",
IF(AND(G362&gt;=Pieņēmumi!$B$48,G362&lt;Pieņēmumi!$B$49), "Vidējs","Liels"))))</f>
        <v>Vidējs</v>
      </c>
      <c r="I362" s="9">
        <f>IF(H362="Mikro",Pieņēmumi!$B$31*F362*0.5,
IF(H362="Mazs",Pieņēmumi!$B$31*F362,
IF(H362="Vidējs",Pieņēmumi!$B$32*F362,
IF(H362="Liels",Pieņēmumi!$B$34*F362,
0))))</f>
        <v>5.6524547803617562</v>
      </c>
      <c r="J362" s="9">
        <f>IF(H362="Mikro",Pieņēmumi!$B$31*F362*0.5,0)</f>
        <v>0</v>
      </c>
      <c r="K362">
        <v>110</v>
      </c>
      <c r="L362">
        <v>5</v>
      </c>
      <c r="M362" s="2">
        <f t="shared" si="293"/>
        <v>22</v>
      </c>
      <c r="N362" s="6">
        <f>ROUNDUP(IF($A362=1,K362/Pieņēmumi!$L$39,IF($A362=2,K362/Pieņēmumi!$L$40,IF($A362=3,K362/Pieņēmumi!$L$41,K362/Pieņēmumi!$L$42))),$N$10)</f>
        <v>6</v>
      </c>
      <c r="O362" s="6">
        <f t="shared" si="262"/>
        <v>18.333333333333332</v>
      </c>
      <c r="P362" s="6" t="str">
        <f>IF(AND(O362&gt;=0,O362&lt;Pieņēmumi!$L$46),0,
IF(AND(O362&gt;= Pieņēmumi!$L$46,O362&lt;Pieņēmumi!$L$47), "Mikro",
IF(AND(O362&gt;=Pieņēmumi!$L$47,O362&lt;Pieņēmumi!$L$48), "Mazs",
IF(AND(O362&gt;=Pieņēmumi!$L$48,O362&lt;Pieņēmumi!$L$49), "Vidējs","Liels"))))</f>
        <v>Vidējs</v>
      </c>
      <c r="Q362" s="9">
        <f>IF(P362="Mikro",Pieņēmumi!$L$31*N362*0.5,
IF(P362="Mazs",Pieņēmumi!$L$31*N362,
IF(P362="Vidējs",Pieņēmumi!$L$32*N362,
IF(P362="Liels",Pieņēmumi!$L$34*N362,
0))))</f>
        <v>5.0387596899224816</v>
      </c>
      <c r="R362" s="9">
        <f>IF(P362="Mikro",Pieņēmumi!$L$31*N362*0.5,0)</f>
        <v>0</v>
      </c>
      <c r="S362">
        <v>111</v>
      </c>
      <c r="T362">
        <v>6</v>
      </c>
      <c r="U362" s="2">
        <f t="shared" si="294"/>
        <v>18.5</v>
      </c>
      <c r="V362" s="6">
        <f>ROUNDUP(IF($A362=1,S362/Pieņēmumi!$V$39,IF($A362=2,S362/Pieņēmumi!$V$40,IF($A362=3,S362/Pieņēmumi!$V$41,S362/Pieņēmumi!$V$42))),$V$10)</f>
        <v>6</v>
      </c>
      <c r="W362" s="6">
        <f t="shared" si="263"/>
        <v>18.5</v>
      </c>
      <c r="X362" s="6" t="str">
        <f>IF(AND(W362&gt;=0,W362&lt;Pieņēmumi!$V$46),0,
IF(AND(W362&gt;= Pieņēmumi!$V$46,W362&lt;Pieņēmumi!$V$47), "Mikro",
IF(AND(W362&gt;=Pieņēmumi!$V$47,W362&lt;Pieņēmumi!$V$48), "Mazs",
IF(AND(W362&gt;=Pieņēmumi!$V$48,W362&lt;Pieņēmumi!$V$49), "Vidējs","Liels"))))</f>
        <v>Vidējs</v>
      </c>
      <c r="Y362" s="9">
        <f>IF(X362="Mikro",Pieņēmumi!$V$31*V362*0.5,
IF(X362="Mazs",Pieņēmumi!$V$31*V362,
IF(X362="Vidējs",Pieņēmumi!$V$32*V362,
IF(X362="Liels",Pieņēmumi!$V$34*V362,
0))))</f>
        <v>5.2325581395348841</v>
      </c>
      <c r="Z362" s="9">
        <f>IF(X362="Mikro",Pieņēmumi!$V$31*V362*0.5,0)</f>
        <v>0</v>
      </c>
      <c r="AA362">
        <v>109</v>
      </c>
      <c r="AB362">
        <v>6</v>
      </c>
      <c r="AC362" s="2">
        <f t="shared" si="295"/>
        <v>18.166666666666668</v>
      </c>
      <c r="AD362" s="6">
        <f>ROUNDUP(IF($A362=1,AA362/Pieņēmumi!$AF$39,IF($A362=2,AA362/Pieņēmumi!$AF$40,IF($A362=3,AA362/Pieņēmumi!$AF$41,AA362/Pieņēmumi!$AF$42))),$AD$10)</f>
        <v>6</v>
      </c>
      <c r="AE362" s="6">
        <f t="shared" si="264"/>
        <v>18.166666666666668</v>
      </c>
      <c r="AF362" s="6" t="str">
        <f>IF(AND(AE362&gt;=0,AE362&lt;Pieņēmumi!$AF$46),0,
IF(AND(AE362&gt;= Pieņēmumi!$AF$46,AE362&lt;Pieņēmumi!$AF$47), "Mikro",
IF(AND(AE362&gt;=Pieņēmumi!$AF$47,AE362&lt;Pieņēmumi!$AF$48), "Mazs",
IF(AND(AE362&gt;=Pieņēmumi!$AF$48,AE362&lt;Pieņēmumi!$AF$49), "Vidējs","Liels"))))</f>
        <v>Vidējs</v>
      </c>
      <c r="AG362" s="9">
        <f>IF(AF362="Mikro",Pieņēmumi!$AF$31*AD362*0.5,
IF(AF362="Mazs",Pieņēmumi!$AF$31*AD362,
IF(AF362="Vidējs",Pieņēmumi!$AF$32*AD362,
IF(AF362="Liels",Pieņēmumi!$AF$34*AD362,
0))))</f>
        <v>6.2015503875968996</v>
      </c>
      <c r="AH362" s="9">
        <f>IF(AF362="Mikro",Pieņēmumi!$AF$31*AD362*0.5,0)</f>
        <v>0</v>
      </c>
      <c r="AI362">
        <v>100</v>
      </c>
      <c r="AJ362">
        <v>4</v>
      </c>
      <c r="AK362" s="2">
        <f t="shared" si="296"/>
        <v>25</v>
      </c>
      <c r="AL362" s="6">
        <f>ROUNDUP(IF($A362=1,AI362/Pieņēmumi!$AR$39,IF($A362=2,AI362/Pieņēmumi!$AR$40,IF($A362=3,AI362/Pieņēmumi!$AR$41,AI362/Pieņēmumi!$AR$42))),$AL$10)</f>
        <v>4</v>
      </c>
      <c r="AM362" s="6">
        <f t="shared" si="265"/>
        <v>25</v>
      </c>
      <c r="AN362" s="6" t="str">
        <f>IF(AND(AM362&gt;=0,AM362&lt;Pieņēmumi!$AR$46),0,
IF(AND(AM362&gt;= Pieņēmumi!$AR$46,AM362&lt;Pieņēmumi!$AR$47), "Mikro",
IF(AND(AM362&gt;=Pieņēmumi!$AR$47,AM362&lt;Pieņēmumi!$AR$48), "Mazs",
IF(AND(AM362&gt;=Pieņēmumi!$AR$48,AM362&lt;Pieņēmumi!$AR$49), "Vidējs","Liels"))))</f>
        <v>Liels</v>
      </c>
      <c r="AO362" s="9">
        <f>IF(AN362="Mikro",Pieņēmumi!$AR$31*AL362*0.5,
IF(AN362="Mazs",Pieņēmumi!$AR$31*AL362,
IF(AN362="Vidējs",Pieņēmumi!$AR$32*AL362,
IF(AN362="Liels",Pieņēmumi!$AR$34*AL362,
0))))</f>
        <v>5.4834054834054831</v>
      </c>
      <c r="AP362" s="9">
        <f>IF(AN362="Mikro",Pieņēmumi!$AR$31*AL362*0.5,0)</f>
        <v>0</v>
      </c>
      <c r="AQ362">
        <v>93</v>
      </c>
      <c r="AR362">
        <v>4</v>
      </c>
      <c r="AS362" s="2">
        <f t="shared" si="288"/>
        <v>23.25</v>
      </c>
      <c r="AT362" s="6">
        <f>ROUNDUP(IF($A362=1,AQ362/Pieņēmumi!$BC$39,IF($A362=2,AQ362/Pieņēmumi!$BC$40,IF($A362=3,AQ362/Pieņēmumi!$BC$41,AQ362/Pieņēmumi!$BC$42))),$AT$10)</f>
        <v>4</v>
      </c>
      <c r="AU362" s="6">
        <f t="shared" si="266"/>
        <v>23.25</v>
      </c>
      <c r="AV362" s="6" t="str">
        <f>IF(AND(AU362&gt;=0,AU362&lt;Pieņēmumi!$BC$46),0,
IF(AND(AU362&gt;= Pieņēmumi!$BC$46,AU362&lt;Pieņēmumi!$BC$47), "Mikro",
IF(AND(AU362&gt;=Pieņēmumi!$BC$47,AU362&lt;Pieņēmumi!$BC$48), "Mazs",
IF(AND(AU362&gt;=Pieņēmumi!$BC$48,AU362&lt;Pieņēmumi!$BC$49), "Vidējs","Liels"))))</f>
        <v>Liels</v>
      </c>
      <c r="AW362" s="9">
        <f>IF(AV362="Mikro",Pieņēmumi!$BC$31*AT362*0.5,
IF(AV362="Mazs",Pieņēmumi!$BC$31*AT362,
IF(AV362="Vidējs",Pieņēmumi!$BC$32*AT362,
IF(AV362="Liels",Pieņēmumi!$BC$34*AT362,
0))))</f>
        <v>6.0606060606060606</v>
      </c>
      <c r="AX362" s="9">
        <f>IF(AV362="Mikro",Pieņēmumi!$BC$31*AT362*0.5,0)</f>
        <v>0</v>
      </c>
      <c r="AY362">
        <v>102</v>
      </c>
      <c r="AZ362">
        <v>4</v>
      </c>
      <c r="BA362" s="2">
        <f t="shared" si="289"/>
        <v>25.5</v>
      </c>
      <c r="BB362" s="6">
        <f>ROUNDUP(IF($A362=1,AY362/Pieņēmumi!$BN$39,IF($A362=2,AY362/Pieņēmumi!$BN$40,IF($A362=3,AY362/Pieņēmumi!$BN$41,AY362/Pieņēmumi!$BN$42))),$BB$10)</f>
        <v>5</v>
      </c>
      <c r="BC362" s="6">
        <f t="shared" si="267"/>
        <v>20.399999999999999</v>
      </c>
      <c r="BD362" s="6" t="str">
        <f>IF(AND(BC362&gt;=0,BC362&lt;Pieņēmumi!$BN$46),0,
IF(AND(BC362&gt;= Pieņēmumi!$BN$46,BC362&lt;Pieņēmumi!$BN$47), "Mikro",
IF(AND(BC362&gt;=Pieņēmumi!$BN$47,BC362&lt;Pieņēmumi!$BN$48), "Mazs",
IF(AND(BC362&gt;=Pieņēmumi!$BN$48,BC362&lt;Pieņēmumi!$BN$49), "Vidējs","Liels"))))</f>
        <v>Vidējs</v>
      </c>
      <c r="BE362" s="9">
        <f>IF(BD362="Mikro",Pieņēmumi!$BN$31*BB362*0.5,
IF(BD362="Mazs",Pieņēmumi!$BN$31*BB362,
IF(BD362="Vidējs",Pieņēmumi!$BN$32*BB362,
IF(BD362="Liels",Pieņēmumi!$BN$34*BB362,
0))))</f>
        <v>6.1369509043927648</v>
      </c>
      <c r="BF362" s="9">
        <f>IF(BD362="Mikro",Pieņēmumi!$BN$31*BB362*0.5,0)</f>
        <v>0</v>
      </c>
      <c r="BG362">
        <v>66</v>
      </c>
      <c r="BH362">
        <v>3</v>
      </c>
      <c r="BI362" s="2">
        <f t="shared" si="290"/>
        <v>22</v>
      </c>
      <c r="BJ362" s="6">
        <f>ROUNDUP(IF($A362=1,BG362/Pieņēmumi!$BY$39,IF($A362=2,BG362/Pieņēmumi!$BY$40,IF($A362=3,BG362/Pieņēmumi!$BY$41,BG362/Pieņēmumi!$BY$42))),$BJ$10)</f>
        <v>3</v>
      </c>
      <c r="BK362" s="6">
        <f t="shared" si="268"/>
        <v>22</v>
      </c>
      <c r="BL362" s="6" t="str">
        <f>IF(AND(BK362&gt;=0,BK362&lt;Pieņēmumi!$BY$46),0,
IF(AND(BK362&gt;= Pieņēmumi!$BY$46,BK362&lt;Pieņēmumi!$BY$47), "Mikro",
IF(AND(BK362&gt;=Pieņēmumi!$BY$47,BK362&lt;Pieņēmumi!$BY$48), "Mazs",
IF(AND(BK362&gt;=Pieņēmumi!$BY$48,BK362&lt;Pieņēmumi!$BY$49), "Vidējs","Liels"))))</f>
        <v>Liels</v>
      </c>
      <c r="BM362" s="9">
        <f>IF(BL362="Mikro",Pieņēmumi!$BY$31*BJ362*0.5,
IF(BL362="Mazs",Pieņēmumi!$BY$31*BJ362,
IF(BL362="Vidējs",Pieņēmumi!$BY$32*BJ362,
IF(BL362="Liels",Pieņēmumi!$BY$34*BJ362,
0))))</f>
        <v>4.9783549783549779</v>
      </c>
      <c r="BN362" s="9">
        <f>IF(BL362="Mikro",Pieņēmumi!$BY$31*BJ362*0.5,0)</f>
        <v>0</v>
      </c>
      <c r="BO362">
        <v>84</v>
      </c>
      <c r="BP362">
        <v>3</v>
      </c>
      <c r="BQ362" s="2">
        <f t="shared" si="291"/>
        <v>28</v>
      </c>
      <c r="BR362" s="6">
        <f>ROUNDUP(IF($A362=1,BO362/Pieņēmumi!$CJ$39,IF($A362=2,BO362/Pieņēmumi!$CJ$40,IF($A362=3,BO362/Pieņēmumi!$CJ$41,BO362/Pieņēmumi!$CJ$42))),$BR$10)</f>
        <v>4</v>
      </c>
      <c r="BS362" s="6">
        <f t="shared" si="269"/>
        <v>21</v>
      </c>
      <c r="BT362" s="6" t="str">
        <f>IF(AND(BS362&gt;=0,BS362&lt;Pieņēmumi!$CJ$46),0,
IF(AND(BS362&gt;= Pieņēmumi!$CJ$46,BS362&lt;Pieņēmumi!$CJ$47), "Mikro",
IF(AND(BS362&gt;=Pieņēmumi!$CJ$47,BS362&lt;Pieņēmumi!$CJ$48), "Mazs",
IF(AND(BS362&gt;=Pieņēmumi!$CJ$48,BS362&lt;Pieņēmumi!$CJ$49), "Vidējs","Liels"))))</f>
        <v>Liels</v>
      </c>
      <c r="BU362" s="9">
        <f>IF(BT362="Mikro",Pieņēmumi!$CJ$31*BR362*0.5,
IF(BT362="Mazs",Pieņēmumi!$CJ$31*BR362,
IF(BT362="Vidējs",Pieņēmumi!$CJ$32*BR362,
IF(BT362="Liels",Pieņēmumi!$CJ$34*BR362,
0))))</f>
        <v>6.7821067821067818</v>
      </c>
      <c r="BV362" s="9">
        <f>IF(BT362="Mikro",Pieņēmumi!$CJ$31*BR362*0.5,0)</f>
        <v>0</v>
      </c>
      <c r="BW362">
        <v>65</v>
      </c>
      <c r="BX362">
        <v>3</v>
      </c>
      <c r="BY362" s="2">
        <f>BW362/BX362</f>
        <v>21.666666666666668</v>
      </c>
      <c r="BZ362" s="6">
        <f>ROUNDUP(IF($A362=1,BW362/Pieņēmumi!$CU$42,IF($A362=2,BW362/Pieņēmumi!$CU$43,IF($A362=3,BW362/Pieņēmumi!$CU$44,BW362/Pieņēmumi!$CU$45))),$CH$10)</f>
        <v>3</v>
      </c>
      <c r="CA362" s="6">
        <f t="shared" si="270"/>
        <v>21.666666666666668</v>
      </c>
      <c r="CB362" s="6" t="str">
        <f>IF(AND(CA362&gt;=0,CA362&lt;Pieņēmumi!$CU$49),0,
IF(AND(CA362&gt;=Pieņēmumi!$CU$49,CA362&lt;Pieņēmumi!$CU$50),"Mazs",
IF(AND(CA362&gt;=Pieņēmumi!$CU$50,CA362&lt;Pieņēmumi!$CU$51),"Vidējs","Liels")))</f>
        <v>Liels</v>
      </c>
      <c r="CC362" s="9">
        <f>IF(CB362="Mazs",Pieņēmumi!$CU$34*BZ362,IF(CB362="Vidējs",Pieņēmumi!$CU$35*BZ362,IF(CB362="Liels",Pieņēmumi!$CU$37*BZ362,0)))</f>
        <v>5.3030303030303028</v>
      </c>
      <c r="CD362" s="9">
        <f>IF(CB362="Mazs",(Pieņēmumi!$CU$35-Pieņēmumi!$CU$34)*BZ362,0)</f>
        <v>0</v>
      </c>
      <c r="CE362">
        <v>30</v>
      </c>
      <c r="CF362">
        <v>1</v>
      </c>
      <c r="CG362" s="2">
        <f>CE362/CF362</f>
        <v>30</v>
      </c>
      <c r="CH362" s="6">
        <f>ROUNDUP(IF($A362=1,CE362/Pieņēmumi!$DE$42,IF($A362=2,CE362/Pieņēmumi!$DE$43,IF($A362=3,CE362/Pieņēmumi!$DE$44,CE362/Pieņēmumi!$DE$45))),$CH$10)</f>
        <v>2</v>
      </c>
      <c r="CI362" s="6">
        <f t="shared" si="271"/>
        <v>15</v>
      </c>
      <c r="CJ362" s="6" t="str">
        <f>IF(AND(CI362&gt;=0,CI362&lt;Pieņēmumi!$DE$49),0,
IF(AND(CI362&gt;=Pieņēmumi!$DE$49,CI362&lt;Pieņēmumi!$DE$50),"Mazs",
IF(AND(CI362&gt;=Pieņēmumi!$DE$50,CI362&lt;Pieņēmumi!$DE$51),"Vidējs","Liels")))</f>
        <v>Vidējs</v>
      </c>
      <c r="CK362" s="9">
        <f>IF(CJ362="Mazs",Pieņēmumi!$DE$34*CH362,IF(CJ362="Vidējs",Pieņēmumi!$DE$35*CH362,IF(CJ362="Liels",Pieņēmumi!$DE$37*CH362,0)))</f>
        <v>2.7777777777777781</v>
      </c>
      <c r="CL362" s="9">
        <f>IF(CJ362="Mazs",(Pieņēmumi!$DE$35-Pieņēmumi!$DE$34)*CH362,0)</f>
        <v>0</v>
      </c>
      <c r="CM362">
        <v>38</v>
      </c>
      <c r="CN362">
        <v>2</v>
      </c>
      <c r="CO362" s="2">
        <f>CM362/CN362</f>
        <v>19</v>
      </c>
      <c r="CP362" s="6">
        <f>ROUNDUP(IF($A362=1,CM362/Pieņēmumi!$DO$42,IF($A362=2,CM362/Pieņēmumi!$DO$43,IF($A362=3,CM362/Pieņēmumi!$DO$44,CM362/Pieņēmumi!$DO$45))),$CP$10)</f>
        <v>2</v>
      </c>
      <c r="CQ362" s="6">
        <f t="shared" si="272"/>
        <v>19</v>
      </c>
      <c r="CR362" s="6" t="str">
        <f>IF(AND(CQ362&gt;=0,CQ362&lt;Pieņēmumi!$DO$49),0,
IF(AND(CQ362&gt;=Pieņēmumi!$DO$49,CQ362&lt;Pieņēmumi!$DO$50),"Mazs",
IF(AND(CQ362&gt;=Pieņēmumi!$DO$50,CQ362&lt;Pieņēmumi!$DO$51),"Vidējs","Liels")))</f>
        <v>Vidējs</v>
      </c>
      <c r="CS362" s="9">
        <f>IF(CR362="Mazs",Pieņēmumi!$DO$34*CP362,IF(CR362="Vidējs",Pieņēmumi!$DO$35*CP362,IF(CR362="Liels",Pieņēmumi!$DO$37*CP362,0)))</f>
        <v>2.7777777777777781</v>
      </c>
      <c r="CT362" s="9">
        <f>IF(CR362="Mazs",(Pieņēmumi!$DO$35-Pieņēmumi!$DO$34)*CP362,0)</f>
        <v>0</v>
      </c>
      <c r="CU362" s="6">
        <f t="shared" si="273"/>
        <v>1046</v>
      </c>
      <c r="CV362" s="6">
        <f t="shared" si="274"/>
        <v>47</v>
      </c>
      <c r="CW362" s="2">
        <f t="shared" si="275"/>
        <v>22.25531914893617</v>
      </c>
      <c r="CX362" t="str">
        <f t="shared" si="276"/>
        <v>Lielā</v>
      </c>
    </row>
    <row r="363" spans="1:102" x14ac:dyDescent="0.25">
      <c r="A363" s="5">
        <v>3</v>
      </c>
      <c r="B363" s="23">
        <v>0.41338460000542887</v>
      </c>
      <c r="C363">
        <v>5</v>
      </c>
      <c r="D363">
        <v>1</v>
      </c>
      <c r="E363" s="2">
        <f t="shared" si="292"/>
        <v>5</v>
      </c>
      <c r="F363" s="6">
        <f>ROUNDUP(IF($A363=1,C363/Pieņēmumi!$B$39,IF($A363=2,C363/Pieņēmumi!$B$40,IF($A363=3,C363/Pieņēmumi!$B$41,C363/Pieņēmumi!$B$42))),$F$10)</f>
        <v>1</v>
      </c>
      <c r="G363" s="6">
        <f t="shared" si="261"/>
        <v>5</v>
      </c>
      <c r="H363" s="6" t="str">
        <f>IF(AND(G363&gt;=0,G363&lt;Pieņēmumi!$B$46),0,
IF(AND(G363&gt;= Pieņēmumi!$B$46,G363&lt;Pieņēmumi!$B$47), "Mikro",
IF(AND(G363&gt;=Pieņēmumi!$B$47,G363&lt;Pieņēmumi!$B$48), "Mazs",
IF(AND(G363&gt;=Pieņēmumi!$B$48,G363&lt;Pieņēmumi!$B$49), "Vidējs","Liels"))))</f>
        <v>Mikro</v>
      </c>
      <c r="I363" s="9">
        <f>IF(H363="Mikro",Pieņēmumi!$B$31*F363*0.5,
IF(H363="Mazs",Pieņēmumi!$B$31*F363,
IF(H363="Vidējs",Pieņēmumi!$B$32*F363,
IF(H363="Liels",Pieņēmumi!$B$34*F363,
0))))</f>
        <v>0.35792094615624032</v>
      </c>
      <c r="J363" s="9">
        <f>IF(H363="Mikro",Pieņēmumi!$B$31*F363*0.5,0)</f>
        <v>0.35792094615624032</v>
      </c>
      <c r="K363">
        <v>4</v>
      </c>
      <c r="L363">
        <v>1</v>
      </c>
      <c r="M363" s="2">
        <f t="shared" si="293"/>
        <v>4</v>
      </c>
      <c r="N363" s="6">
        <f>ROUNDUP(IF($A363=1,K363/Pieņēmumi!$L$39,IF($A363=2,K363/Pieņēmumi!$L$40,IF($A363=3,K363/Pieņēmumi!$L$41,K363/Pieņēmumi!$L$42))),$N$10)</f>
        <v>1</v>
      </c>
      <c r="O363" s="6">
        <f t="shared" si="262"/>
        <v>4</v>
      </c>
      <c r="P363" s="6" t="str">
        <f>IF(AND(O363&gt;=0,O363&lt;Pieņēmumi!$L$46),0,
IF(AND(O363&gt;= Pieņēmumi!$L$46,O363&lt;Pieņēmumi!$L$47), "Mikro",
IF(AND(O363&gt;=Pieņēmumi!$L$47,O363&lt;Pieņēmumi!$L$48), "Mazs",
IF(AND(O363&gt;=Pieņēmumi!$L$48,O363&lt;Pieņēmumi!$L$49), "Vidējs","Liels"))))</f>
        <v>Mikro</v>
      </c>
      <c r="Q363" s="9">
        <f>IF(P363="Mikro",Pieņēmumi!$L$31*N363*0.5,
IF(P363="Mazs",Pieņēmumi!$L$31*N363,
IF(P363="Vidējs",Pieņēmumi!$L$32*N363,
IF(P363="Liels",Pieņēmumi!$L$34*N363,
0))))</f>
        <v>0.3734827264239029</v>
      </c>
      <c r="R363" s="9">
        <f>IF(P363="Mikro",Pieņēmumi!$L$31*N363*0.5,0)</f>
        <v>0.3734827264239029</v>
      </c>
      <c r="S363">
        <v>6</v>
      </c>
      <c r="T363">
        <v>1</v>
      </c>
      <c r="U363" s="2">
        <f t="shared" si="294"/>
        <v>6</v>
      </c>
      <c r="V363" s="6">
        <f>ROUNDUP(IF($A363=1,S363/Pieņēmumi!$V$39,IF($A363=2,S363/Pieņēmumi!$V$40,IF($A363=3,S363/Pieņēmumi!$V$41,S363/Pieņēmumi!$V$42))),$V$10)</f>
        <v>1</v>
      </c>
      <c r="W363" s="6">
        <f t="shared" si="263"/>
        <v>6</v>
      </c>
      <c r="X363" s="6" t="str">
        <f>IF(AND(W363&gt;=0,W363&lt;Pieņēmumi!$V$46),0,
IF(AND(W363&gt;= Pieņēmumi!$V$46,W363&lt;Pieņēmumi!$V$47), "Mikro",
IF(AND(W363&gt;=Pieņēmumi!$V$47,W363&lt;Pieņēmumi!$V$48), "Mazs",
IF(AND(W363&gt;=Pieņēmumi!$V$48,W363&lt;Pieņēmumi!$V$49), "Vidējs","Liels"))))</f>
        <v>Mikro</v>
      </c>
      <c r="Y363" s="9">
        <f>IF(X363="Mikro",Pieņēmumi!$V$31*V363*0.5,
IF(X363="Mazs",Pieņēmumi!$V$31*V363,
IF(X363="Vidējs",Pieņēmumi!$V$32*V363,
IF(X363="Liels",Pieņēmumi!$V$34*V363,
0))))</f>
        <v>0.38904450669156554</v>
      </c>
      <c r="Z363" s="9">
        <f>IF(X363="Mikro",Pieņēmumi!$V$31*V363*0.5,0)</f>
        <v>0.38904450669156554</v>
      </c>
      <c r="AA363">
        <v>6</v>
      </c>
      <c r="AB363">
        <v>1</v>
      </c>
      <c r="AC363" s="2">
        <f t="shared" si="295"/>
        <v>6</v>
      </c>
      <c r="AD363" s="6">
        <f>ROUNDUP(IF($A363=1,AA363/Pieņēmumi!$AF$39,IF($A363=2,AA363/Pieņēmumi!$AF$40,IF($A363=3,AA363/Pieņēmumi!$AF$41,AA363/Pieņēmumi!$AF$42))),$AD$10)</f>
        <v>1</v>
      </c>
      <c r="AE363" s="6">
        <f t="shared" si="264"/>
        <v>6</v>
      </c>
      <c r="AF363" s="6" t="str">
        <f>IF(AND(AE363&gt;=0,AE363&lt;Pieņēmumi!$AF$46),0,
IF(AND(AE363&gt;= Pieņēmumi!$AF$46,AE363&lt;Pieņēmumi!$AF$47), "Mikro",
IF(AND(AE363&gt;=Pieņēmumi!$AF$47,AE363&lt;Pieņēmumi!$AF$48), "Mazs",
IF(AND(AE363&gt;=Pieņēmumi!$AF$48,AE363&lt;Pieņēmumi!$AF$49), "Vidējs","Liels"))))</f>
        <v>Mikro</v>
      </c>
      <c r="AG363" s="9">
        <f>IF(AF363="Mikro",Pieņēmumi!$AF$31*AD363*0.5,
IF(AF363="Mazs",Pieņēmumi!$AF$31*AD363,
IF(AF363="Vidējs",Pieņēmumi!$AF$32*AD363,
IF(AF363="Liels",Pieņēmumi!$AF$34*AD363,
0))))</f>
        <v>0.42016806722689076</v>
      </c>
      <c r="AH363" s="9">
        <f>IF(AF363="Mikro",Pieņēmumi!$AF$31*AD363*0.5,0)</f>
        <v>0.42016806722689076</v>
      </c>
      <c r="AI363">
        <v>4</v>
      </c>
      <c r="AJ363">
        <v>1</v>
      </c>
      <c r="AK363" s="2">
        <f t="shared" si="296"/>
        <v>4</v>
      </c>
      <c r="AL363" s="6">
        <f>ROUNDUP(IF($A363=1,AI363/Pieņēmumi!$AR$39,IF($A363=2,AI363/Pieņēmumi!$AR$40,IF($A363=3,AI363/Pieņēmumi!$AR$41,AI363/Pieņēmumi!$AR$42))),$AL$10)</f>
        <v>1</v>
      </c>
      <c r="AM363" s="6">
        <f t="shared" si="265"/>
        <v>4</v>
      </c>
      <c r="AN363" s="6" t="str">
        <f>IF(AND(AM363&gt;=0,AM363&lt;Pieņēmumi!$AR$46),0,
IF(AND(AM363&gt;= Pieņēmumi!$AR$46,AM363&lt;Pieņēmumi!$AR$47), "Mikro",
IF(AND(AM363&gt;=Pieņēmumi!$AR$47,AM363&lt;Pieņēmumi!$AR$48), "Mazs",
IF(AND(AM363&gt;=Pieņēmumi!$AR$48,AM363&lt;Pieņēmumi!$AR$49), "Vidējs","Liels"))))</f>
        <v>Mikro</v>
      </c>
      <c r="AO363" s="9">
        <f>IF(AN363="Mikro",Pieņēmumi!$AR$31*AL363*0.5,
IF(AN363="Mazs",Pieņēmumi!$AR$31*AL363,
IF(AN363="Vidējs",Pieņēmumi!$AR$32*AL363,
IF(AN363="Liels",Pieņēmumi!$AR$34*AL363,
0))))</f>
        <v>0.45129162776221604</v>
      </c>
      <c r="AP363" s="9">
        <f>IF(AN363="Mikro",Pieņēmumi!$AR$31*AL363*0.5,0)</f>
        <v>0.45129162776221604</v>
      </c>
      <c r="AQ363">
        <v>6</v>
      </c>
      <c r="AR363">
        <v>1</v>
      </c>
      <c r="AS363" s="2">
        <f t="shared" si="288"/>
        <v>6</v>
      </c>
      <c r="AT363" s="6">
        <f>ROUNDUP(IF($A363=1,AQ363/Pieņēmumi!$BC$39,IF($A363=2,AQ363/Pieņēmumi!$BC$40,IF($A363=3,AQ363/Pieņēmumi!$BC$41,AQ363/Pieņēmumi!$BC$42))),$AT$10)</f>
        <v>1</v>
      </c>
      <c r="AU363" s="6">
        <f t="shared" si="266"/>
        <v>6</v>
      </c>
      <c r="AV363" s="6" t="str">
        <f>IF(AND(AU363&gt;=0,AU363&lt;Pieņēmumi!$BC$46),0,
IF(AND(AU363&gt;= Pieņēmumi!$BC$46,AU363&lt;Pieņēmumi!$BC$47), "Mikro",
IF(AND(AU363&gt;=Pieņēmumi!$BC$47,AU363&lt;Pieņēmumi!$BC$48), "Mazs",
IF(AND(AU363&gt;=Pieņēmumi!$BC$48,AU363&lt;Pieņēmumi!$BC$49), "Vidējs","Liels"))))</f>
        <v>Mikro</v>
      </c>
      <c r="AW363" s="9">
        <f>IF(AV363="Mikro",Pieņēmumi!$BC$31*AT363*0.5,
IF(AV363="Mazs",Pieņēmumi!$BC$31*AT363,
IF(AV363="Vidējs",Pieņēmumi!$BC$32*AT363,
IF(AV363="Liels",Pieņēmumi!$BC$34*AT363,
0))))</f>
        <v>0.48241518829754126</v>
      </c>
      <c r="AX363" s="9">
        <f>IF(AV363="Mikro",Pieņēmumi!$BC$31*AT363*0.5,0)</f>
        <v>0.48241518829754126</v>
      </c>
      <c r="AY363">
        <v>8</v>
      </c>
      <c r="AZ363">
        <v>1</v>
      </c>
      <c r="BA363" s="2">
        <f t="shared" si="289"/>
        <v>8</v>
      </c>
      <c r="BB363" s="6">
        <f>ROUNDUP(IF($A363=1,AY363/Pieņēmumi!$BN$39,IF($A363=2,AY363/Pieņēmumi!$BN$40,IF($A363=3,AY363/Pieņēmumi!$BN$41,AY363/Pieņēmumi!$BN$42))),$BB$10)</f>
        <v>1</v>
      </c>
      <c r="BC363" s="6">
        <f t="shared" si="267"/>
        <v>8</v>
      </c>
      <c r="BD363" s="6" t="str">
        <f>IF(AND(BC363&gt;=0,BC363&lt;Pieņēmumi!$BN$46),0,
IF(AND(BC363&gt;= Pieņēmumi!$BN$46,BC363&lt;Pieņēmumi!$BN$47), "Mikro",
IF(AND(BC363&gt;=Pieņēmumi!$BN$47,BC363&lt;Pieņēmumi!$BN$48), "Mazs",
IF(AND(BC363&gt;=Pieņēmumi!$BN$48,BC363&lt;Pieņēmumi!$BN$49), "Vidējs","Liels"))))</f>
        <v>Mazs</v>
      </c>
      <c r="BE363" s="9">
        <f>IF(BD363="Mikro",Pieņēmumi!$BN$31*BB363*0.5,
IF(BD363="Mazs",Pieņēmumi!$BN$31*BB363,
IF(BD363="Vidējs",Pieņēmumi!$BN$32*BB363,
IF(BD363="Liels",Pieņēmumi!$BN$34*BB363,
0))))</f>
        <v>1.0270774976657331</v>
      </c>
      <c r="BF363" s="9">
        <f>IF(BD363="Mikro",Pieņēmumi!$BN$31*BB363*0.5,0)</f>
        <v>0</v>
      </c>
      <c r="BG363">
        <v>3</v>
      </c>
      <c r="BH363">
        <v>1</v>
      </c>
      <c r="BI363" s="2">
        <f t="shared" si="290"/>
        <v>3</v>
      </c>
      <c r="BJ363" s="6">
        <f>ROUNDUP(IF($A363=1,BG363/Pieņēmumi!$BY$39,IF($A363=2,BG363/Pieņēmumi!$BY$40,IF($A363=3,BG363/Pieņēmumi!$BY$41,BG363/Pieņēmumi!$BY$42))),$BJ$10)</f>
        <v>1</v>
      </c>
      <c r="BK363" s="6">
        <f t="shared" si="268"/>
        <v>3</v>
      </c>
      <c r="BL363" s="6" t="str">
        <f>IF(AND(BK363&gt;=0,BK363&lt;Pieņēmumi!$BY$46),0,
IF(AND(BK363&gt;= Pieņēmumi!$BY$46,BK363&lt;Pieņēmumi!$BY$47), "Mikro",
IF(AND(BK363&gt;=Pieņēmumi!$BY$47,BK363&lt;Pieņēmumi!$BY$48), "Mazs",
IF(AND(BK363&gt;=Pieņēmumi!$BY$48,BK363&lt;Pieņēmumi!$BY$49), "Vidējs","Liels"))))</f>
        <v>Mikro</v>
      </c>
      <c r="BM363" s="9">
        <f>IF(BL363="Mikro",Pieņēmumi!$BY$31*BJ363*0.5,
IF(BL363="Mazs",Pieņēmumi!$BY$31*BJ363,
IF(BL363="Vidējs",Pieņēmumi!$BY$32*BJ363,
IF(BL363="Liels",Pieņēmumi!$BY$34*BJ363,
0))))</f>
        <v>0.54466230936819171</v>
      </c>
      <c r="BN363" s="9">
        <f>IF(BL363="Mikro",Pieņēmumi!$BY$31*BJ363*0.5,0)</f>
        <v>0.54466230936819171</v>
      </c>
      <c r="BO363">
        <v>11</v>
      </c>
      <c r="BP363">
        <v>1</v>
      </c>
      <c r="BQ363" s="2">
        <f t="shared" si="291"/>
        <v>11</v>
      </c>
      <c r="BR363" s="6">
        <f>ROUNDUP(IF($A363=1,BO363/Pieņēmumi!$CJ$39,IF($A363=2,BO363/Pieņēmumi!$CJ$40,IF($A363=3,BO363/Pieņēmumi!$CJ$41,BO363/Pieņēmumi!$CJ$42))),$BR$10)</f>
        <v>1</v>
      </c>
      <c r="BS363" s="6">
        <f t="shared" si="269"/>
        <v>11</v>
      </c>
      <c r="BT363" s="6" t="str">
        <f>IF(AND(BS363&gt;=0,BS363&lt;Pieņēmumi!$CJ$46),0,
IF(AND(BS363&gt;= Pieņēmumi!$CJ$46,BS363&lt;Pieņēmumi!$CJ$47), "Mikro",
IF(AND(BS363&gt;=Pieņēmumi!$CJ$47,BS363&lt;Pieņēmumi!$CJ$48), "Mazs",
IF(AND(BS363&gt;=Pieņēmumi!$CJ$48,BS363&lt;Pieņēmumi!$CJ$49), "Vidējs","Liels"))))</f>
        <v>Mazs</v>
      </c>
      <c r="BU363" s="9">
        <f>IF(BT363="Mikro",Pieņēmumi!$CJ$31*BR363*0.5,
IF(BT363="Mazs",Pieņēmumi!$CJ$31*BR363,
IF(BT363="Vidējs",Pieņēmumi!$CJ$32*BR363,
IF(BT363="Liels",Pieņēmumi!$CJ$34*BR363,
0))))</f>
        <v>1.0893246187363834</v>
      </c>
      <c r="BV363" s="9">
        <f>IF(BT363="Mikro",Pieņēmumi!$CJ$31*BR363*0.5,0)</f>
        <v>0</v>
      </c>
      <c r="BW363">
        <v>0</v>
      </c>
      <c r="BX363">
        <v>0</v>
      </c>
      <c r="BY363" s="2">
        <v>0</v>
      </c>
      <c r="BZ363" s="6">
        <f>ROUNDUP(IF($A363=1,BW363/Pieņēmumi!$CU$42,IF($A363=2,BW363/Pieņēmumi!$CU$43,IF($A363=3,BW363/Pieņēmumi!$CU$44,BW363/Pieņēmumi!$CU$45))),$CH$10)</f>
        <v>0</v>
      </c>
      <c r="CA363" s="6">
        <f t="shared" si="270"/>
        <v>0</v>
      </c>
      <c r="CB363" s="6">
        <f>IF(AND(CA363&gt;=0,CA363&lt;Pieņēmumi!$CU$49),0,
IF(AND(CA363&gt;=Pieņēmumi!$CU$49,CA363&lt;Pieņēmumi!$CU$50),"Mazs",
IF(AND(CA363&gt;=Pieņēmumi!$CU$50,CA363&lt;Pieņēmumi!$CU$51),"Vidējs","Liels")))</f>
        <v>0</v>
      </c>
      <c r="CC363" s="9">
        <f>IF(CB363="Mazs",Pieņēmumi!$CU$34*BZ363,IF(CB363="Vidējs",Pieņēmumi!$CU$35*BZ363,IF(CB363="Liels",Pieņēmumi!$CU$37*BZ363,0)))</f>
        <v>0</v>
      </c>
      <c r="CD363" s="9">
        <f>IF(CB363="Mazs",(Pieņēmumi!$CU$35-Pieņēmumi!$CU$34)*BZ363,0)</f>
        <v>0</v>
      </c>
      <c r="CE363">
        <v>0</v>
      </c>
      <c r="CF363">
        <v>0</v>
      </c>
      <c r="CG363" s="2">
        <v>0</v>
      </c>
      <c r="CH363" s="6">
        <f>ROUNDUP(IF($A363=1,CE363/Pieņēmumi!$DE$42,IF($A363=2,CE363/Pieņēmumi!$DE$43,IF($A363=3,CE363/Pieņēmumi!$DE$44,CE363/Pieņēmumi!$DE$45))),$CH$10)</f>
        <v>0</v>
      </c>
      <c r="CI363" s="6">
        <f t="shared" si="271"/>
        <v>0</v>
      </c>
      <c r="CJ363" s="6">
        <f>IF(AND(CI363&gt;=0,CI363&lt;Pieņēmumi!$DE$49),0,
IF(AND(CI363&gt;=Pieņēmumi!$DE$49,CI363&lt;Pieņēmumi!$DE$50),"Mazs",
IF(AND(CI363&gt;=Pieņēmumi!$DE$50,CI363&lt;Pieņēmumi!$DE$51),"Vidējs","Liels")))</f>
        <v>0</v>
      </c>
      <c r="CK363" s="9">
        <f>IF(CJ363="Mazs",Pieņēmumi!$DE$34*CH363,IF(CJ363="Vidējs",Pieņēmumi!$DE$35*CH363,IF(CJ363="Liels",Pieņēmumi!$DE$37*CH363,0)))</f>
        <v>0</v>
      </c>
      <c r="CL363" s="9">
        <f>IF(CJ363="Mazs",(Pieņēmumi!$DE$35-Pieņēmumi!$DE$34)*CH363,0)</f>
        <v>0</v>
      </c>
      <c r="CM363">
        <v>0</v>
      </c>
      <c r="CN363">
        <v>0</v>
      </c>
      <c r="CO363" s="2">
        <v>0</v>
      </c>
      <c r="CP363" s="6">
        <f>ROUNDUP(IF($A363=1,CM363/Pieņēmumi!$DO$42,IF($A363=2,CM363/Pieņēmumi!$DO$43,IF($A363=3,CM363/Pieņēmumi!$DO$44,CM363/Pieņēmumi!$DO$45))),$CP$10)</f>
        <v>0</v>
      </c>
      <c r="CQ363" s="6">
        <f t="shared" si="272"/>
        <v>0</v>
      </c>
      <c r="CR363" s="6">
        <f>IF(AND(CQ363&gt;=0,CQ363&lt;Pieņēmumi!$DO$49),0,
IF(AND(CQ363&gt;=Pieņēmumi!$DO$49,CQ363&lt;Pieņēmumi!$DO$50),"Mazs",
IF(AND(CQ363&gt;=Pieņēmumi!$DO$50,CQ363&lt;Pieņēmumi!$DO$51),"Vidējs","Liels")))</f>
        <v>0</v>
      </c>
      <c r="CS363" s="9">
        <f>IF(CR363="Mazs",Pieņēmumi!$DO$34*CP363,IF(CR363="Vidējs",Pieņēmumi!$DO$35*CP363,IF(CR363="Liels",Pieņēmumi!$DO$37*CP363,0)))</f>
        <v>0</v>
      </c>
      <c r="CT363" s="9">
        <f>IF(CR363="Mazs",(Pieņēmumi!$DO$35-Pieņēmumi!$DO$34)*CP363,0)</f>
        <v>0</v>
      </c>
      <c r="CU363" s="6">
        <f t="shared" si="273"/>
        <v>53</v>
      </c>
      <c r="CV363" s="6">
        <f t="shared" si="274"/>
        <v>9</v>
      </c>
      <c r="CW363" s="2">
        <f t="shared" si="275"/>
        <v>5.8888888888888893</v>
      </c>
      <c r="CX363" t="str">
        <f t="shared" si="276"/>
        <v>Mazā</v>
      </c>
    </row>
    <row r="364" spans="1:102" x14ac:dyDescent="0.25">
      <c r="A364" s="5">
        <v>3</v>
      </c>
      <c r="B364" s="23">
        <v>0.41249454418257925</v>
      </c>
      <c r="C364">
        <v>17</v>
      </c>
      <c r="D364">
        <v>1</v>
      </c>
      <c r="E364" s="2">
        <f t="shared" si="292"/>
        <v>17</v>
      </c>
      <c r="F364" s="6">
        <f>ROUNDUP(IF($A364=1,C364/Pieņēmumi!$B$39,IF($A364=2,C364/Pieņēmumi!$B$40,IF($A364=3,C364/Pieņēmumi!$B$41,C364/Pieņēmumi!$B$42))),$F$10)</f>
        <v>1</v>
      </c>
      <c r="G364" s="6">
        <f t="shared" si="261"/>
        <v>17</v>
      </c>
      <c r="H364" s="6" t="str">
        <f>IF(AND(G364&gt;=0,G364&lt;Pieņēmumi!$B$46),0,
IF(AND(G364&gt;= Pieņēmumi!$B$46,G364&lt;Pieņēmumi!$B$47), "Mikro",
IF(AND(G364&gt;=Pieņēmumi!$B$47,G364&lt;Pieņēmumi!$B$48), "Mazs",
IF(AND(G364&gt;=Pieņēmumi!$B$48,G364&lt;Pieņēmumi!$B$49), "Vidējs","Liels"))))</f>
        <v>Vidējs</v>
      </c>
      <c r="I364" s="9">
        <f>IF(H364="Mikro",Pieņēmumi!$B$31*F364*0.5,
IF(H364="Mazs",Pieņēmumi!$B$31*F364,
IF(H364="Vidējs",Pieņēmumi!$B$32*F364,
IF(H364="Liels",Pieņēmumi!$B$34*F364,
0))))</f>
        <v>0.8074935400516795</v>
      </c>
      <c r="J364" s="9">
        <f>IF(H364="Mikro",Pieņēmumi!$B$31*F364*0.5,0)</f>
        <v>0</v>
      </c>
      <c r="K364">
        <v>33</v>
      </c>
      <c r="L364">
        <v>2</v>
      </c>
      <c r="M364" s="2">
        <f t="shared" si="293"/>
        <v>16.5</v>
      </c>
      <c r="N364" s="6">
        <f>ROUNDUP(IF($A364=1,K364/Pieņēmumi!$L$39,IF($A364=2,K364/Pieņēmumi!$L$40,IF($A364=3,K364/Pieņēmumi!$L$41,K364/Pieņēmumi!$L$42))),$N$10)</f>
        <v>2</v>
      </c>
      <c r="O364" s="6">
        <f t="shared" si="262"/>
        <v>16.5</v>
      </c>
      <c r="P364" s="6" t="str">
        <f>IF(AND(O364&gt;=0,O364&lt;Pieņēmumi!$L$46),0,
IF(AND(O364&gt;= Pieņēmumi!$L$46,O364&lt;Pieņēmumi!$L$47), "Mikro",
IF(AND(O364&gt;=Pieņēmumi!$L$47,O364&lt;Pieņēmumi!$L$48), "Mazs",
IF(AND(O364&gt;=Pieņēmumi!$L$48,O364&lt;Pieņēmumi!$L$49), "Vidējs","Liels"))))</f>
        <v>Vidējs</v>
      </c>
      <c r="Q364" s="9">
        <f>IF(P364="Mikro",Pieņēmumi!$L$31*N364*0.5,
IF(P364="Mazs",Pieņēmumi!$L$31*N364,
IF(P364="Vidējs",Pieņēmumi!$L$32*N364,
IF(P364="Liels",Pieņēmumi!$L$34*N364,
0))))</f>
        <v>1.6795865633074938</v>
      </c>
      <c r="R364" s="9">
        <f>IF(P364="Mikro",Pieņēmumi!$L$31*N364*0.5,0)</f>
        <v>0</v>
      </c>
      <c r="S364">
        <v>18</v>
      </c>
      <c r="T364">
        <v>1</v>
      </c>
      <c r="U364" s="2">
        <f t="shared" si="294"/>
        <v>18</v>
      </c>
      <c r="V364" s="6">
        <f>ROUNDUP(IF($A364=1,S364/Pieņēmumi!$V$39,IF($A364=2,S364/Pieņēmumi!$V$40,IF($A364=3,S364/Pieņēmumi!$V$41,S364/Pieņēmumi!$V$42))),$V$10)</f>
        <v>1</v>
      </c>
      <c r="W364" s="6">
        <f t="shared" si="263"/>
        <v>18</v>
      </c>
      <c r="X364" s="6" t="str">
        <f>IF(AND(W364&gt;=0,W364&lt;Pieņēmumi!$V$46),0,
IF(AND(W364&gt;= Pieņēmumi!$V$46,W364&lt;Pieņēmumi!$V$47), "Mikro",
IF(AND(W364&gt;=Pieņēmumi!$V$47,W364&lt;Pieņēmumi!$V$48), "Mazs",
IF(AND(W364&gt;=Pieņēmumi!$V$48,W364&lt;Pieņēmumi!$V$49), "Vidējs","Liels"))))</f>
        <v>Vidējs</v>
      </c>
      <c r="Y364" s="9">
        <f>IF(X364="Mikro",Pieņēmumi!$V$31*V364*0.5,
IF(X364="Mazs",Pieņēmumi!$V$31*V364,
IF(X364="Vidējs",Pieņēmumi!$V$32*V364,
IF(X364="Liels",Pieņēmumi!$V$34*V364,
0))))</f>
        <v>0.87209302325581406</v>
      </c>
      <c r="Z364" s="9">
        <f>IF(X364="Mikro",Pieņēmumi!$V$31*V364*0.5,0)</f>
        <v>0</v>
      </c>
      <c r="AA364">
        <v>19</v>
      </c>
      <c r="AB364">
        <v>1</v>
      </c>
      <c r="AC364" s="2">
        <f t="shared" si="295"/>
        <v>19</v>
      </c>
      <c r="AD364" s="6">
        <f>ROUNDUP(IF($A364=1,AA364/Pieņēmumi!$AF$39,IF($A364=2,AA364/Pieņēmumi!$AF$40,IF($A364=3,AA364/Pieņēmumi!$AF$41,AA364/Pieņēmumi!$AF$42))),$AD$10)</f>
        <v>1</v>
      </c>
      <c r="AE364" s="6">
        <f t="shared" si="264"/>
        <v>19</v>
      </c>
      <c r="AF364" s="6" t="str">
        <f>IF(AND(AE364&gt;=0,AE364&lt;Pieņēmumi!$AF$46),0,
IF(AND(AE364&gt;= Pieņēmumi!$AF$46,AE364&lt;Pieņēmumi!$AF$47), "Mikro",
IF(AND(AE364&gt;=Pieņēmumi!$AF$47,AE364&lt;Pieņēmumi!$AF$48), "Mazs",
IF(AND(AE364&gt;=Pieņēmumi!$AF$48,AE364&lt;Pieņēmumi!$AF$49), "Vidējs","Liels"))))</f>
        <v>Vidējs</v>
      </c>
      <c r="AG364" s="9">
        <f>IF(AF364="Mikro",Pieņēmumi!$AF$31*AD364*0.5,
IF(AF364="Mazs",Pieņēmumi!$AF$31*AD364,
IF(AF364="Vidējs",Pieņēmumi!$AF$32*AD364,
IF(AF364="Liels",Pieņēmumi!$AF$34*AD364,
0))))</f>
        <v>1.03359173126615</v>
      </c>
      <c r="AH364" s="9">
        <f>IF(AF364="Mikro",Pieņēmumi!$AF$31*AD364*0.5,0)</f>
        <v>0</v>
      </c>
      <c r="AI364">
        <v>10</v>
      </c>
      <c r="AJ364">
        <v>1</v>
      </c>
      <c r="AK364" s="2">
        <f t="shared" si="296"/>
        <v>10</v>
      </c>
      <c r="AL364" s="6">
        <f>ROUNDUP(IF($A364=1,AI364/Pieņēmumi!$AR$39,IF($A364=2,AI364/Pieņēmumi!$AR$40,IF($A364=3,AI364/Pieņēmumi!$AR$41,AI364/Pieņēmumi!$AR$42))),$AL$10)</f>
        <v>1</v>
      </c>
      <c r="AM364" s="6">
        <f t="shared" si="265"/>
        <v>10</v>
      </c>
      <c r="AN364" s="6" t="str">
        <f>IF(AND(AM364&gt;=0,AM364&lt;Pieņēmumi!$AR$46),0,
IF(AND(AM364&gt;= Pieņēmumi!$AR$46,AM364&lt;Pieņēmumi!$AR$47), "Mikro",
IF(AND(AM364&gt;=Pieņēmumi!$AR$47,AM364&lt;Pieņēmumi!$AR$48), "Mazs",
IF(AND(AM364&gt;=Pieņēmumi!$AR$48,AM364&lt;Pieņēmumi!$AR$49), "Vidējs","Liels"))))</f>
        <v>Mazs</v>
      </c>
      <c r="AO364" s="9">
        <f>IF(AN364="Mikro",Pieņēmumi!$AR$31*AL364*0.5,
IF(AN364="Mazs",Pieņēmumi!$AR$31*AL364,
IF(AN364="Vidējs",Pieņēmumi!$AR$32*AL364,
IF(AN364="Liels",Pieņēmumi!$AR$34*AL364,
0))))</f>
        <v>0.90258325552443208</v>
      </c>
      <c r="AP364" s="9">
        <f>IF(AN364="Mikro",Pieņēmumi!$AR$31*AL364*0.5,0)</f>
        <v>0</v>
      </c>
      <c r="AQ364">
        <v>21</v>
      </c>
      <c r="AR364">
        <v>1</v>
      </c>
      <c r="AS364" s="2">
        <f t="shared" si="288"/>
        <v>21</v>
      </c>
      <c r="AT364" s="6">
        <f>ROUNDUP(IF($A364=1,AQ364/Pieņēmumi!$BC$39,IF($A364=2,AQ364/Pieņēmumi!$BC$40,IF($A364=3,AQ364/Pieņēmumi!$BC$41,AQ364/Pieņēmumi!$BC$42))),$AT$10)</f>
        <v>1</v>
      </c>
      <c r="AU364" s="6">
        <f t="shared" si="266"/>
        <v>21</v>
      </c>
      <c r="AV364" s="6" t="str">
        <f>IF(AND(AU364&gt;=0,AU364&lt;Pieņēmumi!$BC$46),0,
IF(AND(AU364&gt;= Pieņēmumi!$BC$46,AU364&lt;Pieņēmumi!$BC$47), "Mikro",
IF(AND(AU364&gt;=Pieņēmumi!$BC$47,AU364&lt;Pieņēmumi!$BC$48), "Mazs",
IF(AND(AU364&gt;=Pieņēmumi!$BC$48,AU364&lt;Pieņēmumi!$BC$49), "Vidējs","Liels"))))</f>
        <v>Liels</v>
      </c>
      <c r="AW364" s="9">
        <f>IF(AV364="Mikro",Pieņēmumi!$BC$31*AT364*0.5,
IF(AV364="Mazs",Pieņēmumi!$BC$31*AT364,
IF(AV364="Vidējs",Pieņēmumi!$BC$32*AT364,
IF(AV364="Liels",Pieņēmumi!$BC$34*AT364,
0))))</f>
        <v>1.5151515151515151</v>
      </c>
      <c r="AX364" s="9">
        <f>IF(AV364="Mikro",Pieņēmumi!$BC$31*AT364*0.5,0)</f>
        <v>0</v>
      </c>
      <c r="AY364">
        <v>20</v>
      </c>
      <c r="AZ364">
        <v>1</v>
      </c>
      <c r="BA364" s="2">
        <f t="shared" si="289"/>
        <v>20</v>
      </c>
      <c r="BB364" s="6">
        <f>ROUNDUP(IF($A364=1,AY364/Pieņēmumi!$BN$39,IF($A364=2,AY364/Pieņēmumi!$BN$40,IF($A364=3,AY364/Pieņēmumi!$BN$41,AY364/Pieņēmumi!$BN$42))),$BB$10)</f>
        <v>1</v>
      </c>
      <c r="BC364" s="6">
        <f t="shared" si="267"/>
        <v>20</v>
      </c>
      <c r="BD364" s="6" t="str">
        <f>IF(AND(BC364&gt;=0,BC364&lt;Pieņēmumi!$BN$46),0,
IF(AND(BC364&gt;= Pieņēmumi!$BN$46,BC364&lt;Pieņēmumi!$BN$47), "Mikro",
IF(AND(BC364&gt;=Pieņēmumi!$BN$47,BC364&lt;Pieņēmumi!$BN$48), "Mazs",
IF(AND(BC364&gt;=Pieņēmumi!$BN$48,BC364&lt;Pieņēmumi!$BN$49), "Vidējs","Liels"))))</f>
        <v>Vidējs</v>
      </c>
      <c r="BE364" s="9">
        <f>IF(BD364="Mikro",Pieņēmumi!$BN$31*BB364*0.5,
IF(BD364="Mazs",Pieņēmumi!$BN$31*BB364,
IF(BD364="Vidējs",Pieņēmumi!$BN$32*BB364,
IF(BD364="Liels",Pieņēmumi!$BN$34*BB364,
0))))</f>
        <v>1.227390180878553</v>
      </c>
      <c r="BF364" s="9">
        <f>IF(BD364="Mikro",Pieņēmumi!$BN$31*BB364*0.5,0)</f>
        <v>0</v>
      </c>
      <c r="BG364">
        <v>23</v>
      </c>
      <c r="BH364">
        <v>1</v>
      </c>
      <c r="BI364" s="2">
        <f t="shared" si="290"/>
        <v>23</v>
      </c>
      <c r="BJ364" s="6">
        <f>ROUNDUP(IF($A364=1,BG364/Pieņēmumi!$BY$39,IF($A364=2,BG364/Pieņēmumi!$BY$40,IF($A364=3,BG364/Pieņēmumi!$BY$41,BG364/Pieņēmumi!$BY$42))),$BJ$10)</f>
        <v>1</v>
      </c>
      <c r="BK364" s="6">
        <f t="shared" si="268"/>
        <v>23</v>
      </c>
      <c r="BL364" s="6" t="str">
        <f>IF(AND(BK364&gt;=0,BK364&lt;Pieņēmumi!$BY$46),0,
IF(AND(BK364&gt;= Pieņēmumi!$BY$46,BK364&lt;Pieņēmumi!$BY$47), "Mikro",
IF(AND(BK364&gt;=Pieņēmumi!$BY$47,BK364&lt;Pieņēmumi!$BY$48), "Mazs",
IF(AND(BK364&gt;=Pieņēmumi!$BY$48,BK364&lt;Pieņēmumi!$BY$49), "Vidējs","Liels"))))</f>
        <v>Liels</v>
      </c>
      <c r="BM364" s="9">
        <f>IF(BL364="Mikro",Pieņēmumi!$BY$31*BJ364*0.5,
IF(BL364="Mazs",Pieņēmumi!$BY$31*BJ364,
IF(BL364="Vidējs",Pieņēmumi!$BY$32*BJ364,
IF(BL364="Liels",Pieņēmumi!$BY$34*BJ364,
0))))</f>
        <v>1.6594516594516593</v>
      </c>
      <c r="BN364" s="9">
        <f>IF(BL364="Mikro",Pieņēmumi!$BY$31*BJ364*0.5,0)</f>
        <v>0</v>
      </c>
      <c r="BO364">
        <v>17</v>
      </c>
      <c r="BP364">
        <v>1</v>
      </c>
      <c r="BQ364" s="2">
        <f t="shared" si="291"/>
        <v>17</v>
      </c>
      <c r="BR364" s="6">
        <f>ROUNDUP(IF($A364=1,BO364/Pieņēmumi!$CJ$39,IF($A364=2,BO364/Pieņēmumi!$CJ$40,IF($A364=3,BO364/Pieņēmumi!$CJ$41,BO364/Pieņēmumi!$CJ$42))),$BR$10)</f>
        <v>1</v>
      </c>
      <c r="BS364" s="6">
        <f t="shared" si="269"/>
        <v>17</v>
      </c>
      <c r="BT364" s="6" t="str">
        <f>IF(AND(BS364&gt;=0,BS364&lt;Pieņēmumi!$CJ$46),0,
IF(AND(BS364&gt;= Pieņēmumi!$CJ$46,BS364&lt;Pieņēmumi!$CJ$47), "Mikro",
IF(AND(BS364&gt;=Pieņēmumi!$CJ$47,BS364&lt;Pieņēmumi!$CJ$48), "Mazs",
IF(AND(BS364&gt;=Pieņēmumi!$CJ$48,BS364&lt;Pieņēmumi!$CJ$49), "Vidējs","Liels"))))</f>
        <v>Vidējs</v>
      </c>
      <c r="BU364" s="9">
        <f>IF(BT364="Mikro",Pieņēmumi!$CJ$31*BR364*0.5,
IF(BT364="Mazs",Pieņēmumi!$CJ$31*BR364,
IF(BT364="Vidējs",Pieņēmumi!$CJ$32*BR364,
IF(BT364="Liels",Pieņēmumi!$CJ$34*BR364,
0))))</f>
        <v>1.2919896640826873</v>
      </c>
      <c r="BV364" s="9">
        <f>IF(BT364="Mikro",Pieņēmumi!$CJ$31*BR364*0.5,0)</f>
        <v>0</v>
      </c>
      <c r="BW364">
        <v>10</v>
      </c>
      <c r="BX364">
        <v>1</v>
      </c>
      <c r="BY364" s="2">
        <f>BW364/BX364</f>
        <v>10</v>
      </c>
      <c r="BZ364" s="6">
        <f>ROUNDUP(IF($A364=1,BW364/Pieņēmumi!$CU$42,IF($A364=2,BW364/Pieņēmumi!$CU$43,IF($A364=3,BW364/Pieņēmumi!$CU$44,BW364/Pieņēmumi!$CU$45))),$CH$10)</f>
        <v>1</v>
      </c>
      <c r="CA364" s="6">
        <f t="shared" si="270"/>
        <v>10</v>
      </c>
      <c r="CB364" s="6" t="str">
        <f>IF(AND(CA364&gt;=0,CA364&lt;Pieņēmumi!$CU$49),0,
IF(AND(CA364&gt;=Pieņēmumi!$CU$49,CA364&lt;Pieņēmumi!$CU$50),"Mazs",
IF(AND(CA364&gt;=Pieņēmumi!$CU$50,CA364&lt;Pieņēmumi!$CU$51),"Vidējs","Liels")))</f>
        <v>Mazs</v>
      </c>
      <c r="CC364" s="9">
        <f>IF(CB364="Mazs",Pieņēmumi!$CU$34*BZ364,IF(CB364="Vidējs",Pieņēmumi!$CU$35*BZ364,IF(CB364="Liels",Pieņēmumi!$CU$37*BZ364,0)))</f>
        <v>1.151571739807034</v>
      </c>
      <c r="CD364" s="9">
        <f>IF(CB364="Mazs",(Pieņēmumi!$CU$35-Pieņēmumi!$CU$34)*BZ364,0)</f>
        <v>0.23731714908185508</v>
      </c>
      <c r="CE364">
        <v>4</v>
      </c>
      <c r="CF364">
        <v>1</v>
      </c>
      <c r="CG364" s="2">
        <f>CE364/CF364</f>
        <v>4</v>
      </c>
      <c r="CH364" s="6">
        <f>ROUNDUP(IF($A364=1,CE364/Pieņēmumi!$DE$42,IF($A364=2,CE364/Pieņēmumi!$DE$43,IF($A364=3,CE364/Pieņēmumi!$DE$44,CE364/Pieņēmumi!$DE$45))),$CH$10)</f>
        <v>1</v>
      </c>
      <c r="CI364" s="6">
        <f t="shared" si="271"/>
        <v>4</v>
      </c>
      <c r="CJ364" s="6" t="str">
        <f>IF(AND(CI364&gt;=0,CI364&lt;Pieņēmumi!$DE$49),0,
IF(AND(CI364&gt;=Pieņēmumi!$DE$49,CI364&lt;Pieņēmumi!$DE$50),"Mazs",
IF(AND(CI364&gt;=Pieņēmumi!$DE$50,CI364&lt;Pieņēmumi!$DE$51),"Vidējs","Liels")))</f>
        <v>Mazs</v>
      </c>
      <c r="CK364" s="9">
        <f>IF(CJ364="Mazs",Pieņēmumi!$DE$34*CH364,IF(CJ364="Vidējs",Pieņēmumi!$DE$35*CH364,IF(CJ364="Liels",Pieņēmumi!$DE$37*CH364,0)))</f>
        <v>1.151571739807034</v>
      </c>
      <c r="CL364" s="9">
        <f>IF(CJ364="Mazs",(Pieņēmumi!$DE$35-Pieņēmumi!$DE$34)*CH364,0)</f>
        <v>0.23731714908185508</v>
      </c>
      <c r="CM364">
        <v>15</v>
      </c>
      <c r="CN364">
        <v>1</v>
      </c>
      <c r="CO364" s="2">
        <f>CM364/CN364</f>
        <v>15</v>
      </c>
      <c r="CP364" s="6">
        <f>ROUNDUP(IF($A364=1,CM364/Pieņēmumi!$DO$42,IF($A364=2,CM364/Pieņēmumi!$DO$43,IF($A364=3,CM364/Pieņēmumi!$DO$44,CM364/Pieņēmumi!$DO$45))),$CP$10)</f>
        <v>1</v>
      </c>
      <c r="CQ364" s="6">
        <f t="shared" si="272"/>
        <v>15</v>
      </c>
      <c r="CR364" s="6" t="str">
        <f>IF(AND(CQ364&gt;=0,CQ364&lt;Pieņēmumi!$DO$49),0,
IF(AND(CQ364&gt;=Pieņēmumi!$DO$49,CQ364&lt;Pieņēmumi!$DO$50),"Mazs",
IF(AND(CQ364&gt;=Pieņēmumi!$DO$50,CQ364&lt;Pieņēmumi!$DO$51),"Vidējs","Liels")))</f>
        <v>Vidējs</v>
      </c>
      <c r="CS364" s="9">
        <f>IF(CR364="Mazs",Pieņēmumi!$DO$34*CP364,IF(CR364="Vidējs",Pieņēmumi!$DO$35*CP364,IF(CR364="Liels",Pieņēmumi!$DO$37*CP364,0)))</f>
        <v>1.3888888888888891</v>
      </c>
      <c r="CT364" s="9">
        <f>IF(CR364="Mazs",(Pieņēmumi!$DO$35-Pieņēmumi!$DO$34)*CP364,0)</f>
        <v>0</v>
      </c>
      <c r="CU364" s="6">
        <f t="shared" si="273"/>
        <v>207</v>
      </c>
      <c r="CV364" s="6">
        <f t="shared" si="274"/>
        <v>13</v>
      </c>
      <c r="CW364" s="2">
        <f t="shared" si="275"/>
        <v>15.923076923076923</v>
      </c>
      <c r="CX364" t="str">
        <f t="shared" si="276"/>
        <v>Vidējā</v>
      </c>
    </row>
    <row r="365" spans="1:102" x14ac:dyDescent="0.25">
      <c r="A365" s="5">
        <v>3</v>
      </c>
      <c r="B365" s="23">
        <v>0.41181811461298568</v>
      </c>
      <c r="C365">
        <v>10</v>
      </c>
      <c r="D365">
        <v>1</v>
      </c>
      <c r="E365" s="2">
        <f t="shared" si="292"/>
        <v>10</v>
      </c>
      <c r="F365" s="6">
        <f>ROUNDUP(IF($A365=1,C365/Pieņēmumi!$B$39,IF($A365=2,C365/Pieņēmumi!$B$40,IF($A365=3,C365/Pieņēmumi!$B$41,C365/Pieņēmumi!$B$42))),$F$10)</f>
        <v>1</v>
      </c>
      <c r="G365" s="6">
        <f t="shared" si="261"/>
        <v>10</v>
      </c>
      <c r="H365" s="6" t="str">
        <f>IF(AND(G365&gt;=0,G365&lt;Pieņēmumi!$B$46),0,
IF(AND(G365&gt;= Pieņēmumi!$B$46,G365&lt;Pieņēmumi!$B$47), "Mikro",
IF(AND(G365&gt;=Pieņēmumi!$B$47,G365&lt;Pieņēmumi!$B$48), "Mazs",
IF(AND(G365&gt;=Pieņēmumi!$B$48,G365&lt;Pieņēmumi!$B$49), "Vidējs","Liels"))))</f>
        <v>Mazs</v>
      </c>
      <c r="I365" s="9">
        <f>IF(H365="Mikro",Pieņēmumi!$B$31*F365*0.5,
IF(H365="Mazs",Pieņēmumi!$B$31*F365,
IF(H365="Vidējs",Pieņēmumi!$B$32*F365,
IF(H365="Liels",Pieņēmumi!$B$34*F365,
0))))</f>
        <v>0.71584189231248063</v>
      </c>
      <c r="J365" s="9">
        <f>IF(H365="Mikro",Pieņēmumi!$B$31*F365*0.5,0)</f>
        <v>0</v>
      </c>
      <c r="K365">
        <v>6</v>
      </c>
      <c r="L365">
        <v>1</v>
      </c>
      <c r="M365" s="2">
        <f t="shared" si="293"/>
        <v>6</v>
      </c>
      <c r="N365" s="6">
        <f>ROUNDUP(IF($A365=1,K365/Pieņēmumi!$L$39,IF($A365=2,K365/Pieņēmumi!$L$40,IF($A365=3,K365/Pieņēmumi!$L$41,K365/Pieņēmumi!$L$42))),$N$10)</f>
        <v>1</v>
      </c>
      <c r="O365" s="6">
        <f t="shared" si="262"/>
        <v>6</v>
      </c>
      <c r="P365" s="6" t="str">
        <f>IF(AND(O365&gt;=0,O365&lt;Pieņēmumi!$L$46),0,
IF(AND(O365&gt;= Pieņēmumi!$L$46,O365&lt;Pieņēmumi!$L$47), "Mikro",
IF(AND(O365&gt;=Pieņēmumi!$L$47,O365&lt;Pieņēmumi!$L$48), "Mazs",
IF(AND(O365&gt;=Pieņēmumi!$L$48,O365&lt;Pieņēmumi!$L$49), "Vidējs","Liels"))))</f>
        <v>Mikro</v>
      </c>
      <c r="Q365" s="9">
        <f>IF(P365="Mikro",Pieņēmumi!$L$31*N365*0.5,
IF(P365="Mazs",Pieņēmumi!$L$31*N365,
IF(P365="Vidējs",Pieņēmumi!$L$32*N365,
IF(P365="Liels",Pieņēmumi!$L$34*N365,
0))))</f>
        <v>0.3734827264239029</v>
      </c>
      <c r="R365" s="9">
        <f>IF(P365="Mikro",Pieņēmumi!$L$31*N365*0.5,0)</f>
        <v>0.3734827264239029</v>
      </c>
      <c r="S365">
        <v>8</v>
      </c>
      <c r="T365">
        <v>1</v>
      </c>
      <c r="U365" s="2">
        <f t="shared" si="294"/>
        <v>8</v>
      </c>
      <c r="V365" s="6">
        <f>ROUNDUP(IF($A365=1,S365/Pieņēmumi!$V$39,IF($A365=2,S365/Pieņēmumi!$V$40,IF($A365=3,S365/Pieņēmumi!$V$41,S365/Pieņēmumi!$V$42))),$V$10)</f>
        <v>1</v>
      </c>
      <c r="W365" s="6">
        <f t="shared" si="263"/>
        <v>8</v>
      </c>
      <c r="X365" s="6" t="str">
        <f>IF(AND(W365&gt;=0,W365&lt;Pieņēmumi!$V$46),0,
IF(AND(W365&gt;= Pieņēmumi!$V$46,W365&lt;Pieņēmumi!$V$47), "Mikro",
IF(AND(W365&gt;=Pieņēmumi!$V$47,W365&lt;Pieņēmumi!$V$48), "Mazs",
IF(AND(W365&gt;=Pieņēmumi!$V$48,W365&lt;Pieņēmumi!$V$49), "Vidējs","Liels"))))</f>
        <v>Mazs</v>
      </c>
      <c r="Y365" s="9">
        <f>IF(X365="Mikro",Pieņēmumi!$V$31*V365*0.5,
IF(X365="Mazs",Pieņēmumi!$V$31*V365,
IF(X365="Vidējs",Pieņēmumi!$V$32*V365,
IF(X365="Liels",Pieņēmumi!$V$34*V365,
0))))</f>
        <v>0.77808901338313108</v>
      </c>
      <c r="Z365" s="9">
        <f>IF(X365="Mikro",Pieņēmumi!$V$31*V365*0.5,0)</f>
        <v>0</v>
      </c>
      <c r="AA365">
        <v>4</v>
      </c>
      <c r="AB365">
        <v>1</v>
      </c>
      <c r="AC365" s="2">
        <f t="shared" si="295"/>
        <v>4</v>
      </c>
      <c r="AD365" s="6">
        <f>ROUNDUP(IF($A365=1,AA365/Pieņēmumi!$AF$39,IF($A365=2,AA365/Pieņēmumi!$AF$40,IF($A365=3,AA365/Pieņēmumi!$AF$41,AA365/Pieņēmumi!$AF$42))),$AD$10)</f>
        <v>1</v>
      </c>
      <c r="AE365" s="6">
        <f t="shared" si="264"/>
        <v>4</v>
      </c>
      <c r="AF365" s="6" t="str">
        <f>IF(AND(AE365&gt;=0,AE365&lt;Pieņēmumi!$AF$46),0,
IF(AND(AE365&gt;= Pieņēmumi!$AF$46,AE365&lt;Pieņēmumi!$AF$47), "Mikro",
IF(AND(AE365&gt;=Pieņēmumi!$AF$47,AE365&lt;Pieņēmumi!$AF$48), "Mazs",
IF(AND(AE365&gt;=Pieņēmumi!$AF$48,AE365&lt;Pieņēmumi!$AF$49), "Vidējs","Liels"))))</f>
        <v>Mikro</v>
      </c>
      <c r="AG365" s="9">
        <f>IF(AF365="Mikro",Pieņēmumi!$AF$31*AD365*0.5,
IF(AF365="Mazs",Pieņēmumi!$AF$31*AD365,
IF(AF365="Vidējs",Pieņēmumi!$AF$32*AD365,
IF(AF365="Liels",Pieņēmumi!$AF$34*AD365,
0))))</f>
        <v>0.42016806722689076</v>
      </c>
      <c r="AH365" s="9">
        <f>IF(AF365="Mikro",Pieņēmumi!$AF$31*AD365*0.5,0)</f>
        <v>0.42016806722689076</v>
      </c>
      <c r="AI365">
        <v>9</v>
      </c>
      <c r="AJ365">
        <v>1</v>
      </c>
      <c r="AK365" s="2">
        <f t="shared" si="296"/>
        <v>9</v>
      </c>
      <c r="AL365" s="6">
        <f>ROUNDUP(IF($A365=1,AI365/Pieņēmumi!$AR$39,IF($A365=2,AI365/Pieņēmumi!$AR$40,IF($A365=3,AI365/Pieņēmumi!$AR$41,AI365/Pieņēmumi!$AR$42))),$AL$10)</f>
        <v>1</v>
      </c>
      <c r="AM365" s="6">
        <f t="shared" si="265"/>
        <v>9</v>
      </c>
      <c r="AN365" s="6" t="str">
        <f>IF(AND(AM365&gt;=0,AM365&lt;Pieņēmumi!$AR$46),0,
IF(AND(AM365&gt;= Pieņēmumi!$AR$46,AM365&lt;Pieņēmumi!$AR$47), "Mikro",
IF(AND(AM365&gt;=Pieņēmumi!$AR$47,AM365&lt;Pieņēmumi!$AR$48), "Mazs",
IF(AND(AM365&gt;=Pieņēmumi!$AR$48,AM365&lt;Pieņēmumi!$AR$49), "Vidējs","Liels"))))</f>
        <v>Mazs</v>
      </c>
      <c r="AO365" s="9">
        <f>IF(AN365="Mikro",Pieņēmumi!$AR$31*AL365*0.5,
IF(AN365="Mazs",Pieņēmumi!$AR$31*AL365,
IF(AN365="Vidējs",Pieņēmumi!$AR$32*AL365,
IF(AN365="Liels",Pieņēmumi!$AR$34*AL365,
0))))</f>
        <v>0.90258325552443208</v>
      </c>
      <c r="AP365" s="9">
        <f>IF(AN365="Mikro",Pieņēmumi!$AR$31*AL365*0.5,0)</f>
        <v>0</v>
      </c>
      <c r="AQ365">
        <v>9</v>
      </c>
      <c r="AR365">
        <v>1</v>
      </c>
      <c r="AS365" s="2">
        <f t="shared" si="288"/>
        <v>9</v>
      </c>
      <c r="AT365" s="6">
        <f>ROUNDUP(IF($A365=1,AQ365/Pieņēmumi!$BC$39,IF($A365=2,AQ365/Pieņēmumi!$BC$40,IF($A365=3,AQ365/Pieņēmumi!$BC$41,AQ365/Pieņēmumi!$BC$42))),$AT$10)</f>
        <v>1</v>
      </c>
      <c r="AU365" s="6">
        <f t="shared" si="266"/>
        <v>9</v>
      </c>
      <c r="AV365" s="6" t="str">
        <f>IF(AND(AU365&gt;=0,AU365&lt;Pieņēmumi!$BC$46),0,
IF(AND(AU365&gt;= Pieņēmumi!$BC$46,AU365&lt;Pieņēmumi!$BC$47), "Mikro",
IF(AND(AU365&gt;=Pieņēmumi!$BC$47,AU365&lt;Pieņēmumi!$BC$48), "Mazs",
IF(AND(AU365&gt;=Pieņēmumi!$BC$48,AU365&lt;Pieņēmumi!$BC$49), "Vidējs","Liels"))))</f>
        <v>Mazs</v>
      </c>
      <c r="AW365" s="9">
        <f>IF(AV365="Mikro",Pieņēmumi!$BC$31*AT365*0.5,
IF(AV365="Mazs",Pieņēmumi!$BC$31*AT365,
IF(AV365="Vidējs",Pieņēmumi!$BC$32*AT365,
IF(AV365="Liels",Pieņēmumi!$BC$34*AT365,
0))))</f>
        <v>0.96483037659508253</v>
      </c>
      <c r="AX365" s="9">
        <f>IF(AV365="Mikro",Pieņēmumi!$BC$31*AT365*0.5,0)</f>
        <v>0</v>
      </c>
      <c r="AY365">
        <v>6</v>
      </c>
      <c r="AZ365">
        <v>1</v>
      </c>
      <c r="BA365" s="2">
        <f t="shared" si="289"/>
        <v>6</v>
      </c>
      <c r="BB365" s="6">
        <f>ROUNDUP(IF($A365=1,AY365/Pieņēmumi!$BN$39,IF($A365=2,AY365/Pieņēmumi!$BN$40,IF($A365=3,AY365/Pieņēmumi!$BN$41,AY365/Pieņēmumi!$BN$42))),$BB$10)</f>
        <v>1</v>
      </c>
      <c r="BC365" s="6">
        <f t="shared" si="267"/>
        <v>6</v>
      </c>
      <c r="BD365" s="6" t="str">
        <f>IF(AND(BC365&gt;=0,BC365&lt;Pieņēmumi!$BN$46),0,
IF(AND(BC365&gt;= Pieņēmumi!$BN$46,BC365&lt;Pieņēmumi!$BN$47), "Mikro",
IF(AND(BC365&gt;=Pieņēmumi!$BN$47,BC365&lt;Pieņēmumi!$BN$48), "Mazs",
IF(AND(BC365&gt;=Pieņēmumi!$BN$48,BC365&lt;Pieņēmumi!$BN$49), "Vidējs","Liels"))))</f>
        <v>Mikro</v>
      </c>
      <c r="BE365" s="9">
        <f>IF(BD365="Mikro",Pieņēmumi!$BN$31*BB365*0.5,
IF(BD365="Mazs",Pieņēmumi!$BN$31*BB365,
IF(BD365="Vidējs",Pieņēmumi!$BN$32*BB365,
IF(BD365="Liels",Pieņēmumi!$BN$34*BB365,
0))))</f>
        <v>0.51353874883286654</v>
      </c>
      <c r="BF365" s="9">
        <f>IF(BD365="Mikro",Pieņēmumi!$BN$31*BB365*0.5,0)</f>
        <v>0.51353874883286654</v>
      </c>
      <c r="BG365">
        <v>6</v>
      </c>
      <c r="BH365">
        <v>1</v>
      </c>
      <c r="BI365" s="2">
        <f t="shared" si="290"/>
        <v>6</v>
      </c>
      <c r="BJ365" s="6">
        <f>ROUNDUP(IF($A365=1,BG365/Pieņēmumi!$BY$39,IF($A365=2,BG365/Pieņēmumi!$BY$40,IF($A365=3,BG365/Pieņēmumi!$BY$41,BG365/Pieņēmumi!$BY$42))),$BJ$10)</f>
        <v>1</v>
      </c>
      <c r="BK365" s="6">
        <f t="shared" si="268"/>
        <v>6</v>
      </c>
      <c r="BL365" s="6" t="str">
        <f>IF(AND(BK365&gt;=0,BK365&lt;Pieņēmumi!$BY$46),0,
IF(AND(BK365&gt;= Pieņēmumi!$BY$46,BK365&lt;Pieņēmumi!$BY$47), "Mikro",
IF(AND(BK365&gt;=Pieņēmumi!$BY$47,BK365&lt;Pieņēmumi!$BY$48), "Mazs",
IF(AND(BK365&gt;=Pieņēmumi!$BY$48,BK365&lt;Pieņēmumi!$BY$49), "Vidējs","Liels"))))</f>
        <v>Mikro</v>
      </c>
      <c r="BM365" s="9">
        <f>IF(BL365="Mikro",Pieņēmumi!$BY$31*BJ365*0.5,
IF(BL365="Mazs",Pieņēmumi!$BY$31*BJ365,
IF(BL365="Vidējs",Pieņēmumi!$BY$32*BJ365,
IF(BL365="Liels",Pieņēmumi!$BY$34*BJ365,
0))))</f>
        <v>0.54466230936819171</v>
      </c>
      <c r="BN365" s="9">
        <f>IF(BL365="Mikro",Pieņēmumi!$BY$31*BJ365*0.5,0)</f>
        <v>0.54466230936819171</v>
      </c>
      <c r="BO365">
        <v>7</v>
      </c>
      <c r="BP365">
        <v>1</v>
      </c>
      <c r="BQ365" s="2">
        <f t="shared" si="291"/>
        <v>7</v>
      </c>
      <c r="BR365" s="6">
        <f>ROUNDUP(IF($A365=1,BO365/Pieņēmumi!$CJ$39,IF($A365=2,BO365/Pieņēmumi!$CJ$40,IF($A365=3,BO365/Pieņēmumi!$CJ$41,BO365/Pieņēmumi!$CJ$42))),$BR$10)</f>
        <v>1</v>
      </c>
      <c r="BS365" s="6">
        <f t="shared" si="269"/>
        <v>7</v>
      </c>
      <c r="BT365" s="6" t="str">
        <f>IF(AND(BS365&gt;=0,BS365&lt;Pieņēmumi!$CJ$46),0,
IF(AND(BS365&gt;= Pieņēmumi!$CJ$46,BS365&lt;Pieņēmumi!$CJ$47), "Mikro",
IF(AND(BS365&gt;=Pieņēmumi!$CJ$47,BS365&lt;Pieņēmumi!$CJ$48), "Mazs",
IF(AND(BS365&gt;=Pieņēmumi!$CJ$48,BS365&lt;Pieņēmumi!$CJ$49), "Vidējs","Liels"))))</f>
        <v>Mikro</v>
      </c>
      <c r="BU365" s="9">
        <f>IF(BT365="Mikro",Pieņēmumi!$CJ$31*BR365*0.5,
IF(BT365="Mazs",Pieņēmumi!$CJ$31*BR365,
IF(BT365="Vidējs",Pieņēmumi!$CJ$32*BR365,
IF(BT365="Liels",Pieņēmumi!$CJ$34*BR365,
0))))</f>
        <v>0.54466230936819171</v>
      </c>
      <c r="BV365" s="9">
        <f>IF(BT365="Mikro",Pieņēmumi!$CJ$31*BR365*0.5,0)</f>
        <v>0.54466230936819171</v>
      </c>
      <c r="BW365">
        <v>0</v>
      </c>
      <c r="BX365">
        <v>0</v>
      </c>
      <c r="BY365" s="2">
        <v>0</v>
      </c>
      <c r="BZ365" s="6">
        <f>ROUNDUP(IF($A365=1,BW365/Pieņēmumi!$CU$42,IF($A365=2,BW365/Pieņēmumi!$CU$43,IF($A365=3,BW365/Pieņēmumi!$CU$44,BW365/Pieņēmumi!$CU$45))),$CH$10)</f>
        <v>0</v>
      </c>
      <c r="CA365" s="6">
        <f t="shared" si="270"/>
        <v>0</v>
      </c>
      <c r="CB365" s="6">
        <f>IF(AND(CA365&gt;=0,CA365&lt;Pieņēmumi!$CU$49),0,
IF(AND(CA365&gt;=Pieņēmumi!$CU$49,CA365&lt;Pieņēmumi!$CU$50),"Mazs",
IF(AND(CA365&gt;=Pieņēmumi!$CU$50,CA365&lt;Pieņēmumi!$CU$51),"Vidējs","Liels")))</f>
        <v>0</v>
      </c>
      <c r="CC365" s="9">
        <f>IF(CB365="Mazs",Pieņēmumi!$CU$34*BZ365,IF(CB365="Vidējs",Pieņēmumi!$CU$35*BZ365,IF(CB365="Liels",Pieņēmumi!$CU$37*BZ365,0)))</f>
        <v>0</v>
      </c>
      <c r="CD365" s="9">
        <f>IF(CB365="Mazs",(Pieņēmumi!$CU$35-Pieņēmumi!$CU$34)*BZ365,0)</f>
        <v>0</v>
      </c>
      <c r="CE365">
        <v>0</v>
      </c>
      <c r="CF365">
        <v>0</v>
      </c>
      <c r="CG365" s="2">
        <v>0</v>
      </c>
      <c r="CH365" s="6">
        <f>ROUNDUP(IF($A365=1,CE365/Pieņēmumi!$DE$42,IF($A365=2,CE365/Pieņēmumi!$DE$43,IF($A365=3,CE365/Pieņēmumi!$DE$44,CE365/Pieņēmumi!$DE$45))),$CH$10)</f>
        <v>0</v>
      </c>
      <c r="CI365" s="6">
        <f t="shared" si="271"/>
        <v>0</v>
      </c>
      <c r="CJ365" s="6">
        <f>IF(AND(CI365&gt;=0,CI365&lt;Pieņēmumi!$DE$49),0,
IF(AND(CI365&gt;=Pieņēmumi!$DE$49,CI365&lt;Pieņēmumi!$DE$50),"Mazs",
IF(AND(CI365&gt;=Pieņēmumi!$DE$50,CI365&lt;Pieņēmumi!$DE$51),"Vidējs","Liels")))</f>
        <v>0</v>
      </c>
      <c r="CK365" s="9">
        <f>IF(CJ365="Mazs",Pieņēmumi!$DE$34*CH365,IF(CJ365="Vidējs",Pieņēmumi!$DE$35*CH365,IF(CJ365="Liels",Pieņēmumi!$DE$37*CH365,0)))</f>
        <v>0</v>
      </c>
      <c r="CL365" s="9">
        <f>IF(CJ365="Mazs",(Pieņēmumi!$DE$35-Pieņēmumi!$DE$34)*CH365,0)</f>
        <v>0</v>
      </c>
      <c r="CM365">
        <v>0</v>
      </c>
      <c r="CN365">
        <v>0</v>
      </c>
      <c r="CO365" s="2">
        <v>0</v>
      </c>
      <c r="CP365" s="6">
        <f>ROUNDUP(IF($A365=1,CM365/Pieņēmumi!$DO$42,IF($A365=2,CM365/Pieņēmumi!$DO$43,IF($A365=3,CM365/Pieņēmumi!$DO$44,CM365/Pieņēmumi!$DO$45))),$CP$10)</f>
        <v>0</v>
      </c>
      <c r="CQ365" s="6">
        <f t="shared" si="272"/>
        <v>0</v>
      </c>
      <c r="CR365" s="6">
        <f>IF(AND(CQ365&gt;=0,CQ365&lt;Pieņēmumi!$DO$49),0,
IF(AND(CQ365&gt;=Pieņēmumi!$DO$49,CQ365&lt;Pieņēmumi!$DO$50),"Mazs",
IF(AND(CQ365&gt;=Pieņēmumi!$DO$50,CQ365&lt;Pieņēmumi!$DO$51),"Vidējs","Liels")))</f>
        <v>0</v>
      </c>
      <c r="CS365" s="9">
        <f>IF(CR365="Mazs",Pieņēmumi!$DO$34*CP365,IF(CR365="Vidējs",Pieņēmumi!$DO$35*CP365,IF(CR365="Liels",Pieņēmumi!$DO$37*CP365,0)))</f>
        <v>0</v>
      </c>
      <c r="CT365" s="9">
        <f>IF(CR365="Mazs",(Pieņēmumi!$DO$35-Pieņēmumi!$DO$34)*CP365,0)</f>
        <v>0</v>
      </c>
      <c r="CU365" s="6">
        <f t="shared" si="273"/>
        <v>65</v>
      </c>
      <c r="CV365" s="6">
        <f t="shared" si="274"/>
        <v>9</v>
      </c>
      <c r="CW365" s="2">
        <f t="shared" si="275"/>
        <v>7.2222222222222223</v>
      </c>
      <c r="CX365" t="str">
        <f t="shared" si="276"/>
        <v>Mazā</v>
      </c>
    </row>
    <row r="366" spans="1:102" x14ac:dyDescent="0.25">
      <c r="A366" s="5">
        <v>3</v>
      </c>
      <c r="B366" s="23">
        <v>0.40832601153858428</v>
      </c>
      <c r="C366">
        <v>16</v>
      </c>
      <c r="D366">
        <v>1</v>
      </c>
      <c r="E366" s="2">
        <f t="shared" si="292"/>
        <v>16</v>
      </c>
      <c r="F366" s="6">
        <f>ROUNDUP(IF($A366=1,C366/Pieņēmumi!$B$39,IF($A366=2,C366/Pieņēmumi!$B$40,IF($A366=3,C366/Pieņēmumi!$B$41,C366/Pieņēmumi!$B$42))),$F$10)</f>
        <v>1</v>
      </c>
      <c r="G366" s="6">
        <f t="shared" si="261"/>
        <v>16</v>
      </c>
      <c r="H366" s="6" t="str">
        <f>IF(AND(G366&gt;=0,G366&lt;Pieņēmumi!$B$46),0,
IF(AND(G366&gt;= Pieņēmumi!$B$46,G366&lt;Pieņēmumi!$B$47), "Mikro",
IF(AND(G366&gt;=Pieņēmumi!$B$47,G366&lt;Pieņēmumi!$B$48), "Mazs",
IF(AND(G366&gt;=Pieņēmumi!$B$48,G366&lt;Pieņēmumi!$B$49), "Vidējs","Liels"))))</f>
        <v>Vidējs</v>
      </c>
      <c r="I366" s="9">
        <f>IF(H366="Mikro",Pieņēmumi!$B$31*F366*0.5,
IF(H366="Mazs",Pieņēmumi!$B$31*F366,
IF(H366="Vidējs",Pieņēmumi!$B$32*F366,
IF(H366="Liels",Pieņēmumi!$B$34*F366,
0))))</f>
        <v>0.8074935400516795</v>
      </c>
      <c r="J366" s="9">
        <f>IF(H366="Mikro",Pieņēmumi!$B$31*F366*0.5,0)</f>
        <v>0</v>
      </c>
      <c r="K366">
        <v>23</v>
      </c>
      <c r="L366">
        <v>1</v>
      </c>
      <c r="M366" s="2">
        <f t="shared" si="293"/>
        <v>23</v>
      </c>
      <c r="N366" s="6">
        <f>ROUNDUP(IF($A366=1,K366/Pieņēmumi!$L$39,IF($A366=2,K366/Pieņēmumi!$L$40,IF($A366=3,K366/Pieņēmumi!$L$41,K366/Pieņēmumi!$L$42))),$N$10)</f>
        <v>2</v>
      </c>
      <c r="O366" s="6">
        <f t="shared" si="262"/>
        <v>11.5</v>
      </c>
      <c r="P366" s="6" t="str">
        <f>IF(AND(O366&gt;=0,O366&lt;Pieņēmumi!$L$46),0,
IF(AND(O366&gt;= Pieņēmumi!$L$46,O366&lt;Pieņēmumi!$L$47), "Mikro",
IF(AND(O366&gt;=Pieņēmumi!$L$47,O366&lt;Pieņēmumi!$L$48), "Mazs",
IF(AND(O366&gt;=Pieņēmumi!$L$48,O366&lt;Pieņēmumi!$L$49), "Vidējs","Liels"))))</f>
        <v>Mazs</v>
      </c>
      <c r="Q366" s="9">
        <f>IF(P366="Mikro",Pieņēmumi!$L$31*N366*0.5,
IF(P366="Mazs",Pieņēmumi!$L$31*N366,
IF(P366="Vidējs",Pieņēmumi!$L$32*N366,
IF(P366="Liels",Pieņēmumi!$L$34*N366,
0))))</f>
        <v>1.4939309056956116</v>
      </c>
      <c r="R366" s="9">
        <f>IF(P366="Mikro",Pieņēmumi!$L$31*N366*0.5,0)</f>
        <v>0</v>
      </c>
      <c r="S366">
        <v>11</v>
      </c>
      <c r="T366">
        <v>1</v>
      </c>
      <c r="U366" s="2">
        <f t="shared" si="294"/>
        <v>11</v>
      </c>
      <c r="V366" s="6">
        <f>ROUNDUP(IF($A366=1,S366/Pieņēmumi!$V$39,IF($A366=2,S366/Pieņēmumi!$V$40,IF($A366=3,S366/Pieņēmumi!$V$41,S366/Pieņēmumi!$V$42))),$V$10)</f>
        <v>1</v>
      </c>
      <c r="W366" s="6">
        <f t="shared" si="263"/>
        <v>11</v>
      </c>
      <c r="X366" s="6" t="str">
        <f>IF(AND(W366&gt;=0,W366&lt;Pieņēmumi!$V$46),0,
IF(AND(W366&gt;= Pieņēmumi!$V$46,W366&lt;Pieņēmumi!$V$47), "Mikro",
IF(AND(W366&gt;=Pieņēmumi!$V$47,W366&lt;Pieņēmumi!$V$48), "Mazs",
IF(AND(W366&gt;=Pieņēmumi!$V$48,W366&lt;Pieņēmumi!$V$49), "Vidējs","Liels"))))</f>
        <v>Mazs</v>
      </c>
      <c r="Y366" s="9">
        <f>IF(X366="Mikro",Pieņēmumi!$V$31*V366*0.5,
IF(X366="Mazs",Pieņēmumi!$V$31*V366,
IF(X366="Vidējs",Pieņēmumi!$V$32*V366,
IF(X366="Liels",Pieņēmumi!$V$34*V366,
0))))</f>
        <v>0.77808901338313108</v>
      </c>
      <c r="Z366" s="9">
        <f>IF(X366="Mikro",Pieņēmumi!$V$31*V366*0.5,0)</f>
        <v>0</v>
      </c>
      <c r="AA366">
        <v>23</v>
      </c>
      <c r="AB366">
        <v>1</v>
      </c>
      <c r="AC366" s="2">
        <f t="shared" si="295"/>
        <v>23</v>
      </c>
      <c r="AD366" s="6">
        <f>ROUNDUP(IF($A366=1,AA366/Pieņēmumi!$AF$39,IF($A366=2,AA366/Pieņēmumi!$AF$40,IF($A366=3,AA366/Pieņēmumi!$AF$41,AA366/Pieņēmumi!$AF$42))),$AD$10)</f>
        <v>2</v>
      </c>
      <c r="AE366" s="6">
        <f t="shared" si="264"/>
        <v>11.5</v>
      </c>
      <c r="AF366" s="6" t="str">
        <f>IF(AND(AE366&gt;=0,AE366&lt;Pieņēmumi!$AF$46),0,
IF(AND(AE366&gt;= Pieņēmumi!$AF$46,AE366&lt;Pieņēmumi!$AF$47), "Mikro",
IF(AND(AE366&gt;=Pieņēmumi!$AF$47,AE366&lt;Pieņēmumi!$AF$48), "Mazs",
IF(AND(AE366&gt;=Pieņēmumi!$AF$48,AE366&lt;Pieņēmumi!$AF$49), "Vidējs","Liels"))))</f>
        <v>Mazs</v>
      </c>
      <c r="AG366" s="9">
        <f>IF(AF366="Mikro",Pieņēmumi!$AF$31*AD366*0.5,
IF(AF366="Mazs",Pieņēmumi!$AF$31*AD366,
IF(AF366="Vidējs",Pieņēmumi!$AF$32*AD366,
IF(AF366="Liels",Pieņēmumi!$AF$34*AD366,
0))))</f>
        <v>1.680672268907563</v>
      </c>
      <c r="AH366" s="9">
        <f>IF(AF366="Mikro",Pieņēmumi!$AF$31*AD366*0.5,0)</f>
        <v>0</v>
      </c>
      <c r="AI366">
        <v>10</v>
      </c>
      <c r="AJ366">
        <v>1</v>
      </c>
      <c r="AK366" s="2">
        <f t="shared" si="296"/>
        <v>10</v>
      </c>
      <c r="AL366" s="6">
        <f>ROUNDUP(IF($A366=1,AI366/Pieņēmumi!$AR$39,IF($A366=2,AI366/Pieņēmumi!$AR$40,IF($A366=3,AI366/Pieņēmumi!$AR$41,AI366/Pieņēmumi!$AR$42))),$AL$10)</f>
        <v>1</v>
      </c>
      <c r="AM366" s="6">
        <f t="shared" si="265"/>
        <v>10</v>
      </c>
      <c r="AN366" s="6" t="str">
        <f>IF(AND(AM366&gt;=0,AM366&lt;Pieņēmumi!$AR$46),0,
IF(AND(AM366&gt;= Pieņēmumi!$AR$46,AM366&lt;Pieņēmumi!$AR$47), "Mikro",
IF(AND(AM366&gt;=Pieņēmumi!$AR$47,AM366&lt;Pieņēmumi!$AR$48), "Mazs",
IF(AND(AM366&gt;=Pieņēmumi!$AR$48,AM366&lt;Pieņēmumi!$AR$49), "Vidējs","Liels"))))</f>
        <v>Mazs</v>
      </c>
      <c r="AO366" s="9">
        <f>IF(AN366="Mikro",Pieņēmumi!$AR$31*AL366*0.5,
IF(AN366="Mazs",Pieņēmumi!$AR$31*AL366,
IF(AN366="Vidējs",Pieņēmumi!$AR$32*AL366,
IF(AN366="Liels",Pieņēmumi!$AR$34*AL366,
0))))</f>
        <v>0.90258325552443208</v>
      </c>
      <c r="AP366" s="9">
        <f>IF(AN366="Mikro",Pieņēmumi!$AR$31*AL366*0.5,0)</f>
        <v>0</v>
      </c>
      <c r="AQ366">
        <v>21</v>
      </c>
      <c r="AR366">
        <v>1</v>
      </c>
      <c r="AS366" s="2">
        <f t="shared" si="288"/>
        <v>21</v>
      </c>
      <c r="AT366" s="6">
        <f>ROUNDUP(IF($A366=1,AQ366/Pieņēmumi!$BC$39,IF($A366=2,AQ366/Pieņēmumi!$BC$40,IF($A366=3,AQ366/Pieņēmumi!$BC$41,AQ366/Pieņēmumi!$BC$42))),$AT$10)</f>
        <v>1</v>
      </c>
      <c r="AU366" s="6">
        <f t="shared" si="266"/>
        <v>21</v>
      </c>
      <c r="AV366" s="6" t="str">
        <f>IF(AND(AU366&gt;=0,AU366&lt;Pieņēmumi!$BC$46),0,
IF(AND(AU366&gt;= Pieņēmumi!$BC$46,AU366&lt;Pieņēmumi!$BC$47), "Mikro",
IF(AND(AU366&gt;=Pieņēmumi!$BC$47,AU366&lt;Pieņēmumi!$BC$48), "Mazs",
IF(AND(AU366&gt;=Pieņēmumi!$BC$48,AU366&lt;Pieņēmumi!$BC$49), "Vidējs","Liels"))))</f>
        <v>Liels</v>
      </c>
      <c r="AW366" s="9">
        <f>IF(AV366="Mikro",Pieņēmumi!$BC$31*AT366*0.5,
IF(AV366="Mazs",Pieņēmumi!$BC$31*AT366,
IF(AV366="Vidējs",Pieņēmumi!$BC$32*AT366,
IF(AV366="Liels",Pieņēmumi!$BC$34*AT366,
0))))</f>
        <v>1.5151515151515151</v>
      </c>
      <c r="AX366" s="9">
        <f>IF(AV366="Mikro",Pieņēmumi!$BC$31*AT366*0.5,0)</f>
        <v>0</v>
      </c>
      <c r="AY366">
        <v>22</v>
      </c>
      <c r="AZ366">
        <v>1</v>
      </c>
      <c r="BA366" s="2">
        <f t="shared" si="289"/>
        <v>22</v>
      </c>
      <c r="BB366" s="6">
        <f>ROUNDUP(IF($A366=1,AY366/Pieņēmumi!$BN$39,IF($A366=2,AY366/Pieņēmumi!$BN$40,IF($A366=3,AY366/Pieņēmumi!$BN$41,AY366/Pieņēmumi!$BN$42))),$BB$10)</f>
        <v>1</v>
      </c>
      <c r="BC366" s="6">
        <f t="shared" si="267"/>
        <v>22</v>
      </c>
      <c r="BD366" s="6" t="str">
        <f>IF(AND(BC366&gt;=0,BC366&lt;Pieņēmumi!$BN$46),0,
IF(AND(BC366&gt;= Pieņēmumi!$BN$46,BC366&lt;Pieņēmumi!$BN$47), "Mikro",
IF(AND(BC366&gt;=Pieņēmumi!$BN$47,BC366&lt;Pieņēmumi!$BN$48), "Mazs",
IF(AND(BC366&gt;=Pieņēmumi!$BN$48,BC366&lt;Pieņēmumi!$BN$49), "Vidējs","Liels"))))</f>
        <v>Liels</v>
      </c>
      <c r="BE366" s="9">
        <f>IF(BD366="Mikro",Pieņēmumi!$BN$31*BB366*0.5,
IF(BD366="Mazs",Pieņēmumi!$BN$31*BB366,
IF(BD366="Vidējs",Pieņēmumi!$BN$32*BB366,
IF(BD366="Liels",Pieņēmumi!$BN$34*BB366,
0))))</f>
        <v>1.5873015873015872</v>
      </c>
      <c r="BF366" s="9">
        <f>IF(BD366="Mikro",Pieņēmumi!$BN$31*BB366*0.5,0)</f>
        <v>0</v>
      </c>
      <c r="BG366">
        <v>27</v>
      </c>
      <c r="BH366">
        <v>1</v>
      </c>
      <c r="BI366" s="2">
        <f t="shared" si="290"/>
        <v>27</v>
      </c>
      <c r="BJ366" s="6">
        <f>ROUNDUP(IF($A366=1,BG366/Pieņēmumi!$BY$39,IF($A366=2,BG366/Pieņēmumi!$BY$40,IF($A366=3,BG366/Pieņēmumi!$BY$41,BG366/Pieņēmumi!$BY$42))),$BJ$10)</f>
        <v>2</v>
      </c>
      <c r="BK366" s="6">
        <f t="shared" si="268"/>
        <v>13.5</v>
      </c>
      <c r="BL366" s="6" t="str">
        <f>IF(AND(BK366&gt;=0,BK366&lt;Pieņēmumi!$BY$46),0,
IF(AND(BK366&gt;= Pieņēmumi!$BY$46,BK366&lt;Pieņēmumi!$BY$47), "Mikro",
IF(AND(BK366&gt;=Pieņēmumi!$BY$47,BK366&lt;Pieņēmumi!$BY$48), "Mazs",
IF(AND(BK366&gt;=Pieņēmumi!$BY$48,BK366&lt;Pieņēmumi!$BY$49), "Vidējs","Liels"))))</f>
        <v>Vidējs</v>
      </c>
      <c r="BM366" s="9">
        <f>IF(BL366="Mikro",Pieņēmumi!$BY$31*BJ366*0.5,
IF(BL366="Mazs",Pieņēmumi!$BY$31*BJ366,
IF(BL366="Vidējs",Pieņēmumi!$BY$32*BJ366,
IF(BL366="Liels",Pieņēmumi!$BY$34*BJ366,
0))))</f>
        <v>2.5839793281653747</v>
      </c>
      <c r="BN366" s="9">
        <f>IF(BL366="Mikro",Pieņēmumi!$BY$31*BJ366*0.5,0)</f>
        <v>0</v>
      </c>
      <c r="BO366">
        <v>14</v>
      </c>
      <c r="BP366">
        <v>1</v>
      </c>
      <c r="BQ366" s="2">
        <f t="shared" si="291"/>
        <v>14</v>
      </c>
      <c r="BR366" s="6">
        <f>ROUNDUP(IF($A366=1,BO366/Pieņēmumi!$CJ$39,IF($A366=2,BO366/Pieņēmumi!$CJ$40,IF($A366=3,BO366/Pieņēmumi!$CJ$41,BO366/Pieņēmumi!$CJ$42))),$BR$10)</f>
        <v>1</v>
      </c>
      <c r="BS366" s="6">
        <f t="shared" si="269"/>
        <v>14</v>
      </c>
      <c r="BT366" s="6" t="str">
        <f>IF(AND(BS366&gt;=0,BS366&lt;Pieņēmumi!$CJ$46),0,
IF(AND(BS366&gt;= Pieņēmumi!$CJ$46,BS366&lt;Pieņēmumi!$CJ$47), "Mikro",
IF(AND(BS366&gt;=Pieņēmumi!$CJ$47,BS366&lt;Pieņēmumi!$CJ$48), "Mazs",
IF(AND(BS366&gt;=Pieņēmumi!$CJ$48,BS366&lt;Pieņēmumi!$CJ$49), "Vidējs","Liels"))))</f>
        <v>Vidējs</v>
      </c>
      <c r="BU366" s="9">
        <f>IF(BT366="Mikro",Pieņēmumi!$CJ$31*BR366*0.5,
IF(BT366="Mazs",Pieņēmumi!$CJ$31*BR366,
IF(BT366="Vidējs",Pieņēmumi!$CJ$32*BR366,
IF(BT366="Liels",Pieņēmumi!$CJ$34*BR366,
0))))</f>
        <v>1.2919896640826873</v>
      </c>
      <c r="BV366" s="9">
        <f>IF(BT366="Mikro",Pieņēmumi!$CJ$31*BR366*0.5,0)</f>
        <v>0</v>
      </c>
      <c r="BW366">
        <v>19</v>
      </c>
      <c r="BX366">
        <v>1</v>
      </c>
      <c r="BY366" s="2">
        <f>BW366/BX366</f>
        <v>19</v>
      </c>
      <c r="BZ366" s="6">
        <f>ROUNDUP(IF($A366=1,BW366/Pieņēmumi!$CU$42,IF($A366=2,BW366/Pieņēmumi!$CU$43,IF($A366=3,BW366/Pieņēmumi!$CU$44,BW366/Pieņēmumi!$CU$45))),$CH$10)</f>
        <v>1</v>
      </c>
      <c r="CA366" s="6">
        <f t="shared" si="270"/>
        <v>19</v>
      </c>
      <c r="CB366" s="6" t="str">
        <f>IF(AND(CA366&gt;=0,CA366&lt;Pieņēmumi!$CU$49),0,
IF(AND(CA366&gt;=Pieņēmumi!$CU$49,CA366&lt;Pieņēmumi!$CU$50),"Mazs",
IF(AND(CA366&gt;=Pieņēmumi!$CU$50,CA366&lt;Pieņēmumi!$CU$51),"Vidējs","Liels")))</f>
        <v>Vidējs</v>
      </c>
      <c r="CC366" s="9">
        <f>IF(CB366="Mazs",Pieņēmumi!$CU$34*BZ366,IF(CB366="Vidējs",Pieņēmumi!$CU$35*BZ366,IF(CB366="Liels",Pieņēmumi!$CU$37*BZ366,0)))</f>
        <v>1.3888888888888891</v>
      </c>
      <c r="CD366" s="9">
        <f>IF(CB366="Mazs",(Pieņēmumi!$CU$35-Pieņēmumi!$CU$34)*BZ366,0)</f>
        <v>0</v>
      </c>
      <c r="CE366">
        <v>11</v>
      </c>
      <c r="CF366">
        <v>1</v>
      </c>
      <c r="CG366" s="2">
        <f>CE366/CF366</f>
        <v>11</v>
      </c>
      <c r="CH366" s="6">
        <f>ROUNDUP(IF($A366=1,CE366/Pieņēmumi!$DE$42,IF($A366=2,CE366/Pieņēmumi!$DE$43,IF($A366=3,CE366/Pieņēmumi!$DE$44,CE366/Pieņēmumi!$DE$45))),$CH$10)</f>
        <v>1</v>
      </c>
      <c r="CI366" s="6">
        <f t="shared" si="271"/>
        <v>11</v>
      </c>
      <c r="CJ366" s="6" t="str">
        <f>IF(AND(CI366&gt;=0,CI366&lt;Pieņēmumi!$DE$49),0,
IF(AND(CI366&gt;=Pieņēmumi!$DE$49,CI366&lt;Pieņēmumi!$DE$50),"Mazs",
IF(AND(CI366&gt;=Pieņēmumi!$DE$50,CI366&lt;Pieņēmumi!$DE$51),"Vidējs","Liels")))</f>
        <v>Mazs</v>
      </c>
      <c r="CK366" s="9">
        <f>IF(CJ366="Mazs",Pieņēmumi!$DE$34*CH366,IF(CJ366="Vidējs",Pieņēmumi!$DE$35*CH366,IF(CJ366="Liels",Pieņēmumi!$DE$37*CH366,0)))</f>
        <v>1.151571739807034</v>
      </c>
      <c r="CL366" s="9">
        <f>IF(CJ366="Mazs",(Pieņēmumi!$DE$35-Pieņēmumi!$DE$34)*CH366,0)</f>
        <v>0.23731714908185508</v>
      </c>
      <c r="CM366">
        <v>9</v>
      </c>
      <c r="CN366">
        <v>1</v>
      </c>
      <c r="CO366" s="2">
        <f>CM366/CN366</f>
        <v>9</v>
      </c>
      <c r="CP366" s="6">
        <f>ROUNDUP(IF($A366=1,CM366/Pieņēmumi!$DO$42,IF($A366=2,CM366/Pieņēmumi!$DO$43,IF($A366=3,CM366/Pieņēmumi!$DO$44,CM366/Pieņēmumi!$DO$45))),$CP$10)</f>
        <v>1</v>
      </c>
      <c r="CQ366" s="6">
        <f t="shared" si="272"/>
        <v>9</v>
      </c>
      <c r="CR366" s="6" t="str">
        <f>IF(AND(CQ366&gt;=0,CQ366&lt;Pieņēmumi!$DO$49),0,
IF(AND(CQ366&gt;=Pieņēmumi!$DO$49,CQ366&lt;Pieņēmumi!$DO$50),"Mazs",
IF(AND(CQ366&gt;=Pieņēmumi!$DO$50,CQ366&lt;Pieņēmumi!$DO$51),"Vidējs","Liels")))</f>
        <v>Mazs</v>
      </c>
      <c r="CS366" s="9">
        <f>IF(CR366="Mazs",Pieņēmumi!$DO$34*CP366,IF(CR366="Vidējs",Pieņēmumi!$DO$35*CP366,IF(CR366="Liels",Pieņēmumi!$DO$37*CP366,0)))</f>
        <v>1.151571739807034</v>
      </c>
      <c r="CT366" s="9">
        <f>IF(CR366="Mazs",(Pieņēmumi!$DO$35-Pieņēmumi!$DO$34)*CP366,0)</f>
        <v>0.23731714908185508</v>
      </c>
      <c r="CU366" s="6">
        <f t="shared" si="273"/>
        <v>206</v>
      </c>
      <c r="CV366" s="6">
        <f t="shared" si="274"/>
        <v>12</v>
      </c>
      <c r="CW366" s="2">
        <f t="shared" si="275"/>
        <v>17.166666666666668</v>
      </c>
      <c r="CX366" t="str">
        <f t="shared" si="276"/>
        <v>Vidējā</v>
      </c>
    </row>
    <row r="367" spans="1:102" x14ac:dyDescent="0.25">
      <c r="A367" s="5">
        <v>3</v>
      </c>
      <c r="B367" s="23">
        <v>0.40606018383556031</v>
      </c>
      <c r="C367">
        <v>9</v>
      </c>
      <c r="D367">
        <v>1</v>
      </c>
      <c r="E367" s="2">
        <f t="shared" si="292"/>
        <v>9</v>
      </c>
      <c r="F367" s="6">
        <f>ROUNDUP(IF($A367=1,C367/Pieņēmumi!$B$39,IF($A367=2,C367/Pieņēmumi!$B$40,IF($A367=3,C367/Pieņēmumi!$B$41,C367/Pieņēmumi!$B$42))),$F$10)</f>
        <v>1</v>
      </c>
      <c r="G367" s="6">
        <f t="shared" si="261"/>
        <v>9</v>
      </c>
      <c r="H367" s="6" t="str">
        <f>IF(AND(G367&gt;=0,G367&lt;Pieņēmumi!$B$46),0,
IF(AND(G367&gt;= Pieņēmumi!$B$46,G367&lt;Pieņēmumi!$B$47), "Mikro",
IF(AND(G367&gt;=Pieņēmumi!$B$47,G367&lt;Pieņēmumi!$B$48), "Mazs",
IF(AND(G367&gt;=Pieņēmumi!$B$48,G367&lt;Pieņēmumi!$B$49), "Vidējs","Liels"))))</f>
        <v>Mazs</v>
      </c>
      <c r="I367" s="9">
        <f>IF(H367="Mikro",Pieņēmumi!$B$31*F367*0.5,
IF(H367="Mazs",Pieņēmumi!$B$31*F367,
IF(H367="Vidējs",Pieņēmumi!$B$32*F367,
IF(H367="Liels",Pieņēmumi!$B$34*F367,
0))))</f>
        <v>0.71584189231248063</v>
      </c>
      <c r="J367" s="9">
        <f>IF(H367="Mikro",Pieņēmumi!$B$31*F367*0.5,0)</f>
        <v>0</v>
      </c>
      <c r="K367">
        <v>4</v>
      </c>
      <c r="L367">
        <v>1</v>
      </c>
      <c r="M367" s="2">
        <f t="shared" si="293"/>
        <v>4</v>
      </c>
      <c r="N367" s="6">
        <f>ROUNDUP(IF($A367=1,K367/Pieņēmumi!$L$39,IF($A367=2,K367/Pieņēmumi!$L$40,IF($A367=3,K367/Pieņēmumi!$L$41,K367/Pieņēmumi!$L$42))),$N$10)</f>
        <v>1</v>
      </c>
      <c r="O367" s="6">
        <f t="shared" si="262"/>
        <v>4</v>
      </c>
      <c r="P367" s="6" t="str">
        <f>IF(AND(O367&gt;=0,O367&lt;Pieņēmumi!$L$46),0,
IF(AND(O367&gt;= Pieņēmumi!$L$46,O367&lt;Pieņēmumi!$L$47), "Mikro",
IF(AND(O367&gt;=Pieņēmumi!$L$47,O367&lt;Pieņēmumi!$L$48), "Mazs",
IF(AND(O367&gt;=Pieņēmumi!$L$48,O367&lt;Pieņēmumi!$L$49), "Vidējs","Liels"))))</f>
        <v>Mikro</v>
      </c>
      <c r="Q367" s="9">
        <f>IF(P367="Mikro",Pieņēmumi!$L$31*N367*0.5,
IF(P367="Mazs",Pieņēmumi!$L$31*N367,
IF(P367="Vidējs",Pieņēmumi!$L$32*N367,
IF(P367="Liels",Pieņēmumi!$L$34*N367,
0))))</f>
        <v>0.3734827264239029</v>
      </c>
      <c r="R367" s="9">
        <f>IF(P367="Mikro",Pieņēmumi!$L$31*N367*0.5,0)</f>
        <v>0.3734827264239029</v>
      </c>
      <c r="S367">
        <v>6</v>
      </c>
      <c r="T367">
        <v>1</v>
      </c>
      <c r="U367" s="2">
        <f t="shared" si="294"/>
        <v>6</v>
      </c>
      <c r="V367" s="6">
        <f>ROUNDUP(IF($A367=1,S367/Pieņēmumi!$V$39,IF($A367=2,S367/Pieņēmumi!$V$40,IF($A367=3,S367/Pieņēmumi!$V$41,S367/Pieņēmumi!$V$42))),$V$10)</f>
        <v>1</v>
      </c>
      <c r="W367" s="6">
        <f t="shared" si="263"/>
        <v>6</v>
      </c>
      <c r="X367" s="6" t="str">
        <f>IF(AND(W367&gt;=0,W367&lt;Pieņēmumi!$V$46),0,
IF(AND(W367&gt;= Pieņēmumi!$V$46,W367&lt;Pieņēmumi!$V$47), "Mikro",
IF(AND(W367&gt;=Pieņēmumi!$V$47,W367&lt;Pieņēmumi!$V$48), "Mazs",
IF(AND(W367&gt;=Pieņēmumi!$V$48,W367&lt;Pieņēmumi!$V$49), "Vidējs","Liels"))))</f>
        <v>Mikro</v>
      </c>
      <c r="Y367" s="9">
        <f>IF(X367="Mikro",Pieņēmumi!$V$31*V367*0.5,
IF(X367="Mazs",Pieņēmumi!$V$31*V367,
IF(X367="Vidējs",Pieņēmumi!$V$32*V367,
IF(X367="Liels",Pieņēmumi!$V$34*V367,
0))))</f>
        <v>0.38904450669156554</v>
      </c>
      <c r="Z367" s="9">
        <f>IF(X367="Mikro",Pieņēmumi!$V$31*V367*0.5,0)</f>
        <v>0.38904450669156554</v>
      </c>
      <c r="AA367">
        <v>5</v>
      </c>
      <c r="AB367">
        <v>1</v>
      </c>
      <c r="AC367" s="2">
        <f t="shared" si="295"/>
        <v>5</v>
      </c>
      <c r="AD367" s="6">
        <f>ROUNDUP(IF($A367=1,AA367/Pieņēmumi!$AF$39,IF($A367=2,AA367/Pieņēmumi!$AF$40,IF($A367=3,AA367/Pieņēmumi!$AF$41,AA367/Pieņēmumi!$AF$42))),$AD$10)</f>
        <v>1</v>
      </c>
      <c r="AE367" s="6">
        <f t="shared" si="264"/>
        <v>5</v>
      </c>
      <c r="AF367" s="6" t="str">
        <f>IF(AND(AE367&gt;=0,AE367&lt;Pieņēmumi!$AF$46),0,
IF(AND(AE367&gt;= Pieņēmumi!$AF$46,AE367&lt;Pieņēmumi!$AF$47), "Mikro",
IF(AND(AE367&gt;=Pieņēmumi!$AF$47,AE367&lt;Pieņēmumi!$AF$48), "Mazs",
IF(AND(AE367&gt;=Pieņēmumi!$AF$48,AE367&lt;Pieņēmumi!$AF$49), "Vidējs","Liels"))))</f>
        <v>Mikro</v>
      </c>
      <c r="AG367" s="9">
        <f>IF(AF367="Mikro",Pieņēmumi!$AF$31*AD367*0.5,
IF(AF367="Mazs",Pieņēmumi!$AF$31*AD367,
IF(AF367="Vidējs",Pieņēmumi!$AF$32*AD367,
IF(AF367="Liels",Pieņēmumi!$AF$34*AD367,
0))))</f>
        <v>0.42016806722689076</v>
      </c>
      <c r="AH367" s="9">
        <f>IF(AF367="Mikro",Pieņēmumi!$AF$31*AD367*0.5,0)</f>
        <v>0.42016806722689076</v>
      </c>
      <c r="AI367">
        <v>4</v>
      </c>
      <c r="AJ367">
        <v>1</v>
      </c>
      <c r="AK367" s="2">
        <f t="shared" si="296"/>
        <v>4</v>
      </c>
      <c r="AL367" s="6">
        <f>ROUNDUP(IF($A367=1,AI367/Pieņēmumi!$AR$39,IF($A367=2,AI367/Pieņēmumi!$AR$40,IF($A367=3,AI367/Pieņēmumi!$AR$41,AI367/Pieņēmumi!$AR$42))),$AL$10)</f>
        <v>1</v>
      </c>
      <c r="AM367" s="6">
        <f t="shared" si="265"/>
        <v>4</v>
      </c>
      <c r="AN367" s="6" t="str">
        <f>IF(AND(AM367&gt;=0,AM367&lt;Pieņēmumi!$AR$46),0,
IF(AND(AM367&gt;= Pieņēmumi!$AR$46,AM367&lt;Pieņēmumi!$AR$47), "Mikro",
IF(AND(AM367&gt;=Pieņēmumi!$AR$47,AM367&lt;Pieņēmumi!$AR$48), "Mazs",
IF(AND(AM367&gt;=Pieņēmumi!$AR$48,AM367&lt;Pieņēmumi!$AR$49), "Vidējs","Liels"))))</f>
        <v>Mikro</v>
      </c>
      <c r="AO367" s="9">
        <f>IF(AN367="Mikro",Pieņēmumi!$AR$31*AL367*0.5,
IF(AN367="Mazs",Pieņēmumi!$AR$31*AL367,
IF(AN367="Vidējs",Pieņēmumi!$AR$32*AL367,
IF(AN367="Liels",Pieņēmumi!$AR$34*AL367,
0))))</f>
        <v>0.45129162776221604</v>
      </c>
      <c r="AP367" s="9">
        <f>IF(AN367="Mikro",Pieņēmumi!$AR$31*AL367*0.5,0)</f>
        <v>0.45129162776221604</v>
      </c>
      <c r="AQ367">
        <v>3</v>
      </c>
      <c r="AR367">
        <v>1</v>
      </c>
      <c r="AS367" s="2">
        <f t="shared" si="288"/>
        <v>3</v>
      </c>
      <c r="AT367" s="6">
        <f>ROUNDUP(IF($A367=1,AQ367/Pieņēmumi!$BC$39,IF($A367=2,AQ367/Pieņēmumi!$BC$40,IF($A367=3,AQ367/Pieņēmumi!$BC$41,AQ367/Pieņēmumi!$BC$42))),$AT$10)</f>
        <v>1</v>
      </c>
      <c r="AU367" s="6">
        <f t="shared" si="266"/>
        <v>3</v>
      </c>
      <c r="AV367" s="6" t="str">
        <f>IF(AND(AU367&gt;=0,AU367&lt;Pieņēmumi!$BC$46),0,
IF(AND(AU367&gt;= Pieņēmumi!$BC$46,AU367&lt;Pieņēmumi!$BC$47), "Mikro",
IF(AND(AU367&gt;=Pieņēmumi!$BC$47,AU367&lt;Pieņēmumi!$BC$48), "Mazs",
IF(AND(AU367&gt;=Pieņēmumi!$BC$48,AU367&lt;Pieņēmumi!$BC$49), "Vidējs","Liels"))))</f>
        <v>Mikro</v>
      </c>
      <c r="AW367" s="9">
        <f>IF(AV367="Mikro",Pieņēmumi!$BC$31*AT367*0.5,
IF(AV367="Mazs",Pieņēmumi!$BC$31*AT367,
IF(AV367="Vidējs",Pieņēmumi!$BC$32*AT367,
IF(AV367="Liels",Pieņēmumi!$BC$34*AT367,
0))))</f>
        <v>0.48241518829754126</v>
      </c>
      <c r="AX367" s="9">
        <f>IF(AV367="Mikro",Pieņēmumi!$BC$31*AT367*0.5,0)</f>
        <v>0.48241518829754126</v>
      </c>
      <c r="AY367">
        <v>3</v>
      </c>
      <c r="AZ367">
        <v>1</v>
      </c>
      <c r="BA367" s="2">
        <f t="shared" si="289"/>
        <v>3</v>
      </c>
      <c r="BB367" s="6">
        <f>ROUNDUP(IF($A367=1,AY367/Pieņēmumi!$BN$39,IF($A367=2,AY367/Pieņēmumi!$BN$40,IF($A367=3,AY367/Pieņēmumi!$BN$41,AY367/Pieņēmumi!$BN$42))),$BB$10)</f>
        <v>1</v>
      </c>
      <c r="BC367" s="6">
        <f t="shared" si="267"/>
        <v>3</v>
      </c>
      <c r="BD367" s="6" t="str">
        <f>IF(AND(BC367&gt;=0,BC367&lt;Pieņēmumi!$BN$46),0,
IF(AND(BC367&gt;= Pieņēmumi!$BN$46,BC367&lt;Pieņēmumi!$BN$47), "Mikro",
IF(AND(BC367&gt;=Pieņēmumi!$BN$47,BC367&lt;Pieņēmumi!$BN$48), "Mazs",
IF(AND(BC367&gt;=Pieņēmumi!$BN$48,BC367&lt;Pieņēmumi!$BN$49), "Vidējs","Liels"))))</f>
        <v>Mikro</v>
      </c>
      <c r="BE367" s="9">
        <f>IF(BD367="Mikro",Pieņēmumi!$BN$31*BB367*0.5,
IF(BD367="Mazs",Pieņēmumi!$BN$31*BB367,
IF(BD367="Vidējs",Pieņēmumi!$BN$32*BB367,
IF(BD367="Liels",Pieņēmumi!$BN$34*BB367,
0))))</f>
        <v>0.51353874883286654</v>
      </c>
      <c r="BF367" s="9">
        <f>IF(BD367="Mikro",Pieņēmumi!$BN$31*BB367*0.5,0)</f>
        <v>0.51353874883286654</v>
      </c>
      <c r="BG367">
        <v>8</v>
      </c>
      <c r="BH367">
        <v>1</v>
      </c>
      <c r="BI367" s="2">
        <f t="shared" si="290"/>
        <v>8</v>
      </c>
      <c r="BJ367" s="6">
        <f>ROUNDUP(IF($A367=1,BG367/Pieņēmumi!$BY$39,IF($A367=2,BG367/Pieņēmumi!$BY$40,IF($A367=3,BG367/Pieņēmumi!$BY$41,BG367/Pieņēmumi!$BY$42))),$BJ$10)</f>
        <v>1</v>
      </c>
      <c r="BK367" s="6">
        <f t="shared" si="268"/>
        <v>8</v>
      </c>
      <c r="BL367" s="6" t="str">
        <f>IF(AND(BK367&gt;=0,BK367&lt;Pieņēmumi!$BY$46),0,
IF(AND(BK367&gt;= Pieņēmumi!$BY$46,BK367&lt;Pieņēmumi!$BY$47), "Mikro",
IF(AND(BK367&gt;=Pieņēmumi!$BY$47,BK367&lt;Pieņēmumi!$BY$48), "Mazs",
IF(AND(BK367&gt;=Pieņēmumi!$BY$48,BK367&lt;Pieņēmumi!$BY$49), "Vidējs","Liels"))))</f>
        <v>Mazs</v>
      </c>
      <c r="BM367" s="9">
        <f>IF(BL367="Mikro",Pieņēmumi!$BY$31*BJ367*0.5,
IF(BL367="Mazs",Pieņēmumi!$BY$31*BJ367,
IF(BL367="Vidējs",Pieņēmumi!$BY$32*BJ367,
IF(BL367="Liels",Pieņēmumi!$BY$34*BJ367,
0))))</f>
        <v>1.0893246187363834</v>
      </c>
      <c r="BN367" s="9">
        <f>IF(BL367="Mikro",Pieņēmumi!$BY$31*BJ367*0.5,0)</f>
        <v>0</v>
      </c>
      <c r="BO367">
        <v>5</v>
      </c>
      <c r="BP367">
        <v>1</v>
      </c>
      <c r="BQ367" s="2">
        <f t="shared" si="291"/>
        <v>5</v>
      </c>
      <c r="BR367" s="6">
        <f>ROUNDUP(IF($A367=1,BO367/Pieņēmumi!$CJ$39,IF($A367=2,BO367/Pieņēmumi!$CJ$40,IF($A367=3,BO367/Pieņēmumi!$CJ$41,BO367/Pieņēmumi!$CJ$42))),$BR$10)</f>
        <v>1</v>
      </c>
      <c r="BS367" s="6">
        <f t="shared" si="269"/>
        <v>5</v>
      </c>
      <c r="BT367" s="6" t="str">
        <f>IF(AND(BS367&gt;=0,BS367&lt;Pieņēmumi!$CJ$46),0,
IF(AND(BS367&gt;= Pieņēmumi!$CJ$46,BS367&lt;Pieņēmumi!$CJ$47), "Mikro",
IF(AND(BS367&gt;=Pieņēmumi!$CJ$47,BS367&lt;Pieņēmumi!$CJ$48), "Mazs",
IF(AND(BS367&gt;=Pieņēmumi!$CJ$48,BS367&lt;Pieņēmumi!$CJ$49), "Vidējs","Liels"))))</f>
        <v>Mikro</v>
      </c>
      <c r="BU367" s="9">
        <f>IF(BT367="Mikro",Pieņēmumi!$CJ$31*BR367*0.5,
IF(BT367="Mazs",Pieņēmumi!$CJ$31*BR367,
IF(BT367="Vidējs",Pieņēmumi!$CJ$32*BR367,
IF(BT367="Liels",Pieņēmumi!$CJ$34*BR367,
0))))</f>
        <v>0.54466230936819171</v>
      </c>
      <c r="BV367" s="9">
        <f>IF(BT367="Mikro",Pieņēmumi!$CJ$31*BR367*0.5,0)</f>
        <v>0.54466230936819171</v>
      </c>
      <c r="BW367">
        <v>0</v>
      </c>
      <c r="BX367">
        <v>0</v>
      </c>
      <c r="BY367" s="2">
        <v>0</v>
      </c>
      <c r="BZ367" s="6">
        <f>ROUNDUP(IF($A367=1,BW367/Pieņēmumi!$CU$42,IF($A367=2,BW367/Pieņēmumi!$CU$43,IF($A367=3,BW367/Pieņēmumi!$CU$44,BW367/Pieņēmumi!$CU$45))),$CH$10)</f>
        <v>0</v>
      </c>
      <c r="CA367" s="6">
        <f t="shared" si="270"/>
        <v>0</v>
      </c>
      <c r="CB367" s="6">
        <f>IF(AND(CA367&gt;=0,CA367&lt;Pieņēmumi!$CU$49),0,
IF(AND(CA367&gt;=Pieņēmumi!$CU$49,CA367&lt;Pieņēmumi!$CU$50),"Mazs",
IF(AND(CA367&gt;=Pieņēmumi!$CU$50,CA367&lt;Pieņēmumi!$CU$51),"Vidējs","Liels")))</f>
        <v>0</v>
      </c>
      <c r="CC367" s="9">
        <f>IF(CB367="Mazs",Pieņēmumi!$CU$34*BZ367,IF(CB367="Vidējs",Pieņēmumi!$CU$35*BZ367,IF(CB367="Liels",Pieņēmumi!$CU$37*BZ367,0)))</f>
        <v>0</v>
      </c>
      <c r="CD367" s="9">
        <f>IF(CB367="Mazs",(Pieņēmumi!$CU$35-Pieņēmumi!$CU$34)*BZ367,0)</f>
        <v>0</v>
      </c>
      <c r="CE367">
        <v>0</v>
      </c>
      <c r="CF367">
        <v>0</v>
      </c>
      <c r="CG367" s="2">
        <v>0</v>
      </c>
      <c r="CH367" s="6">
        <f>ROUNDUP(IF($A367=1,CE367/Pieņēmumi!$DE$42,IF($A367=2,CE367/Pieņēmumi!$DE$43,IF($A367=3,CE367/Pieņēmumi!$DE$44,CE367/Pieņēmumi!$DE$45))),$CH$10)</f>
        <v>0</v>
      </c>
      <c r="CI367" s="6">
        <f t="shared" si="271"/>
        <v>0</v>
      </c>
      <c r="CJ367" s="6">
        <f>IF(AND(CI367&gt;=0,CI367&lt;Pieņēmumi!$DE$49),0,
IF(AND(CI367&gt;=Pieņēmumi!$DE$49,CI367&lt;Pieņēmumi!$DE$50),"Mazs",
IF(AND(CI367&gt;=Pieņēmumi!$DE$50,CI367&lt;Pieņēmumi!$DE$51),"Vidējs","Liels")))</f>
        <v>0</v>
      </c>
      <c r="CK367" s="9">
        <f>IF(CJ367="Mazs",Pieņēmumi!$DE$34*CH367,IF(CJ367="Vidējs",Pieņēmumi!$DE$35*CH367,IF(CJ367="Liels",Pieņēmumi!$DE$37*CH367,0)))</f>
        <v>0</v>
      </c>
      <c r="CL367" s="9">
        <f>IF(CJ367="Mazs",(Pieņēmumi!$DE$35-Pieņēmumi!$DE$34)*CH367,0)</f>
        <v>0</v>
      </c>
      <c r="CM367">
        <v>0</v>
      </c>
      <c r="CN367">
        <v>0</v>
      </c>
      <c r="CO367" s="2">
        <v>0</v>
      </c>
      <c r="CP367" s="6">
        <f>ROUNDUP(IF($A367=1,CM367/Pieņēmumi!$DO$42,IF($A367=2,CM367/Pieņēmumi!$DO$43,IF($A367=3,CM367/Pieņēmumi!$DO$44,CM367/Pieņēmumi!$DO$45))),$CP$10)</f>
        <v>0</v>
      </c>
      <c r="CQ367" s="6">
        <f t="shared" si="272"/>
        <v>0</v>
      </c>
      <c r="CR367" s="6">
        <f>IF(AND(CQ367&gt;=0,CQ367&lt;Pieņēmumi!$DO$49),0,
IF(AND(CQ367&gt;=Pieņēmumi!$DO$49,CQ367&lt;Pieņēmumi!$DO$50),"Mazs",
IF(AND(CQ367&gt;=Pieņēmumi!$DO$50,CQ367&lt;Pieņēmumi!$DO$51),"Vidējs","Liels")))</f>
        <v>0</v>
      </c>
      <c r="CS367" s="9">
        <f>IF(CR367="Mazs",Pieņēmumi!$DO$34*CP367,IF(CR367="Vidējs",Pieņēmumi!$DO$35*CP367,IF(CR367="Liels",Pieņēmumi!$DO$37*CP367,0)))</f>
        <v>0</v>
      </c>
      <c r="CT367" s="9">
        <f>IF(CR367="Mazs",(Pieņēmumi!$DO$35-Pieņēmumi!$DO$34)*CP367,0)</f>
        <v>0</v>
      </c>
      <c r="CU367" s="6">
        <f t="shared" si="273"/>
        <v>47</v>
      </c>
      <c r="CV367" s="6">
        <f t="shared" si="274"/>
        <v>9</v>
      </c>
      <c r="CW367" s="2">
        <f t="shared" si="275"/>
        <v>5.2222222222222223</v>
      </c>
      <c r="CX367" t="str">
        <f t="shared" si="276"/>
        <v>Mazā</v>
      </c>
    </row>
    <row r="368" spans="1:102" x14ac:dyDescent="0.25">
      <c r="A368" s="5">
        <v>3</v>
      </c>
      <c r="B368" s="23">
        <v>0.40492465579104442</v>
      </c>
      <c r="C368">
        <v>5</v>
      </c>
      <c r="D368">
        <v>1</v>
      </c>
      <c r="E368" s="2">
        <f t="shared" si="292"/>
        <v>5</v>
      </c>
      <c r="F368" s="6">
        <f>ROUNDUP(IF($A368=1,C368/Pieņēmumi!$B$39,IF($A368=2,C368/Pieņēmumi!$B$40,IF($A368=3,C368/Pieņēmumi!$B$41,C368/Pieņēmumi!$B$42))),$F$10)</f>
        <v>1</v>
      </c>
      <c r="G368" s="6">
        <f t="shared" si="261"/>
        <v>5</v>
      </c>
      <c r="H368" s="6" t="str">
        <f>IF(AND(G368&gt;=0,G368&lt;Pieņēmumi!$B$46),0,
IF(AND(G368&gt;= Pieņēmumi!$B$46,G368&lt;Pieņēmumi!$B$47), "Mikro",
IF(AND(G368&gt;=Pieņēmumi!$B$47,G368&lt;Pieņēmumi!$B$48), "Mazs",
IF(AND(G368&gt;=Pieņēmumi!$B$48,G368&lt;Pieņēmumi!$B$49), "Vidējs","Liels"))))</f>
        <v>Mikro</v>
      </c>
      <c r="I368" s="9">
        <f>IF(H368="Mikro",Pieņēmumi!$B$31*F368*0.5,
IF(H368="Mazs",Pieņēmumi!$B$31*F368,
IF(H368="Vidējs",Pieņēmumi!$B$32*F368,
IF(H368="Liels",Pieņēmumi!$B$34*F368,
0))))</f>
        <v>0.35792094615624032</v>
      </c>
      <c r="J368" s="9">
        <f>IF(H368="Mikro",Pieņēmumi!$B$31*F368*0.5,0)</f>
        <v>0.35792094615624032</v>
      </c>
      <c r="K368">
        <v>8</v>
      </c>
      <c r="L368">
        <v>1</v>
      </c>
      <c r="M368" s="2">
        <f t="shared" si="293"/>
        <v>8</v>
      </c>
      <c r="N368" s="6">
        <f>ROUNDUP(IF($A368=1,K368/Pieņēmumi!$L$39,IF($A368=2,K368/Pieņēmumi!$L$40,IF($A368=3,K368/Pieņēmumi!$L$41,K368/Pieņēmumi!$L$42))),$N$10)</f>
        <v>1</v>
      </c>
      <c r="O368" s="6">
        <f t="shared" si="262"/>
        <v>8</v>
      </c>
      <c r="P368" s="6" t="str">
        <f>IF(AND(O368&gt;=0,O368&lt;Pieņēmumi!$L$46),0,
IF(AND(O368&gt;= Pieņēmumi!$L$46,O368&lt;Pieņēmumi!$L$47), "Mikro",
IF(AND(O368&gt;=Pieņēmumi!$L$47,O368&lt;Pieņēmumi!$L$48), "Mazs",
IF(AND(O368&gt;=Pieņēmumi!$L$48,O368&lt;Pieņēmumi!$L$49), "Vidējs","Liels"))))</f>
        <v>Mazs</v>
      </c>
      <c r="Q368" s="9">
        <f>IF(P368="Mikro",Pieņēmumi!$L$31*N368*0.5,
IF(P368="Mazs",Pieņēmumi!$L$31*N368,
IF(P368="Vidējs",Pieņēmumi!$L$32*N368,
IF(P368="Liels",Pieņēmumi!$L$34*N368,
0))))</f>
        <v>0.7469654528478058</v>
      </c>
      <c r="R368" s="9">
        <f>IF(P368="Mikro",Pieņēmumi!$L$31*N368*0.5,0)</f>
        <v>0</v>
      </c>
      <c r="S368">
        <v>7</v>
      </c>
      <c r="T368">
        <v>1</v>
      </c>
      <c r="U368" s="2">
        <f t="shared" si="294"/>
        <v>7</v>
      </c>
      <c r="V368" s="6">
        <f>ROUNDUP(IF($A368=1,S368/Pieņēmumi!$V$39,IF($A368=2,S368/Pieņēmumi!$V$40,IF($A368=3,S368/Pieņēmumi!$V$41,S368/Pieņēmumi!$V$42))),$V$10)</f>
        <v>1</v>
      </c>
      <c r="W368" s="6">
        <f t="shared" si="263"/>
        <v>7</v>
      </c>
      <c r="X368" s="6" t="str">
        <f>IF(AND(W368&gt;=0,W368&lt;Pieņēmumi!$V$46),0,
IF(AND(W368&gt;= Pieņēmumi!$V$46,W368&lt;Pieņēmumi!$V$47), "Mikro",
IF(AND(W368&gt;=Pieņēmumi!$V$47,W368&lt;Pieņēmumi!$V$48), "Mazs",
IF(AND(W368&gt;=Pieņēmumi!$V$48,W368&lt;Pieņēmumi!$V$49), "Vidējs","Liels"))))</f>
        <v>Mikro</v>
      </c>
      <c r="Y368" s="9">
        <f>IF(X368="Mikro",Pieņēmumi!$V$31*V368*0.5,
IF(X368="Mazs",Pieņēmumi!$V$31*V368,
IF(X368="Vidējs",Pieņēmumi!$V$32*V368,
IF(X368="Liels",Pieņēmumi!$V$34*V368,
0))))</f>
        <v>0.38904450669156554</v>
      </c>
      <c r="Z368" s="9">
        <f>IF(X368="Mikro",Pieņēmumi!$V$31*V368*0.5,0)</f>
        <v>0.38904450669156554</v>
      </c>
      <c r="AA368">
        <v>4</v>
      </c>
      <c r="AB368">
        <v>1</v>
      </c>
      <c r="AC368" s="2">
        <f t="shared" si="295"/>
        <v>4</v>
      </c>
      <c r="AD368" s="6">
        <f>ROUNDUP(IF($A368=1,AA368/Pieņēmumi!$AF$39,IF($A368=2,AA368/Pieņēmumi!$AF$40,IF($A368=3,AA368/Pieņēmumi!$AF$41,AA368/Pieņēmumi!$AF$42))),$AD$10)</f>
        <v>1</v>
      </c>
      <c r="AE368" s="6">
        <f t="shared" si="264"/>
        <v>4</v>
      </c>
      <c r="AF368" s="6" t="str">
        <f>IF(AND(AE368&gt;=0,AE368&lt;Pieņēmumi!$AF$46),0,
IF(AND(AE368&gt;= Pieņēmumi!$AF$46,AE368&lt;Pieņēmumi!$AF$47), "Mikro",
IF(AND(AE368&gt;=Pieņēmumi!$AF$47,AE368&lt;Pieņēmumi!$AF$48), "Mazs",
IF(AND(AE368&gt;=Pieņēmumi!$AF$48,AE368&lt;Pieņēmumi!$AF$49), "Vidējs","Liels"))))</f>
        <v>Mikro</v>
      </c>
      <c r="AG368" s="9">
        <f>IF(AF368="Mikro",Pieņēmumi!$AF$31*AD368*0.5,
IF(AF368="Mazs",Pieņēmumi!$AF$31*AD368,
IF(AF368="Vidējs",Pieņēmumi!$AF$32*AD368,
IF(AF368="Liels",Pieņēmumi!$AF$34*AD368,
0))))</f>
        <v>0.42016806722689076</v>
      </c>
      <c r="AH368" s="9">
        <f>IF(AF368="Mikro",Pieņēmumi!$AF$31*AD368*0.5,0)</f>
        <v>0.42016806722689076</v>
      </c>
      <c r="AI368">
        <v>2</v>
      </c>
      <c r="AJ368">
        <v>0</v>
      </c>
      <c r="AK368" s="2">
        <v>0</v>
      </c>
      <c r="AL368" s="6">
        <f>ROUNDUP(IF($A368=1,AI368/Pieņēmumi!$AR$39,IF($A368=2,AI368/Pieņēmumi!$AR$40,IF($A368=3,AI368/Pieņēmumi!$AR$41,AI368/Pieņēmumi!$AR$42))),$AL$10)</f>
        <v>1</v>
      </c>
      <c r="AM368" s="6">
        <f t="shared" si="265"/>
        <v>2</v>
      </c>
      <c r="AN368" s="6" t="str">
        <f>IF(AND(AM368&gt;=0,AM368&lt;Pieņēmumi!$AR$46),0,
IF(AND(AM368&gt;= Pieņēmumi!$AR$46,AM368&lt;Pieņēmumi!$AR$47), "Mikro",
IF(AND(AM368&gt;=Pieņēmumi!$AR$47,AM368&lt;Pieņēmumi!$AR$48), "Mazs",
IF(AND(AM368&gt;=Pieņēmumi!$AR$48,AM368&lt;Pieņēmumi!$AR$49), "Vidējs","Liels"))))</f>
        <v>Mikro</v>
      </c>
      <c r="AO368" s="9">
        <f>IF(AN368="Mikro",Pieņēmumi!$AR$31*AL368*0.5,
IF(AN368="Mazs",Pieņēmumi!$AR$31*AL368,
IF(AN368="Vidējs",Pieņēmumi!$AR$32*AL368,
IF(AN368="Liels",Pieņēmumi!$AR$34*AL368,
0))))</f>
        <v>0.45129162776221604</v>
      </c>
      <c r="AP368" s="9">
        <f>IF(AN368="Mikro",Pieņēmumi!$AR$31*AL368*0.5,0)</f>
        <v>0.45129162776221604</v>
      </c>
      <c r="AQ368">
        <v>14</v>
      </c>
      <c r="AR368">
        <v>1</v>
      </c>
      <c r="AS368" s="2">
        <f t="shared" si="288"/>
        <v>14</v>
      </c>
      <c r="AT368" s="6">
        <f>ROUNDUP(IF($A368=1,AQ368/Pieņēmumi!$BC$39,IF($A368=2,AQ368/Pieņēmumi!$BC$40,IF($A368=3,AQ368/Pieņēmumi!$BC$41,AQ368/Pieņēmumi!$BC$42))),$AT$10)</f>
        <v>1</v>
      </c>
      <c r="AU368" s="6">
        <f t="shared" si="266"/>
        <v>14</v>
      </c>
      <c r="AV368" s="6" t="str">
        <f>IF(AND(AU368&gt;=0,AU368&lt;Pieņēmumi!$BC$46),0,
IF(AND(AU368&gt;= Pieņēmumi!$BC$46,AU368&lt;Pieņēmumi!$BC$47), "Mikro",
IF(AND(AU368&gt;=Pieņēmumi!$BC$47,AU368&lt;Pieņēmumi!$BC$48), "Mazs",
IF(AND(AU368&gt;=Pieņēmumi!$BC$48,AU368&lt;Pieņēmumi!$BC$49), "Vidējs","Liels"))))</f>
        <v>Vidējs</v>
      </c>
      <c r="AW368" s="9">
        <f>IF(AV368="Mikro",Pieņēmumi!$BC$31*AT368*0.5,
IF(AV368="Mazs",Pieņēmumi!$BC$31*AT368,
IF(AV368="Vidējs",Pieņēmumi!$BC$32*AT368,
IF(AV368="Liels",Pieņēmumi!$BC$34*AT368,
0))))</f>
        <v>1.1627906976744187</v>
      </c>
      <c r="AX368" s="9">
        <f>IF(AV368="Mikro",Pieņēmumi!$BC$31*AT368*0.5,0)</f>
        <v>0</v>
      </c>
      <c r="AY368">
        <v>8</v>
      </c>
      <c r="AZ368">
        <v>1</v>
      </c>
      <c r="BA368" s="2">
        <f t="shared" si="289"/>
        <v>8</v>
      </c>
      <c r="BB368" s="6">
        <f>ROUNDUP(IF($A368=1,AY368/Pieņēmumi!$BN$39,IF($A368=2,AY368/Pieņēmumi!$BN$40,IF($A368=3,AY368/Pieņēmumi!$BN$41,AY368/Pieņēmumi!$BN$42))),$BB$10)</f>
        <v>1</v>
      </c>
      <c r="BC368" s="6">
        <f t="shared" si="267"/>
        <v>8</v>
      </c>
      <c r="BD368" s="6" t="str">
        <f>IF(AND(BC368&gt;=0,BC368&lt;Pieņēmumi!$BN$46),0,
IF(AND(BC368&gt;= Pieņēmumi!$BN$46,BC368&lt;Pieņēmumi!$BN$47), "Mikro",
IF(AND(BC368&gt;=Pieņēmumi!$BN$47,BC368&lt;Pieņēmumi!$BN$48), "Mazs",
IF(AND(BC368&gt;=Pieņēmumi!$BN$48,BC368&lt;Pieņēmumi!$BN$49), "Vidējs","Liels"))))</f>
        <v>Mazs</v>
      </c>
      <c r="BE368" s="9">
        <f>IF(BD368="Mikro",Pieņēmumi!$BN$31*BB368*0.5,
IF(BD368="Mazs",Pieņēmumi!$BN$31*BB368,
IF(BD368="Vidējs",Pieņēmumi!$BN$32*BB368,
IF(BD368="Liels",Pieņēmumi!$BN$34*BB368,
0))))</f>
        <v>1.0270774976657331</v>
      </c>
      <c r="BF368" s="9">
        <f>IF(BD368="Mikro",Pieņēmumi!$BN$31*BB368*0.5,0)</f>
        <v>0</v>
      </c>
      <c r="BG368">
        <v>4</v>
      </c>
      <c r="BH368">
        <v>0</v>
      </c>
      <c r="BI368" s="2">
        <v>0</v>
      </c>
      <c r="BJ368" s="6">
        <f>ROUNDUP(IF($A368=1,BG368/Pieņēmumi!$BY$39,IF($A368=2,BG368/Pieņēmumi!$BY$40,IF($A368=3,BG368/Pieņēmumi!$BY$41,BG368/Pieņēmumi!$BY$42))),$BJ$10)</f>
        <v>1</v>
      </c>
      <c r="BK368" s="6">
        <f t="shared" si="268"/>
        <v>4</v>
      </c>
      <c r="BL368" s="6" t="str">
        <f>IF(AND(BK368&gt;=0,BK368&lt;Pieņēmumi!$BY$46),0,
IF(AND(BK368&gt;= Pieņēmumi!$BY$46,BK368&lt;Pieņēmumi!$BY$47), "Mikro",
IF(AND(BK368&gt;=Pieņēmumi!$BY$47,BK368&lt;Pieņēmumi!$BY$48), "Mazs",
IF(AND(BK368&gt;=Pieņēmumi!$BY$48,BK368&lt;Pieņēmumi!$BY$49), "Vidējs","Liels"))))</f>
        <v>Mikro</v>
      </c>
      <c r="BM368" s="9">
        <f>IF(BL368="Mikro",Pieņēmumi!$BY$31*BJ368*0.5,
IF(BL368="Mazs",Pieņēmumi!$BY$31*BJ368,
IF(BL368="Vidējs",Pieņēmumi!$BY$32*BJ368,
IF(BL368="Liels",Pieņēmumi!$BY$34*BJ368,
0))))</f>
        <v>0.54466230936819171</v>
      </c>
      <c r="BN368" s="9">
        <f>IF(BL368="Mikro",Pieņēmumi!$BY$31*BJ368*0.5,0)</f>
        <v>0.54466230936819171</v>
      </c>
      <c r="BO368">
        <v>6</v>
      </c>
      <c r="BP368">
        <v>1</v>
      </c>
      <c r="BQ368" s="2">
        <f t="shared" si="291"/>
        <v>6</v>
      </c>
      <c r="BR368" s="6">
        <f>ROUNDUP(IF($A368=1,BO368/Pieņēmumi!$CJ$39,IF($A368=2,BO368/Pieņēmumi!$CJ$40,IF($A368=3,BO368/Pieņēmumi!$CJ$41,BO368/Pieņēmumi!$CJ$42))),$BR$10)</f>
        <v>1</v>
      </c>
      <c r="BS368" s="6">
        <f t="shared" si="269"/>
        <v>6</v>
      </c>
      <c r="BT368" s="6" t="str">
        <f>IF(AND(BS368&gt;=0,BS368&lt;Pieņēmumi!$CJ$46),0,
IF(AND(BS368&gt;= Pieņēmumi!$CJ$46,BS368&lt;Pieņēmumi!$CJ$47), "Mikro",
IF(AND(BS368&gt;=Pieņēmumi!$CJ$47,BS368&lt;Pieņēmumi!$CJ$48), "Mazs",
IF(AND(BS368&gt;=Pieņēmumi!$CJ$48,BS368&lt;Pieņēmumi!$CJ$49), "Vidējs","Liels"))))</f>
        <v>Mikro</v>
      </c>
      <c r="BU368" s="9">
        <f>IF(BT368="Mikro",Pieņēmumi!$CJ$31*BR368*0.5,
IF(BT368="Mazs",Pieņēmumi!$CJ$31*BR368,
IF(BT368="Vidējs",Pieņēmumi!$CJ$32*BR368,
IF(BT368="Liels",Pieņēmumi!$CJ$34*BR368,
0))))</f>
        <v>0.54466230936819171</v>
      </c>
      <c r="BV368" s="9">
        <f>IF(BT368="Mikro",Pieņēmumi!$CJ$31*BR368*0.5,0)</f>
        <v>0.54466230936819171</v>
      </c>
      <c r="BW368">
        <v>0</v>
      </c>
      <c r="BX368">
        <v>0</v>
      </c>
      <c r="BY368" s="2">
        <v>0</v>
      </c>
      <c r="BZ368" s="6">
        <f>ROUNDUP(IF($A368=1,BW368/Pieņēmumi!$CU$42,IF($A368=2,BW368/Pieņēmumi!$CU$43,IF($A368=3,BW368/Pieņēmumi!$CU$44,BW368/Pieņēmumi!$CU$45))),$CH$10)</f>
        <v>0</v>
      </c>
      <c r="CA368" s="6">
        <f t="shared" si="270"/>
        <v>0</v>
      </c>
      <c r="CB368" s="6">
        <f>IF(AND(CA368&gt;=0,CA368&lt;Pieņēmumi!$CU$49),0,
IF(AND(CA368&gt;=Pieņēmumi!$CU$49,CA368&lt;Pieņēmumi!$CU$50),"Mazs",
IF(AND(CA368&gt;=Pieņēmumi!$CU$50,CA368&lt;Pieņēmumi!$CU$51),"Vidējs","Liels")))</f>
        <v>0</v>
      </c>
      <c r="CC368" s="9">
        <f>IF(CB368="Mazs",Pieņēmumi!$CU$34*BZ368,IF(CB368="Vidējs",Pieņēmumi!$CU$35*BZ368,IF(CB368="Liels",Pieņēmumi!$CU$37*BZ368,0)))</f>
        <v>0</v>
      </c>
      <c r="CD368" s="9">
        <f>IF(CB368="Mazs",(Pieņēmumi!$CU$35-Pieņēmumi!$CU$34)*BZ368,0)</f>
        <v>0</v>
      </c>
      <c r="CE368">
        <v>0</v>
      </c>
      <c r="CF368">
        <v>0</v>
      </c>
      <c r="CG368" s="2">
        <v>0</v>
      </c>
      <c r="CH368" s="6">
        <f>ROUNDUP(IF($A368=1,CE368/Pieņēmumi!$DE$42,IF($A368=2,CE368/Pieņēmumi!$DE$43,IF($A368=3,CE368/Pieņēmumi!$DE$44,CE368/Pieņēmumi!$DE$45))),$CH$10)</f>
        <v>0</v>
      </c>
      <c r="CI368" s="6">
        <f t="shared" si="271"/>
        <v>0</v>
      </c>
      <c r="CJ368" s="6">
        <f>IF(AND(CI368&gt;=0,CI368&lt;Pieņēmumi!$DE$49),0,
IF(AND(CI368&gt;=Pieņēmumi!$DE$49,CI368&lt;Pieņēmumi!$DE$50),"Mazs",
IF(AND(CI368&gt;=Pieņēmumi!$DE$50,CI368&lt;Pieņēmumi!$DE$51),"Vidējs","Liels")))</f>
        <v>0</v>
      </c>
      <c r="CK368" s="9">
        <f>IF(CJ368="Mazs",Pieņēmumi!$DE$34*CH368,IF(CJ368="Vidējs",Pieņēmumi!$DE$35*CH368,IF(CJ368="Liels",Pieņēmumi!$DE$37*CH368,0)))</f>
        <v>0</v>
      </c>
      <c r="CL368" s="9">
        <f>IF(CJ368="Mazs",(Pieņēmumi!$DE$35-Pieņēmumi!$DE$34)*CH368,0)</f>
        <v>0</v>
      </c>
      <c r="CM368">
        <v>0</v>
      </c>
      <c r="CN368">
        <v>0</v>
      </c>
      <c r="CO368" s="2">
        <v>0</v>
      </c>
      <c r="CP368" s="6">
        <f>ROUNDUP(IF($A368=1,CM368/Pieņēmumi!$DO$42,IF($A368=2,CM368/Pieņēmumi!$DO$43,IF($A368=3,CM368/Pieņēmumi!$DO$44,CM368/Pieņēmumi!$DO$45))),$CP$10)</f>
        <v>0</v>
      </c>
      <c r="CQ368" s="6">
        <f t="shared" si="272"/>
        <v>0</v>
      </c>
      <c r="CR368" s="6">
        <f>IF(AND(CQ368&gt;=0,CQ368&lt;Pieņēmumi!$DO$49),0,
IF(AND(CQ368&gt;=Pieņēmumi!$DO$49,CQ368&lt;Pieņēmumi!$DO$50),"Mazs",
IF(AND(CQ368&gt;=Pieņēmumi!$DO$50,CQ368&lt;Pieņēmumi!$DO$51),"Vidējs","Liels")))</f>
        <v>0</v>
      </c>
      <c r="CS368" s="9">
        <f>IF(CR368="Mazs",Pieņēmumi!$DO$34*CP368,IF(CR368="Vidējs",Pieņēmumi!$DO$35*CP368,IF(CR368="Liels",Pieņēmumi!$DO$37*CP368,0)))</f>
        <v>0</v>
      </c>
      <c r="CT368" s="9">
        <f>IF(CR368="Mazs",(Pieņēmumi!$DO$35-Pieņēmumi!$DO$34)*CP368,0)</f>
        <v>0</v>
      </c>
      <c r="CU368" s="6">
        <f t="shared" si="273"/>
        <v>58</v>
      </c>
      <c r="CV368" s="6">
        <f t="shared" si="274"/>
        <v>7</v>
      </c>
      <c r="CW368" s="2">
        <f t="shared" si="275"/>
        <v>8.2857142857142865</v>
      </c>
      <c r="CX368" t="str">
        <f t="shared" si="276"/>
        <v>Mazā</v>
      </c>
    </row>
    <row r="369" spans="1:102" x14ac:dyDescent="0.25">
      <c r="A369" s="5">
        <v>3</v>
      </c>
      <c r="B369" s="23">
        <v>0.4037911318383901</v>
      </c>
      <c r="C369">
        <v>10</v>
      </c>
      <c r="D369">
        <v>1</v>
      </c>
      <c r="E369" s="2">
        <f t="shared" si="292"/>
        <v>10</v>
      </c>
      <c r="F369" s="6">
        <f>ROUNDUP(IF($A369=1,C369/Pieņēmumi!$B$39,IF($A369=2,C369/Pieņēmumi!$B$40,IF($A369=3,C369/Pieņēmumi!$B$41,C369/Pieņēmumi!$B$42))),$F$10)</f>
        <v>1</v>
      </c>
      <c r="G369" s="6">
        <f t="shared" si="261"/>
        <v>10</v>
      </c>
      <c r="H369" s="6" t="str">
        <f>IF(AND(G369&gt;=0,G369&lt;Pieņēmumi!$B$46),0,
IF(AND(G369&gt;= Pieņēmumi!$B$46,G369&lt;Pieņēmumi!$B$47), "Mikro",
IF(AND(G369&gt;=Pieņēmumi!$B$47,G369&lt;Pieņēmumi!$B$48), "Mazs",
IF(AND(G369&gt;=Pieņēmumi!$B$48,G369&lt;Pieņēmumi!$B$49), "Vidējs","Liels"))))</f>
        <v>Mazs</v>
      </c>
      <c r="I369" s="9">
        <f>IF(H369="Mikro",Pieņēmumi!$B$31*F369*0.5,
IF(H369="Mazs",Pieņēmumi!$B$31*F369,
IF(H369="Vidējs",Pieņēmumi!$B$32*F369,
IF(H369="Liels",Pieņēmumi!$B$34*F369,
0))))</f>
        <v>0.71584189231248063</v>
      </c>
      <c r="J369" s="9">
        <f>IF(H369="Mikro",Pieņēmumi!$B$31*F369*0.5,0)</f>
        <v>0</v>
      </c>
      <c r="K369">
        <v>6</v>
      </c>
      <c r="L369">
        <v>1</v>
      </c>
      <c r="M369" s="2">
        <f t="shared" si="293"/>
        <v>6</v>
      </c>
      <c r="N369" s="6">
        <f>ROUNDUP(IF($A369=1,K369/Pieņēmumi!$L$39,IF($A369=2,K369/Pieņēmumi!$L$40,IF($A369=3,K369/Pieņēmumi!$L$41,K369/Pieņēmumi!$L$42))),$N$10)</f>
        <v>1</v>
      </c>
      <c r="O369" s="6">
        <f t="shared" si="262"/>
        <v>6</v>
      </c>
      <c r="P369" s="6" t="str">
        <f>IF(AND(O369&gt;=0,O369&lt;Pieņēmumi!$L$46),0,
IF(AND(O369&gt;= Pieņēmumi!$L$46,O369&lt;Pieņēmumi!$L$47), "Mikro",
IF(AND(O369&gt;=Pieņēmumi!$L$47,O369&lt;Pieņēmumi!$L$48), "Mazs",
IF(AND(O369&gt;=Pieņēmumi!$L$48,O369&lt;Pieņēmumi!$L$49), "Vidējs","Liels"))))</f>
        <v>Mikro</v>
      </c>
      <c r="Q369" s="9">
        <f>IF(P369="Mikro",Pieņēmumi!$L$31*N369*0.5,
IF(P369="Mazs",Pieņēmumi!$L$31*N369,
IF(P369="Vidējs",Pieņēmumi!$L$32*N369,
IF(P369="Liels",Pieņēmumi!$L$34*N369,
0))))</f>
        <v>0.3734827264239029</v>
      </c>
      <c r="R369" s="9">
        <f>IF(P369="Mikro",Pieņēmumi!$L$31*N369*0.5,0)</f>
        <v>0.3734827264239029</v>
      </c>
      <c r="S369">
        <v>9</v>
      </c>
      <c r="T369">
        <v>1</v>
      </c>
      <c r="U369" s="2">
        <f t="shared" si="294"/>
        <v>9</v>
      </c>
      <c r="V369" s="6">
        <f>ROUNDUP(IF($A369=1,S369/Pieņēmumi!$V$39,IF($A369=2,S369/Pieņēmumi!$V$40,IF($A369=3,S369/Pieņēmumi!$V$41,S369/Pieņēmumi!$V$42))),$V$10)</f>
        <v>1</v>
      </c>
      <c r="W369" s="6">
        <f t="shared" si="263"/>
        <v>9</v>
      </c>
      <c r="X369" s="6" t="str">
        <f>IF(AND(W369&gt;=0,W369&lt;Pieņēmumi!$V$46),0,
IF(AND(W369&gt;= Pieņēmumi!$V$46,W369&lt;Pieņēmumi!$V$47), "Mikro",
IF(AND(W369&gt;=Pieņēmumi!$V$47,W369&lt;Pieņēmumi!$V$48), "Mazs",
IF(AND(W369&gt;=Pieņēmumi!$V$48,W369&lt;Pieņēmumi!$V$49), "Vidējs","Liels"))))</f>
        <v>Mazs</v>
      </c>
      <c r="Y369" s="9">
        <f>IF(X369="Mikro",Pieņēmumi!$V$31*V369*0.5,
IF(X369="Mazs",Pieņēmumi!$V$31*V369,
IF(X369="Vidējs",Pieņēmumi!$V$32*V369,
IF(X369="Liels",Pieņēmumi!$V$34*V369,
0))))</f>
        <v>0.77808901338313108</v>
      </c>
      <c r="Z369" s="9">
        <f>IF(X369="Mikro",Pieņēmumi!$V$31*V369*0.5,0)</f>
        <v>0</v>
      </c>
      <c r="AA369">
        <v>12</v>
      </c>
      <c r="AB369">
        <v>1</v>
      </c>
      <c r="AC369" s="2">
        <f t="shared" si="295"/>
        <v>12</v>
      </c>
      <c r="AD369" s="6">
        <f>ROUNDUP(IF($A369=1,AA369/Pieņēmumi!$AF$39,IF($A369=2,AA369/Pieņēmumi!$AF$40,IF($A369=3,AA369/Pieņēmumi!$AF$41,AA369/Pieņēmumi!$AF$42))),$AD$10)</f>
        <v>1</v>
      </c>
      <c r="AE369" s="6">
        <f t="shared" si="264"/>
        <v>12</v>
      </c>
      <c r="AF369" s="6" t="str">
        <f>IF(AND(AE369&gt;=0,AE369&lt;Pieņēmumi!$AF$46),0,
IF(AND(AE369&gt;= Pieņēmumi!$AF$46,AE369&lt;Pieņēmumi!$AF$47), "Mikro",
IF(AND(AE369&gt;=Pieņēmumi!$AF$47,AE369&lt;Pieņēmumi!$AF$48), "Mazs",
IF(AND(AE369&gt;=Pieņēmumi!$AF$48,AE369&lt;Pieņēmumi!$AF$49), "Vidējs","Liels"))))</f>
        <v>Vidējs</v>
      </c>
      <c r="AG369" s="9">
        <f>IF(AF369="Mikro",Pieņēmumi!$AF$31*AD369*0.5,
IF(AF369="Mazs",Pieņēmumi!$AF$31*AD369,
IF(AF369="Vidējs",Pieņēmumi!$AF$32*AD369,
IF(AF369="Liels",Pieņēmumi!$AF$34*AD369,
0))))</f>
        <v>1.03359173126615</v>
      </c>
      <c r="AH369" s="9">
        <f>IF(AF369="Mikro",Pieņēmumi!$AF$31*AD369*0.5,0)</f>
        <v>0</v>
      </c>
      <c r="AI369">
        <v>14</v>
      </c>
      <c r="AJ369">
        <v>1</v>
      </c>
      <c r="AK369" s="2">
        <f t="shared" ref="AK369:AK379" si="297">AI369/AJ369</f>
        <v>14</v>
      </c>
      <c r="AL369" s="6">
        <f>ROUNDUP(IF($A369=1,AI369/Pieņēmumi!$AR$39,IF($A369=2,AI369/Pieņēmumi!$AR$40,IF($A369=3,AI369/Pieņēmumi!$AR$41,AI369/Pieņēmumi!$AR$42))),$AL$10)</f>
        <v>1</v>
      </c>
      <c r="AM369" s="6">
        <f t="shared" si="265"/>
        <v>14</v>
      </c>
      <c r="AN369" s="6" t="str">
        <f>IF(AND(AM369&gt;=0,AM369&lt;Pieņēmumi!$AR$46),0,
IF(AND(AM369&gt;= Pieņēmumi!$AR$46,AM369&lt;Pieņēmumi!$AR$47), "Mikro",
IF(AND(AM369&gt;=Pieņēmumi!$AR$47,AM369&lt;Pieņēmumi!$AR$48), "Mazs",
IF(AND(AM369&gt;=Pieņēmumi!$AR$48,AM369&lt;Pieņēmumi!$AR$49), "Vidējs","Liels"))))</f>
        <v>Vidējs</v>
      </c>
      <c r="AO369" s="9">
        <f>IF(AN369="Mikro",Pieņēmumi!$AR$31*AL369*0.5,
IF(AN369="Mazs",Pieņēmumi!$AR$31*AL369,
IF(AN369="Vidējs",Pieņēmumi!$AR$32*AL369,
IF(AN369="Liels",Pieņēmumi!$AR$34*AL369,
0))))</f>
        <v>1.0981912144702843</v>
      </c>
      <c r="AP369" s="9">
        <f>IF(AN369="Mikro",Pieņēmumi!$AR$31*AL369*0.5,0)</f>
        <v>0</v>
      </c>
      <c r="AQ369">
        <v>5</v>
      </c>
      <c r="AR369">
        <v>1</v>
      </c>
      <c r="AS369" s="2">
        <f t="shared" si="288"/>
        <v>5</v>
      </c>
      <c r="AT369" s="6">
        <f>ROUNDUP(IF($A369=1,AQ369/Pieņēmumi!$BC$39,IF($A369=2,AQ369/Pieņēmumi!$BC$40,IF($A369=3,AQ369/Pieņēmumi!$BC$41,AQ369/Pieņēmumi!$BC$42))),$AT$10)</f>
        <v>1</v>
      </c>
      <c r="AU369" s="6">
        <f t="shared" si="266"/>
        <v>5</v>
      </c>
      <c r="AV369" s="6" t="str">
        <f>IF(AND(AU369&gt;=0,AU369&lt;Pieņēmumi!$BC$46),0,
IF(AND(AU369&gt;= Pieņēmumi!$BC$46,AU369&lt;Pieņēmumi!$BC$47), "Mikro",
IF(AND(AU369&gt;=Pieņēmumi!$BC$47,AU369&lt;Pieņēmumi!$BC$48), "Mazs",
IF(AND(AU369&gt;=Pieņēmumi!$BC$48,AU369&lt;Pieņēmumi!$BC$49), "Vidējs","Liels"))))</f>
        <v>Mikro</v>
      </c>
      <c r="AW369" s="9">
        <f>IF(AV369="Mikro",Pieņēmumi!$BC$31*AT369*0.5,
IF(AV369="Mazs",Pieņēmumi!$BC$31*AT369,
IF(AV369="Vidējs",Pieņēmumi!$BC$32*AT369,
IF(AV369="Liels",Pieņēmumi!$BC$34*AT369,
0))))</f>
        <v>0.48241518829754126</v>
      </c>
      <c r="AX369" s="9">
        <f>IF(AV369="Mikro",Pieņēmumi!$BC$31*AT369*0.5,0)</f>
        <v>0.48241518829754126</v>
      </c>
      <c r="AY369">
        <v>17</v>
      </c>
      <c r="AZ369">
        <v>1</v>
      </c>
      <c r="BA369" s="2">
        <f t="shared" si="289"/>
        <v>17</v>
      </c>
      <c r="BB369" s="6">
        <f>ROUNDUP(IF($A369=1,AY369/Pieņēmumi!$BN$39,IF($A369=2,AY369/Pieņēmumi!$BN$40,IF($A369=3,AY369/Pieņēmumi!$BN$41,AY369/Pieņēmumi!$BN$42))),$BB$10)</f>
        <v>1</v>
      </c>
      <c r="BC369" s="6">
        <f t="shared" si="267"/>
        <v>17</v>
      </c>
      <c r="BD369" s="6" t="str">
        <f>IF(AND(BC369&gt;=0,BC369&lt;Pieņēmumi!$BN$46),0,
IF(AND(BC369&gt;= Pieņēmumi!$BN$46,BC369&lt;Pieņēmumi!$BN$47), "Mikro",
IF(AND(BC369&gt;=Pieņēmumi!$BN$47,BC369&lt;Pieņēmumi!$BN$48), "Mazs",
IF(AND(BC369&gt;=Pieņēmumi!$BN$48,BC369&lt;Pieņēmumi!$BN$49), "Vidējs","Liels"))))</f>
        <v>Vidējs</v>
      </c>
      <c r="BE369" s="9">
        <f>IF(BD369="Mikro",Pieņēmumi!$BN$31*BB369*0.5,
IF(BD369="Mazs",Pieņēmumi!$BN$31*BB369,
IF(BD369="Vidējs",Pieņēmumi!$BN$32*BB369,
IF(BD369="Liels",Pieņēmumi!$BN$34*BB369,
0))))</f>
        <v>1.227390180878553</v>
      </c>
      <c r="BF369" s="9">
        <f>IF(BD369="Mikro",Pieņēmumi!$BN$31*BB369*0.5,0)</f>
        <v>0</v>
      </c>
      <c r="BG369">
        <v>10</v>
      </c>
      <c r="BH369">
        <v>1</v>
      </c>
      <c r="BI369" s="2">
        <f>BG369/BH369</f>
        <v>10</v>
      </c>
      <c r="BJ369" s="6">
        <f>ROUNDUP(IF($A369=1,BG369/Pieņēmumi!$BY$39,IF($A369=2,BG369/Pieņēmumi!$BY$40,IF($A369=3,BG369/Pieņēmumi!$BY$41,BG369/Pieņēmumi!$BY$42))),$BJ$10)</f>
        <v>1</v>
      </c>
      <c r="BK369" s="6">
        <f t="shared" si="268"/>
        <v>10</v>
      </c>
      <c r="BL369" s="6" t="str">
        <f>IF(AND(BK369&gt;=0,BK369&lt;Pieņēmumi!$BY$46),0,
IF(AND(BK369&gt;= Pieņēmumi!$BY$46,BK369&lt;Pieņēmumi!$BY$47), "Mikro",
IF(AND(BK369&gt;=Pieņēmumi!$BY$47,BK369&lt;Pieņēmumi!$BY$48), "Mazs",
IF(AND(BK369&gt;=Pieņēmumi!$BY$48,BK369&lt;Pieņēmumi!$BY$49), "Vidējs","Liels"))))</f>
        <v>Mazs</v>
      </c>
      <c r="BM369" s="9">
        <f>IF(BL369="Mikro",Pieņēmumi!$BY$31*BJ369*0.5,
IF(BL369="Mazs",Pieņēmumi!$BY$31*BJ369,
IF(BL369="Vidējs",Pieņēmumi!$BY$32*BJ369,
IF(BL369="Liels",Pieņēmumi!$BY$34*BJ369,
0))))</f>
        <v>1.0893246187363834</v>
      </c>
      <c r="BN369" s="9">
        <f>IF(BL369="Mikro",Pieņēmumi!$BY$31*BJ369*0.5,0)</f>
        <v>0</v>
      </c>
      <c r="BO369">
        <v>12</v>
      </c>
      <c r="BP369">
        <v>1</v>
      </c>
      <c r="BQ369" s="2">
        <f t="shared" si="291"/>
        <v>12</v>
      </c>
      <c r="BR369" s="6">
        <f>ROUNDUP(IF($A369=1,BO369/Pieņēmumi!$CJ$39,IF($A369=2,BO369/Pieņēmumi!$CJ$40,IF($A369=3,BO369/Pieņēmumi!$CJ$41,BO369/Pieņēmumi!$CJ$42))),$BR$10)</f>
        <v>1</v>
      </c>
      <c r="BS369" s="6">
        <f t="shared" si="269"/>
        <v>12</v>
      </c>
      <c r="BT369" s="6" t="str">
        <f>IF(AND(BS369&gt;=0,BS369&lt;Pieņēmumi!$CJ$46),0,
IF(AND(BS369&gt;= Pieņēmumi!$CJ$46,BS369&lt;Pieņēmumi!$CJ$47), "Mikro",
IF(AND(BS369&gt;=Pieņēmumi!$CJ$47,BS369&lt;Pieņēmumi!$CJ$48), "Mazs",
IF(AND(BS369&gt;=Pieņēmumi!$CJ$48,BS369&lt;Pieņēmumi!$CJ$49), "Vidējs","Liels"))))</f>
        <v>Vidējs</v>
      </c>
      <c r="BU369" s="9">
        <f>IF(BT369="Mikro",Pieņēmumi!$CJ$31*BR369*0.5,
IF(BT369="Mazs",Pieņēmumi!$CJ$31*BR369,
IF(BT369="Vidējs",Pieņēmumi!$CJ$32*BR369,
IF(BT369="Liels",Pieņēmumi!$CJ$34*BR369,
0))))</f>
        <v>1.2919896640826873</v>
      </c>
      <c r="BV369" s="9">
        <f>IF(BT369="Mikro",Pieņēmumi!$CJ$31*BR369*0.5,0)</f>
        <v>0</v>
      </c>
      <c r="BW369">
        <v>0</v>
      </c>
      <c r="BX369">
        <v>0</v>
      </c>
      <c r="BY369" s="2">
        <v>0</v>
      </c>
      <c r="BZ369" s="6">
        <f>ROUNDUP(IF($A369=1,BW369/Pieņēmumi!$CU$42,IF($A369=2,BW369/Pieņēmumi!$CU$43,IF($A369=3,BW369/Pieņēmumi!$CU$44,BW369/Pieņēmumi!$CU$45))),$CH$10)</f>
        <v>0</v>
      </c>
      <c r="CA369" s="6">
        <f t="shared" si="270"/>
        <v>0</v>
      </c>
      <c r="CB369" s="6">
        <f>IF(AND(CA369&gt;=0,CA369&lt;Pieņēmumi!$CU$49),0,
IF(AND(CA369&gt;=Pieņēmumi!$CU$49,CA369&lt;Pieņēmumi!$CU$50),"Mazs",
IF(AND(CA369&gt;=Pieņēmumi!$CU$50,CA369&lt;Pieņēmumi!$CU$51),"Vidējs","Liels")))</f>
        <v>0</v>
      </c>
      <c r="CC369" s="9">
        <f>IF(CB369="Mazs",Pieņēmumi!$CU$34*BZ369,IF(CB369="Vidējs",Pieņēmumi!$CU$35*BZ369,IF(CB369="Liels",Pieņēmumi!$CU$37*BZ369,0)))</f>
        <v>0</v>
      </c>
      <c r="CD369" s="9">
        <f>IF(CB369="Mazs",(Pieņēmumi!$CU$35-Pieņēmumi!$CU$34)*BZ369,0)</f>
        <v>0</v>
      </c>
      <c r="CE369">
        <v>0</v>
      </c>
      <c r="CF369">
        <v>0</v>
      </c>
      <c r="CG369" s="2">
        <v>0</v>
      </c>
      <c r="CH369" s="6">
        <f>ROUNDUP(IF($A369=1,CE369/Pieņēmumi!$DE$42,IF($A369=2,CE369/Pieņēmumi!$DE$43,IF($A369=3,CE369/Pieņēmumi!$DE$44,CE369/Pieņēmumi!$DE$45))),$CH$10)</f>
        <v>0</v>
      </c>
      <c r="CI369" s="6">
        <f t="shared" si="271"/>
        <v>0</v>
      </c>
      <c r="CJ369" s="6">
        <f>IF(AND(CI369&gt;=0,CI369&lt;Pieņēmumi!$DE$49),0,
IF(AND(CI369&gt;=Pieņēmumi!$DE$49,CI369&lt;Pieņēmumi!$DE$50),"Mazs",
IF(AND(CI369&gt;=Pieņēmumi!$DE$50,CI369&lt;Pieņēmumi!$DE$51),"Vidējs","Liels")))</f>
        <v>0</v>
      </c>
      <c r="CK369" s="9">
        <f>IF(CJ369="Mazs",Pieņēmumi!$DE$34*CH369,IF(CJ369="Vidējs",Pieņēmumi!$DE$35*CH369,IF(CJ369="Liels",Pieņēmumi!$DE$37*CH369,0)))</f>
        <v>0</v>
      </c>
      <c r="CL369" s="9">
        <f>IF(CJ369="Mazs",(Pieņēmumi!$DE$35-Pieņēmumi!$DE$34)*CH369,0)</f>
        <v>0</v>
      </c>
      <c r="CM369">
        <v>0</v>
      </c>
      <c r="CN369">
        <v>0</v>
      </c>
      <c r="CO369" s="2">
        <v>0</v>
      </c>
      <c r="CP369" s="6">
        <f>ROUNDUP(IF($A369=1,CM369/Pieņēmumi!$DO$42,IF($A369=2,CM369/Pieņēmumi!$DO$43,IF($A369=3,CM369/Pieņēmumi!$DO$44,CM369/Pieņēmumi!$DO$45))),$CP$10)</f>
        <v>0</v>
      </c>
      <c r="CQ369" s="6">
        <f t="shared" si="272"/>
        <v>0</v>
      </c>
      <c r="CR369" s="6">
        <f>IF(AND(CQ369&gt;=0,CQ369&lt;Pieņēmumi!$DO$49),0,
IF(AND(CQ369&gt;=Pieņēmumi!$DO$49,CQ369&lt;Pieņēmumi!$DO$50),"Mazs",
IF(AND(CQ369&gt;=Pieņēmumi!$DO$50,CQ369&lt;Pieņēmumi!$DO$51),"Vidējs","Liels")))</f>
        <v>0</v>
      </c>
      <c r="CS369" s="9">
        <f>IF(CR369="Mazs",Pieņēmumi!$DO$34*CP369,IF(CR369="Vidējs",Pieņēmumi!$DO$35*CP369,IF(CR369="Liels",Pieņēmumi!$DO$37*CP369,0)))</f>
        <v>0</v>
      </c>
      <c r="CT369" s="9">
        <f>IF(CR369="Mazs",(Pieņēmumi!$DO$35-Pieņēmumi!$DO$34)*CP369,0)</f>
        <v>0</v>
      </c>
      <c r="CU369" s="6">
        <f t="shared" si="273"/>
        <v>95</v>
      </c>
      <c r="CV369" s="6">
        <f t="shared" si="274"/>
        <v>9</v>
      </c>
      <c r="CW369" s="2">
        <f t="shared" si="275"/>
        <v>10.555555555555555</v>
      </c>
      <c r="CX369" t="str">
        <f t="shared" si="276"/>
        <v>Mazā</v>
      </c>
    </row>
    <row r="370" spans="1:102" x14ac:dyDescent="0.25">
      <c r="A370" s="5">
        <v>3</v>
      </c>
      <c r="B370" s="23">
        <v>0.40373221513903923</v>
      </c>
      <c r="C370">
        <v>14</v>
      </c>
      <c r="D370">
        <v>3</v>
      </c>
      <c r="E370" s="2">
        <f t="shared" si="292"/>
        <v>4.666666666666667</v>
      </c>
      <c r="F370" s="6">
        <f>ROUNDUP(IF($A370=1,C370/Pieņēmumi!$B$39,IF($A370=2,C370/Pieņēmumi!$B$40,IF($A370=3,C370/Pieņēmumi!$B$41,C370/Pieņēmumi!$B$42))),$F$10)</f>
        <v>1</v>
      </c>
      <c r="G370" s="6">
        <f t="shared" si="261"/>
        <v>14</v>
      </c>
      <c r="H370" s="6" t="str">
        <f>IF(AND(G370&gt;=0,G370&lt;Pieņēmumi!$B$46),0,
IF(AND(G370&gt;= Pieņēmumi!$B$46,G370&lt;Pieņēmumi!$B$47), "Mikro",
IF(AND(G370&gt;=Pieņēmumi!$B$47,G370&lt;Pieņēmumi!$B$48), "Mazs",
IF(AND(G370&gt;=Pieņēmumi!$B$48,G370&lt;Pieņēmumi!$B$49), "Vidējs","Liels"))))</f>
        <v>Vidējs</v>
      </c>
      <c r="I370" s="9">
        <f>IF(H370="Mikro",Pieņēmumi!$B$31*F370*0.5,
IF(H370="Mazs",Pieņēmumi!$B$31*F370,
IF(H370="Vidējs",Pieņēmumi!$B$32*F370,
IF(H370="Liels",Pieņēmumi!$B$34*F370,
0))))</f>
        <v>0.8074935400516795</v>
      </c>
      <c r="J370" s="9">
        <f>IF(H370="Mikro",Pieņēmumi!$B$31*F370*0.5,0)</f>
        <v>0</v>
      </c>
      <c r="K370">
        <v>11</v>
      </c>
      <c r="L370">
        <v>3</v>
      </c>
      <c r="M370" s="2">
        <f t="shared" si="293"/>
        <v>3.6666666666666665</v>
      </c>
      <c r="N370" s="6">
        <f>ROUNDUP(IF($A370=1,K370/Pieņēmumi!$L$39,IF($A370=2,K370/Pieņēmumi!$L$40,IF($A370=3,K370/Pieņēmumi!$L$41,K370/Pieņēmumi!$L$42))),$N$10)</f>
        <v>1</v>
      </c>
      <c r="O370" s="6">
        <f t="shared" si="262"/>
        <v>11</v>
      </c>
      <c r="P370" s="6" t="str">
        <f>IF(AND(O370&gt;=0,O370&lt;Pieņēmumi!$L$46),0,
IF(AND(O370&gt;= Pieņēmumi!$L$46,O370&lt;Pieņēmumi!$L$47), "Mikro",
IF(AND(O370&gt;=Pieņēmumi!$L$47,O370&lt;Pieņēmumi!$L$48), "Mazs",
IF(AND(O370&gt;=Pieņēmumi!$L$48,O370&lt;Pieņēmumi!$L$49), "Vidējs","Liels"))))</f>
        <v>Mazs</v>
      </c>
      <c r="Q370" s="9">
        <f>IF(P370="Mikro",Pieņēmumi!$L$31*N370*0.5,
IF(P370="Mazs",Pieņēmumi!$L$31*N370,
IF(P370="Vidējs",Pieņēmumi!$L$32*N370,
IF(P370="Liels",Pieņēmumi!$L$34*N370,
0))))</f>
        <v>0.7469654528478058</v>
      </c>
      <c r="R370" s="9">
        <f>IF(P370="Mikro",Pieņēmumi!$L$31*N370*0.5,0)</f>
        <v>0</v>
      </c>
      <c r="S370">
        <v>10</v>
      </c>
      <c r="T370">
        <v>2</v>
      </c>
      <c r="U370" s="2">
        <f t="shared" si="294"/>
        <v>5</v>
      </c>
      <c r="V370" s="6">
        <f>ROUNDUP(IF($A370=1,S370/Pieņēmumi!$V$39,IF($A370=2,S370/Pieņēmumi!$V$40,IF($A370=3,S370/Pieņēmumi!$V$41,S370/Pieņēmumi!$V$42))),$V$10)</f>
        <v>1</v>
      </c>
      <c r="W370" s="6">
        <f t="shared" si="263"/>
        <v>10</v>
      </c>
      <c r="X370" s="6" t="str">
        <f>IF(AND(W370&gt;=0,W370&lt;Pieņēmumi!$V$46),0,
IF(AND(W370&gt;= Pieņēmumi!$V$46,W370&lt;Pieņēmumi!$V$47), "Mikro",
IF(AND(W370&gt;=Pieņēmumi!$V$47,W370&lt;Pieņēmumi!$V$48), "Mazs",
IF(AND(W370&gt;=Pieņēmumi!$V$48,W370&lt;Pieņēmumi!$V$49), "Vidējs","Liels"))))</f>
        <v>Mazs</v>
      </c>
      <c r="Y370" s="9">
        <f>IF(X370="Mikro",Pieņēmumi!$V$31*V370*0.5,
IF(X370="Mazs",Pieņēmumi!$V$31*V370,
IF(X370="Vidējs",Pieņēmumi!$V$32*V370,
IF(X370="Liels",Pieņēmumi!$V$34*V370,
0))))</f>
        <v>0.77808901338313108</v>
      </c>
      <c r="Z370" s="9">
        <f>IF(X370="Mikro",Pieņēmumi!$V$31*V370*0.5,0)</f>
        <v>0</v>
      </c>
      <c r="AA370">
        <v>10</v>
      </c>
      <c r="AB370">
        <v>2</v>
      </c>
      <c r="AC370" s="2">
        <f t="shared" si="295"/>
        <v>5</v>
      </c>
      <c r="AD370" s="6">
        <f>ROUNDUP(IF($A370=1,AA370/Pieņēmumi!$AF$39,IF($A370=2,AA370/Pieņēmumi!$AF$40,IF($A370=3,AA370/Pieņēmumi!$AF$41,AA370/Pieņēmumi!$AF$42))),$AD$10)</f>
        <v>1</v>
      </c>
      <c r="AE370" s="6">
        <f t="shared" si="264"/>
        <v>10</v>
      </c>
      <c r="AF370" s="6" t="str">
        <f>IF(AND(AE370&gt;=0,AE370&lt;Pieņēmumi!$AF$46),0,
IF(AND(AE370&gt;= Pieņēmumi!$AF$46,AE370&lt;Pieņēmumi!$AF$47), "Mikro",
IF(AND(AE370&gt;=Pieņēmumi!$AF$47,AE370&lt;Pieņēmumi!$AF$48), "Mazs",
IF(AND(AE370&gt;=Pieņēmumi!$AF$48,AE370&lt;Pieņēmumi!$AF$49), "Vidējs","Liels"))))</f>
        <v>Mazs</v>
      </c>
      <c r="AG370" s="9">
        <f>IF(AF370="Mikro",Pieņēmumi!$AF$31*AD370*0.5,
IF(AF370="Mazs",Pieņēmumi!$AF$31*AD370,
IF(AF370="Vidējs",Pieņēmumi!$AF$32*AD370,
IF(AF370="Liels",Pieņēmumi!$AF$34*AD370,
0))))</f>
        <v>0.84033613445378152</v>
      </c>
      <c r="AH370" s="9">
        <f>IF(AF370="Mikro",Pieņēmumi!$AF$31*AD370*0.5,0)</f>
        <v>0</v>
      </c>
      <c r="AI370">
        <v>15</v>
      </c>
      <c r="AJ370">
        <v>2</v>
      </c>
      <c r="AK370" s="2">
        <f t="shared" si="297"/>
        <v>7.5</v>
      </c>
      <c r="AL370" s="6">
        <f>ROUNDUP(IF($A370=1,AI370/Pieņēmumi!$AR$39,IF($A370=2,AI370/Pieņēmumi!$AR$40,IF($A370=3,AI370/Pieņēmumi!$AR$41,AI370/Pieņēmumi!$AR$42))),$AL$10)</f>
        <v>1</v>
      </c>
      <c r="AM370" s="6">
        <f t="shared" si="265"/>
        <v>15</v>
      </c>
      <c r="AN370" s="6" t="str">
        <f>IF(AND(AM370&gt;=0,AM370&lt;Pieņēmumi!$AR$46),0,
IF(AND(AM370&gt;= Pieņēmumi!$AR$46,AM370&lt;Pieņēmumi!$AR$47), "Mikro",
IF(AND(AM370&gt;=Pieņēmumi!$AR$47,AM370&lt;Pieņēmumi!$AR$48), "Mazs",
IF(AND(AM370&gt;=Pieņēmumi!$AR$48,AM370&lt;Pieņēmumi!$AR$49), "Vidējs","Liels"))))</f>
        <v>Vidējs</v>
      </c>
      <c r="AO370" s="9">
        <f>IF(AN370="Mikro",Pieņēmumi!$AR$31*AL370*0.5,
IF(AN370="Mazs",Pieņēmumi!$AR$31*AL370,
IF(AN370="Vidējs",Pieņēmumi!$AR$32*AL370,
IF(AN370="Liels",Pieņēmumi!$AR$34*AL370,
0))))</f>
        <v>1.0981912144702843</v>
      </c>
      <c r="AP370" s="9">
        <f>IF(AN370="Mikro",Pieņēmumi!$AR$31*AL370*0.5,0)</f>
        <v>0</v>
      </c>
      <c r="AQ370">
        <v>14</v>
      </c>
      <c r="AR370">
        <v>2</v>
      </c>
      <c r="AS370" s="2">
        <f t="shared" si="288"/>
        <v>7</v>
      </c>
      <c r="AT370" s="6">
        <f>ROUNDUP(IF($A370=1,AQ370/Pieņēmumi!$BC$39,IF($A370=2,AQ370/Pieņēmumi!$BC$40,IF($A370=3,AQ370/Pieņēmumi!$BC$41,AQ370/Pieņēmumi!$BC$42))),$AT$10)</f>
        <v>1</v>
      </c>
      <c r="AU370" s="6">
        <f t="shared" si="266"/>
        <v>14</v>
      </c>
      <c r="AV370" s="6" t="str">
        <f>IF(AND(AU370&gt;=0,AU370&lt;Pieņēmumi!$BC$46),0,
IF(AND(AU370&gt;= Pieņēmumi!$BC$46,AU370&lt;Pieņēmumi!$BC$47), "Mikro",
IF(AND(AU370&gt;=Pieņēmumi!$BC$47,AU370&lt;Pieņēmumi!$BC$48), "Mazs",
IF(AND(AU370&gt;=Pieņēmumi!$BC$48,AU370&lt;Pieņēmumi!$BC$49), "Vidējs","Liels"))))</f>
        <v>Vidējs</v>
      </c>
      <c r="AW370" s="9">
        <f>IF(AV370="Mikro",Pieņēmumi!$BC$31*AT370*0.5,
IF(AV370="Mazs",Pieņēmumi!$BC$31*AT370,
IF(AV370="Vidējs",Pieņēmumi!$BC$32*AT370,
IF(AV370="Liels",Pieņēmumi!$BC$34*AT370,
0))))</f>
        <v>1.1627906976744187</v>
      </c>
      <c r="AX370" s="9">
        <f>IF(AV370="Mikro",Pieņēmumi!$BC$31*AT370*0.5,0)</f>
        <v>0</v>
      </c>
      <c r="AY370">
        <v>12</v>
      </c>
      <c r="AZ370">
        <v>1</v>
      </c>
      <c r="BA370" s="2">
        <f t="shared" si="289"/>
        <v>12</v>
      </c>
      <c r="BB370" s="6">
        <f>ROUNDUP(IF($A370=1,AY370/Pieņēmumi!$BN$39,IF($A370=2,AY370/Pieņēmumi!$BN$40,IF($A370=3,AY370/Pieņēmumi!$BN$41,AY370/Pieņēmumi!$BN$42))),$BB$10)</f>
        <v>1</v>
      </c>
      <c r="BC370" s="6">
        <f t="shared" si="267"/>
        <v>12</v>
      </c>
      <c r="BD370" s="6" t="str">
        <f>IF(AND(BC370&gt;=0,BC370&lt;Pieņēmumi!$BN$46),0,
IF(AND(BC370&gt;= Pieņēmumi!$BN$46,BC370&lt;Pieņēmumi!$BN$47), "Mikro",
IF(AND(BC370&gt;=Pieņēmumi!$BN$47,BC370&lt;Pieņēmumi!$BN$48), "Mazs",
IF(AND(BC370&gt;=Pieņēmumi!$BN$48,BC370&lt;Pieņēmumi!$BN$49), "Vidējs","Liels"))))</f>
        <v>Vidējs</v>
      </c>
      <c r="BE370" s="9">
        <f>IF(BD370="Mikro",Pieņēmumi!$BN$31*BB370*0.5,
IF(BD370="Mazs",Pieņēmumi!$BN$31*BB370,
IF(BD370="Vidējs",Pieņēmumi!$BN$32*BB370,
IF(BD370="Liels",Pieņēmumi!$BN$34*BB370,
0))))</f>
        <v>1.227390180878553</v>
      </c>
      <c r="BF370" s="9">
        <f>IF(BD370="Mikro",Pieņēmumi!$BN$31*BB370*0.5,0)</f>
        <v>0</v>
      </c>
      <c r="BG370">
        <v>8</v>
      </c>
      <c r="BH370">
        <v>1</v>
      </c>
      <c r="BI370" s="2">
        <f>BG370/BH370</f>
        <v>8</v>
      </c>
      <c r="BJ370" s="6">
        <f>ROUNDUP(IF($A370=1,BG370/Pieņēmumi!$BY$39,IF($A370=2,BG370/Pieņēmumi!$BY$40,IF($A370=3,BG370/Pieņēmumi!$BY$41,BG370/Pieņēmumi!$BY$42))),$BJ$10)</f>
        <v>1</v>
      </c>
      <c r="BK370" s="6">
        <f t="shared" si="268"/>
        <v>8</v>
      </c>
      <c r="BL370" s="6" t="str">
        <f>IF(AND(BK370&gt;=0,BK370&lt;Pieņēmumi!$BY$46),0,
IF(AND(BK370&gt;= Pieņēmumi!$BY$46,BK370&lt;Pieņēmumi!$BY$47), "Mikro",
IF(AND(BK370&gt;=Pieņēmumi!$BY$47,BK370&lt;Pieņēmumi!$BY$48), "Mazs",
IF(AND(BK370&gt;=Pieņēmumi!$BY$48,BK370&lt;Pieņēmumi!$BY$49), "Vidējs","Liels"))))</f>
        <v>Mazs</v>
      </c>
      <c r="BM370" s="9">
        <f>IF(BL370="Mikro",Pieņēmumi!$BY$31*BJ370*0.5,
IF(BL370="Mazs",Pieņēmumi!$BY$31*BJ370,
IF(BL370="Vidējs",Pieņēmumi!$BY$32*BJ370,
IF(BL370="Liels",Pieņēmumi!$BY$34*BJ370,
0))))</f>
        <v>1.0893246187363834</v>
      </c>
      <c r="BN370" s="9">
        <f>IF(BL370="Mikro",Pieņēmumi!$BY$31*BJ370*0.5,0)</f>
        <v>0</v>
      </c>
      <c r="BO370">
        <v>8</v>
      </c>
      <c r="BP370">
        <v>1</v>
      </c>
      <c r="BQ370" s="2">
        <f t="shared" si="291"/>
        <v>8</v>
      </c>
      <c r="BR370" s="6">
        <f>ROUNDUP(IF($A370=1,BO370/Pieņēmumi!$CJ$39,IF($A370=2,BO370/Pieņēmumi!$CJ$40,IF($A370=3,BO370/Pieņēmumi!$CJ$41,BO370/Pieņēmumi!$CJ$42))),$BR$10)</f>
        <v>1</v>
      </c>
      <c r="BS370" s="6">
        <f t="shared" si="269"/>
        <v>8</v>
      </c>
      <c r="BT370" s="6" t="str">
        <f>IF(AND(BS370&gt;=0,BS370&lt;Pieņēmumi!$CJ$46),0,
IF(AND(BS370&gt;= Pieņēmumi!$CJ$46,BS370&lt;Pieņēmumi!$CJ$47), "Mikro",
IF(AND(BS370&gt;=Pieņēmumi!$CJ$47,BS370&lt;Pieņēmumi!$CJ$48), "Mazs",
IF(AND(BS370&gt;=Pieņēmumi!$CJ$48,BS370&lt;Pieņēmumi!$CJ$49), "Vidējs","Liels"))))</f>
        <v>Mazs</v>
      </c>
      <c r="BU370" s="9">
        <f>IF(BT370="Mikro",Pieņēmumi!$CJ$31*BR370*0.5,
IF(BT370="Mazs",Pieņēmumi!$CJ$31*BR370,
IF(BT370="Vidējs",Pieņēmumi!$CJ$32*BR370,
IF(BT370="Liels",Pieņēmumi!$CJ$34*BR370,
0))))</f>
        <v>1.0893246187363834</v>
      </c>
      <c r="BV370" s="9">
        <f>IF(BT370="Mikro",Pieņēmumi!$CJ$31*BR370*0.5,0)</f>
        <v>0</v>
      </c>
      <c r="BW370">
        <v>0</v>
      </c>
      <c r="BX370">
        <v>0</v>
      </c>
      <c r="BY370" s="2">
        <v>0</v>
      </c>
      <c r="BZ370" s="6">
        <f>ROUNDUP(IF($A370=1,BW370/Pieņēmumi!$CU$42,IF($A370=2,BW370/Pieņēmumi!$CU$43,IF($A370=3,BW370/Pieņēmumi!$CU$44,BW370/Pieņēmumi!$CU$45))),$CH$10)</f>
        <v>0</v>
      </c>
      <c r="CA370" s="6">
        <f t="shared" si="270"/>
        <v>0</v>
      </c>
      <c r="CB370" s="6">
        <f>IF(AND(CA370&gt;=0,CA370&lt;Pieņēmumi!$CU$49),0,
IF(AND(CA370&gt;=Pieņēmumi!$CU$49,CA370&lt;Pieņēmumi!$CU$50),"Mazs",
IF(AND(CA370&gt;=Pieņēmumi!$CU$50,CA370&lt;Pieņēmumi!$CU$51),"Vidējs","Liels")))</f>
        <v>0</v>
      </c>
      <c r="CC370" s="9">
        <f>IF(CB370="Mazs",Pieņēmumi!$CU$34*BZ370,IF(CB370="Vidējs",Pieņēmumi!$CU$35*BZ370,IF(CB370="Liels",Pieņēmumi!$CU$37*BZ370,0)))</f>
        <v>0</v>
      </c>
      <c r="CD370" s="9">
        <f>IF(CB370="Mazs",(Pieņēmumi!$CU$35-Pieņēmumi!$CU$34)*BZ370,0)</f>
        <v>0</v>
      </c>
      <c r="CE370">
        <v>0</v>
      </c>
      <c r="CF370">
        <v>0</v>
      </c>
      <c r="CG370" s="2">
        <v>0</v>
      </c>
      <c r="CH370" s="6">
        <f>ROUNDUP(IF($A370=1,CE370/Pieņēmumi!$DE$42,IF($A370=2,CE370/Pieņēmumi!$DE$43,IF($A370=3,CE370/Pieņēmumi!$DE$44,CE370/Pieņēmumi!$DE$45))),$CH$10)</f>
        <v>0</v>
      </c>
      <c r="CI370" s="6">
        <f t="shared" si="271"/>
        <v>0</v>
      </c>
      <c r="CJ370" s="6">
        <f>IF(AND(CI370&gt;=0,CI370&lt;Pieņēmumi!$DE$49),0,
IF(AND(CI370&gt;=Pieņēmumi!$DE$49,CI370&lt;Pieņēmumi!$DE$50),"Mazs",
IF(AND(CI370&gt;=Pieņēmumi!$DE$50,CI370&lt;Pieņēmumi!$DE$51),"Vidējs","Liels")))</f>
        <v>0</v>
      </c>
      <c r="CK370" s="9">
        <f>IF(CJ370="Mazs",Pieņēmumi!$DE$34*CH370,IF(CJ370="Vidējs",Pieņēmumi!$DE$35*CH370,IF(CJ370="Liels",Pieņēmumi!$DE$37*CH370,0)))</f>
        <v>0</v>
      </c>
      <c r="CL370" s="9">
        <f>IF(CJ370="Mazs",(Pieņēmumi!$DE$35-Pieņēmumi!$DE$34)*CH370,0)</f>
        <v>0</v>
      </c>
      <c r="CM370">
        <v>0</v>
      </c>
      <c r="CN370">
        <v>0</v>
      </c>
      <c r="CO370" s="2">
        <v>0</v>
      </c>
      <c r="CP370" s="6">
        <f>ROUNDUP(IF($A370=1,CM370/Pieņēmumi!$DO$42,IF($A370=2,CM370/Pieņēmumi!$DO$43,IF($A370=3,CM370/Pieņēmumi!$DO$44,CM370/Pieņēmumi!$DO$45))),$CP$10)</f>
        <v>0</v>
      </c>
      <c r="CQ370" s="6">
        <f t="shared" si="272"/>
        <v>0</v>
      </c>
      <c r="CR370" s="6">
        <f>IF(AND(CQ370&gt;=0,CQ370&lt;Pieņēmumi!$DO$49),0,
IF(AND(CQ370&gt;=Pieņēmumi!$DO$49,CQ370&lt;Pieņēmumi!$DO$50),"Mazs",
IF(AND(CQ370&gt;=Pieņēmumi!$DO$50,CQ370&lt;Pieņēmumi!$DO$51),"Vidējs","Liels")))</f>
        <v>0</v>
      </c>
      <c r="CS370" s="9">
        <f>IF(CR370="Mazs",Pieņēmumi!$DO$34*CP370,IF(CR370="Vidējs",Pieņēmumi!$DO$35*CP370,IF(CR370="Liels",Pieņēmumi!$DO$37*CP370,0)))</f>
        <v>0</v>
      </c>
      <c r="CT370" s="9">
        <f>IF(CR370="Mazs",(Pieņēmumi!$DO$35-Pieņēmumi!$DO$34)*CP370,0)</f>
        <v>0</v>
      </c>
      <c r="CU370" s="6">
        <f t="shared" si="273"/>
        <v>102</v>
      </c>
      <c r="CV370" s="6">
        <f t="shared" si="274"/>
        <v>17</v>
      </c>
      <c r="CW370" s="2">
        <f t="shared" si="275"/>
        <v>6</v>
      </c>
      <c r="CX370" t="str">
        <f t="shared" si="276"/>
        <v>Vidējā</v>
      </c>
    </row>
    <row r="371" spans="1:102" x14ac:dyDescent="0.25">
      <c r="A371" s="5">
        <v>3</v>
      </c>
      <c r="B371" s="23">
        <v>0.39539771142764646</v>
      </c>
      <c r="C371">
        <v>16</v>
      </c>
      <c r="D371">
        <v>1</v>
      </c>
      <c r="E371" s="2">
        <f t="shared" si="292"/>
        <v>16</v>
      </c>
      <c r="F371" s="6">
        <f>ROUNDUP(IF($A371=1,C371/Pieņēmumi!$B$39,IF($A371=2,C371/Pieņēmumi!$B$40,IF($A371=3,C371/Pieņēmumi!$B$41,C371/Pieņēmumi!$B$42))),$F$10)</f>
        <v>1</v>
      </c>
      <c r="G371" s="6">
        <f t="shared" si="261"/>
        <v>16</v>
      </c>
      <c r="H371" s="6" t="str">
        <f>IF(AND(G371&gt;=0,G371&lt;Pieņēmumi!$B$46),0,
IF(AND(G371&gt;= Pieņēmumi!$B$46,G371&lt;Pieņēmumi!$B$47), "Mikro",
IF(AND(G371&gt;=Pieņēmumi!$B$47,G371&lt;Pieņēmumi!$B$48), "Mazs",
IF(AND(G371&gt;=Pieņēmumi!$B$48,G371&lt;Pieņēmumi!$B$49), "Vidējs","Liels"))))</f>
        <v>Vidējs</v>
      </c>
      <c r="I371" s="9">
        <f>IF(H371="Mikro",Pieņēmumi!$B$31*F371*0.5,
IF(H371="Mazs",Pieņēmumi!$B$31*F371,
IF(H371="Vidējs",Pieņēmumi!$B$32*F371,
IF(H371="Liels",Pieņēmumi!$B$34*F371,
0))))</f>
        <v>0.8074935400516795</v>
      </c>
      <c r="J371" s="9">
        <f>IF(H371="Mikro",Pieņēmumi!$B$31*F371*0.5,0)</f>
        <v>0</v>
      </c>
      <c r="K371">
        <v>12</v>
      </c>
      <c r="L371">
        <v>1</v>
      </c>
      <c r="M371" s="2">
        <f t="shared" si="293"/>
        <v>12</v>
      </c>
      <c r="N371" s="6">
        <f>ROUNDUP(IF($A371=1,K371/Pieņēmumi!$L$39,IF($A371=2,K371/Pieņēmumi!$L$40,IF($A371=3,K371/Pieņēmumi!$L$41,K371/Pieņēmumi!$L$42))),$N$10)</f>
        <v>1</v>
      </c>
      <c r="O371" s="6">
        <f t="shared" si="262"/>
        <v>12</v>
      </c>
      <c r="P371" s="6" t="str">
        <f>IF(AND(O371&gt;=0,O371&lt;Pieņēmumi!$L$46),0,
IF(AND(O371&gt;= Pieņēmumi!$L$46,O371&lt;Pieņēmumi!$L$47), "Mikro",
IF(AND(O371&gt;=Pieņēmumi!$L$47,O371&lt;Pieņēmumi!$L$48), "Mazs",
IF(AND(O371&gt;=Pieņēmumi!$L$48,O371&lt;Pieņēmumi!$L$49), "Vidējs","Liels"))))</f>
        <v>Vidējs</v>
      </c>
      <c r="Q371" s="9">
        <f>IF(P371="Mikro",Pieņēmumi!$L$31*N371*0.5,
IF(P371="Mazs",Pieņēmumi!$L$31*N371,
IF(P371="Vidējs",Pieņēmumi!$L$32*N371,
IF(P371="Liels",Pieņēmumi!$L$34*N371,
0))))</f>
        <v>0.83979328165374689</v>
      </c>
      <c r="R371" s="9">
        <f>IF(P371="Mikro",Pieņēmumi!$L$31*N371*0.5,0)</f>
        <v>0</v>
      </c>
      <c r="S371">
        <v>5</v>
      </c>
      <c r="T371">
        <v>1</v>
      </c>
      <c r="U371" s="2">
        <f t="shared" si="294"/>
        <v>5</v>
      </c>
      <c r="V371" s="6">
        <f>ROUNDUP(IF($A371=1,S371/Pieņēmumi!$V$39,IF($A371=2,S371/Pieņēmumi!$V$40,IF($A371=3,S371/Pieņēmumi!$V$41,S371/Pieņēmumi!$V$42))),$V$10)</f>
        <v>1</v>
      </c>
      <c r="W371" s="6">
        <f t="shared" si="263"/>
        <v>5</v>
      </c>
      <c r="X371" s="6" t="str">
        <f>IF(AND(W371&gt;=0,W371&lt;Pieņēmumi!$V$46),0,
IF(AND(W371&gt;= Pieņēmumi!$V$46,W371&lt;Pieņēmumi!$V$47), "Mikro",
IF(AND(W371&gt;=Pieņēmumi!$V$47,W371&lt;Pieņēmumi!$V$48), "Mazs",
IF(AND(W371&gt;=Pieņēmumi!$V$48,W371&lt;Pieņēmumi!$V$49), "Vidējs","Liels"))))</f>
        <v>Mikro</v>
      </c>
      <c r="Y371" s="9">
        <f>IF(X371="Mikro",Pieņēmumi!$V$31*V371*0.5,
IF(X371="Mazs",Pieņēmumi!$V$31*V371,
IF(X371="Vidējs",Pieņēmumi!$V$32*V371,
IF(X371="Liels",Pieņēmumi!$V$34*V371,
0))))</f>
        <v>0.38904450669156554</v>
      </c>
      <c r="Z371" s="9">
        <f>IF(X371="Mikro",Pieņēmumi!$V$31*V371*0.5,0)</f>
        <v>0.38904450669156554</v>
      </c>
      <c r="AA371">
        <v>13</v>
      </c>
      <c r="AB371">
        <v>1</v>
      </c>
      <c r="AC371" s="2">
        <f t="shared" si="295"/>
        <v>13</v>
      </c>
      <c r="AD371" s="6">
        <f>ROUNDUP(IF($A371=1,AA371/Pieņēmumi!$AF$39,IF($A371=2,AA371/Pieņēmumi!$AF$40,IF($A371=3,AA371/Pieņēmumi!$AF$41,AA371/Pieņēmumi!$AF$42))),$AD$10)</f>
        <v>1</v>
      </c>
      <c r="AE371" s="6">
        <f t="shared" si="264"/>
        <v>13</v>
      </c>
      <c r="AF371" s="6" t="str">
        <f>IF(AND(AE371&gt;=0,AE371&lt;Pieņēmumi!$AF$46),0,
IF(AND(AE371&gt;= Pieņēmumi!$AF$46,AE371&lt;Pieņēmumi!$AF$47), "Mikro",
IF(AND(AE371&gt;=Pieņēmumi!$AF$47,AE371&lt;Pieņēmumi!$AF$48), "Mazs",
IF(AND(AE371&gt;=Pieņēmumi!$AF$48,AE371&lt;Pieņēmumi!$AF$49), "Vidējs","Liels"))))</f>
        <v>Vidējs</v>
      </c>
      <c r="AG371" s="9">
        <f>IF(AF371="Mikro",Pieņēmumi!$AF$31*AD371*0.5,
IF(AF371="Mazs",Pieņēmumi!$AF$31*AD371,
IF(AF371="Vidējs",Pieņēmumi!$AF$32*AD371,
IF(AF371="Liels",Pieņēmumi!$AF$34*AD371,
0))))</f>
        <v>1.03359173126615</v>
      </c>
      <c r="AH371" s="9">
        <f>IF(AF371="Mikro",Pieņēmumi!$AF$31*AD371*0.5,0)</f>
        <v>0</v>
      </c>
      <c r="AI371">
        <v>11</v>
      </c>
      <c r="AJ371">
        <v>1</v>
      </c>
      <c r="AK371" s="2">
        <f t="shared" si="297"/>
        <v>11</v>
      </c>
      <c r="AL371" s="6">
        <f>ROUNDUP(IF($A371=1,AI371/Pieņēmumi!$AR$39,IF($A371=2,AI371/Pieņēmumi!$AR$40,IF($A371=3,AI371/Pieņēmumi!$AR$41,AI371/Pieņēmumi!$AR$42))),$AL$10)</f>
        <v>1</v>
      </c>
      <c r="AM371" s="6">
        <f t="shared" si="265"/>
        <v>11</v>
      </c>
      <c r="AN371" s="6" t="str">
        <f>IF(AND(AM371&gt;=0,AM371&lt;Pieņēmumi!$AR$46),0,
IF(AND(AM371&gt;= Pieņēmumi!$AR$46,AM371&lt;Pieņēmumi!$AR$47), "Mikro",
IF(AND(AM371&gt;=Pieņēmumi!$AR$47,AM371&lt;Pieņēmumi!$AR$48), "Mazs",
IF(AND(AM371&gt;=Pieņēmumi!$AR$48,AM371&lt;Pieņēmumi!$AR$49), "Vidējs","Liels"))))</f>
        <v>Mazs</v>
      </c>
      <c r="AO371" s="9">
        <f>IF(AN371="Mikro",Pieņēmumi!$AR$31*AL371*0.5,
IF(AN371="Mazs",Pieņēmumi!$AR$31*AL371,
IF(AN371="Vidējs",Pieņēmumi!$AR$32*AL371,
IF(AN371="Liels",Pieņēmumi!$AR$34*AL371,
0))))</f>
        <v>0.90258325552443208</v>
      </c>
      <c r="AP371" s="9">
        <f>IF(AN371="Mikro",Pieņēmumi!$AR$31*AL371*0.5,0)</f>
        <v>0</v>
      </c>
      <c r="AQ371">
        <v>6</v>
      </c>
      <c r="AR371">
        <v>1</v>
      </c>
      <c r="AS371" s="2">
        <f t="shared" si="288"/>
        <v>6</v>
      </c>
      <c r="AT371" s="6">
        <f>ROUNDUP(IF($A371=1,AQ371/Pieņēmumi!$BC$39,IF($A371=2,AQ371/Pieņēmumi!$BC$40,IF($A371=3,AQ371/Pieņēmumi!$BC$41,AQ371/Pieņēmumi!$BC$42))),$AT$10)</f>
        <v>1</v>
      </c>
      <c r="AU371" s="6">
        <f t="shared" si="266"/>
        <v>6</v>
      </c>
      <c r="AV371" s="6" t="str">
        <f>IF(AND(AU371&gt;=0,AU371&lt;Pieņēmumi!$BC$46),0,
IF(AND(AU371&gt;= Pieņēmumi!$BC$46,AU371&lt;Pieņēmumi!$BC$47), "Mikro",
IF(AND(AU371&gt;=Pieņēmumi!$BC$47,AU371&lt;Pieņēmumi!$BC$48), "Mazs",
IF(AND(AU371&gt;=Pieņēmumi!$BC$48,AU371&lt;Pieņēmumi!$BC$49), "Vidējs","Liels"))))</f>
        <v>Mikro</v>
      </c>
      <c r="AW371" s="9">
        <f>IF(AV371="Mikro",Pieņēmumi!$BC$31*AT371*0.5,
IF(AV371="Mazs",Pieņēmumi!$BC$31*AT371,
IF(AV371="Vidējs",Pieņēmumi!$BC$32*AT371,
IF(AV371="Liels",Pieņēmumi!$BC$34*AT371,
0))))</f>
        <v>0.48241518829754126</v>
      </c>
      <c r="AX371" s="9">
        <f>IF(AV371="Mikro",Pieņēmumi!$BC$31*AT371*0.5,0)</f>
        <v>0.48241518829754126</v>
      </c>
      <c r="AY371">
        <v>0</v>
      </c>
      <c r="AZ371">
        <v>0</v>
      </c>
      <c r="BA371" s="2">
        <v>0</v>
      </c>
      <c r="BB371" s="6">
        <f>ROUNDUP(IF($A371=1,AY371/Pieņēmumi!$BN$39,IF($A371=2,AY371/Pieņēmumi!$BN$40,IF($A371=3,AY371/Pieņēmumi!$BN$41,AY371/Pieņēmumi!$BN$42))),$BB$10)</f>
        <v>0</v>
      </c>
      <c r="BC371" s="6">
        <f t="shared" si="267"/>
        <v>0</v>
      </c>
      <c r="BD371" s="6">
        <f>IF(AND(BC371&gt;=0,BC371&lt;Pieņēmumi!$BN$46),0,
IF(AND(BC371&gt;= Pieņēmumi!$BN$46,BC371&lt;Pieņēmumi!$BN$47), "Mikro",
IF(AND(BC371&gt;=Pieņēmumi!$BN$47,BC371&lt;Pieņēmumi!$BN$48), "Mazs",
IF(AND(BC371&gt;=Pieņēmumi!$BN$48,BC371&lt;Pieņēmumi!$BN$49), "Vidējs","Liels"))))</f>
        <v>0</v>
      </c>
      <c r="BE371" s="9">
        <f>IF(BD371="Mikro",Pieņēmumi!$BN$31*BB371*0.5,
IF(BD371="Mazs",Pieņēmumi!$BN$31*BB371,
IF(BD371="Vidējs",Pieņēmumi!$BN$32*BB371,
IF(BD371="Liels",Pieņēmumi!$BN$34*BB371,
0))))</f>
        <v>0</v>
      </c>
      <c r="BF371" s="9">
        <f>IF(BD371="Mikro",Pieņēmumi!$BN$31*BB371*0.5,0)</f>
        <v>0</v>
      </c>
      <c r="BG371">
        <v>0</v>
      </c>
      <c r="BH371">
        <v>0</v>
      </c>
      <c r="BI371" s="2">
        <v>0</v>
      </c>
      <c r="BJ371" s="6">
        <f>ROUNDUP(IF($A371=1,BG371/Pieņēmumi!$BY$39,IF($A371=2,BG371/Pieņēmumi!$BY$40,IF($A371=3,BG371/Pieņēmumi!$BY$41,BG371/Pieņēmumi!$BY$42))),$BJ$10)</f>
        <v>0</v>
      </c>
      <c r="BK371" s="6">
        <f t="shared" si="268"/>
        <v>0</v>
      </c>
      <c r="BL371" s="6">
        <f>IF(AND(BK371&gt;=0,BK371&lt;Pieņēmumi!$BY$46),0,
IF(AND(BK371&gt;= Pieņēmumi!$BY$46,BK371&lt;Pieņēmumi!$BY$47), "Mikro",
IF(AND(BK371&gt;=Pieņēmumi!$BY$47,BK371&lt;Pieņēmumi!$BY$48), "Mazs",
IF(AND(BK371&gt;=Pieņēmumi!$BY$48,BK371&lt;Pieņēmumi!$BY$49), "Vidējs","Liels"))))</f>
        <v>0</v>
      </c>
      <c r="BM371" s="9">
        <f>IF(BL371="Mikro",Pieņēmumi!$BY$31*BJ371*0.5,
IF(BL371="Mazs",Pieņēmumi!$BY$31*BJ371,
IF(BL371="Vidējs",Pieņēmumi!$BY$32*BJ371,
IF(BL371="Liels",Pieņēmumi!$BY$34*BJ371,
0))))</f>
        <v>0</v>
      </c>
      <c r="BN371" s="9">
        <f>IF(BL371="Mikro",Pieņēmumi!$BY$31*BJ371*0.5,0)</f>
        <v>0</v>
      </c>
      <c r="BO371">
        <v>0</v>
      </c>
      <c r="BP371">
        <v>0</v>
      </c>
      <c r="BQ371" s="2">
        <v>0</v>
      </c>
      <c r="BR371" s="6">
        <f>ROUNDUP(IF($A371=1,BO371/Pieņēmumi!$CJ$39,IF($A371=2,BO371/Pieņēmumi!$CJ$40,IF($A371=3,BO371/Pieņēmumi!$CJ$41,BO371/Pieņēmumi!$CJ$42))),$BR$10)</f>
        <v>0</v>
      </c>
      <c r="BS371" s="6">
        <f t="shared" si="269"/>
        <v>0</v>
      </c>
      <c r="BT371" s="6">
        <f>IF(AND(BS371&gt;=0,BS371&lt;Pieņēmumi!$CJ$46),0,
IF(AND(BS371&gt;= Pieņēmumi!$CJ$46,BS371&lt;Pieņēmumi!$CJ$47), "Mikro",
IF(AND(BS371&gt;=Pieņēmumi!$CJ$47,BS371&lt;Pieņēmumi!$CJ$48), "Mazs",
IF(AND(BS371&gt;=Pieņēmumi!$CJ$48,BS371&lt;Pieņēmumi!$CJ$49), "Vidējs","Liels"))))</f>
        <v>0</v>
      </c>
      <c r="BU371" s="9">
        <f>IF(BT371="Mikro",Pieņēmumi!$CJ$31*BR371*0.5,
IF(BT371="Mazs",Pieņēmumi!$CJ$31*BR371,
IF(BT371="Vidējs",Pieņēmumi!$CJ$32*BR371,
IF(BT371="Liels",Pieņēmumi!$CJ$34*BR371,
0))))</f>
        <v>0</v>
      </c>
      <c r="BV371" s="9">
        <f>IF(BT371="Mikro",Pieņēmumi!$CJ$31*BR371*0.5,0)</f>
        <v>0</v>
      </c>
      <c r="BW371">
        <v>0</v>
      </c>
      <c r="BX371">
        <v>0</v>
      </c>
      <c r="BY371" s="2">
        <v>0</v>
      </c>
      <c r="BZ371" s="6">
        <f>ROUNDUP(IF($A371=1,BW371/Pieņēmumi!$CU$42,IF($A371=2,BW371/Pieņēmumi!$CU$43,IF($A371=3,BW371/Pieņēmumi!$CU$44,BW371/Pieņēmumi!$CU$45))),$CH$10)</f>
        <v>0</v>
      </c>
      <c r="CA371" s="6">
        <f t="shared" si="270"/>
        <v>0</v>
      </c>
      <c r="CB371" s="6">
        <f>IF(AND(CA371&gt;=0,CA371&lt;Pieņēmumi!$CU$49),0,
IF(AND(CA371&gt;=Pieņēmumi!$CU$49,CA371&lt;Pieņēmumi!$CU$50),"Mazs",
IF(AND(CA371&gt;=Pieņēmumi!$CU$50,CA371&lt;Pieņēmumi!$CU$51),"Vidējs","Liels")))</f>
        <v>0</v>
      </c>
      <c r="CC371" s="9">
        <f>IF(CB371="Mazs",Pieņēmumi!$CU$34*BZ371,IF(CB371="Vidējs",Pieņēmumi!$CU$35*BZ371,IF(CB371="Liels",Pieņēmumi!$CU$37*BZ371,0)))</f>
        <v>0</v>
      </c>
      <c r="CD371" s="9">
        <f>IF(CB371="Mazs",(Pieņēmumi!$CU$35-Pieņēmumi!$CU$34)*BZ371,0)</f>
        <v>0</v>
      </c>
      <c r="CE371">
        <v>0</v>
      </c>
      <c r="CF371">
        <v>0</v>
      </c>
      <c r="CG371" s="2">
        <v>0</v>
      </c>
      <c r="CH371" s="6">
        <f>ROUNDUP(IF($A371=1,CE371/Pieņēmumi!$DE$42,IF($A371=2,CE371/Pieņēmumi!$DE$43,IF($A371=3,CE371/Pieņēmumi!$DE$44,CE371/Pieņēmumi!$DE$45))),$CH$10)</f>
        <v>0</v>
      </c>
      <c r="CI371" s="6">
        <f t="shared" si="271"/>
        <v>0</v>
      </c>
      <c r="CJ371" s="6">
        <f>IF(AND(CI371&gt;=0,CI371&lt;Pieņēmumi!$DE$49),0,
IF(AND(CI371&gt;=Pieņēmumi!$DE$49,CI371&lt;Pieņēmumi!$DE$50),"Mazs",
IF(AND(CI371&gt;=Pieņēmumi!$DE$50,CI371&lt;Pieņēmumi!$DE$51),"Vidējs","Liels")))</f>
        <v>0</v>
      </c>
      <c r="CK371" s="9">
        <f>IF(CJ371="Mazs",Pieņēmumi!$DE$34*CH371,IF(CJ371="Vidējs",Pieņēmumi!$DE$35*CH371,IF(CJ371="Liels",Pieņēmumi!$DE$37*CH371,0)))</f>
        <v>0</v>
      </c>
      <c r="CL371" s="9">
        <f>IF(CJ371="Mazs",(Pieņēmumi!$DE$35-Pieņēmumi!$DE$34)*CH371,0)</f>
        <v>0</v>
      </c>
      <c r="CM371">
        <v>0</v>
      </c>
      <c r="CN371">
        <v>0</v>
      </c>
      <c r="CO371" s="2">
        <v>0</v>
      </c>
      <c r="CP371" s="6">
        <f>ROUNDUP(IF($A371=1,CM371/Pieņēmumi!$DO$42,IF($A371=2,CM371/Pieņēmumi!$DO$43,IF($A371=3,CM371/Pieņēmumi!$DO$44,CM371/Pieņēmumi!$DO$45))),$CP$10)</f>
        <v>0</v>
      </c>
      <c r="CQ371" s="6">
        <f t="shared" si="272"/>
        <v>0</v>
      </c>
      <c r="CR371" s="6">
        <f>IF(AND(CQ371&gt;=0,CQ371&lt;Pieņēmumi!$DO$49),0,
IF(AND(CQ371&gt;=Pieņēmumi!$DO$49,CQ371&lt;Pieņēmumi!$DO$50),"Mazs",
IF(AND(CQ371&gt;=Pieņēmumi!$DO$50,CQ371&lt;Pieņēmumi!$DO$51),"Vidējs","Liels")))</f>
        <v>0</v>
      </c>
      <c r="CS371" s="9">
        <f>IF(CR371="Mazs",Pieņēmumi!$DO$34*CP371,IF(CR371="Vidējs",Pieņēmumi!$DO$35*CP371,IF(CR371="Liels",Pieņēmumi!$DO$37*CP371,0)))</f>
        <v>0</v>
      </c>
      <c r="CT371" s="9">
        <f>IF(CR371="Mazs",(Pieņēmumi!$DO$35-Pieņēmumi!$DO$34)*CP371,0)</f>
        <v>0</v>
      </c>
      <c r="CU371" s="6">
        <f t="shared" si="273"/>
        <v>63</v>
      </c>
      <c r="CV371" s="6">
        <f t="shared" si="274"/>
        <v>6</v>
      </c>
      <c r="CW371" s="2">
        <f t="shared" si="275"/>
        <v>10.5</v>
      </c>
      <c r="CX371" t="str">
        <f t="shared" si="276"/>
        <v>Mazā</v>
      </c>
    </row>
    <row r="372" spans="1:102" x14ac:dyDescent="0.25">
      <c r="A372" s="5">
        <v>3</v>
      </c>
      <c r="B372" s="23">
        <v>0.3947717456573282</v>
      </c>
      <c r="C372">
        <v>8</v>
      </c>
      <c r="D372">
        <v>1</v>
      </c>
      <c r="E372" s="2">
        <f t="shared" si="292"/>
        <v>8</v>
      </c>
      <c r="F372" s="6">
        <f>ROUNDUP(IF($A372=1,C372/Pieņēmumi!$B$39,IF($A372=2,C372/Pieņēmumi!$B$40,IF($A372=3,C372/Pieņēmumi!$B$41,C372/Pieņēmumi!$B$42))),$F$10)</f>
        <v>1</v>
      </c>
      <c r="G372" s="6">
        <f t="shared" si="261"/>
        <v>8</v>
      </c>
      <c r="H372" s="6" t="str">
        <f>IF(AND(G372&gt;=0,G372&lt;Pieņēmumi!$B$46),0,
IF(AND(G372&gt;= Pieņēmumi!$B$46,G372&lt;Pieņēmumi!$B$47), "Mikro",
IF(AND(G372&gt;=Pieņēmumi!$B$47,G372&lt;Pieņēmumi!$B$48), "Mazs",
IF(AND(G372&gt;=Pieņēmumi!$B$48,G372&lt;Pieņēmumi!$B$49), "Vidējs","Liels"))))</f>
        <v>Mazs</v>
      </c>
      <c r="I372" s="9">
        <f>IF(H372="Mikro",Pieņēmumi!$B$31*F372*0.5,
IF(H372="Mazs",Pieņēmumi!$B$31*F372,
IF(H372="Vidējs",Pieņēmumi!$B$32*F372,
IF(H372="Liels",Pieņēmumi!$B$34*F372,
0))))</f>
        <v>0.71584189231248063</v>
      </c>
      <c r="J372" s="9">
        <f>IF(H372="Mikro",Pieņēmumi!$B$31*F372*0.5,0)</f>
        <v>0</v>
      </c>
      <c r="K372">
        <v>4</v>
      </c>
      <c r="L372">
        <v>1</v>
      </c>
      <c r="M372" s="2">
        <f t="shared" si="293"/>
        <v>4</v>
      </c>
      <c r="N372" s="6">
        <f>ROUNDUP(IF($A372=1,K372/Pieņēmumi!$L$39,IF($A372=2,K372/Pieņēmumi!$L$40,IF($A372=3,K372/Pieņēmumi!$L$41,K372/Pieņēmumi!$L$42))),$N$10)</f>
        <v>1</v>
      </c>
      <c r="O372" s="6">
        <f t="shared" si="262"/>
        <v>4</v>
      </c>
      <c r="P372" s="6" t="str">
        <f>IF(AND(O372&gt;=0,O372&lt;Pieņēmumi!$L$46),0,
IF(AND(O372&gt;= Pieņēmumi!$L$46,O372&lt;Pieņēmumi!$L$47), "Mikro",
IF(AND(O372&gt;=Pieņēmumi!$L$47,O372&lt;Pieņēmumi!$L$48), "Mazs",
IF(AND(O372&gt;=Pieņēmumi!$L$48,O372&lt;Pieņēmumi!$L$49), "Vidējs","Liels"))))</f>
        <v>Mikro</v>
      </c>
      <c r="Q372" s="9">
        <f>IF(P372="Mikro",Pieņēmumi!$L$31*N372*0.5,
IF(P372="Mazs",Pieņēmumi!$L$31*N372,
IF(P372="Vidējs",Pieņēmumi!$L$32*N372,
IF(P372="Liels",Pieņēmumi!$L$34*N372,
0))))</f>
        <v>0.3734827264239029</v>
      </c>
      <c r="R372" s="9">
        <f>IF(P372="Mikro",Pieņēmumi!$L$31*N372*0.5,0)</f>
        <v>0.3734827264239029</v>
      </c>
      <c r="S372">
        <v>7</v>
      </c>
      <c r="T372">
        <v>1</v>
      </c>
      <c r="U372" s="2">
        <f t="shared" si="294"/>
        <v>7</v>
      </c>
      <c r="V372" s="6">
        <f>ROUNDUP(IF($A372=1,S372/Pieņēmumi!$V$39,IF($A372=2,S372/Pieņēmumi!$V$40,IF($A372=3,S372/Pieņēmumi!$V$41,S372/Pieņēmumi!$V$42))),$V$10)</f>
        <v>1</v>
      </c>
      <c r="W372" s="6">
        <f t="shared" si="263"/>
        <v>7</v>
      </c>
      <c r="X372" s="6" t="str">
        <f>IF(AND(W372&gt;=0,W372&lt;Pieņēmumi!$V$46),0,
IF(AND(W372&gt;= Pieņēmumi!$V$46,W372&lt;Pieņēmumi!$V$47), "Mikro",
IF(AND(W372&gt;=Pieņēmumi!$V$47,W372&lt;Pieņēmumi!$V$48), "Mazs",
IF(AND(W372&gt;=Pieņēmumi!$V$48,W372&lt;Pieņēmumi!$V$49), "Vidējs","Liels"))))</f>
        <v>Mikro</v>
      </c>
      <c r="Y372" s="9">
        <f>IF(X372="Mikro",Pieņēmumi!$V$31*V372*0.5,
IF(X372="Mazs",Pieņēmumi!$V$31*V372,
IF(X372="Vidējs",Pieņēmumi!$V$32*V372,
IF(X372="Liels",Pieņēmumi!$V$34*V372,
0))))</f>
        <v>0.38904450669156554</v>
      </c>
      <c r="Z372" s="9">
        <f>IF(X372="Mikro",Pieņēmumi!$V$31*V372*0.5,0)</f>
        <v>0.38904450669156554</v>
      </c>
      <c r="AA372">
        <v>8</v>
      </c>
      <c r="AB372">
        <v>1</v>
      </c>
      <c r="AC372" s="2">
        <f t="shared" si="295"/>
        <v>8</v>
      </c>
      <c r="AD372" s="6">
        <f>ROUNDUP(IF($A372=1,AA372/Pieņēmumi!$AF$39,IF($A372=2,AA372/Pieņēmumi!$AF$40,IF($A372=3,AA372/Pieņēmumi!$AF$41,AA372/Pieņēmumi!$AF$42))),$AD$10)</f>
        <v>1</v>
      </c>
      <c r="AE372" s="6">
        <f t="shared" si="264"/>
        <v>8</v>
      </c>
      <c r="AF372" s="6" t="str">
        <f>IF(AND(AE372&gt;=0,AE372&lt;Pieņēmumi!$AF$46),0,
IF(AND(AE372&gt;= Pieņēmumi!$AF$46,AE372&lt;Pieņēmumi!$AF$47), "Mikro",
IF(AND(AE372&gt;=Pieņēmumi!$AF$47,AE372&lt;Pieņēmumi!$AF$48), "Mazs",
IF(AND(AE372&gt;=Pieņēmumi!$AF$48,AE372&lt;Pieņēmumi!$AF$49), "Vidējs","Liels"))))</f>
        <v>Mazs</v>
      </c>
      <c r="AG372" s="9">
        <f>IF(AF372="Mikro",Pieņēmumi!$AF$31*AD372*0.5,
IF(AF372="Mazs",Pieņēmumi!$AF$31*AD372,
IF(AF372="Vidējs",Pieņēmumi!$AF$32*AD372,
IF(AF372="Liels",Pieņēmumi!$AF$34*AD372,
0))))</f>
        <v>0.84033613445378152</v>
      </c>
      <c r="AH372" s="9">
        <f>IF(AF372="Mikro",Pieņēmumi!$AF$31*AD372*0.5,0)</f>
        <v>0</v>
      </c>
      <c r="AI372">
        <v>7</v>
      </c>
      <c r="AJ372">
        <v>1</v>
      </c>
      <c r="AK372" s="2">
        <f t="shared" si="297"/>
        <v>7</v>
      </c>
      <c r="AL372" s="6">
        <f>ROUNDUP(IF($A372=1,AI372/Pieņēmumi!$AR$39,IF($A372=2,AI372/Pieņēmumi!$AR$40,IF($A372=3,AI372/Pieņēmumi!$AR$41,AI372/Pieņēmumi!$AR$42))),$AL$10)</f>
        <v>1</v>
      </c>
      <c r="AM372" s="6">
        <f t="shared" si="265"/>
        <v>7</v>
      </c>
      <c r="AN372" s="6" t="str">
        <f>IF(AND(AM372&gt;=0,AM372&lt;Pieņēmumi!$AR$46),0,
IF(AND(AM372&gt;= Pieņēmumi!$AR$46,AM372&lt;Pieņēmumi!$AR$47), "Mikro",
IF(AND(AM372&gt;=Pieņēmumi!$AR$47,AM372&lt;Pieņēmumi!$AR$48), "Mazs",
IF(AND(AM372&gt;=Pieņēmumi!$AR$48,AM372&lt;Pieņēmumi!$AR$49), "Vidējs","Liels"))))</f>
        <v>Mikro</v>
      </c>
      <c r="AO372" s="9">
        <f>IF(AN372="Mikro",Pieņēmumi!$AR$31*AL372*0.5,
IF(AN372="Mazs",Pieņēmumi!$AR$31*AL372,
IF(AN372="Vidējs",Pieņēmumi!$AR$32*AL372,
IF(AN372="Liels",Pieņēmumi!$AR$34*AL372,
0))))</f>
        <v>0.45129162776221604</v>
      </c>
      <c r="AP372" s="9">
        <f>IF(AN372="Mikro",Pieņēmumi!$AR$31*AL372*0.5,0)</f>
        <v>0.45129162776221604</v>
      </c>
      <c r="AQ372">
        <v>10</v>
      </c>
      <c r="AR372">
        <v>1</v>
      </c>
      <c r="AS372" s="2">
        <f t="shared" si="288"/>
        <v>10</v>
      </c>
      <c r="AT372" s="6">
        <f>ROUNDUP(IF($A372=1,AQ372/Pieņēmumi!$BC$39,IF($A372=2,AQ372/Pieņēmumi!$BC$40,IF($A372=3,AQ372/Pieņēmumi!$BC$41,AQ372/Pieņēmumi!$BC$42))),$AT$10)</f>
        <v>1</v>
      </c>
      <c r="AU372" s="6">
        <f t="shared" si="266"/>
        <v>10</v>
      </c>
      <c r="AV372" s="6" t="str">
        <f>IF(AND(AU372&gt;=0,AU372&lt;Pieņēmumi!$BC$46),0,
IF(AND(AU372&gt;= Pieņēmumi!$BC$46,AU372&lt;Pieņēmumi!$BC$47), "Mikro",
IF(AND(AU372&gt;=Pieņēmumi!$BC$47,AU372&lt;Pieņēmumi!$BC$48), "Mazs",
IF(AND(AU372&gt;=Pieņēmumi!$BC$48,AU372&lt;Pieņēmumi!$BC$49), "Vidējs","Liels"))))</f>
        <v>Mazs</v>
      </c>
      <c r="AW372" s="9">
        <f>IF(AV372="Mikro",Pieņēmumi!$BC$31*AT372*0.5,
IF(AV372="Mazs",Pieņēmumi!$BC$31*AT372,
IF(AV372="Vidējs",Pieņēmumi!$BC$32*AT372,
IF(AV372="Liels",Pieņēmumi!$BC$34*AT372,
0))))</f>
        <v>0.96483037659508253</v>
      </c>
      <c r="AX372" s="9">
        <f>IF(AV372="Mikro",Pieņēmumi!$BC$31*AT372*0.5,0)</f>
        <v>0</v>
      </c>
      <c r="AY372">
        <v>9</v>
      </c>
      <c r="AZ372">
        <v>1</v>
      </c>
      <c r="BA372" s="2">
        <f t="shared" ref="BA372:BA381" si="298">AY372/AZ372</f>
        <v>9</v>
      </c>
      <c r="BB372" s="6">
        <f>ROUNDUP(IF($A372=1,AY372/Pieņēmumi!$BN$39,IF($A372=2,AY372/Pieņēmumi!$BN$40,IF($A372=3,AY372/Pieņēmumi!$BN$41,AY372/Pieņēmumi!$BN$42))),$BB$10)</f>
        <v>1</v>
      </c>
      <c r="BC372" s="6">
        <f t="shared" si="267"/>
        <v>9</v>
      </c>
      <c r="BD372" s="6" t="str">
        <f>IF(AND(BC372&gt;=0,BC372&lt;Pieņēmumi!$BN$46),0,
IF(AND(BC372&gt;= Pieņēmumi!$BN$46,BC372&lt;Pieņēmumi!$BN$47), "Mikro",
IF(AND(BC372&gt;=Pieņēmumi!$BN$47,BC372&lt;Pieņēmumi!$BN$48), "Mazs",
IF(AND(BC372&gt;=Pieņēmumi!$BN$48,BC372&lt;Pieņēmumi!$BN$49), "Vidējs","Liels"))))</f>
        <v>Mazs</v>
      </c>
      <c r="BE372" s="9">
        <f>IF(BD372="Mikro",Pieņēmumi!$BN$31*BB372*0.5,
IF(BD372="Mazs",Pieņēmumi!$BN$31*BB372,
IF(BD372="Vidējs",Pieņēmumi!$BN$32*BB372,
IF(BD372="Liels",Pieņēmumi!$BN$34*BB372,
0))))</f>
        <v>1.0270774976657331</v>
      </c>
      <c r="BF372" s="9">
        <f>IF(BD372="Mikro",Pieņēmumi!$BN$31*BB372*0.5,0)</f>
        <v>0</v>
      </c>
      <c r="BG372">
        <v>7</v>
      </c>
      <c r="BH372">
        <v>1</v>
      </c>
      <c r="BI372" s="2">
        <f t="shared" ref="BI372:BI381" si="299">BG372/BH372</f>
        <v>7</v>
      </c>
      <c r="BJ372" s="6">
        <f>ROUNDUP(IF($A372=1,BG372/Pieņēmumi!$BY$39,IF($A372=2,BG372/Pieņēmumi!$BY$40,IF($A372=3,BG372/Pieņēmumi!$BY$41,BG372/Pieņēmumi!$BY$42))),$BJ$10)</f>
        <v>1</v>
      </c>
      <c r="BK372" s="6">
        <f t="shared" si="268"/>
        <v>7</v>
      </c>
      <c r="BL372" s="6" t="str">
        <f>IF(AND(BK372&gt;=0,BK372&lt;Pieņēmumi!$BY$46),0,
IF(AND(BK372&gt;= Pieņēmumi!$BY$46,BK372&lt;Pieņēmumi!$BY$47), "Mikro",
IF(AND(BK372&gt;=Pieņēmumi!$BY$47,BK372&lt;Pieņēmumi!$BY$48), "Mazs",
IF(AND(BK372&gt;=Pieņēmumi!$BY$48,BK372&lt;Pieņēmumi!$BY$49), "Vidējs","Liels"))))</f>
        <v>Mikro</v>
      </c>
      <c r="BM372" s="9">
        <f>IF(BL372="Mikro",Pieņēmumi!$BY$31*BJ372*0.5,
IF(BL372="Mazs",Pieņēmumi!$BY$31*BJ372,
IF(BL372="Vidējs",Pieņēmumi!$BY$32*BJ372,
IF(BL372="Liels",Pieņēmumi!$BY$34*BJ372,
0))))</f>
        <v>0.54466230936819171</v>
      </c>
      <c r="BN372" s="9">
        <f>IF(BL372="Mikro",Pieņēmumi!$BY$31*BJ372*0.5,0)</f>
        <v>0.54466230936819171</v>
      </c>
      <c r="BO372">
        <v>10</v>
      </c>
      <c r="BP372">
        <v>1</v>
      </c>
      <c r="BQ372" s="2">
        <f t="shared" ref="BQ372:BQ381" si="300">BO372/BP372</f>
        <v>10</v>
      </c>
      <c r="BR372" s="6">
        <f>ROUNDUP(IF($A372=1,BO372/Pieņēmumi!$CJ$39,IF($A372=2,BO372/Pieņēmumi!$CJ$40,IF($A372=3,BO372/Pieņēmumi!$CJ$41,BO372/Pieņēmumi!$CJ$42))),$BR$10)</f>
        <v>1</v>
      </c>
      <c r="BS372" s="6">
        <f t="shared" si="269"/>
        <v>10</v>
      </c>
      <c r="BT372" s="6" t="str">
        <f>IF(AND(BS372&gt;=0,BS372&lt;Pieņēmumi!$CJ$46),0,
IF(AND(BS372&gt;= Pieņēmumi!$CJ$46,BS372&lt;Pieņēmumi!$CJ$47), "Mikro",
IF(AND(BS372&gt;=Pieņēmumi!$CJ$47,BS372&lt;Pieņēmumi!$CJ$48), "Mazs",
IF(AND(BS372&gt;=Pieņēmumi!$CJ$48,BS372&lt;Pieņēmumi!$CJ$49), "Vidējs","Liels"))))</f>
        <v>Mazs</v>
      </c>
      <c r="BU372" s="9">
        <f>IF(BT372="Mikro",Pieņēmumi!$CJ$31*BR372*0.5,
IF(BT372="Mazs",Pieņēmumi!$CJ$31*BR372,
IF(BT372="Vidējs",Pieņēmumi!$CJ$32*BR372,
IF(BT372="Liels",Pieņēmumi!$CJ$34*BR372,
0))))</f>
        <v>1.0893246187363834</v>
      </c>
      <c r="BV372" s="9">
        <f>IF(BT372="Mikro",Pieņēmumi!$CJ$31*BR372*0.5,0)</f>
        <v>0</v>
      </c>
      <c r="BW372">
        <v>0</v>
      </c>
      <c r="BX372">
        <v>0</v>
      </c>
      <c r="BY372" s="2">
        <v>0</v>
      </c>
      <c r="BZ372" s="6">
        <f>ROUNDUP(IF($A372=1,BW372/Pieņēmumi!$CU$42,IF($A372=2,BW372/Pieņēmumi!$CU$43,IF($A372=3,BW372/Pieņēmumi!$CU$44,BW372/Pieņēmumi!$CU$45))),$CH$10)</f>
        <v>0</v>
      </c>
      <c r="CA372" s="6">
        <f t="shared" si="270"/>
        <v>0</v>
      </c>
      <c r="CB372" s="6">
        <f>IF(AND(CA372&gt;=0,CA372&lt;Pieņēmumi!$CU$49),0,
IF(AND(CA372&gt;=Pieņēmumi!$CU$49,CA372&lt;Pieņēmumi!$CU$50),"Mazs",
IF(AND(CA372&gt;=Pieņēmumi!$CU$50,CA372&lt;Pieņēmumi!$CU$51),"Vidējs","Liels")))</f>
        <v>0</v>
      </c>
      <c r="CC372" s="9">
        <f>IF(CB372="Mazs",Pieņēmumi!$CU$34*BZ372,IF(CB372="Vidējs",Pieņēmumi!$CU$35*BZ372,IF(CB372="Liels",Pieņēmumi!$CU$37*BZ372,0)))</f>
        <v>0</v>
      </c>
      <c r="CD372" s="9">
        <f>IF(CB372="Mazs",(Pieņēmumi!$CU$35-Pieņēmumi!$CU$34)*BZ372,0)</f>
        <v>0</v>
      </c>
      <c r="CE372">
        <v>0</v>
      </c>
      <c r="CF372">
        <v>0</v>
      </c>
      <c r="CG372" s="2">
        <v>0</v>
      </c>
      <c r="CH372" s="6">
        <f>ROUNDUP(IF($A372=1,CE372/Pieņēmumi!$DE$42,IF($A372=2,CE372/Pieņēmumi!$DE$43,IF($A372=3,CE372/Pieņēmumi!$DE$44,CE372/Pieņēmumi!$DE$45))),$CH$10)</f>
        <v>0</v>
      </c>
      <c r="CI372" s="6">
        <f t="shared" si="271"/>
        <v>0</v>
      </c>
      <c r="CJ372" s="6">
        <f>IF(AND(CI372&gt;=0,CI372&lt;Pieņēmumi!$DE$49),0,
IF(AND(CI372&gt;=Pieņēmumi!$DE$49,CI372&lt;Pieņēmumi!$DE$50),"Mazs",
IF(AND(CI372&gt;=Pieņēmumi!$DE$50,CI372&lt;Pieņēmumi!$DE$51),"Vidējs","Liels")))</f>
        <v>0</v>
      </c>
      <c r="CK372" s="9">
        <f>IF(CJ372="Mazs",Pieņēmumi!$DE$34*CH372,IF(CJ372="Vidējs",Pieņēmumi!$DE$35*CH372,IF(CJ372="Liels",Pieņēmumi!$DE$37*CH372,0)))</f>
        <v>0</v>
      </c>
      <c r="CL372" s="9">
        <f>IF(CJ372="Mazs",(Pieņēmumi!$DE$35-Pieņēmumi!$DE$34)*CH372,0)</f>
        <v>0</v>
      </c>
      <c r="CM372">
        <v>0</v>
      </c>
      <c r="CN372">
        <v>0</v>
      </c>
      <c r="CO372" s="2">
        <v>0</v>
      </c>
      <c r="CP372" s="6">
        <f>ROUNDUP(IF($A372=1,CM372/Pieņēmumi!$DO$42,IF($A372=2,CM372/Pieņēmumi!$DO$43,IF($A372=3,CM372/Pieņēmumi!$DO$44,CM372/Pieņēmumi!$DO$45))),$CP$10)</f>
        <v>0</v>
      </c>
      <c r="CQ372" s="6">
        <f t="shared" si="272"/>
        <v>0</v>
      </c>
      <c r="CR372" s="6">
        <f>IF(AND(CQ372&gt;=0,CQ372&lt;Pieņēmumi!$DO$49),0,
IF(AND(CQ372&gt;=Pieņēmumi!$DO$49,CQ372&lt;Pieņēmumi!$DO$50),"Mazs",
IF(AND(CQ372&gt;=Pieņēmumi!$DO$50,CQ372&lt;Pieņēmumi!$DO$51),"Vidējs","Liels")))</f>
        <v>0</v>
      </c>
      <c r="CS372" s="9">
        <f>IF(CR372="Mazs",Pieņēmumi!$DO$34*CP372,IF(CR372="Vidējs",Pieņēmumi!$DO$35*CP372,IF(CR372="Liels",Pieņēmumi!$DO$37*CP372,0)))</f>
        <v>0</v>
      </c>
      <c r="CT372" s="9">
        <f>IF(CR372="Mazs",(Pieņēmumi!$DO$35-Pieņēmumi!$DO$34)*CP372,0)</f>
        <v>0</v>
      </c>
      <c r="CU372" s="6">
        <f t="shared" si="273"/>
        <v>70</v>
      </c>
      <c r="CV372" s="6">
        <f t="shared" si="274"/>
        <v>9</v>
      </c>
      <c r="CW372" s="2">
        <f t="shared" si="275"/>
        <v>7.7777777777777777</v>
      </c>
      <c r="CX372" t="str">
        <f t="shared" si="276"/>
        <v>Mazā</v>
      </c>
    </row>
    <row r="373" spans="1:102" x14ac:dyDescent="0.25">
      <c r="A373" s="5">
        <v>3</v>
      </c>
      <c r="B373" s="23">
        <v>0.39377652778192318</v>
      </c>
      <c r="C373">
        <v>35</v>
      </c>
      <c r="D373">
        <v>2</v>
      </c>
      <c r="E373" s="2">
        <f t="shared" si="292"/>
        <v>17.5</v>
      </c>
      <c r="F373" s="6">
        <f>ROUNDUP(IF($A373=1,C373/Pieņēmumi!$B$39,IF($A373=2,C373/Pieņēmumi!$B$40,IF($A373=3,C373/Pieņēmumi!$B$41,C373/Pieņēmumi!$B$42))),$F$10)</f>
        <v>2</v>
      </c>
      <c r="G373" s="6">
        <f t="shared" si="261"/>
        <v>17.5</v>
      </c>
      <c r="H373" s="6" t="str">
        <f>IF(AND(G373&gt;=0,G373&lt;Pieņēmumi!$B$46),0,
IF(AND(G373&gt;= Pieņēmumi!$B$46,G373&lt;Pieņēmumi!$B$47), "Mikro",
IF(AND(G373&gt;=Pieņēmumi!$B$47,G373&lt;Pieņēmumi!$B$48), "Mazs",
IF(AND(G373&gt;=Pieņēmumi!$B$48,G373&lt;Pieņēmumi!$B$49), "Vidējs","Liels"))))</f>
        <v>Vidējs</v>
      </c>
      <c r="I373" s="9">
        <f>IF(H373="Mikro",Pieņēmumi!$B$31*F373*0.5,
IF(H373="Mazs",Pieņēmumi!$B$31*F373,
IF(H373="Vidējs",Pieņēmumi!$B$32*F373,
IF(H373="Liels",Pieņēmumi!$B$34*F373,
0))))</f>
        <v>1.614987080103359</v>
      </c>
      <c r="J373" s="9">
        <f>IF(H373="Mikro",Pieņēmumi!$B$31*F373*0.5,0)</f>
        <v>0</v>
      </c>
      <c r="K373">
        <v>31</v>
      </c>
      <c r="L373">
        <v>2</v>
      </c>
      <c r="M373" s="2">
        <f t="shared" si="293"/>
        <v>15.5</v>
      </c>
      <c r="N373" s="6">
        <f>ROUNDUP(IF($A373=1,K373/Pieņēmumi!$L$39,IF($A373=2,K373/Pieņēmumi!$L$40,IF($A373=3,K373/Pieņēmumi!$L$41,K373/Pieņēmumi!$L$42))),$N$10)</f>
        <v>2</v>
      </c>
      <c r="O373" s="6">
        <f t="shared" si="262"/>
        <v>15.5</v>
      </c>
      <c r="P373" s="6" t="str">
        <f>IF(AND(O373&gt;=0,O373&lt;Pieņēmumi!$L$46),0,
IF(AND(O373&gt;= Pieņēmumi!$L$46,O373&lt;Pieņēmumi!$L$47), "Mikro",
IF(AND(O373&gt;=Pieņēmumi!$L$47,O373&lt;Pieņēmumi!$L$48), "Mazs",
IF(AND(O373&gt;=Pieņēmumi!$L$48,O373&lt;Pieņēmumi!$L$49), "Vidējs","Liels"))))</f>
        <v>Vidējs</v>
      </c>
      <c r="Q373" s="9">
        <f>IF(P373="Mikro",Pieņēmumi!$L$31*N373*0.5,
IF(P373="Mazs",Pieņēmumi!$L$31*N373,
IF(P373="Vidējs",Pieņēmumi!$L$32*N373,
IF(P373="Liels",Pieņēmumi!$L$34*N373,
0))))</f>
        <v>1.6795865633074938</v>
      </c>
      <c r="R373" s="9">
        <f>IF(P373="Mikro",Pieņēmumi!$L$31*N373*0.5,0)</f>
        <v>0</v>
      </c>
      <c r="S373">
        <v>30</v>
      </c>
      <c r="T373">
        <v>2</v>
      </c>
      <c r="U373" s="2">
        <f t="shared" si="294"/>
        <v>15</v>
      </c>
      <c r="V373" s="6">
        <f>ROUNDUP(IF($A373=1,S373/Pieņēmumi!$V$39,IF($A373=2,S373/Pieņēmumi!$V$40,IF($A373=3,S373/Pieņēmumi!$V$41,S373/Pieņēmumi!$V$42))),$V$10)</f>
        <v>2</v>
      </c>
      <c r="W373" s="6">
        <f t="shared" si="263"/>
        <v>15</v>
      </c>
      <c r="X373" s="6" t="str">
        <f>IF(AND(W373&gt;=0,W373&lt;Pieņēmumi!$V$46),0,
IF(AND(W373&gt;= Pieņēmumi!$V$46,W373&lt;Pieņēmumi!$V$47), "Mikro",
IF(AND(W373&gt;=Pieņēmumi!$V$47,W373&lt;Pieņēmumi!$V$48), "Mazs",
IF(AND(W373&gt;=Pieņēmumi!$V$48,W373&lt;Pieņēmumi!$V$49), "Vidējs","Liels"))))</f>
        <v>Vidējs</v>
      </c>
      <c r="Y373" s="9">
        <f>IF(X373="Mikro",Pieņēmumi!$V$31*V373*0.5,
IF(X373="Mazs",Pieņēmumi!$V$31*V373,
IF(X373="Vidējs",Pieņēmumi!$V$32*V373,
IF(X373="Liels",Pieņēmumi!$V$34*V373,
0))))</f>
        <v>1.7441860465116281</v>
      </c>
      <c r="Z373" s="9">
        <f>IF(X373="Mikro",Pieņēmumi!$V$31*V373*0.5,0)</f>
        <v>0</v>
      </c>
      <c r="AA373">
        <v>28</v>
      </c>
      <c r="AB373">
        <v>2</v>
      </c>
      <c r="AC373" s="2">
        <f t="shared" si="295"/>
        <v>14</v>
      </c>
      <c r="AD373" s="6">
        <f>ROUNDUP(IF($A373=1,AA373/Pieņēmumi!$AF$39,IF($A373=2,AA373/Pieņēmumi!$AF$40,IF($A373=3,AA373/Pieņēmumi!$AF$41,AA373/Pieņēmumi!$AF$42))),$AD$10)</f>
        <v>2</v>
      </c>
      <c r="AE373" s="6">
        <f t="shared" si="264"/>
        <v>14</v>
      </c>
      <c r="AF373" s="6" t="str">
        <f>IF(AND(AE373&gt;=0,AE373&lt;Pieņēmumi!$AF$46),0,
IF(AND(AE373&gt;= Pieņēmumi!$AF$46,AE373&lt;Pieņēmumi!$AF$47), "Mikro",
IF(AND(AE373&gt;=Pieņēmumi!$AF$47,AE373&lt;Pieņēmumi!$AF$48), "Mazs",
IF(AND(AE373&gt;=Pieņēmumi!$AF$48,AE373&lt;Pieņēmumi!$AF$49), "Vidējs","Liels"))))</f>
        <v>Vidējs</v>
      </c>
      <c r="AG373" s="9">
        <f>IF(AF373="Mikro",Pieņēmumi!$AF$31*AD373*0.5,
IF(AF373="Mazs",Pieņēmumi!$AF$31*AD373,
IF(AF373="Vidējs",Pieņēmumi!$AF$32*AD373,
IF(AF373="Liels",Pieņēmumi!$AF$34*AD373,
0))))</f>
        <v>2.0671834625323</v>
      </c>
      <c r="AH373" s="9">
        <f>IF(AF373="Mikro",Pieņēmumi!$AF$31*AD373*0.5,0)</f>
        <v>0</v>
      </c>
      <c r="AI373">
        <v>33</v>
      </c>
      <c r="AJ373">
        <v>2</v>
      </c>
      <c r="AK373" s="2">
        <f t="shared" si="297"/>
        <v>16.5</v>
      </c>
      <c r="AL373" s="6">
        <f>ROUNDUP(IF($A373=1,AI373/Pieņēmumi!$AR$39,IF($A373=2,AI373/Pieņēmumi!$AR$40,IF($A373=3,AI373/Pieņēmumi!$AR$41,AI373/Pieņēmumi!$AR$42))),$AL$10)</f>
        <v>2</v>
      </c>
      <c r="AM373" s="6">
        <f t="shared" si="265"/>
        <v>16.5</v>
      </c>
      <c r="AN373" s="6" t="str">
        <f>IF(AND(AM373&gt;=0,AM373&lt;Pieņēmumi!$AR$46),0,
IF(AND(AM373&gt;= Pieņēmumi!$AR$46,AM373&lt;Pieņēmumi!$AR$47), "Mikro",
IF(AND(AM373&gt;=Pieņēmumi!$AR$47,AM373&lt;Pieņēmumi!$AR$48), "Mazs",
IF(AND(AM373&gt;=Pieņēmumi!$AR$48,AM373&lt;Pieņēmumi!$AR$49), "Vidējs","Liels"))))</f>
        <v>Vidējs</v>
      </c>
      <c r="AO373" s="9">
        <f>IF(AN373="Mikro",Pieņēmumi!$AR$31*AL373*0.5,
IF(AN373="Mazs",Pieņēmumi!$AR$31*AL373,
IF(AN373="Vidējs",Pieņēmumi!$AR$32*AL373,
IF(AN373="Liels",Pieņēmumi!$AR$34*AL373,
0))))</f>
        <v>2.1963824289405687</v>
      </c>
      <c r="AP373" s="9">
        <f>IF(AN373="Mikro",Pieņēmumi!$AR$31*AL373*0.5,0)</f>
        <v>0</v>
      </c>
      <c r="AQ373">
        <v>33</v>
      </c>
      <c r="AR373">
        <v>2</v>
      </c>
      <c r="AS373" s="2">
        <f t="shared" si="288"/>
        <v>16.5</v>
      </c>
      <c r="AT373" s="6">
        <f>ROUNDUP(IF($A373=1,AQ373/Pieņēmumi!$BC$39,IF($A373=2,AQ373/Pieņēmumi!$BC$40,IF($A373=3,AQ373/Pieņēmumi!$BC$41,AQ373/Pieņēmumi!$BC$42))),$AT$10)</f>
        <v>2</v>
      </c>
      <c r="AU373" s="6">
        <f t="shared" si="266"/>
        <v>16.5</v>
      </c>
      <c r="AV373" s="6" t="str">
        <f>IF(AND(AU373&gt;=0,AU373&lt;Pieņēmumi!$BC$46),0,
IF(AND(AU373&gt;= Pieņēmumi!$BC$46,AU373&lt;Pieņēmumi!$BC$47), "Mikro",
IF(AND(AU373&gt;=Pieņēmumi!$BC$47,AU373&lt;Pieņēmumi!$BC$48), "Mazs",
IF(AND(AU373&gt;=Pieņēmumi!$BC$48,AU373&lt;Pieņēmumi!$BC$49), "Vidējs","Liels"))))</f>
        <v>Vidējs</v>
      </c>
      <c r="AW373" s="9">
        <f>IF(AV373="Mikro",Pieņēmumi!$BC$31*AT373*0.5,
IF(AV373="Mazs",Pieņēmumi!$BC$31*AT373,
IF(AV373="Vidējs",Pieņēmumi!$BC$32*AT373,
IF(AV373="Liels",Pieņēmumi!$BC$34*AT373,
0))))</f>
        <v>2.3255813953488373</v>
      </c>
      <c r="AX373" s="9">
        <f>IF(AV373="Mikro",Pieņēmumi!$BC$31*AT373*0.5,0)</f>
        <v>0</v>
      </c>
      <c r="AY373">
        <v>28</v>
      </c>
      <c r="AZ373">
        <v>2</v>
      </c>
      <c r="BA373" s="2">
        <f t="shared" si="298"/>
        <v>14</v>
      </c>
      <c r="BB373" s="6">
        <f>ROUNDUP(IF($A373=1,AY373/Pieņēmumi!$BN$39,IF($A373=2,AY373/Pieņēmumi!$BN$40,IF($A373=3,AY373/Pieņēmumi!$BN$41,AY373/Pieņēmumi!$BN$42))),$BB$10)</f>
        <v>2</v>
      </c>
      <c r="BC373" s="6">
        <f t="shared" si="267"/>
        <v>14</v>
      </c>
      <c r="BD373" s="6" t="str">
        <f>IF(AND(BC373&gt;=0,BC373&lt;Pieņēmumi!$BN$46),0,
IF(AND(BC373&gt;= Pieņēmumi!$BN$46,BC373&lt;Pieņēmumi!$BN$47), "Mikro",
IF(AND(BC373&gt;=Pieņēmumi!$BN$47,BC373&lt;Pieņēmumi!$BN$48), "Mazs",
IF(AND(BC373&gt;=Pieņēmumi!$BN$48,BC373&lt;Pieņēmumi!$BN$49), "Vidējs","Liels"))))</f>
        <v>Vidējs</v>
      </c>
      <c r="BE373" s="9">
        <f>IF(BD373="Mikro",Pieņēmumi!$BN$31*BB373*0.5,
IF(BD373="Mazs",Pieņēmumi!$BN$31*BB373,
IF(BD373="Vidējs",Pieņēmumi!$BN$32*BB373,
IF(BD373="Liels",Pieņēmumi!$BN$34*BB373,
0))))</f>
        <v>2.454780361757106</v>
      </c>
      <c r="BF373" s="9">
        <f>IF(BD373="Mikro",Pieņēmumi!$BN$31*BB373*0.5,0)</f>
        <v>0</v>
      </c>
      <c r="BG373">
        <v>25</v>
      </c>
      <c r="BH373">
        <v>2</v>
      </c>
      <c r="BI373" s="2">
        <f t="shared" si="299"/>
        <v>12.5</v>
      </c>
      <c r="BJ373" s="6">
        <f>ROUNDUP(IF($A373=1,BG373/Pieņēmumi!$BY$39,IF($A373=2,BG373/Pieņēmumi!$BY$40,IF($A373=3,BG373/Pieņēmumi!$BY$41,BG373/Pieņēmumi!$BY$42))),$BJ$10)</f>
        <v>1</v>
      </c>
      <c r="BK373" s="6">
        <f t="shared" si="268"/>
        <v>25</v>
      </c>
      <c r="BL373" s="6" t="str">
        <f>IF(AND(BK373&gt;=0,BK373&lt;Pieņēmumi!$BY$46),0,
IF(AND(BK373&gt;= Pieņēmumi!$BY$46,BK373&lt;Pieņēmumi!$BY$47), "Mikro",
IF(AND(BK373&gt;=Pieņēmumi!$BY$47,BK373&lt;Pieņēmumi!$BY$48), "Mazs",
IF(AND(BK373&gt;=Pieņēmumi!$BY$48,BK373&lt;Pieņēmumi!$BY$49), "Vidējs","Liels"))))</f>
        <v>Liels</v>
      </c>
      <c r="BM373" s="9">
        <f>IF(BL373="Mikro",Pieņēmumi!$BY$31*BJ373*0.5,
IF(BL373="Mazs",Pieņēmumi!$BY$31*BJ373,
IF(BL373="Vidējs",Pieņēmumi!$BY$32*BJ373,
IF(BL373="Liels",Pieņēmumi!$BY$34*BJ373,
0))))</f>
        <v>1.6594516594516593</v>
      </c>
      <c r="BN373" s="9">
        <f>IF(BL373="Mikro",Pieņēmumi!$BY$31*BJ373*0.5,0)</f>
        <v>0</v>
      </c>
      <c r="BO373">
        <v>30</v>
      </c>
      <c r="BP373">
        <v>2</v>
      </c>
      <c r="BQ373" s="2">
        <f t="shared" si="300"/>
        <v>15</v>
      </c>
      <c r="BR373" s="6">
        <f>ROUNDUP(IF($A373=1,BO373/Pieņēmumi!$CJ$39,IF($A373=2,BO373/Pieņēmumi!$CJ$40,IF($A373=3,BO373/Pieņēmumi!$CJ$41,BO373/Pieņēmumi!$CJ$42))),$BR$10)</f>
        <v>2</v>
      </c>
      <c r="BS373" s="6">
        <f t="shared" si="269"/>
        <v>15</v>
      </c>
      <c r="BT373" s="6" t="str">
        <f>IF(AND(BS373&gt;=0,BS373&lt;Pieņēmumi!$CJ$46),0,
IF(AND(BS373&gt;= Pieņēmumi!$CJ$46,BS373&lt;Pieņēmumi!$CJ$47), "Mikro",
IF(AND(BS373&gt;=Pieņēmumi!$CJ$47,BS373&lt;Pieņēmumi!$CJ$48), "Mazs",
IF(AND(BS373&gt;=Pieņēmumi!$CJ$48,BS373&lt;Pieņēmumi!$CJ$49), "Vidējs","Liels"))))</f>
        <v>Vidējs</v>
      </c>
      <c r="BU373" s="9">
        <f>IF(BT373="Mikro",Pieņēmumi!$CJ$31*BR373*0.5,
IF(BT373="Mazs",Pieņēmumi!$CJ$31*BR373,
IF(BT373="Vidējs",Pieņēmumi!$CJ$32*BR373,
IF(BT373="Liels",Pieņēmumi!$CJ$34*BR373,
0))))</f>
        <v>2.5839793281653747</v>
      </c>
      <c r="BV373" s="9">
        <f>IF(BT373="Mikro",Pieņēmumi!$CJ$31*BR373*0.5,0)</f>
        <v>0</v>
      </c>
      <c r="BW373">
        <v>13</v>
      </c>
      <c r="BX373">
        <v>1</v>
      </c>
      <c r="BY373" s="2">
        <f>BW373/BX373</f>
        <v>13</v>
      </c>
      <c r="BZ373" s="6">
        <f>ROUNDUP(IF($A373=1,BW373/Pieņēmumi!$CU$42,IF($A373=2,BW373/Pieņēmumi!$CU$43,IF($A373=3,BW373/Pieņēmumi!$CU$44,BW373/Pieņēmumi!$CU$45))),$CH$10)</f>
        <v>1</v>
      </c>
      <c r="CA373" s="6">
        <f t="shared" si="270"/>
        <v>13</v>
      </c>
      <c r="CB373" s="6" t="str">
        <f>IF(AND(CA373&gt;=0,CA373&lt;Pieņēmumi!$CU$49),0,
IF(AND(CA373&gt;=Pieņēmumi!$CU$49,CA373&lt;Pieņēmumi!$CU$50),"Mazs",
IF(AND(CA373&gt;=Pieņēmumi!$CU$50,CA373&lt;Pieņēmumi!$CU$51),"Vidējs","Liels")))</f>
        <v>Vidējs</v>
      </c>
      <c r="CC373" s="9">
        <f>IF(CB373="Mazs",Pieņēmumi!$CU$34*BZ373,IF(CB373="Vidējs",Pieņēmumi!$CU$35*BZ373,IF(CB373="Liels",Pieņēmumi!$CU$37*BZ373,0)))</f>
        <v>1.3888888888888891</v>
      </c>
      <c r="CD373" s="9">
        <f>IF(CB373="Mazs",(Pieņēmumi!$CU$35-Pieņēmumi!$CU$34)*BZ373,0)</f>
        <v>0</v>
      </c>
      <c r="CE373">
        <v>13</v>
      </c>
      <c r="CF373">
        <v>1</v>
      </c>
      <c r="CG373" s="2">
        <f>CE373/CF373</f>
        <v>13</v>
      </c>
      <c r="CH373" s="6">
        <f>ROUNDUP(IF($A373=1,CE373/Pieņēmumi!$DE$42,IF($A373=2,CE373/Pieņēmumi!$DE$43,IF($A373=3,CE373/Pieņēmumi!$DE$44,CE373/Pieņēmumi!$DE$45))),$CH$10)</f>
        <v>1</v>
      </c>
      <c r="CI373" s="6">
        <f t="shared" si="271"/>
        <v>13</v>
      </c>
      <c r="CJ373" s="6" t="str">
        <f>IF(AND(CI373&gt;=0,CI373&lt;Pieņēmumi!$DE$49),0,
IF(AND(CI373&gt;=Pieņēmumi!$DE$49,CI373&lt;Pieņēmumi!$DE$50),"Mazs",
IF(AND(CI373&gt;=Pieņēmumi!$DE$50,CI373&lt;Pieņēmumi!$DE$51),"Vidējs","Liels")))</f>
        <v>Vidējs</v>
      </c>
      <c r="CK373" s="9">
        <f>IF(CJ373="Mazs",Pieņēmumi!$DE$34*CH373,IF(CJ373="Vidējs",Pieņēmumi!$DE$35*CH373,IF(CJ373="Liels",Pieņēmumi!$DE$37*CH373,0)))</f>
        <v>1.3888888888888891</v>
      </c>
      <c r="CL373" s="9">
        <f>IF(CJ373="Mazs",(Pieņēmumi!$DE$35-Pieņēmumi!$DE$34)*CH373,0)</f>
        <v>0</v>
      </c>
      <c r="CM373">
        <v>16</v>
      </c>
      <c r="CN373">
        <v>1</v>
      </c>
      <c r="CO373" s="2">
        <f>CM373/CN373</f>
        <v>16</v>
      </c>
      <c r="CP373" s="6">
        <f>ROUNDUP(IF($A373=1,CM373/Pieņēmumi!$DO$42,IF($A373=2,CM373/Pieņēmumi!$DO$43,IF($A373=3,CM373/Pieņēmumi!$DO$44,CM373/Pieņēmumi!$DO$45))),$CP$10)</f>
        <v>1</v>
      </c>
      <c r="CQ373" s="6">
        <f t="shared" si="272"/>
        <v>16</v>
      </c>
      <c r="CR373" s="6" t="str">
        <f>IF(AND(CQ373&gt;=0,CQ373&lt;Pieņēmumi!$DO$49),0,
IF(AND(CQ373&gt;=Pieņēmumi!$DO$49,CQ373&lt;Pieņēmumi!$DO$50),"Mazs",
IF(AND(CQ373&gt;=Pieņēmumi!$DO$50,CQ373&lt;Pieņēmumi!$DO$51),"Vidējs","Liels")))</f>
        <v>Vidējs</v>
      </c>
      <c r="CS373" s="9">
        <f>IF(CR373="Mazs",Pieņēmumi!$DO$34*CP373,IF(CR373="Vidējs",Pieņēmumi!$DO$35*CP373,IF(CR373="Liels",Pieņēmumi!$DO$37*CP373,0)))</f>
        <v>1.3888888888888891</v>
      </c>
      <c r="CT373" s="9">
        <f>IF(CR373="Mazs",(Pieņēmumi!$DO$35-Pieņēmumi!$DO$34)*CP373,0)</f>
        <v>0</v>
      </c>
      <c r="CU373" s="6">
        <f t="shared" si="273"/>
        <v>315</v>
      </c>
      <c r="CV373" s="6">
        <f t="shared" si="274"/>
        <v>21</v>
      </c>
      <c r="CW373" s="2">
        <f t="shared" si="275"/>
        <v>15</v>
      </c>
      <c r="CX373" t="str">
        <f t="shared" si="276"/>
        <v>Vidējā</v>
      </c>
    </row>
    <row r="374" spans="1:102" x14ac:dyDescent="0.25">
      <c r="A374" s="5">
        <v>3</v>
      </c>
      <c r="B374" s="23">
        <v>0.39215304235242765</v>
      </c>
      <c r="C374">
        <v>3</v>
      </c>
      <c r="D374">
        <v>1</v>
      </c>
      <c r="E374" s="2">
        <f t="shared" si="292"/>
        <v>3</v>
      </c>
      <c r="F374" s="6">
        <f>ROUNDUP(IF($A374=1,C374/Pieņēmumi!$B$39,IF($A374=2,C374/Pieņēmumi!$B$40,IF($A374=3,C374/Pieņēmumi!$B$41,C374/Pieņēmumi!$B$42))),$F$10)</f>
        <v>1</v>
      </c>
      <c r="G374" s="6">
        <f t="shared" si="261"/>
        <v>3</v>
      </c>
      <c r="H374" s="6" t="str">
        <f>IF(AND(G374&gt;=0,G374&lt;Pieņēmumi!$B$46),0,
IF(AND(G374&gt;= Pieņēmumi!$B$46,G374&lt;Pieņēmumi!$B$47), "Mikro",
IF(AND(G374&gt;=Pieņēmumi!$B$47,G374&lt;Pieņēmumi!$B$48), "Mazs",
IF(AND(G374&gt;=Pieņēmumi!$B$48,G374&lt;Pieņēmumi!$B$49), "Vidējs","Liels"))))</f>
        <v>Mikro</v>
      </c>
      <c r="I374" s="9">
        <f>IF(H374="Mikro",Pieņēmumi!$B$31*F374*0.5,
IF(H374="Mazs",Pieņēmumi!$B$31*F374,
IF(H374="Vidējs",Pieņēmumi!$B$32*F374,
IF(H374="Liels",Pieņēmumi!$B$34*F374,
0))))</f>
        <v>0.35792094615624032</v>
      </c>
      <c r="J374" s="9">
        <f>IF(H374="Mikro",Pieņēmumi!$B$31*F374*0.5,0)</f>
        <v>0.35792094615624032</v>
      </c>
      <c r="K374">
        <v>6</v>
      </c>
      <c r="L374">
        <v>1</v>
      </c>
      <c r="M374" s="2">
        <f t="shared" si="293"/>
        <v>6</v>
      </c>
      <c r="N374" s="6">
        <f>ROUNDUP(IF($A374=1,K374/Pieņēmumi!$L$39,IF($A374=2,K374/Pieņēmumi!$L$40,IF($A374=3,K374/Pieņēmumi!$L$41,K374/Pieņēmumi!$L$42))),$N$10)</f>
        <v>1</v>
      </c>
      <c r="O374" s="6">
        <f t="shared" si="262"/>
        <v>6</v>
      </c>
      <c r="P374" s="6" t="str">
        <f>IF(AND(O374&gt;=0,O374&lt;Pieņēmumi!$L$46),0,
IF(AND(O374&gt;= Pieņēmumi!$L$46,O374&lt;Pieņēmumi!$L$47), "Mikro",
IF(AND(O374&gt;=Pieņēmumi!$L$47,O374&lt;Pieņēmumi!$L$48), "Mazs",
IF(AND(O374&gt;=Pieņēmumi!$L$48,O374&lt;Pieņēmumi!$L$49), "Vidējs","Liels"))))</f>
        <v>Mikro</v>
      </c>
      <c r="Q374" s="9">
        <f>IF(P374="Mikro",Pieņēmumi!$L$31*N374*0.5,
IF(P374="Mazs",Pieņēmumi!$L$31*N374,
IF(P374="Vidējs",Pieņēmumi!$L$32*N374,
IF(P374="Liels",Pieņēmumi!$L$34*N374,
0))))</f>
        <v>0.3734827264239029</v>
      </c>
      <c r="R374" s="9">
        <f>IF(P374="Mikro",Pieņēmumi!$L$31*N374*0.5,0)</f>
        <v>0.3734827264239029</v>
      </c>
      <c r="S374">
        <v>9</v>
      </c>
      <c r="T374">
        <v>1</v>
      </c>
      <c r="U374" s="2">
        <f t="shared" si="294"/>
        <v>9</v>
      </c>
      <c r="V374" s="6">
        <f>ROUNDUP(IF($A374=1,S374/Pieņēmumi!$V$39,IF($A374=2,S374/Pieņēmumi!$V$40,IF($A374=3,S374/Pieņēmumi!$V$41,S374/Pieņēmumi!$V$42))),$V$10)</f>
        <v>1</v>
      </c>
      <c r="W374" s="6">
        <f t="shared" si="263"/>
        <v>9</v>
      </c>
      <c r="X374" s="6" t="str">
        <f>IF(AND(W374&gt;=0,W374&lt;Pieņēmumi!$V$46),0,
IF(AND(W374&gt;= Pieņēmumi!$V$46,W374&lt;Pieņēmumi!$V$47), "Mikro",
IF(AND(W374&gt;=Pieņēmumi!$V$47,W374&lt;Pieņēmumi!$V$48), "Mazs",
IF(AND(W374&gt;=Pieņēmumi!$V$48,W374&lt;Pieņēmumi!$V$49), "Vidējs","Liels"))))</f>
        <v>Mazs</v>
      </c>
      <c r="Y374" s="9">
        <f>IF(X374="Mikro",Pieņēmumi!$V$31*V374*0.5,
IF(X374="Mazs",Pieņēmumi!$V$31*V374,
IF(X374="Vidējs",Pieņēmumi!$V$32*V374,
IF(X374="Liels",Pieņēmumi!$V$34*V374,
0))))</f>
        <v>0.77808901338313108</v>
      </c>
      <c r="Z374" s="9">
        <f>IF(X374="Mikro",Pieņēmumi!$V$31*V374*0.5,0)</f>
        <v>0</v>
      </c>
      <c r="AA374">
        <v>7</v>
      </c>
      <c r="AB374">
        <v>1</v>
      </c>
      <c r="AC374" s="2">
        <f t="shared" si="295"/>
        <v>7</v>
      </c>
      <c r="AD374" s="6">
        <f>ROUNDUP(IF($A374=1,AA374/Pieņēmumi!$AF$39,IF($A374=2,AA374/Pieņēmumi!$AF$40,IF($A374=3,AA374/Pieņēmumi!$AF$41,AA374/Pieņēmumi!$AF$42))),$AD$10)</f>
        <v>1</v>
      </c>
      <c r="AE374" s="6">
        <f t="shared" si="264"/>
        <v>7</v>
      </c>
      <c r="AF374" s="6" t="str">
        <f>IF(AND(AE374&gt;=0,AE374&lt;Pieņēmumi!$AF$46),0,
IF(AND(AE374&gt;= Pieņēmumi!$AF$46,AE374&lt;Pieņēmumi!$AF$47), "Mikro",
IF(AND(AE374&gt;=Pieņēmumi!$AF$47,AE374&lt;Pieņēmumi!$AF$48), "Mazs",
IF(AND(AE374&gt;=Pieņēmumi!$AF$48,AE374&lt;Pieņēmumi!$AF$49), "Vidējs","Liels"))))</f>
        <v>Mikro</v>
      </c>
      <c r="AG374" s="9">
        <f>IF(AF374="Mikro",Pieņēmumi!$AF$31*AD374*0.5,
IF(AF374="Mazs",Pieņēmumi!$AF$31*AD374,
IF(AF374="Vidējs",Pieņēmumi!$AF$32*AD374,
IF(AF374="Liels",Pieņēmumi!$AF$34*AD374,
0))))</f>
        <v>0.42016806722689076</v>
      </c>
      <c r="AH374" s="9">
        <f>IF(AF374="Mikro",Pieņēmumi!$AF$31*AD374*0.5,0)</f>
        <v>0.42016806722689076</v>
      </c>
      <c r="AI374">
        <v>3</v>
      </c>
      <c r="AJ374">
        <v>1</v>
      </c>
      <c r="AK374" s="2">
        <f t="shared" si="297"/>
        <v>3</v>
      </c>
      <c r="AL374" s="6">
        <f>ROUNDUP(IF($A374=1,AI374/Pieņēmumi!$AR$39,IF($A374=2,AI374/Pieņēmumi!$AR$40,IF($A374=3,AI374/Pieņēmumi!$AR$41,AI374/Pieņēmumi!$AR$42))),$AL$10)</f>
        <v>1</v>
      </c>
      <c r="AM374" s="6">
        <f t="shared" si="265"/>
        <v>3</v>
      </c>
      <c r="AN374" s="6" t="str">
        <f>IF(AND(AM374&gt;=0,AM374&lt;Pieņēmumi!$AR$46),0,
IF(AND(AM374&gt;= Pieņēmumi!$AR$46,AM374&lt;Pieņēmumi!$AR$47), "Mikro",
IF(AND(AM374&gt;=Pieņēmumi!$AR$47,AM374&lt;Pieņēmumi!$AR$48), "Mazs",
IF(AND(AM374&gt;=Pieņēmumi!$AR$48,AM374&lt;Pieņēmumi!$AR$49), "Vidējs","Liels"))))</f>
        <v>Mikro</v>
      </c>
      <c r="AO374" s="9">
        <f>IF(AN374="Mikro",Pieņēmumi!$AR$31*AL374*0.5,
IF(AN374="Mazs",Pieņēmumi!$AR$31*AL374,
IF(AN374="Vidējs",Pieņēmumi!$AR$32*AL374,
IF(AN374="Liels",Pieņēmumi!$AR$34*AL374,
0))))</f>
        <v>0.45129162776221604</v>
      </c>
      <c r="AP374" s="9">
        <f>IF(AN374="Mikro",Pieņēmumi!$AR$31*AL374*0.5,0)</f>
        <v>0.45129162776221604</v>
      </c>
      <c r="AQ374">
        <v>2</v>
      </c>
      <c r="AR374">
        <v>1</v>
      </c>
      <c r="AS374" s="2">
        <f t="shared" si="288"/>
        <v>2</v>
      </c>
      <c r="AT374" s="6">
        <f>ROUNDUP(IF($A374=1,AQ374/Pieņēmumi!$BC$39,IF($A374=2,AQ374/Pieņēmumi!$BC$40,IF($A374=3,AQ374/Pieņēmumi!$BC$41,AQ374/Pieņēmumi!$BC$42))),$AT$10)</f>
        <v>1</v>
      </c>
      <c r="AU374" s="6">
        <f t="shared" si="266"/>
        <v>2</v>
      </c>
      <c r="AV374" s="6" t="str">
        <f>IF(AND(AU374&gt;=0,AU374&lt;Pieņēmumi!$BC$46),0,
IF(AND(AU374&gt;= Pieņēmumi!$BC$46,AU374&lt;Pieņēmumi!$BC$47), "Mikro",
IF(AND(AU374&gt;=Pieņēmumi!$BC$47,AU374&lt;Pieņēmumi!$BC$48), "Mazs",
IF(AND(AU374&gt;=Pieņēmumi!$BC$48,AU374&lt;Pieņēmumi!$BC$49), "Vidējs","Liels"))))</f>
        <v>Mikro</v>
      </c>
      <c r="AW374" s="9">
        <f>IF(AV374="Mikro",Pieņēmumi!$BC$31*AT374*0.5,
IF(AV374="Mazs",Pieņēmumi!$BC$31*AT374,
IF(AV374="Vidējs",Pieņēmumi!$BC$32*AT374,
IF(AV374="Liels",Pieņēmumi!$BC$34*AT374,
0))))</f>
        <v>0.48241518829754126</v>
      </c>
      <c r="AX374" s="9">
        <f>IF(AV374="Mikro",Pieņēmumi!$BC$31*AT374*0.5,0)</f>
        <v>0.48241518829754126</v>
      </c>
      <c r="AY374">
        <v>2</v>
      </c>
      <c r="AZ374">
        <v>1</v>
      </c>
      <c r="BA374" s="2">
        <f t="shared" si="298"/>
        <v>2</v>
      </c>
      <c r="BB374" s="6">
        <f>ROUNDUP(IF($A374=1,AY374/Pieņēmumi!$BN$39,IF($A374=2,AY374/Pieņēmumi!$BN$40,IF($A374=3,AY374/Pieņēmumi!$BN$41,AY374/Pieņēmumi!$BN$42))),$BB$10)</f>
        <v>1</v>
      </c>
      <c r="BC374" s="6">
        <f t="shared" si="267"/>
        <v>2</v>
      </c>
      <c r="BD374" s="6" t="str">
        <f>IF(AND(BC374&gt;=0,BC374&lt;Pieņēmumi!$BN$46),0,
IF(AND(BC374&gt;= Pieņēmumi!$BN$46,BC374&lt;Pieņēmumi!$BN$47), "Mikro",
IF(AND(BC374&gt;=Pieņēmumi!$BN$47,BC374&lt;Pieņēmumi!$BN$48), "Mazs",
IF(AND(BC374&gt;=Pieņēmumi!$BN$48,BC374&lt;Pieņēmumi!$BN$49), "Vidējs","Liels"))))</f>
        <v>Mikro</v>
      </c>
      <c r="BE374" s="9">
        <f>IF(BD374="Mikro",Pieņēmumi!$BN$31*BB374*0.5,
IF(BD374="Mazs",Pieņēmumi!$BN$31*BB374,
IF(BD374="Vidējs",Pieņēmumi!$BN$32*BB374,
IF(BD374="Liels",Pieņēmumi!$BN$34*BB374,
0))))</f>
        <v>0.51353874883286654</v>
      </c>
      <c r="BF374" s="9">
        <f>IF(BD374="Mikro",Pieņēmumi!$BN$31*BB374*0.5,0)</f>
        <v>0.51353874883286654</v>
      </c>
      <c r="BG374">
        <v>10</v>
      </c>
      <c r="BH374">
        <v>1</v>
      </c>
      <c r="BI374" s="2">
        <f t="shared" si="299"/>
        <v>10</v>
      </c>
      <c r="BJ374" s="6">
        <f>ROUNDUP(IF($A374=1,BG374/Pieņēmumi!$BY$39,IF($A374=2,BG374/Pieņēmumi!$BY$40,IF($A374=3,BG374/Pieņēmumi!$BY$41,BG374/Pieņēmumi!$BY$42))),$BJ$10)</f>
        <v>1</v>
      </c>
      <c r="BK374" s="6">
        <f t="shared" si="268"/>
        <v>10</v>
      </c>
      <c r="BL374" s="6" t="str">
        <f>IF(AND(BK374&gt;=0,BK374&lt;Pieņēmumi!$BY$46),0,
IF(AND(BK374&gt;= Pieņēmumi!$BY$46,BK374&lt;Pieņēmumi!$BY$47), "Mikro",
IF(AND(BK374&gt;=Pieņēmumi!$BY$47,BK374&lt;Pieņēmumi!$BY$48), "Mazs",
IF(AND(BK374&gt;=Pieņēmumi!$BY$48,BK374&lt;Pieņēmumi!$BY$49), "Vidējs","Liels"))))</f>
        <v>Mazs</v>
      </c>
      <c r="BM374" s="9">
        <f>IF(BL374="Mikro",Pieņēmumi!$BY$31*BJ374*0.5,
IF(BL374="Mazs",Pieņēmumi!$BY$31*BJ374,
IF(BL374="Vidējs",Pieņēmumi!$BY$32*BJ374,
IF(BL374="Liels",Pieņēmumi!$BY$34*BJ374,
0))))</f>
        <v>1.0893246187363834</v>
      </c>
      <c r="BN374" s="9">
        <f>IF(BL374="Mikro",Pieņēmumi!$BY$31*BJ374*0.5,0)</f>
        <v>0</v>
      </c>
      <c r="BO374">
        <v>1</v>
      </c>
      <c r="BP374">
        <v>1</v>
      </c>
      <c r="BQ374" s="2">
        <f t="shared" si="300"/>
        <v>1</v>
      </c>
      <c r="BR374" s="6">
        <f>ROUNDUP(IF($A374=1,BO374/Pieņēmumi!$CJ$39,IF($A374=2,BO374/Pieņēmumi!$CJ$40,IF($A374=3,BO374/Pieņēmumi!$CJ$41,BO374/Pieņēmumi!$CJ$42))),$BR$10)</f>
        <v>1</v>
      </c>
      <c r="BS374" s="6">
        <f t="shared" si="269"/>
        <v>1</v>
      </c>
      <c r="BT374" s="6" t="str">
        <f>IF(AND(BS374&gt;=0,BS374&lt;Pieņēmumi!$CJ$46),0,
IF(AND(BS374&gt;= Pieņēmumi!$CJ$46,BS374&lt;Pieņēmumi!$CJ$47), "Mikro",
IF(AND(BS374&gt;=Pieņēmumi!$CJ$47,BS374&lt;Pieņēmumi!$CJ$48), "Mazs",
IF(AND(BS374&gt;=Pieņēmumi!$CJ$48,BS374&lt;Pieņēmumi!$CJ$49), "Vidējs","Liels"))))</f>
        <v>Mikro</v>
      </c>
      <c r="BU374" s="9">
        <f>IF(BT374="Mikro",Pieņēmumi!$CJ$31*BR374*0.5,
IF(BT374="Mazs",Pieņēmumi!$CJ$31*BR374,
IF(BT374="Vidējs",Pieņēmumi!$CJ$32*BR374,
IF(BT374="Liels",Pieņēmumi!$CJ$34*BR374,
0))))</f>
        <v>0.54466230936819171</v>
      </c>
      <c r="BV374" s="9">
        <f>IF(BT374="Mikro",Pieņēmumi!$CJ$31*BR374*0.5,0)</f>
        <v>0.54466230936819171</v>
      </c>
      <c r="BW374">
        <v>0</v>
      </c>
      <c r="BX374">
        <v>0</v>
      </c>
      <c r="BY374" s="2">
        <v>0</v>
      </c>
      <c r="BZ374" s="6">
        <f>ROUNDUP(IF($A374=1,BW374/Pieņēmumi!$CU$42,IF($A374=2,BW374/Pieņēmumi!$CU$43,IF($A374=3,BW374/Pieņēmumi!$CU$44,BW374/Pieņēmumi!$CU$45))),$CH$10)</f>
        <v>0</v>
      </c>
      <c r="CA374" s="6">
        <f t="shared" si="270"/>
        <v>0</v>
      </c>
      <c r="CB374" s="6">
        <f>IF(AND(CA374&gt;=0,CA374&lt;Pieņēmumi!$CU$49),0,
IF(AND(CA374&gt;=Pieņēmumi!$CU$49,CA374&lt;Pieņēmumi!$CU$50),"Mazs",
IF(AND(CA374&gt;=Pieņēmumi!$CU$50,CA374&lt;Pieņēmumi!$CU$51),"Vidējs","Liels")))</f>
        <v>0</v>
      </c>
      <c r="CC374" s="9">
        <f>IF(CB374="Mazs",Pieņēmumi!$CU$34*BZ374,IF(CB374="Vidējs",Pieņēmumi!$CU$35*BZ374,IF(CB374="Liels",Pieņēmumi!$CU$37*BZ374,0)))</f>
        <v>0</v>
      </c>
      <c r="CD374" s="9">
        <f>IF(CB374="Mazs",(Pieņēmumi!$CU$35-Pieņēmumi!$CU$34)*BZ374,0)</f>
        <v>0</v>
      </c>
      <c r="CE374">
        <v>11</v>
      </c>
      <c r="CF374">
        <v>1</v>
      </c>
      <c r="CG374" s="2">
        <f>CE374/CF374</f>
        <v>11</v>
      </c>
      <c r="CH374" s="6">
        <f>ROUNDUP(IF($A374=1,CE374/Pieņēmumi!$DE$42,IF($A374=2,CE374/Pieņēmumi!$DE$43,IF($A374=3,CE374/Pieņēmumi!$DE$44,CE374/Pieņēmumi!$DE$45))),$CH$10)</f>
        <v>1</v>
      </c>
      <c r="CI374" s="6">
        <f t="shared" si="271"/>
        <v>11</v>
      </c>
      <c r="CJ374" s="6" t="str">
        <f>IF(AND(CI374&gt;=0,CI374&lt;Pieņēmumi!$DE$49),0,
IF(AND(CI374&gt;=Pieņēmumi!$DE$49,CI374&lt;Pieņēmumi!$DE$50),"Mazs",
IF(AND(CI374&gt;=Pieņēmumi!$DE$50,CI374&lt;Pieņēmumi!$DE$51),"Vidējs","Liels")))</f>
        <v>Mazs</v>
      </c>
      <c r="CK374" s="9">
        <f>IF(CJ374="Mazs",Pieņēmumi!$DE$34*CH374,IF(CJ374="Vidējs",Pieņēmumi!$DE$35*CH374,IF(CJ374="Liels",Pieņēmumi!$DE$37*CH374,0)))</f>
        <v>1.151571739807034</v>
      </c>
      <c r="CL374" s="9">
        <f>IF(CJ374="Mazs",(Pieņēmumi!$DE$35-Pieņēmumi!$DE$34)*CH374,0)</f>
        <v>0.23731714908185508</v>
      </c>
      <c r="CM374">
        <v>0</v>
      </c>
      <c r="CN374">
        <v>0</v>
      </c>
      <c r="CO374" s="2">
        <v>0</v>
      </c>
      <c r="CP374" s="6">
        <f>ROUNDUP(IF($A374=1,CM374/Pieņēmumi!$DO$42,IF($A374=2,CM374/Pieņēmumi!$DO$43,IF($A374=3,CM374/Pieņēmumi!$DO$44,CM374/Pieņēmumi!$DO$45))),$CP$10)</f>
        <v>0</v>
      </c>
      <c r="CQ374" s="6">
        <f t="shared" si="272"/>
        <v>0</v>
      </c>
      <c r="CR374" s="6">
        <f>IF(AND(CQ374&gt;=0,CQ374&lt;Pieņēmumi!$DO$49),0,
IF(AND(CQ374&gt;=Pieņēmumi!$DO$49,CQ374&lt;Pieņēmumi!$DO$50),"Mazs",
IF(AND(CQ374&gt;=Pieņēmumi!$DO$50,CQ374&lt;Pieņēmumi!$DO$51),"Vidējs","Liels")))</f>
        <v>0</v>
      </c>
      <c r="CS374" s="9">
        <f>IF(CR374="Mazs",Pieņēmumi!$DO$34*CP374,IF(CR374="Vidējs",Pieņēmumi!$DO$35*CP374,IF(CR374="Liels",Pieņēmumi!$DO$37*CP374,0)))</f>
        <v>0</v>
      </c>
      <c r="CT374" s="9">
        <f>IF(CR374="Mazs",(Pieņēmumi!$DO$35-Pieņēmumi!$DO$34)*CP374,0)</f>
        <v>0</v>
      </c>
      <c r="CU374" s="6">
        <f t="shared" si="273"/>
        <v>54</v>
      </c>
      <c r="CV374" s="6">
        <f t="shared" si="274"/>
        <v>10</v>
      </c>
      <c r="CW374" s="2">
        <f t="shared" si="275"/>
        <v>5.4</v>
      </c>
      <c r="CX374" t="str">
        <f t="shared" si="276"/>
        <v>Mazā</v>
      </c>
    </row>
    <row r="375" spans="1:102" x14ac:dyDescent="0.25">
      <c r="A375" s="5">
        <v>3</v>
      </c>
      <c r="B375" s="23">
        <v>0.39146245587479278</v>
      </c>
      <c r="C375">
        <v>9</v>
      </c>
      <c r="D375">
        <v>1</v>
      </c>
      <c r="E375" s="2">
        <f t="shared" si="292"/>
        <v>9</v>
      </c>
      <c r="F375" s="6">
        <f>ROUNDUP(IF($A375=1,C375/Pieņēmumi!$B$39,IF($A375=2,C375/Pieņēmumi!$B$40,IF($A375=3,C375/Pieņēmumi!$B$41,C375/Pieņēmumi!$B$42))),$F$10)</f>
        <v>1</v>
      </c>
      <c r="G375" s="6">
        <f t="shared" si="261"/>
        <v>9</v>
      </c>
      <c r="H375" s="6" t="str">
        <f>IF(AND(G375&gt;=0,G375&lt;Pieņēmumi!$B$46),0,
IF(AND(G375&gt;= Pieņēmumi!$B$46,G375&lt;Pieņēmumi!$B$47), "Mikro",
IF(AND(G375&gt;=Pieņēmumi!$B$47,G375&lt;Pieņēmumi!$B$48), "Mazs",
IF(AND(G375&gt;=Pieņēmumi!$B$48,G375&lt;Pieņēmumi!$B$49), "Vidējs","Liels"))))</f>
        <v>Mazs</v>
      </c>
      <c r="I375" s="9">
        <f>IF(H375="Mikro",Pieņēmumi!$B$31*F375*0.5,
IF(H375="Mazs",Pieņēmumi!$B$31*F375,
IF(H375="Vidējs",Pieņēmumi!$B$32*F375,
IF(H375="Liels",Pieņēmumi!$B$34*F375,
0))))</f>
        <v>0.71584189231248063</v>
      </c>
      <c r="J375" s="9">
        <f>IF(H375="Mikro",Pieņēmumi!$B$31*F375*0.5,0)</f>
        <v>0</v>
      </c>
      <c r="K375">
        <v>2</v>
      </c>
      <c r="L375">
        <v>1</v>
      </c>
      <c r="M375" s="2">
        <f t="shared" si="293"/>
        <v>2</v>
      </c>
      <c r="N375" s="6">
        <f>ROUNDUP(IF($A375=1,K375/Pieņēmumi!$L$39,IF($A375=2,K375/Pieņēmumi!$L$40,IF($A375=3,K375/Pieņēmumi!$L$41,K375/Pieņēmumi!$L$42))),$N$10)</f>
        <v>1</v>
      </c>
      <c r="O375" s="6">
        <f t="shared" si="262"/>
        <v>2</v>
      </c>
      <c r="P375" s="6" t="str">
        <f>IF(AND(O375&gt;=0,O375&lt;Pieņēmumi!$L$46),0,
IF(AND(O375&gt;= Pieņēmumi!$L$46,O375&lt;Pieņēmumi!$L$47), "Mikro",
IF(AND(O375&gt;=Pieņēmumi!$L$47,O375&lt;Pieņēmumi!$L$48), "Mazs",
IF(AND(O375&gt;=Pieņēmumi!$L$48,O375&lt;Pieņēmumi!$L$49), "Vidējs","Liels"))))</f>
        <v>Mikro</v>
      </c>
      <c r="Q375" s="9">
        <f>IF(P375="Mikro",Pieņēmumi!$L$31*N375*0.5,
IF(P375="Mazs",Pieņēmumi!$L$31*N375,
IF(P375="Vidējs",Pieņēmumi!$L$32*N375,
IF(P375="Liels",Pieņēmumi!$L$34*N375,
0))))</f>
        <v>0.3734827264239029</v>
      </c>
      <c r="R375" s="9">
        <f>IF(P375="Mikro",Pieņēmumi!$L$31*N375*0.5,0)</f>
        <v>0.3734827264239029</v>
      </c>
      <c r="S375">
        <v>9</v>
      </c>
      <c r="T375">
        <v>1</v>
      </c>
      <c r="U375" s="2">
        <f t="shared" si="294"/>
        <v>9</v>
      </c>
      <c r="V375" s="6">
        <f>ROUNDUP(IF($A375=1,S375/Pieņēmumi!$V$39,IF($A375=2,S375/Pieņēmumi!$V$40,IF($A375=3,S375/Pieņēmumi!$V$41,S375/Pieņēmumi!$V$42))),$V$10)</f>
        <v>1</v>
      </c>
      <c r="W375" s="6">
        <f t="shared" si="263"/>
        <v>9</v>
      </c>
      <c r="X375" s="6" t="str">
        <f>IF(AND(W375&gt;=0,W375&lt;Pieņēmumi!$V$46),0,
IF(AND(W375&gt;= Pieņēmumi!$V$46,W375&lt;Pieņēmumi!$V$47), "Mikro",
IF(AND(W375&gt;=Pieņēmumi!$V$47,W375&lt;Pieņēmumi!$V$48), "Mazs",
IF(AND(W375&gt;=Pieņēmumi!$V$48,W375&lt;Pieņēmumi!$V$49), "Vidējs","Liels"))))</f>
        <v>Mazs</v>
      </c>
      <c r="Y375" s="9">
        <f>IF(X375="Mikro",Pieņēmumi!$V$31*V375*0.5,
IF(X375="Mazs",Pieņēmumi!$V$31*V375,
IF(X375="Vidējs",Pieņēmumi!$V$32*V375,
IF(X375="Liels",Pieņēmumi!$V$34*V375,
0))))</f>
        <v>0.77808901338313108</v>
      </c>
      <c r="Z375" s="9">
        <f>IF(X375="Mikro",Pieņēmumi!$V$31*V375*0.5,0)</f>
        <v>0</v>
      </c>
      <c r="AA375">
        <v>6</v>
      </c>
      <c r="AB375">
        <v>1</v>
      </c>
      <c r="AC375" s="2">
        <f t="shared" si="295"/>
        <v>6</v>
      </c>
      <c r="AD375" s="6">
        <f>ROUNDUP(IF($A375=1,AA375/Pieņēmumi!$AF$39,IF($A375=2,AA375/Pieņēmumi!$AF$40,IF($A375=3,AA375/Pieņēmumi!$AF$41,AA375/Pieņēmumi!$AF$42))),$AD$10)</f>
        <v>1</v>
      </c>
      <c r="AE375" s="6">
        <f t="shared" si="264"/>
        <v>6</v>
      </c>
      <c r="AF375" s="6" t="str">
        <f>IF(AND(AE375&gt;=0,AE375&lt;Pieņēmumi!$AF$46),0,
IF(AND(AE375&gt;= Pieņēmumi!$AF$46,AE375&lt;Pieņēmumi!$AF$47), "Mikro",
IF(AND(AE375&gt;=Pieņēmumi!$AF$47,AE375&lt;Pieņēmumi!$AF$48), "Mazs",
IF(AND(AE375&gt;=Pieņēmumi!$AF$48,AE375&lt;Pieņēmumi!$AF$49), "Vidējs","Liels"))))</f>
        <v>Mikro</v>
      </c>
      <c r="AG375" s="9">
        <f>IF(AF375="Mikro",Pieņēmumi!$AF$31*AD375*0.5,
IF(AF375="Mazs",Pieņēmumi!$AF$31*AD375,
IF(AF375="Vidējs",Pieņēmumi!$AF$32*AD375,
IF(AF375="Liels",Pieņēmumi!$AF$34*AD375,
0))))</f>
        <v>0.42016806722689076</v>
      </c>
      <c r="AH375" s="9">
        <f>IF(AF375="Mikro",Pieņēmumi!$AF$31*AD375*0.5,0)</f>
        <v>0.42016806722689076</v>
      </c>
      <c r="AI375">
        <v>11</v>
      </c>
      <c r="AJ375">
        <v>1</v>
      </c>
      <c r="AK375" s="2">
        <f t="shared" si="297"/>
        <v>11</v>
      </c>
      <c r="AL375" s="6">
        <f>ROUNDUP(IF($A375=1,AI375/Pieņēmumi!$AR$39,IF($A375=2,AI375/Pieņēmumi!$AR$40,IF($A375=3,AI375/Pieņēmumi!$AR$41,AI375/Pieņēmumi!$AR$42))),$AL$10)</f>
        <v>1</v>
      </c>
      <c r="AM375" s="6">
        <f t="shared" si="265"/>
        <v>11</v>
      </c>
      <c r="AN375" s="6" t="str">
        <f>IF(AND(AM375&gt;=0,AM375&lt;Pieņēmumi!$AR$46),0,
IF(AND(AM375&gt;= Pieņēmumi!$AR$46,AM375&lt;Pieņēmumi!$AR$47), "Mikro",
IF(AND(AM375&gt;=Pieņēmumi!$AR$47,AM375&lt;Pieņēmumi!$AR$48), "Mazs",
IF(AND(AM375&gt;=Pieņēmumi!$AR$48,AM375&lt;Pieņēmumi!$AR$49), "Vidējs","Liels"))))</f>
        <v>Mazs</v>
      </c>
      <c r="AO375" s="9">
        <f>IF(AN375="Mikro",Pieņēmumi!$AR$31*AL375*0.5,
IF(AN375="Mazs",Pieņēmumi!$AR$31*AL375,
IF(AN375="Vidējs",Pieņēmumi!$AR$32*AL375,
IF(AN375="Liels",Pieņēmumi!$AR$34*AL375,
0))))</f>
        <v>0.90258325552443208</v>
      </c>
      <c r="AP375" s="9">
        <f>IF(AN375="Mikro",Pieņēmumi!$AR$31*AL375*0.5,0)</f>
        <v>0</v>
      </c>
      <c r="AQ375">
        <v>9</v>
      </c>
      <c r="AR375">
        <v>1</v>
      </c>
      <c r="AS375" s="2">
        <f t="shared" si="288"/>
        <v>9</v>
      </c>
      <c r="AT375" s="6">
        <f>ROUNDUP(IF($A375=1,AQ375/Pieņēmumi!$BC$39,IF($A375=2,AQ375/Pieņēmumi!$BC$40,IF($A375=3,AQ375/Pieņēmumi!$BC$41,AQ375/Pieņēmumi!$BC$42))),$AT$10)</f>
        <v>1</v>
      </c>
      <c r="AU375" s="6">
        <f t="shared" si="266"/>
        <v>9</v>
      </c>
      <c r="AV375" s="6" t="str">
        <f>IF(AND(AU375&gt;=0,AU375&lt;Pieņēmumi!$BC$46),0,
IF(AND(AU375&gt;= Pieņēmumi!$BC$46,AU375&lt;Pieņēmumi!$BC$47), "Mikro",
IF(AND(AU375&gt;=Pieņēmumi!$BC$47,AU375&lt;Pieņēmumi!$BC$48), "Mazs",
IF(AND(AU375&gt;=Pieņēmumi!$BC$48,AU375&lt;Pieņēmumi!$BC$49), "Vidējs","Liels"))))</f>
        <v>Mazs</v>
      </c>
      <c r="AW375" s="9">
        <f>IF(AV375="Mikro",Pieņēmumi!$BC$31*AT375*0.5,
IF(AV375="Mazs",Pieņēmumi!$BC$31*AT375,
IF(AV375="Vidējs",Pieņēmumi!$BC$32*AT375,
IF(AV375="Liels",Pieņēmumi!$BC$34*AT375,
0))))</f>
        <v>0.96483037659508253</v>
      </c>
      <c r="AX375" s="9">
        <f>IF(AV375="Mikro",Pieņēmumi!$BC$31*AT375*0.5,0)</f>
        <v>0</v>
      </c>
      <c r="AY375">
        <v>7</v>
      </c>
      <c r="AZ375">
        <v>1</v>
      </c>
      <c r="BA375" s="2">
        <f t="shared" si="298"/>
        <v>7</v>
      </c>
      <c r="BB375" s="6">
        <f>ROUNDUP(IF($A375=1,AY375/Pieņēmumi!$BN$39,IF($A375=2,AY375/Pieņēmumi!$BN$40,IF($A375=3,AY375/Pieņēmumi!$BN$41,AY375/Pieņēmumi!$BN$42))),$BB$10)</f>
        <v>1</v>
      </c>
      <c r="BC375" s="6">
        <f t="shared" si="267"/>
        <v>7</v>
      </c>
      <c r="BD375" s="6" t="str">
        <f>IF(AND(BC375&gt;=0,BC375&lt;Pieņēmumi!$BN$46),0,
IF(AND(BC375&gt;= Pieņēmumi!$BN$46,BC375&lt;Pieņēmumi!$BN$47), "Mikro",
IF(AND(BC375&gt;=Pieņēmumi!$BN$47,BC375&lt;Pieņēmumi!$BN$48), "Mazs",
IF(AND(BC375&gt;=Pieņēmumi!$BN$48,BC375&lt;Pieņēmumi!$BN$49), "Vidējs","Liels"))))</f>
        <v>Mikro</v>
      </c>
      <c r="BE375" s="9">
        <f>IF(BD375="Mikro",Pieņēmumi!$BN$31*BB375*0.5,
IF(BD375="Mazs",Pieņēmumi!$BN$31*BB375,
IF(BD375="Vidējs",Pieņēmumi!$BN$32*BB375,
IF(BD375="Liels",Pieņēmumi!$BN$34*BB375,
0))))</f>
        <v>0.51353874883286654</v>
      </c>
      <c r="BF375" s="9">
        <f>IF(BD375="Mikro",Pieņēmumi!$BN$31*BB375*0.5,0)</f>
        <v>0.51353874883286654</v>
      </c>
      <c r="BG375">
        <v>7</v>
      </c>
      <c r="BH375">
        <v>1</v>
      </c>
      <c r="BI375" s="2">
        <f t="shared" si="299"/>
        <v>7</v>
      </c>
      <c r="BJ375" s="6">
        <f>ROUNDUP(IF($A375=1,BG375/Pieņēmumi!$BY$39,IF($A375=2,BG375/Pieņēmumi!$BY$40,IF($A375=3,BG375/Pieņēmumi!$BY$41,BG375/Pieņēmumi!$BY$42))),$BJ$10)</f>
        <v>1</v>
      </c>
      <c r="BK375" s="6">
        <f t="shared" si="268"/>
        <v>7</v>
      </c>
      <c r="BL375" s="6" t="str">
        <f>IF(AND(BK375&gt;=0,BK375&lt;Pieņēmumi!$BY$46),0,
IF(AND(BK375&gt;= Pieņēmumi!$BY$46,BK375&lt;Pieņēmumi!$BY$47), "Mikro",
IF(AND(BK375&gt;=Pieņēmumi!$BY$47,BK375&lt;Pieņēmumi!$BY$48), "Mazs",
IF(AND(BK375&gt;=Pieņēmumi!$BY$48,BK375&lt;Pieņēmumi!$BY$49), "Vidējs","Liels"))))</f>
        <v>Mikro</v>
      </c>
      <c r="BM375" s="9">
        <f>IF(BL375="Mikro",Pieņēmumi!$BY$31*BJ375*0.5,
IF(BL375="Mazs",Pieņēmumi!$BY$31*BJ375,
IF(BL375="Vidējs",Pieņēmumi!$BY$32*BJ375,
IF(BL375="Liels",Pieņēmumi!$BY$34*BJ375,
0))))</f>
        <v>0.54466230936819171</v>
      </c>
      <c r="BN375" s="9">
        <f>IF(BL375="Mikro",Pieņēmumi!$BY$31*BJ375*0.5,0)</f>
        <v>0.54466230936819171</v>
      </c>
      <c r="BO375">
        <v>6</v>
      </c>
      <c r="BP375">
        <v>1</v>
      </c>
      <c r="BQ375" s="2">
        <f t="shared" si="300"/>
        <v>6</v>
      </c>
      <c r="BR375" s="6">
        <f>ROUNDUP(IF($A375=1,BO375/Pieņēmumi!$CJ$39,IF($A375=2,BO375/Pieņēmumi!$CJ$40,IF($A375=3,BO375/Pieņēmumi!$CJ$41,BO375/Pieņēmumi!$CJ$42))),$BR$10)</f>
        <v>1</v>
      </c>
      <c r="BS375" s="6">
        <f t="shared" si="269"/>
        <v>6</v>
      </c>
      <c r="BT375" s="6" t="str">
        <f>IF(AND(BS375&gt;=0,BS375&lt;Pieņēmumi!$CJ$46),0,
IF(AND(BS375&gt;= Pieņēmumi!$CJ$46,BS375&lt;Pieņēmumi!$CJ$47), "Mikro",
IF(AND(BS375&gt;=Pieņēmumi!$CJ$47,BS375&lt;Pieņēmumi!$CJ$48), "Mazs",
IF(AND(BS375&gt;=Pieņēmumi!$CJ$48,BS375&lt;Pieņēmumi!$CJ$49), "Vidējs","Liels"))))</f>
        <v>Mikro</v>
      </c>
      <c r="BU375" s="9">
        <f>IF(BT375="Mikro",Pieņēmumi!$CJ$31*BR375*0.5,
IF(BT375="Mazs",Pieņēmumi!$CJ$31*BR375,
IF(BT375="Vidējs",Pieņēmumi!$CJ$32*BR375,
IF(BT375="Liels",Pieņēmumi!$CJ$34*BR375,
0))))</f>
        <v>0.54466230936819171</v>
      </c>
      <c r="BV375" s="9">
        <f>IF(BT375="Mikro",Pieņēmumi!$CJ$31*BR375*0.5,0)</f>
        <v>0.54466230936819171</v>
      </c>
      <c r="BW375">
        <v>0</v>
      </c>
      <c r="BX375">
        <v>0</v>
      </c>
      <c r="BY375" s="2">
        <v>0</v>
      </c>
      <c r="BZ375" s="6">
        <f>ROUNDUP(IF($A375=1,BW375/Pieņēmumi!$CU$42,IF($A375=2,BW375/Pieņēmumi!$CU$43,IF($A375=3,BW375/Pieņēmumi!$CU$44,BW375/Pieņēmumi!$CU$45))),$CH$10)</f>
        <v>0</v>
      </c>
      <c r="CA375" s="6">
        <f t="shared" si="270"/>
        <v>0</v>
      </c>
      <c r="CB375" s="6">
        <f>IF(AND(CA375&gt;=0,CA375&lt;Pieņēmumi!$CU$49),0,
IF(AND(CA375&gt;=Pieņēmumi!$CU$49,CA375&lt;Pieņēmumi!$CU$50),"Mazs",
IF(AND(CA375&gt;=Pieņēmumi!$CU$50,CA375&lt;Pieņēmumi!$CU$51),"Vidējs","Liels")))</f>
        <v>0</v>
      </c>
      <c r="CC375" s="9">
        <f>IF(CB375="Mazs",Pieņēmumi!$CU$34*BZ375,IF(CB375="Vidējs",Pieņēmumi!$CU$35*BZ375,IF(CB375="Liels",Pieņēmumi!$CU$37*BZ375,0)))</f>
        <v>0</v>
      </c>
      <c r="CD375" s="9">
        <f>IF(CB375="Mazs",(Pieņēmumi!$CU$35-Pieņēmumi!$CU$34)*BZ375,0)</f>
        <v>0</v>
      </c>
      <c r="CE375">
        <v>0</v>
      </c>
      <c r="CF375">
        <v>0</v>
      </c>
      <c r="CG375" s="2">
        <v>0</v>
      </c>
      <c r="CH375" s="6">
        <f>ROUNDUP(IF($A375=1,CE375/Pieņēmumi!$DE$42,IF($A375=2,CE375/Pieņēmumi!$DE$43,IF($A375=3,CE375/Pieņēmumi!$DE$44,CE375/Pieņēmumi!$DE$45))),$CH$10)</f>
        <v>0</v>
      </c>
      <c r="CI375" s="6">
        <f t="shared" si="271"/>
        <v>0</v>
      </c>
      <c r="CJ375" s="6">
        <f>IF(AND(CI375&gt;=0,CI375&lt;Pieņēmumi!$DE$49),0,
IF(AND(CI375&gt;=Pieņēmumi!$DE$49,CI375&lt;Pieņēmumi!$DE$50),"Mazs",
IF(AND(CI375&gt;=Pieņēmumi!$DE$50,CI375&lt;Pieņēmumi!$DE$51),"Vidējs","Liels")))</f>
        <v>0</v>
      </c>
      <c r="CK375" s="9">
        <f>IF(CJ375="Mazs",Pieņēmumi!$DE$34*CH375,IF(CJ375="Vidējs",Pieņēmumi!$DE$35*CH375,IF(CJ375="Liels",Pieņēmumi!$DE$37*CH375,0)))</f>
        <v>0</v>
      </c>
      <c r="CL375" s="9">
        <f>IF(CJ375="Mazs",(Pieņēmumi!$DE$35-Pieņēmumi!$DE$34)*CH375,0)</f>
        <v>0</v>
      </c>
      <c r="CM375">
        <v>0</v>
      </c>
      <c r="CN375">
        <v>0</v>
      </c>
      <c r="CO375" s="2">
        <v>0</v>
      </c>
      <c r="CP375" s="6">
        <f>ROUNDUP(IF($A375=1,CM375/Pieņēmumi!$DO$42,IF($A375=2,CM375/Pieņēmumi!$DO$43,IF($A375=3,CM375/Pieņēmumi!$DO$44,CM375/Pieņēmumi!$DO$45))),$CP$10)</f>
        <v>0</v>
      </c>
      <c r="CQ375" s="6">
        <f t="shared" si="272"/>
        <v>0</v>
      </c>
      <c r="CR375" s="6">
        <f>IF(AND(CQ375&gt;=0,CQ375&lt;Pieņēmumi!$DO$49),0,
IF(AND(CQ375&gt;=Pieņēmumi!$DO$49,CQ375&lt;Pieņēmumi!$DO$50),"Mazs",
IF(AND(CQ375&gt;=Pieņēmumi!$DO$50,CQ375&lt;Pieņēmumi!$DO$51),"Vidējs","Liels")))</f>
        <v>0</v>
      </c>
      <c r="CS375" s="9">
        <f>IF(CR375="Mazs",Pieņēmumi!$DO$34*CP375,IF(CR375="Vidējs",Pieņēmumi!$DO$35*CP375,IF(CR375="Liels",Pieņēmumi!$DO$37*CP375,0)))</f>
        <v>0</v>
      </c>
      <c r="CT375" s="9">
        <f>IF(CR375="Mazs",(Pieņēmumi!$DO$35-Pieņēmumi!$DO$34)*CP375,0)</f>
        <v>0</v>
      </c>
      <c r="CU375" s="6">
        <f t="shared" si="273"/>
        <v>66</v>
      </c>
      <c r="CV375" s="6">
        <f t="shared" si="274"/>
        <v>9</v>
      </c>
      <c r="CW375" s="2">
        <f t="shared" si="275"/>
        <v>7.333333333333333</v>
      </c>
      <c r="CX375" t="str">
        <f t="shared" si="276"/>
        <v>Mazā</v>
      </c>
    </row>
    <row r="376" spans="1:102" x14ac:dyDescent="0.25">
      <c r="A376" s="5">
        <v>3</v>
      </c>
      <c r="B376" s="23">
        <v>0.38943108507523239</v>
      </c>
      <c r="C376">
        <v>19</v>
      </c>
      <c r="D376">
        <v>1</v>
      </c>
      <c r="E376" s="2">
        <f t="shared" si="292"/>
        <v>19</v>
      </c>
      <c r="F376" s="6">
        <f>ROUNDUP(IF($A376=1,C376/Pieņēmumi!$B$39,IF($A376=2,C376/Pieņēmumi!$B$40,IF($A376=3,C376/Pieņēmumi!$B$41,C376/Pieņēmumi!$B$42))),$F$10)</f>
        <v>1</v>
      </c>
      <c r="G376" s="6">
        <f t="shared" si="261"/>
        <v>19</v>
      </c>
      <c r="H376" s="6" t="str">
        <f>IF(AND(G376&gt;=0,G376&lt;Pieņēmumi!$B$46),0,
IF(AND(G376&gt;= Pieņēmumi!$B$46,G376&lt;Pieņēmumi!$B$47), "Mikro",
IF(AND(G376&gt;=Pieņēmumi!$B$47,G376&lt;Pieņēmumi!$B$48), "Mazs",
IF(AND(G376&gt;=Pieņēmumi!$B$48,G376&lt;Pieņēmumi!$B$49), "Vidējs","Liels"))))</f>
        <v>Vidējs</v>
      </c>
      <c r="I376" s="9">
        <f>IF(H376="Mikro",Pieņēmumi!$B$31*F376*0.5,
IF(H376="Mazs",Pieņēmumi!$B$31*F376,
IF(H376="Vidējs",Pieņēmumi!$B$32*F376,
IF(H376="Liels",Pieņēmumi!$B$34*F376,
0))))</f>
        <v>0.8074935400516795</v>
      </c>
      <c r="J376" s="9">
        <f>IF(H376="Mikro",Pieņēmumi!$B$31*F376*0.5,0)</f>
        <v>0</v>
      </c>
      <c r="K376">
        <v>22</v>
      </c>
      <c r="L376">
        <v>1</v>
      </c>
      <c r="M376" s="2">
        <f t="shared" si="293"/>
        <v>22</v>
      </c>
      <c r="N376" s="6">
        <f>ROUNDUP(IF($A376=1,K376/Pieņēmumi!$L$39,IF($A376=2,K376/Pieņēmumi!$L$40,IF($A376=3,K376/Pieņēmumi!$L$41,K376/Pieņēmumi!$L$42))),$N$10)</f>
        <v>2</v>
      </c>
      <c r="O376" s="6">
        <f t="shared" si="262"/>
        <v>11</v>
      </c>
      <c r="P376" s="6" t="str">
        <f>IF(AND(O376&gt;=0,O376&lt;Pieņēmumi!$L$46),0,
IF(AND(O376&gt;= Pieņēmumi!$L$46,O376&lt;Pieņēmumi!$L$47), "Mikro",
IF(AND(O376&gt;=Pieņēmumi!$L$47,O376&lt;Pieņēmumi!$L$48), "Mazs",
IF(AND(O376&gt;=Pieņēmumi!$L$48,O376&lt;Pieņēmumi!$L$49), "Vidējs","Liels"))))</f>
        <v>Mazs</v>
      </c>
      <c r="Q376" s="9">
        <f>IF(P376="Mikro",Pieņēmumi!$L$31*N376*0.5,
IF(P376="Mazs",Pieņēmumi!$L$31*N376,
IF(P376="Vidējs",Pieņēmumi!$L$32*N376,
IF(P376="Liels",Pieņēmumi!$L$34*N376,
0))))</f>
        <v>1.4939309056956116</v>
      </c>
      <c r="R376" s="9">
        <f>IF(P376="Mikro",Pieņēmumi!$L$31*N376*0.5,0)</f>
        <v>0</v>
      </c>
      <c r="S376">
        <v>17</v>
      </c>
      <c r="T376">
        <v>1</v>
      </c>
      <c r="U376" s="2">
        <f t="shared" si="294"/>
        <v>17</v>
      </c>
      <c r="V376" s="6">
        <f>ROUNDUP(IF($A376=1,S376/Pieņēmumi!$V$39,IF($A376=2,S376/Pieņēmumi!$V$40,IF($A376=3,S376/Pieņēmumi!$V$41,S376/Pieņēmumi!$V$42))),$V$10)</f>
        <v>1</v>
      </c>
      <c r="W376" s="6">
        <f t="shared" si="263"/>
        <v>17</v>
      </c>
      <c r="X376" s="6" t="str">
        <f>IF(AND(W376&gt;=0,W376&lt;Pieņēmumi!$V$46),0,
IF(AND(W376&gt;= Pieņēmumi!$V$46,W376&lt;Pieņēmumi!$V$47), "Mikro",
IF(AND(W376&gt;=Pieņēmumi!$V$47,W376&lt;Pieņēmumi!$V$48), "Mazs",
IF(AND(W376&gt;=Pieņēmumi!$V$48,W376&lt;Pieņēmumi!$V$49), "Vidējs","Liels"))))</f>
        <v>Vidējs</v>
      </c>
      <c r="Y376" s="9">
        <f>IF(X376="Mikro",Pieņēmumi!$V$31*V376*0.5,
IF(X376="Mazs",Pieņēmumi!$V$31*V376,
IF(X376="Vidējs",Pieņēmumi!$V$32*V376,
IF(X376="Liels",Pieņēmumi!$V$34*V376,
0))))</f>
        <v>0.87209302325581406</v>
      </c>
      <c r="Z376" s="9">
        <f>IF(X376="Mikro",Pieņēmumi!$V$31*V376*0.5,0)</f>
        <v>0</v>
      </c>
      <c r="AA376">
        <v>14</v>
      </c>
      <c r="AB376">
        <v>1</v>
      </c>
      <c r="AC376" s="2">
        <f t="shared" si="295"/>
        <v>14</v>
      </c>
      <c r="AD376" s="6">
        <f>ROUNDUP(IF($A376=1,AA376/Pieņēmumi!$AF$39,IF($A376=2,AA376/Pieņēmumi!$AF$40,IF($A376=3,AA376/Pieņēmumi!$AF$41,AA376/Pieņēmumi!$AF$42))),$AD$10)</f>
        <v>1</v>
      </c>
      <c r="AE376" s="6">
        <f t="shared" si="264"/>
        <v>14</v>
      </c>
      <c r="AF376" s="6" t="str">
        <f>IF(AND(AE376&gt;=0,AE376&lt;Pieņēmumi!$AF$46),0,
IF(AND(AE376&gt;= Pieņēmumi!$AF$46,AE376&lt;Pieņēmumi!$AF$47), "Mikro",
IF(AND(AE376&gt;=Pieņēmumi!$AF$47,AE376&lt;Pieņēmumi!$AF$48), "Mazs",
IF(AND(AE376&gt;=Pieņēmumi!$AF$48,AE376&lt;Pieņēmumi!$AF$49), "Vidējs","Liels"))))</f>
        <v>Vidējs</v>
      </c>
      <c r="AG376" s="9">
        <f>IF(AF376="Mikro",Pieņēmumi!$AF$31*AD376*0.5,
IF(AF376="Mazs",Pieņēmumi!$AF$31*AD376,
IF(AF376="Vidējs",Pieņēmumi!$AF$32*AD376,
IF(AF376="Liels",Pieņēmumi!$AF$34*AD376,
0))))</f>
        <v>1.03359173126615</v>
      </c>
      <c r="AH376" s="9">
        <f>IF(AF376="Mikro",Pieņēmumi!$AF$31*AD376*0.5,0)</f>
        <v>0</v>
      </c>
      <c r="AI376">
        <v>19</v>
      </c>
      <c r="AJ376">
        <v>1</v>
      </c>
      <c r="AK376" s="2">
        <f t="shared" si="297"/>
        <v>19</v>
      </c>
      <c r="AL376" s="6">
        <f>ROUNDUP(IF($A376=1,AI376/Pieņēmumi!$AR$39,IF($A376=2,AI376/Pieņēmumi!$AR$40,IF($A376=3,AI376/Pieņēmumi!$AR$41,AI376/Pieņēmumi!$AR$42))),$AL$10)</f>
        <v>1</v>
      </c>
      <c r="AM376" s="6">
        <f t="shared" si="265"/>
        <v>19</v>
      </c>
      <c r="AN376" s="6" t="str">
        <f>IF(AND(AM376&gt;=0,AM376&lt;Pieņēmumi!$AR$46),0,
IF(AND(AM376&gt;= Pieņēmumi!$AR$46,AM376&lt;Pieņēmumi!$AR$47), "Mikro",
IF(AND(AM376&gt;=Pieņēmumi!$AR$47,AM376&lt;Pieņēmumi!$AR$48), "Mazs",
IF(AND(AM376&gt;=Pieņēmumi!$AR$48,AM376&lt;Pieņēmumi!$AR$49), "Vidējs","Liels"))))</f>
        <v>Vidējs</v>
      </c>
      <c r="AO376" s="9">
        <f>IF(AN376="Mikro",Pieņēmumi!$AR$31*AL376*0.5,
IF(AN376="Mazs",Pieņēmumi!$AR$31*AL376,
IF(AN376="Vidējs",Pieņēmumi!$AR$32*AL376,
IF(AN376="Liels",Pieņēmumi!$AR$34*AL376,
0))))</f>
        <v>1.0981912144702843</v>
      </c>
      <c r="AP376" s="9">
        <f>IF(AN376="Mikro",Pieņēmumi!$AR$31*AL376*0.5,0)</f>
        <v>0</v>
      </c>
      <c r="AQ376">
        <v>21</v>
      </c>
      <c r="AR376">
        <v>1</v>
      </c>
      <c r="AS376" s="2">
        <f t="shared" si="288"/>
        <v>21</v>
      </c>
      <c r="AT376" s="6">
        <f>ROUNDUP(IF($A376=1,AQ376/Pieņēmumi!$BC$39,IF($A376=2,AQ376/Pieņēmumi!$BC$40,IF($A376=3,AQ376/Pieņēmumi!$BC$41,AQ376/Pieņēmumi!$BC$42))),$AT$10)</f>
        <v>1</v>
      </c>
      <c r="AU376" s="6">
        <f t="shared" si="266"/>
        <v>21</v>
      </c>
      <c r="AV376" s="6" t="str">
        <f>IF(AND(AU376&gt;=0,AU376&lt;Pieņēmumi!$BC$46),0,
IF(AND(AU376&gt;= Pieņēmumi!$BC$46,AU376&lt;Pieņēmumi!$BC$47), "Mikro",
IF(AND(AU376&gt;=Pieņēmumi!$BC$47,AU376&lt;Pieņēmumi!$BC$48), "Mazs",
IF(AND(AU376&gt;=Pieņēmumi!$BC$48,AU376&lt;Pieņēmumi!$BC$49), "Vidējs","Liels"))))</f>
        <v>Liels</v>
      </c>
      <c r="AW376" s="9">
        <f>IF(AV376="Mikro",Pieņēmumi!$BC$31*AT376*0.5,
IF(AV376="Mazs",Pieņēmumi!$BC$31*AT376,
IF(AV376="Vidējs",Pieņēmumi!$BC$32*AT376,
IF(AV376="Liels",Pieņēmumi!$BC$34*AT376,
0))))</f>
        <v>1.5151515151515151</v>
      </c>
      <c r="AX376" s="9">
        <f>IF(AV376="Mikro",Pieņēmumi!$BC$31*AT376*0.5,0)</f>
        <v>0</v>
      </c>
      <c r="AY376">
        <v>17</v>
      </c>
      <c r="AZ376">
        <v>1</v>
      </c>
      <c r="BA376" s="2">
        <f t="shared" si="298"/>
        <v>17</v>
      </c>
      <c r="BB376" s="6">
        <f>ROUNDUP(IF($A376=1,AY376/Pieņēmumi!$BN$39,IF($A376=2,AY376/Pieņēmumi!$BN$40,IF($A376=3,AY376/Pieņēmumi!$BN$41,AY376/Pieņēmumi!$BN$42))),$BB$10)</f>
        <v>1</v>
      </c>
      <c r="BC376" s="6">
        <f t="shared" si="267"/>
        <v>17</v>
      </c>
      <c r="BD376" s="6" t="str">
        <f>IF(AND(BC376&gt;=0,BC376&lt;Pieņēmumi!$BN$46),0,
IF(AND(BC376&gt;= Pieņēmumi!$BN$46,BC376&lt;Pieņēmumi!$BN$47), "Mikro",
IF(AND(BC376&gt;=Pieņēmumi!$BN$47,BC376&lt;Pieņēmumi!$BN$48), "Mazs",
IF(AND(BC376&gt;=Pieņēmumi!$BN$48,BC376&lt;Pieņēmumi!$BN$49), "Vidējs","Liels"))))</f>
        <v>Vidējs</v>
      </c>
      <c r="BE376" s="9">
        <f>IF(BD376="Mikro",Pieņēmumi!$BN$31*BB376*0.5,
IF(BD376="Mazs",Pieņēmumi!$BN$31*BB376,
IF(BD376="Vidējs",Pieņēmumi!$BN$32*BB376,
IF(BD376="Liels",Pieņēmumi!$BN$34*BB376,
0))))</f>
        <v>1.227390180878553</v>
      </c>
      <c r="BF376" s="9">
        <f>IF(BD376="Mikro",Pieņēmumi!$BN$31*BB376*0.5,0)</f>
        <v>0</v>
      </c>
      <c r="BG376">
        <v>20</v>
      </c>
      <c r="BH376">
        <v>1</v>
      </c>
      <c r="BI376" s="2">
        <f t="shared" si="299"/>
        <v>20</v>
      </c>
      <c r="BJ376" s="6">
        <f>ROUNDUP(IF($A376=1,BG376/Pieņēmumi!$BY$39,IF($A376=2,BG376/Pieņēmumi!$BY$40,IF($A376=3,BG376/Pieņēmumi!$BY$41,BG376/Pieņēmumi!$BY$42))),$BJ$10)</f>
        <v>1</v>
      </c>
      <c r="BK376" s="6">
        <f t="shared" si="268"/>
        <v>20</v>
      </c>
      <c r="BL376" s="6" t="str">
        <f>IF(AND(BK376&gt;=0,BK376&lt;Pieņēmumi!$BY$46),0,
IF(AND(BK376&gt;= Pieņēmumi!$BY$46,BK376&lt;Pieņēmumi!$BY$47), "Mikro",
IF(AND(BK376&gt;=Pieņēmumi!$BY$47,BK376&lt;Pieņēmumi!$BY$48), "Mazs",
IF(AND(BK376&gt;=Pieņēmumi!$BY$48,BK376&lt;Pieņēmumi!$BY$49), "Vidējs","Liels"))))</f>
        <v>Vidējs</v>
      </c>
      <c r="BM376" s="9">
        <f>IF(BL376="Mikro",Pieņēmumi!$BY$31*BJ376*0.5,
IF(BL376="Mazs",Pieņēmumi!$BY$31*BJ376,
IF(BL376="Vidējs",Pieņēmumi!$BY$32*BJ376,
IF(BL376="Liels",Pieņēmumi!$BY$34*BJ376,
0))))</f>
        <v>1.2919896640826873</v>
      </c>
      <c r="BN376" s="9">
        <f>IF(BL376="Mikro",Pieņēmumi!$BY$31*BJ376*0.5,0)</f>
        <v>0</v>
      </c>
      <c r="BO376">
        <v>23</v>
      </c>
      <c r="BP376">
        <v>1</v>
      </c>
      <c r="BQ376" s="2">
        <f t="shared" si="300"/>
        <v>23</v>
      </c>
      <c r="BR376" s="6">
        <f>ROUNDUP(IF($A376=1,BO376/Pieņēmumi!$CJ$39,IF($A376=2,BO376/Pieņēmumi!$CJ$40,IF($A376=3,BO376/Pieņēmumi!$CJ$41,BO376/Pieņēmumi!$CJ$42))),$BR$10)</f>
        <v>1</v>
      </c>
      <c r="BS376" s="6">
        <f t="shared" si="269"/>
        <v>23</v>
      </c>
      <c r="BT376" s="6" t="str">
        <f>IF(AND(BS376&gt;=0,BS376&lt;Pieņēmumi!$CJ$46),0,
IF(AND(BS376&gt;= Pieņēmumi!$CJ$46,BS376&lt;Pieņēmumi!$CJ$47), "Mikro",
IF(AND(BS376&gt;=Pieņēmumi!$CJ$47,BS376&lt;Pieņēmumi!$CJ$48), "Mazs",
IF(AND(BS376&gt;=Pieņēmumi!$CJ$48,BS376&lt;Pieņēmumi!$CJ$49), "Vidējs","Liels"))))</f>
        <v>Liels</v>
      </c>
      <c r="BU376" s="9">
        <f>IF(BT376="Mikro",Pieņēmumi!$CJ$31*BR376*0.5,
IF(BT376="Mazs",Pieņēmumi!$CJ$31*BR376,
IF(BT376="Vidējs",Pieņēmumi!$CJ$32*BR376,
IF(BT376="Liels",Pieņēmumi!$CJ$34*BR376,
0))))</f>
        <v>1.6955266955266954</v>
      </c>
      <c r="BV376" s="9">
        <f>IF(BT376="Mikro",Pieņēmumi!$CJ$31*BR376*0.5,0)</f>
        <v>0</v>
      </c>
      <c r="BW376">
        <v>20</v>
      </c>
      <c r="BX376">
        <v>1</v>
      </c>
      <c r="BY376" s="2">
        <f>BW376/BX376</f>
        <v>20</v>
      </c>
      <c r="BZ376" s="6">
        <f>ROUNDUP(IF($A376=1,BW376/Pieņēmumi!$CU$42,IF($A376=2,BW376/Pieņēmumi!$CU$43,IF($A376=3,BW376/Pieņēmumi!$CU$44,BW376/Pieņēmumi!$CU$45))),$CH$10)</f>
        <v>1</v>
      </c>
      <c r="CA376" s="6">
        <f t="shared" si="270"/>
        <v>20</v>
      </c>
      <c r="CB376" s="6" t="str">
        <f>IF(AND(CA376&gt;=0,CA376&lt;Pieņēmumi!$CU$49),0,
IF(AND(CA376&gt;=Pieņēmumi!$CU$49,CA376&lt;Pieņēmumi!$CU$50),"Mazs",
IF(AND(CA376&gt;=Pieņēmumi!$CU$50,CA376&lt;Pieņēmumi!$CU$51),"Vidējs","Liels")))</f>
        <v>Vidējs</v>
      </c>
      <c r="CC376" s="9">
        <f>IF(CB376="Mazs",Pieņēmumi!$CU$34*BZ376,IF(CB376="Vidējs",Pieņēmumi!$CU$35*BZ376,IF(CB376="Liels",Pieņēmumi!$CU$37*BZ376,0)))</f>
        <v>1.3888888888888891</v>
      </c>
      <c r="CD376" s="9">
        <f>IF(CB376="Mazs",(Pieņēmumi!$CU$35-Pieņēmumi!$CU$34)*BZ376,0)</f>
        <v>0</v>
      </c>
      <c r="CE376">
        <v>12</v>
      </c>
      <c r="CF376">
        <v>1</v>
      </c>
      <c r="CG376" s="2">
        <f>CE376/CF376</f>
        <v>12</v>
      </c>
      <c r="CH376" s="6">
        <f>ROUNDUP(IF($A376=1,CE376/Pieņēmumi!$DE$42,IF($A376=2,CE376/Pieņēmumi!$DE$43,IF($A376=3,CE376/Pieņēmumi!$DE$44,CE376/Pieņēmumi!$DE$45))),$CH$10)</f>
        <v>1</v>
      </c>
      <c r="CI376" s="6">
        <f t="shared" si="271"/>
        <v>12</v>
      </c>
      <c r="CJ376" s="6" t="str">
        <f>IF(AND(CI376&gt;=0,CI376&lt;Pieņēmumi!$DE$49),0,
IF(AND(CI376&gt;=Pieņēmumi!$DE$49,CI376&lt;Pieņēmumi!$DE$50),"Mazs",
IF(AND(CI376&gt;=Pieņēmumi!$DE$50,CI376&lt;Pieņēmumi!$DE$51),"Vidējs","Liels")))</f>
        <v>Vidējs</v>
      </c>
      <c r="CK376" s="9">
        <f>IF(CJ376="Mazs",Pieņēmumi!$DE$34*CH376,IF(CJ376="Vidējs",Pieņēmumi!$DE$35*CH376,IF(CJ376="Liels",Pieņēmumi!$DE$37*CH376,0)))</f>
        <v>1.3888888888888891</v>
      </c>
      <c r="CL376" s="9">
        <f>IF(CJ376="Mazs",(Pieņēmumi!$DE$35-Pieņēmumi!$DE$34)*CH376,0)</f>
        <v>0</v>
      </c>
      <c r="CM376">
        <v>9</v>
      </c>
      <c r="CN376">
        <v>1</v>
      </c>
      <c r="CO376" s="2">
        <f>CM376/CN376</f>
        <v>9</v>
      </c>
      <c r="CP376" s="6">
        <f>ROUNDUP(IF($A376=1,CM376/Pieņēmumi!$DO$42,IF($A376=2,CM376/Pieņēmumi!$DO$43,IF($A376=3,CM376/Pieņēmumi!$DO$44,CM376/Pieņēmumi!$DO$45))),$CP$10)</f>
        <v>1</v>
      </c>
      <c r="CQ376" s="6">
        <f t="shared" si="272"/>
        <v>9</v>
      </c>
      <c r="CR376" s="6" t="str">
        <f>IF(AND(CQ376&gt;=0,CQ376&lt;Pieņēmumi!$DO$49),0,
IF(AND(CQ376&gt;=Pieņēmumi!$DO$49,CQ376&lt;Pieņēmumi!$DO$50),"Mazs",
IF(AND(CQ376&gt;=Pieņēmumi!$DO$50,CQ376&lt;Pieņēmumi!$DO$51),"Vidējs","Liels")))</f>
        <v>Mazs</v>
      </c>
      <c r="CS376" s="9">
        <f>IF(CR376="Mazs",Pieņēmumi!$DO$34*CP376,IF(CR376="Vidējs",Pieņēmumi!$DO$35*CP376,IF(CR376="Liels",Pieņēmumi!$DO$37*CP376,0)))</f>
        <v>1.151571739807034</v>
      </c>
      <c r="CT376" s="9">
        <f>IF(CR376="Mazs",(Pieņēmumi!$DO$35-Pieņēmumi!$DO$34)*CP376,0)</f>
        <v>0.23731714908185508</v>
      </c>
      <c r="CU376" s="6">
        <f t="shared" si="273"/>
        <v>213</v>
      </c>
      <c r="CV376" s="6">
        <f t="shared" si="274"/>
        <v>12</v>
      </c>
      <c r="CW376" s="2">
        <f t="shared" si="275"/>
        <v>17.75</v>
      </c>
      <c r="CX376" t="str">
        <f t="shared" si="276"/>
        <v>Vidējā</v>
      </c>
    </row>
    <row r="377" spans="1:102" x14ac:dyDescent="0.25">
      <c r="A377" s="5">
        <v>3</v>
      </c>
      <c r="B377" s="23">
        <v>0.38565085579816061</v>
      </c>
      <c r="C377">
        <v>20</v>
      </c>
      <c r="D377">
        <v>1</v>
      </c>
      <c r="E377" s="2">
        <f t="shared" si="292"/>
        <v>20</v>
      </c>
      <c r="F377" s="6">
        <f>ROUNDUP(IF($A377=1,C377/Pieņēmumi!$B$39,IF($A377=2,C377/Pieņēmumi!$B$40,IF($A377=3,C377/Pieņēmumi!$B$41,C377/Pieņēmumi!$B$42))),$F$10)</f>
        <v>1</v>
      </c>
      <c r="G377" s="6">
        <f t="shared" si="261"/>
        <v>20</v>
      </c>
      <c r="H377" s="6" t="str">
        <f>IF(AND(G377&gt;=0,G377&lt;Pieņēmumi!$B$46),0,
IF(AND(G377&gt;= Pieņēmumi!$B$46,G377&lt;Pieņēmumi!$B$47), "Mikro",
IF(AND(G377&gt;=Pieņēmumi!$B$47,G377&lt;Pieņēmumi!$B$48), "Mazs",
IF(AND(G377&gt;=Pieņēmumi!$B$48,G377&lt;Pieņēmumi!$B$49), "Vidējs","Liels"))))</f>
        <v>Vidējs</v>
      </c>
      <c r="I377" s="9">
        <f>IF(H377="Mikro",Pieņēmumi!$B$31*F377*0.5,
IF(H377="Mazs",Pieņēmumi!$B$31*F377,
IF(H377="Vidējs",Pieņēmumi!$B$32*F377,
IF(H377="Liels",Pieņēmumi!$B$34*F377,
0))))</f>
        <v>0.8074935400516795</v>
      </c>
      <c r="J377" s="9">
        <f>IF(H377="Mikro",Pieņēmumi!$B$31*F377*0.5,0)</f>
        <v>0</v>
      </c>
      <c r="K377">
        <v>11</v>
      </c>
      <c r="L377">
        <v>2</v>
      </c>
      <c r="M377" s="2">
        <f t="shared" si="293"/>
        <v>5.5</v>
      </c>
      <c r="N377" s="6">
        <f>ROUNDUP(IF($A377=1,K377/Pieņēmumi!$L$39,IF($A377=2,K377/Pieņēmumi!$L$40,IF($A377=3,K377/Pieņēmumi!$L$41,K377/Pieņēmumi!$L$42))),$N$10)</f>
        <v>1</v>
      </c>
      <c r="O377" s="6">
        <f t="shared" si="262"/>
        <v>11</v>
      </c>
      <c r="P377" s="6" t="str">
        <f>IF(AND(O377&gt;=0,O377&lt;Pieņēmumi!$L$46),0,
IF(AND(O377&gt;= Pieņēmumi!$L$46,O377&lt;Pieņēmumi!$L$47), "Mikro",
IF(AND(O377&gt;=Pieņēmumi!$L$47,O377&lt;Pieņēmumi!$L$48), "Mazs",
IF(AND(O377&gt;=Pieņēmumi!$L$48,O377&lt;Pieņēmumi!$L$49), "Vidējs","Liels"))))</f>
        <v>Mazs</v>
      </c>
      <c r="Q377" s="9">
        <f>IF(P377="Mikro",Pieņēmumi!$L$31*N377*0.5,
IF(P377="Mazs",Pieņēmumi!$L$31*N377,
IF(P377="Vidējs",Pieņēmumi!$L$32*N377,
IF(P377="Liels",Pieņēmumi!$L$34*N377,
0))))</f>
        <v>0.7469654528478058</v>
      </c>
      <c r="R377" s="9">
        <f>IF(P377="Mikro",Pieņēmumi!$L$31*N377*0.5,0)</f>
        <v>0</v>
      </c>
      <c r="S377">
        <v>16</v>
      </c>
      <c r="T377">
        <v>2</v>
      </c>
      <c r="U377" s="2">
        <f t="shared" si="294"/>
        <v>8</v>
      </c>
      <c r="V377" s="6">
        <f>ROUNDUP(IF($A377=1,S377/Pieņēmumi!$V$39,IF($A377=2,S377/Pieņēmumi!$V$40,IF($A377=3,S377/Pieņēmumi!$V$41,S377/Pieņēmumi!$V$42))),$V$10)</f>
        <v>1</v>
      </c>
      <c r="W377" s="6">
        <f t="shared" si="263"/>
        <v>16</v>
      </c>
      <c r="X377" s="6" t="str">
        <f>IF(AND(W377&gt;=0,W377&lt;Pieņēmumi!$V$46),0,
IF(AND(W377&gt;= Pieņēmumi!$V$46,W377&lt;Pieņēmumi!$V$47), "Mikro",
IF(AND(W377&gt;=Pieņēmumi!$V$47,W377&lt;Pieņēmumi!$V$48), "Mazs",
IF(AND(W377&gt;=Pieņēmumi!$V$48,W377&lt;Pieņēmumi!$V$49), "Vidējs","Liels"))))</f>
        <v>Vidējs</v>
      </c>
      <c r="Y377" s="9">
        <f>IF(X377="Mikro",Pieņēmumi!$V$31*V377*0.5,
IF(X377="Mazs",Pieņēmumi!$V$31*V377,
IF(X377="Vidējs",Pieņēmumi!$V$32*V377,
IF(X377="Liels",Pieņēmumi!$V$34*V377,
0))))</f>
        <v>0.87209302325581406</v>
      </c>
      <c r="Z377" s="9">
        <f>IF(X377="Mikro",Pieņēmumi!$V$31*V377*0.5,0)</f>
        <v>0</v>
      </c>
      <c r="AA377">
        <v>12</v>
      </c>
      <c r="AB377">
        <v>1</v>
      </c>
      <c r="AC377" s="2">
        <f t="shared" si="295"/>
        <v>12</v>
      </c>
      <c r="AD377" s="6">
        <f>ROUNDUP(IF($A377=1,AA377/Pieņēmumi!$AF$39,IF($A377=2,AA377/Pieņēmumi!$AF$40,IF($A377=3,AA377/Pieņēmumi!$AF$41,AA377/Pieņēmumi!$AF$42))),$AD$10)</f>
        <v>1</v>
      </c>
      <c r="AE377" s="6">
        <f t="shared" si="264"/>
        <v>12</v>
      </c>
      <c r="AF377" s="6" t="str">
        <f>IF(AND(AE377&gt;=0,AE377&lt;Pieņēmumi!$AF$46),0,
IF(AND(AE377&gt;= Pieņēmumi!$AF$46,AE377&lt;Pieņēmumi!$AF$47), "Mikro",
IF(AND(AE377&gt;=Pieņēmumi!$AF$47,AE377&lt;Pieņēmumi!$AF$48), "Mazs",
IF(AND(AE377&gt;=Pieņēmumi!$AF$48,AE377&lt;Pieņēmumi!$AF$49), "Vidējs","Liels"))))</f>
        <v>Vidējs</v>
      </c>
      <c r="AG377" s="9">
        <f>IF(AF377="Mikro",Pieņēmumi!$AF$31*AD377*0.5,
IF(AF377="Mazs",Pieņēmumi!$AF$31*AD377,
IF(AF377="Vidējs",Pieņēmumi!$AF$32*AD377,
IF(AF377="Liels",Pieņēmumi!$AF$34*AD377,
0))))</f>
        <v>1.03359173126615</v>
      </c>
      <c r="AH377" s="9">
        <f>IF(AF377="Mikro",Pieņēmumi!$AF$31*AD377*0.5,0)</f>
        <v>0</v>
      </c>
      <c r="AI377">
        <v>20</v>
      </c>
      <c r="AJ377">
        <v>2</v>
      </c>
      <c r="AK377" s="2">
        <f t="shared" si="297"/>
        <v>10</v>
      </c>
      <c r="AL377" s="6">
        <f>ROUNDUP(IF($A377=1,AI377/Pieņēmumi!$AR$39,IF($A377=2,AI377/Pieņēmumi!$AR$40,IF($A377=3,AI377/Pieņēmumi!$AR$41,AI377/Pieņēmumi!$AR$42))),$AL$10)</f>
        <v>1</v>
      </c>
      <c r="AM377" s="6">
        <f t="shared" si="265"/>
        <v>20</v>
      </c>
      <c r="AN377" s="6" t="str">
        <f>IF(AND(AM377&gt;=0,AM377&lt;Pieņēmumi!$AR$46),0,
IF(AND(AM377&gt;= Pieņēmumi!$AR$46,AM377&lt;Pieņēmumi!$AR$47), "Mikro",
IF(AND(AM377&gt;=Pieņēmumi!$AR$47,AM377&lt;Pieņēmumi!$AR$48), "Mazs",
IF(AND(AM377&gt;=Pieņēmumi!$AR$48,AM377&lt;Pieņēmumi!$AR$49), "Vidējs","Liels"))))</f>
        <v>Vidējs</v>
      </c>
      <c r="AO377" s="9">
        <f>IF(AN377="Mikro",Pieņēmumi!$AR$31*AL377*0.5,
IF(AN377="Mazs",Pieņēmumi!$AR$31*AL377,
IF(AN377="Vidējs",Pieņēmumi!$AR$32*AL377,
IF(AN377="Liels",Pieņēmumi!$AR$34*AL377,
0))))</f>
        <v>1.0981912144702843</v>
      </c>
      <c r="AP377" s="9">
        <f>IF(AN377="Mikro",Pieņēmumi!$AR$31*AL377*0.5,0)</f>
        <v>0</v>
      </c>
      <c r="AQ377">
        <v>17</v>
      </c>
      <c r="AR377">
        <v>2</v>
      </c>
      <c r="AS377" s="2">
        <f t="shared" si="288"/>
        <v>8.5</v>
      </c>
      <c r="AT377" s="6">
        <f>ROUNDUP(IF($A377=1,AQ377/Pieņēmumi!$BC$39,IF($A377=2,AQ377/Pieņēmumi!$BC$40,IF($A377=3,AQ377/Pieņēmumi!$BC$41,AQ377/Pieņēmumi!$BC$42))),$AT$10)</f>
        <v>1</v>
      </c>
      <c r="AU377" s="6">
        <f t="shared" si="266"/>
        <v>17</v>
      </c>
      <c r="AV377" s="6" t="str">
        <f>IF(AND(AU377&gt;=0,AU377&lt;Pieņēmumi!$BC$46),0,
IF(AND(AU377&gt;= Pieņēmumi!$BC$46,AU377&lt;Pieņēmumi!$BC$47), "Mikro",
IF(AND(AU377&gt;=Pieņēmumi!$BC$47,AU377&lt;Pieņēmumi!$BC$48), "Mazs",
IF(AND(AU377&gt;=Pieņēmumi!$BC$48,AU377&lt;Pieņēmumi!$BC$49), "Vidējs","Liels"))))</f>
        <v>Vidējs</v>
      </c>
      <c r="AW377" s="9">
        <f>IF(AV377="Mikro",Pieņēmumi!$BC$31*AT377*0.5,
IF(AV377="Mazs",Pieņēmumi!$BC$31*AT377,
IF(AV377="Vidējs",Pieņēmumi!$BC$32*AT377,
IF(AV377="Liels",Pieņēmumi!$BC$34*AT377,
0))))</f>
        <v>1.1627906976744187</v>
      </c>
      <c r="AX377" s="9">
        <f>IF(AV377="Mikro",Pieņēmumi!$BC$31*AT377*0.5,0)</f>
        <v>0</v>
      </c>
      <c r="AY377">
        <v>22</v>
      </c>
      <c r="AZ377">
        <v>2</v>
      </c>
      <c r="BA377" s="2">
        <f t="shared" si="298"/>
        <v>11</v>
      </c>
      <c r="BB377" s="6">
        <f>ROUNDUP(IF($A377=1,AY377/Pieņēmumi!$BN$39,IF($A377=2,AY377/Pieņēmumi!$BN$40,IF($A377=3,AY377/Pieņēmumi!$BN$41,AY377/Pieņēmumi!$BN$42))),$BB$10)</f>
        <v>1</v>
      </c>
      <c r="BC377" s="6">
        <f t="shared" si="267"/>
        <v>22</v>
      </c>
      <c r="BD377" s="6" t="str">
        <f>IF(AND(BC377&gt;=0,BC377&lt;Pieņēmumi!$BN$46),0,
IF(AND(BC377&gt;= Pieņēmumi!$BN$46,BC377&lt;Pieņēmumi!$BN$47), "Mikro",
IF(AND(BC377&gt;=Pieņēmumi!$BN$47,BC377&lt;Pieņēmumi!$BN$48), "Mazs",
IF(AND(BC377&gt;=Pieņēmumi!$BN$48,BC377&lt;Pieņēmumi!$BN$49), "Vidējs","Liels"))))</f>
        <v>Liels</v>
      </c>
      <c r="BE377" s="9">
        <f>IF(BD377="Mikro",Pieņēmumi!$BN$31*BB377*0.5,
IF(BD377="Mazs",Pieņēmumi!$BN$31*BB377,
IF(BD377="Vidējs",Pieņēmumi!$BN$32*BB377,
IF(BD377="Liels",Pieņēmumi!$BN$34*BB377,
0))))</f>
        <v>1.5873015873015872</v>
      </c>
      <c r="BF377" s="9">
        <f>IF(BD377="Mikro",Pieņēmumi!$BN$31*BB377*0.5,0)</f>
        <v>0</v>
      </c>
      <c r="BG377">
        <v>19</v>
      </c>
      <c r="BH377">
        <v>2</v>
      </c>
      <c r="BI377" s="2">
        <f t="shared" si="299"/>
        <v>9.5</v>
      </c>
      <c r="BJ377" s="6">
        <f>ROUNDUP(IF($A377=1,BG377/Pieņēmumi!$BY$39,IF($A377=2,BG377/Pieņēmumi!$BY$40,IF($A377=3,BG377/Pieņēmumi!$BY$41,BG377/Pieņēmumi!$BY$42))),$BJ$10)</f>
        <v>1</v>
      </c>
      <c r="BK377" s="6">
        <f t="shared" si="268"/>
        <v>19</v>
      </c>
      <c r="BL377" s="6" t="str">
        <f>IF(AND(BK377&gt;=0,BK377&lt;Pieņēmumi!$BY$46),0,
IF(AND(BK377&gt;= Pieņēmumi!$BY$46,BK377&lt;Pieņēmumi!$BY$47), "Mikro",
IF(AND(BK377&gt;=Pieņēmumi!$BY$47,BK377&lt;Pieņēmumi!$BY$48), "Mazs",
IF(AND(BK377&gt;=Pieņēmumi!$BY$48,BK377&lt;Pieņēmumi!$BY$49), "Vidējs","Liels"))))</f>
        <v>Vidējs</v>
      </c>
      <c r="BM377" s="9">
        <f>IF(BL377="Mikro",Pieņēmumi!$BY$31*BJ377*0.5,
IF(BL377="Mazs",Pieņēmumi!$BY$31*BJ377,
IF(BL377="Vidējs",Pieņēmumi!$BY$32*BJ377,
IF(BL377="Liels",Pieņēmumi!$BY$34*BJ377,
0))))</f>
        <v>1.2919896640826873</v>
      </c>
      <c r="BN377" s="9">
        <f>IF(BL377="Mikro",Pieņēmumi!$BY$31*BJ377*0.5,0)</f>
        <v>0</v>
      </c>
      <c r="BO377">
        <v>18</v>
      </c>
      <c r="BP377">
        <v>2</v>
      </c>
      <c r="BQ377" s="2">
        <f t="shared" si="300"/>
        <v>9</v>
      </c>
      <c r="BR377" s="6">
        <f>ROUNDUP(IF($A377=1,BO377/Pieņēmumi!$CJ$39,IF($A377=2,BO377/Pieņēmumi!$CJ$40,IF($A377=3,BO377/Pieņēmumi!$CJ$41,BO377/Pieņēmumi!$CJ$42))),$BR$10)</f>
        <v>1</v>
      </c>
      <c r="BS377" s="6">
        <f t="shared" si="269"/>
        <v>18</v>
      </c>
      <c r="BT377" s="6" t="str">
        <f>IF(AND(BS377&gt;=0,BS377&lt;Pieņēmumi!$CJ$46),0,
IF(AND(BS377&gt;= Pieņēmumi!$CJ$46,BS377&lt;Pieņēmumi!$CJ$47), "Mikro",
IF(AND(BS377&gt;=Pieņēmumi!$CJ$47,BS377&lt;Pieņēmumi!$CJ$48), "Mazs",
IF(AND(BS377&gt;=Pieņēmumi!$CJ$48,BS377&lt;Pieņēmumi!$CJ$49), "Vidējs","Liels"))))</f>
        <v>Vidējs</v>
      </c>
      <c r="BU377" s="9">
        <f>IF(BT377="Mikro",Pieņēmumi!$CJ$31*BR377*0.5,
IF(BT377="Mazs",Pieņēmumi!$CJ$31*BR377,
IF(BT377="Vidējs",Pieņēmumi!$CJ$32*BR377,
IF(BT377="Liels",Pieņēmumi!$CJ$34*BR377,
0))))</f>
        <v>1.2919896640826873</v>
      </c>
      <c r="BV377" s="9">
        <f>IF(BT377="Mikro",Pieņēmumi!$CJ$31*BR377*0.5,0)</f>
        <v>0</v>
      </c>
      <c r="BW377">
        <v>0</v>
      </c>
      <c r="BX377">
        <v>0</v>
      </c>
      <c r="BY377" s="2">
        <v>0</v>
      </c>
      <c r="BZ377" s="6">
        <f>ROUNDUP(IF($A377=1,BW377/Pieņēmumi!$CU$42,IF($A377=2,BW377/Pieņēmumi!$CU$43,IF($A377=3,BW377/Pieņēmumi!$CU$44,BW377/Pieņēmumi!$CU$45))),$CH$10)</f>
        <v>0</v>
      </c>
      <c r="CA377" s="6">
        <f t="shared" si="270"/>
        <v>0</v>
      </c>
      <c r="CB377" s="6">
        <f>IF(AND(CA377&gt;=0,CA377&lt;Pieņēmumi!$CU$49),0,
IF(AND(CA377&gt;=Pieņēmumi!$CU$49,CA377&lt;Pieņēmumi!$CU$50),"Mazs",
IF(AND(CA377&gt;=Pieņēmumi!$CU$50,CA377&lt;Pieņēmumi!$CU$51),"Vidējs","Liels")))</f>
        <v>0</v>
      </c>
      <c r="CC377" s="9">
        <f>IF(CB377="Mazs",Pieņēmumi!$CU$34*BZ377,IF(CB377="Vidējs",Pieņēmumi!$CU$35*BZ377,IF(CB377="Liels",Pieņēmumi!$CU$37*BZ377,0)))</f>
        <v>0</v>
      </c>
      <c r="CD377" s="9">
        <f>IF(CB377="Mazs",(Pieņēmumi!$CU$35-Pieņēmumi!$CU$34)*BZ377,0)</f>
        <v>0</v>
      </c>
      <c r="CE377">
        <v>0</v>
      </c>
      <c r="CF377">
        <v>0</v>
      </c>
      <c r="CG377" s="2">
        <v>0</v>
      </c>
      <c r="CH377" s="6">
        <f>ROUNDUP(IF($A377=1,CE377/Pieņēmumi!$DE$42,IF($A377=2,CE377/Pieņēmumi!$DE$43,IF($A377=3,CE377/Pieņēmumi!$DE$44,CE377/Pieņēmumi!$DE$45))),$CH$10)</f>
        <v>0</v>
      </c>
      <c r="CI377" s="6">
        <f t="shared" si="271"/>
        <v>0</v>
      </c>
      <c r="CJ377" s="6">
        <f>IF(AND(CI377&gt;=0,CI377&lt;Pieņēmumi!$DE$49),0,
IF(AND(CI377&gt;=Pieņēmumi!$DE$49,CI377&lt;Pieņēmumi!$DE$50),"Mazs",
IF(AND(CI377&gt;=Pieņēmumi!$DE$50,CI377&lt;Pieņēmumi!$DE$51),"Vidējs","Liels")))</f>
        <v>0</v>
      </c>
      <c r="CK377" s="9">
        <f>IF(CJ377="Mazs",Pieņēmumi!$DE$34*CH377,IF(CJ377="Vidējs",Pieņēmumi!$DE$35*CH377,IF(CJ377="Liels",Pieņēmumi!$DE$37*CH377,0)))</f>
        <v>0</v>
      </c>
      <c r="CL377" s="9">
        <f>IF(CJ377="Mazs",(Pieņēmumi!$DE$35-Pieņēmumi!$DE$34)*CH377,0)</f>
        <v>0</v>
      </c>
      <c r="CM377">
        <v>0</v>
      </c>
      <c r="CN377">
        <v>0</v>
      </c>
      <c r="CO377" s="2">
        <v>0</v>
      </c>
      <c r="CP377" s="6">
        <f>ROUNDUP(IF($A377=1,CM377/Pieņēmumi!$DO$42,IF($A377=2,CM377/Pieņēmumi!$DO$43,IF($A377=3,CM377/Pieņēmumi!$DO$44,CM377/Pieņēmumi!$DO$45))),$CP$10)</f>
        <v>0</v>
      </c>
      <c r="CQ377" s="6">
        <f t="shared" si="272"/>
        <v>0</v>
      </c>
      <c r="CR377" s="6">
        <f>IF(AND(CQ377&gt;=0,CQ377&lt;Pieņēmumi!$DO$49),0,
IF(AND(CQ377&gt;=Pieņēmumi!$DO$49,CQ377&lt;Pieņēmumi!$DO$50),"Mazs",
IF(AND(CQ377&gt;=Pieņēmumi!$DO$50,CQ377&lt;Pieņēmumi!$DO$51),"Vidējs","Liels")))</f>
        <v>0</v>
      </c>
      <c r="CS377" s="9">
        <f>IF(CR377="Mazs",Pieņēmumi!$DO$34*CP377,IF(CR377="Vidējs",Pieņēmumi!$DO$35*CP377,IF(CR377="Liels",Pieņēmumi!$DO$37*CP377,0)))</f>
        <v>0</v>
      </c>
      <c r="CT377" s="9">
        <f>IF(CR377="Mazs",(Pieņēmumi!$DO$35-Pieņēmumi!$DO$34)*CP377,0)</f>
        <v>0</v>
      </c>
      <c r="CU377" s="6">
        <f t="shared" si="273"/>
        <v>155</v>
      </c>
      <c r="CV377" s="6">
        <f t="shared" si="274"/>
        <v>16</v>
      </c>
      <c r="CW377" s="2">
        <f t="shared" si="275"/>
        <v>9.6875</v>
      </c>
      <c r="CX377" t="str">
        <f t="shared" si="276"/>
        <v>Vidējā</v>
      </c>
    </row>
    <row r="378" spans="1:102" x14ac:dyDescent="0.25">
      <c r="A378" s="5">
        <v>3</v>
      </c>
      <c r="B378" s="23">
        <v>0.38033184904081474</v>
      </c>
      <c r="C378">
        <v>15</v>
      </c>
      <c r="D378">
        <v>1</v>
      </c>
      <c r="E378" s="2">
        <f t="shared" si="292"/>
        <v>15</v>
      </c>
      <c r="F378" s="6">
        <f>ROUNDUP(IF($A378=1,C378/Pieņēmumi!$B$39,IF($A378=2,C378/Pieņēmumi!$B$40,IF($A378=3,C378/Pieņēmumi!$B$41,C378/Pieņēmumi!$B$42))),$F$10)</f>
        <v>1</v>
      </c>
      <c r="G378" s="6">
        <f t="shared" si="261"/>
        <v>15</v>
      </c>
      <c r="H378" s="6" t="str">
        <f>IF(AND(G378&gt;=0,G378&lt;Pieņēmumi!$B$46),0,
IF(AND(G378&gt;= Pieņēmumi!$B$46,G378&lt;Pieņēmumi!$B$47), "Mikro",
IF(AND(G378&gt;=Pieņēmumi!$B$47,G378&lt;Pieņēmumi!$B$48), "Mazs",
IF(AND(G378&gt;=Pieņēmumi!$B$48,G378&lt;Pieņēmumi!$B$49), "Vidējs","Liels"))))</f>
        <v>Vidējs</v>
      </c>
      <c r="I378" s="9">
        <f>IF(H378="Mikro",Pieņēmumi!$B$31*F378*0.5,
IF(H378="Mazs",Pieņēmumi!$B$31*F378,
IF(H378="Vidējs",Pieņēmumi!$B$32*F378,
IF(H378="Liels",Pieņēmumi!$B$34*F378,
0))))</f>
        <v>0.8074935400516795</v>
      </c>
      <c r="J378" s="9">
        <f>IF(H378="Mikro",Pieņēmumi!$B$31*F378*0.5,0)</f>
        <v>0</v>
      </c>
      <c r="K378">
        <v>11</v>
      </c>
      <c r="L378">
        <v>1</v>
      </c>
      <c r="M378" s="2">
        <f t="shared" si="293"/>
        <v>11</v>
      </c>
      <c r="N378" s="6">
        <f>ROUNDUP(IF($A378=1,K378/Pieņēmumi!$L$39,IF($A378=2,K378/Pieņēmumi!$L$40,IF($A378=3,K378/Pieņēmumi!$L$41,K378/Pieņēmumi!$L$42))),$N$10)</f>
        <v>1</v>
      </c>
      <c r="O378" s="6">
        <f t="shared" si="262"/>
        <v>11</v>
      </c>
      <c r="P378" s="6" t="str">
        <f>IF(AND(O378&gt;=0,O378&lt;Pieņēmumi!$L$46),0,
IF(AND(O378&gt;= Pieņēmumi!$L$46,O378&lt;Pieņēmumi!$L$47), "Mikro",
IF(AND(O378&gt;=Pieņēmumi!$L$47,O378&lt;Pieņēmumi!$L$48), "Mazs",
IF(AND(O378&gt;=Pieņēmumi!$L$48,O378&lt;Pieņēmumi!$L$49), "Vidējs","Liels"))))</f>
        <v>Mazs</v>
      </c>
      <c r="Q378" s="9">
        <f>IF(P378="Mikro",Pieņēmumi!$L$31*N378*0.5,
IF(P378="Mazs",Pieņēmumi!$L$31*N378,
IF(P378="Vidējs",Pieņēmumi!$L$32*N378,
IF(P378="Liels",Pieņēmumi!$L$34*N378,
0))))</f>
        <v>0.7469654528478058</v>
      </c>
      <c r="R378" s="9">
        <f>IF(P378="Mikro",Pieņēmumi!$L$31*N378*0.5,0)</f>
        <v>0</v>
      </c>
      <c r="S378">
        <v>9</v>
      </c>
      <c r="T378">
        <v>1</v>
      </c>
      <c r="U378" s="2">
        <f t="shared" si="294"/>
        <v>9</v>
      </c>
      <c r="V378" s="6">
        <f>ROUNDUP(IF($A378=1,S378/Pieņēmumi!$V$39,IF($A378=2,S378/Pieņēmumi!$V$40,IF($A378=3,S378/Pieņēmumi!$V$41,S378/Pieņēmumi!$V$42))),$V$10)</f>
        <v>1</v>
      </c>
      <c r="W378" s="6">
        <f t="shared" si="263"/>
        <v>9</v>
      </c>
      <c r="X378" s="6" t="str">
        <f>IF(AND(W378&gt;=0,W378&lt;Pieņēmumi!$V$46),0,
IF(AND(W378&gt;= Pieņēmumi!$V$46,W378&lt;Pieņēmumi!$V$47), "Mikro",
IF(AND(W378&gt;=Pieņēmumi!$V$47,W378&lt;Pieņēmumi!$V$48), "Mazs",
IF(AND(W378&gt;=Pieņēmumi!$V$48,W378&lt;Pieņēmumi!$V$49), "Vidējs","Liels"))))</f>
        <v>Mazs</v>
      </c>
      <c r="Y378" s="9">
        <f>IF(X378="Mikro",Pieņēmumi!$V$31*V378*0.5,
IF(X378="Mazs",Pieņēmumi!$V$31*V378,
IF(X378="Vidējs",Pieņēmumi!$V$32*V378,
IF(X378="Liels",Pieņēmumi!$V$34*V378,
0))))</f>
        <v>0.77808901338313108</v>
      </c>
      <c r="Z378" s="9">
        <f>IF(X378="Mikro",Pieņēmumi!$V$31*V378*0.5,0)</f>
        <v>0</v>
      </c>
      <c r="AA378">
        <v>9</v>
      </c>
      <c r="AB378">
        <v>1</v>
      </c>
      <c r="AC378" s="2">
        <f t="shared" si="295"/>
        <v>9</v>
      </c>
      <c r="AD378" s="6">
        <f>ROUNDUP(IF($A378=1,AA378/Pieņēmumi!$AF$39,IF($A378=2,AA378/Pieņēmumi!$AF$40,IF($A378=3,AA378/Pieņēmumi!$AF$41,AA378/Pieņēmumi!$AF$42))),$AD$10)</f>
        <v>1</v>
      </c>
      <c r="AE378" s="6">
        <f t="shared" si="264"/>
        <v>9</v>
      </c>
      <c r="AF378" s="6" t="str">
        <f>IF(AND(AE378&gt;=0,AE378&lt;Pieņēmumi!$AF$46),0,
IF(AND(AE378&gt;= Pieņēmumi!$AF$46,AE378&lt;Pieņēmumi!$AF$47), "Mikro",
IF(AND(AE378&gt;=Pieņēmumi!$AF$47,AE378&lt;Pieņēmumi!$AF$48), "Mazs",
IF(AND(AE378&gt;=Pieņēmumi!$AF$48,AE378&lt;Pieņēmumi!$AF$49), "Vidējs","Liels"))))</f>
        <v>Mazs</v>
      </c>
      <c r="AG378" s="9">
        <f>IF(AF378="Mikro",Pieņēmumi!$AF$31*AD378*0.5,
IF(AF378="Mazs",Pieņēmumi!$AF$31*AD378,
IF(AF378="Vidējs",Pieņēmumi!$AF$32*AD378,
IF(AF378="Liels",Pieņēmumi!$AF$34*AD378,
0))))</f>
        <v>0.84033613445378152</v>
      </c>
      <c r="AH378" s="9">
        <f>IF(AF378="Mikro",Pieņēmumi!$AF$31*AD378*0.5,0)</f>
        <v>0</v>
      </c>
      <c r="AI378">
        <v>12</v>
      </c>
      <c r="AJ378">
        <v>1</v>
      </c>
      <c r="AK378" s="2">
        <f t="shared" si="297"/>
        <v>12</v>
      </c>
      <c r="AL378" s="6">
        <f>ROUNDUP(IF($A378=1,AI378/Pieņēmumi!$AR$39,IF($A378=2,AI378/Pieņēmumi!$AR$40,IF($A378=3,AI378/Pieņēmumi!$AR$41,AI378/Pieņēmumi!$AR$42))),$AL$10)</f>
        <v>1</v>
      </c>
      <c r="AM378" s="6">
        <f t="shared" si="265"/>
        <v>12</v>
      </c>
      <c r="AN378" s="6" t="str">
        <f>IF(AND(AM378&gt;=0,AM378&lt;Pieņēmumi!$AR$46),0,
IF(AND(AM378&gt;= Pieņēmumi!$AR$46,AM378&lt;Pieņēmumi!$AR$47), "Mikro",
IF(AND(AM378&gt;=Pieņēmumi!$AR$47,AM378&lt;Pieņēmumi!$AR$48), "Mazs",
IF(AND(AM378&gt;=Pieņēmumi!$AR$48,AM378&lt;Pieņēmumi!$AR$49), "Vidējs","Liels"))))</f>
        <v>Vidējs</v>
      </c>
      <c r="AO378" s="9">
        <f>IF(AN378="Mikro",Pieņēmumi!$AR$31*AL378*0.5,
IF(AN378="Mazs",Pieņēmumi!$AR$31*AL378,
IF(AN378="Vidējs",Pieņēmumi!$AR$32*AL378,
IF(AN378="Liels",Pieņēmumi!$AR$34*AL378,
0))))</f>
        <v>1.0981912144702843</v>
      </c>
      <c r="AP378" s="9">
        <f>IF(AN378="Mikro",Pieņēmumi!$AR$31*AL378*0.5,0)</f>
        <v>0</v>
      </c>
      <c r="AQ378">
        <v>12</v>
      </c>
      <c r="AR378">
        <v>1</v>
      </c>
      <c r="AS378" s="2">
        <f t="shared" si="288"/>
        <v>12</v>
      </c>
      <c r="AT378" s="6">
        <f>ROUNDUP(IF($A378=1,AQ378/Pieņēmumi!$BC$39,IF($A378=2,AQ378/Pieņēmumi!$BC$40,IF($A378=3,AQ378/Pieņēmumi!$BC$41,AQ378/Pieņēmumi!$BC$42))),$AT$10)</f>
        <v>1</v>
      </c>
      <c r="AU378" s="6">
        <f t="shared" si="266"/>
        <v>12</v>
      </c>
      <c r="AV378" s="6" t="str">
        <f>IF(AND(AU378&gt;=0,AU378&lt;Pieņēmumi!$BC$46),0,
IF(AND(AU378&gt;= Pieņēmumi!$BC$46,AU378&lt;Pieņēmumi!$BC$47), "Mikro",
IF(AND(AU378&gt;=Pieņēmumi!$BC$47,AU378&lt;Pieņēmumi!$BC$48), "Mazs",
IF(AND(AU378&gt;=Pieņēmumi!$BC$48,AU378&lt;Pieņēmumi!$BC$49), "Vidējs","Liels"))))</f>
        <v>Vidējs</v>
      </c>
      <c r="AW378" s="9">
        <f>IF(AV378="Mikro",Pieņēmumi!$BC$31*AT378*0.5,
IF(AV378="Mazs",Pieņēmumi!$BC$31*AT378,
IF(AV378="Vidējs",Pieņēmumi!$BC$32*AT378,
IF(AV378="Liels",Pieņēmumi!$BC$34*AT378,
0))))</f>
        <v>1.1627906976744187</v>
      </c>
      <c r="AX378" s="9">
        <f>IF(AV378="Mikro",Pieņēmumi!$BC$31*AT378*0.5,0)</f>
        <v>0</v>
      </c>
      <c r="AY378">
        <v>21</v>
      </c>
      <c r="AZ378">
        <v>1</v>
      </c>
      <c r="BA378" s="2">
        <f t="shared" si="298"/>
        <v>21</v>
      </c>
      <c r="BB378" s="6">
        <f>ROUNDUP(IF($A378=1,AY378/Pieņēmumi!$BN$39,IF($A378=2,AY378/Pieņēmumi!$BN$40,IF($A378=3,AY378/Pieņēmumi!$BN$41,AY378/Pieņēmumi!$BN$42))),$BB$10)</f>
        <v>1</v>
      </c>
      <c r="BC378" s="6">
        <f t="shared" si="267"/>
        <v>21</v>
      </c>
      <c r="BD378" s="6" t="str">
        <f>IF(AND(BC378&gt;=0,BC378&lt;Pieņēmumi!$BN$46),0,
IF(AND(BC378&gt;= Pieņēmumi!$BN$46,BC378&lt;Pieņēmumi!$BN$47), "Mikro",
IF(AND(BC378&gt;=Pieņēmumi!$BN$47,BC378&lt;Pieņēmumi!$BN$48), "Mazs",
IF(AND(BC378&gt;=Pieņēmumi!$BN$48,BC378&lt;Pieņēmumi!$BN$49), "Vidējs","Liels"))))</f>
        <v>Liels</v>
      </c>
      <c r="BE378" s="9">
        <f>IF(BD378="Mikro",Pieņēmumi!$BN$31*BB378*0.5,
IF(BD378="Mazs",Pieņēmumi!$BN$31*BB378,
IF(BD378="Vidējs",Pieņēmumi!$BN$32*BB378,
IF(BD378="Liels",Pieņēmumi!$BN$34*BB378,
0))))</f>
        <v>1.5873015873015872</v>
      </c>
      <c r="BF378" s="9">
        <f>IF(BD378="Mikro",Pieņēmumi!$BN$31*BB378*0.5,0)</f>
        <v>0</v>
      </c>
      <c r="BG378">
        <v>15</v>
      </c>
      <c r="BH378">
        <v>1</v>
      </c>
      <c r="BI378" s="2">
        <f t="shared" si="299"/>
        <v>15</v>
      </c>
      <c r="BJ378" s="6">
        <f>ROUNDUP(IF($A378=1,BG378/Pieņēmumi!$BY$39,IF($A378=2,BG378/Pieņēmumi!$BY$40,IF($A378=3,BG378/Pieņēmumi!$BY$41,BG378/Pieņēmumi!$BY$42))),$BJ$10)</f>
        <v>1</v>
      </c>
      <c r="BK378" s="6">
        <f t="shared" si="268"/>
        <v>15</v>
      </c>
      <c r="BL378" s="6" t="str">
        <f>IF(AND(BK378&gt;=0,BK378&lt;Pieņēmumi!$BY$46),0,
IF(AND(BK378&gt;= Pieņēmumi!$BY$46,BK378&lt;Pieņēmumi!$BY$47), "Mikro",
IF(AND(BK378&gt;=Pieņēmumi!$BY$47,BK378&lt;Pieņēmumi!$BY$48), "Mazs",
IF(AND(BK378&gt;=Pieņēmumi!$BY$48,BK378&lt;Pieņēmumi!$BY$49), "Vidējs","Liels"))))</f>
        <v>Vidējs</v>
      </c>
      <c r="BM378" s="9">
        <f>IF(BL378="Mikro",Pieņēmumi!$BY$31*BJ378*0.5,
IF(BL378="Mazs",Pieņēmumi!$BY$31*BJ378,
IF(BL378="Vidējs",Pieņēmumi!$BY$32*BJ378,
IF(BL378="Liels",Pieņēmumi!$BY$34*BJ378,
0))))</f>
        <v>1.2919896640826873</v>
      </c>
      <c r="BN378" s="9">
        <f>IF(BL378="Mikro",Pieņēmumi!$BY$31*BJ378*0.5,0)</f>
        <v>0</v>
      </c>
      <c r="BO378">
        <v>26</v>
      </c>
      <c r="BP378">
        <v>1</v>
      </c>
      <c r="BQ378" s="2">
        <f t="shared" si="300"/>
        <v>26</v>
      </c>
      <c r="BR378" s="6">
        <f>ROUNDUP(IF($A378=1,BO378/Pieņēmumi!$CJ$39,IF($A378=2,BO378/Pieņēmumi!$CJ$40,IF($A378=3,BO378/Pieņēmumi!$CJ$41,BO378/Pieņēmumi!$CJ$42))),$BR$10)</f>
        <v>2</v>
      </c>
      <c r="BS378" s="6">
        <f t="shared" si="269"/>
        <v>13</v>
      </c>
      <c r="BT378" s="6" t="str">
        <f>IF(AND(BS378&gt;=0,BS378&lt;Pieņēmumi!$CJ$46),0,
IF(AND(BS378&gt;= Pieņēmumi!$CJ$46,BS378&lt;Pieņēmumi!$CJ$47), "Mikro",
IF(AND(BS378&gt;=Pieņēmumi!$CJ$47,BS378&lt;Pieņēmumi!$CJ$48), "Mazs",
IF(AND(BS378&gt;=Pieņēmumi!$CJ$48,BS378&lt;Pieņēmumi!$CJ$49), "Vidējs","Liels"))))</f>
        <v>Vidējs</v>
      </c>
      <c r="BU378" s="9">
        <f>IF(BT378="Mikro",Pieņēmumi!$CJ$31*BR378*0.5,
IF(BT378="Mazs",Pieņēmumi!$CJ$31*BR378,
IF(BT378="Vidējs",Pieņēmumi!$CJ$32*BR378,
IF(BT378="Liels",Pieņēmumi!$CJ$34*BR378,
0))))</f>
        <v>2.5839793281653747</v>
      </c>
      <c r="BV378" s="9">
        <f>IF(BT378="Mikro",Pieņēmumi!$CJ$31*BR378*0.5,0)</f>
        <v>0</v>
      </c>
      <c r="BW378">
        <v>0</v>
      </c>
      <c r="BX378">
        <v>0</v>
      </c>
      <c r="BY378" s="2">
        <v>0</v>
      </c>
      <c r="BZ378" s="6">
        <f>ROUNDUP(IF($A378=1,BW378/Pieņēmumi!$CU$42,IF($A378=2,BW378/Pieņēmumi!$CU$43,IF($A378=3,BW378/Pieņēmumi!$CU$44,BW378/Pieņēmumi!$CU$45))),$CH$10)</f>
        <v>0</v>
      </c>
      <c r="CA378" s="6">
        <f t="shared" si="270"/>
        <v>0</v>
      </c>
      <c r="CB378" s="6">
        <f>IF(AND(CA378&gt;=0,CA378&lt;Pieņēmumi!$CU$49),0,
IF(AND(CA378&gt;=Pieņēmumi!$CU$49,CA378&lt;Pieņēmumi!$CU$50),"Mazs",
IF(AND(CA378&gt;=Pieņēmumi!$CU$50,CA378&lt;Pieņēmumi!$CU$51),"Vidējs","Liels")))</f>
        <v>0</v>
      </c>
      <c r="CC378" s="9">
        <f>IF(CB378="Mazs",Pieņēmumi!$CU$34*BZ378,IF(CB378="Vidējs",Pieņēmumi!$CU$35*BZ378,IF(CB378="Liels",Pieņēmumi!$CU$37*BZ378,0)))</f>
        <v>0</v>
      </c>
      <c r="CD378" s="9">
        <f>IF(CB378="Mazs",(Pieņēmumi!$CU$35-Pieņēmumi!$CU$34)*BZ378,0)</f>
        <v>0</v>
      </c>
      <c r="CE378">
        <v>0</v>
      </c>
      <c r="CF378">
        <v>0</v>
      </c>
      <c r="CG378" s="2">
        <v>0</v>
      </c>
      <c r="CH378" s="6">
        <f>ROUNDUP(IF($A378=1,CE378/Pieņēmumi!$DE$42,IF($A378=2,CE378/Pieņēmumi!$DE$43,IF($A378=3,CE378/Pieņēmumi!$DE$44,CE378/Pieņēmumi!$DE$45))),$CH$10)</f>
        <v>0</v>
      </c>
      <c r="CI378" s="6">
        <f t="shared" si="271"/>
        <v>0</v>
      </c>
      <c r="CJ378" s="6">
        <f>IF(AND(CI378&gt;=0,CI378&lt;Pieņēmumi!$DE$49),0,
IF(AND(CI378&gt;=Pieņēmumi!$DE$49,CI378&lt;Pieņēmumi!$DE$50),"Mazs",
IF(AND(CI378&gt;=Pieņēmumi!$DE$50,CI378&lt;Pieņēmumi!$DE$51),"Vidējs","Liels")))</f>
        <v>0</v>
      </c>
      <c r="CK378" s="9">
        <f>IF(CJ378="Mazs",Pieņēmumi!$DE$34*CH378,IF(CJ378="Vidējs",Pieņēmumi!$DE$35*CH378,IF(CJ378="Liels",Pieņēmumi!$DE$37*CH378,0)))</f>
        <v>0</v>
      </c>
      <c r="CL378" s="9">
        <f>IF(CJ378="Mazs",(Pieņēmumi!$DE$35-Pieņēmumi!$DE$34)*CH378,0)</f>
        <v>0</v>
      </c>
      <c r="CM378">
        <v>14</v>
      </c>
      <c r="CN378">
        <v>1</v>
      </c>
      <c r="CO378" s="2">
        <f>CM378/CN378</f>
        <v>14</v>
      </c>
      <c r="CP378" s="6">
        <f>ROUNDUP(IF($A378=1,CM378/Pieņēmumi!$DO$42,IF($A378=2,CM378/Pieņēmumi!$DO$43,IF($A378=3,CM378/Pieņēmumi!$DO$44,CM378/Pieņēmumi!$DO$45))),$CP$10)</f>
        <v>1</v>
      </c>
      <c r="CQ378" s="6">
        <f t="shared" si="272"/>
        <v>14</v>
      </c>
      <c r="CR378" s="6" t="str">
        <f>IF(AND(CQ378&gt;=0,CQ378&lt;Pieņēmumi!$DO$49),0,
IF(AND(CQ378&gt;=Pieņēmumi!$DO$49,CQ378&lt;Pieņēmumi!$DO$50),"Mazs",
IF(AND(CQ378&gt;=Pieņēmumi!$DO$50,CQ378&lt;Pieņēmumi!$DO$51),"Vidējs","Liels")))</f>
        <v>Vidējs</v>
      </c>
      <c r="CS378" s="9">
        <f>IF(CR378="Mazs",Pieņēmumi!$DO$34*CP378,IF(CR378="Vidējs",Pieņēmumi!$DO$35*CP378,IF(CR378="Liels",Pieņēmumi!$DO$37*CP378,0)))</f>
        <v>1.3888888888888891</v>
      </c>
      <c r="CT378" s="9">
        <f>IF(CR378="Mazs",(Pieņēmumi!$DO$35-Pieņēmumi!$DO$34)*CP378,0)</f>
        <v>0</v>
      </c>
      <c r="CU378" s="6">
        <f t="shared" si="273"/>
        <v>144</v>
      </c>
      <c r="CV378" s="6">
        <f t="shared" si="274"/>
        <v>10</v>
      </c>
      <c r="CW378" s="2">
        <f t="shared" si="275"/>
        <v>14.4</v>
      </c>
      <c r="CX378" t="str">
        <f t="shared" si="276"/>
        <v>Vidējā</v>
      </c>
    </row>
    <row r="379" spans="1:102" x14ac:dyDescent="0.25">
      <c r="A379" s="5">
        <v>1</v>
      </c>
      <c r="B379" s="23">
        <v>0.37856083252855721</v>
      </c>
      <c r="C379">
        <v>59</v>
      </c>
      <c r="D379">
        <v>3</v>
      </c>
      <c r="E379" s="2">
        <f t="shared" si="292"/>
        <v>19.666666666666668</v>
      </c>
      <c r="F379" s="6">
        <f>ROUNDUP(IF($A379=1,C379/Pieņēmumi!$B$39,IF($A379=2,C379/Pieņēmumi!$B$40,IF($A379=3,C379/Pieņēmumi!$B$41,C379/Pieņēmumi!$B$42))),$F$10)</f>
        <v>3</v>
      </c>
      <c r="G379" s="6">
        <f t="shared" si="261"/>
        <v>19.666666666666668</v>
      </c>
      <c r="H379" s="6" t="str">
        <f>IF(AND(G379&gt;=0,G379&lt;Pieņēmumi!$B$46),0,
IF(AND(G379&gt;= Pieņēmumi!$B$46,G379&lt;Pieņēmumi!$B$47), "Mikro",
IF(AND(G379&gt;=Pieņēmumi!$B$47,G379&lt;Pieņēmumi!$B$48), "Mazs",
IF(AND(G379&gt;=Pieņēmumi!$B$48,G379&lt;Pieņēmumi!$B$49), "Vidējs","Liels"))))</f>
        <v>Vidējs</v>
      </c>
      <c r="I379" s="9">
        <f>IF(H379="Mikro",Pieņēmumi!$B$31*F379*0.5,
IF(H379="Mazs",Pieņēmumi!$B$31*F379,
IF(H379="Vidējs",Pieņēmumi!$B$32*F379,
IF(H379="Liels",Pieņēmumi!$B$34*F379,
0))))</f>
        <v>2.4224806201550386</v>
      </c>
      <c r="J379" s="9">
        <f>IF(H379="Mikro",Pieņēmumi!$B$31*F379*0.5,0)</f>
        <v>0</v>
      </c>
      <c r="K379">
        <v>50</v>
      </c>
      <c r="L379">
        <v>2</v>
      </c>
      <c r="M379" s="2">
        <f t="shared" si="293"/>
        <v>25</v>
      </c>
      <c r="N379" s="6">
        <f>ROUNDUP(IF($A379=1,K379/Pieņēmumi!$L$39,IF($A379=2,K379/Pieņēmumi!$L$40,IF($A379=3,K379/Pieņēmumi!$L$41,K379/Pieņēmumi!$L$42))),$N$10)</f>
        <v>3</v>
      </c>
      <c r="O379" s="6">
        <f t="shared" si="262"/>
        <v>16.666666666666668</v>
      </c>
      <c r="P379" s="6" t="str">
        <f>IF(AND(O379&gt;=0,O379&lt;Pieņēmumi!$L$46),0,
IF(AND(O379&gt;= Pieņēmumi!$L$46,O379&lt;Pieņēmumi!$L$47), "Mikro",
IF(AND(O379&gt;=Pieņēmumi!$L$47,O379&lt;Pieņēmumi!$L$48), "Mazs",
IF(AND(O379&gt;=Pieņēmumi!$L$48,O379&lt;Pieņēmumi!$L$49), "Vidējs","Liels"))))</f>
        <v>Vidējs</v>
      </c>
      <c r="Q379" s="9">
        <f>IF(P379="Mikro",Pieņēmumi!$L$31*N379*0.5,
IF(P379="Mazs",Pieņēmumi!$L$31*N379,
IF(P379="Vidējs",Pieņēmumi!$L$32*N379,
IF(P379="Liels",Pieņēmumi!$L$34*N379,
0))))</f>
        <v>2.5193798449612408</v>
      </c>
      <c r="R379" s="9">
        <f>IF(P379="Mikro",Pieņēmumi!$L$31*N379*0.5,0)</f>
        <v>0</v>
      </c>
      <c r="S379">
        <v>33</v>
      </c>
      <c r="T379">
        <v>2</v>
      </c>
      <c r="U379" s="2">
        <f t="shared" si="294"/>
        <v>16.5</v>
      </c>
      <c r="V379" s="6">
        <f>ROUNDUP(IF($A379=1,S379/Pieņēmumi!$V$39,IF($A379=2,S379/Pieņēmumi!$V$40,IF($A379=3,S379/Pieņēmumi!$V$41,S379/Pieņēmumi!$V$42))),$V$10)</f>
        <v>2</v>
      </c>
      <c r="W379" s="6">
        <f t="shared" si="263"/>
        <v>16.5</v>
      </c>
      <c r="X379" s="6" t="str">
        <f>IF(AND(W379&gt;=0,W379&lt;Pieņēmumi!$V$46),0,
IF(AND(W379&gt;= Pieņēmumi!$V$46,W379&lt;Pieņēmumi!$V$47), "Mikro",
IF(AND(W379&gt;=Pieņēmumi!$V$47,W379&lt;Pieņēmumi!$V$48), "Mazs",
IF(AND(W379&gt;=Pieņēmumi!$V$48,W379&lt;Pieņēmumi!$V$49), "Vidējs","Liels"))))</f>
        <v>Vidējs</v>
      </c>
      <c r="Y379" s="9">
        <f>IF(X379="Mikro",Pieņēmumi!$V$31*V379*0.5,
IF(X379="Mazs",Pieņēmumi!$V$31*V379,
IF(X379="Vidējs",Pieņēmumi!$V$32*V379,
IF(X379="Liels",Pieņēmumi!$V$34*V379,
0))))</f>
        <v>1.7441860465116281</v>
      </c>
      <c r="Z379" s="9">
        <f>IF(X379="Mikro",Pieņēmumi!$V$31*V379*0.5,0)</f>
        <v>0</v>
      </c>
      <c r="AA379">
        <v>38</v>
      </c>
      <c r="AB379">
        <v>2</v>
      </c>
      <c r="AC379" s="2">
        <f t="shared" si="295"/>
        <v>19</v>
      </c>
      <c r="AD379" s="6">
        <f>ROUNDUP(IF($A379=1,AA379/Pieņēmumi!$AF$39,IF($A379=2,AA379/Pieņēmumi!$AF$40,IF($A379=3,AA379/Pieņēmumi!$AF$41,AA379/Pieņēmumi!$AF$42))),$AD$10)</f>
        <v>2</v>
      </c>
      <c r="AE379" s="6">
        <f t="shared" si="264"/>
        <v>19</v>
      </c>
      <c r="AF379" s="6" t="str">
        <f>IF(AND(AE379&gt;=0,AE379&lt;Pieņēmumi!$AF$46),0,
IF(AND(AE379&gt;= Pieņēmumi!$AF$46,AE379&lt;Pieņēmumi!$AF$47), "Mikro",
IF(AND(AE379&gt;=Pieņēmumi!$AF$47,AE379&lt;Pieņēmumi!$AF$48), "Mazs",
IF(AND(AE379&gt;=Pieņēmumi!$AF$48,AE379&lt;Pieņēmumi!$AF$49), "Vidējs","Liels"))))</f>
        <v>Vidējs</v>
      </c>
      <c r="AG379" s="9">
        <f>IF(AF379="Mikro",Pieņēmumi!$AF$31*AD379*0.5,
IF(AF379="Mazs",Pieņēmumi!$AF$31*AD379,
IF(AF379="Vidējs",Pieņēmumi!$AF$32*AD379,
IF(AF379="Liels",Pieņēmumi!$AF$34*AD379,
0))))</f>
        <v>2.0671834625323</v>
      </c>
      <c r="AH379" s="9">
        <f>IF(AF379="Mikro",Pieņēmumi!$AF$31*AD379*0.5,0)</f>
        <v>0</v>
      </c>
      <c r="AI379">
        <v>45</v>
      </c>
      <c r="AJ379">
        <v>2</v>
      </c>
      <c r="AK379" s="2">
        <f t="shared" si="297"/>
        <v>22.5</v>
      </c>
      <c r="AL379" s="6">
        <f>ROUNDUP(IF($A379=1,AI379/Pieņēmumi!$AR$39,IF($A379=2,AI379/Pieņēmumi!$AR$40,IF($A379=3,AI379/Pieņēmumi!$AR$41,AI379/Pieņēmumi!$AR$42))),$AL$10)</f>
        <v>2</v>
      </c>
      <c r="AM379" s="6">
        <f t="shared" si="265"/>
        <v>22.5</v>
      </c>
      <c r="AN379" s="6" t="str">
        <f>IF(AND(AM379&gt;=0,AM379&lt;Pieņēmumi!$AR$46),0,
IF(AND(AM379&gt;= Pieņēmumi!$AR$46,AM379&lt;Pieņēmumi!$AR$47), "Mikro",
IF(AND(AM379&gt;=Pieņēmumi!$AR$47,AM379&lt;Pieņēmumi!$AR$48), "Mazs",
IF(AND(AM379&gt;=Pieņēmumi!$AR$48,AM379&lt;Pieņēmumi!$AR$49), "Vidējs","Liels"))))</f>
        <v>Liels</v>
      </c>
      <c r="AO379" s="9">
        <f>IF(AN379="Mikro",Pieņēmumi!$AR$31*AL379*0.5,
IF(AN379="Mazs",Pieņēmumi!$AR$31*AL379,
IF(AN379="Vidējs",Pieņēmumi!$AR$32*AL379,
IF(AN379="Liels",Pieņēmumi!$AR$34*AL379,
0))))</f>
        <v>2.7417027417027415</v>
      </c>
      <c r="AP379" s="9">
        <f>IF(AN379="Mikro",Pieņēmumi!$AR$31*AL379*0.5,0)</f>
        <v>0</v>
      </c>
      <c r="AQ379">
        <v>41</v>
      </c>
      <c r="AR379">
        <v>2</v>
      </c>
      <c r="AS379" s="2">
        <f t="shared" si="288"/>
        <v>20.5</v>
      </c>
      <c r="AT379" s="6">
        <f>ROUNDUP(IF($A379=1,AQ379/Pieņēmumi!$BC$39,IF($A379=2,AQ379/Pieņēmumi!$BC$40,IF($A379=3,AQ379/Pieņēmumi!$BC$41,AQ379/Pieņēmumi!$BC$42))),$AT$10)</f>
        <v>2</v>
      </c>
      <c r="AU379" s="6">
        <f t="shared" si="266"/>
        <v>20.5</v>
      </c>
      <c r="AV379" s="6" t="str">
        <f>IF(AND(AU379&gt;=0,AU379&lt;Pieņēmumi!$BC$46),0,
IF(AND(AU379&gt;= Pieņēmumi!$BC$46,AU379&lt;Pieņēmumi!$BC$47), "Mikro",
IF(AND(AU379&gt;=Pieņēmumi!$BC$47,AU379&lt;Pieņēmumi!$BC$48), "Mazs",
IF(AND(AU379&gt;=Pieņēmumi!$BC$48,AU379&lt;Pieņēmumi!$BC$49), "Vidējs","Liels"))))</f>
        <v>Vidējs</v>
      </c>
      <c r="AW379" s="9">
        <f>IF(AV379="Mikro",Pieņēmumi!$BC$31*AT379*0.5,
IF(AV379="Mazs",Pieņēmumi!$BC$31*AT379,
IF(AV379="Vidējs",Pieņēmumi!$BC$32*AT379,
IF(AV379="Liels",Pieņēmumi!$BC$34*AT379,
0))))</f>
        <v>2.3255813953488373</v>
      </c>
      <c r="AX379" s="9">
        <f>IF(AV379="Mikro",Pieņēmumi!$BC$31*AT379*0.5,0)</f>
        <v>0</v>
      </c>
      <c r="AY379">
        <v>37</v>
      </c>
      <c r="AZ379">
        <v>2</v>
      </c>
      <c r="BA379" s="2">
        <f t="shared" si="298"/>
        <v>18.5</v>
      </c>
      <c r="BB379" s="6">
        <f>ROUNDUP(IF($A379=1,AY379/Pieņēmumi!$BN$39,IF($A379=2,AY379/Pieņēmumi!$BN$40,IF($A379=3,AY379/Pieņēmumi!$BN$41,AY379/Pieņēmumi!$BN$42))),$BB$10)</f>
        <v>2</v>
      </c>
      <c r="BC379" s="6">
        <f t="shared" si="267"/>
        <v>18.5</v>
      </c>
      <c r="BD379" s="6" t="str">
        <f>IF(AND(BC379&gt;=0,BC379&lt;Pieņēmumi!$BN$46),0,
IF(AND(BC379&gt;= Pieņēmumi!$BN$46,BC379&lt;Pieņēmumi!$BN$47), "Mikro",
IF(AND(BC379&gt;=Pieņēmumi!$BN$47,BC379&lt;Pieņēmumi!$BN$48), "Mazs",
IF(AND(BC379&gt;=Pieņēmumi!$BN$48,BC379&lt;Pieņēmumi!$BN$49), "Vidējs","Liels"))))</f>
        <v>Vidējs</v>
      </c>
      <c r="BE379" s="9">
        <f>IF(BD379="Mikro",Pieņēmumi!$BN$31*BB379*0.5,
IF(BD379="Mazs",Pieņēmumi!$BN$31*BB379,
IF(BD379="Vidējs",Pieņēmumi!$BN$32*BB379,
IF(BD379="Liels",Pieņēmumi!$BN$34*BB379,
0))))</f>
        <v>2.454780361757106</v>
      </c>
      <c r="BF379" s="9">
        <f>IF(BD379="Mikro",Pieņēmumi!$BN$31*BB379*0.5,0)</f>
        <v>0</v>
      </c>
      <c r="BG379">
        <v>41</v>
      </c>
      <c r="BH379">
        <v>2</v>
      </c>
      <c r="BI379" s="2">
        <f t="shared" si="299"/>
        <v>20.5</v>
      </c>
      <c r="BJ379" s="6">
        <f>ROUNDUP(IF($A379=1,BG379/Pieņēmumi!$BY$39,IF($A379=2,BG379/Pieņēmumi!$BY$40,IF($A379=3,BG379/Pieņēmumi!$BY$41,BG379/Pieņēmumi!$BY$42))),$BJ$10)</f>
        <v>2</v>
      </c>
      <c r="BK379" s="6">
        <f t="shared" si="268"/>
        <v>20.5</v>
      </c>
      <c r="BL379" s="6" t="str">
        <f>IF(AND(BK379&gt;=0,BK379&lt;Pieņēmumi!$BY$46),0,
IF(AND(BK379&gt;= Pieņēmumi!$BY$46,BK379&lt;Pieņēmumi!$BY$47), "Mikro",
IF(AND(BK379&gt;=Pieņēmumi!$BY$47,BK379&lt;Pieņēmumi!$BY$48), "Mazs",
IF(AND(BK379&gt;=Pieņēmumi!$BY$48,BK379&lt;Pieņēmumi!$BY$49), "Vidējs","Liels"))))</f>
        <v>Vidējs</v>
      </c>
      <c r="BM379" s="9">
        <f>IF(BL379="Mikro",Pieņēmumi!$BY$31*BJ379*0.5,
IF(BL379="Mazs",Pieņēmumi!$BY$31*BJ379,
IF(BL379="Vidējs",Pieņēmumi!$BY$32*BJ379,
IF(BL379="Liels",Pieņēmumi!$BY$34*BJ379,
0))))</f>
        <v>2.5839793281653747</v>
      </c>
      <c r="BN379" s="9">
        <f>IF(BL379="Mikro",Pieņēmumi!$BY$31*BJ379*0.5,0)</f>
        <v>0</v>
      </c>
      <c r="BO379">
        <v>41</v>
      </c>
      <c r="BP379">
        <v>2</v>
      </c>
      <c r="BQ379" s="2">
        <f t="shared" si="300"/>
        <v>20.5</v>
      </c>
      <c r="BR379" s="6">
        <f>ROUNDUP(IF($A379=1,BO379/Pieņēmumi!$CJ$39,IF($A379=2,BO379/Pieņēmumi!$CJ$40,IF($A379=3,BO379/Pieņēmumi!$CJ$41,BO379/Pieņēmumi!$CJ$42))),$BR$10)</f>
        <v>2</v>
      </c>
      <c r="BS379" s="6">
        <f t="shared" si="269"/>
        <v>20.5</v>
      </c>
      <c r="BT379" s="6" t="str">
        <f>IF(AND(BS379&gt;=0,BS379&lt;Pieņēmumi!$CJ$46),0,
IF(AND(BS379&gt;= Pieņēmumi!$CJ$46,BS379&lt;Pieņēmumi!$CJ$47), "Mikro",
IF(AND(BS379&gt;=Pieņēmumi!$CJ$47,BS379&lt;Pieņēmumi!$CJ$48), "Mazs",
IF(AND(BS379&gt;=Pieņēmumi!$CJ$48,BS379&lt;Pieņēmumi!$CJ$49), "Vidējs","Liels"))))</f>
        <v>Vidējs</v>
      </c>
      <c r="BU379" s="9">
        <f>IF(BT379="Mikro",Pieņēmumi!$CJ$31*BR379*0.5,
IF(BT379="Mazs",Pieņēmumi!$CJ$31*BR379,
IF(BT379="Vidējs",Pieņēmumi!$CJ$32*BR379,
IF(BT379="Liels",Pieņēmumi!$CJ$34*BR379,
0))))</f>
        <v>2.5839793281653747</v>
      </c>
      <c r="BV379" s="9">
        <f>IF(BT379="Mikro",Pieņēmumi!$CJ$31*BR379*0.5,0)</f>
        <v>0</v>
      </c>
      <c r="BW379">
        <v>32</v>
      </c>
      <c r="BX379">
        <v>1</v>
      </c>
      <c r="BY379" s="2">
        <f>BW379/BX379</f>
        <v>32</v>
      </c>
      <c r="BZ379" s="6">
        <f>ROUNDUP(IF($A379=1,BW379/Pieņēmumi!$CU$42,IF($A379=2,BW379/Pieņēmumi!$CU$43,IF($A379=3,BW379/Pieņēmumi!$CU$44,BW379/Pieņēmumi!$CU$45))),$CH$10)</f>
        <v>2</v>
      </c>
      <c r="CA379" s="6">
        <f t="shared" si="270"/>
        <v>16</v>
      </c>
      <c r="CB379" s="6" t="str">
        <f>IF(AND(CA379&gt;=0,CA379&lt;Pieņēmumi!$CU$49),0,
IF(AND(CA379&gt;=Pieņēmumi!$CU$49,CA379&lt;Pieņēmumi!$CU$50),"Mazs",
IF(AND(CA379&gt;=Pieņēmumi!$CU$50,CA379&lt;Pieņēmumi!$CU$51),"Vidējs","Liels")))</f>
        <v>Vidējs</v>
      </c>
      <c r="CC379" s="9">
        <f>IF(CB379="Mazs",Pieņēmumi!$CU$34*BZ379,IF(CB379="Vidējs",Pieņēmumi!$CU$35*BZ379,IF(CB379="Liels",Pieņēmumi!$CU$37*BZ379,0)))</f>
        <v>2.7777777777777781</v>
      </c>
      <c r="CD379" s="9">
        <f>IF(CB379="Mazs",(Pieņēmumi!$CU$35-Pieņēmumi!$CU$34)*BZ379,0)</f>
        <v>0</v>
      </c>
      <c r="CE379">
        <v>21</v>
      </c>
      <c r="CF379">
        <v>1</v>
      </c>
      <c r="CG379" s="2">
        <f>CE379/CF379</f>
        <v>21</v>
      </c>
      <c r="CH379" s="6">
        <f>ROUNDUP(IF($A379=1,CE379/Pieņēmumi!$DE$42,IF($A379=2,CE379/Pieņēmumi!$DE$43,IF($A379=3,CE379/Pieņēmumi!$DE$44,CE379/Pieņēmumi!$DE$45))),$CH$10)</f>
        <v>1</v>
      </c>
      <c r="CI379" s="6">
        <f t="shared" si="271"/>
        <v>21</v>
      </c>
      <c r="CJ379" s="6" t="str">
        <f>IF(AND(CI379&gt;=0,CI379&lt;Pieņēmumi!$DE$49),0,
IF(AND(CI379&gt;=Pieņēmumi!$DE$49,CI379&lt;Pieņēmumi!$DE$50),"Mazs",
IF(AND(CI379&gt;=Pieņēmumi!$DE$50,CI379&lt;Pieņēmumi!$DE$51),"Vidējs","Liels")))</f>
        <v>Liels</v>
      </c>
      <c r="CK379" s="9">
        <f>IF(CJ379="Mazs",Pieņēmumi!$DE$34*CH379,IF(CJ379="Vidējs",Pieņēmumi!$DE$35*CH379,IF(CJ379="Liels",Pieņēmumi!$DE$37*CH379,0)))</f>
        <v>1.7676767676767675</v>
      </c>
      <c r="CL379" s="9">
        <f>IF(CJ379="Mazs",(Pieņēmumi!$DE$35-Pieņēmumi!$DE$34)*CH379,0)</f>
        <v>0</v>
      </c>
      <c r="CM379">
        <v>19</v>
      </c>
      <c r="CN379">
        <v>1</v>
      </c>
      <c r="CO379" s="2">
        <f>CM379/CN379</f>
        <v>19</v>
      </c>
      <c r="CP379" s="6">
        <f>ROUNDUP(IF($A379=1,CM379/Pieņēmumi!$DO$42,IF($A379=2,CM379/Pieņēmumi!$DO$43,IF($A379=3,CM379/Pieņēmumi!$DO$44,CM379/Pieņēmumi!$DO$45))),$CP$10)</f>
        <v>1</v>
      </c>
      <c r="CQ379" s="6">
        <f t="shared" si="272"/>
        <v>19</v>
      </c>
      <c r="CR379" s="6" t="str">
        <f>IF(AND(CQ379&gt;=0,CQ379&lt;Pieņēmumi!$DO$49),0,
IF(AND(CQ379&gt;=Pieņēmumi!$DO$49,CQ379&lt;Pieņēmumi!$DO$50),"Mazs",
IF(AND(CQ379&gt;=Pieņēmumi!$DO$50,CQ379&lt;Pieņēmumi!$DO$51),"Vidējs","Liels")))</f>
        <v>Vidējs</v>
      </c>
      <c r="CS379" s="9">
        <f>IF(CR379="Mazs",Pieņēmumi!$DO$34*CP379,IF(CR379="Vidējs",Pieņēmumi!$DO$35*CP379,IF(CR379="Liels",Pieņēmumi!$DO$37*CP379,0)))</f>
        <v>1.3888888888888891</v>
      </c>
      <c r="CT379" s="9">
        <f>IF(CR379="Mazs",(Pieņēmumi!$DO$35-Pieņēmumi!$DO$34)*CP379,0)</f>
        <v>0</v>
      </c>
      <c r="CU379" s="6">
        <f t="shared" si="273"/>
        <v>457</v>
      </c>
      <c r="CV379" s="6">
        <f t="shared" si="274"/>
        <v>22</v>
      </c>
      <c r="CW379" s="2">
        <f t="shared" si="275"/>
        <v>20.772727272727273</v>
      </c>
      <c r="CX379" t="str">
        <f t="shared" si="276"/>
        <v>Vidējā</v>
      </c>
    </row>
    <row r="380" spans="1:102" x14ac:dyDescent="0.25">
      <c r="A380" s="5">
        <v>2</v>
      </c>
      <c r="B380" s="23">
        <v>0.37470588844507391</v>
      </c>
      <c r="C380">
        <v>0</v>
      </c>
      <c r="D380">
        <v>0</v>
      </c>
      <c r="E380" s="2">
        <v>0</v>
      </c>
      <c r="F380" s="6">
        <f>ROUNDUP(IF($A380=1,C380/Pieņēmumi!$B$39,IF($A380=2,C380/Pieņēmumi!$B$40,IF($A380=3,C380/Pieņēmumi!$B$41,C380/Pieņēmumi!$B$42))),$F$10)</f>
        <v>0</v>
      </c>
      <c r="G380" s="6">
        <f t="shared" si="261"/>
        <v>0</v>
      </c>
      <c r="H380" s="6">
        <f>IF(AND(G380&gt;=0,G380&lt;Pieņēmumi!$B$46),0,
IF(AND(G380&gt;= Pieņēmumi!$B$46,G380&lt;Pieņēmumi!$B$47), "Mikro",
IF(AND(G380&gt;=Pieņēmumi!$B$47,G380&lt;Pieņēmumi!$B$48), "Mazs",
IF(AND(G380&gt;=Pieņēmumi!$B$48,G380&lt;Pieņēmumi!$B$49), "Vidējs","Liels"))))</f>
        <v>0</v>
      </c>
      <c r="I380" s="9">
        <f>IF(H380="Mikro",Pieņēmumi!$B$31*F380*0.5,
IF(H380="Mazs",Pieņēmumi!$B$31*F380,
IF(H380="Vidējs",Pieņēmumi!$B$32*F380,
IF(H380="Liels",Pieņēmumi!$B$34*F380,
0))))</f>
        <v>0</v>
      </c>
      <c r="J380" s="9">
        <f>IF(H380="Mikro",Pieņēmumi!$B$31*F380*0.5,0)</f>
        <v>0</v>
      </c>
      <c r="K380">
        <v>0</v>
      </c>
      <c r="L380">
        <v>0</v>
      </c>
      <c r="M380" s="2">
        <v>0</v>
      </c>
      <c r="N380" s="6">
        <f>ROUNDUP(IF($A380=1,K380/Pieņēmumi!$L$39,IF($A380=2,K380/Pieņēmumi!$L$40,IF($A380=3,K380/Pieņēmumi!$L$41,K380/Pieņēmumi!$L$42))),$N$10)</f>
        <v>0</v>
      </c>
      <c r="O380" s="6">
        <f t="shared" si="262"/>
        <v>0</v>
      </c>
      <c r="P380" s="6">
        <f>IF(AND(O380&gt;=0,O380&lt;Pieņēmumi!$L$46),0,
IF(AND(O380&gt;= Pieņēmumi!$L$46,O380&lt;Pieņēmumi!$L$47), "Mikro",
IF(AND(O380&gt;=Pieņēmumi!$L$47,O380&lt;Pieņēmumi!$L$48), "Mazs",
IF(AND(O380&gt;=Pieņēmumi!$L$48,O380&lt;Pieņēmumi!$L$49), "Vidējs","Liels"))))</f>
        <v>0</v>
      </c>
      <c r="Q380" s="9">
        <f>IF(P380="Mikro",Pieņēmumi!$L$31*N380*0.5,
IF(P380="Mazs",Pieņēmumi!$L$31*N380,
IF(P380="Vidējs",Pieņēmumi!$L$32*N380,
IF(P380="Liels",Pieņēmumi!$L$34*N380,
0))))</f>
        <v>0</v>
      </c>
      <c r="R380" s="9">
        <f>IF(P380="Mikro",Pieņēmumi!$L$31*N380*0.5,0)</f>
        <v>0</v>
      </c>
      <c r="S380">
        <v>0</v>
      </c>
      <c r="T380">
        <v>0</v>
      </c>
      <c r="U380" s="2">
        <v>0</v>
      </c>
      <c r="V380" s="6">
        <f>ROUNDUP(IF($A380=1,S380/Pieņēmumi!$V$39,IF($A380=2,S380/Pieņēmumi!$V$40,IF($A380=3,S380/Pieņēmumi!$V$41,S380/Pieņēmumi!$V$42))),$V$10)</f>
        <v>0</v>
      </c>
      <c r="W380" s="6">
        <f t="shared" si="263"/>
        <v>0</v>
      </c>
      <c r="X380" s="6">
        <f>IF(AND(W380&gt;=0,W380&lt;Pieņēmumi!$V$46),0,
IF(AND(W380&gt;= Pieņēmumi!$V$46,W380&lt;Pieņēmumi!$V$47), "Mikro",
IF(AND(W380&gt;=Pieņēmumi!$V$47,W380&lt;Pieņēmumi!$V$48), "Mazs",
IF(AND(W380&gt;=Pieņēmumi!$V$48,W380&lt;Pieņēmumi!$V$49), "Vidējs","Liels"))))</f>
        <v>0</v>
      </c>
      <c r="Y380" s="9">
        <f>IF(X380="Mikro",Pieņēmumi!$V$31*V380*0.5,
IF(X380="Mazs",Pieņēmumi!$V$31*V380,
IF(X380="Vidējs",Pieņēmumi!$V$32*V380,
IF(X380="Liels",Pieņēmumi!$V$34*V380,
0))))</f>
        <v>0</v>
      </c>
      <c r="Z380" s="9">
        <f>IF(X380="Mikro",Pieņēmumi!$V$31*V380*0.5,0)</f>
        <v>0</v>
      </c>
      <c r="AA380">
        <v>0</v>
      </c>
      <c r="AB380">
        <v>0</v>
      </c>
      <c r="AC380" s="2">
        <v>0</v>
      </c>
      <c r="AD380" s="6">
        <f>ROUNDUP(IF($A380=1,AA380/Pieņēmumi!$AF$39,IF($A380=2,AA380/Pieņēmumi!$AF$40,IF($A380=3,AA380/Pieņēmumi!$AF$41,AA380/Pieņēmumi!$AF$42))),$AD$10)</f>
        <v>0</v>
      </c>
      <c r="AE380" s="6">
        <f t="shared" si="264"/>
        <v>0</v>
      </c>
      <c r="AF380" s="6">
        <f>IF(AND(AE380&gt;=0,AE380&lt;Pieņēmumi!$AF$46),0,
IF(AND(AE380&gt;= Pieņēmumi!$AF$46,AE380&lt;Pieņēmumi!$AF$47), "Mikro",
IF(AND(AE380&gt;=Pieņēmumi!$AF$47,AE380&lt;Pieņēmumi!$AF$48), "Mazs",
IF(AND(AE380&gt;=Pieņēmumi!$AF$48,AE380&lt;Pieņēmumi!$AF$49), "Vidējs","Liels"))))</f>
        <v>0</v>
      </c>
      <c r="AG380" s="9">
        <f>IF(AF380="Mikro",Pieņēmumi!$AF$31*AD380*0.5,
IF(AF380="Mazs",Pieņēmumi!$AF$31*AD380,
IF(AF380="Vidējs",Pieņēmumi!$AF$32*AD380,
IF(AF380="Liels",Pieņēmumi!$AF$34*AD380,
0))))</f>
        <v>0</v>
      </c>
      <c r="AH380" s="9">
        <f>IF(AF380="Mikro",Pieņēmumi!$AF$31*AD380*0.5,0)</f>
        <v>0</v>
      </c>
      <c r="AI380">
        <v>0</v>
      </c>
      <c r="AJ380">
        <v>0</v>
      </c>
      <c r="AK380" s="2">
        <v>0</v>
      </c>
      <c r="AL380" s="6">
        <f>ROUNDUP(IF($A380=1,AI380/Pieņēmumi!$AR$39,IF($A380=2,AI380/Pieņēmumi!$AR$40,IF($A380=3,AI380/Pieņēmumi!$AR$41,AI380/Pieņēmumi!$AR$42))),$AL$10)</f>
        <v>0</v>
      </c>
      <c r="AM380" s="6">
        <f t="shared" si="265"/>
        <v>0</v>
      </c>
      <c r="AN380" s="6">
        <f>IF(AND(AM380&gt;=0,AM380&lt;Pieņēmumi!$AR$46),0,
IF(AND(AM380&gt;= Pieņēmumi!$AR$46,AM380&lt;Pieņēmumi!$AR$47), "Mikro",
IF(AND(AM380&gt;=Pieņēmumi!$AR$47,AM380&lt;Pieņēmumi!$AR$48), "Mazs",
IF(AND(AM380&gt;=Pieņēmumi!$AR$48,AM380&lt;Pieņēmumi!$AR$49), "Vidējs","Liels"))))</f>
        <v>0</v>
      </c>
      <c r="AO380" s="9">
        <f>IF(AN380="Mikro",Pieņēmumi!$AR$31*AL380*0.5,
IF(AN380="Mazs",Pieņēmumi!$AR$31*AL380,
IF(AN380="Vidējs",Pieņēmumi!$AR$32*AL380,
IF(AN380="Liels",Pieņēmumi!$AR$34*AL380,
0))))</f>
        <v>0</v>
      </c>
      <c r="AP380" s="9">
        <f>IF(AN380="Mikro",Pieņēmumi!$AR$31*AL380*0.5,0)</f>
        <v>0</v>
      </c>
      <c r="AQ380">
        <v>0</v>
      </c>
      <c r="AR380">
        <v>0</v>
      </c>
      <c r="AS380" s="2">
        <v>0</v>
      </c>
      <c r="AT380" s="6">
        <f>ROUNDUP(IF($A380=1,AQ380/Pieņēmumi!$BC$39,IF($A380=2,AQ380/Pieņēmumi!$BC$40,IF($A380=3,AQ380/Pieņēmumi!$BC$41,AQ380/Pieņēmumi!$BC$42))),$AT$10)</f>
        <v>0</v>
      </c>
      <c r="AU380" s="6">
        <f t="shared" si="266"/>
        <v>0</v>
      </c>
      <c r="AV380" s="6">
        <f>IF(AND(AU380&gt;=0,AU380&lt;Pieņēmumi!$BC$46),0,
IF(AND(AU380&gt;= Pieņēmumi!$BC$46,AU380&lt;Pieņēmumi!$BC$47), "Mikro",
IF(AND(AU380&gt;=Pieņēmumi!$BC$47,AU380&lt;Pieņēmumi!$BC$48), "Mazs",
IF(AND(AU380&gt;=Pieņēmumi!$BC$48,AU380&lt;Pieņēmumi!$BC$49), "Vidējs","Liels"))))</f>
        <v>0</v>
      </c>
      <c r="AW380" s="9">
        <f>IF(AV380="Mikro",Pieņēmumi!$BC$31*AT380*0.5,
IF(AV380="Mazs",Pieņēmumi!$BC$31*AT380,
IF(AV380="Vidējs",Pieņēmumi!$BC$32*AT380,
IF(AV380="Liels",Pieņēmumi!$BC$34*AT380,
0))))</f>
        <v>0</v>
      </c>
      <c r="AX380" s="9">
        <f>IF(AV380="Mikro",Pieņēmumi!$BC$31*AT380*0.5,0)</f>
        <v>0</v>
      </c>
      <c r="AY380">
        <v>33</v>
      </c>
      <c r="AZ380">
        <v>2</v>
      </c>
      <c r="BA380" s="2">
        <f t="shared" si="298"/>
        <v>16.5</v>
      </c>
      <c r="BB380" s="6">
        <f>ROUNDUP(IF($A380=1,AY380/Pieņēmumi!$BN$39,IF($A380=2,AY380/Pieņēmumi!$BN$40,IF($A380=3,AY380/Pieņēmumi!$BN$41,AY380/Pieņēmumi!$BN$42))),$BB$10)</f>
        <v>2</v>
      </c>
      <c r="BC380" s="6">
        <f t="shared" si="267"/>
        <v>16.5</v>
      </c>
      <c r="BD380" s="6" t="str">
        <f>IF(AND(BC380&gt;=0,BC380&lt;Pieņēmumi!$BN$46),0,
IF(AND(BC380&gt;= Pieņēmumi!$BN$46,BC380&lt;Pieņēmumi!$BN$47), "Mikro",
IF(AND(BC380&gt;=Pieņēmumi!$BN$47,BC380&lt;Pieņēmumi!$BN$48), "Mazs",
IF(AND(BC380&gt;=Pieņēmumi!$BN$48,BC380&lt;Pieņēmumi!$BN$49), "Vidējs","Liels"))))</f>
        <v>Vidējs</v>
      </c>
      <c r="BE380" s="9">
        <f>IF(BD380="Mikro",Pieņēmumi!$BN$31*BB380*0.5,
IF(BD380="Mazs",Pieņēmumi!$BN$31*BB380,
IF(BD380="Vidējs",Pieņēmumi!$BN$32*BB380,
IF(BD380="Liels",Pieņēmumi!$BN$34*BB380,
0))))</f>
        <v>2.454780361757106</v>
      </c>
      <c r="BF380" s="9">
        <f>IF(BD380="Mikro",Pieņēmumi!$BN$31*BB380*0.5,0)</f>
        <v>0</v>
      </c>
      <c r="BG380">
        <v>34</v>
      </c>
      <c r="BH380">
        <v>2</v>
      </c>
      <c r="BI380" s="2">
        <f t="shared" si="299"/>
        <v>17</v>
      </c>
      <c r="BJ380" s="6">
        <f>ROUNDUP(IF($A380=1,BG380/Pieņēmumi!$BY$39,IF($A380=2,BG380/Pieņēmumi!$BY$40,IF($A380=3,BG380/Pieņēmumi!$BY$41,BG380/Pieņēmumi!$BY$42))),$BJ$10)</f>
        <v>2</v>
      </c>
      <c r="BK380" s="6">
        <f t="shared" si="268"/>
        <v>17</v>
      </c>
      <c r="BL380" s="6" t="str">
        <f>IF(AND(BK380&gt;=0,BK380&lt;Pieņēmumi!$BY$46),0,
IF(AND(BK380&gt;= Pieņēmumi!$BY$46,BK380&lt;Pieņēmumi!$BY$47), "Mikro",
IF(AND(BK380&gt;=Pieņēmumi!$BY$47,BK380&lt;Pieņēmumi!$BY$48), "Mazs",
IF(AND(BK380&gt;=Pieņēmumi!$BY$48,BK380&lt;Pieņēmumi!$BY$49), "Vidējs","Liels"))))</f>
        <v>Vidējs</v>
      </c>
      <c r="BM380" s="9">
        <f>IF(BL380="Mikro",Pieņēmumi!$BY$31*BJ380*0.5,
IF(BL380="Mazs",Pieņēmumi!$BY$31*BJ380,
IF(BL380="Vidējs",Pieņēmumi!$BY$32*BJ380,
IF(BL380="Liels",Pieņēmumi!$BY$34*BJ380,
0))))</f>
        <v>2.5839793281653747</v>
      </c>
      <c r="BN380" s="9">
        <f>IF(BL380="Mikro",Pieņēmumi!$BY$31*BJ380*0.5,0)</f>
        <v>0</v>
      </c>
      <c r="BO380">
        <v>32</v>
      </c>
      <c r="BP380">
        <v>2</v>
      </c>
      <c r="BQ380" s="2">
        <f t="shared" si="300"/>
        <v>16</v>
      </c>
      <c r="BR380" s="6">
        <f>ROUNDUP(IF($A380=1,BO380/Pieņēmumi!$CJ$39,IF($A380=2,BO380/Pieņēmumi!$CJ$40,IF($A380=3,BO380/Pieņēmumi!$CJ$41,BO380/Pieņēmumi!$CJ$42))),$BR$10)</f>
        <v>2</v>
      </c>
      <c r="BS380" s="6">
        <f t="shared" si="269"/>
        <v>16</v>
      </c>
      <c r="BT380" s="6" t="str">
        <f>IF(AND(BS380&gt;=0,BS380&lt;Pieņēmumi!$CJ$46),0,
IF(AND(BS380&gt;= Pieņēmumi!$CJ$46,BS380&lt;Pieņēmumi!$CJ$47), "Mikro",
IF(AND(BS380&gt;=Pieņēmumi!$CJ$47,BS380&lt;Pieņēmumi!$CJ$48), "Mazs",
IF(AND(BS380&gt;=Pieņēmumi!$CJ$48,BS380&lt;Pieņēmumi!$CJ$49), "Vidējs","Liels"))))</f>
        <v>Vidējs</v>
      </c>
      <c r="BU380" s="9">
        <f>IF(BT380="Mikro",Pieņēmumi!$CJ$31*BR380*0.5,
IF(BT380="Mazs",Pieņēmumi!$CJ$31*BR380,
IF(BT380="Vidējs",Pieņēmumi!$CJ$32*BR380,
IF(BT380="Liels",Pieņēmumi!$CJ$34*BR380,
0))))</f>
        <v>2.5839793281653747</v>
      </c>
      <c r="BV380" s="9">
        <f>IF(BT380="Mikro",Pieņēmumi!$CJ$31*BR380*0.5,0)</f>
        <v>0</v>
      </c>
      <c r="BW380">
        <v>73</v>
      </c>
      <c r="BX380">
        <v>3</v>
      </c>
      <c r="BY380" s="2">
        <f>BW380/BX380</f>
        <v>24.333333333333332</v>
      </c>
      <c r="BZ380" s="6">
        <f>ROUNDUP(IF($A380=1,BW380/Pieņēmumi!$CU$42,IF($A380=2,BW380/Pieņēmumi!$CU$43,IF($A380=3,BW380/Pieņēmumi!$CU$44,BW380/Pieņēmumi!$CU$45))),$CH$10)</f>
        <v>3</v>
      </c>
      <c r="CA380" s="6">
        <f t="shared" si="270"/>
        <v>24.333333333333332</v>
      </c>
      <c r="CB380" s="6" t="str">
        <f>IF(AND(CA380&gt;=0,CA380&lt;Pieņēmumi!$CU$49),0,
IF(AND(CA380&gt;=Pieņēmumi!$CU$49,CA380&lt;Pieņēmumi!$CU$50),"Mazs",
IF(AND(CA380&gt;=Pieņēmumi!$CU$50,CA380&lt;Pieņēmumi!$CU$51),"Vidējs","Liels")))</f>
        <v>Liels</v>
      </c>
      <c r="CC380" s="9">
        <f>IF(CB380="Mazs",Pieņēmumi!$CU$34*BZ380,IF(CB380="Vidējs",Pieņēmumi!$CU$35*BZ380,IF(CB380="Liels",Pieņēmumi!$CU$37*BZ380,0)))</f>
        <v>5.3030303030303028</v>
      </c>
      <c r="CD380" s="9">
        <f>IF(CB380="Mazs",(Pieņēmumi!$CU$35-Pieņēmumi!$CU$34)*BZ380,0)</f>
        <v>0</v>
      </c>
      <c r="CE380">
        <v>50</v>
      </c>
      <c r="CF380">
        <v>2</v>
      </c>
      <c r="CG380" s="2">
        <f>CE380/CF380</f>
        <v>25</v>
      </c>
      <c r="CH380" s="6">
        <f>ROUNDUP(IF($A380=1,CE380/Pieņēmumi!$DE$42,IF($A380=2,CE380/Pieņēmumi!$DE$43,IF($A380=3,CE380/Pieņēmumi!$DE$44,CE380/Pieņēmumi!$DE$45))),$CH$10)</f>
        <v>2</v>
      </c>
      <c r="CI380" s="6">
        <f t="shared" si="271"/>
        <v>25</v>
      </c>
      <c r="CJ380" s="6" t="str">
        <f>IF(AND(CI380&gt;=0,CI380&lt;Pieņēmumi!$DE$49),0,
IF(AND(CI380&gt;=Pieņēmumi!$DE$49,CI380&lt;Pieņēmumi!$DE$50),"Mazs",
IF(AND(CI380&gt;=Pieņēmumi!$DE$50,CI380&lt;Pieņēmumi!$DE$51),"Vidējs","Liels")))</f>
        <v>Liels</v>
      </c>
      <c r="CK380" s="9">
        <f>IF(CJ380="Mazs",Pieņēmumi!$DE$34*CH380,IF(CJ380="Vidējs",Pieņēmumi!$DE$35*CH380,IF(CJ380="Liels",Pieņēmumi!$DE$37*CH380,0)))</f>
        <v>3.535353535353535</v>
      </c>
      <c r="CL380" s="9">
        <f>IF(CJ380="Mazs",(Pieņēmumi!$DE$35-Pieņēmumi!$DE$34)*CH380,0)</f>
        <v>0</v>
      </c>
      <c r="CM380">
        <v>65</v>
      </c>
      <c r="CN380">
        <v>3</v>
      </c>
      <c r="CO380" s="2">
        <f>CM380/CN380</f>
        <v>21.666666666666668</v>
      </c>
      <c r="CP380" s="6">
        <f>ROUNDUP(IF($A380=1,CM380/Pieņēmumi!$DO$42,IF($A380=2,CM380/Pieņēmumi!$DO$43,IF($A380=3,CM380/Pieņēmumi!$DO$44,CM380/Pieņēmumi!$DO$45))),$CP$10)</f>
        <v>3</v>
      </c>
      <c r="CQ380" s="6">
        <f t="shared" si="272"/>
        <v>21.666666666666668</v>
      </c>
      <c r="CR380" s="6" t="str">
        <f>IF(AND(CQ380&gt;=0,CQ380&lt;Pieņēmumi!$DO$49),0,
IF(AND(CQ380&gt;=Pieņēmumi!$DO$49,CQ380&lt;Pieņēmumi!$DO$50),"Mazs",
IF(AND(CQ380&gt;=Pieņēmumi!$DO$50,CQ380&lt;Pieņēmumi!$DO$51),"Vidējs","Liels")))</f>
        <v>Liels</v>
      </c>
      <c r="CS380" s="9">
        <f>IF(CR380="Mazs",Pieņēmumi!$DO$34*CP380,IF(CR380="Vidējs",Pieņēmumi!$DO$35*CP380,IF(CR380="Liels",Pieņēmumi!$DO$37*CP380,0)))</f>
        <v>5.3030303030303028</v>
      </c>
      <c r="CT380" s="9">
        <f>IF(CR380="Mazs",(Pieņēmumi!$DO$35-Pieņēmumi!$DO$34)*CP380,0)</f>
        <v>0</v>
      </c>
      <c r="CU380" s="6">
        <f t="shared" si="273"/>
        <v>287</v>
      </c>
      <c r="CV380" s="6">
        <f t="shared" si="274"/>
        <v>14</v>
      </c>
      <c r="CW380" s="2">
        <f t="shared" si="275"/>
        <v>20.5</v>
      </c>
      <c r="CX380" t="str">
        <f t="shared" si="276"/>
        <v>Vidējā</v>
      </c>
    </row>
    <row r="381" spans="1:102" x14ac:dyDescent="0.25">
      <c r="A381" s="5">
        <v>1</v>
      </c>
      <c r="B381" s="23">
        <v>0.37300808174850231</v>
      </c>
      <c r="C381">
        <v>118</v>
      </c>
      <c r="D381">
        <v>4</v>
      </c>
      <c r="E381" s="2">
        <f>C381/D381</f>
        <v>29.5</v>
      </c>
      <c r="F381" s="6">
        <f>ROUNDUP(IF($A381=1,C381/Pieņēmumi!$B$39,IF($A381=2,C381/Pieņēmumi!$B$40,IF($A381=3,C381/Pieņēmumi!$B$41,C381/Pieņēmumi!$B$42))),$F$10)</f>
        <v>6</v>
      </c>
      <c r="G381" s="6">
        <f t="shared" si="261"/>
        <v>19.666666666666668</v>
      </c>
      <c r="H381" s="6" t="str">
        <f>IF(AND(G381&gt;=0,G381&lt;Pieņēmumi!$B$46),0,
IF(AND(G381&gt;= Pieņēmumi!$B$46,G381&lt;Pieņēmumi!$B$47), "Mikro",
IF(AND(G381&gt;=Pieņēmumi!$B$47,G381&lt;Pieņēmumi!$B$48), "Mazs",
IF(AND(G381&gt;=Pieņēmumi!$B$48,G381&lt;Pieņēmumi!$B$49), "Vidējs","Liels"))))</f>
        <v>Vidējs</v>
      </c>
      <c r="I381" s="9">
        <f>IF(H381="Mikro",Pieņēmumi!$B$31*F381*0.5,
IF(H381="Mazs",Pieņēmumi!$B$31*F381,
IF(H381="Vidējs",Pieņēmumi!$B$32*F381,
IF(H381="Liels",Pieņēmumi!$B$34*F381,
0))))</f>
        <v>4.8449612403100772</v>
      </c>
      <c r="J381" s="9">
        <f>IF(H381="Mikro",Pieņēmumi!$B$31*F381*0.5,0)</f>
        <v>0</v>
      </c>
      <c r="K381">
        <v>118</v>
      </c>
      <c r="L381">
        <v>4</v>
      </c>
      <c r="M381" s="2">
        <f>K381/L381</f>
        <v>29.5</v>
      </c>
      <c r="N381" s="6">
        <f>ROUNDUP(IF($A381=1,K381/Pieņēmumi!$L$39,IF($A381=2,K381/Pieņēmumi!$L$40,IF($A381=3,K381/Pieņēmumi!$L$41,K381/Pieņēmumi!$L$42))),$N$10)</f>
        <v>6</v>
      </c>
      <c r="O381" s="6">
        <f t="shared" si="262"/>
        <v>19.666666666666668</v>
      </c>
      <c r="P381" s="6" t="str">
        <f>IF(AND(O381&gt;=0,O381&lt;Pieņēmumi!$L$46),0,
IF(AND(O381&gt;= Pieņēmumi!$L$46,O381&lt;Pieņēmumi!$L$47), "Mikro",
IF(AND(O381&gt;=Pieņēmumi!$L$47,O381&lt;Pieņēmumi!$L$48), "Mazs",
IF(AND(O381&gt;=Pieņēmumi!$L$48,O381&lt;Pieņēmumi!$L$49), "Vidējs","Liels"))))</f>
        <v>Vidējs</v>
      </c>
      <c r="Q381" s="9">
        <f>IF(P381="Mikro",Pieņēmumi!$L$31*N381*0.5,
IF(P381="Mazs",Pieņēmumi!$L$31*N381,
IF(P381="Vidējs",Pieņēmumi!$L$32*N381,
IF(P381="Liels",Pieņēmumi!$L$34*N381,
0))))</f>
        <v>5.0387596899224816</v>
      </c>
      <c r="R381" s="9">
        <f>IF(P381="Mikro",Pieņēmumi!$L$31*N381*0.5,0)</f>
        <v>0</v>
      </c>
      <c r="S381">
        <v>105</v>
      </c>
      <c r="T381">
        <v>4</v>
      </c>
      <c r="U381" s="2">
        <f>S381/T381</f>
        <v>26.25</v>
      </c>
      <c r="V381" s="6">
        <f>ROUNDUP(IF($A381=1,S381/Pieņēmumi!$V$39,IF($A381=2,S381/Pieņēmumi!$V$40,IF($A381=3,S381/Pieņēmumi!$V$41,S381/Pieņēmumi!$V$42))),$V$10)</f>
        <v>6</v>
      </c>
      <c r="W381" s="6">
        <f t="shared" si="263"/>
        <v>17.5</v>
      </c>
      <c r="X381" s="6" t="str">
        <f>IF(AND(W381&gt;=0,W381&lt;Pieņēmumi!$V$46),0,
IF(AND(W381&gt;= Pieņēmumi!$V$46,W381&lt;Pieņēmumi!$V$47), "Mikro",
IF(AND(W381&gt;=Pieņēmumi!$V$47,W381&lt;Pieņēmumi!$V$48), "Mazs",
IF(AND(W381&gt;=Pieņēmumi!$V$48,W381&lt;Pieņēmumi!$V$49), "Vidējs","Liels"))))</f>
        <v>Vidējs</v>
      </c>
      <c r="Y381" s="9">
        <f>IF(X381="Mikro",Pieņēmumi!$V$31*V381*0.5,
IF(X381="Mazs",Pieņēmumi!$V$31*V381,
IF(X381="Vidējs",Pieņēmumi!$V$32*V381,
IF(X381="Liels",Pieņēmumi!$V$34*V381,
0))))</f>
        <v>5.2325581395348841</v>
      </c>
      <c r="Z381" s="9">
        <f>IF(X381="Mikro",Pieņēmumi!$V$31*V381*0.5,0)</f>
        <v>0</v>
      </c>
      <c r="AA381">
        <v>106</v>
      </c>
      <c r="AB381">
        <v>4</v>
      </c>
      <c r="AC381" s="2">
        <f>AA381/AB381</f>
        <v>26.5</v>
      </c>
      <c r="AD381" s="6">
        <f>ROUNDUP(IF($A381=1,AA381/Pieņēmumi!$AF$39,IF($A381=2,AA381/Pieņēmumi!$AF$40,IF($A381=3,AA381/Pieņēmumi!$AF$41,AA381/Pieņēmumi!$AF$42))),$AD$10)</f>
        <v>6</v>
      </c>
      <c r="AE381" s="6">
        <f t="shared" si="264"/>
        <v>17.666666666666668</v>
      </c>
      <c r="AF381" s="6" t="str">
        <f>IF(AND(AE381&gt;=0,AE381&lt;Pieņēmumi!$AF$46),0,
IF(AND(AE381&gt;= Pieņēmumi!$AF$46,AE381&lt;Pieņēmumi!$AF$47), "Mikro",
IF(AND(AE381&gt;=Pieņēmumi!$AF$47,AE381&lt;Pieņēmumi!$AF$48), "Mazs",
IF(AND(AE381&gt;=Pieņēmumi!$AF$48,AE381&lt;Pieņēmumi!$AF$49), "Vidējs","Liels"))))</f>
        <v>Vidējs</v>
      </c>
      <c r="AG381" s="9">
        <f>IF(AF381="Mikro",Pieņēmumi!$AF$31*AD381*0.5,
IF(AF381="Mazs",Pieņēmumi!$AF$31*AD381,
IF(AF381="Vidējs",Pieņēmumi!$AF$32*AD381,
IF(AF381="Liels",Pieņēmumi!$AF$34*AD381,
0))))</f>
        <v>6.2015503875968996</v>
      </c>
      <c r="AH381" s="9">
        <f>IF(AF381="Mikro",Pieņēmumi!$AF$31*AD381*0.5,0)</f>
        <v>0</v>
      </c>
      <c r="AI381">
        <v>139</v>
      </c>
      <c r="AJ381">
        <v>5</v>
      </c>
      <c r="AK381" s="2">
        <f>AI381/AJ381</f>
        <v>27.8</v>
      </c>
      <c r="AL381" s="6">
        <f>ROUNDUP(IF($A381=1,AI381/Pieņēmumi!$AR$39,IF($A381=2,AI381/Pieņēmumi!$AR$40,IF($A381=3,AI381/Pieņēmumi!$AR$41,AI381/Pieņēmumi!$AR$42))),$AL$10)</f>
        <v>6</v>
      </c>
      <c r="AM381" s="6">
        <f t="shared" si="265"/>
        <v>23.166666666666668</v>
      </c>
      <c r="AN381" s="6" t="str">
        <f>IF(AND(AM381&gt;=0,AM381&lt;Pieņēmumi!$AR$46),0,
IF(AND(AM381&gt;= Pieņēmumi!$AR$46,AM381&lt;Pieņēmumi!$AR$47), "Mikro",
IF(AND(AM381&gt;=Pieņēmumi!$AR$47,AM381&lt;Pieņēmumi!$AR$48), "Mazs",
IF(AND(AM381&gt;=Pieņēmumi!$AR$48,AM381&lt;Pieņēmumi!$AR$49), "Vidējs","Liels"))))</f>
        <v>Liels</v>
      </c>
      <c r="AO381" s="9">
        <f>IF(AN381="Mikro",Pieņēmumi!$AR$31*AL381*0.5,
IF(AN381="Mazs",Pieņēmumi!$AR$31*AL381,
IF(AN381="Vidējs",Pieņēmumi!$AR$32*AL381,
IF(AN381="Liels",Pieņēmumi!$AR$34*AL381,
0))))</f>
        <v>8.2251082251082241</v>
      </c>
      <c r="AP381" s="9">
        <f>IF(AN381="Mikro",Pieņēmumi!$AR$31*AL381*0.5,0)</f>
        <v>0</v>
      </c>
      <c r="AQ381">
        <v>159</v>
      </c>
      <c r="AR381">
        <v>6</v>
      </c>
      <c r="AS381" s="2">
        <f>AQ381/AR381</f>
        <v>26.5</v>
      </c>
      <c r="AT381" s="6">
        <f>ROUNDUP(IF($A381=1,AQ381/Pieņēmumi!$BC$39,IF($A381=2,AQ381/Pieņēmumi!$BC$40,IF($A381=3,AQ381/Pieņēmumi!$BC$41,AQ381/Pieņēmumi!$BC$42))),$AT$10)</f>
        <v>7</v>
      </c>
      <c r="AU381" s="6">
        <f t="shared" si="266"/>
        <v>22.714285714285715</v>
      </c>
      <c r="AV381" s="6" t="str">
        <f>IF(AND(AU381&gt;=0,AU381&lt;Pieņēmumi!$BC$46),0,
IF(AND(AU381&gt;= Pieņēmumi!$BC$46,AU381&lt;Pieņēmumi!$BC$47), "Mikro",
IF(AND(AU381&gt;=Pieņēmumi!$BC$47,AU381&lt;Pieņēmumi!$BC$48), "Mazs",
IF(AND(AU381&gt;=Pieņēmumi!$BC$48,AU381&lt;Pieņēmumi!$BC$49), "Vidējs","Liels"))))</f>
        <v>Liels</v>
      </c>
      <c r="AW381" s="9">
        <f>IF(AV381="Mikro",Pieņēmumi!$BC$31*AT381*0.5,
IF(AV381="Mazs",Pieņēmumi!$BC$31*AT381,
IF(AV381="Vidējs",Pieņēmumi!$BC$32*AT381,
IF(AV381="Liels",Pieņēmumi!$BC$34*AT381,
0))))</f>
        <v>10.606060606060606</v>
      </c>
      <c r="AX381" s="9">
        <f>IF(AV381="Mikro",Pieņēmumi!$BC$31*AT381*0.5,0)</f>
        <v>0</v>
      </c>
      <c r="AY381">
        <v>115</v>
      </c>
      <c r="AZ381">
        <v>4</v>
      </c>
      <c r="BA381" s="2">
        <f t="shared" si="298"/>
        <v>28.75</v>
      </c>
      <c r="BB381" s="6">
        <f>ROUNDUP(IF($A381=1,AY381/Pieņēmumi!$BN$39,IF($A381=2,AY381/Pieņēmumi!$BN$40,IF($A381=3,AY381/Pieņēmumi!$BN$41,AY381/Pieņēmumi!$BN$42))),$BB$10)</f>
        <v>5</v>
      </c>
      <c r="BC381" s="6">
        <f t="shared" si="267"/>
        <v>23</v>
      </c>
      <c r="BD381" s="6" t="str">
        <f>IF(AND(BC381&gt;=0,BC381&lt;Pieņēmumi!$BN$46),0,
IF(AND(BC381&gt;= Pieņēmumi!$BN$46,BC381&lt;Pieņēmumi!$BN$47), "Mikro",
IF(AND(BC381&gt;=Pieņēmumi!$BN$47,BC381&lt;Pieņēmumi!$BN$48), "Mazs",
IF(AND(BC381&gt;=Pieņēmumi!$BN$48,BC381&lt;Pieņēmumi!$BN$49), "Vidējs","Liels"))))</f>
        <v>Liels</v>
      </c>
      <c r="BE381" s="9">
        <f>IF(BD381="Mikro",Pieņēmumi!$BN$31*BB381*0.5,
IF(BD381="Mazs",Pieņēmumi!$BN$31*BB381,
IF(BD381="Vidējs",Pieņēmumi!$BN$32*BB381,
IF(BD381="Liels",Pieņēmumi!$BN$34*BB381,
0))))</f>
        <v>7.9365079365079358</v>
      </c>
      <c r="BF381" s="9">
        <f>IF(BD381="Mikro",Pieņēmumi!$BN$31*BB381*0.5,0)</f>
        <v>0</v>
      </c>
      <c r="BG381">
        <v>153</v>
      </c>
      <c r="BH381">
        <v>6</v>
      </c>
      <c r="BI381" s="2">
        <f t="shared" si="299"/>
        <v>25.5</v>
      </c>
      <c r="BJ381" s="6">
        <f>ROUNDUP(IF($A381=1,BG381/Pieņēmumi!$BY$39,IF($A381=2,BG381/Pieņēmumi!$BY$40,IF($A381=3,BG381/Pieņēmumi!$BY$41,BG381/Pieņēmumi!$BY$42))),$BJ$10)</f>
        <v>7</v>
      </c>
      <c r="BK381" s="6">
        <f t="shared" si="268"/>
        <v>21.857142857142858</v>
      </c>
      <c r="BL381" s="6" t="str">
        <f>IF(AND(BK381&gt;=0,BK381&lt;Pieņēmumi!$BY$46),0,
IF(AND(BK381&gt;= Pieņēmumi!$BY$46,BK381&lt;Pieņēmumi!$BY$47), "Mikro",
IF(AND(BK381&gt;=Pieņēmumi!$BY$47,BK381&lt;Pieņēmumi!$BY$48), "Mazs",
IF(AND(BK381&gt;=Pieņēmumi!$BY$48,BK381&lt;Pieņēmumi!$BY$49), "Vidējs","Liels"))))</f>
        <v>Liels</v>
      </c>
      <c r="BM381" s="9">
        <f>IF(BL381="Mikro",Pieņēmumi!$BY$31*BJ381*0.5,
IF(BL381="Mazs",Pieņēmumi!$BY$31*BJ381,
IF(BL381="Vidējs",Pieņēmumi!$BY$32*BJ381,
IF(BL381="Liels",Pieņēmumi!$BY$34*BJ381,
0))))</f>
        <v>11.616161616161616</v>
      </c>
      <c r="BN381" s="9">
        <f>IF(BL381="Mikro",Pieņēmumi!$BY$31*BJ381*0.5,0)</f>
        <v>0</v>
      </c>
      <c r="BO381">
        <v>120</v>
      </c>
      <c r="BP381">
        <v>5</v>
      </c>
      <c r="BQ381" s="2">
        <f t="shared" si="300"/>
        <v>24</v>
      </c>
      <c r="BR381" s="6">
        <f>ROUNDUP(IF($A381=1,BO381/Pieņēmumi!$CJ$39,IF($A381=2,BO381/Pieņēmumi!$CJ$40,IF($A381=3,BO381/Pieņēmumi!$CJ$41,BO381/Pieņēmumi!$CJ$42))),$BR$10)</f>
        <v>5</v>
      </c>
      <c r="BS381" s="6">
        <f t="shared" si="269"/>
        <v>24</v>
      </c>
      <c r="BT381" s="6" t="str">
        <f>IF(AND(BS381&gt;=0,BS381&lt;Pieņēmumi!$CJ$46),0,
IF(AND(BS381&gt;= Pieņēmumi!$CJ$46,BS381&lt;Pieņēmumi!$CJ$47), "Mikro",
IF(AND(BS381&gt;=Pieņēmumi!$CJ$47,BS381&lt;Pieņēmumi!$CJ$48), "Mazs",
IF(AND(BS381&gt;=Pieņēmumi!$CJ$48,BS381&lt;Pieņēmumi!$CJ$49), "Vidējs","Liels"))))</f>
        <v>Liels</v>
      </c>
      <c r="BU381" s="9">
        <f>IF(BT381="Mikro",Pieņēmumi!$CJ$31*BR381*0.5,
IF(BT381="Mazs",Pieņēmumi!$CJ$31*BR381,
IF(BT381="Vidējs",Pieņēmumi!$CJ$32*BR381,
IF(BT381="Liels",Pieņēmumi!$CJ$34*BR381,
0))))</f>
        <v>8.4776334776334767</v>
      </c>
      <c r="BV381" s="9">
        <f>IF(BT381="Mikro",Pieņēmumi!$CJ$31*BR381*0.5,0)</f>
        <v>0</v>
      </c>
      <c r="BW381">
        <v>59</v>
      </c>
      <c r="BX381">
        <v>2</v>
      </c>
      <c r="BY381" s="2">
        <f>BW381/BX381</f>
        <v>29.5</v>
      </c>
      <c r="BZ381" s="6">
        <f>ROUNDUP(IF($A381=1,BW381/Pieņēmumi!$CU$42,IF($A381=2,BW381/Pieņēmumi!$CU$43,IF($A381=3,BW381/Pieņēmumi!$CU$44,BW381/Pieņēmumi!$CU$45))),$CH$10)</f>
        <v>3</v>
      </c>
      <c r="CA381" s="6">
        <f t="shared" si="270"/>
        <v>19.666666666666668</v>
      </c>
      <c r="CB381" s="6" t="str">
        <f>IF(AND(CA381&gt;=0,CA381&lt;Pieņēmumi!$CU$49),0,
IF(AND(CA381&gt;=Pieņēmumi!$CU$49,CA381&lt;Pieņēmumi!$CU$50),"Mazs",
IF(AND(CA381&gt;=Pieņēmumi!$CU$50,CA381&lt;Pieņēmumi!$CU$51),"Vidējs","Liels")))</f>
        <v>Vidējs</v>
      </c>
      <c r="CC381" s="9">
        <f>IF(CB381="Mazs",Pieņēmumi!$CU$34*BZ381,IF(CB381="Vidējs",Pieņēmumi!$CU$35*BZ381,IF(CB381="Liels",Pieņēmumi!$CU$37*BZ381,0)))</f>
        <v>4.166666666666667</v>
      </c>
      <c r="CD381" s="9">
        <f>IF(CB381="Mazs",(Pieņēmumi!$CU$35-Pieņēmumi!$CU$34)*BZ381,0)</f>
        <v>0</v>
      </c>
      <c r="CE381">
        <v>49</v>
      </c>
      <c r="CF381">
        <v>2</v>
      </c>
      <c r="CG381" s="2">
        <f>CE381/CF381</f>
        <v>24.5</v>
      </c>
      <c r="CH381" s="6">
        <f>ROUNDUP(IF($A381=1,CE381/Pieņēmumi!$DE$42,IF($A381=2,CE381/Pieņēmumi!$DE$43,IF($A381=3,CE381/Pieņēmumi!$DE$44,CE381/Pieņēmumi!$DE$45))),$CH$10)</f>
        <v>2</v>
      </c>
      <c r="CI381" s="6">
        <f t="shared" si="271"/>
        <v>24.5</v>
      </c>
      <c r="CJ381" s="6" t="str">
        <f>IF(AND(CI381&gt;=0,CI381&lt;Pieņēmumi!$DE$49),0,
IF(AND(CI381&gt;=Pieņēmumi!$DE$49,CI381&lt;Pieņēmumi!$DE$50),"Mazs",
IF(AND(CI381&gt;=Pieņēmumi!$DE$50,CI381&lt;Pieņēmumi!$DE$51),"Vidējs","Liels")))</f>
        <v>Liels</v>
      </c>
      <c r="CK381" s="9">
        <f>IF(CJ381="Mazs",Pieņēmumi!$DE$34*CH381,IF(CJ381="Vidējs",Pieņēmumi!$DE$35*CH381,IF(CJ381="Liels",Pieņēmumi!$DE$37*CH381,0)))</f>
        <v>3.535353535353535</v>
      </c>
      <c r="CL381" s="9">
        <f>IF(CJ381="Mazs",(Pieņēmumi!$DE$35-Pieņēmumi!$DE$34)*CH381,0)</f>
        <v>0</v>
      </c>
      <c r="CM381">
        <v>70</v>
      </c>
      <c r="CN381">
        <v>3</v>
      </c>
      <c r="CO381" s="2">
        <f>CM381/CN381</f>
        <v>23.333333333333332</v>
      </c>
      <c r="CP381" s="6">
        <f>ROUNDUP(IF($A381=1,CM381/Pieņēmumi!$DO$42,IF($A381=2,CM381/Pieņēmumi!$DO$43,IF($A381=3,CM381/Pieņēmumi!$DO$44,CM381/Pieņēmumi!$DO$45))),$CP$10)</f>
        <v>3</v>
      </c>
      <c r="CQ381" s="6">
        <f t="shared" si="272"/>
        <v>23.333333333333332</v>
      </c>
      <c r="CR381" s="6" t="str">
        <f>IF(AND(CQ381&gt;=0,CQ381&lt;Pieņēmumi!$DO$49),0,
IF(AND(CQ381&gt;=Pieņēmumi!$DO$49,CQ381&lt;Pieņēmumi!$DO$50),"Mazs",
IF(AND(CQ381&gt;=Pieņēmumi!$DO$50,CQ381&lt;Pieņēmumi!$DO$51),"Vidējs","Liels")))</f>
        <v>Liels</v>
      </c>
      <c r="CS381" s="9">
        <f>IF(CR381="Mazs",Pieņēmumi!$DO$34*CP381,IF(CR381="Vidējs",Pieņēmumi!$DO$35*CP381,IF(CR381="Liels",Pieņēmumi!$DO$37*CP381,0)))</f>
        <v>5.3030303030303028</v>
      </c>
      <c r="CT381" s="9">
        <f>IF(CR381="Mazs",(Pieņēmumi!$DO$35-Pieņēmumi!$DO$34)*CP381,0)</f>
        <v>0</v>
      </c>
      <c r="CU381" s="6">
        <f t="shared" si="273"/>
        <v>1311</v>
      </c>
      <c r="CV381" s="6">
        <f t="shared" si="274"/>
        <v>49</v>
      </c>
      <c r="CW381" s="2">
        <f t="shared" si="275"/>
        <v>26.755102040816325</v>
      </c>
      <c r="CX381" t="str">
        <f t="shared" si="276"/>
        <v>Lielā</v>
      </c>
    </row>
    <row r="382" spans="1:102" x14ac:dyDescent="0.25">
      <c r="A382" s="5">
        <v>3</v>
      </c>
      <c r="B382" s="23">
        <v>0.36892385711567599</v>
      </c>
      <c r="C382">
        <v>18</v>
      </c>
      <c r="D382">
        <v>1</v>
      </c>
      <c r="E382" s="2">
        <f>C382/D382</f>
        <v>18</v>
      </c>
      <c r="F382" s="6">
        <f>ROUNDUP(IF($A382=1,C382/Pieņēmumi!$B$39,IF($A382=2,C382/Pieņēmumi!$B$40,IF($A382=3,C382/Pieņēmumi!$B$41,C382/Pieņēmumi!$B$42))),$F$10)</f>
        <v>1</v>
      </c>
      <c r="G382" s="6">
        <f t="shared" si="261"/>
        <v>18</v>
      </c>
      <c r="H382" s="6" t="str">
        <f>IF(AND(G382&gt;=0,G382&lt;Pieņēmumi!$B$46),0,
IF(AND(G382&gt;= Pieņēmumi!$B$46,G382&lt;Pieņēmumi!$B$47), "Mikro",
IF(AND(G382&gt;=Pieņēmumi!$B$47,G382&lt;Pieņēmumi!$B$48), "Mazs",
IF(AND(G382&gt;=Pieņēmumi!$B$48,G382&lt;Pieņēmumi!$B$49), "Vidējs","Liels"))))</f>
        <v>Vidējs</v>
      </c>
      <c r="I382" s="9">
        <f>IF(H382="Mikro",Pieņēmumi!$B$31*F382*0.5,
IF(H382="Mazs",Pieņēmumi!$B$31*F382,
IF(H382="Vidējs",Pieņēmumi!$B$32*F382,
IF(H382="Liels",Pieņēmumi!$B$34*F382,
0))))</f>
        <v>0.8074935400516795</v>
      </c>
      <c r="J382" s="9">
        <f>IF(H382="Mikro",Pieņēmumi!$B$31*F382*0.5,0)</f>
        <v>0</v>
      </c>
      <c r="K382">
        <v>18</v>
      </c>
      <c r="L382">
        <v>1</v>
      </c>
      <c r="M382" s="2">
        <f>K382/L382</f>
        <v>18</v>
      </c>
      <c r="N382" s="6">
        <f>ROUNDUP(IF($A382=1,K382/Pieņēmumi!$L$39,IF($A382=2,K382/Pieņēmumi!$L$40,IF($A382=3,K382/Pieņēmumi!$L$41,K382/Pieņēmumi!$L$42))),$N$10)</f>
        <v>1</v>
      </c>
      <c r="O382" s="6">
        <f t="shared" si="262"/>
        <v>18</v>
      </c>
      <c r="P382" s="6" t="str">
        <f>IF(AND(O382&gt;=0,O382&lt;Pieņēmumi!$L$46),0,
IF(AND(O382&gt;= Pieņēmumi!$L$46,O382&lt;Pieņēmumi!$L$47), "Mikro",
IF(AND(O382&gt;=Pieņēmumi!$L$47,O382&lt;Pieņēmumi!$L$48), "Mazs",
IF(AND(O382&gt;=Pieņēmumi!$L$48,O382&lt;Pieņēmumi!$L$49), "Vidējs","Liels"))))</f>
        <v>Vidējs</v>
      </c>
      <c r="Q382" s="9">
        <f>IF(P382="Mikro",Pieņēmumi!$L$31*N382*0.5,
IF(P382="Mazs",Pieņēmumi!$L$31*N382,
IF(P382="Vidējs",Pieņēmumi!$L$32*N382,
IF(P382="Liels",Pieņēmumi!$L$34*N382,
0))))</f>
        <v>0.83979328165374689</v>
      </c>
      <c r="R382" s="9">
        <f>IF(P382="Mikro",Pieņēmumi!$L$31*N382*0.5,0)</f>
        <v>0</v>
      </c>
      <c r="S382">
        <v>13</v>
      </c>
      <c r="T382">
        <v>1</v>
      </c>
      <c r="U382" s="2">
        <f>S382/T382</f>
        <v>13</v>
      </c>
      <c r="V382" s="6">
        <f>ROUNDUP(IF($A382=1,S382/Pieņēmumi!$V$39,IF($A382=2,S382/Pieņēmumi!$V$40,IF($A382=3,S382/Pieņēmumi!$V$41,S382/Pieņēmumi!$V$42))),$V$10)</f>
        <v>1</v>
      </c>
      <c r="W382" s="6">
        <f t="shared" si="263"/>
        <v>13</v>
      </c>
      <c r="X382" s="6" t="str">
        <f>IF(AND(W382&gt;=0,W382&lt;Pieņēmumi!$V$46),0,
IF(AND(W382&gt;= Pieņēmumi!$V$46,W382&lt;Pieņēmumi!$V$47), "Mikro",
IF(AND(W382&gt;=Pieņēmumi!$V$47,W382&lt;Pieņēmumi!$V$48), "Mazs",
IF(AND(W382&gt;=Pieņēmumi!$V$48,W382&lt;Pieņēmumi!$V$49), "Vidējs","Liels"))))</f>
        <v>Vidējs</v>
      </c>
      <c r="Y382" s="9">
        <f>IF(X382="Mikro",Pieņēmumi!$V$31*V382*0.5,
IF(X382="Mazs",Pieņēmumi!$V$31*V382,
IF(X382="Vidējs",Pieņēmumi!$V$32*V382,
IF(X382="Liels",Pieņēmumi!$V$34*V382,
0))))</f>
        <v>0.87209302325581406</v>
      </c>
      <c r="Z382" s="9">
        <f>IF(X382="Mikro",Pieņēmumi!$V$31*V382*0.5,0)</f>
        <v>0</v>
      </c>
      <c r="AA382">
        <v>13</v>
      </c>
      <c r="AB382">
        <v>1</v>
      </c>
      <c r="AC382" s="2">
        <f>AA382/AB382</f>
        <v>13</v>
      </c>
      <c r="AD382" s="6">
        <f>ROUNDUP(IF($A382=1,AA382/Pieņēmumi!$AF$39,IF($A382=2,AA382/Pieņēmumi!$AF$40,IF($A382=3,AA382/Pieņēmumi!$AF$41,AA382/Pieņēmumi!$AF$42))),$AD$10)</f>
        <v>1</v>
      </c>
      <c r="AE382" s="6">
        <f t="shared" si="264"/>
        <v>13</v>
      </c>
      <c r="AF382" s="6" t="str">
        <f>IF(AND(AE382&gt;=0,AE382&lt;Pieņēmumi!$AF$46),0,
IF(AND(AE382&gt;= Pieņēmumi!$AF$46,AE382&lt;Pieņēmumi!$AF$47), "Mikro",
IF(AND(AE382&gt;=Pieņēmumi!$AF$47,AE382&lt;Pieņēmumi!$AF$48), "Mazs",
IF(AND(AE382&gt;=Pieņēmumi!$AF$48,AE382&lt;Pieņēmumi!$AF$49), "Vidējs","Liels"))))</f>
        <v>Vidējs</v>
      </c>
      <c r="AG382" s="9">
        <f>IF(AF382="Mikro",Pieņēmumi!$AF$31*AD382*0.5,
IF(AF382="Mazs",Pieņēmumi!$AF$31*AD382,
IF(AF382="Vidējs",Pieņēmumi!$AF$32*AD382,
IF(AF382="Liels",Pieņēmumi!$AF$34*AD382,
0))))</f>
        <v>1.03359173126615</v>
      </c>
      <c r="AH382" s="9">
        <f>IF(AF382="Mikro",Pieņēmumi!$AF$31*AD382*0.5,0)</f>
        <v>0</v>
      </c>
      <c r="AI382">
        <v>13</v>
      </c>
      <c r="AJ382">
        <v>1</v>
      </c>
      <c r="AK382" s="2">
        <f>AI382/AJ382</f>
        <v>13</v>
      </c>
      <c r="AL382" s="6">
        <f>ROUNDUP(IF($A382=1,AI382/Pieņēmumi!$AR$39,IF($A382=2,AI382/Pieņēmumi!$AR$40,IF($A382=3,AI382/Pieņēmumi!$AR$41,AI382/Pieņēmumi!$AR$42))),$AL$10)</f>
        <v>1</v>
      </c>
      <c r="AM382" s="6">
        <f t="shared" si="265"/>
        <v>13</v>
      </c>
      <c r="AN382" s="6" t="str">
        <f>IF(AND(AM382&gt;=0,AM382&lt;Pieņēmumi!$AR$46),0,
IF(AND(AM382&gt;= Pieņēmumi!$AR$46,AM382&lt;Pieņēmumi!$AR$47), "Mikro",
IF(AND(AM382&gt;=Pieņēmumi!$AR$47,AM382&lt;Pieņēmumi!$AR$48), "Mazs",
IF(AND(AM382&gt;=Pieņēmumi!$AR$48,AM382&lt;Pieņēmumi!$AR$49), "Vidējs","Liels"))))</f>
        <v>Vidējs</v>
      </c>
      <c r="AO382" s="9">
        <f>IF(AN382="Mikro",Pieņēmumi!$AR$31*AL382*0.5,
IF(AN382="Mazs",Pieņēmumi!$AR$31*AL382,
IF(AN382="Vidējs",Pieņēmumi!$AR$32*AL382,
IF(AN382="Liels",Pieņēmumi!$AR$34*AL382,
0))))</f>
        <v>1.0981912144702843</v>
      </c>
      <c r="AP382" s="9">
        <f>IF(AN382="Mikro",Pieņēmumi!$AR$31*AL382*0.5,0)</f>
        <v>0</v>
      </c>
      <c r="AQ382">
        <v>14</v>
      </c>
      <c r="AR382">
        <v>1</v>
      </c>
      <c r="AS382" s="2">
        <f>AQ382/AR382</f>
        <v>14</v>
      </c>
      <c r="AT382" s="6">
        <f>ROUNDUP(IF($A382=1,AQ382/Pieņēmumi!$BC$39,IF($A382=2,AQ382/Pieņēmumi!$BC$40,IF($A382=3,AQ382/Pieņēmumi!$BC$41,AQ382/Pieņēmumi!$BC$42))),$AT$10)</f>
        <v>1</v>
      </c>
      <c r="AU382" s="6">
        <f t="shared" si="266"/>
        <v>14</v>
      </c>
      <c r="AV382" s="6" t="str">
        <f>IF(AND(AU382&gt;=0,AU382&lt;Pieņēmumi!$BC$46),0,
IF(AND(AU382&gt;= Pieņēmumi!$BC$46,AU382&lt;Pieņēmumi!$BC$47), "Mikro",
IF(AND(AU382&gt;=Pieņēmumi!$BC$47,AU382&lt;Pieņēmumi!$BC$48), "Mazs",
IF(AND(AU382&gt;=Pieņēmumi!$BC$48,AU382&lt;Pieņēmumi!$BC$49), "Vidējs","Liels"))))</f>
        <v>Vidējs</v>
      </c>
      <c r="AW382" s="9">
        <f>IF(AV382="Mikro",Pieņēmumi!$BC$31*AT382*0.5,
IF(AV382="Mazs",Pieņēmumi!$BC$31*AT382,
IF(AV382="Vidējs",Pieņēmumi!$BC$32*AT382,
IF(AV382="Liels",Pieņēmumi!$BC$34*AT382,
0))))</f>
        <v>1.1627906976744187</v>
      </c>
      <c r="AX382" s="9">
        <f>IF(AV382="Mikro",Pieņēmumi!$BC$31*AT382*0.5,0)</f>
        <v>0</v>
      </c>
      <c r="AY382">
        <v>0</v>
      </c>
      <c r="AZ382">
        <v>0</v>
      </c>
      <c r="BA382" s="2">
        <v>0</v>
      </c>
      <c r="BB382" s="6">
        <f>ROUNDUP(IF($A382=1,AY382/Pieņēmumi!$BN$39,IF($A382=2,AY382/Pieņēmumi!$BN$40,IF($A382=3,AY382/Pieņēmumi!$BN$41,AY382/Pieņēmumi!$BN$42))),$BB$10)</f>
        <v>0</v>
      </c>
      <c r="BC382" s="6">
        <f t="shared" si="267"/>
        <v>0</v>
      </c>
      <c r="BD382" s="6">
        <f>IF(AND(BC382&gt;=0,BC382&lt;Pieņēmumi!$BN$46),0,
IF(AND(BC382&gt;= Pieņēmumi!$BN$46,BC382&lt;Pieņēmumi!$BN$47), "Mikro",
IF(AND(BC382&gt;=Pieņēmumi!$BN$47,BC382&lt;Pieņēmumi!$BN$48), "Mazs",
IF(AND(BC382&gt;=Pieņēmumi!$BN$48,BC382&lt;Pieņēmumi!$BN$49), "Vidējs","Liels"))))</f>
        <v>0</v>
      </c>
      <c r="BE382" s="9">
        <f>IF(BD382="Mikro",Pieņēmumi!$BN$31*BB382*0.5,
IF(BD382="Mazs",Pieņēmumi!$BN$31*BB382,
IF(BD382="Vidējs",Pieņēmumi!$BN$32*BB382,
IF(BD382="Liels",Pieņēmumi!$BN$34*BB382,
0))))</f>
        <v>0</v>
      </c>
      <c r="BF382" s="9">
        <f>IF(BD382="Mikro",Pieņēmumi!$BN$31*BB382*0.5,0)</f>
        <v>0</v>
      </c>
      <c r="BG382">
        <v>0</v>
      </c>
      <c r="BH382">
        <v>0</v>
      </c>
      <c r="BI382" s="2">
        <v>0</v>
      </c>
      <c r="BJ382" s="6">
        <f>ROUNDUP(IF($A382=1,BG382/Pieņēmumi!$BY$39,IF($A382=2,BG382/Pieņēmumi!$BY$40,IF($A382=3,BG382/Pieņēmumi!$BY$41,BG382/Pieņēmumi!$BY$42))),$BJ$10)</f>
        <v>0</v>
      </c>
      <c r="BK382" s="6">
        <f t="shared" si="268"/>
        <v>0</v>
      </c>
      <c r="BL382" s="6">
        <f>IF(AND(BK382&gt;=0,BK382&lt;Pieņēmumi!$BY$46),0,
IF(AND(BK382&gt;= Pieņēmumi!$BY$46,BK382&lt;Pieņēmumi!$BY$47), "Mikro",
IF(AND(BK382&gt;=Pieņēmumi!$BY$47,BK382&lt;Pieņēmumi!$BY$48), "Mazs",
IF(AND(BK382&gt;=Pieņēmumi!$BY$48,BK382&lt;Pieņēmumi!$BY$49), "Vidējs","Liels"))))</f>
        <v>0</v>
      </c>
      <c r="BM382" s="9">
        <f>IF(BL382="Mikro",Pieņēmumi!$BY$31*BJ382*0.5,
IF(BL382="Mazs",Pieņēmumi!$BY$31*BJ382,
IF(BL382="Vidējs",Pieņēmumi!$BY$32*BJ382,
IF(BL382="Liels",Pieņēmumi!$BY$34*BJ382,
0))))</f>
        <v>0</v>
      </c>
      <c r="BN382" s="9">
        <f>IF(BL382="Mikro",Pieņēmumi!$BY$31*BJ382*0.5,0)</f>
        <v>0</v>
      </c>
      <c r="BO382">
        <v>0</v>
      </c>
      <c r="BP382">
        <v>0</v>
      </c>
      <c r="BQ382" s="2">
        <v>0</v>
      </c>
      <c r="BR382" s="6">
        <f>ROUNDUP(IF($A382=1,BO382/Pieņēmumi!$CJ$39,IF($A382=2,BO382/Pieņēmumi!$CJ$40,IF($A382=3,BO382/Pieņēmumi!$CJ$41,BO382/Pieņēmumi!$CJ$42))),$BR$10)</f>
        <v>0</v>
      </c>
      <c r="BS382" s="6">
        <f t="shared" si="269"/>
        <v>0</v>
      </c>
      <c r="BT382" s="6">
        <f>IF(AND(BS382&gt;=0,BS382&lt;Pieņēmumi!$CJ$46),0,
IF(AND(BS382&gt;= Pieņēmumi!$CJ$46,BS382&lt;Pieņēmumi!$CJ$47), "Mikro",
IF(AND(BS382&gt;=Pieņēmumi!$CJ$47,BS382&lt;Pieņēmumi!$CJ$48), "Mazs",
IF(AND(BS382&gt;=Pieņēmumi!$CJ$48,BS382&lt;Pieņēmumi!$CJ$49), "Vidējs","Liels"))))</f>
        <v>0</v>
      </c>
      <c r="BU382" s="9">
        <f>IF(BT382="Mikro",Pieņēmumi!$CJ$31*BR382*0.5,
IF(BT382="Mazs",Pieņēmumi!$CJ$31*BR382,
IF(BT382="Vidējs",Pieņēmumi!$CJ$32*BR382,
IF(BT382="Liels",Pieņēmumi!$CJ$34*BR382,
0))))</f>
        <v>0</v>
      </c>
      <c r="BV382" s="9">
        <f>IF(BT382="Mikro",Pieņēmumi!$CJ$31*BR382*0.5,0)</f>
        <v>0</v>
      </c>
      <c r="BW382">
        <v>0</v>
      </c>
      <c r="BX382">
        <v>0</v>
      </c>
      <c r="BY382" s="2">
        <v>0</v>
      </c>
      <c r="BZ382" s="6">
        <f>ROUNDUP(IF($A382=1,BW382/Pieņēmumi!$CU$42,IF($A382=2,BW382/Pieņēmumi!$CU$43,IF($A382=3,BW382/Pieņēmumi!$CU$44,BW382/Pieņēmumi!$CU$45))),$CH$10)</f>
        <v>0</v>
      </c>
      <c r="CA382" s="6">
        <f t="shared" si="270"/>
        <v>0</v>
      </c>
      <c r="CB382" s="6">
        <f>IF(AND(CA382&gt;=0,CA382&lt;Pieņēmumi!$CU$49),0,
IF(AND(CA382&gt;=Pieņēmumi!$CU$49,CA382&lt;Pieņēmumi!$CU$50),"Mazs",
IF(AND(CA382&gt;=Pieņēmumi!$CU$50,CA382&lt;Pieņēmumi!$CU$51),"Vidējs","Liels")))</f>
        <v>0</v>
      </c>
      <c r="CC382" s="9">
        <f>IF(CB382="Mazs",Pieņēmumi!$CU$34*BZ382,IF(CB382="Vidējs",Pieņēmumi!$CU$35*BZ382,IF(CB382="Liels",Pieņēmumi!$CU$37*BZ382,0)))</f>
        <v>0</v>
      </c>
      <c r="CD382" s="9">
        <f>IF(CB382="Mazs",(Pieņēmumi!$CU$35-Pieņēmumi!$CU$34)*BZ382,0)</f>
        <v>0</v>
      </c>
      <c r="CE382">
        <v>0</v>
      </c>
      <c r="CF382">
        <v>0</v>
      </c>
      <c r="CG382" s="2">
        <v>0</v>
      </c>
      <c r="CH382" s="6">
        <f>ROUNDUP(IF($A382=1,CE382/Pieņēmumi!$DE$42,IF($A382=2,CE382/Pieņēmumi!$DE$43,IF($A382=3,CE382/Pieņēmumi!$DE$44,CE382/Pieņēmumi!$DE$45))),$CH$10)</f>
        <v>0</v>
      </c>
      <c r="CI382" s="6">
        <f t="shared" si="271"/>
        <v>0</v>
      </c>
      <c r="CJ382" s="6">
        <f>IF(AND(CI382&gt;=0,CI382&lt;Pieņēmumi!$DE$49),0,
IF(AND(CI382&gt;=Pieņēmumi!$DE$49,CI382&lt;Pieņēmumi!$DE$50),"Mazs",
IF(AND(CI382&gt;=Pieņēmumi!$DE$50,CI382&lt;Pieņēmumi!$DE$51),"Vidējs","Liels")))</f>
        <v>0</v>
      </c>
      <c r="CK382" s="9">
        <f>IF(CJ382="Mazs",Pieņēmumi!$DE$34*CH382,IF(CJ382="Vidējs",Pieņēmumi!$DE$35*CH382,IF(CJ382="Liels",Pieņēmumi!$DE$37*CH382,0)))</f>
        <v>0</v>
      </c>
      <c r="CL382" s="9">
        <f>IF(CJ382="Mazs",(Pieņēmumi!$DE$35-Pieņēmumi!$DE$34)*CH382,0)</f>
        <v>0</v>
      </c>
      <c r="CM382">
        <v>0</v>
      </c>
      <c r="CN382">
        <v>0</v>
      </c>
      <c r="CO382" s="2">
        <v>0</v>
      </c>
      <c r="CP382" s="6">
        <f>ROUNDUP(IF($A382=1,CM382/Pieņēmumi!$DO$42,IF($A382=2,CM382/Pieņēmumi!$DO$43,IF($A382=3,CM382/Pieņēmumi!$DO$44,CM382/Pieņēmumi!$DO$45))),$CP$10)</f>
        <v>0</v>
      </c>
      <c r="CQ382" s="6">
        <f t="shared" si="272"/>
        <v>0</v>
      </c>
      <c r="CR382" s="6">
        <f>IF(AND(CQ382&gt;=0,CQ382&lt;Pieņēmumi!$DO$49),0,
IF(AND(CQ382&gt;=Pieņēmumi!$DO$49,CQ382&lt;Pieņēmumi!$DO$50),"Mazs",
IF(AND(CQ382&gt;=Pieņēmumi!$DO$50,CQ382&lt;Pieņēmumi!$DO$51),"Vidējs","Liels")))</f>
        <v>0</v>
      </c>
      <c r="CS382" s="9">
        <f>IF(CR382="Mazs",Pieņēmumi!$DO$34*CP382,IF(CR382="Vidējs",Pieņēmumi!$DO$35*CP382,IF(CR382="Liels",Pieņēmumi!$DO$37*CP382,0)))</f>
        <v>0</v>
      </c>
      <c r="CT382" s="9">
        <f>IF(CR382="Mazs",(Pieņēmumi!$DO$35-Pieņēmumi!$DO$34)*CP382,0)</f>
        <v>0</v>
      </c>
      <c r="CU382" s="6">
        <f t="shared" si="273"/>
        <v>89</v>
      </c>
      <c r="CV382" s="6">
        <f t="shared" si="274"/>
        <v>6</v>
      </c>
      <c r="CW382" s="2">
        <f t="shared" si="275"/>
        <v>14.833333333333334</v>
      </c>
      <c r="CX382" t="str">
        <f t="shared" si="276"/>
        <v>Mazā</v>
      </c>
    </row>
    <row r="383" spans="1:102" x14ac:dyDescent="0.25">
      <c r="A383" s="5">
        <v>1</v>
      </c>
      <c r="B383" s="23">
        <v>0.36819750782070348</v>
      </c>
      <c r="C383">
        <v>0</v>
      </c>
      <c r="D383">
        <v>0</v>
      </c>
      <c r="E383" s="2">
        <v>0</v>
      </c>
      <c r="F383" s="6">
        <f>ROUNDUP(IF($A383=1,C383/Pieņēmumi!$B$39,IF($A383=2,C383/Pieņēmumi!$B$40,IF($A383=3,C383/Pieņēmumi!$B$41,C383/Pieņēmumi!$B$42))),$F$10)</f>
        <v>0</v>
      </c>
      <c r="G383" s="6">
        <f t="shared" si="261"/>
        <v>0</v>
      </c>
      <c r="H383" s="6">
        <f>IF(AND(G383&gt;=0,G383&lt;Pieņēmumi!$B$46),0,
IF(AND(G383&gt;= Pieņēmumi!$B$46,G383&lt;Pieņēmumi!$B$47), "Mikro",
IF(AND(G383&gt;=Pieņēmumi!$B$47,G383&lt;Pieņēmumi!$B$48), "Mazs",
IF(AND(G383&gt;=Pieņēmumi!$B$48,G383&lt;Pieņēmumi!$B$49), "Vidējs","Liels"))))</f>
        <v>0</v>
      </c>
      <c r="I383" s="9">
        <f>IF(H383="Mikro",Pieņēmumi!$B$31*F383*0.5,
IF(H383="Mazs",Pieņēmumi!$B$31*F383,
IF(H383="Vidējs",Pieņēmumi!$B$32*F383,
IF(H383="Liels",Pieņēmumi!$B$34*F383,
0))))</f>
        <v>0</v>
      </c>
      <c r="J383" s="9">
        <f>IF(H383="Mikro",Pieņēmumi!$B$31*F383*0.5,0)</f>
        <v>0</v>
      </c>
      <c r="K383">
        <v>0</v>
      </c>
      <c r="L383">
        <v>0</v>
      </c>
      <c r="M383" s="2">
        <v>0</v>
      </c>
      <c r="N383" s="6">
        <f>ROUNDUP(IF($A383=1,K383/Pieņēmumi!$L$39,IF($A383=2,K383/Pieņēmumi!$L$40,IF($A383=3,K383/Pieņēmumi!$L$41,K383/Pieņēmumi!$L$42))),$N$10)</f>
        <v>0</v>
      </c>
      <c r="O383" s="6">
        <f t="shared" si="262"/>
        <v>0</v>
      </c>
      <c r="P383" s="6">
        <f>IF(AND(O383&gt;=0,O383&lt;Pieņēmumi!$L$46),0,
IF(AND(O383&gt;= Pieņēmumi!$L$46,O383&lt;Pieņēmumi!$L$47), "Mikro",
IF(AND(O383&gt;=Pieņēmumi!$L$47,O383&lt;Pieņēmumi!$L$48), "Mazs",
IF(AND(O383&gt;=Pieņēmumi!$L$48,O383&lt;Pieņēmumi!$L$49), "Vidējs","Liels"))))</f>
        <v>0</v>
      </c>
      <c r="Q383" s="9">
        <f>IF(P383="Mikro",Pieņēmumi!$L$31*N383*0.5,
IF(P383="Mazs",Pieņēmumi!$L$31*N383,
IF(P383="Vidējs",Pieņēmumi!$L$32*N383,
IF(P383="Liels",Pieņēmumi!$L$34*N383,
0))))</f>
        <v>0</v>
      </c>
      <c r="R383" s="9">
        <f>IF(P383="Mikro",Pieņēmumi!$L$31*N383*0.5,0)</f>
        <v>0</v>
      </c>
      <c r="S383">
        <v>0</v>
      </c>
      <c r="T383">
        <v>0</v>
      </c>
      <c r="U383" s="2">
        <v>0</v>
      </c>
      <c r="V383" s="6">
        <f>ROUNDUP(IF($A383=1,S383/Pieņēmumi!$V$39,IF($A383=2,S383/Pieņēmumi!$V$40,IF($A383=3,S383/Pieņēmumi!$V$41,S383/Pieņēmumi!$V$42))),$V$10)</f>
        <v>0</v>
      </c>
      <c r="W383" s="6">
        <f t="shared" si="263"/>
        <v>0</v>
      </c>
      <c r="X383" s="6">
        <f>IF(AND(W383&gt;=0,W383&lt;Pieņēmumi!$V$46),0,
IF(AND(W383&gt;= Pieņēmumi!$V$46,W383&lt;Pieņēmumi!$V$47), "Mikro",
IF(AND(W383&gt;=Pieņēmumi!$V$47,W383&lt;Pieņēmumi!$V$48), "Mazs",
IF(AND(W383&gt;=Pieņēmumi!$V$48,W383&lt;Pieņēmumi!$V$49), "Vidējs","Liels"))))</f>
        <v>0</v>
      </c>
      <c r="Y383" s="9">
        <f>IF(X383="Mikro",Pieņēmumi!$V$31*V383*0.5,
IF(X383="Mazs",Pieņēmumi!$V$31*V383,
IF(X383="Vidējs",Pieņēmumi!$V$32*V383,
IF(X383="Liels",Pieņēmumi!$V$34*V383,
0))))</f>
        <v>0</v>
      </c>
      <c r="Z383" s="9">
        <f>IF(X383="Mikro",Pieņēmumi!$V$31*V383*0.5,0)</f>
        <v>0</v>
      </c>
      <c r="AA383">
        <v>0</v>
      </c>
      <c r="AB383">
        <v>0</v>
      </c>
      <c r="AC383" s="2">
        <v>0</v>
      </c>
      <c r="AD383" s="6">
        <f>ROUNDUP(IF($A383=1,AA383/Pieņēmumi!$AF$39,IF($A383=2,AA383/Pieņēmumi!$AF$40,IF($A383=3,AA383/Pieņēmumi!$AF$41,AA383/Pieņēmumi!$AF$42))),$AD$10)</f>
        <v>0</v>
      </c>
      <c r="AE383" s="6">
        <f t="shared" si="264"/>
        <v>0</v>
      </c>
      <c r="AF383" s="6">
        <f>IF(AND(AE383&gt;=0,AE383&lt;Pieņēmumi!$AF$46),0,
IF(AND(AE383&gt;= Pieņēmumi!$AF$46,AE383&lt;Pieņēmumi!$AF$47), "Mikro",
IF(AND(AE383&gt;=Pieņēmumi!$AF$47,AE383&lt;Pieņēmumi!$AF$48), "Mazs",
IF(AND(AE383&gt;=Pieņēmumi!$AF$48,AE383&lt;Pieņēmumi!$AF$49), "Vidējs","Liels"))))</f>
        <v>0</v>
      </c>
      <c r="AG383" s="9">
        <f>IF(AF383="Mikro",Pieņēmumi!$AF$31*AD383*0.5,
IF(AF383="Mazs",Pieņēmumi!$AF$31*AD383,
IF(AF383="Vidējs",Pieņēmumi!$AF$32*AD383,
IF(AF383="Liels",Pieņēmumi!$AF$34*AD383,
0))))</f>
        <v>0</v>
      </c>
      <c r="AH383" s="9">
        <f>IF(AF383="Mikro",Pieņēmumi!$AF$31*AD383*0.5,0)</f>
        <v>0</v>
      </c>
      <c r="AI383">
        <v>0</v>
      </c>
      <c r="AJ383">
        <v>0</v>
      </c>
      <c r="AK383" s="2">
        <v>0</v>
      </c>
      <c r="AL383" s="6">
        <f>ROUNDUP(IF($A383=1,AI383/Pieņēmumi!$AR$39,IF($A383=2,AI383/Pieņēmumi!$AR$40,IF($A383=3,AI383/Pieņēmumi!$AR$41,AI383/Pieņēmumi!$AR$42))),$AL$10)</f>
        <v>0</v>
      </c>
      <c r="AM383" s="6">
        <f t="shared" si="265"/>
        <v>0</v>
      </c>
      <c r="AN383" s="6">
        <f>IF(AND(AM383&gt;=0,AM383&lt;Pieņēmumi!$AR$46),0,
IF(AND(AM383&gt;= Pieņēmumi!$AR$46,AM383&lt;Pieņēmumi!$AR$47), "Mikro",
IF(AND(AM383&gt;=Pieņēmumi!$AR$47,AM383&lt;Pieņēmumi!$AR$48), "Mazs",
IF(AND(AM383&gt;=Pieņēmumi!$AR$48,AM383&lt;Pieņēmumi!$AR$49), "Vidējs","Liels"))))</f>
        <v>0</v>
      </c>
      <c r="AO383" s="9">
        <f>IF(AN383="Mikro",Pieņēmumi!$AR$31*AL383*0.5,
IF(AN383="Mazs",Pieņēmumi!$AR$31*AL383,
IF(AN383="Vidējs",Pieņēmumi!$AR$32*AL383,
IF(AN383="Liels",Pieņēmumi!$AR$34*AL383,
0))))</f>
        <v>0</v>
      </c>
      <c r="AP383" s="9">
        <f>IF(AN383="Mikro",Pieņēmumi!$AR$31*AL383*0.5,0)</f>
        <v>0</v>
      </c>
      <c r="AQ383">
        <v>0</v>
      </c>
      <c r="AR383">
        <v>0</v>
      </c>
      <c r="AS383" s="2">
        <v>0</v>
      </c>
      <c r="AT383" s="6">
        <f>ROUNDUP(IF($A383=1,AQ383/Pieņēmumi!$BC$39,IF($A383=2,AQ383/Pieņēmumi!$BC$40,IF($A383=3,AQ383/Pieņēmumi!$BC$41,AQ383/Pieņēmumi!$BC$42))),$AT$10)</f>
        <v>0</v>
      </c>
      <c r="AU383" s="6">
        <f t="shared" si="266"/>
        <v>0</v>
      </c>
      <c r="AV383" s="6">
        <f>IF(AND(AU383&gt;=0,AU383&lt;Pieņēmumi!$BC$46),0,
IF(AND(AU383&gt;= Pieņēmumi!$BC$46,AU383&lt;Pieņēmumi!$BC$47), "Mikro",
IF(AND(AU383&gt;=Pieņēmumi!$BC$47,AU383&lt;Pieņēmumi!$BC$48), "Mazs",
IF(AND(AU383&gt;=Pieņēmumi!$BC$48,AU383&lt;Pieņēmumi!$BC$49), "Vidējs","Liels"))))</f>
        <v>0</v>
      </c>
      <c r="AW383" s="9">
        <f>IF(AV383="Mikro",Pieņēmumi!$BC$31*AT383*0.5,
IF(AV383="Mazs",Pieņēmumi!$BC$31*AT383,
IF(AV383="Vidējs",Pieņēmumi!$BC$32*AT383,
IF(AV383="Liels",Pieņēmumi!$BC$34*AT383,
0))))</f>
        <v>0</v>
      </c>
      <c r="AX383" s="9">
        <f>IF(AV383="Mikro",Pieņēmumi!$BC$31*AT383*0.5,0)</f>
        <v>0</v>
      </c>
      <c r="AY383">
        <v>84</v>
      </c>
      <c r="AZ383">
        <v>3</v>
      </c>
      <c r="BA383" s="2">
        <f t="shared" ref="BA383:BA399" si="301">AY383/AZ383</f>
        <v>28</v>
      </c>
      <c r="BB383" s="6">
        <f>ROUNDUP(IF($A383=1,AY383/Pieņēmumi!$BN$39,IF($A383=2,AY383/Pieņēmumi!$BN$40,IF($A383=3,AY383/Pieņēmumi!$BN$41,AY383/Pieņēmumi!$BN$42))),$BB$10)</f>
        <v>4</v>
      </c>
      <c r="BC383" s="6">
        <f t="shared" si="267"/>
        <v>21</v>
      </c>
      <c r="BD383" s="6" t="str">
        <f>IF(AND(BC383&gt;=0,BC383&lt;Pieņēmumi!$BN$46),0,
IF(AND(BC383&gt;= Pieņēmumi!$BN$46,BC383&lt;Pieņēmumi!$BN$47), "Mikro",
IF(AND(BC383&gt;=Pieņēmumi!$BN$47,BC383&lt;Pieņēmumi!$BN$48), "Mazs",
IF(AND(BC383&gt;=Pieņēmumi!$BN$48,BC383&lt;Pieņēmumi!$BN$49), "Vidējs","Liels"))))</f>
        <v>Liels</v>
      </c>
      <c r="BE383" s="9">
        <f>IF(BD383="Mikro",Pieņēmumi!$BN$31*BB383*0.5,
IF(BD383="Mazs",Pieņēmumi!$BN$31*BB383,
IF(BD383="Vidējs",Pieņēmumi!$BN$32*BB383,
IF(BD383="Liels",Pieņēmumi!$BN$34*BB383,
0))))</f>
        <v>6.3492063492063489</v>
      </c>
      <c r="BF383" s="9">
        <f>IF(BD383="Mikro",Pieņēmumi!$BN$31*BB383*0.5,0)</f>
        <v>0</v>
      </c>
      <c r="BG383">
        <v>114</v>
      </c>
      <c r="BH383">
        <v>5</v>
      </c>
      <c r="BI383" s="2">
        <f>BG383/BH383</f>
        <v>22.8</v>
      </c>
      <c r="BJ383" s="6">
        <f>ROUNDUP(IF($A383=1,BG383/Pieņēmumi!$BY$39,IF($A383=2,BG383/Pieņēmumi!$BY$40,IF($A383=3,BG383/Pieņēmumi!$BY$41,BG383/Pieņēmumi!$BY$42))),$BJ$10)</f>
        <v>5</v>
      </c>
      <c r="BK383" s="6">
        <f t="shared" si="268"/>
        <v>22.8</v>
      </c>
      <c r="BL383" s="6" t="str">
        <f>IF(AND(BK383&gt;=0,BK383&lt;Pieņēmumi!$BY$46),0,
IF(AND(BK383&gt;= Pieņēmumi!$BY$46,BK383&lt;Pieņēmumi!$BY$47), "Mikro",
IF(AND(BK383&gt;=Pieņēmumi!$BY$47,BK383&lt;Pieņēmumi!$BY$48), "Mazs",
IF(AND(BK383&gt;=Pieņēmumi!$BY$48,BK383&lt;Pieņēmumi!$BY$49), "Vidējs","Liels"))))</f>
        <v>Liels</v>
      </c>
      <c r="BM383" s="9">
        <f>IF(BL383="Mikro",Pieņēmumi!$BY$31*BJ383*0.5,
IF(BL383="Mazs",Pieņēmumi!$BY$31*BJ383,
IF(BL383="Vidējs",Pieņēmumi!$BY$32*BJ383,
IF(BL383="Liels",Pieņēmumi!$BY$34*BJ383,
0))))</f>
        <v>8.2972582972582956</v>
      </c>
      <c r="BN383" s="9">
        <f>IF(BL383="Mikro",Pieņēmumi!$BY$31*BJ383*0.5,0)</f>
        <v>0</v>
      </c>
      <c r="BO383">
        <v>93</v>
      </c>
      <c r="BP383">
        <v>4</v>
      </c>
      <c r="BQ383" s="2">
        <f>BO383/BP383</f>
        <v>23.25</v>
      </c>
      <c r="BR383" s="6">
        <f>ROUNDUP(IF($A383=1,BO383/Pieņēmumi!$CJ$39,IF($A383=2,BO383/Pieņēmumi!$CJ$40,IF($A383=3,BO383/Pieņēmumi!$CJ$41,BO383/Pieņēmumi!$CJ$42))),$BR$10)</f>
        <v>4</v>
      </c>
      <c r="BS383" s="6">
        <f t="shared" si="269"/>
        <v>23.25</v>
      </c>
      <c r="BT383" s="6" t="str">
        <f>IF(AND(BS383&gt;=0,BS383&lt;Pieņēmumi!$CJ$46),0,
IF(AND(BS383&gt;= Pieņēmumi!$CJ$46,BS383&lt;Pieņēmumi!$CJ$47), "Mikro",
IF(AND(BS383&gt;=Pieņēmumi!$CJ$47,BS383&lt;Pieņēmumi!$CJ$48), "Mazs",
IF(AND(BS383&gt;=Pieņēmumi!$CJ$48,BS383&lt;Pieņēmumi!$CJ$49), "Vidējs","Liels"))))</f>
        <v>Liels</v>
      </c>
      <c r="BU383" s="9">
        <f>IF(BT383="Mikro",Pieņēmumi!$CJ$31*BR383*0.5,
IF(BT383="Mazs",Pieņēmumi!$CJ$31*BR383,
IF(BT383="Vidējs",Pieņēmumi!$CJ$32*BR383,
IF(BT383="Liels",Pieņēmumi!$CJ$34*BR383,
0))))</f>
        <v>6.7821067821067818</v>
      </c>
      <c r="BV383" s="9">
        <f>IF(BT383="Mikro",Pieņēmumi!$CJ$31*BR383*0.5,0)</f>
        <v>0</v>
      </c>
      <c r="BW383">
        <v>57</v>
      </c>
      <c r="BX383">
        <v>2</v>
      </c>
      <c r="BY383" s="2">
        <f>BW383/BX383</f>
        <v>28.5</v>
      </c>
      <c r="BZ383" s="6">
        <f>ROUNDUP(IF($A383=1,BW383/Pieņēmumi!$CU$42,IF($A383=2,BW383/Pieņēmumi!$CU$43,IF($A383=3,BW383/Pieņēmumi!$CU$44,BW383/Pieņēmumi!$CU$45))),$CH$10)</f>
        <v>3</v>
      </c>
      <c r="CA383" s="6">
        <f t="shared" si="270"/>
        <v>19</v>
      </c>
      <c r="CB383" s="6" t="str">
        <f>IF(AND(CA383&gt;=0,CA383&lt;Pieņēmumi!$CU$49),0,
IF(AND(CA383&gt;=Pieņēmumi!$CU$49,CA383&lt;Pieņēmumi!$CU$50),"Mazs",
IF(AND(CA383&gt;=Pieņēmumi!$CU$50,CA383&lt;Pieņēmumi!$CU$51),"Vidējs","Liels")))</f>
        <v>Vidējs</v>
      </c>
      <c r="CC383" s="9">
        <f>IF(CB383="Mazs",Pieņēmumi!$CU$34*BZ383,IF(CB383="Vidējs",Pieņēmumi!$CU$35*BZ383,IF(CB383="Liels",Pieņēmumi!$CU$37*BZ383,0)))</f>
        <v>4.166666666666667</v>
      </c>
      <c r="CD383" s="9">
        <f>IF(CB383="Mazs",(Pieņēmumi!$CU$35-Pieņēmumi!$CU$34)*BZ383,0)</f>
        <v>0</v>
      </c>
      <c r="CE383">
        <v>76</v>
      </c>
      <c r="CF383">
        <v>3</v>
      </c>
      <c r="CG383" s="2">
        <f>CE383/CF383</f>
        <v>25.333333333333332</v>
      </c>
      <c r="CH383" s="6">
        <f>ROUNDUP(IF($A383=1,CE383/Pieņēmumi!$DE$42,IF($A383=2,CE383/Pieņēmumi!$DE$43,IF($A383=3,CE383/Pieņēmumi!$DE$44,CE383/Pieņēmumi!$DE$45))),$CH$10)</f>
        <v>4</v>
      </c>
      <c r="CI383" s="6">
        <f t="shared" si="271"/>
        <v>19</v>
      </c>
      <c r="CJ383" s="6" t="str">
        <f>IF(AND(CI383&gt;=0,CI383&lt;Pieņēmumi!$DE$49),0,
IF(AND(CI383&gt;=Pieņēmumi!$DE$49,CI383&lt;Pieņēmumi!$DE$50),"Mazs",
IF(AND(CI383&gt;=Pieņēmumi!$DE$50,CI383&lt;Pieņēmumi!$DE$51),"Vidējs","Liels")))</f>
        <v>Vidējs</v>
      </c>
      <c r="CK383" s="9">
        <f>IF(CJ383="Mazs",Pieņēmumi!$DE$34*CH383,IF(CJ383="Vidējs",Pieņēmumi!$DE$35*CH383,IF(CJ383="Liels",Pieņēmumi!$DE$37*CH383,0)))</f>
        <v>5.5555555555555562</v>
      </c>
      <c r="CL383" s="9">
        <f>IF(CJ383="Mazs",(Pieņēmumi!$DE$35-Pieņēmumi!$DE$34)*CH383,0)</f>
        <v>0</v>
      </c>
      <c r="CM383">
        <v>76</v>
      </c>
      <c r="CN383">
        <v>3</v>
      </c>
      <c r="CO383" s="2">
        <f>CM383/CN383</f>
        <v>25.333333333333332</v>
      </c>
      <c r="CP383" s="6">
        <f>ROUNDUP(IF($A383=1,CM383/Pieņēmumi!$DO$42,IF($A383=2,CM383/Pieņēmumi!$DO$43,IF($A383=3,CM383/Pieņēmumi!$DO$44,CM383/Pieņēmumi!$DO$45))),$CP$10)</f>
        <v>4</v>
      </c>
      <c r="CQ383" s="6">
        <f t="shared" si="272"/>
        <v>19</v>
      </c>
      <c r="CR383" s="6" t="str">
        <f>IF(AND(CQ383&gt;=0,CQ383&lt;Pieņēmumi!$DO$49),0,
IF(AND(CQ383&gt;=Pieņēmumi!$DO$49,CQ383&lt;Pieņēmumi!$DO$50),"Mazs",
IF(AND(CQ383&gt;=Pieņēmumi!$DO$50,CQ383&lt;Pieņēmumi!$DO$51),"Vidējs","Liels")))</f>
        <v>Vidējs</v>
      </c>
      <c r="CS383" s="9">
        <f>IF(CR383="Mazs",Pieņēmumi!$DO$34*CP383,IF(CR383="Vidējs",Pieņēmumi!$DO$35*CP383,IF(CR383="Liels",Pieņēmumi!$DO$37*CP383,0)))</f>
        <v>5.5555555555555562</v>
      </c>
      <c r="CT383" s="9">
        <f>IF(CR383="Mazs",(Pieņēmumi!$DO$35-Pieņēmumi!$DO$34)*CP383,0)</f>
        <v>0</v>
      </c>
      <c r="CU383" s="6">
        <f t="shared" si="273"/>
        <v>500</v>
      </c>
      <c r="CV383" s="6">
        <f t="shared" si="274"/>
        <v>20</v>
      </c>
      <c r="CW383" s="2">
        <f t="shared" si="275"/>
        <v>25</v>
      </c>
      <c r="CX383" t="str">
        <f t="shared" si="276"/>
        <v>Vidējā</v>
      </c>
    </row>
    <row r="384" spans="1:102" x14ac:dyDescent="0.25">
      <c r="A384" s="5">
        <v>1</v>
      </c>
      <c r="B384" s="23">
        <v>0.36269693593588082</v>
      </c>
      <c r="C384">
        <v>53</v>
      </c>
      <c r="D384">
        <v>2</v>
      </c>
      <c r="E384" s="2">
        <f t="shared" ref="E384:E396" si="302">C384/D384</f>
        <v>26.5</v>
      </c>
      <c r="F384" s="6">
        <f>ROUNDUP(IF($A384=1,C384/Pieņēmumi!$B$39,IF($A384=2,C384/Pieņēmumi!$B$40,IF($A384=3,C384/Pieņēmumi!$B$41,C384/Pieņēmumi!$B$42))),$F$10)</f>
        <v>3</v>
      </c>
      <c r="G384" s="6">
        <f t="shared" si="261"/>
        <v>17.666666666666668</v>
      </c>
      <c r="H384" s="6" t="str">
        <f>IF(AND(G384&gt;=0,G384&lt;Pieņēmumi!$B$46),0,
IF(AND(G384&gt;= Pieņēmumi!$B$46,G384&lt;Pieņēmumi!$B$47), "Mikro",
IF(AND(G384&gt;=Pieņēmumi!$B$47,G384&lt;Pieņēmumi!$B$48), "Mazs",
IF(AND(G384&gt;=Pieņēmumi!$B$48,G384&lt;Pieņēmumi!$B$49), "Vidējs","Liels"))))</f>
        <v>Vidējs</v>
      </c>
      <c r="I384" s="9">
        <f>IF(H384="Mikro",Pieņēmumi!$B$31*F384*0.5,
IF(H384="Mazs",Pieņēmumi!$B$31*F384,
IF(H384="Vidējs",Pieņēmumi!$B$32*F384,
IF(H384="Liels",Pieņēmumi!$B$34*F384,
0))))</f>
        <v>2.4224806201550386</v>
      </c>
      <c r="J384" s="9">
        <f>IF(H384="Mikro",Pieņēmumi!$B$31*F384*0.5,0)</f>
        <v>0</v>
      </c>
      <c r="K384">
        <v>75</v>
      </c>
      <c r="L384">
        <v>3</v>
      </c>
      <c r="M384" s="2">
        <f t="shared" ref="M384:M390" si="303">K384/L384</f>
        <v>25</v>
      </c>
      <c r="N384" s="6">
        <f>ROUNDUP(IF($A384=1,K384/Pieņēmumi!$L$39,IF($A384=2,K384/Pieņēmumi!$L$40,IF($A384=3,K384/Pieņēmumi!$L$41,K384/Pieņēmumi!$L$42))),$N$10)</f>
        <v>4</v>
      </c>
      <c r="O384" s="6">
        <f t="shared" si="262"/>
        <v>18.75</v>
      </c>
      <c r="P384" s="6" t="str">
        <f>IF(AND(O384&gt;=0,O384&lt;Pieņēmumi!$L$46),0,
IF(AND(O384&gt;= Pieņēmumi!$L$46,O384&lt;Pieņēmumi!$L$47), "Mikro",
IF(AND(O384&gt;=Pieņēmumi!$L$47,O384&lt;Pieņēmumi!$L$48), "Mazs",
IF(AND(O384&gt;=Pieņēmumi!$L$48,O384&lt;Pieņēmumi!$L$49), "Vidējs","Liels"))))</f>
        <v>Vidējs</v>
      </c>
      <c r="Q384" s="9">
        <f>IF(P384="Mikro",Pieņēmumi!$L$31*N384*0.5,
IF(P384="Mazs",Pieņēmumi!$L$31*N384,
IF(P384="Vidējs",Pieņēmumi!$L$32*N384,
IF(P384="Liels",Pieņēmumi!$L$34*N384,
0))))</f>
        <v>3.3591731266149876</v>
      </c>
      <c r="R384" s="9">
        <f>IF(P384="Mikro",Pieņēmumi!$L$31*N384*0.5,0)</f>
        <v>0</v>
      </c>
      <c r="S384">
        <v>59</v>
      </c>
      <c r="T384">
        <v>2</v>
      </c>
      <c r="U384" s="2">
        <f t="shared" ref="U384:U407" si="304">S384/T384</f>
        <v>29.5</v>
      </c>
      <c r="V384" s="6">
        <f>ROUNDUP(IF($A384=1,S384/Pieņēmumi!$V$39,IF($A384=2,S384/Pieņēmumi!$V$40,IF($A384=3,S384/Pieņēmumi!$V$41,S384/Pieņēmumi!$V$42))),$V$10)</f>
        <v>3</v>
      </c>
      <c r="W384" s="6">
        <f t="shared" si="263"/>
        <v>19.666666666666668</v>
      </c>
      <c r="X384" s="6" t="str">
        <f>IF(AND(W384&gt;=0,W384&lt;Pieņēmumi!$V$46),0,
IF(AND(W384&gt;= Pieņēmumi!$V$46,W384&lt;Pieņēmumi!$V$47), "Mikro",
IF(AND(W384&gt;=Pieņēmumi!$V$47,W384&lt;Pieņēmumi!$V$48), "Mazs",
IF(AND(W384&gt;=Pieņēmumi!$V$48,W384&lt;Pieņēmumi!$V$49), "Vidējs","Liels"))))</f>
        <v>Vidējs</v>
      </c>
      <c r="Y384" s="9">
        <f>IF(X384="Mikro",Pieņēmumi!$V$31*V384*0.5,
IF(X384="Mazs",Pieņēmumi!$V$31*V384,
IF(X384="Vidējs",Pieņēmumi!$V$32*V384,
IF(X384="Liels",Pieņēmumi!$V$34*V384,
0))))</f>
        <v>2.6162790697674421</v>
      </c>
      <c r="Z384" s="9">
        <f>IF(X384="Mikro",Pieņēmumi!$V$31*V384*0.5,0)</f>
        <v>0</v>
      </c>
      <c r="AA384">
        <v>49</v>
      </c>
      <c r="AB384">
        <v>2</v>
      </c>
      <c r="AC384" s="2">
        <f>AA384/AB384</f>
        <v>24.5</v>
      </c>
      <c r="AD384" s="6">
        <f>ROUNDUP(IF($A384=1,AA384/Pieņēmumi!$AF$39,IF($A384=2,AA384/Pieņēmumi!$AF$40,IF($A384=3,AA384/Pieņēmumi!$AF$41,AA384/Pieņēmumi!$AF$42))),$AD$10)</f>
        <v>3</v>
      </c>
      <c r="AE384" s="6">
        <f t="shared" si="264"/>
        <v>16.333333333333332</v>
      </c>
      <c r="AF384" s="6" t="str">
        <f>IF(AND(AE384&gt;=0,AE384&lt;Pieņēmumi!$AF$46),0,
IF(AND(AE384&gt;= Pieņēmumi!$AF$46,AE384&lt;Pieņēmumi!$AF$47), "Mikro",
IF(AND(AE384&gt;=Pieņēmumi!$AF$47,AE384&lt;Pieņēmumi!$AF$48), "Mazs",
IF(AND(AE384&gt;=Pieņēmumi!$AF$48,AE384&lt;Pieņēmumi!$AF$49), "Vidējs","Liels"))))</f>
        <v>Vidējs</v>
      </c>
      <c r="AG384" s="9">
        <f>IF(AF384="Mikro",Pieņēmumi!$AF$31*AD384*0.5,
IF(AF384="Mazs",Pieņēmumi!$AF$31*AD384,
IF(AF384="Vidējs",Pieņēmumi!$AF$32*AD384,
IF(AF384="Liels",Pieņēmumi!$AF$34*AD384,
0))))</f>
        <v>3.1007751937984498</v>
      </c>
      <c r="AH384" s="9">
        <f>IF(AF384="Mikro",Pieņēmumi!$AF$31*AD384*0.5,0)</f>
        <v>0</v>
      </c>
      <c r="AI384">
        <v>51</v>
      </c>
      <c r="AJ384">
        <v>2</v>
      </c>
      <c r="AK384" s="2">
        <f t="shared" ref="AK384:AK423" si="305">AI384/AJ384</f>
        <v>25.5</v>
      </c>
      <c r="AL384" s="6">
        <f>ROUNDUP(IF($A384=1,AI384/Pieņēmumi!$AR$39,IF($A384=2,AI384/Pieņēmumi!$AR$40,IF($A384=3,AI384/Pieņēmumi!$AR$41,AI384/Pieņēmumi!$AR$42))),$AL$10)</f>
        <v>3</v>
      </c>
      <c r="AM384" s="6">
        <f t="shared" si="265"/>
        <v>17</v>
      </c>
      <c r="AN384" s="6" t="str">
        <f>IF(AND(AM384&gt;=0,AM384&lt;Pieņēmumi!$AR$46),0,
IF(AND(AM384&gt;= Pieņēmumi!$AR$46,AM384&lt;Pieņēmumi!$AR$47), "Mikro",
IF(AND(AM384&gt;=Pieņēmumi!$AR$47,AM384&lt;Pieņēmumi!$AR$48), "Mazs",
IF(AND(AM384&gt;=Pieņēmumi!$AR$48,AM384&lt;Pieņēmumi!$AR$49), "Vidējs","Liels"))))</f>
        <v>Vidējs</v>
      </c>
      <c r="AO384" s="9">
        <f>IF(AN384="Mikro",Pieņēmumi!$AR$31*AL384*0.5,
IF(AN384="Mazs",Pieņēmumi!$AR$31*AL384,
IF(AN384="Vidējs",Pieņēmumi!$AR$32*AL384,
IF(AN384="Liels",Pieņēmumi!$AR$34*AL384,
0))))</f>
        <v>3.2945736434108532</v>
      </c>
      <c r="AP384" s="9">
        <f>IF(AN384="Mikro",Pieņēmumi!$AR$31*AL384*0.5,0)</f>
        <v>0</v>
      </c>
      <c r="AQ384">
        <v>66</v>
      </c>
      <c r="AR384">
        <v>3</v>
      </c>
      <c r="AS384" s="2">
        <f t="shared" ref="AS384:AS423" si="306">AQ384/AR384</f>
        <v>22</v>
      </c>
      <c r="AT384" s="6">
        <f>ROUNDUP(IF($A384=1,AQ384/Pieņēmumi!$BC$39,IF($A384=2,AQ384/Pieņēmumi!$BC$40,IF($A384=3,AQ384/Pieņēmumi!$BC$41,AQ384/Pieņēmumi!$BC$42))),$AT$10)</f>
        <v>3</v>
      </c>
      <c r="AU384" s="6">
        <f t="shared" si="266"/>
        <v>22</v>
      </c>
      <c r="AV384" s="6" t="str">
        <f>IF(AND(AU384&gt;=0,AU384&lt;Pieņēmumi!$BC$46),0,
IF(AND(AU384&gt;= Pieņēmumi!$BC$46,AU384&lt;Pieņēmumi!$BC$47), "Mikro",
IF(AND(AU384&gt;=Pieņēmumi!$BC$47,AU384&lt;Pieņēmumi!$BC$48), "Mazs",
IF(AND(AU384&gt;=Pieņēmumi!$BC$48,AU384&lt;Pieņēmumi!$BC$49), "Vidējs","Liels"))))</f>
        <v>Liels</v>
      </c>
      <c r="AW384" s="9">
        <f>IF(AV384="Mikro",Pieņēmumi!$BC$31*AT384*0.5,
IF(AV384="Mazs",Pieņēmumi!$BC$31*AT384,
IF(AV384="Vidējs",Pieņēmumi!$BC$32*AT384,
IF(AV384="Liels",Pieņēmumi!$BC$34*AT384,
0))))</f>
        <v>4.545454545454545</v>
      </c>
      <c r="AX384" s="9">
        <f>IF(AV384="Mikro",Pieņēmumi!$BC$31*AT384*0.5,0)</f>
        <v>0</v>
      </c>
      <c r="AY384">
        <v>48</v>
      </c>
      <c r="AZ384">
        <v>2</v>
      </c>
      <c r="BA384" s="2">
        <f t="shared" si="301"/>
        <v>24</v>
      </c>
      <c r="BB384" s="6">
        <f>ROUNDUP(IF($A384=1,AY384/Pieņēmumi!$BN$39,IF($A384=2,AY384/Pieņēmumi!$BN$40,IF($A384=3,AY384/Pieņēmumi!$BN$41,AY384/Pieņēmumi!$BN$42))),$BB$10)</f>
        <v>2</v>
      </c>
      <c r="BC384" s="6">
        <f t="shared" si="267"/>
        <v>24</v>
      </c>
      <c r="BD384" s="6" t="str">
        <f>IF(AND(BC384&gt;=0,BC384&lt;Pieņēmumi!$BN$46),0,
IF(AND(BC384&gt;= Pieņēmumi!$BN$46,BC384&lt;Pieņēmumi!$BN$47), "Mikro",
IF(AND(BC384&gt;=Pieņēmumi!$BN$47,BC384&lt;Pieņēmumi!$BN$48), "Mazs",
IF(AND(BC384&gt;=Pieņēmumi!$BN$48,BC384&lt;Pieņēmumi!$BN$49), "Vidējs","Liels"))))</f>
        <v>Liels</v>
      </c>
      <c r="BE384" s="9">
        <f>IF(BD384="Mikro",Pieņēmumi!$BN$31*BB384*0.5,
IF(BD384="Mazs",Pieņēmumi!$BN$31*BB384,
IF(BD384="Vidējs",Pieņēmumi!$BN$32*BB384,
IF(BD384="Liels",Pieņēmumi!$BN$34*BB384,
0))))</f>
        <v>3.1746031746031744</v>
      </c>
      <c r="BF384" s="9">
        <f>IF(BD384="Mikro",Pieņēmumi!$BN$31*BB384*0.5,0)</f>
        <v>0</v>
      </c>
      <c r="BG384">
        <v>39</v>
      </c>
      <c r="BH384">
        <v>2</v>
      </c>
      <c r="BI384" s="2">
        <f>BG384/BH384</f>
        <v>19.5</v>
      </c>
      <c r="BJ384" s="6">
        <f>ROUNDUP(IF($A384=1,BG384/Pieņēmumi!$BY$39,IF($A384=2,BG384/Pieņēmumi!$BY$40,IF($A384=3,BG384/Pieņēmumi!$BY$41,BG384/Pieņēmumi!$BY$42))),$BJ$10)</f>
        <v>2</v>
      </c>
      <c r="BK384" s="6">
        <f t="shared" si="268"/>
        <v>19.5</v>
      </c>
      <c r="BL384" s="6" t="str">
        <f>IF(AND(BK384&gt;=0,BK384&lt;Pieņēmumi!$BY$46),0,
IF(AND(BK384&gt;= Pieņēmumi!$BY$46,BK384&lt;Pieņēmumi!$BY$47), "Mikro",
IF(AND(BK384&gt;=Pieņēmumi!$BY$47,BK384&lt;Pieņēmumi!$BY$48), "Mazs",
IF(AND(BK384&gt;=Pieņēmumi!$BY$48,BK384&lt;Pieņēmumi!$BY$49), "Vidējs","Liels"))))</f>
        <v>Vidējs</v>
      </c>
      <c r="BM384" s="9">
        <f>IF(BL384="Mikro",Pieņēmumi!$BY$31*BJ384*0.5,
IF(BL384="Mazs",Pieņēmumi!$BY$31*BJ384,
IF(BL384="Vidējs",Pieņēmumi!$BY$32*BJ384,
IF(BL384="Liels",Pieņēmumi!$BY$34*BJ384,
0))))</f>
        <v>2.5839793281653747</v>
      </c>
      <c r="BN384" s="9">
        <f>IF(BL384="Mikro",Pieņēmumi!$BY$31*BJ384*0.5,0)</f>
        <v>0</v>
      </c>
      <c r="BO384">
        <v>39</v>
      </c>
      <c r="BP384">
        <v>2</v>
      </c>
      <c r="BQ384" s="2">
        <f>BO384/BP384</f>
        <v>19.5</v>
      </c>
      <c r="BR384" s="6">
        <f>ROUNDUP(IF($A384=1,BO384/Pieņēmumi!$CJ$39,IF($A384=2,BO384/Pieņēmumi!$CJ$40,IF($A384=3,BO384/Pieņēmumi!$CJ$41,BO384/Pieņēmumi!$CJ$42))),$BR$10)</f>
        <v>2</v>
      </c>
      <c r="BS384" s="6">
        <f t="shared" si="269"/>
        <v>19.5</v>
      </c>
      <c r="BT384" s="6" t="str">
        <f>IF(AND(BS384&gt;=0,BS384&lt;Pieņēmumi!$CJ$46),0,
IF(AND(BS384&gt;= Pieņēmumi!$CJ$46,BS384&lt;Pieņēmumi!$CJ$47), "Mikro",
IF(AND(BS384&gt;=Pieņēmumi!$CJ$47,BS384&lt;Pieņēmumi!$CJ$48), "Mazs",
IF(AND(BS384&gt;=Pieņēmumi!$CJ$48,BS384&lt;Pieņēmumi!$CJ$49), "Vidējs","Liels"))))</f>
        <v>Vidējs</v>
      </c>
      <c r="BU384" s="9">
        <f>IF(BT384="Mikro",Pieņēmumi!$CJ$31*BR384*0.5,
IF(BT384="Mazs",Pieņēmumi!$CJ$31*BR384,
IF(BT384="Vidējs",Pieņēmumi!$CJ$32*BR384,
IF(BT384="Liels",Pieņēmumi!$CJ$34*BR384,
0))))</f>
        <v>2.5839793281653747</v>
      </c>
      <c r="BV384" s="9">
        <f>IF(BT384="Mikro",Pieņēmumi!$CJ$31*BR384*0.5,0)</f>
        <v>0</v>
      </c>
      <c r="BW384">
        <v>22</v>
      </c>
      <c r="BX384">
        <v>1</v>
      </c>
      <c r="BY384" s="2">
        <f>BW384/BX384</f>
        <v>22</v>
      </c>
      <c r="BZ384" s="6">
        <f>ROUNDUP(IF($A384=1,BW384/Pieņēmumi!$CU$42,IF($A384=2,BW384/Pieņēmumi!$CU$43,IF($A384=3,BW384/Pieņēmumi!$CU$44,BW384/Pieņēmumi!$CU$45))),$CH$10)</f>
        <v>1</v>
      </c>
      <c r="CA384" s="6">
        <f t="shared" si="270"/>
        <v>22</v>
      </c>
      <c r="CB384" s="6" t="str">
        <f>IF(AND(CA384&gt;=0,CA384&lt;Pieņēmumi!$CU$49),0,
IF(AND(CA384&gt;=Pieņēmumi!$CU$49,CA384&lt;Pieņēmumi!$CU$50),"Mazs",
IF(AND(CA384&gt;=Pieņēmumi!$CU$50,CA384&lt;Pieņēmumi!$CU$51),"Vidējs","Liels")))</f>
        <v>Liels</v>
      </c>
      <c r="CC384" s="9">
        <f>IF(CB384="Mazs",Pieņēmumi!$CU$34*BZ384,IF(CB384="Vidējs",Pieņēmumi!$CU$35*BZ384,IF(CB384="Liels",Pieņēmumi!$CU$37*BZ384,0)))</f>
        <v>1.7676767676767675</v>
      </c>
      <c r="CD384" s="9">
        <f>IF(CB384="Mazs",(Pieņēmumi!$CU$35-Pieņēmumi!$CU$34)*BZ384,0)</f>
        <v>0</v>
      </c>
      <c r="CE384">
        <v>12</v>
      </c>
      <c r="CF384">
        <v>1</v>
      </c>
      <c r="CG384" s="2">
        <f>CE384/CF384</f>
        <v>12</v>
      </c>
      <c r="CH384" s="6">
        <f>ROUNDUP(IF($A384=1,CE384/Pieņēmumi!$DE$42,IF($A384=2,CE384/Pieņēmumi!$DE$43,IF($A384=3,CE384/Pieņēmumi!$DE$44,CE384/Pieņēmumi!$DE$45))),$CH$10)</f>
        <v>1</v>
      </c>
      <c r="CI384" s="6">
        <f t="shared" si="271"/>
        <v>12</v>
      </c>
      <c r="CJ384" s="6" t="str">
        <f>IF(AND(CI384&gt;=0,CI384&lt;Pieņēmumi!$DE$49),0,
IF(AND(CI384&gt;=Pieņēmumi!$DE$49,CI384&lt;Pieņēmumi!$DE$50),"Mazs",
IF(AND(CI384&gt;=Pieņēmumi!$DE$50,CI384&lt;Pieņēmumi!$DE$51),"Vidējs","Liels")))</f>
        <v>Vidējs</v>
      </c>
      <c r="CK384" s="9">
        <f>IF(CJ384="Mazs",Pieņēmumi!$DE$34*CH384,IF(CJ384="Vidējs",Pieņēmumi!$DE$35*CH384,IF(CJ384="Liels",Pieņēmumi!$DE$37*CH384,0)))</f>
        <v>1.3888888888888891</v>
      </c>
      <c r="CL384" s="9">
        <f>IF(CJ384="Mazs",(Pieņēmumi!$DE$35-Pieņēmumi!$DE$34)*CH384,0)</f>
        <v>0</v>
      </c>
      <c r="CM384">
        <v>16</v>
      </c>
      <c r="CN384">
        <v>1</v>
      </c>
      <c r="CO384" s="2">
        <f>CM384/CN384</f>
        <v>16</v>
      </c>
      <c r="CP384" s="6">
        <f>ROUNDUP(IF($A384=1,CM384/Pieņēmumi!$DO$42,IF($A384=2,CM384/Pieņēmumi!$DO$43,IF($A384=3,CM384/Pieņēmumi!$DO$44,CM384/Pieņēmumi!$DO$45))),$CP$10)</f>
        <v>1</v>
      </c>
      <c r="CQ384" s="6">
        <f t="shared" si="272"/>
        <v>16</v>
      </c>
      <c r="CR384" s="6" t="str">
        <f>IF(AND(CQ384&gt;=0,CQ384&lt;Pieņēmumi!$DO$49),0,
IF(AND(CQ384&gt;=Pieņēmumi!$DO$49,CQ384&lt;Pieņēmumi!$DO$50),"Mazs",
IF(AND(CQ384&gt;=Pieņēmumi!$DO$50,CQ384&lt;Pieņēmumi!$DO$51),"Vidējs","Liels")))</f>
        <v>Vidējs</v>
      </c>
      <c r="CS384" s="9">
        <f>IF(CR384="Mazs",Pieņēmumi!$DO$34*CP384,IF(CR384="Vidējs",Pieņēmumi!$DO$35*CP384,IF(CR384="Liels",Pieņēmumi!$DO$37*CP384,0)))</f>
        <v>1.3888888888888891</v>
      </c>
      <c r="CT384" s="9">
        <f>IF(CR384="Mazs",(Pieņēmumi!$DO$35-Pieņēmumi!$DO$34)*CP384,0)</f>
        <v>0</v>
      </c>
      <c r="CU384" s="6">
        <f t="shared" si="273"/>
        <v>529</v>
      </c>
      <c r="CV384" s="6">
        <f t="shared" si="274"/>
        <v>23</v>
      </c>
      <c r="CW384" s="2">
        <f t="shared" si="275"/>
        <v>23</v>
      </c>
      <c r="CX384" t="str">
        <f t="shared" si="276"/>
        <v>Lielā</v>
      </c>
    </row>
    <row r="385" spans="1:102" x14ac:dyDescent="0.25">
      <c r="A385" s="5">
        <v>1</v>
      </c>
      <c r="B385" s="23">
        <v>0.35775789527433832</v>
      </c>
      <c r="C385">
        <v>61</v>
      </c>
      <c r="D385">
        <v>3</v>
      </c>
      <c r="E385" s="2">
        <f t="shared" si="302"/>
        <v>20.333333333333332</v>
      </c>
      <c r="F385" s="6">
        <f>ROUNDUP(IF($A385=1,C385/Pieņēmumi!$B$39,IF($A385=2,C385/Pieņēmumi!$B$40,IF($A385=3,C385/Pieņēmumi!$B$41,C385/Pieņēmumi!$B$42))),$F$10)</f>
        <v>4</v>
      </c>
      <c r="G385" s="6">
        <f t="shared" si="261"/>
        <v>15.25</v>
      </c>
      <c r="H385" s="6" t="str">
        <f>IF(AND(G385&gt;=0,G385&lt;Pieņēmumi!$B$46),0,
IF(AND(G385&gt;= Pieņēmumi!$B$46,G385&lt;Pieņēmumi!$B$47), "Mikro",
IF(AND(G385&gt;=Pieņēmumi!$B$47,G385&lt;Pieņēmumi!$B$48), "Mazs",
IF(AND(G385&gt;=Pieņēmumi!$B$48,G385&lt;Pieņēmumi!$B$49), "Vidējs","Liels"))))</f>
        <v>Vidējs</v>
      </c>
      <c r="I385" s="9">
        <f>IF(H385="Mikro",Pieņēmumi!$B$31*F385*0.5,
IF(H385="Mazs",Pieņēmumi!$B$31*F385,
IF(H385="Vidējs",Pieņēmumi!$B$32*F385,
IF(H385="Liels",Pieņēmumi!$B$34*F385,
0))))</f>
        <v>3.229974160206718</v>
      </c>
      <c r="J385" s="9">
        <f>IF(H385="Mikro",Pieņēmumi!$B$31*F385*0.5,0)</f>
        <v>0</v>
      </c>
      <c r="K385">
        <v>50</v>
      </c>
      <c r="L385">
        <v>2</v>
      </c>
      <c r="M385" s="2">
        <f t="shared" si="303"/>
        <v>25</v>
      </c>
      <c r="N385" s="6">
        <f>ROUNDUP(IF($A385=1,K385/Pieņēmumi!$L$39,IF($A385=2,K385/Pieņēmumi!$L$40,IF($A385=3,K385/Pieņēmumi!$L$41,K385/Pieņēmumi!$L$42))),$N$10)</f>
        <v>3</v>
      </c>
      <c r="O385" s="6">
        <f t="shared" si="262"/>
        <v>16.666666666666668</v>
      </c>
      <c r="P385" s="6" t="str">
        <f>IF(AND(O385&gt;=0,O385&lt;Pieņēmumi!$L$46),0,
IF(AND(O385&gt;= Pieņēmumi!$L$46,O385&lt;Pieņēmumi!$L$47), "Mikro",
IF(AND(O385&gt;=Pieņēmumi!$L$47,O385&lt;Pieņēmumi!$L$48), "Mazs",
IF(AND(O385&gt;=Pieņēmumi!$L$48,O385&lt;Pieņēmumi!$L$49), "Vidējs","Liels"))))</f>
        <v>Vidējs</v>
      </c>
      <c r="Q385" s="9">
        <f>IF(P385="Mikro",Pieņēmumi!$L$31*N385*0.5,
IF(P385="Mazs",Pieņēmumi!$L$31*N385,
IF(P385="Vidējs",Pieņēmumi!$L$32*N385,
IF(P385="Liels",Pieņēmumi!$L$34*N385,
0))))</f>
        <v>2.5193798449612408</v>
      </c>
      <c r="R385" s="9">
        <f>IF(P385="Mikro",Pieņēmumi!$L$31*N385*0.5,0)</f>
        <v>0</v>
      </c>
      <c r="S385">
        <v>17</v>
      </c>
      <c r="T385">
        <v>1</v>
      </c>
      <c r="U385" s="2">
        <f t="shared" si="304"/>
        <v>17</v>
      </c>
      <c r="V385" s="6">
        <f>ROUNDUP(IF($A385=1,S385/Pieņēmumi!$V$39,IF($A385=2,S385/Pieņēmumi!$V$40,IF($A385=3,S385/Pieņēmumi!$V$41,S385/Pieņēmumi!$V$42))),$V$10)</f>
        <v>1</v>
      </c>
      <c r="W385" s="6">
        <f t="shared" si="263"/>
        <v>17</v>
      </c>
      <c r="X385" s="6" t="str">
        <f>IF(AND(W385&gt;=0,W385&lt;Pieņēmumi!$V$46),0,
IF(AND(W385&gt;= Pieņēmumi!$V$46,W385&lt;Pieņēmumi!$V$47), "Mikro",
IF(AND(W385&gt;=Pieņēmumi!$V$47,W385&lt;Pieņēmumi!$V$48), "Mazs",
IF(AND(W385&gt;=Pieņēmumi!$V$48,W385&lt;Pieņēmumi!$V$49), "Vidējs","Liels"))))</f>
        <v>Vidējs</v>
      </c>
      <c r="Y385" s="9">
        <f>IF(X385="Mikro",Pieņēmumi!$V$31*V385*0.5,
IF(X385="Mazs",Pieņēmumi!$V$31*V385,
IF(X385="Vidējs",Pieņēmumi!$V$32*V385,
IF(X385="Liels",Pieņēmumi!$V$34*V385,
0))))</f>
        <v>0.87209302325581406</v>
      </c>
      <c r="Z385" s="9">
        <f>IF(X385="Mikro",Pieņēmumi!$V$31*V385*0.5,0)</f>
        <v>0</v>
      </c>
      <c r="AA385">
        <v>47</v>
      </c>
      <c r="AB385">
        <v>2</v>
      </c>
      <c r="AC385" s="2">
        <f>AA385/AB385</f>
        <v>23.5</v>
      </c>
      <c r="AD385" s="6">
        <f>ROUNDUP(IF($A385=1,AA385/Pieņēmumi!$AF$39,IF($A385=2,AA385/Pieņēmumi!$AF$40,IF($A385=3,AA385/Pieņēmumi!$AF$41,AA385/Pieņēmumi!$AF$42))),$AD$10)</f>
        <v>3</v>
      </c>
      <c r="AE385" s="6">
        <f t="shared" si="264"/>
        <v>15.666666666666666</v>
      </c>
      <c r="AF385" s="6" t="str">
        <f>IF(AND(AE385&gt;=0,AE385&lt;Pieņēmumi!$AF$46),0,
IF(AND(AE385&gt;= Pieņēmumi!$AF$46,AE385&lt;Pieņēmumi!$AF$47), "Mikro",
IF(AND(AE385&gt;=Pieņēmumi!$AF$47,AE385&lt;Pieņēmumi!$AF$48), "Mazs",
IF(AND(AE385&gt;=Pieņēmumi!$AF$48,AE385&lt;Pieņēmumi!$AF$49), "Vidējs","Liels"))))</f>
        <v>Vidējs</v>
      </c>
      <c r="AG385" s="9">
        <f>IF(AF385="Mikro",Pieņēmumi!$AF$31*AD385*0.5,
IF(AF385="Mazs",Pieņēmumi!$AF$31*AD385,
IF(AF385="Vidējs",Pieņēmumi!$AF$32*AD385,
IF(AF385="Liels",Pieņēmumi!$AF$34*AD385,
0))))</f>
        <v>3.1007751937984498</v>
      </c>
      <c r="AH385" s="9">
        <f>IF(AF385="Mikro",Pieņēmumi!$AF$31*AD385*0.5,0)</f>
        <v>0</v>
      </c>
      <c r="AI385">
        <v>54</v>
      </c>
      <c r="AJ385">
        <v>3</v>
      </c>
      <c r="AK385" s="2">
        <f t="shared" si="305"/>
        <v>18</v>
      </c>
      <c r="AL385" s="6">
        <f>ROUNDUP(IF($A385=1,AI385/Pieņēmumi!$AR$39,IF($A385=2,AI385/Pieņēmumi!$AR$40,IF($A385=3,AI385/Pieņēmumi!$AR$41,AI385/Pieņēmumi!$AR$42))),$AL$10)</f>
        <v>3</v>
      </c>
      <c r="AM385" s="6">
        <f t="shared" si="265"/>
        <v>18</v>
      </c>
      <c r="AN385" s="6" t="str">
        <f>IF(AND(AM385&gt;=0,AM385&lt;Pieņēmumi!$AR$46),0,
IF(AND(AM385&gt;= Pieņēmumi!$AR$46,AM385&lt;Pieņēmumi!$AR$47), "Mikro",
IF(AND(AM385&gt;=Pieņēmumi!$AR$47,AM385&lt;Pieņēmumi!$AR$48), "Mazs",
IF(AND(AM385&gt;=Pieņēmumi!$AR$48,AM385&lt;Pieņēmumi!$AR$49), "Vidējs","Liels"))))</f>
        <v>Vidējs</v>
      </c>
      <c r="AO385" s="9">
        <f>IF(AN385="Mikro",Pieņēmumi!$AR$31*AL385*0.5,
IF(AN385="Mazs",Pieņēmumi!$AR$31*AL385,
IF(AN385="Vidējs",Pieņēmumi!$AR$32*AL385,
IF(AN385="Liels",Pieņēmumi!$AR$34*AL385,
0))))</f>
        <v>3.2945736434108532</v>
      </c>
      <c r="AP385" s="9">
        <f>IF(AN385="Mikro",Pieņēmumi!$AR$31*AL385*0.5,0)</f>
        <v>0</v>
      </c>
      <c r="AQ385">
        <v>53</v>
      </c>
      <c r="AR385">
        <v>2</v>
      </c>
      <c r="AS385" s="2">
        <f t="shared" si="306"/>
        <v>26.5</v>
      </c>
      <c r="AT385" s="6">
        <f>ROUNDUP(IF($A385=1,AQ385/Pieņēmumi!$BC$39,IF($A385=2,AQ385/Pieņēmumi!$BC$40,IF($A385=3,AQ385/Pieņēmumi!$BC$41,AQ385/Pieņēmumi!$BC$42))),$AT$10)</f>
        <v>3</v>
      </c>
      <c r="AU385" s="6">
        <f t="shared" si="266"/>
        <v>17.666666666666668</v>
      </c>
      <c r="AV385" s="6" t="str">
        <f>IF(AND(AU385&gt;=0,AU385&lt;Pieņēmumi!$BC$46),0,
IF(AND(AU385&gt;= Pieņēmumi!$BC$46,AU385&lt;Pieņēmumi!$BC$47), "Mikro",
IF(AND(AU385&gt;=Pieņēmumi!$BC$47,AU385&lt;Pieņēmumi!$BC$48), "Mazs",
IF(AND(AU385&gt;=Pieņēmumi!$BC$48,AU385&lt;Pieņēmumi!$BC$49), "Vidējs","Liels"))))</f>
        <v>Vidējs</v>
      </c>
      <c r="AW385" s="9">
        <f>IF(AV385="Mikro",Pieņēmumi!$BC$31*AT385*0.5,
IF(AV385="Mazs",Pieņēmumi!$BC$31*AT385,
IF(AV385="Vidējs",Pieņēmumi!$BC$32*AT385,
IF(AV385="Liels",Pieņēmumi!$BC$34*AT385,
0))))</f>
        <v>3.4883720930232558</v>
      </c>
      <c r="AX385" s="9">
        <f>IF(AV385="Mikro",Pieņēmumi!$BC$31*AT385*0.5,0)</f>
        <v>0</v>
      </c>
      <c r="AY385">
        <v>51</v>
      </c>
      <c r="AZ385">
        <v>2</v>
      </c>
      <c r="BA385" s="2">
        <f t="shared" si="301"/>
        <v>25.5</v>
      </c>
      <c r="BB385" s="6">
        <f>ROUNDUP(IF($A385=1,AY385/Pieņēmumi!$BN$39,IF($A385=2,AY385/Pieņēmumi!$BN$40,IF($A385=3,AY385/Pieņēmumi!$BN$41,AY385/Pieņēmumi!$BN$42))),$BB$10)</f>
        <v>3</v>
      </c>
      <c r="BC385" s="6">
        <f t="shared" si="267"/>
        <v>17</v>
      </c>
      <c r="BD385" s="6" t="str">
        <f>IF(AND(BC385&gt;=0,BC385&lt;Pieņēmumi!$BN$46),0,
IF(AND(BC385&gt;= Pieņēmumi!$BN$46,BC385&lt;Pieņēmumi!$BN$47), "Mikro",
IF(AND(BC385&gt;=Pieņēmumi!$BN$47,BC385&lt;Pieņēmumi!$BN$48), "Mazs",
IF(AND(BC385&gt;=Pieņēmumi!$BN$48,BC385&lt;Pieņēmumi!$BN$49), "Vidējs","Liels"))))</f>
        <v>Vidējs</v>
      </c>
      <c r="BE385" s="9">
        <f>IF(BD385="Mikro",Pieņēmumi!$BN$31*BB385*0.5,
IF(BD385="Mazs",Pieņēmumi!$BN$31*BB385,
IF(BD385="Vidējs",Pieņēmumi!$BN$32*BB385,
IF(BD385="Liels",Pieņēmumi!$BN$34*BB385,
0))))</f>
        <v>3.6821705426356592</v>
      </c>
      <c r="BF385" s="9">
        <f>IF(BD385="Mikro",Pieņēmumi!$BN$31*BB385*0.5,0)</f>
        <v>0</v>
      </c>
      <c r="BG385">
        <v>56</v>
      </c>
      <c r="BH385">
        <v>2</v>
      </c>
      <c r="BI385" s="2">
        <f>BG385/BH385</f>
        <v>28</v>
      </c>
      <c r="BJ385" s="6">
        <f>ROUNDUP(IF($A385=1,BG385/Pieņēmumi!$BY$39,IF($A385=2,BG385/Pieņēmumi!$BY$40,IF($A385=3,BG385/Pieņēmumi!$BY$41,BG385/Pieņēmumi!$BY$42))),$BJ$10)</f>
        <v>3</v>
      </c>
      <c r="BK385" s="6">
        <f t="shared" si="268"/>
        <v>18.666666666666668</v>
      </c>
      <c r="BL385" s="6" t="str">
        <f>IF(AND(BK385&gt;=0,BK385&lt;Pieņēmumi!$BY$46),0,
IF(AND(BK385&gt;= Pieņēmumi!$BY$46,BK385&lt;Pieņēmumi!$BY$47), "Mikro",
IF(AND(BK385&gt;=Pieņēmumi!$BY$47,BK385&lt;Pieņēmumi!$BY$48), "Mazs",
IF(AND(BK385&gt;=Pieņēmumi!$BY$48,BK385&lt;Pieņēmumi!$BY$49), "Vidējs","Liels"))))</f>
        <v>Vidējs</v>
      </c>
      <c r="BM385" s="9">
        <f>IF(BL385="Mikro",Pieņēmumi!$BY$31*BJ385*0.5,
IF(BL385="Mazs",Pieņēmumi!$BY$31*BJ385,
IF(BL385="Vidējs",Pieņēmumi!$BY$32*BJ385,
IF(BL385="Liels",Pieņēmumi!$BY$34*BJ385,
0))))</f>
        <v>3.8759689922480618</v>
      </c>
      <c r="BN385" s="9">
        <f>IF(BL385="Mikro",Pieņēmumi!$BY$31*BJ385*0.5,0)</f>
        <v>0</v>
      </c>
      <c r="BO385">
        <v>70</v>
      </c>
      <c r="BP385">
        <v>3</v>
      </c>
      <c r="BQ385" s="2">
        <f>BO385/BP385</f>
        <v>23.333333333333332</v>
      </c>
      <c r="BR385" s="6">
        <f>ROUNDUP(IF($A385=1,BO385/Pieņēmumi!$CJ$39,IF($A385=2,BO385/Pieņēmumi!$CJ$40,IF($A385=3,BO385/Pieņēmumi!$CJ$41,BO385/Pieņēmumi!$CJ$42))),$BR$10)</f>
        <v>3</v>
      </c>
      <c r="BS385" s="6">
        <f t="shared" si="269"/>
        <v>23.333333333333332</v>
      </c>
      <c r="BT385" s="6" t="str">
        <f>IF(AND(BS385&gt;=0,BS385&lt;Pieņēmumi!$CJ$46),0,
IF(AND(BS385&gt;= Pieņēmumi!$CJ$46,BS385&lt;Pieņēmumi!$CJ$47), "Mikro",
IF(AND(BS385&gt;=Pieņēmumi!$CJ$47,BS385&lt;Pieņēmumi!$CJ$48), "Mazs",
IF(AND(BS385&gt;=Pieņēmumi!$CJ$48,BS385&lt;Pieņēmumi!$CJ$49), "Vidējs","Liels"))))</f>
        <v>Liels</v>
      </c>
      <c r="BU385" s="9">
        <f>IF(BT385="Mikro",Pieņēmumi!$CJ$31*BR385*0.5,
IF(BT385="Mazs",Pieņēmumi!$CJ$31*BR385,
IF(BT385="Vidējs",Pieņēmumi!$CJ$32*BR385,
IF(BT385="Liels",Pieņēmumi!$CJ$34*BR385,
0))))</f>
        <v>5.0865800865800868</v>
      </c>
      <c r="BV385" s="9">
        <f>IF(BT385="Mikro",Pieņēmumi!$CJ$31*BR385*0.5,0)</f>
        <v>0</v>
      </c>
      <c r="BW385">
        <v>33</v>
      </c>
      <c r="BX385">
        <v>1</v>
      </c>
      <c r="BY385" s="2">
        <f>BW385/BX385</f>
        <v>33</v>
      </c>
      <c r="BZ385" s="6">
        <f>ROUNDUP(IF($A385=1,BW385/Pieņēmumi!$CU$42,IF($A385=2,BW385/Pieņēmumi!$CU$43,IF($A385=3,BW385/Pieņēmumi!$CU$44,BW385/Pieņēmumi!$CU$45))),$CH$10)</f>
        <v>2</v>
      </c>
      <c r="CA385" s="6">
        <f t="shared" si="270"/>
        <v>16.5</v>
      </c>
      <c r="CB385" s="6" t="str">
        <f>IF(AND(CA385&gt;=0,CA385&lt;Pieņēmumi!$CU$49),0,
IF(AND(CA385&gt;=Pieņēmumi!$CU$49,CA385&lt;Pieņēmumi!$CU$50),"Mazs",
IF(AND(CA385&gt;=Pieņēmumi!$CU$50,CA385&lt;Pieņēmumi!$CU$51),"Vidējs","Liels")))</f>
        <v>Vidējs</v>
      </c>
      <c r="CC385" s="9">
        <f>IF(CB385="Mazs",Pieņēmumi!$CU$34*BZ385,IF(CB385="Vidējs",Pieņēmumi!$CU$35*BZ385,IF(CB385="Liels",Pieņēmumi!$CU$37*BZ385,0)))</f>
        <v>2.7777777777777781</v>
      </c>
      <c r="CD385" s="9">
        <f>IF(CB385="Mazs",(Pieņēmumi!$CU$35-Pieņēmumi!$CU$34)*BZ385,0)</f>
        <v>0</v>
      </c>
      <c r="CE385">
        <v>21</v>
      </c>
      <c r="CF385">
        <v>1</v>
      </c>
      <c r="CG385" s="2">
        <f>CE385/CF385</f>
        <v>21</v>
      </c>
      <c r="CH385" s="6">
        <f>ROUNDUP(IF($A385=1,CE385/Pieņēmumi!$DE$42,IF($A385=2,CE385/Pieņēmumi!$DE$43,IF($A385=3,CE385/Pieņēmumi!$DE$44,CE385/Pieņēmumi!$DE$45))),$CH$10)</f>
        <v>1</v>
      </c>
      <c r="CI385" s="6">
        <f t="shared" si="271"/>
        <v>21</v>
      </c>
      <c r="CJ385" s="6" t="str">
        <f>IF(AND(CI385&gt;=0,CI385&lt;Pieņēmumi!$DE$49),0,
IF(AND(CI385&gt;=Pieņēmumi!$DE$49,CI385&lt;Pieņēmumi!$DE$50),"Mazs",
IF(AND(CI385&gt;=Pieņēmumi!$DE$50,CI385&lt;Pieņēmumi!$DE$51),"Vidējs","Liels")))</f>
        <v>Liels</v>
      </c>
      <c r="CK385" s="9">
        <f>IF(CJ385="Mazs",Pieņēmumi!$DE$34*CH385,IF(CJ385="Vidējs",Pieņēmumi!$DE$35*CH385,IF(CJ385="Liels",Pieņēmumi!$DE$37*CH385,0)))</f>
        <v>1.7676767676767675</v>
      </c>
      <c r="CL385" s="9">
        <f>IF(CJ385="Mazs",(Pieņēmumi!$DE$35-Pieņēmumi!$DE$34)*CH385,0)</f>
        <v>0</v>
      </c>
      <c r="CM385">
        <v>27</v>
      </c>
      <c r="CN385">
        <v>1</v>
      </c>
      <c r="CO385" s="2">
        <f>CM385/CN385</f>
        <v>27</v>
      </c>
      <c r="CP385" s="6">
        <f>ROUNDUP(IF($A385=1,CM385/Pieņēmumi!$DO$42,IF($A385=2,CM385/Pieņēmumi!$DO$43,IF($A385=3,CM385/Pieņēmumi!$DO$44,CM385/Pieņēmumi!$DO$45))),$CP$10)</f>
        <v>2</v>
      </c>
      <c r="CQ385" s="6">
        <f t="shared" si="272"/>
        <v>13.5</v>
      </c>
      <c r="CR385" s="6" t="str">
        <f>IF(AND(CQ385&gt;=0,CQ385&lt;Pieņēmumi!$DO$49),0,
IF(AND(CQ385&gt;=Pieņēmumi!$DO$49,CQ385&lt;Pieņēmumi!$DO$50),"Mazs",
IF(AND(CQ385&gt;=Pieņēmumi!$DO$50,CQ385&lt;Pieņēmumi!$DO$51),"Vidējs","Liels")))</f>
        <v>Vidējs</v>
      </c>
      <c r="CS385" s="9">
        <f>IF(CR385="Mazs",Pieņēmumi!$DO$34*CP385,IF(CR385="Vidējs",Pieņēmumi!$DO$35*CP385,IF(CR385="Liels",Pieņēmumi!$DO$37*CP385,0)))</f>
        <v>2.7777777777777781</v>
      </c>
      <c r="CT385" s="9">
        <f>IF(CR385="Mazs",(Pieņēmumi!$DO$35-Pieņēmumi!$DO$34)*CP385,0)</f>
        <v>0</v>
      </c>
      <c r="CU385" s="6">
        <f t="shared" si="273"/>
        <v>540</v>
      </c>
      <c r="CV385" s="6">
        <f t="shared" si="274"/>
        <v>23</v>
      </c>
      <c r="CW385" s="2">
        <f t="shared" si="275"/>
        <v>23.478260869565219</v>
      </c>
      <c r="CX385" t="str">
        <f t="shared" si="276"/>
        <v>Lielā</v>
      </c>
    </row>
    <row r="386" spans="1:102" x14ac:dyDescent="0.25">
      <c r="A386" s="5">
        <v>3</v>
      </c>
      <c r="B386" s="23">
        <v>0.3563769585066674</v>
      </c>
      <c r="C386">
        <v>6</v>
      </c>
      <c r="D386">
        <v>1</v>
      </c>
      <c r="E386" s="2">
        <f t="shared" si="302"/>
        <v>6</v>
      </c>
      <c r="F386" s="6">
        <f>ROUNDUP(IF($A386=1,C386/Pieņēmumi!$B$39,IF($A386=2,C386/Pieņēmumi!$B$40,IF($A386=3,C386/Pieņēmumi!$B$41,C386/Pieņēmumi!$B$42))),$F$10)</f>
        <v>1</v>
      </c>
      <c r="G386" s="6">
        <f t="shared" si="261"/>
        <v>6</v>
      </c>
      <c r="H386" s="6" t="str">
        <f>IF(AND(G386&gt;=0,G386&lt;Pieņēmumi!$B$46),0,
IF(AND(G386&gt;= Pieņēmumi!$B$46,G386&lt;Pieņēmumi!$B$47), "Mikro",
IF(AND(G386&gt;=Pieņēmumi!$B$47,G386&lt;Pieņēmumi!$B$48), "Mazs",
IF(AND(G386&gt;=Pieņēmumi!$B$48,G386&lt;Pieņēmumi!$B$49), "Vidējs","Liels"))))</f>
        <v>Mikro</v>
      </c>
      <c r="I386" s="9">
        <f>IF(H386="Mikro",Pieņēmumi!$B$31*F386*0.5,
IF(H386="Mazs",Pieņēmumi!$B$31*F386,
IF(H386="Vidējs",Pieņēmumi!$B$32*F386,
IF(H386="Liels",Pieņēmumi!$B$34*F386,
0))))</f>
        <v>0.35792094615624032</v>
      </c>
      <c r="J386" s="9">
        <f>IF(H386="Mikro",Pieņēmumi!$B$31*F386*0.5,0)</f>
        <v>0.35792094615624032</v>
      </c>
      <c r="K386">
        <v>6</v>
      </c>
      <c r="L386">
        <v>1</v>
      </c>
      <c r="M386" s="2">
        <f t="shared" si="303"/>
        <v>6</v>
      </c>
      <c r="N386" s="6">
        <f>ROUNDUP(IF($A386=1,K386/Pieņēmumi!$L$39,IF($A386=2,K386/Pieņēmumi!$L$40,IF($A386=3,K386/Pieņēmumi!$L$41,K386/Pieņēmumi!$L$42))),$N$10)</f>
        <v>1</v>
      </c>
      <c r="O386" s="6">
        <f t="shared" si="262"/>
        <v>6</v>
      </c>
      <c r="P386" s="6" t="str">
        <f>IF(AND(O386&gt;=0,O386&lt;Pieņēmumi!$L$46),0,
IF(AND(O386&gt;= Pieņēmumi!$L$46,O386&lt;Pieņēmumi!$L$47), "Mikro",
IF(AND(O386&gt;=Pieņēmumi!$L$47,O386&lt;Pieņēmumi!$L$48), "Mazs",
IF(AND(O386&gt;=Pieņēmumi!$L$48,O386&lt;Pieņēmumi!$L$49), "Vidējs","Liels"))))</f>
        <v>Mikro</v>
      </c>
      <c r="Q386" s="9">
        <f>IF(P386="Mikro",Pieņēmumi!$L$31*N386*0.5,
IF(P386="Mazs",Pieņēmumi!$L$31*N386,
IF(P386="Vidējs",Pieņēmumi!$L$32*N386,
IF(P386="Liels",Pieņēmumi!$L$34*N386,
0))))</f>
        <v>0.3734827264239029</v>
      </c>
      <c r="R386" s="9">
        <f>IF(P386="Mikro",Pieņēmumi!$L$31*N386*0.5,0)</f>
        <v>0.3734827264239029</v>
      </c>
      <c r="S386">
        <v>7</v>
      </c>
      <c r="T386">
        <v>1</v>
      </c>
      <c r="U386" s="2">
        <f t="shared" si="304"/>
        <v>7</v>
      </c>
      <c r="V386" s="6">
        <f>ROUNDUP(IF($A386=1,S386/Pieņēmumi!$V$39,IF($A386=2,S386/Pieņēmumi!$V$40,IF($A386=3,S386/Pieņēmumi!$V$41,S386/Pieņēmumi!$V$42))),$V$10)</f>
        <v>1</v>
      </c>
      <c r="W386" s="6">
        <f t="shared" si="263"/>
        <v>7</v>
      </c>
      <c r="X386" s="6" t="str">
        <f>IF(AND(W386&gt;=0,W386&lt;Pieņēmumi!$V$46),0,
IF(AND(W386&gt;= Pieņēmumi!$V$46,W386&lt;Pieņēmumi!$V$47), "Mikro",
IF(AND(W386&gt;=Pieņēmumi!$V$47,W386&lt;Pieņēmumi!$V$48), "Mazs",
IF(AND(W386&gt;=Pieņēmumi!$V$48,W386&lt;Pieņēmumi!$V$49), "Vidējs","Liels"))))</f>
        <v>Mikro</v>
      </c>
      <c r="Y386" s="9">
        <f>IF(X386="Mikro",Pieņēmumi!$V$31*V386*0.5,
IF(X386="Mazs",Pieņēmumi!$V$31*V386,
IF(X386="Vidējs",Pieņēmumi!$V$32*V386,
IF(X386="Liels",Pieņēmumi!$V$34*V386,
0))))</f>
        <v>0.38904450669156554</v>
      </c>
      <c r="Z386" s="9">
        <f>IF(X386="Mikro",Pieņēmumi!$V$31*V386*0.5,0)</f>
        <v>0.38904450669156554</v>
      </c>
      <c r="AA386">
        <v>8</v>
      </c>
      <c r="AB386">
        <v>0</v>
      </c>
      <c r="AC386" s="2">
        <v>0</v>
      </c>
      <c r="AD386" s="6">
        <f>ROUNDUP(IF($A386=1,AA386/Pieņēmumi!$AF$39,IF($A386=2,AA386/Pieņēmumi!$AF$40,IF($A386=3,AA386/Pieņēmumi!$AF$41,AA386/Pieņēmumi!$AF$42))),$AD$10)</f>
        <v>1</v>
      </c>
      <c r="AE386" s="6">
        <f t="shared" si="264"/>
        <v>8</v>
      </c>
      <c r="AF386" s="6" t="str">
        <f>IF(AND(AE386&gt;=0,AE386&lt;Pieņēmumi!$AF$46),0,
IF(AND(AE386&gt;= Pieņēmumi!$AF$46,AE386&lt;Pieņēmumi!$AF$47), "Mikro",
IF(AND(AE386&gt;=Pieņēmumi!$AF$47,AE386&lt;Pieņēmumi!$AF$48), "Mazs",
IF(AND(AE386&gt;=Pieņēmumi!$AF$48,AE386&lt;Pieņēmumi!$AF$49), "Vidējs","Liels"))))</f>
        <v>Mazs</v>
      </c>
      <c r="AG386" s="9">
        <f>IF(AF386="Mikro",Pieņēmumi!$AF$31*AD386*0.5,
IF(AF386="Mazs",Pieņēmumi!$AF$31*AD386,
IF(AF386="Vidējs",Pieņēmumi!$AF$32*AD386,
IF(AF386="Liels",Pieņēmumi!$AF$34*AD386,
0))))</f>
        <v>0.84033613445378152</v>
      </c>
      <c r="AH386" s="9">
        <f>IF(AF386="Mikro",Pieņēmumi!$AF$31*AD386*0.5,0)</f>
        <v>0</v>
      </c>
      <c r="AI386">
        <v>5</v>
      </c>
      <c r="AJ386">
        <v>1</v>
      </c>
      <c r="AK386" s="2">
        <f t="shared" si="305"/>
        <v>5</v>
      </c>
      <c r="AL386" s="6">
        <f>ROUNDUP(IF($A386=1,AI386/Pieņēmumi!$AR$39,IF($A386=2,AI386/Pieņēmumi!$AR$40,IF($A386=3,AI386/Pieņēmumi!$AR$41,AI386/Pieņēmumi!$AR$42))),$AL$10)</f>
        <v>1</v>
      </c>
      <c r="AM386" s="6">
        <f t="shared" si="265"/>
        <v>5</v>
      </c>
      <c r="AN386" s="6" t="str">
        <f>IF(AND(AM386&gt;=0,AM386&lt;Pieņēmumi!$AR$46),0,
IF(AND(AM386&gt;= Pieņēmumi!$AR$46,AM386&lt;Pieņēmumi!$AR$47), "Mikro",
IF(AND(AM386&gt;=Pieņēmumi!$AR$47,AM386&lt;Pieņēmumi!$AR$48), "Mazs",
IF(AND(AM386&gt;=Pieņēmumi!$AR$48,AM386&lt;Pieņēmumi!$AR$49), "Vidējs","Liels"))))</f>
        <v>Mikro</v>
      </c>
      <c r="AO386" s="9">
        <f>IF(AN386="Mikro",Pieņēmumi!$AR$31*AL386*0.5,
IF(AN386="Mazs",Pieņēmumi!$AR$31*AL386,
IF(AN386="Vidējs",Pieņēmumi!$AR$32*AL386,
IF(AN386="Liels",Pieņēmumi!$AR$34*AL386,
0))))</f>
        <v>0.45129162776221604</v>
      </c>
      <c r="AP386" s="9">
        <f>IF(AN386="Mikro",Pieņēmumi!$AR$31*AL386*0.5,0)</f>
        <v>0.45129162776221604</v>
      </c>
      <c r="AQ386">
        <v>3</v>
      </c>
      <c r="AR386">
        <v>1</v>
      </c>
      <c r="AS386" s="2">
        <f t="shared" si="306"/>
        <v>3</v>
      </c>
      <c r="AT386" s="6">
        <f>ROUNDUP(IF($A386=1,AQ386/Pieņēmumi!$BC$39,IF($A386=2,AQ386/Pieņēmumi!$BC$40,IF($A386=3,AQ386/Pieņēmumi!$BC$41,AQ386/Pieņēmumi!$BC$42))),$AT$10)</f>
        <v>1</v>
      </c>
      <c r="AU386" s="6">
        <f t="shared" si="266"/>
        <v>3</v>
      </c>
      <c r="AV386" s="6" t="str">
        <f>IF(AND(AU386&gt;=0,AU386&lt;Pieņēmumi!$BC$46),0,
IF(AND(AU386&gt;= Pieņēmumi!$BC$46,AU386&lt;Pieņēmumi!$BC$47), "Mikro",
IF(AND(AU386&gt;=Pieņēmumi!$BC$47,AU386&lt;Pieņēmumi!$BC$48), "Mazs",
IF(AND(AU386&gt;=Pieņēmumi!$BC$48,AU386&lt;Pieņēmumi!$BC$49), "Vidējs","Liels"))))</f>
        <v>Mikro</v>
      </c>
      <c r="AW386" s="9">
        <f>IF(AV386="Mikro",Pieņēmumi!$BC$31*AT386*0.5,
IF(AV386="Mazs",Pieņēmumi!$BC$31*AT386,
IF(AV386="Vidējs",Pieņēmumi!$BC$32*AT386,
IF(AV386="Liels",Pieņēmumi!$BC$34*AT386,
0))))</f>
        <v>0.48241518829754126</v>
      </c>
      <c r="AX386" s="9">
        <f>IF(AV386="Mikro",Pieņēmumi!$BC$31*AT386*0.5,0)</f>
        <v>0.48241518829754126</v>
      </c>
      <c r="AY386">
        <v>8</v>
      </c>
      <c r="AZ386">
        <v>1</v>
      </c>
      <c r="BA386" s="2">
        <f t="shared" si="301"/>
        <v>8</v>
      </c>
      <c r="BB386" s="6">
        <f>ROUNDUP(IF($A386=1,AY386/Pieņēmumi!$BN$39,IF($A386=2,AY386/Pieņēmumi!$BN$40,IF($A386=3,AY386/Pieņēmumi!$BN$41,AY386/Pieņēmumi!$BN$42))),$BB$10)</f>
        <v>1</v>
      </c>
      <c r="BC386" s="6">
        <f t="shared" si="267"/>
        <v>8</v>
      </c>
      <c r="BD386" s="6" t="str">
        <f>IF(AND(BC386&gt;=0,BC386&lt;Pieņēmumi!$BN$46),0,
IF(AND(BC386&gt;= Pieņēmumi!$BN$46,BC386&lt;Pieņēmumi!$BN$47), "Mikro",
IF(AND(BC386&gt;=Pieņēmumi!$BN$47,BC386&lt;Pieņēmumi!$BN$48), "Mazs",
IF(AND(BC386&gt;=Pieņēmumi!$BN$48,BC386&lt;Pieņēmumi!$BN$49), "Vidējs","Liels"))))</f>
        <v>Mazs</v>
      </c>
      <c r="BE386" s="9">
        <f>IF(BD386="Mikro",Pieņēmumi!$BN$31*BB386*0.5,
IF(BD386="Mazs",Pieņēmumi!$BN$31*BB386,
IF(BD386="Vidējs",Pieņēmumi!$BN$32*BB386,
IF(BD386="Liels",Pieņēmumi!$BN$34*BB386,
0))))</f>
        <v>1.0270774976657331</v>
      </c>
      <c r="BF386" s="9">
        <f>IF(BD386="Mikro",Pieņēmumi!$BN$31*BB386*0.5,0)</f>
        <v>0</v>
      </c>
      <c r="BG386">
        <v>9</v>
      </c>
      <c r="BH386">
        <v>0</v>
      </c>
      <c r="BI386" s="2">
        <v>0</v>
      </c>
      <c r="BJ386" s="6">
        <f>ROUNDUP(IF($A386=1,BG386/Pieņēmumi!$BY$39,IF($A386=2,BG386/Pieņēmumi!$BY$40,IF($A386=3,BG386/Pieņēmumi!$BY$41,BG386/Pieņēmumi!$BY$42))),$BJ$10)</f>
        <v>1</v>
      </c>
      <c r="BK386" s="6">
        <f t="shared" si="268"/>
        <v>9</v>
      </c>
      <c r="BL386" s="6" t="str">
        <f>IF(AND(BK386&gt;=0,BK386&lt;Pieņēmumi!$BY$46),0,
IF(AND(BK386&gt;= Pieņēmumi!$BY$46,BK386&lt;Pieņēmumi!$BY$47), "Mikro",
IF(AND(BK386&gt;=Pieņēmumi!$BY$47,BK386&lt;Pieņēmumi!$BY$48), "Mazs",
IF(AND(BK386&gt;=Pieņēmumi!$BY$48,BK386&lt;Pieņēmumi!$BY$49), "Vidējs","Liels"))))</f>
        <v>Mazs</v>
      </c>
      <c r="BM386" s="9">
        <f>IF(BL386="Mikro",Pieņēmumi!$BY$31*BJ386*0.5,
IF(BL386="Mazs",Pieņēmumi!$BY$31*BJ386,
IF(BL386="Vidējs",Pieņēmumi!$BY$32*BJ386,
IF(BL386="Liels",Pieņēmumi!$BY$34*BJ386,
0))))</f>
        <v>1.0893246187363834</v>
      </c>
      <c r="BN386" s="9">
        <f>IF(BL386="Mikro",Pieņēmumi!$BY$31*BJ386*0.5,0)</f>
        <v>0</v>
      </c>
      <c r="BO386">
        <v>7</v>
      </c>
      <c r="BP386">
        <v>0</v>
      </c>
      <c r="BQ386" s="2">
        <v>0</v>
      </c>
      <c r="BR386" s="6">
        <f>ROUNDUP(IF($A386=1,BO386/Pieņēmumi!$CJ$39,IF($A386=2,BO386/Pieņēmumi!$CJ$40,IF($A386=3,BO386/Pieņēmumi!$CJ$41,BO386/Pieņēmumi!$CJ$42))),$BR$10)</f>
        <v>1</v>
      </c>
      <c r="BS386" s="6">
        <f t="shared" si="269"/>
        <v>7</v>
      </c>
      <c r="BT386" s="6" t="str">
        <f>IF(AND(BS386&gt;=0,BS386&lt;Pieņēmumi!$CJ$46),0,
IF(AND(BS386&gt;= Pieņēmumi!$CJ$46,BS386&lt;Pieņēmumi!$CJ$47), "Mikro",
IF(AND(BS386&gt;=Pieņēmumi!$CJ$47,BS386&lt;Pieņēmumi!$CJ$48), "Mazs",
IF(AND(BS386&gt;=Pieņēmumi!$CJ$48,BS386&lt;Pieņēmumi!$CJ$49), "Vidējs","Liels"))))</f>
        <v>Mikro</v>
      </c>
      <c r="BU386" s="9">
        <f>IF(BT386="Mikro",Pieņēmumi!$CJ$31*BR386*0.5,
IF(BT386="Mazs",Pieņēmumi!$CJ$31*BR386,
IF(BT386="Vidējs",Pieņēmumi!$CJ$32*BR386,
IF(BT386="Liels",Pieņēmumi!$CJ$34*BR386,
0))))</f>
        <v>0.54466230936819171</v>
      </c>
      <c r="BV386" s="9">
        <f>IF(BT386="Mikro",Pieņēmumi!$CJ$31*BR386*0.5,0)</f>
        <v>0.54466230936819171</v>
      </c>
      <c r="BW386">
        <v>0</v>
      </c>
      <c r="BX386">
        <v>0</v>
      </c>
      <c r="BY386" s="2">
        <v>0</v>
      </c>
      <c r="BZ386" s="6">
        <f>ROUNDUP(IF($A386=1,BW386/Pieņēmumi!$CU$42,IF($A386=2,BW386/Pieņēmumi!$CU$43,IF($A386=3,BW386/Pieņēmumi!$CU$44,BW386/Pieņēmumi!$CU$45))),$CH$10)</f>
        <v>0</v>
      </c>
      <c r="CA386" s="6">
        <f t="shared" si="270"/>
        <v>0</v>
      </c>
      <c r="CB386" s="6">
        <f>IF(AND(CA386&gt;=0,CA386&lt;Pieņēmumi!$CU$49),0,
IF(AND(CA386&gt;=Pieņēmumi!$CU$49,CA386&lt;Pieņēmumi!$CU$50),"Mazs",
IF(AND(CA386&gt;=Pieņēmumi!$CU$50,CA386&lt;Pieņēmumi!$CU$51),"Vidējs","Liels")))</f>
        <v>0</v>
      </c>
      <c r="CC386" s="9">
        <f>IF(CB386="Mazs",Pieņēmumi!$CU$34*BZ386,IF(CB386="Vidējs",Pieņēmumi!$CU$35*BZ386,IF(CB386="Liels",Pieņēmumi!$CU$37*BZ386,0)))</f>
        <v>0</v>
      </c>
      <c r="CD386" s="9">
        <f>IF(CB386="Mazs",(Pieņēmumi!$CU$35-Pieņēmumi!$CU$34)*BZ386,0)</f>
        <v>0</v>
      </c>
      <c r="CE386">
        <v>0</v>
      </c>
      <c r="CF386">
        <v>0</v>
      </c>
      <c r="CG386" s="2">
        <v>0</v>
      </c>
      <c r="CH386" s="6">
        <f>ROUNDUP(IF($A386=1,CE386/Pieņēmumi!$DE$42,IF($A386=2,CE386/Pieņēmumi!$DE$43,IF($A386=3,CE386/Pieņēmumi!$DE$44,CE386/Pieņēmumi!$DE$45))),$CH$10)</f>
        <v>0</v>
      </c>
      <c r="CI386" s="6">
        <f t="shared" si="271"/>
        <v>0</v>
      </c>
      <c r="CJ386" s="6">
        <f>IF(AND(CI386&gt;=0,CI386&lt;Pieņēmumi!$DE$49),0,
IF(AND(CI386&gt;=Pieņēmumi!$DE$49,CI386&lt;Pieņēmumi!$DE$50),"Mazs",
IF(AND(CI386&gt;=Pieņēmumi!$DE$50,CI386&lt;Pieņēmumi!$DE$51),"Vidējs","Liels")))</f>
        <v>0</v>
      </c>
      <c r="CK386" s="9">
        <f>IF(CJ386="Mazs",Pieņēmumi!$DE$34*CH386,IF(CJ386="Vidējs",Pieņēmumi!$DE$35*CH386,IF(CJ386="Liels",Pieņēmumi!$DE$37*CH386,0)))</f>
        <v>0</v>
      </c>
      <c r="CL386" s="9">
        <f>IF(CJ386="Mazs",(Pieņēmumi!$DE$35-Pieņēmumi!$DE$34)*CH386,0)</f>
        <v>0</v>
      </c>
      <c r="CM386">
        <v>0</v>
      </c>
      <c r="CN386">
        <v>0</v>
      </c>
      <c r="CO386" s="2">
        <v>0</v>
      </c>
      <c r="CP386" s="6">
        <f>ROUNDUP(IF($A386=1,CM386/Pieņēmumi!$DO$42,IF($A386=2,CM386/Pieņēmumi!$DO$43,IF($A386=3,CM386/Pieņēmumi!$DO$44,CM386/Pieņēmumi!$DO$45))),$CP$10)</f>
        <v>0</v>
      </c>
      <c r="CQ386" s="6">
        <f t="shared" si="272"/>
        <v>0</v>
      </c>
      <c r="CR386" s="6">
        <f>IF(AND(CQ386&gt;=0,CQ386&lt;Pieņēmumi!$DO$49),0,
IF(AND(CQ386&gt;=Pieņēmumi!$DO$49,CQ386&lt;Pieņēmumi!$DO$50),"Mazs",
IF(AND(CQ386&gt;=Pieņēmumi!$DO$50,CQ386&lt;Pieņēmumi!$DO$51),"Vidējs","Liels")))</f>
        <v>0</v>
      </c>
      <c r="CS386" s="9">
        <f>IF(CR386="Mazs",Pieņēmumi!$DO$34*CP386,IF(CR386="Vidējs",Pieņēmumi!$DO$35*CP386,IF(CR386="Liels",Pieņēmumi!$DO$37*CP386,0)))</f>
        <v>0</v>
      </c>
      <c r="CT386" s="9">
        <f>IF(CR386="Mazs",(Pieņēmumi!$DO$35-Pieņēmumi!$DO$34)*CP386,0)</f>
        <v>0</v>
      </c>
      <c r="CU386" s="6">
        <f t="shared" si="273"/>
        <v>59</v>
      </c>
      <c r="CV386" s="6">
        <f t="shared" si="274"/>
        <v>6</v>
      </c>
      <c r="CW386" s="2">
        <f t="shared" si="275"/>
        <v>9.8333333333333339</v>
      </c>
      <c r="CX386" t="str">
        <f t="shared" si="276"/>
        <v>Mazā</v>
      </c>
    </row>
    <row r="387" spans="1:102" x14ac:dyDescent="0.25">
      <c r="A387" s="5">
        <v>3</v>
      </c>
      <c r="B387" s="23">
        <v>0.35449254915634631</v>
      </c>
      <c r="C387">
        <v>12</v>
      </c>
      <c r="D387">
        <v>1</v>
      </c>
      <c r="E387" s="2">
        <f t="shared" si="302"/>
        <v>12</v>
      </c>
      <c r="F387" s="6">
        <f>ROUNDUP(IF($A387=1,C387/Pieņēmumi!$B$39,IF($A387=2,C387/Pieņēmumi!$B$40,IF($A387=3,C387/Pieņēmumi!$B$41,C387/Pieņēmumi!$B$42))),$F$10)</f>
        <v>1</v>
      </c>
      <c r="G387" s="6">
        <f t="shared" si="261"/>
        <v>12</v>
      </c>
      <c r="H387" s="6" t="str">
        <f>IF(AND(G387&gt;=0,G387&lt;Pieņēmumi!$B$46),0,
IF(AND(G387&gt;= Pieņēmumi!$B$46,G387&lt;Pieņēmumi!$B$47), "Mikro",
IF(AND(G387&gt;=Pieņēmumi!$B$47,G387&lt;Pieņēmumi!$B$48), "Mazs",
IF(AND(G387&gt;=Pieņēmumi!$B$48,G387&lt;Pieņēmumi!$B$49), "Vidējs","Liels"))))</f>
        <v>Vidējs</v>
      </c>
      <c r="I387" s="9">
        <f>IF(H387="Mikro",Pieņēmumi!$B$31*F387*0.5,
IF(H387="Mazs",Pieņēmumi!$B$31*F387,
IF(H387="Vidējs",Pieņēmumi!$B$32*F387,
IF(H387="Liels",Pieņēmumi!$B$34*F387,
0))))</f>
        <v>0.8074935400516795</v>
      </c>
      <c r="J387" s="9">
        <f>IF(H387="Mikro",Pieņēmumi!$B$31*F387*0.5,0)</f>
        <v>0</v>
      </c>
      <c r="K387">
        <v>11</v>
      </c>
      <c r="L387">
        <v>1</v>
      </c>
      <c r="M387" s="2">
        <f t="shared" si="303"/>
        <v>11</v>
      </c>
      <c r="N387" s="6">
        <f>ROUNDUP(IF($A387=1,K387/Pieņēmumi!$L$39,IF($A387=2,K387/Pieņēmumi!$L$40,IF($A387=3,K387/Pieņēmumi!$L$41,K387/Pieņēmumi!$L$42))),$N$10)</f>
        <v>1</v>
      </c>
      <c r="O387" s="6">
        <f t="shared" si="262"/>
        <v>11</v>
      </c>
      <c r="P387" s="6" t="str">
        <f>IF(AND(O387&gt;=0,O387&lt;Pieņēmumi!$L$46),0,
IF(AND(O387&gt;= Pieņēmumi!$L$46,O387&lt;Pieņēmumi!$L$47), "Mikro",
IF(AND(O387&gt;=Pieņēmumi!$L$47,O387&lt;Pieņēmumi!$L$48), "Mazs",
IF(AND(O387&gt;=Pieņēmumi!$L$48,O387&lt;Pieņēmumi!$L$49), "Vidējs","Liels"))))</f>
        <v>Mazs</v>
      </c>
      <c r="Q387" s="9">
        <f>IF(P387="Mikro",Pieņēmumi!$L$31*N387*0.5,
IF(P387="Mazs",Pieņēmumi!$L$31*N387,
IF(P387="Vidējs",Pieņēmumi!$L$32*N387,
IF(P387="Liels",Pieņēmumi!$L$34*N387,
0))))</f>
        <v>0.7469654528478058</v>
      </c>
      <c r="R387" s="9">
        <f>IF(P387="Mikro",Pieņēmumi!$L$31*N387*0.5,0)</f>
        <v>0</v>
      </c>
      <c r="S387">
        <v>15</v>
      </c>
      <c r="T387">
        <v>1</v>
      </c>
      <c r="U387" s="2">
        <f t="shared" si="304"/>
        <v>15</v>
      </c>
      <c r="V387" s="6">
        <f>ROUNDUP(IF($A387=1,S387/Pieņēmumi!$V$39,IF($A387=2,S387/Pieņēmumi!$V$40,IF($A387=3,S387/Pieņēmumi!$V$41,S387/Pieņēmumi!$V$42))),$V$10)</f>
        <v>1</v>
      </c>
      <c r="W387" s="6">
        <f t="shared" si="263"/>
        <v>15</v>
      </c>
      <c r="X387" s="6" t="str">
        <f>IF(AND(W387&gt;=0,W387&lt;Pieņēmumi!$V$46),0,
IF(AND(W387&gt;= Pieņēmumi!$V$46,W387&lt;Pieņēmumi!$V$47), "Mikro",
IF(AND(W387&gt;=Pieņēmumi!$V$47,W387&lt;Pieņēmumi!$V$48), "Mazs",
IF(AND(W387&gt;=Pieņēmumi!$V$48,W387&lt;Pieņēmumi!$V$49), "Vidējs","Liels"))))</f>
        <v>Vidējs</v>
      </c>
      <c r="Y387" s="9">
        <f>IF(X387="Mikro",Pieņēmumi!$V$31*V387*0.5,
IF(X387="Mazs",Pieņēmumi!$V$31*V387,
IF(X387="Vidējs",Pieņēmumi!$V$32*V387,
IF(X387="Liels",Pieņēmumi!$V$34*V387,
0))))</f>
        <v>0.87209302325581406</v>
      </c>
      <c r="Z387" s="9">
        <f>IF(X387="Mikro",Pieņēmumi!$V$31*V387*0.5,0)</f>
        <v>0</v>
      </c>
      <c r="AA387">
        <v>14</v>
      </c>
      <c r="AB387">
        <v>1</v>
      </c>
      <c r="AC387" s="2">
        <f t="shared" ref="AC387:AC397" si="307">AA387/AB387</f>
        <v>14</v>
      </c>
      <c r="AD387" s="6">
        <f>ROUNDUP(IF($A387=1,AA387/Pieņēmumi!$AF$39,IF($A387=2,AA387/Pieņēmumi!$AF$40,IF($A387=3,AA387/Pieņēmumi!$AF$41,AA387/Pieņēmumi!$AF$42))),$AD$10)</f>
        <v>1</v>
      </c>
      <c r="AE387" s="6">
        <f t="shared" si="264"/>
        <v>14</v>
      </c>
      <c r="AF387" s="6" t="str">
        <f>IF(AND(AE387&gt;=0,AE387&lt;Pieņēmumi!$AF$46),0,
IF(AND(AE387&gt;= Pieņēmumi!$AF$46,AE387&lt;Pieņēmumi!$AF$47), "Mikro",
IF(AND(AE387&gt;=Pieņēmumi!$AF$47,AE387&lt;Pieņēmumi!$AF$48), "Mazs",
IF(AND(AE387&gt;=Pieņēmumi!$AF$48,AE387&lt;Pieņēmumi!$AF$49), "Vidējs","Liels"))))</f>
        <v>Vidējs</v>
      </c>
      <c r="AG387" s="9">
        <f>IF(AF387="Mikro",Pieņēmumi!$AF$31*AD387*0.5,
IF(AF387="Mazs",Pieņēmumi!$AF$31*AD387,
IF(AF387="Vidējs",Pieņēmumi!$AF$32*AD387,
IF(AF387="Liels",Pieņēmumi!$AF$34*AD387,
0))))</f>
        <v>1.03359173126615</v>
      </c>
      <c r="AH387" s="9">
        <f>IF(AF387="Mikro",Pieņēmumi!$AF$31*AD387*0.5,0)</f>
        <v>0</v>
      </c>
      <c r="AI387">
        <v>13</v>
      </c>
      <c r="AJ387">
        <v>1</v>
      </c>
      <c r="AK387" s="2">
        <f t="shared" si="305"/>
        <v>13</v>
      </c>
      <c r="AL387" s="6">
        <f>ROUNDUP(IF($A387=1,AI387/Pieņēmumi!$AR$39,IF($A387=2,AI387/Pieņēmumi!$AR$40,IF($A387=3,AI387/Pieņēmumi!$AR$41,AI387/Pieņēmumi!$AR$42))),$AL$10)</f>
        <v>1</v>
      </c>
      <c r="AM387" s="6">
        <f t="shared" si="265"/>
        <v>13</v>
      </c>
      <c r="AN387" s="6" t="str">
        <f>IF(AND(AM387&gt;=0,AM387&lt;Pieņēmumi!$AR$46),0,
IF(AND(AM387&gt;= Pieņēmumi!$AR$46,AM387&lt;Pieņēmumi!$AR$47), "Mikro",
IF(AND(AM387&gt;=Pieņēmumi!$AR$47,AM387&lt;Pieņēmumi!$AR$48), "Mazs",
IF(AND(AM387&gt;=Pieņēmumi!$AR$48,AM387&lt;Pieņēmumi!$AR$49), "Vidējs","Liels"))))</f>
        <v>Vidējs</v>
      </c>
      <c r="AO387" s="9">
        <f>IF(AN387="Mikro",Pieņēmumi!$AR$31*AL387*0.5,
IF(AN387="Mazs",Pieņēmumi!$AR$31*AL387,
IF(AN387="Vidējs",Pieņēmumi!$AR$32*AL387,
IF(AN387="Liels",Pieņēmumi!$AR$34*AL387,
0))))</f>
        <v>1.0981912144702843</v>
      </c>
      <c r="AP387" s="9">
        <f>IF(AN387="Mikro",Pieņēmumi!$AR$31*AL387*0.5,0)</f>
        <v>0</v>
      </c>
      <c r="AQ387">
        <v>17</v>
      </c>
      <c r="AR387">
        <v>1</v>
      </c>
      <c r="AS387" s="2">
        <f t="shared" si="306"/>
        <v>17</v>
      </c>
      <c r="AT387" s="6">
        <f>ROUNDUP(IF($A387=1,AQ387/Pieņēmumi!$BC$39,IF($A387=2,AQ387/Pieņēmumi!$BC$40,IF($A387=3,AQ387/Pieņēmumi!$BC$41,AQ387/Pieņēmumi!$BC$42))),$AT$10)</f>
        <v>1</v>
      </c>
      <c r="AU387" s="6">
        <f t="shared" si="266"/>
        <v>17</v>
      </c>
      <c r="AV387" s="6" t="str">
        <f>IF(AND(AU387&gt;=0,AU387&lt;Pieņēmumi!$BC$46),0,
IF(AND(AU387&gt;= Pieņēmumi!$BC$46,AU387&lt;Pieņēmumi!$BC$47), "Mikro",
IF(AND(AU387&gt;=Pieņēmumi!$BC$47,AU387&lt;Pieņēmumi!$BC$48), "Mazs",
IF(AND(AU387&gt;=Pieņēmumi!$BC$48,AU387&lt;Pieņēmumi!$BC$49), "Vidējs","Liels"))))</f>
        <v>Vidējs</v>
      </c>
      <c r="AW387" s="9">
        <f>IF(AV387="Mikro",Pieņēmumi!$BC$31*AT387*0.5,
IF(AV387="Mazs",Pieņēmumi!$BC$31*AT387,
IF(AV387="Vidējs",Pieņēmumi!$BC$32*AT387,
IF(AV387="Liels",Pieņēmumi!$BC$34*AT387,
0))))</f>
        <v>1.1627906976744187</v>
      </c>
      <c r="AX387" s="9">
        <f>IF(AV387="Mikro",Pieņēmumi!$BC$31*AT387*0.5,0)</f>
        <v>0</v>
      </c>
      <c r="AY387">
        <v>20</v>
      </c>
      <c r="AZ387">
        <v>1</v>
      </c>
      <c r="BA387" s="2">
        <f t="shared" si="301"/>
        <v>20</v>
      </c>
      <c r="BB387" s="6">
        <f>ROUNDUP(IF($A387=1,AY387/Pieņēmumi!$BN$39,IF($A387=2,AY387/Pieņēmumi!$BN$40,IF($A387=3,AY387/Pieņēmumi!$BN$41,AY387/Pieņēmumi!$BN$42))),$BB$10)</f>
        <v>1</v>
      </c>
      <c r="BC387" s="6">
        <f t="shared" si="267"/>
        <v>20</v>
      </c>
      <c r="BD387" s="6" t="str">
        <f>IF(AND(BC387&gt;=0,BC387&lt;Pieņēmumi!$BN$46),0,
IF(AND(BC387&gt;= Pieņēmumi!$BN$46,BC387&lt;Pieņēmumi!$BN$47), "Mikro",
IF(AND(BC387&gt;=Pieņēmumi!$BN$47,BC387&lt;Pieņēmumi!$BN$48), "Mazs",
IF(AND(BC387&gt;=Pieņēmumi!$BN$48,BC387&lt;Pieņēmumi!$BN$49), "Vidējs","Liels"))))</f>
        <v>Vidējs</v>
      </c>
      <c r="BE387" s="9">
        <f>IF(BD387="Mikro",Pieņēmumi!$BN$31*BB387*0.5,
IF(BD387="Mazs",Pieņēmumi!$BN$31*BB387,
IF(BD387="Vidējs",Pieņēmumi!$BN$32*BB387,
IF(BD387="Liels",Pieņēmumi!$BN$34*BB387,
0))))</f>
        <v>1.227390180878553</v>
      </c>
      <c r="BF387" s="9">
        <f>IF(BD387="Mikro",Pieņēmumi!$BN$31*BB387*0.5,0)</f>
        <v>0</v>
      </c>
      <c r="BG387">
        <v>11</v>
      </c>
      <c r="BH387">
        <v>1</v>
      </c>
      <c r="BI387" s="2">
        <f t="shared" ref="BI387:BI423" si="308">BG387/BH387</f>
        <v>11</v>
      </c>
      <c r="BJ387" s="6">
        <f>ROUNDUP(IF($A387=1,BG387/Pieņēmumi!$BY$39,IF($A387=2,BG387/Pieņēmumi!$BY$40,IF($A387=3,BG387/Pieņēmumi!$BY$41,BG387/Pieņēmumi!$BY$42))),$BJ$10)</f>
        <v>1</v>
      </c>
      <c r="BK387" s="6">
        <f t="shared" si="268"/>
        <v>11</v>
      </c>
      <c r="BL387" s="6" t="str">
        <f>IF(AND(BK387&gt;=0,BK387&lt;Pieņēmumi!$BY$46),0,
IF(AND(BK387&gt;= Pieņēmumi!$BY$46,BK387&lt;Pieņēmumi!$BY$47), "Mikro",
IF(AND(BK387&gt;=Pieņēmumi!$BY$47,BK387&lt;Pieņēmumi!$BY$48), "Mazs",
IF(AND(BK387&gt;=Pieņēmumi!$BY$48,BK387&lt;Pieņēmumi!$BY$49), "Vidējs","Liels"))))</f>
        <v>Mazs</v>
      </c>
      <c r="BM387" s="9">
        <f>IF(BL387="Mikro",Pieņēmumi!$BY$31*BJ387*0.5,
IF(BL387="Mazs",Pieņēmumi!$BY$31*BJ387,
IF(BL387="Vidējs",Pieņēmumi!$BY$32*BJ387,
IF(BL387="Liels",Pieņēmumi!$BY$34*BJ387,
0))))</f>
        <v>1.0893246187363834</v>
      </c>
      <c r="BN387" s="9">
        <f>IF(BL387="Mikro",Pieņēmumi!$BY$31*BJ387*0.5,0)</f>
        <v>0</v>
      </c>
      <c r="BO387">
        <v>18</v>
      </c>
      <c r="BP387">
        <v>1</v>
      </c>
      <c r="BQ387" s="2">
        <f t="shared" ref="BQ387:BQ397" si="309">BO387/BP387</f>
        <v>18</v>
      </c>
      <c r="BR387" s="6">
        <f>ROUNDUP(IF($A387=1,BO387/Pieņēmumi!$CJ$39,IF($A387=2,BO387/Pieņēmumi!$CJ$40,IF($A387=3,BO387/Pieņēmumi!$CJ$41,BO387/Pieņēmumi!$CJ$42))),$BR$10)</f>
        <v>1</v>
      </c>
      <c r="BS387" s="6">
        <f t="shared" si="269"/>
        <v>18</v>
      </c>
      <c r="BT387" s="6" t="str">
        <f>IF(AND(BS387&gt;=0,BS387&lt;Pieņēmumi!$CJ$46),0,
IF(AND(BS387&gt;= Pieņēmumi!$CJ$46,BS387&lt;Pieņēmumi!$CJ$47), "Mikro",
IF(AND(BS387&gt;=Pieņēmumi!$CJ$47,BS387&lt;Pieņēmumi!$CJ$48), "Mazs",
IF(AND(BS387&gt;=Pieņēmumi!$CJ$48,BS387&lt;Pieņēmumi!$CJ$49), "Vidējs","Liels"))))</f>
        <v>Vidējs</v>
      </c>
      <c r="BU387" s="9">
        <f>IF(BT387="Mikro",Pieņēmumi!$CJ$31*BR387*0.5,
IF(BT387="Mazs",Pieņēmumi!$CJ$31*BR387,
IF(BT387="Vidējs",Pieņēmumi!$CJ$32*BR387,
IF(BT387="Liels",Pieņēmumi!$CJ$34*BR387,
0))))</f>
        <v>1.2919896640826873</v>
      </c>
      <c r="BV387" s="9">
        <f>IF(BT387="Mikro",Pieņēmumi!$CJ$31*BR387*0.5,0)</f>
        <v>0</v>
      </c>
      <c r="BW387">
        <v>11</v>
      </c>
      <c r="BX387">
        <v>2</v>
      </c>
      <c r="BY387" s="2">
        <f>BW387/BX387</f>
        <v>5.5</v>
      </c>
      <c r="BZ387" s="6">
        <f>ROUNDUP(IF($A387=1,BW387/Pieņēmumi!$CU$42,IF($A387=2,BW387/Pieņēmumi!$CU$43,IF($A387=3,BW387/Pieņēmumi!$CU$44,BW387/Pieņēmumi!$CU$45))),$CH$10)</f>
        <v>1</v>
      </c>
      <c r="CA387" s="6">
        <f t="shared" si="270"/>
        <v>11</v>
      </c>
      <c r="CB387" s="6" t="str">
        <f>IF(AND(CA387&gt;=0,CA387&lt;Pieņēmumi!$CU$49),0,
IF(AND(CA387&gt;=Pieņēmumi!$CU$49,CA387&lt;Pieņēmumi!$CU$50),"Mazs",
IF(AND(CA387&gt;=Pieņēmumi!$CU$50,CA387&lt;Pieņēmumi!$CU$51),"Vidējs","Liels")))</f>
        <v>Mazs</v>
      </c>
      <c r="CC387" s="9">
        <f>IF(CB387="Mazs",Pieņēmumi!$CU$34*BZ387,IF(CB387="Vidējs",Pieņēmumi!$CU$35*BZ387,IF(CB387="Liels",Pieņēmumi!$CU$37*BZ387,0)))</f>
        <v>1.151571739807034</v>
      </c>
      <c r="CD387" s="9">
        <f>IF(CB387="Mazs",(Pieņēmumi!$CU$35-Pieņēmumi!$CU$34)*BZ387,0)</f>
        <v>0.23731714908185508</v>
      </c>
      <c r="CE387">
        <v>11</v>
      </c>
      <c r="CF387">
        <v>1</v>
      </c>
      <c r="CG387" s="2">
        <f>CE387/CF387</f>
        <v>11</v>
      </c>
      <c r="CH387" s="6">
        <f>ROUNDUP(IF($A387=1,CE387/Pieņēmumi!$DE$42,IF($A387=2,CE387/Pieņēmumi!$DE$43,IF($A387=3,CE387/Pieņēmumi!$DE$44,CE387/Pieņēmumi!$DE$45))),$CH$10)</f>
        <v>1</v>
      </c>
      <c r="CI387" s="6">
        <f t="shared" si="271"/>
        <v>11</v>
      </c>
      <c r="CJ387" s="6" t="str">
        <f>IF(AND(CI387&gt;=0,CI387&lt;Pieņēmumi!$DE$49),0,
IF(AND(CI387&gt;=Pieņēmumi!$DE$49,CI387&lt;Pieņēmumi!$DE$50),"Mazs",
IF(AND(CI387&gt;=Pieņēmumi!$DE$50,CI387&lt;Pieņēmumi!$DE$51),"Vidējs","Liels")))</f>
        <v>Mazs</v>
      </c>
      <c r="CK387" s="9">
        <f>IF(CJ387="Mazs",Pieņēmumi!$DE$34*CH387,IF(CJ387="Vidējs",Pieņēmumi!$DE$35*CH387,IF(CJ387="Liels",Pieņēmumi!$DE$37*CH387,0)))</f>
        <v>1.151571739807034</v>
      </c>
      <c r="CL387" s="9">
        <f>IF(CJ387="Mazs",(Pieņēmumi!$DE$35-Pieņēmumi!$DE$34)*CH387,0)</f>
        <v>0.23731714908185508</v>
      </c>
      <c r="CM387">
        <v>15</v>
      </c>
      <c r="CN387">
        <v>1</v>
      </c>
      <c r="CO387" s="2">
        <f>CM387/CN387</f>
        <v>15</v>
      </c>
      <c r="CP387" s="6">
        <f>ROUNDUP(IF($A387=1,CM387/Pieņēmumi!$DO$42,IF($A387=2,CM387/Pieņēmumi!$DO$43,IF($A387=3,CM387/Pieņēmumi!$DO$44,CM387/Pieņēmumi!$DO$45))),$CP$10)</f>
        <v>1</v>
      </c>
      <c r="CQ387" s="6">
        <f t="shared" si="272"/>
        <v>15</v>
      </c>
      <c r="CR387" s="6" t="str">
        <f>IF(AND(CQ387&gt;=0,CQ387&lt;Pieņēmumi!$DO$49),0,
IF(AND(CQ387&gt;=Pieņēmumi!$DO$49,CQ387&lt;Pieņēmumi!$DO$50),"Mazs",
IF(AND(CQ387&gt;=Pieņēmumi!$DO$50,CQ387&lt;Pieņēmumi!$DO$51),"Vidējs","Liels")))</f>
        <v>Vidējs</v>
      </c>
      <c r="CS387" s="9">
        <f>IF(CR387="Mazs",Pieņēmumi!$DO$34*CP387,IF(CR387="Vidējs",Pieņēmumi!$DO$35*CP387,IF(CR387="Liels",Pieņēmumi!$DO$37*CP387,0)))</f>
        <v>1.3888888888888891</v>
      </c>
      <c r="CT387" s="9">
        <f>IF(CR387="Mazs",(Pieņēmumi!$DO$35-Pieņēmumi!$DO$34)*CP387,0)</f>
        <v>0</v>
      </c>
      <c r="CU387" s="6">
        <f t="shared" si="273"/>
        <v>168</v>
      </c>
      <c r="CV387" s="6">
        <f t="shared" si="274"/>
        <v>13</v>
      </c>
      <c r="CW387" s="2">
        <f t="shared" si="275"/>
        <v>12.923076923076923</v>
      </c>
      <c r="CX387" t="str">
        <f t="shared" si="276"/>
        <v>Vidējā</v>
      </c>
    </row>
    <row r="388" spans="1:102" x14ac:dyDescent="0.25">
      <c r="A388" s="5">
        <v>3</v>
      </c>
      <c r="B388" s="23">
        <v>0.35229148489731754</v>
      </c>
      <c r="C388">
        <v>9</v>
      </c>
      <c r="D388">
        <v>1</v>
      </c>
      <c r="E388" s="2">
        <f t="shared" si="302"/>
        <v>9</v>
      </c>
      <c r="F388" s="6">
        <f>ROUNDUP(IF($A388=1,C388/Pieņēmumi!$B$39,IF($A388=2,C388/Pieņēmumi!$B$40,IF($A388=3,C388/Pieņēmumi!$B$41,C388/Pieņēmumi!$B$42))),$F$10)</f>
        <v>1</v>
      </c>
      <c r="G388" s="6">
        <f t="shared" si="261"/>
        <v>9</v>
      </c>
      <c r="H388" s="6" t="str">
        <f>IF(AND(G388&gt;=0,G388&lt;Pieņēmumi!$B$46),0,
IF(AND(G388&gt;= Pieņēmumi!$B$46,G388&lt;Pieņēmumi!$B$47), "Mikro",
IF(AND(G388&gt;=Pieņēmumi!$B$47,G388&lt;Pieņēmumi!$B$48), "Mazs",
IF(AND(G388&gt;=Pieņēmumi!$B$48,G388&lt;Pieņēmumi!$B$49), "Vidējs","Liels"))))</f>
        <v>Mazs</v>
      </c>
      <c r="I388" s="9">
        <f>IF(H388="Mikro",Pieņēmumi!$B$31*F388*0.5,
IF(H388="Mazs",Pieņēmumi!$B$31*F388,
IF(H388="Vidējs",Pieņēmumi!$B$32*F388,
IF(H388="Liels",Pieņēmumi!$B$34*F388,
0))))</f>
        <v>0.71584189231248063</v>
      </c>
      <c r="J388" s="9">
        <f>IF(H388="Mikro",Pieņēmumi!$B$31*F388*0.5,0)</f>
        <v>0</v>
      </c>
      <c r="K388">
        <v>11</v>
      </c>
      <c r="L388">
        <v>1</v>
      </c>
      <c r="M388" s="2">
        <f t="shared" si="303"/>
        <v>11</v>
      </c>
      <c r="N388" s="6">
        <f>ROUNDUP(IF($A388=1,K388/Pieņēmumi!$L$39,IF($A388=2,K388/Pieņēmumi!$L$40,IF($A388=3,K388/Pieņēmumi!$L$41,K388/Pieņēmumi!$L$42))),$N$10)</f>
        <v>1</v>
      </c>
      <c r="O388" s="6">
        <f t="shared" si="262"/>
        <v>11</v>
      </c>
      <c r="P388" s="6" t="str">
        <f>IF(AND(O388&gt;=0,O388&lt;Pieņēmumi!$L$46),0,
IF(AND(O388&gt;= Pieņēmumi!$L$46,O388&lt;Pieņēmumi!$L$47), "Mikro",
IF(AND(O388&gt;=Pieņēmumi!$L$47,O388&lt;Pieņēmumi!$L$48), "Mazs",
IF(AND(O388&gt;=Pieņēmumi!$L$48,O388&lt;Pieņēmumi!$L$49), "Vidējs","Liels"))))</f>
        <v>Mazs</v>
      </c>
      <c r="Q388" s="9">
        <f>IF(P388="Mikro",Pieņēmumi!$L$31*N388*0.5,
IF(P388="Mazs",Pieņēmumi!$L$31*N388,
IF(P388="Vidējs",Pieņēmumi!$L$32*N388,
IF(P388="Liels",Pieņēmumi!$L$34*N388,
0))))</f>
        <v>0.7469654528478058</v>
      </c>
      <c r="R388" s="9">
        <f>IF(P388="Mikro",Pieņēmumi!$L$31*N388*0.5,0)</f>
        <v>0</v>
      </c>
      <c r="S388">
        <v>8</v>
      </c>
      <c r="T388">
        <v>1</v>
      </c>
      <c r="U388" s="2">
        <f t="shared" si="304"/>
        <v>8</v>
      </c>
      <c r="V388" s="6">
        <f>ROUNDUP(IF($A388=1,S388/Pieņēmumi!$V$39,IF($A388=2,S388/Pieņēmumi!$V$40,IF($A388=3,S388/Pieņēmumi!$V$41,S388/Pieņēmumi!$V$42))),$V$10)</f>
        <v>1</v>
      </c>
      <c r="W388" s="6">
        <f t="shared" si="263"/>
        <v>8</v>
      </c>
      <c r="X388" s="6" t="str">
        <f>IF(AND(W388&gt;=0,W388&lt;Pieņēmumi!$V$46),0,
IF(AND(W388&gt;= Pieņēmumi!$V$46,W388&lt;Pieņēmumi!$V$47), "Mikro",
IF(AND(W388&gt;=Pieņēmumi!$V$47,W388&lt;Pieņēmumi!$V$48), "Mazs",
IF(AND(W388&gt;=Pieņēmumi!$V$48,W388&lt;Pieņēmumi!$V$49), "Vidējs","Liels"))))</f>
        <v>Mazs</v>
      </c>
      <c r="Y388" s="9">
        <f>IF(X388="Mikro",Pieņēmumi!$V$31*V388*0.5,
IF(X388="Mazs",Pieņēmumi!$V$31*V388,
IF(X388="Vidējs",Pieņēmumi!$V$32*V388,
IF(X388="Liels",Pieņēmumi!$V$34*V388,
0))))</f>
        <v>0.77808901338313108</v>
      </c>
      <c r="Z388" s="9">
        <f>IF(X388="Mikro",Pieņēmumi!$V$31*V388*0.5,0)</f>
        <v>0</v>
      </c>
      <c r="AA388">
        <v>14</v>
      </c>
      <c r="AB388">
        <v>1</v>
      </c>
      <c r="AC388" s="2">
        <f t="shared" si="307"/>
        <v>14</v>
      </c>
      <c r="AD388" s="6">
        <f>ROUNDUP(IF($A388=1,AA388/Pieņēmumi!$AF$39,IF($A388=2,AA388/Pieņēmumi!$AF$40,IF($A388=3,AA388/Pieņēmumi!$AF$41,AA388/Pieņēmumi!$AF$42))),$AD$10)</f>
        <v>1</v>
      </c>
      <c r="AE388" s="6">
        <f t="shared" si="264"/>
        <v>14</v>
      </c>
      <c r="AF388" s="6" t="str">
        <f>IF(AND(AE388&gt;=0,AE388&lt;Pieņēmumi!$AF$46),0,
IF(AND(AE388&gt;= Pieņēmumi!$AF$46,AE388&lt;Pieņēmumi!$AF$47), "Mikro",
IF(AND(AE388&gt;=Pieņēmumi!$AF$47,AE388&lt;Pieņēmumi!$AF$48), "Mazs",
IF(AND(AE388&gt;=Pieņēmumi!$AF$48,AE388&lt;Pieņēmumi!$AF$49), "Vidējs","Liels"))))</f>
        <v>Vidējs</v>
      </c>
      <c r="AG388" s="9">
        <f>IF(AF388="Mikro",Pieņēmumi!$AF$31*AD388*0.5,
IF(AF388="Mazs",Pieņēmumi!$AF$31*AD388,
IF(AF388="Vidējs",Pieņēmumi!$AF$32*AD388,
IF(AF388="Liels",Pieņēmumi!$AF$34*AD388,
0))))</f>
        <v>1.03359173126615</v>
      </c>
      <c r="AH388" s="9">
        <f>IF(AF388="Mikro",Pieņēmumi!$AF$31*AD388*0.5,0)</f>
        <v>0</v>
      </c>
      <c r="AI388">
        <v>11</v>
      </c>
      <c r="AJ388">
        <v>1</v>
      </c>
      <c r="AK388" s="2">
        <f t="shared" si="305"/>
        <v>11</v>
      </c>
      <c r="AL388" s="6">
        <f>ROUNDUP(IF($A388=1,AI388/Pieņēmumi!$AR$39,IF($A388=2,AI388/Pieņēmumi!$AR$40,IF($A388=3,AI388/Pieņēmumi!$AR$41,AI388/Pieņēmumi!$AR$42))),$AL$10)</f>
        <v>1</v>
      </c>
      <c r="AM388" s="6">
        <f t="shared" si="265"/>
        <v>11</v>
      </c>
      <c r="AN388" s="6" t="str">
        <f>IF(AND(AM388&gt;=0,AM388&lt;Pieņēmumi!$AR$46),0,
IF(AND(AM388&gt;= Pieņēmumi!$AR$46,AM388&lt;Pieņēmumi!$AR$47), "Mikro",
IF(AND(AM388&gt;=Pieņēmumi!$AR$47,AM388&lt;Pieņēmumi!$AR$48), "Mazs",
IF(AND(AM388&gt;=Pieņēmumi!$AR$48,AM388&lt;Pieņēmumi!$AR$49), "Vidējs","Liels"))))</f>
        <v>Mazs</v>
      </c>
      <c r="AO388" s="9">
        <f>IF(AN388="Mikro",Pieņēmumi!$AR$31*AL388*0.5,
IF(AN388="Mazs",Pieņēmumi!$AR$31*AL388,
IF(AN388="Vidējs",Pieņēmumi!$AR$32*AL388,
IF(AN388="Liels",Pieņēmumi!$AR$34*AL388,
0))))</f>
        <v>0.90258325552443208</v>
      </c>
      <c r="AP388" s="9">
        <f>IF(AN388="Mikro",Pieņēmumi!$AR$31*AL388*0.5,0)</f>
        <v>0</v>
      </c>
      <c r="AQ388">
        <v>18</v>
      </c>
      <c r="AR388">
        <v>1</v>
      </c>
      <c r="AS388" s="2">
        <f t="shared" si="306"/>
        <v>18</v>
      </c>
      <c r="AT388" s="6">
        <f>ROUNDUP(IF($A388=1,AQ388/Pieņēmumi!$BC$39,IF($A388=2,AQ388/Pieņēmumi!$BC$40,IF($A388=3,AQ388/Pieņēmumi!$BC$41,AQ388/Pieņēmumi!$BC$42))),$AT$10)</f>
        <v>1</v>
      </c>
      <c r="AU388" s="6">
        <f t="shared" si="266"/>
        <v>18</v>
      </c>
      <c r="AV388" s="6" t="str">
        <f>IF(AND(AU388&gt;=0,AU388&lt;Pieņēmumi!$BC$46),0,
IF(AND(AU388&gt;= Pieņēmumi!$BC$46,AU388&lt;Pieņēmumi!$BC$47), "Mikro",
IF(AND(AU388&gt;=Pieņēmumi!$BC$47,AU388&lt;Pieņēmumi!$BC$48), "Mazs",
IF(AND(AU388&gt;=Pieņēmumi!$BC$48,AU388&lt;Pieņēmumi!$BC$49), "Vidējs","Liels"))))</f>
        <v>Vidējs</v>
      </c>
      <c r="AW388" s="9">
        <f>IF(AV388="Mikro",Pieņēmumi!$BC$31*AT388*0.5,
IF(AV388="Mazs",Pieņēmumi!$BC$31*AT388,
IF(AV388="Vidējs",Pieņēmumi!$BC$32*AT388,
IF(AV388="Liels",Pieņēmumi!$BC$34*AT388,
0))))</f>
        <v>1.1627906976744187</v>
      </c>
      <c r="AX388" s="9">
        <f>IF(AV388="Mikro",Pieņēmumi!$BC$31*AT388*0.5,0)</f>
        <v>0</v>
      </c>
      <c r="AY388">
        <v>21</v>
      </c>
      <c r="AZ388">
        <v>1</v>
      </c>
      <c r="BA388" s="2">
        <f t="shared" si="301"/>
        <v>21</v>
      </c>
      <c r="BB388" s="6">
        <f>ROUNDUP(IF($A388=1,AY388/Pieņēmumi!$BN$39,IF($A388=2,AY388/Pieņēmumi!$BN$40,IF($A388=3,AY388/Pieņēmumi!$BN$41,AY388/Pieņēmumi!$BN$42))),$BB$10)</f>
        <v>1</v>
      </c>
      <c r="BC388" s="6">
        <f t="shared" si="267"/>
        <v>21</v>
      </c>
      <c r="BD388" s="6" t="str">
        <f>IF(AND(BC388&gt;=0,BC388&lt;Pieņēmumi!$BN$46),0,
IF(AND(BC388&gt;= Pieņēmumi!$BN$46,BC388&lt;Pieņēmumi!$BN$47), "Mikro",
IF(AND(BC388&gt;=Pieņēmumi!$BN$47,BC388&lt;Pieņēmumi!$BN$48), "Mazs",
IF(AND(BC388&gt;=Pieņēmumi!$BN$48,BC388&lt;Pieņēmumi!$BN$49), "Vidējs","Liels"))))</f>
        <v>Liels</v>
      </c>
      <c r="BE388" s="9">
        <f>IF(BD388="Mikro",Pieņēmumi!$BN$31*BB388*0.5,
IF(BD388="Mazs",Pieņēmumi!$BN$31*BB388,
IF(BD388="Vidējs",Pieņēmumi!$BN$32*BB388,
IF(BD388="Liels",Pieņēmumi!$BN$34*BB388,
0))))</f>
        <v>1.5873015873015872</v>
      </c>
      <c r="BF388" s="9">
        <f>IF(BD388="Mikro",Pieņēmumi!$BN$31*BB388*0.5,0)</f>
        <v>0</v>
      </c>
      <c r="BG388">
        <v>13</v>
      </c>
      <c r="BH388">
        <v>1</v>
      </c>
      <c r="BI388" s="2">
        <f t="shared" si="308"/>
        <v>13</v>
      </c>
      <c r="BJ388" s="6">
        <f>ROUNDUP(IF($A388=1,BG388/Pieņēmumi!$BY$39,IF($A388=2,BG388/Pieņēmumi!$BY$40,IF($A388=3,BG388/Pieņēmumi!$BY$41,BG388/Pieņēmumi!$BY$42))),$BJ$10)</f>
        <v>1</v>
      </c>
      <c r="BK388" s="6">
        <f t="shared" si="268"/>
        <v>13</v>
      </c>
      <c r="BL388" s="6" t="str">
        <f>IF(AND(BK388&gt;=0,BK388&lt;Pieņēmumi!$BY$46),0,
IF(AND(BK388&gt;= Pieņēmumi!$BY$46,BK388&lt;Pieņēmumi!$BY$47), "Mikro",
IF(AND(BK388&gt;=Pieņēmumi!$BY$47,BK388&lt;Pieņēmumi!$BY$48), "Mazs",
IF(AND(BK388&gt;=Pieņēmumi!$BY$48,BK388&lt;Pieņēmumi!$BY$49), "Vidējs","Liels"))))</f>
        <v>Vidējs</v>
      </c>
      <c r="BM388" s="9">
        <f>IF(BL388="Mikro",Pieņēmumi!$BY$31*BJ388*0.5,
IF(BL388="Mazs",Pieņēmumi!$BY$31*BJ388,
IF(BL388="Vidējs",Pieņēmumi!$BY$32*BJ388,
IF(BL388="Liels",Pieņēmumi!$BY$34*BJ388,
0))))</f>
        <v>1.2919896640826873</v>
      </c>
      <c r="BN388" s="9">
        <f>IF(BL388="Mikro",Pieņēmumi!$BY$31*BJ388*0.5,0)</f>
        <v>0</v>
      </c>
      <c r="BO388">
        <v>16</v>
      </c>
      <c r="BP388">
        <v>1</v>
      </c>
      <c r="BQ388" s="2">
        <f t="shared" si="309"/>
        <v>16</v>
      </c>
      <c r="BR388" s="6">
        <f>ROUNDUP(IF($A388=1,BO388/Pieņēmumi!$CJ$39,IF($A388=2,BO388/Pieņēmumi!$CJ$40,IF($A388=3,BO388/Pieņēmumi!$CJ$41,BO388/Pieņēmumi!$CJ$42))),$BR$10)</f>
        <v>1</v>
      </c>
      <c r="BS388" s="6">
        <f t="shared" si="269"/>
        <v>16</v>
      </c>
      <c r="BT388" s="6" t="str">
        <f>IF(AND(BS388&gt;=0,BS388&lt;Pieņēmumi!$CJ$46),0,
IF(AND(BS388&gt;= Pieņēmumi!$CJ$46,BS388&lt;Pieņēmumi!$CJ$47), "Mikro",
IF(AND(BS388&gt;=Pieņēmumi!$CJ$47,BS388&lt;Pieņēmumi!$CJ$48), "Mazs",
IF(AND(BS388&gt;=Pieņēmumi!$CJ$48,BS388&lt;Pieņēmumi!$CJ$49), "Vidējs","Liels"))))</f>
        <v>Vidējs</v>
      </c>
      <c r="BU388" s="9">
        <f>IF(BT388="Mikro",Pieņēmumi!$CJ$31*BR388*0.5,
IF(BT388="Mazs",Pieņēmumi!$CJ$31*BR388,
IF(BT388="Vidējs",Pieņēmumi!$CJ$32*BR388,
IF(BT388="Liels",Pieņēmumi!$CJ$34*BR388,
0))))</f>
        <v>1.2919896640826873</v>
      </c>
      <c r="BV388" s="9">
        <f>IF(BT388="Mikro",Pieņēmumi!$CJ$31*BR388*0.5,0)</f>
        <v>0</v>
      </c>
      <c r="BW388">
        <v>0</v>
      </c>
      <c r="BX388">
        <v>0</v>
      </c>
      <c r="BY388" s="2">
        <v>0</v>
      </c>
      <c r="BZ388" s="6">
        <f>ROUNDUP(IF($A388=1,BW388/Pieņēmumi!$CU$42,IF($A388=2,BW388/Pieņēmumi!$CU$43,IF($A388=3,BW388/Pieņēmumi!$CU$44,BW388/Pieņēmumi!$CU$45))),$CH$10)</f>
        <v>0</v>
      </c>
      <c r="CA388" s="6">
        <f t="shared" si="270"/>
        <v>0</v>
      </c>
      <c r="CB388" s="6">
        <f>IF(AND(CA388&gt;=0,CA388&lt;Pieņēmumi!$CU$49),0,
IF(AND(CA388&gt;=Pieņēmumi!$CU$49,CA388&lt;Pieņēmumi!$CU$50),"Mazs",
IF(AND(CA388&gt;=Pieņēmumi!$CU$50,CA388&lt;Pieņēmumi!$CU$51),"Vidējs","Liels")))</f>
        <v>0</v>
      </c>
      <c r="CC388" s="9">
        <f>IF(CB388="Mazs",Pieņēmumi!$CU$34*BZ388,IF(CB388="Vidējs",Pieņēmumi!$CU$35*BZ388,IF(CB388="Liels",Pieņēmumi!$CU$37*BZ388,0)))</f>
        <v>0</v>
      </c>
      <c r="CD388" s="9">
        <f>IF(CB388="Mazs",(Pieņēmumi!$CU$35-Pieņēmumi!$CU$34)*BZ388,0)</f>
        <v>0</v>
      </c>
      <c r="CE388">
        <v>0</v>
      </c>
      <c r="CF388">
        <v>0</v>
      </c>
      <c r="CG388" s="2">
        <v>0</v>
      </c>
      <c r="CH388" s="6">
        <f>ROUNDUP(IF($A388=1,CE388/Pieņēmumi!$DE$42,IF($A388=2,CE388/Pieņēmumi!$DE$43,IF($A388=3,CE388/Pieņēmumi!$DE$44,CE388/Pieņēmumi!$DE$45))),$CH$10)</f>
        <v>0</v>
      </c>
      <c r="CI388" s="6">
        <f t="shared" si="271"/>
        <v>0</v>
      </c>
      <c r="CJ388" s="6">
        <f>IF(AND(CI388&gt;=0,CI388&lt;Pieņēmumi!$DE$49),0,
IF(AND(CI388&gt;=Pieņēmumi!$DE$49,CI388&lt;Pieņēmumi!$DE$50),"Mazs",
IF(AND(CI388&gt;=Pieņēmumi!$DE$50,CI388&lt;Pieņēmumi!$DE$51),"Vidējs","Liels")))</f>
        <v>0</v>
      </c>
      <c r="CK388" s="9">
        <f>IF(CJ388="Mazs",Pieņēmumi!$DE$34*CH388,IF(CJ388="Vidējs",Pieņēmumi!$DE$35*CH388,IF(CJ388="Liels",Pieņēmumi!$DE$37*CH388,0)))</f>
        <v>0</v>
      </c>
      <c r="CL388" s="9">
        <f>IF(CJ388="Mazs",(Pieņēmumi!$DE$35-Pieņēmumi!$DE$34)*CH388,0)</f>
        <v>0</v>
      </c>
      <c r="CM388">
        <v>0</v>
      </c>
      <c r="CN388">
        <v>0</v>
      </c>
      <c r="CO388" s="2">
        <v>0</v>
      </c>
      <c r="CP388" s="6">
        <f>ROUNDUP(IF($A388=1,CM388/Pieņēmumi!$DO$42,IF($A388=2,CM388/Pieņēmumi!$DO$43,IF($A388=3,CM388/Pieņēmumi!$DO$44,CM388/Pieņēmumi!$DO$45))),$CP$10)</f>
        <v>0</v>
      </c>
      <c r="CQ388" s="6">
        <f t="shared" si="272"/>
        <v>0</v>
      </c>
      <c r="CR388" s="6">
        <f>IF(AND(CQ388&gt;=0,CQ388&lt;Pieņēmumi!$DO$49),0,
IF(AND(CQ388&gt;=Pieņēmumi!$DO$49,CQ388&lt;Pieņēmumi!$DO$50),"Mazs",
IF(AND(CQ388&gt;=Pieņēmumi!$DO$50,CQ388&lt;Pieņēmumi!$DO$51),"Vidējs","Liels")))</f>
        <v>0</v>
      </c>
      <c r="CS388" s="9">
        <f>IF(CR388="Mazs",Pieņēmumi!$DO$34*CP388,IF(CR388="Vidējs",Pieņēmumi!$DO$35*CP388,IF(CR388="Liels",Pieņēmumi!$DO$37*CP388,0)))</f>
        <v>0</v>
      </c>
      <c r="CT388" s="9">
        <f>IF(CR388="Mazs",(Pieņēmumi!$DO$35-Pieņēmumi!$DO$34)*CP388,0)</f>
        <v>0</v>
      </c>
      <c r="CU388" s="6">
        <f t="shared" si="273"/>
        <v>121</v>
      </c>
      <c r="CV388" s="6">
        <f t="shared" si="274"/>
        <v>9</v>
      </c>
      <c r="CW388" s="2">
        <f t="shared" si="275"/>
        <v>13.444444444444445</v>
      </c>
      <c r="CX388" t="str">
        <f t="shared" si="276"/>
        <v>Vidējā</v>
      </c>
    </row>
    <row r="389" spans="1:102" x14ac:dyDescent="0.25">
      <c r="A389" s="5">
        <v>1</v>
      </c>
      <c r="B389" s="24">
        <v>0.35023772610835457</v>
      </c>
      <c r="C389" s="5">
        <v>50</v>
      </c>
      <c r="D389" s="5">
        <v>3</v>
      </c>
      <c r="E389" s="2">
        <f t="shared" si="302"/>
        <v>16.666666666666668</v>
      </c>
      <c r="F389" s="6">
        <f>ROUNDUP(IF($A389=1,C389/Pieņēmumi!$B$39,IF($A389=2,C389/Pieņēmumi!$B$40,IF($A389=3,C389/Pieņēmumi!$B$41,C389/Pieņēmumi!$B$42))),$F$10)</f>
        <v>3</v>
      </c>
      <c r="G389" s="6">
        <f t="shared" si="261"/>
        <v>16.666666666666668</v>
      </c>
      <c r="H389" s="6" t="str">
        <f>IF(AND(G389&gt;=0,G389&lt;Pieņēmumi!$B$46),0,
IF(AND(G389&gt;= Pieņēmumi!$B$46,G389&lt;Pieņēmumi!$B$47), "Mikro",
IF(AND(G389&gt;=Pieņēmumi!$B$47,G389&lt;Pieņēmumi!$B$48), "Mazs",
IF(AND(G389&gt;=Pieņēmumi!$B$48,G389&lt;Pieņēmumi!$B$49), "Vidējs","Liels"))))</f>
        <v>Vidējs</v>
      </c>
      <c r="I389" s="9">
        <f>IF(H389="Mikro",Pieņēmumi!$B$31*F389*0.5,
IF(H389="Mazs",Pieņēmumi!$B$31*F389,
IF(H389="Vidējs",Pieņēmumi!$B$32*F389,
IF(H389="Liels",Pieņēmumi!$B$34*F389,
0))))</f>
        <v>2.4224806201550386</v>
      </c>
      <c r="J389" s="9">
        <f>IF(H389="Mikro",Pieņēmumi!$B$31*F389*0.5,0)</f>
        <v>0</v>
      </c>
      <c r="K389" s="5">
        <v>57</v>
      </c>
      <c r="L389" s="5">
        <v>3</v>
      </c>
      <c r="M389" s="2">
        <f t="shared" si="303"/>
        <v>19</v>
      </c>
      <c r="N389" s="6">
        <f>ROUNDUP(IF($A389=1,K389/Pieņēmumi!$L$39,IF($A389=2,K389/Pieņēmumi!$L$40,IF($A389=3,K389/Pieņēmumi!$L$41,K389/Pieņēmumi!$L$42))),$N$10)</f>
        <v>3</v>
      </c>
      <c r="O389" s="6">
        <f t="shared" si="262"/>
        <v>19</v>
      </c>
      <c r="P389" s="6" t="str">
        <f>IF(AND(O389&gt;=0,O389&lt;Pieņēmumi!$L$46),0,
IF(AND(O389&gt;= Pieņēmumi!$L$46,O389&lt;Pieņēmumi!$L$47), "Mikro",
IF(AND(O389&gt;=Pieņēmumi!$L$47,O389&lt;Pieņēmumi!$L$48), "Mazs",
IF(AND(O389&gt;=Pieņēmumi!$L$48,O389&lt;Pieņēmumi!$L$49), "Vidējs","Liels"))))</f>
        <v>Vidējs</v>
      </c>
      <c r="Q389" s="9">
        <f>IF(P389="Mikro",Pieņēmumi!$L$31*N389*0.5,
IF(P389="Mazs",Pieņēmumi!$L$31*N389,
IF(P389="Vidējs",Pieņēmumi!$L$32*N389,
IF(P389="Liels",Pieņēmumi!$L$34*N389,
0))))</f>
        <v>2.5193798449612408</v>
      </c>
      <c r="R389" s="9">
        <f>IF(P389="Mikro",Pieņēmumi!$L$31*N389*0.5,0)</f>
        <v>0</v>
      </c>
      <c r="S389" s="5">
        <v>31</v>
      </c>
      <c r="T389" s="5">
        <v>2</v>
      </c>
      <c r="U389" s="2">
        <f t="shared" si="304"/>
        <v>15.5</v>
      </c>
      <c r="V389" s="6">
        <f>ROUNDUP(IF($A389=1,S389/Pieņēmumi!$V$39,IF($A389=2,S389/Pieņēmumi!$V$40,IF($A389=3,S389/Pieņēmumi!$V$41,S389/Pieņēmumi!$V$42))),$V$10)</f>
        <v>2</v>
      </c>
      <c r="W389" s="6">
        <f t="shared" si="263"/>
        <v>15.5</v>
      </c>
      <c r="X389" s="6" t="str">
        <f>IF(AND(W389&gt;=0,W389&lt;Pieņēmumi!$V$46),0,
IF(AND(W389&gt;= Pieņēmumi!$V$46,W389&lt;Pieņēmumi!$V$47), "Mikro",
IF(AND(W389&gt;=Pieņēmumi!$V$47,W389&lt;Pieņēmumi!$V$48), "Mazs",
IF(AND(W389&gt;=Pieņēmumi!$V$48,W389&lt;Pieņēmumi!$V$49), "Vidējs","Liels"))))</f>
        <v>Vidējs</v>
      </c>
      <c r="Y389" s="9">
        <f>IF(X389="Mikro",Pieņēmumi!$V$31*V389*0.5,
IF(X389="Mazs",Pieņēmumi!$V$31*V389,
IF(X389="Vidējs",Pieņēmumi!$V$32*V389,
IF(X389="Liels",Pieņēmumi!$V$34*V389,
0))))</f>
        <v>1.7441860465116281</v>
      </c>
      <c r="Z389" s="9">
        <f>IF(X389="Mikro",Pieņēmumi!$V$31*V389*0.5,0)</f>
        <v>0</v>
      </c>
      <c r="AA389" s="5">
        <v>44</v>
      </c>
      <c r="AB389" s="5">
        <v>2</v>
      </c>
      <c r="AC389" s="2">
        <f t="shared" si="307"/>
        <v>22</v>
      </c>
      <c r="AD389" s="6">
        <f>ROUNDUP(IF($A389=1,AA389/Pieņēmumi!$AF$39,IF($A389=2,AA389/Pieņēmumi!$AF$40,IF($A389=3,AA389/Pieņēmumi!$AF$41,AA389/Pieņēmumi!$AF$42))),$AD$10)</f>
        <v>3</v>
      </c>
      <c r="AE389" s="6">
        <f t="shared" si="264"/>
        <v>14.666666666666666</v>
      </c>
      <c r="AF389" s="6" t="str">
        <f>IF(AND(AE389&gt;=0,AE389&lt;Pieņēmumi!$AF$46),0,
IF(AND(AE389&gt;= Pieņēmumi!$AF$46,AE389&lt;Pieņēmumi!$AF$47), "Mikro",
IF(AND(AE389&gt;=Pieņēmumi!$AF$47,AE389&lt;Pieņēmumi!$AF$48), "Mazs",
IF(AND(AE389&gt;=Pieņēmumi!$AF$48,AE389&lt;Pieņēmumi!$AF$49), "Vidējs","Liels"))))</f>
        <v>Vidējs</v>
      </c>
      <c r="AG389" s="9">
        <f>IF(AF389="Mikro",Pieņēmumi!$AF$31*AD389*0.5,
IF(AF389="Mazs",Pieņēmumi!$AF$31*AD389,
IF(AF389="Vidējs",Pieņēmumi!$AF$32*AD389,
IF(AF389="Liels",Pieņēmumi!$AF$34*AD389,
0))))</f>
        <v>3.1007751937984498</v>
      </c>
      <c r="AH389" s="9">
        <f>IF(AF389="Mikro",Pieņēmumi!$AF$31*AD389*0.5,0)</f>
        <v>0</v>
      </c>
      <c r="AI389" s="5">
        <v>35</v>
      </c>
      <c r="AJ389" s="5">
        <v>2</v>
      </c>
      <c r="AK389" s="2">
        <f t="shared" si="305"/>
        <v>17.5</v>
      </c>
      <c r="AL389" s="6">
        <f>ROUNDUP(IF($A389=1,AI389/Pieņēmumi!$AR$39,IF($A389=2,AI389/Pieņēmumi!$AR$40,IF($A389=3,AI389/Pieņēmumi!$AR$41,AI389/Pieņēmumi!$AR$42))),$AL$10)</f>
        <v>2</v>
      </c>
      <c r="AM389" s="6">
        <f t="shared" si="265"/>
        <v>17.5</v>
      </c>
      <c r="AN389" s="6" t="str">
        <f>IF(AND(AM389&gt;=0,AM389&lt;Pieņēmumi!$AR$46),0,
IF(AND(AM389&gt;= Pieņēmumi!$AR$46,AM389&lt;Pieņēmumi!$AR$47), "Mikro",
IF(AND(AM389&gt;=Pieņēmumi!$AR$47,AM389&lt;Pieņēmumi!$AR$48), "Mazs",
IF(AND(AM389&gt;=Pieņēmumi!$AR$48,AM389&lt;Pieņēmumi!$AR$49), "Vidējs","Liels"))))</f>
        <v>Vidējs</v>
      </c>
      <c r="AO389" s="9">
        <f>IF(AN389="Mikro",Pieņēmumi!$AR$31*AL389*0.5,
IF(AN389="Mazs",Pieņēmumi!$AR$31*AL389,
IF(AN389="Vidējs",Pieņēmumi!$AR$32*AL389,
IF(AN389="Liels",Pieņēmumi!$AR$34*AL389,
0))))</f>
        <v>2.1963824289405687</v>
      </c>
      <c r="AP389" s="9">
        <f>IF(AN389="Mikro",Pieņēmumi!$AR$31*AL389*0.5,0)</f>
        <v>0</v>
      </c>
      <c r="AQ389" s="5">
        <v>43</v>
      </c>
      <c r="AR389" s="5">
        <v>2</v>
      </c>
      <c r="AS389" s="2">
        <f t="shared" si="306"/>
        <v>21.5</v>
      </c>
      <c r="AT389" s="6">
        <f>ROUNDUP(IF($A389=1,AQ389/Pieņēmumi!$BC$39,IF($A389=2,AQ389/Pieņēmumi!$BC$40,IF($A389=3,AQ389/Pieņēmumi!$BC$41,AQ389/Pieņēmumi!$BC$42))),$AT$10)</f>
        <v>2</v>
      </c>
      <c r="AU389" s="6">
        <f t="shared" si="266"/>
        <v>21.5</v>
      </c>
      <c r="AV389" s="6" t="str">
        <f>IF(AND(AU389&gt;=0,AU389&lt;Pieņēmumi!$BC$46),0,
IF(AND(AU389&gt;= Pieņēmumi!$BC$46,AU389&lt;Pieņēmumi!$BC$47), "Mikro",
IF(AND(AU389&gt;=Pieņēmumi!$BC$47,AU389&lt;Pieņēmumi!$BC$48), "Mazs",
IF(AND(AU389&gt;=Pieņēmumi!$BC$48,AU389&lt;Pieņēmumi!$BC$49), "Vidējs","Liels"))))</f>
        <v>Liels</v>
      </c>
      <c r="AW389" s="9">
        <f>IF(AV389="Mikro",Pieņēmumi!$BC$31*AT389*0.5,
IF(AV389="Mazs",Pieņēmumi!$BC$31*AT389,
IF(AV389="Vidējs",Pieņēmumi!$BC$32*AT389,
IF(AV389="Liels",Pieņēmumi!$BC$34*AT389,
0))))</f>
        <v>3.0303030303030303</v>
      </c>
      <c r="AX389" s="9">
        <f>IF(AV389="Mikro",Pieņēmumi!$BC$31*AT389*0.5,0)</f>
        <v>0</v>
      </c>
      <c r="AY389" s="5">
        <v>39</v>
      </c>
      <c r="AZ389" s="5">
        <v>2</v>
      </c>
      <c r="BA389" s="2">
        <f t="shared" si="301"/>
        <v>19.5</v>
      </c>
      <c r="BB389" s="6">
        <f>ROUNDUP(IF($A389=1,AY389/Pieņēmumi!$BN$39,IF($A389=2,AY389/Pieņēmumi!$BN$40,IF($A389=3,AY389/Pieņēmumi!$BN$41,AY389/Pieņēmumi!$BN$42))),$BB$10)</f>
        <v>2</v>
      </c>
      <c r="BC389" s="6">
        <f t="shared" si="267"/>
        <v>19.5</v>
      </c>
      <c r="BD389" s="6" t="str">
        <f>IF(AND(BC389&gt;=0,BC389&lt;Pieņēmumi!$BN$46),0,
IF(AND(BC389&gt;= Pieņēmumi!$BN$46,BC389&lt;Pieņēmumi!$BN$47), "Mikro",
IF(AND(BC389&gt;=Pieņēmumi!$BN$47,BC389&lt;Pieņēmumi!$BN$48), "Mazs",
IF(AND(BC389&gt;=Pieņēmumi!$BN$48,BC389&lt;Pieņēmumi!$BN$49), "Vidējs","Liels"))))</f>
        <v>Vidējs</v>
      </c>
      <c r="BE389" s="9">
        <f>IF(BD389="Mikro",Pieņēmumi!$BN$31*BB389*0.5,
IF(BD389="Mazs",Pieņēmumi!$BN$31*BB389,
IF(BD389="Vidējs",Pieņēmumi!$BN$32*BB389,
IF(BD389="Liels",Pieņēmumi!$BN$34*BB389,
0))))</f>
        <v>2.454780361757106</v>
      </c>
      <c r="BF389" s="9">
        <f>IF(BD389="Mikro",Pieņēmumi!$BN$31*BB389*0.5,0)</f>
        <v>0</v>
      </c>
      <c r="BG389" s="5">
        <v>24</v>
      </c>
      <c r="BH389" s="5">
        <v>1</v>
      </c>
      <c r="BI389" s="2">
        <f t="shared" si="308"/>
        <v>24</v>
      </c>
      <c r="BJ389" s="6">
        <f>ROUNDUP(IF($A389=1,BG389/Pieņēmumi!$BY$39,IF($A389=2,BG389/Pieņēmumi!$BY$40,IF($A389=3,BG389/Pieņēmumi!$BY$41,BG389/Pieņēmumi!$BY$42))),$BJ$10)</f>
        <v>1</v>
      </c>
      <c r="BK389" s="6">
        <f t="shared" si="268"/>
        <v>24</v>
      </c>
      <c r="BL389" s="6" t="str">
        <f>IF(AND(BK389&gt;=0,BK389&lt;Pieņēmumi!$BY$46),0,
IF(AND(BK389&gt;= Pieņēmumi!$BY$46,BK389&lt;Pieņēmumi!$BY$47), "Mikro",
IF(AND(BK389&gt;=Pieņēmumi!$BY$47,BK389&lt;Pieņēmumi!$BY$48), "Mazs",
IF(AND(BK389&gt;=Pieņēmumi!$BY$48,BK389&lt;Pieņēmumi!$BY$49), "Vidējs","Liels"))))</f>
        <v>Liels</v>
      </c>
      <c r="BM389" s="9">
        <f>IF(BL389="Mikro",Pieņēmumi!$BY$31*BJ389*0.5,
IF(BL389="Mazs",Pieņēmumi!$BY$31*BJ389,
IF(BL389="Vidējs",Pieņēmumi!$BY$32*BJ389,
IF(BL389="Liels",Pieņēmumi!$BY$34*BJ389,
0))))</f>
        <v>1.6594516594516593</v>
      </c>
      <c r="BN389" s="9">
        <f>IF(BL389="Mikro",Pieņēmumi!$BY$31*BJ389*0.5,0)</f>
        <v>0</v>
      </c>
      <c r="BO389" s="5">
        <v>27</v>
      </c>
      <c r="BP389" s="5">
        <v>1</v>
      </c>
      <c r="BQ389" s="2">
        <f t="shared" si="309"/>
        <v>27</v>
      </c>
      <c r="BR389" s="6">
        <f>ROUNDUP(IF($A389=1,BO389/Pieņēmumi!$CJ$39,IF($A389=2,BO389/Pieņēmumi!$CJ$40,IF($A389=3,BO389/Pieņēmumi!$CJ$41,BO389/Pieņēmumi!$CJ$42))),$BR$10)</f>
        <v>2</v>
      </c>
      <c r="BS389" s="6">
        <f t="shared" si="269"/>
        <v>13.5</v>
      </c>
      <c r="BT389" s="6" t="str">
        <f>IF(AND(BS389&gt;=0,BS389&lt;Pieņēmumi!$CJ$46),0,
IF(AND(BS389&gt;= Pieņēmumi!$CJ$46,BS389&lt;Pieņēmumi!$CJ$47), "Mikro",
IF(AND(BS389&gt;=Pieņēmumi!$CJ$47,BS389&lt;Pieņēmumi!$CJ$48), "Mazs",
IF(AND(BS389&gt;=Pieņēmumi!$CJ$48,BS389&lt;Pieņēmumi!$CJ$49), "Vidējs","Liels"))))</f>
        <v>Vidējs</v>
      </c>
      <c r="BU389" s="9">
        <f>IF(BT389="Mikro",Pieņēmumi!$CJ$31*BR389*0.5,
IF(BT389="Mazs",Pieņēmumi!$CJ$31*BR389,
IF(BT389="Vidējs",Pieņēmumi!$CJ$32*BR389,
IF(BT389="Liels",Pieņēmumi!$CJ$34*BR389,
0))))</f>
        <v>2.5839793281653747</v>
      </c>
      <c r="BV389" s="9">
        <f>IF(BT389="Mikro",Pieņēmumi!$CJ$31*BR389*0.5,0)</f>
        <v>0</v>
      </c>
      <c r="BW389" s="5">
        <v>21</v>
      </c>
      <c r="BX389" s="5">
        <v>1</v>
      </c>
      <c r="BY389" s="2">
        <f>BW389/BX389</f>
        <v>21</v>
      </c>
      <c r="BZ389" s="6">
        <f>ROUNDUP(IF($A389=1,BW389/Pieņēmumi!$CU$42,IF($A389=2,BW389/Pieņēmumi!$CU$43,IF($A389=3,BW389/Pieņēmumi!$CU$44,BW389/Pieņēmumi!$CU$45))),$CH$10)</f>
        <v>1</v>
      </c>
      <c r="CA389" s="6">
        <f t="shared" si="270"/>
        <v>21</v>
      </c>
      <c r="CB389" s="6" t="str">
        <f>IF(AND(CA389&gt;=0,CA389&lt;Pieņēmumi!$CU$49),0,
IF(AND(CA389&gt;=Pieņēmumi!$CU$49,CA389&lt;Pieņēmumi!$CU$50),"Mazs",
IF(AND(CA389&gt;=Pieņēmumi!$CU$50,CA389&lt;Pieņēmumi!$CU$51),"Vidējs","Liels")))</f>
        <v>Liels</v>
      </c>
      <c r="CC389" s="9">
        <f>IF(CB389="Mazs",Pieņēmumi!$CU$34*BZ389,IF(CB389="Vidējs",Pieņēmumi!$CU$35*BZ389,IF(CB389="Liels",Pieņēmumi!$CU$37*BZ389,0)))</f>
        <v>1.7676767676767675</v>
      </c>
      <c r="CD389" s="9">
        <f>IF(CB389="Mazs",(Pieņēmumi!$CU$35-Pieņēmumi!$CU$34)*BZ389,0)</f>
        <v>0</v>
      </c>
      <c r="CE389" s="5">
        <v>25</v>
      </c>
      <c r="CF389" s="5">
        <v>1</v>
      </c>
      <c r="CG389" s="2">
        <f>CE389/CF389</f>
        <v>25</v>
      </c>
      <c r="CH389" s="6">
        <f>ROUNDUP(IF($A389=1,CE389/Pieņēmumi!$DE$42,IF($A389=2,CE389/Pieņēmumi!$DE$43,IF($A389=3,CE389/Pieņēmumi!$DE$44,CE389/Pieņēmumi!$DE$45))),$CH$10)</f>
        <v>1</v>
      </c>
      <c r="CI389" s="6">
        <f t="shared" si="271"/>
        <v>25</v>
      </c>
      <c r="CJ389" s="6" t="str">
        <f>IF(AND(CI389&gt;=0,CI389&lt;Pieņēmumi!$DE$49),0,
IF(AND(CI389&gt;=Pieņēmumi!$DE$49,CI389&lt;Pieņēmumi!$DE$50),"Mazs",
IF(AND(CI389&gt;=Pieņēmumi!$DE$50,CI389&lt;Pieņēmumi!$DE$51),"Vidējs","Liels")))</f>
        <v>Liels</v>
      </c>
      <c r="CK389" s="9">
        <f>IF(CJ389="Mazs",Pieņēmumi!$DE$34*CH389,IF(CJ389="Vidējs",Pieņēmumi!$DE$35*CH389,IF(CJ389="Liels",Pieņēmumi!$DE$37*CH389,0)))</f>
        <v>1.7676767676767675</v>
      </c>
      <c r="CL389" s="9">
        <f>IF(CJ389="Mazs",(Pieņēmumi!$DE$35-Pieņēmumi!$DE$34)*CH389,0)</f>
        <v>0</v>
      </c>
      <c r="CM389" s="5">
        <v>14</v>
      </c>
      <c r="CN389" s="5">
        <v>1</v>
      </c>
      <c r="CO389" s="2">
        <f>CM389/CN389</f>
        <v>14</v>
      </c>
      <c r="CP389" s="6">
        <f>ROUNDUP(IF($A389=1,CM389/Pieņēmumi!$DO$42,IF($A389=2,CM389/Pieņēmumi!$DO$43,IF($A389=3,CM389/Pieņēmumi!$DO$44,CM389/Pieņēmumi!$DO$45))),$CP$10)</f>
        <v>1</v>
      </c>
      <c r="CQ389" s="6">
        <f t="shared" si="272"/>
        <v>14</v>
      </c>
      <c r="CR389" s="6" t="str">
        <f>IF(AND(CQ389&gt;=0,CQ389&lt;Pieņēmumi!$DO$49),0,
IF(AND(CQ389&gt;=Pieņēmumi!$DO$49,CQ389&lt;Pieņēmumi!$DO$50),"Mazs",
IF(AND(CQ389&gt;=Pieņēmumi!$DO$50,CQ389&lt;Pieņēmumi!$DO$51),"Vidējs","Liels")))</f>
        <v>Vidējs</v>
      </c>
      <c r="CS389" s="9">
        <f>IF(CR389="Mazs",Pieņēmumi!$DO$34*CP389,IF(CR389="Vidējs",Pieņēmumi!$DO$35*CP389,IF(CR389="Liels",Pieņēmumi!$DO$37*CP389,0)))</f>
        <v>1.3888888888888891</v>
      </c>
      <c r="CT389" s="9">
        <f>IF(CR389="Mazs",(Pieņēmumi!$DO$35-Pieņēmumi!$DO$34)*CP389,0)</f>
        <v>0</v>
      </c>
      <c r="CU389" s="6">
        <f t="shared" si="273"/>
        <v>410</v>
      </c>
      <c r="CV389" s="6">
        <f t="shared" si="274"/>
        <v>21</v>
      </c>
      <c r="CW389" s="2">
        <f t="shared" si="275"/>
        <v>19.523809523809526</v>
      </c>
      <c r="CX389" t="str">
        <f t="shared" si="276"/>
        <v>Vidējā</v>
      </c>
    </row>
    <row r="390" spans="1:102" x14ac:dyDescent="0.25">
      <c r="A390" s="5">
        <v>3</v>
      </c>
      <c r="B390" s="23">
        <v>0.34907334138415769</v>
      </c>
      <c r="C390">
        <v>19</v>
      </c>
      <c r="D390">
        <v>2</v>
      </c>
      <c r="E390" s="2">
        <f t="shared" si="302"/>
        <v>9.5</v>
      </c>
      <c r="F390" s="6">
        <f>ROUNDUP(IF($A390=1,C390/Pieņēmumi!$B$39,IF($A390=2,C390/Pieņēmumi!$B$40,IF($A390=3,C390/Pieņēmumi!$B$41,C390/Pieņēmumi!$B$42))),$F$10)</f>
        <v>1</v>
      </c>
      <c r="G390" s="6">
        <f t="shared" si="261"/>
        <v>19</v>
      </c>
      <c r="H390" s="6" t="str">
        <f>IF(AND(G390&gt;=0,G390&lt;Pieņēmumi!$B$46),0,
IF(AND(G390&gt;= Pieņēmumi!$B$46,G390&lt;Pieņēmumi!$B$47), "Mikro",
IF(AND(G390&gt;=Pieņēmumi!$B$47,G390&lt;Pieņēmumi!$B$48), "Mazs",
IF(AND(G390&gt;=Pieņēmumi!$B$48,G390&lt;Pieņēmumi!$B$49), "Vidējs","Liels"))))</f>
        <v>Vidējs</v>
      </c>
      <c r="I390" s="9">
        <f>IF(H390="Mikro",Pieņēmumi!$B$31*F390*0.5,
IF(H390="Mazs",Pieņēmumi!$B$31*F390,
IF(H390="Vidējs",Pieņēmumi!$B$32*F390,
IF(H390="Liels",Pieņēmumi!$B$34*F390,
0))))</f>
        <v>0.8074935400516795</v>
      </c>
      <c r="J390" s="9">
        <f>IF(H390="Mikro",Pieņēmumi!$B$31*F390*0.5,0)</f>
        <v>0</v>
      </c>
      <c r="K390">
        <v>21</v>
      </c>
      <c r="L390">
        <v>2</v>
      </c>
      <c r="M390" s="2">
        <f t="shared" si="303"/>
        <v>10.5</v>
      </c>
      <c r="N390" s="6">
        <f>ROUNDUP(IF($A390=1,K390/Pieņēmumi!$L$39,IF($A390=2,K390/Pieņēmumi!$L$40,IF($A390=3,K390/Pieņēmumi!$L$41,K390/Pieņēmumi!$L$42))),$N$10)</f>
        <v>2</v>
      </c>
      <c r="O390" s="6">
        <f t="shared" si="262"/>
        <v>10.5</v>
      </c>
      <c r="P390" s="6" t="str">
        <f>IF(AND(O390&gt;=0,O390&lt;Pieņēmumi!$L$46),0,
IF(AND(O390&gt;= Pieņēmumi!$L$46,O390&lt;Pieņēmumi!$L$47), "Mikro",
IF(AND(O390&gt;=Pieņēmumi!$L$47,O390&lt;Pieņēmumi!$L$48), "Mazs",
IF(AND(O390&gt;=Pieņēmumi!$L$48,O390&lt;Pieņēmumi!$L$49), "Vidējs","Liels"))))</f>
        <v>Mazs</v>
      </c>
      <c r="Q390" s="9">
        <f>IF(P390="Mikro",Pieņēmumi!$L$31*N390*0.5,
IF(P390="Mazs",Pieņēmumi!$L$31*N390,
IF(P390="Vidējs",Pieņēmumi!$L$32*N390,
IF(P390="Liels",Pieņēmumi!$L$34*N390,
0))))</f>
        <v>1.4939309056956116</v>
      </c>
      <c r="R390" s="9">
        <f>IF(P390="Mikro",Pieņēmumi!$L$31*N390*0.5,0)</f>
        <v>0</v>
      </c>
      <c r="S390">
        <v>13</v>
      </c>
      <c r="T390">
        <v>3</v>
      </c>
      <c r="U390" s="2">
        <f t="shared" si="304"/>
        <v>4.333333333333333</v>
      </c>
      <c r="V390" s="6">
        <f>ROUNDUP(IF($A390=1,S390/Pieņēmumi!$V$39,IF($A390=2,S390/Pieņēmumi!$V$40,IF($A390=3,S390/Pieņēmumi!$V$41,S390/Pieņēmumi!$V$42))),$V$10)</f>
        <v>1</v>
      </c>
      <c r="W390" s="6">
        <f t="shared" si="263"/>
        <v>13</v>
      </c>
      <c r="X390" s="6" t="str">
        <f>IF(AND(W390&gt;=0,W390&lt;Pieņēmumi!$V$46),0,
IF(AND(W390&gt;= Pieņēmumi!$V$46,W390&lt;Pieņēmumi!$V$47), "Mikro",
IF(AND(W390&gt;=Pieņēmumi!$V$47,W390&lt;Pieņēmumi!$V$48), "Mazs",
IF(AND(W390&gt;=Pieņēmumi!$V$48,W390&lt;Pieņēmumi!$V$49), "Vidējs","Liels"))))</f>
        <v>Vidējs</v>
      </c>
      <c r="Y390" s="9">
        <f>IF(X390="Mikro",Pieņēmumi!$V$31*V390*0.5,
IF(X390="Mazs",Pieņēmumi!$V$31*V390,
IF(X390="Vidējs",Pieņēmumi!$V$32*V390,
IF(X390="Liels",Pieņēmumi!$V$34*V390,
0))))</f>
        <v>0.87209302325581406</v>
      </c>
      <c r="Z390" s="9">
        <f>IF(X390="Mikro",Pieņēmumi!$V$31*V390*0.5,0)</f>
        <v>0</v>
      </c>
      <c r="AA390">
        <v>10</v>
      </c>
      <c r="AB390">
        <v>2</v>
      </c>
      <c r="AC390" s="2">
        <f t="shared" si="307"/>
        <v>5</v>
      </c>
      <c r="AD390" s="6">
        <f>ROUNDUP(IF($A390=1,AA390/Pieņēmumi!$AF$39,IF($A390=2,AA390/Pieņēmumi!$AF$40,IF($A390=3,AA390/Pieņēmumi!$AF$41,AA390/Pieņēmumi!$AF$42))),$AD$10)</f>
        <v>1</v>
      </c>
      <c r="AE390" s="6">
        <f t="shared" si="264"/>
        <v>10</v>
      </c>
      <c r="AF390" s="6" t="str">
        <f>IF(AND(AE390&gt;=0,AE390&lt;Pieņēmumi!$AF$46),0,
IF(AND(AE390&gt;= Pieņēmumi!$AF$46,AE390&lt;Pieņēmumi!$AF$47), "Mikro",
IF(AND(AE390&gt;=Pieņēmumi!$AF$47,AE390&lt;Pieņēmumi!$AF$48), "Mazs",
IF(AND(AE390&gt;=Pieņēmumi!$AF$48,AE390&lt;Pieņēmumi!$AF$49), "Vidējs","Liels"))))</f>
        <v>Mazs</v>
      </c>
      <c r="AG390" s="9">
        <f>IF(AF390="Mikro",Pieņēmumi!$AF$31*AD390*0.5,
IF(AF390="Mazs",Pieņēmumi!$AF$31*AD390,
IF(AF390="Vidējs",Pieņēmumi!$AF$32*AD390,
IF(AF390="Liels",Pieņēmumi!$AF$34*AD390,
0))))</f>
        <v>0.84033613445378152</v>
      </c>
      <c r="AH390" s="9">
        <f>IF(AF390="Mikro",Pieņēmumi!$AF$31*AD390*0.5,0)</f>
        <v>0</v>
      </c>
      <c r="AI390">
        <v>16</v>
      </c>
      <c r="AJ390">
        <v>2</v>
      </c>
      <c r="AK390" s="2">
        <f t="shared" si="305"/>
        <v>8</v>
      </c>
      <c r="AL390" s="6">
        <f>ROUNDUP(IF($A390=1,AI390/Pieņēmumi!$AR$39,IF($A390=2,AI390/Pieņēmumi!$AR$40,IF($A390=3,AI390/Pieņēmumi!$AR$41,AI390/Pieņēmumi!$AR$42))),$AL$10)</f>
        <v>1</v>
      </c>
      <c r="AM390" s="6">
        <f t="shared" si="265"/>
        <v>16</v>
      </c>
      <c r="AN390" s="6" t="str">
        <f>IF(AND(AM390&gt;=0,AM390&lt;Pieņēmumi!$AR$46),0,
IF(AND(AM390&gt;= Pieņēmumi!$AR$46,AM390&lt;Pieņēmumi!$AR$47), "Mikro",
IF(AND(AM390&gt;=Pieņēmumi!$AR$47,AM390&lt;Pieņēmumi!$AR$48), "Mazs",
IF(AND(AM390&gt;=Pieņēmumi!$AR$48,AM390&lt;Pieņēmumi!$AR$49), "Vidējs","Liels"))))</f>
        <v>Vidējs</v>
      </c>
      <c r="AO390" s="9">
        <f>IF(AN390="Mikro",Pieņēmumi!$AR$31*AL390*0.5,
IF(AN390="Mazs",Pieņēmumi!$AR$31*AL390,
IF(AN390="Vidējs",Pieņēmumi!$AR$32*AL390,
IF(AN390="Liels",Pieņēmumi!$AR$34*AL390,
0))))</f>
        <v>1.0981912144702843</v>
      </c>
      <c r="AP390" s="9">
        <f>IF(AN390="Mikro",Pieņēmumi!$AR$31*AL390*0.5,0)</f>
        <v>0</v>
      </c>
      <c r="AQ390">
        <v>16</v>
      </c>
      <c r="AR390">
        <v>1</v>
      </c>
      <c r="AS390" s="2">
        <f t="shared" si="306"/>
        <v>16</v>
      </c>
      <c r="AT390" s="6">
        <f>ROUNDUP(IF($A390=1,AQ390/Pieņēmumi!$BC$39,IF($A390=2,AQ390/Pieņēmumi!$BC$40,IF($A390=3,AQ390/Pieņēmumi!$BC$41,AQ390/Pieņēmumi!$BC$42))),$AT$10)</f>
        <v>1</v>
      </c>
      <c r="AU390" s="6">
        <f t="shared" si="266"/>
        <v>16</v>
      </c>
      <c r="AV390" s="6" t="str">
        <f>IF(AND(AU390&gt;=0,AU390&lt;Pieņēmumi!$BC$46),0,
IF(AND(AU390&gt;= Pieņēmumi!$BC$46,AU390&lt;Pieņēmumi!$BC$47), "Mikro",
IF(AND(AU390&gt;=Pieņēmumi!$BC$47,AU390&lt;Pieņēmumi!$BC$48), "Mazs",
IF(AND(AU390&gt;=Pieņēmumi!$BC$48,AU390&lt;Pieņēmumi!$BC$49), "Vidējs","Liels"))))</f>
        <v>Vidējs</v>
      </c>
      <c r="AW390" s="9">
        <f>IF(AV390="Mikro",Pieņēmumi!$BC$31*AT390*0.5,
IF(AV390="Mazs",Pieņēmumi!$BC$31*AT390,
IF(AV390="Vidējs",Pieņēmumi!$BC$32*AT390,
IF(AV390="Liels",Pieņēmumi!$BC$34*AT390,
0))))</f>
        <v>1.1627906976744187</v>
      </c>
      <c r="AX390" s="9">
        <f>IF(AV390="Mikro",Pieņēmumi!$BC$31*AT390*0.5,0)</f>
        <v>0</v>
      </c>
      <c r="AY390">
        <v>16</v>
      </c>
      <c r="AZ390">
        <v>1</v>
      </c>
      <c r="BA390" s="2">
        <f t="shared" si="301"/>
        <v>16</v>
      </c>
      <c r="BB390" s="6">
        <f>ROUNDUP(IF($A390=1,AY390/Pieņēmumi!$BN$39,IF($A390=2,AY390/Pieņēmumi!$BN$40,IF($A390=3,AY390/Pieņēmumi!$BN$41,AY390/Pieņēmumi!$BN$42))),$BB$10)</f>
        <v>1</v>
      </c>
      <c r="BC390" s="6">
        <f t="shared" si="267"/>
        <v>16</v>
      </c>
      <c r="BD390" s="6" t="str">
        <f>IF(AND(BC390&gt;=0,BC390&lt;Pieņēmumi!$BN$46),0,
IF(AND(BC390&gt;= Pieņēmumi!$BN$46,BC390&lt;Pieņēmumi!$BN$47), "Mikro",
IF(AND(BC390&gt;=Pieņēmumi!$BN$47,BC390&lt;Pieņēmumi!$BN$48), "Mazs",
IF(AND(BC390&gt;=Pieņēmumi!$BN$48,BC390&lt;Pieņēmumi!$BN$49), "Vidējs","Liels"))))</f>
        <v>Vidējs</v>
      </c>
      <c r="BE390" s="9">
        <f>IF(BD390="Mikro",Pieņēmumi!$BN$31*BB390*0.5,
IF(BD390="Mazs",Pieņēmumi!$BN$31*BB390,
IF(BD390="Vidējs",Pieņēmumi!$BN$32*BB390,
IF(BD390="Liels",Pieņēmumi!$BN$34*BB390,
0))))</f>
        <v>1.227390180878553</v>
      </c>
      <c r="BF390" s="9">
        <f>IF(BD390="Mikro",Pieņēmumi!$BN$31*BB390*0.5,0)</f>
        <v>0</v>
      </c>
      <c r="BG390">
        <v>17</v>
      </c>
      <c r="BH390">
        <v>1</v>
      </c>
      <c r="BI390" s="2">
        <f t="shared" si="308"/>
        <v>17</v>
      </c>
      <c r="BJ390" s="6">
        <f>ROUNDUP(IF($A390=1,BG390/Pieņēmumi!$BY$39,IF($A390=2,BG390/Pieņēmumi!$BY$40,IF($A390=3,BG390/Pieņēmumi!$BY$41,BG390/Pieņēmumi!$BY$42))),$BJ$10)</f>
        <v>1</v>
      </c>
      <c r="BK390" s="6">
        <f t="shared" si="268"/>
        <v>17</v>
      </c>
      <c r="BL390" s="6" t="str">
        <f>IF(AND(BK390&gt;=0,BK390&lt;Pieņēmumi!$BY$46),0,
IF(AND(BK390&gt;= Pieņēmumi!$BY$46,BK390&lt;Pieņēmumi!$BY$47), "Mikro",
IF(AND(BK390&gt;=Pieņēmumi!$BY$47,BK390&lt;Pieņēmumi!$BY$48), "Mazs",
IF(AND(BK390&gt;=Pieņēmumi!$BY$48,BK390&lt;Pieņēmumi!$BY$49), "Vidējs","Liels"))))</f>
        <v>Vidējs</v>
      </c>
      <c r="BM390" s="9">
        <f>IF(BL390="Mikro",Pieņēmumi!$BY$31*BJ390*0.5,
IF(BL390="Mazs",Pieņēmumi!$BY$31*BJ390,
IF(BL390="Vidējs",Pieņēmumi!$BY$32*BJ390,
IF(BL390="Liels",Pieņēmumi!$BY$34*BJ390,
0))))</f>
        <v>1.2919896640826873</v>
      </c>
      <c r="BN390" s="9">
        <f>IF(BL390="Mikro",Pieņēmumi!$BY$31*BJ390*0.5,0)</f>
        <v>0</v>
      </c>
      <c r="BO390">
        <v>15</v>
      </c>
      <c r="BP390">
        <v>1</v>
      </c>
      <c r="BQ390" s="2">
        <f t="shared" si="309"/>
        <v>15</v>
      </c>
      <c r="BR390" s="6">
        <f>ROUNDUP(IF($A390=1,BO390/Pieņēmumi!$CJ$39,IF($A390=2,BO390/Pieņēmumi!$CJ$40,IF($A390=3,BO390/Pieņēmumi!$CJ$41,BO390/Pieņēmumi!$CJ$42))),$BR$10)</f>
        <v>1</v>
      </c>
      <c r="BS390" s="6">
        <f t="shared" si="269"/>
        <v>15</v>
      </c>
      <c r="BT390" s="6" t="str">
        <f>IF(AND(BS390&gt;=0,BS390&lt;Pieņēmumi!$CJ$46),0,
IF(AND(BS390&gt;= Pieņēmumi!$CJ$46,BS390&lt;Pieņēmumi!$CJ$47), "Mikro",
IF(AND(BS390&gt;=Pieņēmumi!$CJ$47,BS390&lt;Pieņēmumi!$CJ$48), "Mazs",
IF(AND(BS390&gt;=Pieņēmumi!$CJ$48,BS390&lt;Pieņēmumi!$CJ$49), "Vidējs","Liels"))))</f>
        <v>Vidējs</v>
      </c>
      <c r="BU390" s="9">
        <f>IF(BT390="Mikro",Pieņēmumi!$CJ$31*BR390*0.5,
IF(BT390="Mazs",Pieņēmumi!$CJ$31*BR390,
IF(BT390="Vidējs",Pieņēmumi!$CJ$32*BR390,
IF(BT390="Liels",Pieņēmumi!$CJ$34*BR390,
0))))</f>
        <v>1.2919896640826873</v>
      </c>
      <c r="BV390" s="9">
        <f>IF(BT390="Mikro",Pieņēmumi!$CJ$31*BR390*0.5,0)</f>
        <v>0</v>
      </c>
      <c r="BW390">
        <v>0</v>
      </c>
      <c r="BX390">
        <v>0</v>
      </c>
      <c r="BY390" s="2">
        <v>0</v>
      </c>
      <c r="BZ390" s="6">
        <f>ROUNDUP(IF($A390=1,BW390/Pieņēmumi!$CU$42,IF($A390=2,BW390/Pieņēmumi!$CU$43,IF($A390=3,BW390/Pieņēmumi!$CU$44,BW390/Pieņēmumi!$CU$45))),$CH$10)</f>
        <v>0</v>
      </c>
      <c r="CA390" s="6">
        <f t="shared" si="270"/>
        <v>0</v>
      </c>
      <c r="CB390" s="6">
        <f>IF(AND(CA390&gt;=0,CA390&lt;Pieņēmumi!$CU$49),0,
IF(AND(CA390&gt;=Pieņēmumi!$CU$49,CA390&lt;Pieņēmumi!$CU$50),"Mazs",
IF(AND(CA390&gt;=Pieņēmumi!$CU$50,CA390&lt;Pieņēmumi!$CU$51),"Vidējs","Liels")))</f>
        <v>0</v>
      </c>
      <c r="CC390" s="9">
        <f>IF(CB390="Mazs",Pieņēmumi!$CU$34*BZ390,IF(CB390="Vidējs",Pieņēmumi!$CU$35*BZ390,IF(CB390="Liels",Pieņēmumi!$CU$37*BZ390,0)))</f>
        <v>0</v>
      </c>
      <c r="CD390" s="9">
        <f>IF(CB390="Mazs",(Pieņēmumi!$CU$35-Pieņēmumi!$CU$34)*BZ390,0)</f>
        <v>0</v>
      </c>
      <c r="CE390">
        <v>0</v>
      </c>
      <c r="CF390">
        <v>0</v>
      </c>
      <c r="CG390" s="2">
        <v>0</v>
      </c>
      <c r="CH390" s="6">
        <f>ROUNDUP(IF($A390=1,CE390/Pieņēmumi!$DE$42,IF($A390=2,CE390/Pieņēmumi!$DE$43,IF($A390=3,CE390/Pieņēmumi!$DE$44,CE390/Pieņēmumi!$DE$45))),$CH$10)</f>
        <v>0</v>
      </c>
      <c r="CI390" s="6">
        <f t="shared" si="271"/>
        <v>0</v>
      </c>
      <c r="CJ390" s="6">
        <f>IF(AND(CI390&gt;=0,CI390&lt;Pieņēmumi!$DE$49),0,
IF(AND(CI390&gt;=Pieņēmumi!$DE$49,CI390&lt;Pieņēmumi!$DE$50),"Mazs",
IF(AND(CI390&gt;=Pieņēmumi!$DE$50,CI390&lt;Pieņēmumi!$DE$51),"Vidējs","Liels")))</f>
        <v>0</v>
      </c>
      <c r="CK390" s="9">
        <f>IF(CJ390="Mazs",Pieņēmumi!$DE$34*CH390,IF(CJ390="Vidējs",Pieņēmumi!$DE$35*CH390,IF(CJ390="Liels",Pieņēmumi!$DE$37*CH390,0)))</f>
        <v>0</v>
      </c>
      <c r="CL390" s="9">
        <f>IF(CJ390="Mazs",(Pieņēmumi!$DE$35-Pieņēmumi!$DE$34)*CH390,0)</f>
        <v>0</v>
      </c>
      <c r="CM390">
        <v>3</v>
      </c>
      <c r="CN390">
        <v>1</v>
      </c>
      <c r="CO390" s="2">
        <f>CM390/CN390</f>
        <v>3</v>
      </c>
      <c r="CP390" s="6">
        <f>ROUNDUP(IF($A390=1,CM390/Pieņēmumi!$DO$42,IF($A390=2,CM390/Pieņēmumi!$DO$43,IF($A390=3,CM390/Pieņēmumi!$DO$44,CM390/Pieņēmumi!$DO$45))),$CP$10)</f>
        <v>1</v>
      </c>
      <c r="CQ390" s="6">
        <f t="shared" si="272"/>
        <v>3</v>
      </c>
      <c r="CR390" s="6" t="str">
        <f>IF(AND(CQ390&gt;=0,CQ390&lt;Pieņēmumi!$DO$49),0,
IF(AND(CQ390&gt;=Pieņēmumi!$DO$49,CQ390&lt;Pieņēmumi!$DO$50),"Mazs",
IF(AND(CQ390&gt;=Pieņēmumi!$DO$50,CQ390&lt;Pieņēmumi!$DO$51),"Vidējs","Liels")))</f>
        <v>Mazs</v>
      </c>
      <c r="CS390" s="9">
        <f>IF(CR390="Mazs",Pieņēmumi!$DO$34*CP390,IF(CR390="Vidējs",Pieņēmumi!$DO$35*CP390,IF(CR390="Liels",Pieņēmumi!$DO$37*CP390,0)))</f>
        <v>1.151571739807034</v>
      </c>
      <c r="CT390" s="9">
        <f>IF(CR390="Mazs",(Pieņēmumi!$DO$35-Pieņēmumi!$DO$34)*CP390,0)</f>
        <v>0.23731714908185508</v>
      </c>
      <c r="CU390" s="6">
        <f t="shared" si="273"/>
        <v>146</v>
      </c>
      <c r="CV390" s="6">
        <f t="shared" si="274"/>
        <v>16</v>
      </c>
      <c r="CW390" s="2">
        <f t="shared" si="275"/>
        <v>9.125</v>
      </c>
      <c r="CX390" t="str">
        <f t="shared" si="276"/>
        <v>Vidējā</v>
      </c>
    </row>
    <row r="391" spans="1:102" x14ac:dyDescent="0.25">
      <c r="A391" s="5">
        <v>3</v>
      </c>
      <c r="B391" s="23">
        <v>0.34534283477599037</v>
      </c>
      <c r="C391">
        <v>6</v>
      </c>
      <c r="D391" s="4">
        <v>1</v>
      </c>
      <c r="E391" s="2">
        <f t="shared" si="302"/>
        <v>6</v>
      </c>
      <c r="F391" s="6">
        <f>ROUNDUP(IF($A391=1,C391/Pieņēmumi!$B$39,IF($A391=2,C391/Pieņēmumi!$B$40,IF($A391=3,C391/Pieņēmumi!$B$41,C391/Pieņēmumi!$B$42))),$F$10)</f>
        <v>1</v>
      </c>
      <c r="G391" s="6">
        <f t="shared" si="261"/>
        <v>6</v>
      </c>
      <c r="H391" s="6" t="str">
        <f>IF(AND(G391&gt;=0,G391&lt;Pieņēmumi!$B$46),0,
IF(AND(G391&gt;= Pieņēmumi!$B$46,G391&lt;Pieņēmumi!$B$47), "Mikro",
IF(AND(G391&gt;=Pieņēmumi!$B$47,G391&lt;Pieņēmumi!$B$48), "Mazs",
IF(AND(G391&gt;=Pieņēmumi!$B$48,G391&lt;Pieņēmumi!$B$49), "Vidējs","Liels"))))</f>
        <v>Mikro</v>
      </c>
      <c r="I391" s="9">
        <f>IF(H391="Mikro",Pieņēmumi!$B$31*F391*0.5,
IF(H391="Mazs",Pieņēmumi!$B$31*F391,
IF(H391="Vidējs",Pieņēmumi!$B$32*F391,
IF(H391="Liels",Pieņēmumi!$B$34*F391,
0))))</f>
        <v>0.35792094615624032</v>
      </c>
      <c r="J391" s="9">
        <f>IF(H391="Mikro",Pieņēmumi!$B$31*F391*0.5,0)</f>
        <v>0.35792094615624032</v>
      </c>
      <c r="K391">
        <v>5</v>
      </c>
      <c r="L391">
        <v>0</v>
      </c>
      <c r="M391" s="2">
        <v>0</v>
      </c>
      <c r="N391" s="6">
        <f>ROUNDUP(IF($A391=1,K391/Pieņēmumi!$L$39,IF($A391=2,K391/Pieņēmumi!$L$40,IF($A391=3,K391/Pieņēmumi!$L$41,K391/Pieņēmumi!$L$42))),$N$10)</f>
        <v>1</v>
      </c>
      <c r="O391" s="6">
        <f t="shared" si="262"/>
        <v>5</v>
      </c>
      <c r="P391" s="6" t="str">
        <f>IF(AND(O391&gt;=0,O391&lt;Pieņēmumi!$L$46),0,
IF(AND(O391&gt;= Pieņēmumi!$L$46,O391&lt;Pieņēmumi!$L$47), "Mikro",
IF(AND(O391&gt;=Pieņēmumi!$L$47,O391&lt;Pieņēmumi!$L$48), "Mazs",
IF(AND(O391&gt;=Pieņēmumi!$L$48,O391&lt;Pieņēmumi!$L$49), "Vidējs","Liels"))))</f>
        <v>Mikro</v>
      </c>
      <c r="Q391" s="9">
        <f>IF(P391="Mikro",Pieņēmumi!$L$31*N391*0.5,
IF(P391="Mazs",Pieņēmumi!$L$31*N391,
IF(P391="Vidējs",Pieņēmumi!$L$32*N391,
IF(P391="Liels",Pieņēmumi!$L$34*N391,
0))))</f>
        <v>0.3734827264239029</v>
      </c>
      <c r="R391" s="9">
        <f>IF(P391="Mikro",Pieņēmumi!$L$31*N391*0.5,0)</f>
        <v>0.3734827264239029</v>
      </c>
      <c r="S391">
        <v>3</v>
      </c>
      <c r="T391" s="4">
        <v>1</v>
      </c>
      <c r="U391" s="2">
        <f t="shared" si="304"/>
        <v>3</v>
      </c>
      <c r="V391" s="6">
        <f>ROUNDUP(IF($A391=1,S391/Pieņēmumi!$V$39,IF($A391=2,S391/Pieņēmumi!$V$40,IF($A391=3,S391/Pieņēmumi!$V$41,S391/Pieņēmumi!$V$42))),$V$10)</f>
        <v>1</v>
      </c>
      <c r="W391" s="6">
        <f t="shared" si="263"/>
        <v>3</v>
      </c>
      <c r="X391" s="6" t="str">
        <f>IF(AND(W391&gt;=0,W391&lt;Pieņēmumi!$V$46),0,
IF(AND(W391&gt;= Pieņēmumi!$V$46,W391&lt;Pieņēmumi!$V$47), "Mikro",
IF(AND(W391&gt;=Pieņēmumi!$V$47,W391&lt;Pieņēmumi!$V$48), "Mazs",
IF(AND(W391&gt;=Pieņēmumi!$V$48,W391&lt;Pieņēmumi!$V$49), "Vidējs","Liels"))))</f>
        <v>Mikro</v>
      </c>
      <c r="Y391" s="9">
        <f>IF(X391="Mikro",Pieņēmumi!$V$31*V391*0.5,
IF(X391="Mazs",Pieņēmumi!$V$31*V391,
IF(X391="Vidējs",Pieņēmumi!$V$32*V391,
IF(X391="Liels",Pieņēmumi!$V$34*V391,
0))))</f>
        <v>0.38904450669156554</v>
      </c>
      <c r="Z391" s="9">
        <f>IF(X391="Mikro",Pieņēmumi!$V$31*V391*0.5,0)</f>
        <v>0.38904450669156554</v>
      </c>
      <c r="AA391">
        <v>6</v>
      </c>
      <c r="AB391" s="4">
        <v>1</v>
      </c>
      <c r="AC391" s="2">
        <f t="shared" si="307"/>
        <v>6</v>
      </c>
      <c r="AD391" s="6">
        <f>ROUNDUP(IF($A391=1,AA391/Pieņēmumi!$AF$39,IF($A391=2,AA391/Pieņēmumi!$AF$40,IF($A391=3,AA391/Pieņēmumi!$AF$41,AA391/Pieņēmumi!$AF$42))),$AD$10)</f>
        <v>1</v>
      </c>
      <c r="AE391" s="6">
        <f t="shared" si="264"/>
        <v>6</v>
      </c>
      <c r="AF391" s="6" t="str">
        <f>IF(AND(AE391&gt;=0,AE391&lt;Pieņēmumi!$AF$46),0,
IF(AND(AE391&gt;= Pieņēmumi!$AF$46,AE391&lt;Pieņēmumi!$AF$47), "Mikro",
IF(AND(AE391&gt;=Pieņēmumi!$AF$47,AE391&lt;Pieņēmumi!$AF$48), "Mazs",
IF(AND(AE391&gt;=Pieņēmumi!$AF$48,AE391&lt;Pieņēmumi!$AF$49), "Vidējs","Liels"))))</f>
        <v>Mikro</v>
      </c>
      <c r="AG391" s="9">
        <f>IF(AF391="Mikro",Pieņēmumi!$AF$31*AD391*0.5,
IF(AF391="Mazs",Pieņēmumi!$AF$31*AD391,
IF(AF391="Vidējs",Pieņēmumi!$AF$32*AD391,
IF(AF391="Liels",Pieņēmumi!$AF$34*AD391,
0))))</f>
        <v>0.42016806722689076</v>
      </c>
      <c r="AH391" s="9">
        <f>IF(AF391="Mikro",Pieņēmumi!$AF$31*AD391*0.5,0)</f>
        <v>0.42016806722689076</v>
      </c>
      <c r="AI391">
        <v>8</v>
      </c>
      <c r="AJ391" s="4">
        <v>1</v>
      </c>
      <c r="AK391" s="2">
        <f t="shared" si="305"/>
        <v>8</v>
      </c>
      <c r="AL391" s="6">
        <f>ROUNDUP(IF($A391=1,AI391/Pieņēmumi!$AR$39,IF($A391=2,AI391/Pieņēmumi!$AR$40,IF($A391=3,AI391/Pieņēmumi!$AR$41,AI391/Pieņēmumi!$AR$42))),$AL$10)</f>
        <v>1</v>
      </c>
      <c r="AM391" s="6">
        <f t="shared" si="265"/>
        <v>8</v>
      </c>
      <c r="AN391" s="6" t="str">
        <f>IF(AND(AM391&gt;=0,AM391&lt;Pieņēmumi!$AR$46),0,
IF(AND(AM391&gt;= Pieņēmumi!$AR$46,AM391&lt;Pieņēmumi!$AR$47), "Mikro",
IF(AND(AM391&gt;=Pieņēmumi!$AR$47,AM391&lt;Pieņēmumi!$AR$48), "Mazs",
IF(AND(AM391&gt;=Pieņēmumi!$AR$48,AM391&lt;Pieņēmumi!$AR$49), "Vidējs","Liels"))))</f>
        <v>Mazs</v>
      </c>
      <c r="AO391" s="9">
        <f>IF(AN391="Mikro",Pieņēmumi!$AR$31*AL391*0.5,
IF(AN391="Mazs",Pieņēmumi!$AR$31*AL391,
IF(AN391="Vidējs",Pieņēmumi!$AR$32*AL391,
IF(AN391="Liels",Pieņēmumi!$AR$34*AL391,
0))))</f>
        <v>0.90258325552443208</v>
      </c>
      <c r="AP391" s="9">
        <f>IF(AN391="Mikro",Pieņēmumi!$AR$31*AL391*0.5,0)</f>
        <v>0</v>
      </c>
      <c r="AQ391">
        <v>5</v>
      </c>
      <c r="AR391" s="4">
        <v>1</v>
      </c>
      <c r="AS391" s="2">
        <f t="shared" si="306"/>
        <v>5</v>
      </c>
      <c r="AT391" s="6">
        <f>ROUNDUP(IF($A391=1,AQ391/Pieņēmumi!$BC$39,IF($A391=2,AQ391/Pieņēmumi!$BC$40,IF($A391=3,AQ391/Pieņēmumi!$BC$41,AQ391/Pieņēmumi!$BC$42))),$AT$10)</f>
        <v>1</v>
      </c>
      <c r="AU391" s="6">
        <f t="shared" si="266"/>
        <v>5</v>
      </c>
      <c r="AV391" s="6" t="str">
        <f>IF(AND(AU391&gt;=0,AU391&lt;Pieņēmumi!$BC$46),0,
IF(AND(AU391&gt;= Pieņēmumi!$BC$46,AU391&lt;Pieņēmumi!$BC$47), "Mikro",
IF(AND(AU391&gt;=Pieņēmumi!$BC$47,AU391&lt;Pieņēmumi!$BC$48), "Mazs",
IF(AND(AU391&gt;=Pieņēmumi!$BC$48,AU391&lt;Pieņēmumi!$BC$49), "Vidējs","Liels"))))</f>
        <v>Mikro</v>
      </c>
      <c r="AW391" s="9">
        <f>IF(AV391="Mikro",Pieņēmumi!$BC$31*AT391*0.5,
IF(AV391="Mazs",Pieņēmumi!$BC$31*AT391,
IF(AV391="Vidējs",Pieņēmumi!$BC$32*AT391,
IF(AV391="Liels",Pieņēmumi!$BC$34*AT391,
0))))</f>
        <v>0.48241518829754126</v>
      </c>
      <c r="AX391" s="9">
        <f>IF(AV391="Mikro",Pieņēmumi!$BC$31*AT391*0.5,0)</f>
        <v>0.48241518829754126</v>
      </c>
      <c r="AY391">
        <v>15</v>
      </c>
      <c r="AZ391" s="4">
        <v>1</v>
      </c>
      <c r="BA391" s="2">
        <f t="shared" si="301"/>
        <v>15</v>
      </c>
      <c r="BB391" s="6">
        <f>ROUNDUP(IF($A391=1,AY391/Pieņēmumi!$BN$39,IF($A391=2,AY391/Pieņēmumi!$BN$40,IF($A391=3,AY391/Pieņēmumi!$BN$41,AY391/Pieņēmumi!$BN$42))),$BB$10)</f>
        <v>1</v>
      </c>
      <c r="BC391" s="6">
        <f t="shared" si="267"/>
        <v>15</v>
      </c>
      <c r="BD391" s="6" t="str">
        <f>IF(AND(BC391&gt;=0,BC391&lt;Pieņēmumi!$BN$46),0,
IF(AND(BC391&gt;= Pieņēmumi!$BN$46,BC391&lt;Pieņēmumi!$BN$47), "Mikro",
IF(AND(BC391&gt;=Pieņēmumi!$BN$47,BC391&lt;Pieņēmumi!$BN$48), "Mazs",
IF(AND(BC391&gt;=Pieņēmumi!$BN$48,BC391&lt;Pieņēmumi!$BN$49), "Vidējs","Liels"))))</f>
        <v>Vidējs</v>
      </c>
      <c r="BE391" s="9">
        <f>IF(BD391="Mikro",Pieņēmumi!$BN$31*BB391*0.5,
IF(BD391="Mazs",Pieņēmumi!$BN$31*BB391,
IF(BD391="Vidējs",Pieņēmumi!$BN$32*BB391,
IF(BD391="Liels",Pieņēmumi!$BN$34*BB391,
0))))</f>
        <v>1.227390180878553</v>
      </c>
      <c r="BF391" s="9">
        <f>IF(BD391="Mikro",Pieņēmumi!$BN$31*BB391*0.5,0)</f>
        <v>0</v>
      </c>
      <c r="BG391">
        <v>4</v>
      </c>
      <c r="BH391" s="4">
        <v>1</v>
      </c>
      <c r="BI391" s="2">
        <f t="shared" si="308"/>
        <v>4</v>
      </c>
      <c r="BJ391" s="6">
        <f>ROUNDUP(IF($A391=1,BG391/Pieņēmumi!$BY$39,IF($A391=2,BG391/Pieņēmumi!$BY$40,IF($A391=3,BG391/Pieņēmumi!$BY$41,BG391/Pieņēmumi!$BY$42))),$BJ$10)</f>
        <v>1</v>
      </c>
      <c r="BK391" s="6">
        <f t="shared" si="268"/>
        <v>4</v>
      </c>
      <c r="BL391" s="6" t="str">
        <f>IF(AND(BK391&gt;=0,BK391&lt;Pieņēmumi!$BY$46),0,
IF(AND(BK391&gt;= Pieņēmumi!$BY$46,BK391&lt;Pieņēmumi!$BY$47), "Mikro",
IF(AND(BK391&gt;=Pieņēmumi!$BY$47,BK391&lt;Pieņēmumi!$BY$48), "Mazs",
IF(AND(BK391&gt;=Pieņēmumi!$BY$48,BK391&lt;Pieņēmumi!$BY$49), "Vidējs","Liels"))))</f>
        <v>Mikro</v>
      </c>
      <c r="BM391" s="9">
        <f>IF(BL391="Mikro",Pieņēmumi!$BY$31*BJ391*0.5,
IF(BL391="Mazs",Pieņēmumi!$BY$31*BJ391,
IF(BL391="Vidējs",Pieņēmumi!$BY$32*BJ391,
IF(BL391="Liels",Pieņēmumi!$BY$34*BJ391,
0))))</f>
        <v>0.54466230936819171</v>
      </c>
      <c r="BN391" s="9">
        <f>IF(BL391="Mikro",Pieņēmumi!$BY$31*BJ391*0.5,0)</f>
        <v>0.54466230936819171</v>
      </c>
      <c r="BO391">
        <v>8</v>
      </c>
      <c r="BP391" s="4">
        <v>1</v>
      </c>
      <c r="BQ391" s="2">
        <f t="shared" si="309"/>
        <v>8</v>
      </c>
      <c r="BR391" s="6">
        <f>ROUNDUP(IF($A391=1,BO391/Pieņēmumi!$CJ$39,IF($A391=2,BO391/Pieņēmumi!$CJ$40,IF($A391=3,BO391/Pieņēmumi!$CJ$41,BO391/Pieņēmumi!$CJ$42))),$BR$10)</f>
        <v>1</v>
      </c>
      <c r="BS391" s="6">
        <f t="shared" si="269"/>
        <v>8</v>
      </c>
      <c r="BT391" s="6" t="str">
        <f>IF(AND(BS391&gt;=0,BS391&lt;Pieņēmumi!$CJ$46),0,
IF(AND(BS391&gt;= Pieņēmumi!$CJ$46,BS391&lt;Pieņēmumi!$CJ$47), "Mikro",
IF(AND(BS391&gt;=Pieņēmumi!$CJ$47,BS391&lt;Pieņēmumi!$CJ$48), "Mazs",
IF(AND(BS391&gt;=Pieņēmumi!$CJ$48,BS391&lt;Pieņēmumi!$CJ$49), "Vidējs","Liels"))))</f>
        <v>Mazs</v>
      </c>
      <c r="BU391" s="9">
        <f>IF(BT391="Mikro",Pieņēmumi!$CJ$31*BR391*0.5,
IF(BT391="Mazs",Pieņēmumi!$CJ$31*BR391,
IF(BT391="Vidējs",Pieņēmumi!$CJ$32*BR391,
IF(BT391="Liels",Pieņēmumi!$CJ$34*BR391,
0))))</f>
        <v>1.0893246187363834</v>
      </c>
      <c r="BV391" s="9">
        <f>IF(BT391="Mikro",Pieņēmumi!$CJ$31*BR391*0.5,0)</f>
        <v>0</v>
      </c>
      <c r="BW391">
        <v>0</v>
      </c>
      <c r="BX391">
        <v>0</v>
      </c>
      <c r="BY391" s="2">
        <v>0</v>
      </c>
      <c r="BZ391" s="6">
        <f>ROUNDUP(IF($A391=1,BW391/Pieņēmumi!$CU$42,IF($A391=2,BW391/Pieņēmumi!$CU$43,IF($A391=3,BW391/Pieņēmumi!$CU$44,BW391/Pieņēmumi!$CU$45))),$CH$10)</f>
        <v>0</v>
      </c>
      <c r="CA391" s="6">
        <f t="shared" si="270"/>
        <v>0</v>
      </c>
      <c r="CB391" s="6">
        <f>IF(AND(CA391&gt;=0,CA391&lt;Pieņēmumi!$CU$49),0,
IF(AND(CA391&gt;=Pieņēmumi!$CU$49,CA391&lt;Pieņēmumi!$CU$50),"Mazs",
IF(AND(CA391&gt;=Pieņēmumi!$CU$50,CA391&lt;Pieņēmumi!$CU$51),"Vidējs","Liels")))</f>
        <v>0</v>
      </c>
      <c r="CC391" s="9">
        <f>IF(CB391="Mazs",Pieņēmumi!$CU$34*BZ391,IF(CB391="Vidējs",Pieņēmumi!$CU$35*BZ391,IF(CB391="Liels",Pieņēmumi!$CU$37*BZ391,0)))</f>
        <v>0</v>
      </c>
      <c r="CD391" s="9">
        <f>IF(CB391="Mazs",(Pieņēmumi!$CU$35-Pieņēmumi!$CU$34)*BZ391,0)</f>
        <v>0</v>
      </c>
      <c r="CE391">
        <v>0</v>
      </c>
      <c r="CF391">
        <v>0</v>
      </c>
      <c r="CG391" s="2">
        <v>0</v>
      </c>
      <c r="CH391" s="6">
        <f>ROUNDUP(IF($A391=1,CE391/Pieņēmumi!$DE$42,IF($A391=2,CE391/Pieņēmumi!$DE$43,IF($A391=3,CE391/Pieņēmumi!$DE$44,CE391/Pieņēmumi!$DE$45))),$CH$10)</f>
        <v>0</v>
      </c>
      <c r="CI391" s="6">
        <f t="shared" si="271"/>
        <v>0</v>
      </c>
      <c r="CJ391" s="6">
        <f>IF(AND(CI391&gt;=0,CI391&lt;Pieņēmumi!$DE$49),0,
IF(AND(CI391&gt;=Pieņēmumi!$DE$49,CI391&lt;Pieņēmumi!$DE$50),"Mazs",
IF(AND(CI391&gt;=Pieņēmumi!$DE$50,CI391&lt;Pieņēmumi!$DE$51),"Vidējs","Liels")))</f>
        <v>0</v>
      </c>
      <c r="CK391" s="9">
        <f>IF(CJ391="Mazs",Pieņēmumi!$DE$34*CH391,IF(CJ391="Vidējs",Pieņēmumi!$DE$35*CH391,IF(CJ391="Liels",Pieņēmumi!$DE$37*CH391,0)))</f>
        <v>0</v>
      </c>
      <c r="CL391" s="9">
        <f>IF(CJ391="Mazs",(Pieņēmumi!$DE$35-Pieņēmumi!$DE$34)*CH391,0)</f>
        <v>0</v>
      </c>
      <c r="CM391">
        <v>0</v>
      </c>
      <c r="CN391">
        <v>0</v>
      </c>
      <c r="CO391" s="2">
        <v>0</v>
      </c>
      <c r="CP391" s="6">
        <f>ROUNDUP(IF($A391=1,CM391/Pieņēmumi!$DO$42,IF($A391=2,CM391/Pieņēmumi!$DO$43,IF($A391=3,CM391/Pieņēmumi!$DO$44,CM391/Pieņēmumi!$DO$45))),$CP$10)</f>
        <v>0</v>
      </c>
      <c r="CQ391" s="6">
        <f t="shared" si="272"/>
        <v>0</v>
      </c>
      <c r="CR391" s="6">
        <f>IF(AND(CQ391&gt;=0,CQ391&lt;Pieņēmumi!$DO$49),0,
IF(AND(CQ391&gt;=Pieņēmumi!$DO$49,CQ391&lt;Pieņēmumi!$DO$50),"Mazs",
IF(AND(CQ391&gt;=Pieņēmumi!$DO$50,CQ391&lt;Pieņēmumi!$DO$51),"Vidējs","Liels")))</f>
        <v>0</v>
      </c>
      <c r="CS391" s="9">
        <f>IF(CR391="Mazs",Pieņēmumi!$DO$34*CP391,IF(CR391="Vidējs",Pieņēmumi!$DO$35*CP391,IF(CR391="Liels",Pieņēmumi!$DO$37*CP391,0)))</f>
        <v>0</v>
      </c>
      <c r="CT391" s="9">
        <f>IF(CR391="Mazs",(Pieņēmumi!$DO$35-Pieņēmumi!$DO$34)*CP391,0)</f>
        <v>0</v>
      </c>
      <c r="CU391" s="6">
        <f t="shared" si="273"/>
        <v>60</v>
      </c>
      <c r="CV391" s="6">
        <f t="shared" si="274"/>
        <v>8</v>
      </c>
      <c r="CW391" s="2">
        <f t="shared" si="275"/>
        <v>7.5</v>
      </c>
      <c r="CX391" t="str">
        <f t="shared" si="276"/>
        <v>Mazā</v>
      </c>
    </row>
    <row r="392" spans="1:102" x14ac:dyDescent="0.25">
      <c r="A392" s="5">
        <v>4</v>
      </c>
      <c r="B392" s="23">
        <v>0.34377903085061046</v>
      </c>
      <c r="C392">
        <v>8</v>
      </c>
      <c r="D392">
        <v>1</v>
      </c>
      <c r="E392" s="2">
        <f t="shared" si="302"/>
        <v>8</v>
      </c>
      <c r="F392" s="6">
        <f>ROUNDUP(IF($A392=1,C392/Pieņēmumi!$B$39,IF($A392=2,C392/Pieņēmumi!$B$40,IF($A392=3,C392/Pieņēmumi!$B$41,C392/Pieņēmumi!$B$42))),$F$10)</f>
        <v>1</v>
      </c>
      <c r="G392" s="6">
        <f t="shared" si="261"/>
        <v>8</v>
      </c>
      <c r="H392" s="6" t="str">
        <f>IF(AND(G392&gt;=0,G392&lt;Pieņēmumi!$B$46),0,
IF(AND(G392&gt;= Pieņēmumi!$B$46,G392&lt;Pieņēmumi!$B$47), "Mikro",
IF(AND(G392&gt;=Pieņēmumi!$B$47,G392&lt;Pieņēmumi!$B$48), "Mazs",
IF(AND(G392&gt;=Pieņēmumi!$B$48,G392&lt;Pieņēmumi!$B$49), "Vidējs","Liels"))))</f>
        <v>Mazs</v>
      </c>
      <c r="I392" s="9">
        <f>IF(H392="Mikro",Pieņēmumi!$B$31*F392*0.5,
IF(H392="Mazs",Pieņēmumi!$B$31*F392,
IF(H392="Vidējs",Pieņēmumi!$B$32*F392,
IF(H392="Liels",Pieņēmumi!$B$34*F392,
0))))</f>
        <v>0.71584189231248063</v>
      </c>
      <c r="J392" s="9">
        <f>IF(H392="Mikro",Pieņēmumi!$B$31*F392*0.5,0)</f>
        <v>0</v>
      </c>
      <c r="K392">
        <v>9</v>
      </c>
      <c r="L392">
        <v>1</v>
      </c>
      <c r="M392" s="2">
        <f t="shared" ref="M392:M425" si="310">K392/L392</f>
        <v>9</v>
      </c>
      <c r="N392" s="6">
        <f>ROUNDUP(IF($A392=1,K392/Pieņēmumi!$L$39,IF($A392=2,K392/Pieņēmumi!$L$40,IF($A392=3,K392/Pieņēmumi!$L$41,K392/Pieņēmumi!$L$42))),$N$10)</f>
        <v>1</v>
      </c>
      <c r="O392" s="6">
        <f t="shared" si="262"/>
        <v>9</v>
      </c>
      <c r="P392" s="6" t="str">
        <f>IF(AND(O392&gt;=0,O392&lt;Pieņēmumi!$L$46),0,
IF(AND(O392&gt;= Pieņēmumi!$L$46,O392&lt;Pieņēmumi!$L$47), "Mikro",
IF(AND(O392&gt;=Pieņēmumi!$L$47,O392&lt;Pieņēmumi!$L$48), "Mazs",
IF(AND(O392&gt;=Pieņēmumi!$L$48,O392&lt;Pieņēmumi!$L$49), "Vidējs","Liels"))))</f>
        <v>Mazs</v>
      </c>
      <c r="Q392" s="9">
        <f>IF(P392="Mikro",Pieņēmumi!$L$31*N392*0.5,
IF(P392="Mazs",Pieņēmumi!$L$31*N392,
IF(P392="Vidējs",Pieņēmumi!$L$32*N392,
IF(P392="Liels",Pieņēmumi!$L$34*N392,
0))))</f>
        <v>0.7469654528478058</v>
      </c>
      <c r="R392" s="9">
        <f>IF(P392="Mikro",Pieņēmumi!$L$31*N392*0.5,0)</f>
        <v>0</v>
      </c>
      <c r="S392">
        <v>5</v>
      </c>
      <c r="T392">
        <v>1</v>
      </c>
      <c r="U392" s="2">
        <f t="shared" si="304"/>
        <v>5</v>
      </c>
      <c r="V392" s="6">
        <f>ROUNDUP(IF($A392=1,S392/Pieņēmumi!$V$39,IF($A392=2,S392/Pieņēmumi!$V$40,IF($A392=3,S392/Pieņēmumi!$V$41,S392/Pieņēmumi!$V$42))),$V$10)</f>
        <v>1</v>
      </c>
      <c r="W392" s="6">
        <f t="shared" si="263"/>
        <v>5</v>
      </c>
      <c r="X392" s="6" t="str">
        <f>IF(AND(W392&gt;=0,W392&lt;Pieņēmumi!$V$46),0,
IF(AND(W392&gt;= Pieņēmumi!$V$46,W392&lt;Pieņēmumi!$V$47), "Mikro",
IF(AND(W392&gt;=Pieņēmumi!$V$47,W392&lt;Pieņēmumi!$V$48), "Mazs",
IF(AND(W392&gt;=Pieņēmumi!$V$48,W392&lt;Pieņēmumi!$V$49), "Vidējs","Liels"))))</f>
        <v>Mikro</v>
      </c>
      <c r="Y392" s="9">
        <f>IF(X392="Mikro",Pieņēmumi!$V$31*V392*0.5,
IF(X392="Mazs",Pieņēmumi!$V$31*V392,
IF(X392="Vidējs",Pieņēmumi!$V$32*V392,
IF(X392="Liels",Pieņēmumi!$V$34*V392,
0))))</f>
        <v>0.38904450669156554</v>
      </c>
      <c r="Z392" s="9">
        <f>IF(X392="Mikro",Pieņēmumi!$V$31*V392*0.5,0)</f>
        <v>0.38904450669156554</v>
      </c>
      <c r="AA392">
        <v>7</v>
      </c>
      <c r="AB392">
        <v>1</v>
      </c>
      <c r="AC392" s="2">
        <f t="shared" si="307"/>
        <v>7</v>
      </c>
      <c r="AD392" s="6">
        <f>ROUNDUP(IF($A392=1,AA392/Pieņēmumi!$AF$39,IF($A392=2,AA392/Pieņēmumi!$AF$40,IF($A392=3,AA392/Pieņēmumi!$AF$41,AA392/Pieņēmumi!$AF$42))),$AD$10)</f>
        <v>1</v>
      </c>
      <c r="AE392" s="6">
        <f t="shared" si="264"/>
        <v>7</v>
      </c>
      <c r="AF392" s="6" t="str">
        <f>IF(AND(AE392&gt;=0,AE392&lt;Pieņēmumi!$AF$46),0,
IF(AND(AE392&gt;= Pieņēmumi!$AF$46,AE392&lt;Pieņēmumi!$AF$47), "Mikro",
IF(AND(AE392&gt;=Pieņēmumi!$AF$47,AE392&lt;Pieņēmumi!$AF$48), "Mazs",
IF(AND(AE392&gt;=Pieņēmumi!$AF$48,AE392&lt;Pieņēmumi!$AF$49), "Vidējs","Liels"))))</f>
        <v>Mikro</v>
      </c>
      <c r="AG392" s="9">
        <f>IF(AF392="Mikro",Pieņēmumi!$AF$31*AD392*0.5,
IF(AF392="Mazs",Pieņēmumi!$AF$31*AD392,
IF(AF392="Vidējs",Pieņēmumi!$AF$32*AD392,
IF(AF392="Liels",Pieņēmumi!$AF$34*AD392,
0))))</f>
        <v>0.42016806722689076</v>
      </c>
      <c r="AH392" s="9">
        <f>IF(AF392="Mikro",Pieņēmumi!$AF$31*AD392*0.5,0)</f>
        <v>0.42016806722689076</v>
      </c>
      <c r="AI392">
        <v>13</v>
      </c>
      <c r="AJ392">
        <v>1</v>
      </c>
      <c r="AK392" s="2">
        <f t="shared" si="305"/>
        <v>13</v>
      </c>
      <c r="AL392" s="6">
        <f>ROUNDUP(IF($A392=1,AI392/Pieņēmumi!$AR$39,IF($A392=2,AI392/Pieņēmumi!$AR$40,IF($A392=3,AI392/Pieņēmumi!$AR$41,AI392/Pieņēmumi!$AR$42))),$AL$10)</f>
        <v>1</v>
      </c>
      <c r="AM392" s="6">
        <f t="shared" si="265"/>
        <v>13</v>
      </c>
      <c r="AN392" s="6" t="str">
        <f>IF(AND(AM392&gt;=0,AM392&lt;Pieņēmumi!$AR$46),0,
IF(AND(AM392&gt;= Pieņēmumi!$AR$46,AM392&lt;Pieņēmumi!$AR$47), "Mikro",
IF(AND(AM392&gt;=Pieņēmumi!$AR$47,AM392&lt;Pieņēmumi!$AR$48), "Mazs",
IF(AND(AM392&gt;=Pieņēmumi!$AR$48,AM392&lt;Pieņēmumi!$AR$49), "Vidējs","Liels"))))</f>
        <v>Vidējs</v>
      </c>
      <c r="AO392" s="9">
        <f>IF(AN392="Mikro",Pieņēmumi!$AR$31*AL392*0.5,
IF(AN392="Mazs",Pieņēmumi!$AR$31*AL392,
IF(AN392="Vidējs",Pieņēmumi!$AR$32*AL392,
IF(AN392="Liels",Pieņēmumi!$AR$34*AL392,
0))))</f>
        <v>1.0981912144702843</v>
      </c>
      <c r="AP392" s="9">
        <f>IF(AN392="Mikro",Pieņēmumi!$AR$31*AL392*0.5,0)</f>
        <v>0</v>
      </c>
      <c r="AQ392">
        <v>9</v>
      </c>
      <c r="AR392">
        <v>1</v>
      </c>
      <c r="AS392" s="2">
        <f t="shared" si="306"/>
        <v>9</v>
      </c>
      <c r="AT392" s="6">
        <f>ROUNDUP(IF($A392=1,AQ392/Pieņēmumi!$BC$39,IF($A392=2,AQ392/Pieņēmumi!$BC$40,IF($A392=3,AQ392/Pieņēmumi!$BC$41,AQ392/Pieņēmumi!$BC$42))),$AT$10)</f>
        <v>1</v>
      </c>
      <c r="AU392" s="6">
        <f t="shared" si="266"/>
        <v>9</v>
      </c>
      <c r="AV392" s="6" t="str">
        <f>IF(AND(AU392&gt;=0,AU392&lt;Pieņēmumi!$BC$46),0,
IF(AND(AU392&gt;= Pieņēmumi!$BC$46,AU392&lt;Pieņēmumi!$BC$47), "Mikro",
IF(AND(AU392&gt;=Pieņēmumi!$BC$47,AU392&lt;Pieņēmumi!$BC$48), "Mazs",
IF(AND(AU392&gt;=Pieņēmumi!$BC$48,AU392&lt;Pieņēmumi!$BC$49), "Vidējs","Liels"))))</f>
        <v>Mazs</v>
      </c>
      <c r="AW392" s="9">
        <f>IF(AV392="Mikro",Pieņēmumi!$BC$31*AT392*0.5,
IF(AV392="Mazs",Pieņēmumi!$BC$31*AT392,
IF(AV392="Vidējs",Pieņēmumi!$BC$32*AT392,
IF(AV392="Liels",Pieņēmumi!$BC$34*AT392,
0))))</f>
        <v>0.96483037659508253</v>
      </c>
      <c r="AX392" s="9">
        <f>IF(AV392="Mikro",Pieņēmumi!$BC$31*AT392*0.5,0)</f>
        <v>0</v>
      </c>
      <c r="AY392">
        <v>10</v>
      </c>
      <c r="AZ392">
        <v>1</v>
      </c>
      <c r="BA392" s="2">
        <f t="shared" si="301"/>
        <v>10</v>
      </c>
      <c r="BB392" s="6">
        <f>ROUNDUP(IF($A392=1,AY392/Pieņēmumi!$BN$39,IF($A392=2,AY392/Pieņēmumi!$BN$40,IF($A392=3,AY392/Pieņēmumi!$BN$41,AY392/Pieņēmumi!$BN$42))),$BB$10)</f>
        <v>1</v>
      </c>
      <c r="BC392" s="6">
        <f t="shared" si="267"/>
        <v>10</v>
      </c>
      <c r="BD392" s="6" t="str">
        <f>IF(AND(BC392&gt;=0,BC392&lt;Pieņēmumi!$BN$46),0,
IF(AND(BC392&gt;= Pieņēmumi!$BN$46,BC392&lt;Pieņēmumi!$BN$47), "Mikro",
IF(AND(BC392&gt;=Pieņēmumi!$BN$47,BC392&lt;Pieņēmumi!$BN$48), "Mazs",
IF(AND(BC392&gt;=Pieņēmumi!$BN$48,BC392&lt;Pieņēmumi!$BN$49), "Vidējs","Liels"))))</f>
        <v>Mazs</v>
      </c>
      <c r="BE392" s="9">
        <f>IF(BD392="Mikro",Pieņēmumi!$BN$31*BB392*0.5,
IF(BD392="Mazs",Pieņēmumi!$BN$31*BB392,
IF(BD392="Vidējs",Pieņēmumi!$BN$32*BB392,
IF(BD392="Liels",Pieņēmumi!$BN$34*BB392,
0))))</f>
        <v>1.0270774976657331</v>
      </c>
      <c r="BF392" s="9">
        <f>IF(BD392="Mikro",Pieņēmumi!$BN$31*BB392*0.5,0)</f>
        <v>0</v>
      </c>
      <c r="BG392">
        <v>6</v>
      </c>
      <c r="BH392">
        <v>1</v>
      </c>
      <c r="BI392" s="2">
        <f t="shared" si="308"/>
        <v>6</v>
      </c>
      <c r="BJ392" s="6">
        <f>ROUNDUP(IF($A392=1,BG392/Pieņēmumi!$BY$39,IF($A392=2,BG392/Pieņēmumi!$BY$40,IF($A392=3,BG392/Pieņēmumi!$BY$41,BG392/Pieņēmumi!$BY$42))),$BJ$10)</f>
        <v>1</v>
      </c>
      <c r="BK392" s="6">
        <f t="shared" si="268"/>
        <v>6</v>
      </c>
      <c r="BL392" s="6" t="str">
        <f>IF(AND(BK392&gt;=0,BK392&lt;Pieņēmumi!$BY$46),0,
IF(AND(BK392&gt;= Pieņēmumi!$BY$46,BK392&lt;Pieņēmumi!$BY$47), "Mikro",
IF(AND(BK392&gt;=Pieņēmumi!$BY$47,BK392&lt;Pieņēmumi!$BY$48), "Mazs",
IF(AND(BK392&gt;=Pieņēmumi!$BY$48,BK392&lt;Pieņēmumi!$BY$49), "Vidējs","Liels"))))</f>
        <v>Mikro</v>
      </c>
      <c r="BM392" s="9">
        <f>IF(BL392="Mikro",Pieņēmumi!$BY$31*BJ392*0.5,
IF(BL392="Mazs",Pieņēmumi!$BY$31*BJ392,
IF(BL392="Vidējs",Pieņēmumi!$BY$32*BJ392,
IF(BL392="Liels",Pieņēmumi!$BY$34*BJ392,
0))))</f>
        <v>0.54466230936819171</v>
      </c>
      <c r="BN392" s="9">
        <f>IF(BL392="Mikro",Pieņēmumi!$BY$31*BJ392*0.5,0)</f>
        <v>0.54466230936819171</v>
      </c>
      <c r="BO392">
        <v>9</v>
      </c>
      <c r="BP392">
        <v>1</v>
      </c>
      <c r="BQ392" s="2">
        <f t="shared" si="309"/>
        <v>9</v>
      </c>
      <c r="BR392" s="6">
        <f>ROUNDUP(IF($A392=1,BO392/Pieņēmumi!$CJ$39,IF($A392=2,BO392/Pieņēmumi!$CJ$40,IF($A392=3,BO392/Pieņēmumi!$CJ$41,BO392/Pieņēmumi!$CJ$42))),$BR$10)</f>
        <v>1</v>
      </c>
      <c r="BS392" s="6">
        <f t="shared" si="269"/>
        <v>9</v>
      </c>
      <c r="BT392" s="6" t="str">
        <f>IF(AND(BS392&gt;=0,BS392&lt;Pieņēmumi!$CJ$46),0,
IF(AND(BS392&gt;= Pieņēmumi!$CJ$46,BS392&lt;Pieņēmumi!$CJ$47), "Mikro",
IF(AND(BS392&gt;=Pieņēmumi!$CJ$47,BS392&lt;Pieņēmumi!$CJ$48), "Mazs",
IF(AND(BS392&gt;=Pieņēmumi!$CJ$48,BS392&lt;Pieņēmumi!$CJ$49), "Vidējs","Liels"))))</f>
        <v>Mazs</v>
      </c>
      <c r="BU392" s="9">
        <f>IF(BT392="Mikro",Pieņēmumi!$CJ$31*BR392*0.5,
IF(BT392="Mazs",Pieņēmumi!$CJ$31*BR392,
IF(BT392="Vidējs",Pieņēmumi!$CJ$32*BR392,
IF(BT392="Liels",Pieņēmumi!$CJ$34*BR392,
0))))</f>
        <v>1.0893246187363834</v>
      </c>
      <c r="BV392" s="9">
        <f>IF(BT392="Mikro",Pieņēmumi!$CJ$31*BR392*0.5,0)</f>
        <v>0</v>
      </c>
      <c r="BW392">
        <v>23</v>
      </c>
      <c r="BX392">
        <v>2</v>
      </c>
      <c r="BY392" s="2">
        <f>BW392/BX392</f>
        <v>11.5</v>
      </c>
      <c r="BZ392" s="6">
        <f>ROUNDUP(IF($A392=1,BW392/Pieņēmumi!$CU$42,IF($A392=2,BW392/Pieņēmumi!$CU$43,IF($A392=3,BW392/Pieņēmumi!$CU$44,BW392/Pieņēmumi!$CU$45))),$CH$10)</f>
        <v>1</v>
      </c>
      <c r="CA392" s="6">
        <f t="shared" si="270"/>
        <v>23</v>
      </c>
      <c r="CB392" s="6" t="str">
        <f>IF(AND(CA392&gt;=0,CA392&lt;Pieņēmumi!$CU$49),0,
IF(AND(CA392&gt;=Pieņēmumi!$CU$49,CA392&lt;Pieņēmumi!$CU$50),"Mazs",
IF(AND(CA392&gt;=Pieņēmumi!$CU$50,CA392&lt;Pieņēmumi!$CU$51),"Vidējs","Liels")))</f>
        <v>Liels</v>
      </c>
      <c r="CC392" s="9">
        <f>IF(CB392="Mazs",Pieņēmumi!$CU$34*BZ392,IF(CB392="Vidējs",Pieņēmumi!$CU$35*BZ392,IF(CB392="Liels",Pieņēmumi!$CU$37*BZ392,0)))</f>
        <v>1.7676767676767675</v>
      </c>
      <c r="CD392" s="9">
        <f>IF(CB392="Mazs",(Pieņēmumi!$CU$35-Pieņēmumi!$CU$34)*BZ392,0)</f>
        <v>0</v>
      </c>
      <c r="CE392">
        <v>27</v>
      </c>
      <c r="CF392">
        <v>2</v>
      </c>
      <c r="CG392" s="2">
        <f>CE392/CF392</f>
        <v>13.5</v>
      </c>
      <c r="CH392" s="6">
        <f>ROUNDUP(IF($A392=1,CE392/Pieņēmumi!$DE$42,IF($A392=2,CE392/Pieņēmumi!$DE$43,IF($A392=3,CE392/Pieņēmumi!$DE$44,CE392/Pieņēmumi!$DE$45))),$CH$10)</f>
        <v>2</v>
      </c>
      <c r="CI392" s="6">
        <f t="shared" si="271"/>
        <v>13.5</v>
      </c>
      <c r="CJ392" s="6" t="str">
        <f>IF(AND(CI392&gt;=0,CI392&lt;Pieņēmumi!$DE$49),0,
IF(AND(CI392&gt;=Pieņēmumi!$DE$49,CI392&lt;Pieņēmumi!$DE$50),"Mazs",
IF(AND(CI392&gt;=Pieņēmumi!$DE$50,CI392&lt;Pieņēmumi!$DE$51),"Vidējs","Liels")))</f>
        <v>Vidējs</v>
      </c>
      <c r="CK392" s="9">
        <f>IF(CJ392="Mazs",Pieņēmumi!$DE$34*CH392,IF(CJ392="Vidējs",Pieņēmumi!$DE$35*CH392,IF(CJ392="Liels",Pieņēmumi!$DE$37*CH392,0)))</f>
        <v>2.7777777777777781</v>
      </c>
      <c r="CL392" s="9">
        <f>IF(CJ392="Mazs",(Pieņēmumi!$DE$35-Pieņēmumi!$DE$34)*CH392,0)</f>
        <v>0</v>
      </c>
      <c r="CM392">
        <v>32</v>
      </c>
      <c r="CN392">
        <v>2</v>
      </c>
      <c r="CO392" s="2">
        <f>CM392/CN392</f>
        <v>16</v>
      </c>
      <c r="CP392" s="6">
        <f>ROUNDUP(IF($A392=1,CM392/Pieņēmumi!$DO$42,IF($A392=2,CM392/Pieņēmumi!$DO$43,IF($A392=3,CM392/Pieņēmumi!$DO$44,CM392/Pieņēmumi!$DO$45))),$CP$10)</f>
        <v>2</v>
      </c>
      <c r="CQ392" s="6">
        <f t="shared" si="272"/>
        <v>16</v>
      </c>
      <c r="CR392" s="6" t="str">
        <f>IF(AND(CQ392&gt;=0,CQ392&lt;Pieņēmumi!$DO$49),0,
IF(AND(CQ392&gt;=Pieņēmumi!$DO$49,CQ392&lt;Pieņēmumi!$DO$50),"Mazs",
IF(AND(CQ392&gt;=Pieņēmumi!$DO$50,CQ392&lt;Pieņēmumi!$DO$51),"Vidējs","Liels")))</f>
        <v>Vidējs</v>
      </c>
      <c r="CS392" s="9">
        <f>IF(CR392="Mazs",Pieņēmumi!$DO$34*CP392,IF(CR392="Vidējs",Pieņēmumi!$DO$35*CP392,IF(CR392="Liels",Pieņēmumi!$DO$37*CP392,0)))</f>
        <v>2.7777777777777781</v>
      </c>
      <c r="CT392" s="9">
        <f>IF(CR392="Mazs",(Pieņēmumi!$DO$35-Pieņēmumi!$DO$34)*CP392,0)</f>
        <v>0</v>
      </c>
      <c r="CU392" s="6">
        <f t="shared" si="273"/>
        <v>158</v>
      </c>
      <c r="CV392" s="6">
        <f t="shared" si="274"/>
        <v>15</v>
      </c>
      <c r="CW392" s="2">
        <f t="shared" si="275"/>
        <v>10.533333333333333</v>
      </c>
      <c r="CX392" t="str">
        <f t="shared" si="276"/>
        <v>Vidējā</v>
      </c>
    </row>
    <row r="393" spans="1:102" x14ac:dyDescent="0.25">
      <c r="A393" s="5">
        <v>3</v>
      </c>
      <c r="B393" s="23">
        <v>0.34334708189794294</v>
      </c>
      <c r="C393">
        <v>59</v>
      </c>
      <c r="D393">
        <v>3</v>
      </c>
      <c r="E393" s="2">
        <f t="shared" si="302"/>
        <v>19.666666666666668</v>
      </c>
      <c r="F393" s="6">
        <f>ROUNDUP(IF($A393=1,C393/Pieņēmumi!$B$39,IF($A393=2,C393/Pieņēmumi!$B$40,IF($A393=3,C393/Pieņēmumi!$B$41,C393/Pieņēmumi!$B$42))),$F$10)</f>
        <v>3</v>
      </c>
      <c r="G393" s="6">
        <f t="shared" si="261"/>
        <v>19.666666666666668</v>
      </c>
      <c r="H393" s="6" t="str">
        <f>IF(AND(G393&gt;=0,G393&lt;Pieņēmumi!$B$46),0,
IF(AND(G393&gt;= Pieņēmumi!$B$46,G393&lt;Pieņēmumi!$B$47), "Mikro",
IF(AND(G393&gt;=Pieņēmumi!$B$47,G393&lt;Pieņēmumi!$B$48), "Mazs",
IF(AND(G393&gt;=Pieņēmumi!$B$48,G393&lt;Pieņēmumi!$B$49), "Vidējs","Liels"))))</f>
        <v>Vidējs</v>
      </c>
      <c r="I393" s="9">
        <f>IF(H393="Mikro",Pieņēmumi!$B$31*F393*0.5,
IF(H393="Mazs",Pieņēmumi!$B$31*F393,
IF(H393="Vidējs",Pieņēmumi!$B$32*F393,
IF(H393="Liels",Pieņēmumi!$B$34*F393,
0))))</f>
        <v>2.4224806201550386</v>
      </c>
      <c r="J393" s="9">
        <f>IF(H393="Mikro",Pieņēmumi!$B$31*F393*0.5,0)</f>
        <v>0</v>
      </c>
      <c r="K393">
        <v>62</v>
      </c>
      <c r="L393">
        <v>3</v>
      </c>
      <c r="M393" s="2">
        <f t="shared" si="310"/>
        <v>20.666666666666668</v>
      </c>
      <c r="N393" s="6">
        <f>ROUNDUP(IF($A393=1,K393/Pieņēmumi!$L$39,IF($A393=2,K393/Pieņēmumi!$L$40,IF($A393=3,K393/Pieņēmumi!$L$41,K393/Pieņēmumi!$L$42))),$N$10)</f>
        <v>4</v>
      </c>
      <c r="O393" s="6">
        <f t="shared" si="262"/>
        <v>15.5</v>
      </c>
      <c r="P393" s="6" t="str">
        <f>IF(AND(O393&gt;=0,O393&lt;Pieņēmumi!$L$46),0,
IF(AND(O393&gt;= Pieņēmumi!$L$46,O393&lt;Pieņēmumi!$L$47), "Mikro",
IF(AND(O393&gt;=Pieņēmumi!$L$47,O393&lt;Pieņēmumi!$L$48), "Mazs",
IF(AND(O393&gt;=Pieņēmumi!$L$48,O393&lt;Pieņēmumi!$L$49), "Vidējs","Liels"))))</f>
        <v>Vidējs</v>
      </c>
      <c r="Q393" s="9">
        <f>IF(P393="Mikro",Pieņēmumi!$L$31*N393*0.5,
IF(P393="Mazs",Pieņēmumi!$L$31*N393,
IF(P393="Vidējs",Pieņēmumi!$L$32*N393,
IF(P393="Liels",Pieņēmumi!$L$34*N393,
0))))</f>
        <v>3.3591731266149876</v>
      </c>
      <c r="R393" s="9">
        <f>IF(P393="Mikro",Pieņēmumi!$L$31*N393*0.5,0)</f>
        <v>0</v>
      </c>
      <c r="S393">
        <v>52</v>
      </c>
      <c r="T393">
        <v>3</v>
      </c>
      <c r="U393" s="2">
        <f t="shared" si="304"/>
        <v>17.333333333333332</v>
      </c>
      <c r="V393" s="6">
        <f>ROUNDUP(IF($A393=1,S393/Pieņēmumi!$V$39,IF($A393=2,S393/Pieņēmumi!$V$40,IF($A393=3,S393/Pieņēmumi!$V$41,S393/Pieņēmumi!$V$42))),$V$10)</f>
        <v>3</v>
      </c>
      <c r="W393" s="6">
        <f t="shared" si="263"/>
        <v>17.333333333333332</v>
      </c>
      <c r="X393" s="6" t="str">
        <f>IF(AND(W393&gt;=0,W393&lt;Pieņēmumi!$V$46),0,
IF(AND(W393&gt;= Pieņēmumi!$V$46,W393&lt;Pieņēmumi!$V$47), "Mikro",
IF(AND(W393&gt;=Pieņēmumi!$V$47,W393&lt;Pieņēmumi!$V$48), "Mazs",
IF(AND(W393&gt;=Pieņēmumi!$V$48,W393&lt;Pieņēmumi!$V$49), "Vidējs","Liels"))))</f>
        <v>Vidējs</v>
      </c>
      <c r="Y393" s="9">
        <f>IF(X393="Mikro",Pieņēmumi!$V$31*V393*0.5,
IF(X393="Mazs",Pieņēmumi!$V$31*V393,
IF(X393="Vidējs",Pieņēmumi!$V$32*V393,
IF(X393="Liels",Pieņēmumi!$V$34*V393,
0))))</f>
        <v>2.6162790697674421</v>
      </c>
      <c r="Z393" s="9">
        <f>IF(X393="Mikro",Pieņēmumi!$V$31*V393*0.5,0)</f>
        <v>0</v>
      </c>
      <c r="AA393">
        <v>60</v>
      </c>
      <c r="AB393">
        <v>3</v>
      </c>
      <c r="AC393" s="2">
        <f t="shared" si="307"/>
        <v>20</v>
      </c>
      <c r="AD393" s="6">
        <f>ROUNDUP(IF($A393=1,AA393/Pieņēmumi!$AF$39,IF($A393=2,AA393/Pieņēmumi!$AF$40,IF($A393=3,AA393/Pieņēmumi!$AF$41,AA393/Pieņēmumi!$AF$42))),$AD$10)</f>
        <v>3</v>
      </c>
      <c r="AE393" s="6">
        <f t="shared" si="264"/>
        <v>20</v>
      </c>
      <c r="AF393" s="6" t="str">
        <f>IF(AND(AE393&gt;=0,AE393&lt;Pieņēmumi!$AF$46),0,
IF(AND(AE393&gt;= Pieņēmumi!$AF$46,AE393&lt;Pieņēmumi!$AF$47), "Mikro",
IF(AND(AE393&gt;=Pieņēmumi!$AF$47,AE393&lt;Pieņēmumi!$AF$48), "Mazs",
IF(AND(AE393&gt;=Pieņēmumi!$AF$48,AE393&lt;Pieņēmumi!$AF$49), "Vidējs","Liels"))))</f>
        <v>Vidējs</v>
      </c>
      <c r="AG393" s="9">
        <f>IF(AF393="Mikro",Pieņēmumi!$AF$31*AD393*0.5,
IF(AF393="Mazs",Pieņēmumi!$AF$31*AD393,
IF(AF393="Vidējs",Pieņēmumi!$AF$32*AD393,
IF(AF393="Liels",Pieņēmumi!$AF$34*AD393,
0))))</f>
        <v>3.1007751937984498</v>
      </c>
      <c r="AH393" s="9">
        <f>IF(AF393="Mikro",Pieņēmumi!$AF$31*AD393*0.5,0)</f>
        <v>0</v>
      </c>
      <c r="AI393">
        <v>56</v>
      </c>
      <c r="AJ393">
        <v>3</v>
      </c>
      <c r="AK393" s="2">
        <f t="shared" si="305"/>
        <v>18.666666666666668</v>
      </c>
      <c r="AL393" s="6">
        <f>ROUNDUP(IF($A393=1,AI393/Pieņēmumi!$AR$39,IF($A393=2,AI393/Pieņēmumi!$AR$40,IF($A393=3,AI393/Pieņēmumi!$AR$41,AI393/Pieņēmumi!$AR$42))),$AL$10)</f>
        <v>3</v>
      </c>
      <c r="AM393" s="6">
        <f t="shared" si="265"/>
        <v>18.666666666666668</v>
      </c>
      <c r="AN393" s="6" t="str">
        <f>IF(AND(AM393&gt;=0,AM393&lt;Pieņēmumi!$AR$46),0,
IF(AND(AM393&gt;= Pieņēmumi!$AR$46,AM393&lt;Pieņēmumi!$AR$47), "Mikro",
IF(AND(AM393&gt;=Pieņēmumi!$AR$47,AM393&lt;Pieņēmumi!$AR$48), "Mazs",
IF(AND(AM393&gt;=Pieņēmumi!$AR$48,AM393&lt;Pieņēmumi!$AR$49), "Vidējs","Liels"))))</f>
        <v>Vidējs</v>
      </c>
      <c r="AO393" s="9">
        <f>IF(AN393="Mikro",Pieņēmumi!$AR$31*AL393*0.5,
IF(AN393="Mazs",Pieņēmumi!$AR$31*AL393,
IF(AN393="Vidējs",Pieņēmumi!$AR$32*AL393,
IF(AN393="Liels",Pieņēmumi!$AR$34*AL393,
0))))</f>
        <v>3.2945736434108532</v>
      </c>
      <c r="AP393" s="9">
        <f>IF(AN393="Mikro",Pieņēmumi!$AR$31*AL393*0.5,0)</f>
        <v>0</v>
      </c>
      <c r="AQ393">
        <v>82</v>
      </c>
      <c r="AR393">
        <v>4</v>
      </c>
      <c r="AS393" s="2">
        <f t="shared" si="306"/>
        <v>20.5</v>
      </c>
      <c r="AT393" s="6">
        <f>ROUNDUP(IF($A393=1,AQ393/Pieņēmumi!$BC$39,IF($A393=2,AQ393/Pieņēmumi!$BC$40,IF($A393=3,AQ393/Pieņēmumi!$BC$41,AQ393/Pieņēmumi!$BC$42))),$AT$10)</f>
        <v>4</v>
      </c>
      <c r="AU393" s="6">
        <f t="shared" si="266"/>
        <v>20.5</v>
      </c>
      <c r="AV393" s="6" t="str">
        <f>IF(AND(AU393&gt;=0,AU393&lt;Pieņēmumi!$BC$46),0,
IF(AND(AU393&gt;= Pieņēmumi!$BC$46,AU393&lt;Pieņēmumi!$BC$47), "Mikro",
IF(AND(AU393&gt;=Pieņēmumi!$BC$47,AU393&lt;Pieņēmumi!$BC$48), "Mazs",
IF(AND(AU393&gt;=Pieņēmumi!$BC$48,AU393&lt;Pieņēmumi!$BC$49), "Vidējs","Liels"))))</f>
        <v>Vidējs</v>
      </c>
      <c r="AW393" s="9">
        <f>IF(AV393="Mikro",Pieņēmumi!$BC$31*AT393*0.5,
IF(AV393="Mazs",Pieņēmumi!$BC$31*AT393,
IF(AV393="Vidējs",Pieņēmumi!$BC$32*AT393,
IF(AV393="Liels",Pieņēmumi!$BC$34*AT393,
0))))</f>
        <v>4.6511627906976747</v>
      </c>
      <c r="AX393" s="9">
        <f>IF(AV393="Mikro",Pieņēmumi!$BC$31*AT393*0.5,0)</f>
        <v>0</v>
      </c>
      <c r="AY393">
        <v>48</v>
      </c>
      <c r="AZ393">
        <v>3</v>
      </c>
      <c r="BA393" s="2">
        <f t="shared" si="301"/>
        <v>16</v>
      </c>
      <c r="BB393" s="6">
        <f>ROUNDUP(IF($A393=1,AY393/Pieņēmumi!$BN$39,IF($A393=2,AY393/Pieņēmumi!$BN$40,IF($A393=3,AY393/Pieņēmumi!$BN$41,AY393/Pieņēmumi!$BN$42))),$BB$10)</f>
        <v>2</v>
      </c>
      <c r="BC393" s="6">
        <f t="shared" si="267"/>
        <v>24</v>
      </c>
      <c r="BD393" s="6" t="str">
        <f>IF(AND(BC393&gt;=0,BC393&lt;Pieņēmumi!$BN$46),0,
IF(AND(BC393&gt;= Pieņēmumi!$BN$46,BC393&lt;Pieņēmumi!$BN$47), "Mikro",
IF(AND(BC393&gt;=Pieņēmumi!$BN$47,BC393&lt;Pieņēmumi!$BN$48), "Mazs",
IF(AND(BC393&gt;=Pieņēmumi!$BN$48,BC393&lt;Pieņēmumi!$BN$49), "Vidējs","Liels"))))</f>
        <v>Liels</v>
      </c>
      <c r="BE393" s="9">
        <f>IF(BD393="Mikro",Pieņēmumi!$BN$31*BB393*0.5,
IF(BD393="Mazs",Pieņēmumi!$BN$31*BB393,
IF(BD393="Vidējs",Pieņēmumi!$BN$32*BB393,
IF(BD393="Liels",Pieņēmumi!$BN$34*BB393,
0))))</f>
        <v>3.1746031746031744</v>
      </c>
      <c r="BF393" s="9">
        <f>IF(BD393="Mikro",Pieņēmumi!$BN$31*BB393*0.5,0)</f>
        <v>0</v>
      </c>
      <c r="BG393">
        <v>46</v>
      </c>
      <c r="BH393">
        <v>3</v>
      </c>
      <c r="BI393" s="2">
        <f t="shared" si="308"/>
        <v>15.333333333333334</v>
      </c>
      <c r="BJ393" s="6">
        <f>ROUNDUP(IF($A393=1,BG393/Pieņēmumi!$BY$39,IF($A393=2,BG393/Pieņēmumi!$BY$40,IF($A393=3,BG393/Pieņēmumi!$BY$41,BG393/Pieņēmumi!$BY$42))),$BJ$10)</f>
        <v>2</v>
      </c>
      <c r="BK393" s="6">
        <f t="shared" si="268"/>
        <v>23</v>
      </c>
      <c r="BL393" s="6" t="str">
        <f>IF(AND(BK393&gt;=0,BK393&lt;Pieņēmumi!$BY$46),0,
IF(AND(BK393&gt;= Pieņēmumi!$BY$46,BK393&lt;Pieņēmumi!$BY$47), "Mikro",
IF(AND(BK393&gt;=Pieņēmumi!$BY$47,BK393&lt;Pieņēmumi!$BY$48), "Mazs",
IF(AND(BK393&gt;=Pieņēmumi!$BY$48,BK393&lt;Pieņēmumi!$BY$49), "Vidējs","Liels"))))</f>
        <v>Liels</v>
      </c>
      <c r="BM393" s="9">
        <f>IF(BL393="Mikro",Pieņēmumi!$BY$31*BJ393*0.5,
IF(BL393="Mazs",Pieņēmumi!$BY$31*BJ393,
IF(BL393="Vidējs",Pieņēmumi!$BY$32*BJ393,
IF(BL393="Liels",Pieņēmumi!$BY$34*BJ393,
0))))</f>
        <v>3.3189033189033186</v>
      </c>
      <c r="BN393" s="9">
        <f>IF(BL393="Mikro",Pieņēmumi!$BY$31*BJ393*0.5,0)</f>
        <v>0</v>
      </c>
      <c r="BO393">
        <v>40</v>
      </c>
      <c r="BP393">
        <v>3</v>
      </c>
      <c r="BQ393" s="2">
        <f t="shared" si="309"/>
        <v>13.333333333333334</v>
      </c>
      <c r="BR393" s="6">
        <f>ROUNDUP(IF($A393=1,BO393/Pieņēmumi!$CJ$39,IF($A393=2,BO393/Pieņēmumi!$CJ$40,IF($A393=3,BO393/Pieņēmumi!$CJ$41,BO393/Pieņēmumi!$CJ$42))),$BR$10)</f>
        <v>2</v>
      </c>
      <c r="BS393" s="6">
        <f t="shared" si="269"/>
        <v>20</v>
      </c>
      <c r="BT393" s="6" t="str">
        <f>IF(AND(BS393&gt;=0,BS393&lt;Pieņēmumi!$CJ$46),0,
IF(AND(BS393&gt;= Pieņēmumi!$CJ$46,BS393&lt;Pieņēmumi!$CJ$47), "Mikro",
IF(AND(BS393&gt;=Pieņēmumi!$CJ$47,BS393&lt;Pieņēmumi!$CJ$48), "Mazs",
IF(AND(BS393&gt;=Pieņēmumi!$CJ$48,BS393&lt;Pieņēmumi!$CJ$49), "Vidējs","Liels"))))</f>
        <v>Vidējs</v>
      </c>
      <c r="BU393" s="9">
        <f>IF(BT393="Mikro",Pieņēmumi!$CJ$31*BR393*0.5,
IF(BT393="Mazs",Pieņēmumi!$CJ$31*BR393,
IF(BT393="Vidējs",Pieņēmumi!$CJ$32*BR393,
IF(BT393="Liels",Pieņēmumi!$CJ$34*BR393,
0))))</f>
        <v>2.5839793281653747</v>
      </c>
      <c r="BV393" s="9">
        <f>IF(BT393="Mikro",Pieņēmumi!$CJ$31*BR393*0.5,0)</f>
        <v>0</v>
      </c>
      <c r="BW393">
        <v>24</v>
      </c>
      <c r="BX393">
        <v>1</v>
      </c>
      <c r="BY393" s="2">
        <f>BW393/BX393</f>
        <v>24</v>
      </c>
      <c r="BZ393" s="6">
        <f>ROUNDUP(IF($A393=1,BW393/Pieņēmumi!$CU$42,IF($A393=2,BW393/Pieņēmumi!$CU$43,IF($A393=3,BW393/Pieņēmumi!$CU$44,BW393/Pieņēmumi!$CU$45))),$CH$10)</f>
        <v>1</v>
      </c>
      <c r="CA393" s="6">
        <f t="shared" si="270"/>
        <v>24</v>
      </c>
      <c r="CB393" s="6" t="str">
        <f>IF(AND(CA393&gt;=0,CA393&lt;Pieņēmumi!$CU$49),0,
IF(AND(CA393&gt;=Pieņēmumi!$CU$49,CA393&lt;Pieņēmumi!$CU$50),"Mazs",
IF(AND(CA393&gt;=Pieņēmumi!$CU$50,CA393&lt;Pieņēmumi!$CU$51),"Vidējs","Liels")))</f>
        <v>Liels</v>
      </c>
      <c r="CC393" s="9">
        <f>IF(CB393="Mazs",Pieņēmumi!$CU$34*BZ393,IF(CB393="Vidējs",Pieņēmumi!$CU$35*BZ393,IF(CB393="Liels",Pieņēmumi!$CU$37*BZ393,0)))</f>
        <v>1.7676767676767675</v>
      </c>
      <c r="CD393" s="9">
        <f>IF(CB393="Mazs",(Pieņēmumi!$CU$35-Pieņēmumi!$CU$34)*BZ393,0)</f>
        <v>0</v>
      </c>
      <c r="CE393">
        <v>19</v>
      </c>
      <c r="CF393">
        <v>1</v>
      </c>
      <c r="CG393" s="2">
        <f>CE393/CF393</f>
        <v>19</v>
      </c>
      <c r="CH393" s="6">
        <f>ROUNDUP(IF($A393=1,CE393/Pieņēmumi!$DE$42,IF($A393=2,CE393/Pieņēmumi!$DE$43,IF($A393=3,CE393/Pieņēmumi!$DE$44,CE393/Pieņēmumi!$DE$45))),$CH$10)</f>
        <v>1</v>
      </c>
      <c r="CI393" s="6">
        <f t="shared" si="271"/>
        <v>19</v>
      </c>
      <c r="CJ393" s="6" t="str">
        <f>IF(AND(CI393&gt;=0,CI393&lt;Pieņēmumi!$DE$49),0,
IF(AND(CI393&gt;=Pieņēmumi!$DE$49,CI393&lt;Pieņēmumi!$DE$50),"Mazs",
IF(AND(CI393&gt;=Pieņēmumi!$DE$50,CI393&lt;Pieņēmumi!$DE$51),"Vidējs","Liels")))</f>
        <v>Vidējs</v>
      </c>
      <c r="CK393" s="9">
        <f>IF(CJ393="Mazs",Pieņēmumi!$DE$34*CH393,IF(CJ393="Vidējs",Pieņēmumi!$DE$35*CH393,IF(CJ393="Liels",Pieņēmumi!$DE$37*CH393,0)))</f>
        <v>1.3888888888888891</v>
      </c>
      <c r="CL393" s="9">
        <f>IF(CJ393="Mazs",(Pieņēmumi!$DE$35-Pieņēmumi!$DE$34)*CH393,0)</f>
        <v>0</v>
      </c>
      <c r="CM393">
        <v>11</v>
      </c>
      <c r="CN393">
        <v>1</v>
      </c>
      <c r="CO393" s="2">
        <f>CM393/CN393</f>
        <v>11</v>
      </c>
      <c r="CP393" s="6">
        <f>ROUNDUP(IF($A393=1,CM393/Pieņēmumi!$DO$42,IF($A393=2,CM393/Pieņēmumi!$DO$43,IF($A393=3,CM393/Pieņēmumi!$DO$44,CM393/Pieņēmumi!$DO$45))),$CP$10)</f>
        <v>1</v>
      </c>
      <c r="CQ393" s="6">
        <f t="shared" si="272"/>
        <v>11</v>
      </c>
      <c r="CR393" s="6" t="str">
        <f>IF(AND(CQ393&gt;=0,CQ393&lt;Pieņēmumi!$DO$49),0,
IF(AND(CQ393&gt;=Pieņēmumi!$DO$49,CQ393&lt;Pieņēmumi!$DO$50),"Mazs",
IF(AND(CQ393&gt;=Pieņēmumi!$DO$50,CQ393&lt;Pieņēmumi!$DO$51),"Vidējs","Liels")))</f>
        <v>Mazs</v>
      </c>
      <c r="CS393" s="9">
        <f>IF(CR393="Mazs",Pieņēmumi!$DO$34*CP393,IF(CR393="Vidējs",Pieņēmumi!$DO$35*CP393,IF(CR393="Liels",Pieņēmumi!$DO$37*CP393,0)))</f>
        <v>1.151571739807034</v>
      </c>
      <c r="CT393" s="9">
        <f>IF(CR393="Mazs",(Pieņēmumi!$DO$35-Pieņēmumi!$DO$34)*CP393,0)</f>
        <v>0.23731714908185508</v>
      </c>
      <c r="CU393" s="6">
        <f t="shared" si="273"/>
        <v>559</v>
      </c>
      <c r="CV393" s="6">
        <f t="shared" si="274"/>
        <v>31</v>
      </c>
      <c r="CW393" s="2">
        <f t="shared" si="275"/>
        <v>18.032258064516128</v>
      </c>
      <c r="CX393" t="str">
        <f t="shared" si="276"/>
        <v>Lielā</v>
      </c>
    </row>
    <row r="394" spans="1:102" x14ac:dyDescent="0.25">
      <c r="A394" s="5">
        <v>2</v>
      </c>
      <c r="B394" s="23">
        <v>0.34201491373290993</v>
      </c>
      <c r="C394">
        <v>32</v>
      </c>
      <c r="D394">
        <v>2</v>
      </c>
      <c r="E394" s="2">
        <f t="shared" si="302"/>
        <v>16</v>
      </c>
      <c r="F394" s="6">
        <f>ROUNDUP(IF($A394=1,C394/Pieņēmumi!$B$39,IF($A394=2,C394/Pieņēmumi!$B$40,IF($A394=3,C394/Pieņēmumi!$B$41,C394/Pieņēmumi!$B$42))),$F$10)</f>
        <v>2</v>
      </c>
      <c r="G394" s="6">
        <f t="shared" si="261"/>
        <v>16</v>
      </c>
      <c r="H394" s="6" t="str">
        <f>IF(AND(G394&gt;=0,G394&lt;Pieņēmumi!$B$46),0,
IF(AND(G394&gt;= Pieņēmumi!$B$46,G394&lt;Pieņēmumi!$B$47), "Mikro",
IF(AND(G394&gt;=Pieņēmumi!$B$47,G394&lt;Pieņēmumi!$B$48), "Mazs",
IF(AND(G394&gt;=Pieņēmumi!$B$48,G394&lt;Pieņēmumi!$B$49), "Vidējs","Liels"))))</f>
        <v>Vidējs</v>
      </c>
      <c r="I394" s="9">
        <f>IF(H394="Mikro",Pieņēmumi!$B$31*F394*0.5,
IF(H394="Mazs",Pieņēmumi!$B$31*F394,
IF(H394="Vidējs",Pieņēmumi!$B$32*F394,
IF(H394="Liels",Pieņēmumi!$B$34*F394,
0))))</f>
        <v>1.614987080103359</v>
      </c>
      <c r="J394" s="9">
        <f>IF(H394="Mikro",Pieņēmumi!$B$31*F394*0.5,0)</f>
        <v>0</v>
      </c>
      <c r="K394">
        <v>33</v>
      </c>
      <c r="L394">
        <v>2</v>
      </c>
      <c r="M394" s="2">
        <f t="shared" si="310"/>
        <v>16.5</v>
      </c>
      <c r="N394" s="6">
        <f>ROUNDUP(IF($A394=1,K394/Pieņēmumi!$L$39,IF($A394=2,K394/Pieņēmumi!$L$40,IF($A394=3,K394/Pieņēmumi!$L$41,K394/Pieņēmumi!$L$42))),$N$10)</f>
        <v>2</v>
      </c>
      <c r="O394" s="6">
        <f t="shared" si="262"/>
        <v>16.5</v>
      </c>
      <c r="P394" s="6" t="str">
        <f>IF(AND(O394&gt;=0,O394&lt;Pieņēmumi!$L$46),0,
IF(AND(O394&gt;= Pieņēmumi!$L$46,O394&lt;Pieņēmumi!$L$47), "Mikro",
IF(AND(O394&gt;=Pieņēmumi!$L$47,O394&lt;Pieņēmumi!$L$48), "Mazs",
IF(AND(O394&gt;=Pieņēmumi!$L$48,O394&lt;Pieņēmumi!$L$49), "Vidējs","Liels"))))</f>
        <v>Vidējs</v>
      </c>
      <c r="Q394" s="9">
        <f>IF(P394="Mikro",Pieņēmumi!$L$31*N394*0.5,
IF(P394="Mazs",Pieņēmumi!$L$31*N394,
IF(P394="Vidējs",Pieņēmumi!$L$32*N394,
IF(P394="Liels",Pieņēmumi!$L$34*N394,
0))))</f>
        <v>1.6795865633074938</v>
      </c>
      <c r="R394" s="9">
        <f>IF(P394="Mikro",Pieņēmumi!$L$31*N394*0.5,0)</f>
        <v>0</v>
      </c>
      <c r="S394">
        <v>30</v>
      </c>
      <c r="T394">
        <v>2</v>
      </c>
      <c r="U394" s="2">
        <f t="shared" si="304"/>
        <v>15</v>
      </c>
      <c r="V394" s="6">
        <f>ROUNDUP(IF($A394=1,S394/Pieņēmumi!$V$39,IF($A394=2,S394/Pieņēmumi!$V$40,IF($A394=3,S394/Pieņēmumi!$V$41,S394/Pieņēmumi!$V$42))),$V$10)</f>
        <v>2</v>
      </c>
      <c r="W394" s="6">
        <f t="shared" si="263"/>
        <v>15</v>
      </c>
      <c r="X394" s="6" t="str">
        <f>IF(AND(W394&gt;=0,W394&lt;Pieņēmumi!$V$46),0,
IF(AND(W394&gt;= Pieņēmumi!$V$46,W394&lt;Pieņēmumi!$V$47), "Mikro",
IF(AND(W394&gt;=Pieņēmumi!$V$47,W394&lt;Pieņēmumi!$V$48), "Mazs",
IF(AND(W394&gt;=Pieņēmumi!$V$48,W394&lt;Pieņēmumi!$V$49), "Vidējs","Liels"))))</f>
        <v>Vidējs</v>
      </c>
      <c r="Y394" s="9">
        <f>IF(X394="Mikro",Pieņēmumi!$V$31*V394*0.5,
IF(X394="Mazs",Pieņēmumi!$V$31*V394,
IF(X394="Vidējs",Pieņēmumi!$V$32*V394,
IF(X394="Liels",Pieņēmumi!$V$34*V394,
0))))</f>
        <v>1.7441860465116281</v>
      </c>
      <c r="Z394" s="9">
        <f>IF(X394="Mikro",Pieņēmumi!$V$31*V394*0.5,0)</f>
        <v>0</v>
      </c>
      <c r="AA394">
        <v>36</v>
      </c>
      <c r="AB394">
        <v>2</v>
      </c>
      <c r="AC394" s="2">
        <f t="shared" si="307"/>
        <v>18</v>
      </c>
      <c r="AD394" s="6">
        <f>ROUNDUP(IF($A394=1,AA394/Pieņēmumi!$AF$39,IF($A394=2,AA394/Pieņēmumi!$AF$40,IF($A394=3,AA394/Pieņēmumi!$AF$41,AA394/Pieņēmumi!$AF$42))),$AD$10)</f>
        <v>2</v>
      </c>
      <c r="AE394" s="6">
        <f t="shared" si="264"/>
        <v>18</v>
      </c>
      <c r="AF394" s="6" t="str">
        <f>IF(AND(AE394&gt;=0,AE394&lt;Pieņēmumi!$AF$46),0,
IF(AND(AE394&gt;= Pieņēmumi!$AF$46,AE394&lt;Pieņēmumi!$AF$47), "Mikro",
IF(AND(AE394&gt;=Pieņēmumi!$AF$47,AE394&lt;Pieņēmumi!$AF$48), "Mazs",
IF(AND(AE394&gt;=Pieņēmumi!$AF$48,AE394&lt;Pieņēmumi!$AF$49), "Vidējs","Liels"))))</f>
        <v>Vidējs</v>
      </c>
      <c r="AG394" s="9">
        <f>IF(AF394="Mikro",Pieņēmumi!$AF$31*AD394*0.5,
IF(AF394="Mazs",Pieņēmumi!$AF$31*AD394,
IF(AF394="Vidējs",Pieņēmumi!$AF$32*AD394,
IF(AF394="Liels",Pieņēmumi!$AF$34*AD394,
0))))</f>
        <v>2.0671834625323</v>
      </c>
      <c r="AH394" s="9">
        <f>IF(AF394="Mikro",Pieņēmumi!$AF$31*AD394*0.5,0)</f>
        <v>0</v>
      </c>
      <c r="AI394">
        <v>35</v>
      </c>
      <c r="AJ394">
        <v>2</v>
      </c>
      <c r="AK394" s="2">
        <f t="shared" si="305"/>
        <v>17.5</v>
      </c>
      <c r="AL394" s="6">
        <f>ROUNDUP(IF($A394=1,AI394/Pieņēmumi!$AR$39,IF($A394=2,AI394/Pieņēmumi!$AR$40,IF($A394=3,AI394/Pieņēmumi!$AR$41,AI394/Pieņēmumi!$AR$42))),$AL$10)</f>
        <v>2</v>
      </c>
      <c r="AM394" s="6">
        <f t="shared" si="265"/>
        <v>17.5</v>
      </c>
      <c r="AN394" s="6" t="str">
        <f>IF(AND(AM394&gt;=0,AM394&lt;Pieņēmumi!$AR$46),0,
IF(AND(AM394&gt;= Pieņēmumi!$AR$46,AM394&lt;Pieņēmumi!$AR$47), "Mikro",
IF(AND(AM394&gt;=Pieņēmumi!$AR$47,AM394&lt;Pieņēmumi!$AR$48), "Mazs",
IF(AND(AM394&gt;=Pieņēmumi!$AR$48,AM394&lt;Pieņēmumi!$AR$49), "Vidējs","Liels"))))</f>
        <v>Vidējs</v>
      </c>
      <c r="AO394" s="9">
        <f>IF(AN394="Mikro",Pieņēmumi!$AR$31*AL394*0.5,
IF(AN394="Mazs",Pieņēmumi!$AR$31*AL394,
IF(AN394="Vidējs",Pieņēmumi!$AR$32*AL394,
IF(AN394="Liels",Pieņēmumi!$AR$34*AL394,
0))))</f>
        <v>2.1963824289405687</v>
      </c>
      <c r="AP394" s="9">
        <f>IF(AN394="Mikro",Pieņēmumi!$AR$31*AL394*0.5,0)</f>
        <v>0</v>
      </c>
      <c r="AQ394">
        <v>39</v>
      </c>
      <c r="AR394">
        <v>2</v>
      </c>
      <c r="AS394" s="2">
        <f t="shared" si="306"/>
        <v>19.5</v>
      </c>
      <c r="AT394" s="6">
        <f>ROUNDUP(IF($A394=1,AQ394/Pieņēmumi!$BC$39,IF($A394=2,AQ394/Pieņēmumi!$BC$40,IF($A394=3,AQ394/Pieņēmumi!$BC$41,AQ394/Pieņēmumi!$BC$42))),$AT$10)</f>
        <v>2</v>
      </c>
      <c r="AU394" s="6">
        <f t="shared" si="266"/>
        <v>19.5</v>
      </c>
      <c r="AV394" s="6" t="str">
        <f>IF(AND(AU394&gt;=0,AU394&lt;Pieņēmumi!$BC$46),0,
IF(AND(AU394&gt;= Pieņēmumi!$BC$46,AU394&lt;Pieņēmumi!$BC$47), "Mikro",
IF(AND(AU394&gt;=Pieņēmumi!$BC$47,AU394&lt;Pieņēmumi!$BC$48), "Mazs",
IF(AND(AU394&gt;=Pieņēmumi!$BC$48,AU394&lt;Pieņēmumi!$BC$49), "Vidējs","Liels"))))</f>
        <v>Vidējs</v>
      </c>
      <c r="AW394" s="9">
        <f>IF(AV394="Mikro",Pieņēmumi!$BC$31*AT394*0.5,
IF(AV394="Mazs",Pieņēmumi!$BC$31*AT394,
IF(AV394="Vidējs",Pieņēmumi!$BC$32*AT394,
IF(AV394="Liels",Pieņēmumi!$BC$34*AT394,
0))))</f>
        <v>2.3255813953488373</v>
      </c>
      <c r="AX394" s="9">
        <f>IF(AV394="Mikro",Pieņēmumi!$BC$31*AT394*0.5,0)</f>
        <v>0</v>
      </c>
      <c r="AY394">
        <v>40</v>
      </c>
      <c r="AZ394">
        <v>2</v>
      </c>
      <c r="BA394" s="2">
        <f t="shared" si="301"/>
        <v>20</v>
      </c>
      <c r="BB394" s="6">
        <f>ROUNDUP(IF($A394=1,AY394/Pieņēmumi!$BN$39,IF($A394=2,AY394/Pieņēmumi!$BN$40,IF($A394=3,AY394/Pieņēmumi!$BN$41,AY394/Pieņēmumi!$BN$42))),$BB$10)</f>
        <v>2</v>
      </c>
      <c r="BC394" s="6">
        <f t="shared" si="267"/>
        <v>20</v>
      </c>
      <c r="BD394" s="6" t="str">
        <f>IF(AND(BC394&gt;=0,BC394&lt;Pieņēmumi!$BN$46),0,
IF(AND(BC394&gt;= Pieņēmumi!$BN$46,BC394&lt;Pieņēmumi!$BN$47), "Mikro",
IF(AND(BC394&gt;=Pieņēmumi!$BN$47,BC394&lt;Pieņēmumi!$BN$48), "Mazs",
IF(AND(BC394&gt;=Pieņēmumi!$BN$48,BC394&lt;Pieņēmumi!$BN$49), "Vidējs","Liels"))))</f>
        <v>Vidējs</v>
      </c>
      <c r="BE394" s="9">
        <f>IF(BD394="Mikro",Pieņēmumi!$BN$31*BB394*0.5,
IF(BD394="Mazs",Pieņēmumi!$BN$31*BB394,
IF(BD394="Vidējs",Pieņēmumi!$BN$32*BB394,
IF(BD394="Liels",Pieņēmumi!$BN$34*BB394,
0))))</f>
        <v>2.454780361757106</v>
      </c>
      <c r="BF394" s="9">
        <f>IF(BD394="Mikro",Pieņēmumi!$BN$31*BB394*0.5,0)</f>
        <v>0</v>
      </c>
      <c r="BG394">
        <v>46</v>
      </c>
      <c r="BH394">
        <v>2</v>
      </c>
      <c r="BI394" s="2">
        <f t="shared" si="308"/>
        <v>23</v>
      </c>
      <c r="BJ394" s="6">
        <f>ROUNDUP(IF($A394=1,BG394/Pieņēmumi!$BY$39,IF($A394=2,BG394/Pieņēmumi!$BY$40,IF($A394=3,BG394/Pieņēmumi!$BY$41,BG394/Pieņēmumi!$BY$42))),$BJ$10)</f>
        <v>2</v>
      </c>
      <c r="BK394" s="6">
        <f t="shared" si="268"/>
        <v>23</v>
      </c>
      <c r="BL394" s="6" t="str">
        <f>IF(AND(BK394&gt;=0,BK394&lt;Pieņēmumi!$BY$46),0,
IF(AND(BK394&gt;= Pieņēmumi!$BY$46,BK394&lt;Pieņēmumi!$BY$47), "Mikro",
IF(AND(BK394&gt;=Pieņēmumi!$BY$47,BK394&lt;Pieņēmumi!$BY$48), "Mazs",
IF(AND(BK394&gt;=Pieņēmumi!$BY$48,BK394&lt;Pieņēmumi!$BY$49), "Vidējs","Liels"))))</f>
        <v>Liels</v>
      </c>
      <c r="BM394" s="9">
        <f>IF(BL394="Mikro",Pieņēmumi!$BY$31*BJ394*0.5,
IF(BL394="Mazs",Pieņēmumi!$BY$31*BJ394,
IF(BL394="Vidējs",Pieņēmumi!$BY$32*BJ394,
IF(BL394="Liels",Pieņēmumi!$BY$34*BJ394,
0))))</f>
        <v>3.3189033189033186</v>
      </c>
      <c r="BN394" s="9">
        <f>IF(BL394="Mikro",Pieņēmumi!$BY$31*BJ394*0.5,0)</f>
        <v>0</v>
      </c>
      <c r="BO394">
        <v>37</v>
      </c>
      <c r="BP394">
        <v>2</v>
      </c>
      <c r="BQ394" s="2">
        <f t="shared" si="309"/>
        <v>18.5</v>
      </c>
      <c r="BR394" s="6">
        <f>ROUNDUP(IF($A394=1,BO394/Pieņēmumi!$CJ$39,IF($A394=2,BO394/Pieņēmumi!$CJ$40,IF($A394=3,BO394/Pieņēmumi!$CJ$41,BO394/Pieņēmumi!$CJ$42))),$BR$10)</f>
        <v>2</v>
      </c>
      <c r="BS394" s="6">
        <f t="shared" si="269"/>
        <v>18.5</v>
      </c>
      <c r="BT394" s="6" t="str">
        <f>IF(AND(BS394&gt;=0,BS394&lt;Pieņēmumi!$CJ$46),0,
IF(AND(BS394&gt;= Pieņēmumi!$CJ$46,BS394&lt;Pieņēmumi!$CJ$47), "Mikro",
IF(AND(BS394&gt;=Pieņēmumi!$CJ$47,BS394&lt;Pieņēmumi!$CJ$48), "Mazs",
IF(AND(BS394&gt;=Pieņēmumi!$CJ$48,BS394&lt;Pieņēmumi!$CJ$49), "Vidējs","Liels"))))</f>
        <v>Vidējs</v>
      </c>
      <c r="BU394" s="9">
        <f>IF(BT394="Mikro",Pieņēmumi!$CJ$31*BR394*0.5,
IF(BT394="Mazs",Pieņēmumi!$CJ$31*BR394,
IF(BT394="Vidējs",Pieņēmumi!$CJ$32*BR394,
IF(BT394="Liels",Pieņēmumi!$CJ$34*BR394,
0))))</f>
        <v>2.5839793281653747</v>
      </c>
      <c r="BV394" s="9">
        <f>IF(BT394="Mikro",Pieņēmumi!$CJ$31*BR394*0.5,0)</f>
        <v>0</v>
      </c>
      <c r="BW394">
        <v>0</v>
      </c>
      <c r="BX394">
        <v>0</v>
      </c>
      <c r="BY394" s="2">
        <v>0</v>
      </c>
      <c r="BZ394" s="6">
        <f>ROUNDUP(IF($A394=1,BW394/Pieņēmumi!$CU$42,IF($A394=2,BW394/Pieņēmumi!$CU$43,IF($A394=3,BW394/Pieņēmumi!$CU$44,BW394/Pieņēmumi!$CU$45))),$CH$10)</f>
        <v>0</v>
      </c>
      <c r="CA394" s="6">
        <f t="shared" si="270"/>
        <v>0</v>
      </c>
      <c r="CB394" s="6">
        <f>IF(AND(CA394&gt;=0,CA394&lt;Pieņēmumi!$CU$49),0,
IF(AND(CA394&gt;=Pieņēmumi!$CU$49,CA394&lt;Pieņēmumi!$CU$50),"Mazs",
IF(AND(CA394&gt;=Pieņēmumi!$CU$50,CA394&lt;Pieņēmumi!$CU$51),"Vidējs","Liels")))</f>
        <v>0</v>
      </c>
      <c r="CC394" s="9">
        <f>IF(CB394="Mazs",Pieņēmumi!$CU$34*BZ394,IF(CB394="Vidējs",Pieņēmumi!$CU$35*BZ394,IF(CB394="Liels",Pieņēmumi!$CU$37*BZ394,0)))</f>
        <v>0</v>
      </c>
      <c r="CD394" s="9">
        <f>IF(CB394="Mazs",(Pieņēmumi!$CU$35-Pieņēmumi!$CU$34)*BZ394,0)</f>
        <v>0</v>
      </c>
      <c r="CE394">
        <v>0</v>
      </c>
      <c r="CF394">
        <v>0</v>
      </c>
      <c r="CG394" s="2">
        <v>0</v>
      </c>
      <c r="CH394" s="6">
        <f>ROUNDUP(IF($A394=1,CE394/Pieņēmumi!$DE$42,IF($A394=2,CE394/Pieņēmumi!$DE$43,IF($A394=3,CE394/Pieņēmumi!$DE$44,CE394/Pieņēmumi!$DE$45))),$CH$10)</f>
        <v>0</v>
      </c>
      <c r="CI394" s="6">
        <f t="shared" si="271"/>
        <v>0</v>
      </c>
      <c r="CJ394" s="6">
        <f>IF(AND(CI394&gt;=0,CI394&lt;Pieņēmumi!$DE$49),0,
IF(AND(CI394&gt;=Pieņēmumi!$DE$49,CI394&lt;Pieņēmumi!$DE$50),"Mazs",
IF(AND(CI394&gt;=Pieņēmumi!$DE$50,CI394&lt;Pieņēmumi!$DE$51),"Vidējs","Liels")))</f>
        <v>0</v>
      </c>
      <c r="CK394" s="9">
        <f>IF(CJ394="Mazs",Pieņēmumi!$DE$34*CH394,IF(CJ394="Vidējs",Pieņēmumi!$DE$35*CH394,IF(CJ394="Liels",Pieņēmumi!$DE$37*CH394,0)))</f>
        <v>0</v>
      </c>
      <c r="CL394" s="9">
        <f>IF(CJ394="Mazs",(Pieņēmumi!$DE$35-Pieņēmumi!$DE$34)*CH394,0)</f>
        <v>0</v>
      </c>
      <c r="CM394">
        <v>0</v>
      </c>
      <c r="CN394">
        <v>0</v>
      </c>
      <c r="CO394" s="2">
        <v>0</v>
      </c>
      <c r="CP394" s="6">
        <f>ROUNDUP(IF($A394=1,CM394/Pieņēmumi!$DO$42,IF($A394=2,CM394/Pieņēmumi!$DO$43,IF($A394=3,CM394/Pieņēmumi!$DO$44,CM394/Pieņēmumi!$DO$45))),$CP$10)</f>
        <v>0</v>
      </c>
      <c r="CQ394" s="6">
        <f t="shared" si="272"/>
        <v>0</v>
      </c>
      <c r="CR394" s="6">
        <f>IF(AND(CQ394&gt;=0,CQ394&lt;Pieņēmumi!$DO$49),0,
IF(AND(CQ394&gt;=Pieņēmumi!$DO$49,CQ394&lt;Pieņēmumi!$DO$50),"Mazs",
IF(AND(CQ394&gt;=Pieņēmumi!$DO$50,CQ394&lt;Pieņēmumi!$DO$51),"Vidējs","Liels")))</f>
        <v>0</v>
      </c>
      <c r="CS394" s="9">
        <f>IF(CR394="Mazs",Pieņēmumi!$DO$34*CP394,IF(CR394="Vidējs",Pieņēmumi!$DO$35*CP394,IF(CR394="Liels",Pieņēmumi!$DO$37*CP394,0)))</f>
        <v>0</v>
      </c>
      <c r="CT394" s="9">
        <f>IF(CR394="Mazs",(Pieņēmumi!$DO$35-Pieņēmumi!$DO$34)*CP394,0)</f>
        <v>0</v>
      </c>
      <c r="CU394" s="6">
        <f t="shared" si="273"/>
        <v>328</v>
      </c>
      <c r="CV394" s="6">
        <f t="shared" si="274"/>
        <v>18</v>
      </c>
      <c r="CW394" s="2">
        <f t="shared" si="275"/>
        <v>18.222222222222221</v>
      </c>
      <c r="CX394" t="str">
        <f t="shared" si="276"/>
        <v>Vidējā</v>
      </c>
    </row>
    <row r="395" spans="1:102" x14ac:dyDescent="0.25">
      <c r="A395" s="5">
        <v>3</v>
      </c>
      <c r="B395" s="23">
        <v>0.34104995421478179</v>
      </c>
      <c r="C395">
        <v>10</v>
      </c>
      <c r="D395">
        <v>1</v>
      </c>
      <c r="E395" s="2">
        <f t="shared" si="302"/>
        <v>10</v>
      </c>
      <c r="F395" s="6">
        <f>ROUNDUP(IF($A395=1,C395/Pieņēmumi!$B$39,IF($A395=2,C395/Pieņēmumi!$B$40,IF($A395=3,C395/Pieņēmumi!$B$41,C395/Pieņēmumi!$B$42))),$F$10)</f>
        <v>1</v>
      </c>
      <c r="G395" s="6">
        <f t="shared" si="261"/>
        <v>10</v>
      </c>
      <c r="H395" s="6" t="str">
        <f>IF(AND(G395&gt;=0,G395&lt;Pieņēmumi!$B$46),0,
IF(AND(G395&gt;= Pieņēmumi!$B$46,G395&lt;Pieņēmumi!$B$47), "Mikro",
IF(AND(G395&gt;=Pieņēmumi!$B$47,G395&lt;Pieņēmumi!$B$48), "Mazs",
IF(AND(G395&gt;=Pieņēmumi!$B$48,G395&lt;Pieņēmumi!$B$49), "Vidējs","Liels"))))</f>
        <v>Mazs</v>
      </c>
      <c r="I395" s="9">
        <f>IF(H395="Mikro",Pieņēmumi!$B$31*F395*0.5,
IF(H395="Mazs",Pieņēmumi!$B$31*F395,
IF(H395="Vidējs",Pieņēmumi!$B$32*F395,
IF(H395="Liels",Pieņēmumi!$B$34*F395,
0))))</f>
        <v>0.71584189231248063</v>
      </c>
      <c r="J395" s="9">
        <f>IF(H395="Mikro",Pieņēmumi!$B$31*F395*0.5,0)</f>
        <v>0</v>
      </c>
      <c r="K395">
        <v>8</v>
      </c>
      <c r="L395">
        <v>1</v>
      </c>
      <c r="M395" s="2">
        <f t="shared" si="310"/>
        <v>8</v>
      </c>
      <c r="N395" s="6">
        <f>ROUNDUP(IF($A395=1,K395/Pieņēmumi!$L$39,IF($A395=2,K395/Pieņēmumi!$L$40,IF($A395=3,K395/Pieņēmumi!$L$41,K395/Pieņēmumi!$L$42))),$N$10)</f>
        <v>1</v>
      </c>
      <c r="O395" s="6">
        <f t="shared" si="262"/>
        <v>8</v>
      </c>
      <c r="P395" s="6" t="str">
        <f>IF(AND(O395&gt;=0,O395&lt;Pieņēmumi!$L$46),0,
IF(AND(O395&gt;= Pieņēmumi!$L$46,O395&lt;Pieņēmumi!$L$47), "Mikro",
IF(AND(O395&gt;=Pieņēmumi!$L$47,O395&lt;Pieņēmumi!$L$48), "Mazs",
IF(AND(O395&gt;=Pieņēmumi!$L$48,O395&lt;Pieņēmumi!$L$49), "Vidējs","Liels"))))</f>
        <v>Mazs</v>
      </c>
      <c r="Q395" s="9">
        <f>IF(P395="Mikro",Pieņēmumi!$L$31*N395*0.5,
IF(P395="Mazs",Pieņēmumi!$L$31*N395,
IF(P395="Vidējs",Pieņēmumi!$L$32*N395,
IF(P395="Liels",Pieņēmumi!$L$34*N395,
0))))</f>
        <v>0.7469654528478058</v>
      </c>
      <c r="R395" s="9">
        <f>IF(P395="Mikro",Pieņēmumi!$L$31*N395*0.5,0)</f>
        <v>0</v>
      </c>
      <c r="S395">
        <v>5</v>
      </c>
      <c r="T395">
        <v>1</v>
      </c>
      <c r="U395" s="2">
        <f t="shared" si="304"/>
        <v>5</v>
      </c>
      <c r="V395" s="6">
        <f>ROUNDUP(IF($A395=1,S395/Pieņēmumi!$V$39,IF($A395=2,S395/Pieņēmumi!$V$40,IF($A395=3,S395/Pieņēmumi!$V$41,S395/Pieņēmumi!$V$42))),$V$10)</f>
        <v>1</v>
      </c>
      <c r="W395" s="6">
        <f t="shared" si="263"/>
        <v>5</v>
      </c>
      <c r="X395" s="6" t="str">
        <f>IF(AND(W395&gt;=0,W395&lt;Pieņēmumi!$V$46),0,
IF(AND(W395&gt;= Pieņēmumi!$V$46,W395&lt;Pieņēmumi!$V$47), "Mikro",
IF(AND(W395&gt;=Pieņēmumi!$V$47,W395&lt;Pieņēmumi!$V$48), "Mazs",
IF(AND(W395&gt;=Pieņēmumi!$V$48,W395&lt;Pieņēmumi!$V$49), "Vidējs","Liels"))))</f>
        <v>Mikro</v>
      </c>
      <c r="Y395" s="9">
        <f>IF(X395="Mikro",Pieņēmumi!$V$31*V395*0.5,
IF(X395="Mazs",Pieņēmumi!$V$31*V395,
IF(X395="Vidējs",Pieņēmumi!$V$32*V395,
IF(X395="Liels",Pieņēmumi!$V$34*V395,
0))))</f>
        <v>0.38904450669156554</v>
      </c>
      <c r="Z395" s="9">
        <f>IF(X395="Mikro",Pieņēmumi!$V$31*V395*0.5,0)</f>
        <v>0.38904450669156554</v>
      </c>
      <c r="AA395">
        <v>5</v>
      </c>
      <c r="AB395">
        <v>1</v>
      </c>
      <c r="AC395" s="2">
        <f t="shared" si="307"/>
        <v>5</v>
      </c>
      <c r="AD395" s="6">
        <f>ROUNDUP(IF($A395=1,AA395/Pieņēmumi!$AF$39,IF($A395=2,AA395/Pieņēmumi!$AF$40,IF($A395=3,AA395/Pieņēmumi!$AF$41,AA395/Pieņēmumi!$AF$42))),$AD$10)</f>
        <v>1</v>
      </c>
      <c r="AE395" s="6">
        <f t="shared" si="264"/>
        <v>5</v>
      </c>
      <c r="AF395" s="6" t="str">
        <f>IF(AND(AE395&gt;=0,AE395&lt;Pieņēmumi!$AF$46),0,
IF(AND(AE395&gt;= Pieņēmumi!$AF$46,AE395&lt;Pieņēmumi!$AF$47), "Mikro",
IF(AND(AE395&gt;=Pieņēmumi!$AF$47,AE395&lt;Pieņēmumi!$AF$48), "Mazs",
IF(AND(AE395&gt;=Pieņēmumi!$AF$48,AE395&lt;Pieņēmumi!$AF$49), "Vidējs","Liels"))))</f>
        <v>Mikro</v>
      </c>
      <c r="AG395" s="9">
        <f>IF(AF395="Mikro",Pieņēmumi!$AF$31*AD395*0.5,
IF(AF395="Mazs",Pieņēmumi!$AF$31*AD395,
IF(AF395="Vidējs",Pieņēmumi!$AF$32*AD395,
IF(AF395="Liels",Pieņēmumi!$AF$34*AD395,
0))))</f>
        <v>0.42016806722689076</v>
      </c>
      <c r="AH395" s="9">
        <f>IF(AF395="Mikro",Pieņēmumi!$AF$31*AD395*0.5,0)</f>
        <v>0.42016806722689076</v>
      </c>
      <c r="AI395">
        <v>9</v>
      </c>
      <c r="AJ395">
        <v>1</v>
      </c>
      <c r="AK395" s="2">
        <f t="shared" si="305"/>
        <v>9</v>
      </c>
      <c r="AL395" s="6">
        <f>ROUNDUP(IF($A395=1,AI395/Pieņēmumi!$AR$39,IF($A395=2,AI395/Pieņēmumi!$AR$40,IF($A395=3,AI395/Pieņēmumi!$AR$41,AI395/Pieņēmumi!$AR$42))),$AL$10)</f>
        <v>1</v>
      </c>
      <c r="AM395" s="6">
        <f t="shared" si="265"/>
        <v>9</v>
      </c>
      <c r="AN395" s="6" t="str">
        <f>IF(AND(AM395&gt;=0,AM395&lt;Pieņēmumi!$AR$46),0,
IF(AND(AM395&gt;= Pieņēmumi!$AR$46,AM395&lt;Pieņēmumi!$AR$47), "Mikro",
IF(AND(AM395&gt;=Pieņēmumi!$AR$47,AM395&lt;Pieņēmumi!$AR$48), "Mazs",
IF(AND(AM395&gt;=Pieņēmumi!$AR$48,AM395&lt;Pieņēmumi!$AR$49), "Vidējs","Liels"))))</f>
        <v>Mazs</v>
      </c>
      <c r="AO395" s="9">
        <f>IF(AN395="Mikro",Pieņēmumi!$AR$31*AL395*0.5,
IF(AN395="Mazs",Pieņēmumi!$AR$31*AL395,
IF(AN395="Vidējs",Pieņēmumi!$AR$32*AL395,
IF(AN395="Liels",Pieņēmumi!$AR$34*AL395,
0))))</f>
        <v>0.90258325552443208</v>
      </c>
      <c r="AP395" s="9">
        <f>IF(AN395="Mikro",Pieņēmumi!$AR$31*AL395*0.5,0)</f>
        <v>0</v>
      </c>
      <c r="AQ395">
        <v>10</v>
      </c>
      <c r="AR395">
        <v>1</v>
      </c>
      <c r="AS395" s="2">
        <f t="shared" si="306"/>
        <v>10</v>
      </c>
      <c r="AT395" s="6">
        <f>ROUNDUP(IF($A395=1,AQ395/Pieņēmumi!$BC$39,IF($A395=2,AQ395/Pieņēmumi!$BC$40,IF($A395=3,AQ395/Pieņēmumi!$BC$41,AQ395/Pieņēmumi!$BC$42))),$AT$10)</f>
        <v>1</v>
      </c>
      <c r="AU395" s="6">
        <f t="shared" si="266"/>
        <v>10</v>
      </c>
      <c r="AV395" s="6" t="str">
        <f>IF(AND(AU395&gt;=0,AU395&lt;Pieņēmumi!$BC$46),0,
IF(AND(AU395&gt;= Pieņēmumi!$BC$46,AU395&lt;Pieņēmumi!$BC$47), "Mikro",
IF(AND(AU395&gt;=Pieņēmumi!$BC$47,AU395&lt;Pieņēmumi!$BC$48), "Mazs",
IF(AND(AU395&gt;=Pieņēmumi!$BC$48,AU395&lt;Pieņēmumi!$BC$49), "Vidējs","Liels"))))</f>
        <v>Mazs</v>
      </c>
      <c r="AW395" s="9">
        <f>IF(AV395="Mikro",Pieņēmumi!$BC$31*AT395*0.5,
IF(AV395="Mazs",Pieņēmumi!$BC$31*AT395,
IF(AV395="Vidējs",Pieņēmumi!$BC$32*AT395,
IF(AV395="Liels",Pieņēmumi!$BC$34*AT395,
0))))</f>
        <v>0.96483037659508253</v>
      </c>
      <c r="AX395" s="9">
        <f>IF(AV395="Mikro",Pieņēmumi!$BC$31*AT395*0.5,0)</f>
        <v>0</v>
      </c>
      <c r="AY395">
        <v>10</v>
      </c>
      <c r="AZ395">
        <v>2</v>
      </c>
      <c r="BA395" s="2">
        <f t="shared" si="301"/>
        <v>5</v>
      </c>
      <c r="BB395" s="6">
        <f>ROUNDUP(IF($A395=1,AY395/Pieņēmumi!$BN$39,IF($A395=2,AY395/Pieņēmumi!$BN$40,IF($A395=3,AY395/Pieņēmumi!$BN$41,AY395/Pieņēmumi!$BN$42))),$BB$10)</f>
        <v>1</v>
      </c>
      <c r="BC395" s="6">
        <f t="shared" si="267"/>
        <v>10</v>
      </c>
      <c r="BD395" s="6" t="str">
        <f>IF(AND(BC395&gt;=0,BC395&lt;Pieņēmumi!$BN$46),0,
IF(AND(BC395&gt;= Pieņēmumi!$BN$46,BC395&lt;Pieņēmumi!$BN$47), "Mikro",
IF(AND(BC395&gt;=Pieņēmumi!$BN$47,BC395&lt;Pieņēmumi!$BN$48), "Mazs",
IF(AND(BC395&gt;=Pieņēmumi!$BN$48,BC395&lt;Pieņēmumi!$BN$49), "Vidējs","Liels"))))</f>
        <v>Mazs</v>
      </c>
      <c r="BE395" s="9">
        <f>IF(BD395="Mikro",Pieņēmumi!$BN$31*BB395*0.5,
IF(BD395="Mazs",Pieņēmumi!$BN$31*BB395,
IF(BD395="Vidējs",Pieņēmumi!$BN$32*BB395,
IF(BD395="Liels",Pieņēmumi!$BN$34*BB395,
0))))</f>
        <v>1.0270774976657331</v>
      </c>
      <c r="BF395" s="9">
        <f>IF(BD395="Mikro",Pieņēmumi!$BN$31*BB395*0.5,0)</f>
        <v>0</v>
      </c>
      <c r="BG395">
        <v>10</v>
      </c>
      <c r="BH395">
        <v>2</v>
      </c>
      <c r="BI395" s="2">
        <f t="shared" si="308"/>
        <v>5</v>
      </c>
      <c r="BJ395" s="6">
        <f>ROUNDUP(IF($A395=1,BG395/Pieņēmumi!$BY$39,IF($A395=2,BG395/Pieņēmumi!$BY$40,IF($A395=3,BG395/Pieņēmumi!$BY$41,BG395/Pieņēmumi!$BY$42))),$BJ$10)</f>
        <v>1</v>
      </c>
      <c r="BK395" s="6">
        <f t="shared" si="268"/>
        <v>10</v>
      </c>
      <c r="BL395" s="6" t="str">
        <f>IF(AND(BK395&gt;=0,BK395&lt;Pieņēmumi!$BY$46),0,
IF(AND(BK395&gt;= Pieņēmumi!$BY$46,BK395&lt;Pieņēmumi!$BY$47), "Mikro",
IF(AND(BK395&gt;=Pieņēmumi!$BY$47,BK395&lt;Pieņēmumi!$BY$48), "Mazs",
IF(AND(BK395&gt;=Pieņēmumi!$BY$48,BK395&lt;Pieņēmumi!$BY$49), "Vidējs","Liels"))))</f>
        <v>Mazs</v>
      </c>
      <c r="BM395" s="9">
        <f>IF(BL395="Mikro",Pieņēmumi!$BY$31*BJ395*0.5,
IF(BL395="Mazs",Pieņēmumi!$BY$31*BJ395,
IF(BL395="Vidējs",Pieņēmumi!$BY$32*BJ395,
IF(BL395="Liels",Pieņēmumi!$BY$34*BJ395,
0))))</f>
        <v>1.0893246187363834</v>
      </c>
      <c r="BN395" s="9">
        <f>IF(BL395="Mikro",Pieņēmumi!$BY$31*BJ395*0.5,0)</f>
        <v>0</v>
      </c>
      <c r="BO395">
        <v>11</v>
      </c>
      <c r="BP395">
        <v>2</v>
      </c>
      <c r="BQ395" s="2">
        <f t="shared" si="309"/>
        <v>5.5</v>
      </c>
      <c r="BR395" s="6">
        <f>ROUNDUP(IF($A395=1,BO395/Pieņēmumi!$CJ$39,IF($A395=2,BO395/Pieņēmumi!$CJ$40,IF($A395=3,BO395/Pieņēmumi!$CJ$41,BO395/Pieņēmumi!$CJ$42))),$BR$10)</f>
        <v>1</v>
      </c>
      <c r="BS395" s="6">
        <f t="shared" si="269"/>
        <v>11</v>
      </c>
      <c r="BT395" s="6" t="str">
        <f>IF(AND(BS395&gt;=0,BS395&lt;Pieņēmumi!$CJ$46),0,
IF(AND(BS395&gt;= Pieņēmumi!$CJ$46,BS395&lt;Pieņēmumi!$CJ$47), "Mikro",
IF(AND(BS395&gt;=Pieņēmumi!$CJ$47,BS395&lt;Pieņēmumi!$CJ$48), "Mazs",
IF(AND(BS395&gt;=Pieņēmumi!$CJ$48,BS395&lt;Pieņēmumi!$CJ$49), "Vidējs","Liels"))))</f>
        <v>Mazs</v>
      </c>
      <c r="BU395" s="9">
        <f>IF(BT395="Mikro",Pieņēmumi!$CJ$31*BR395*0.5,
IF(BT395="Mazs",Pieņēmumi!$CJ$31*BR395,
IF(BT395="Vidējs",Pieņēmumi!$CJ$32*BR395,
IF(BT395="Liels",Pieņēmumi!$CJ$34*BR395,
0))))</f>
        <v>1.0893246187363834</v>
      </c>
      <c r="BV395" s="9">
        <f>IF(BT395="Mikro",Pieņēmumi!$CJ$31*BR395*0.5,0)</f>
        <v>0</v>
      </c>
      <c r="BW395">
        <v>0</v>
      </c>
      <c r="BX395">
        <v>0</v>
      </c>
      <c r="BY395" s="2">
        <v>0</v>
      </c>
      <c r="BZ395" s="6">
        <f>ROUNDUP(IF($A395=1,BW395/Pieņēmumi!$CU$42,IF($A395=2,BW395/Pieņēmumi!$CU$43,IF($A395=3,BW395/Pieņēmumi!$CU$44,BW395/Pieņēmumi!$CU$45))),$CH$10)</f>
        <v>0</v>
      </c>
      <c r="CA395" s="6">
        <f t="shared" si="270"/>
        <v>0</v>
      </c>
      <c r="CB395" s="6">
        <f>IF(AND(CA395&gt;=0,CA395&lt;Pieņēmumi!$CU$49),0,
IF(AND(CA395&gt;=Pieņēmumi!$CU$49,CA395&lt;Pieņēmumi!$CU$50),"Mazs",
IF(AND(CA395&gt;=Pieņēmumi!$CU$50,CA395&lt;Pieņēmumi!$CU$51),"Vidējs","Liels")))</f>
        <v>0</v>
      </c>
      <c r="CC395" s="9">
        <f>IF(CB395="Mazs",Pieņēmumi!$CU$34*BZ395,IF(CB395="Vidējs",Pieņēmumi!$CU$35*BZ395,IF(CB395="Liels",Pieņēmumi!$CU$37*BZ395,0)))</f>
        <v>0</v>
      </c>
      <c r="CD395" s="9">
        <f>IF(CB395="Mazs",(Pieņēmumi!$CU$35-Pieņēmumi!$CU$34)*BZ395,0)</f>
        <v>0</v>
      </c>
      <c r="CE395">
        <v>0</v>
      </c>
      <c r="CF395">
        <v>0</v>
      </c>
      <c r="CG395" s="2">
        <v>0</v>
      </c>
      <c r="CH395" s="6">
        <f>ROUNDUP(IF($A395=1,CE395/Pieņēmumi!$DE$42,IF($A395=2,CE395/Pieņēmumi!$DE$43,IF($A395=3,CE395/Pieņēmumi!$DE$44,CE395/Pieņēmumi!$DE$45))),$CH$10)</f>
        <v>0</v>
      </c>
      <c r="CI395" s="6">
        <f t="shared" si="271"/>
        <v>0</v>
      </c>
      <c r="CJ395" s="6">
        <f>IF(AND(CI395&gt;=0,CI395&lt;Pieņēmumi!$DE$49),0,
IF(AND(CI395&gt;=Pieņēmumi!$DE$49,CI395&lt;Pieņēmumi!$DE$50),"Mazs",
IF(AND(CI395&gt;=Pieņēmumi!$DE$50,CI395&lt;Pieņēmumi!$DE$51),"Vidējs","Liels")))</f>
        <v>0</v>
      </c>
      <c r="CK395" s="9">
        <f>IF(CJ395="Mazs",Pieņēmumi!$DE$34*CH395,IF(CJ395="Vidējs",Pieņēmumi!$DE$35*CH395,IF(CJ395="Liels",Pieņēmumi!$DE$37*CH395,0)))</f>
        <v>0</v>
      </c>
      <c r="CL395" s="9">
        <f>IF(CJ395="Mazs",(Pieņēmumi!$DE$35-Pieņēmumi!$DE$34)*CH395,0)</f>
        <v>0</v>
      </c>
      <c r="CM395">
        <v>0</v>
      </c>
      <c r="CN395">
        <v>0</v>
      </c>
      <c r="CO395" s="2">
        <v>0</v>
      </c>
      <c r="CP395" s="6">
        <f>ROUNDUP(IF($A395=1,CM395/Pieņēmumi!$DO$42,IF($A395=2,CM395/Pieņēmumi!$DO$43,IF($A395=3,CM395/Pieņēmumi!$DO$44,CM395/Pieņēmumi!$DO$45))),$CP$10)</f>
        <v>0</v>
      </c>
      <c r="CQ395" s="6">
        <f t="shared" si="272"/>
        <v>0</v>
      </c>
      <c r="CR395" s="6">
        <f>IF(AND(CQ395&gt;=0,CQ395&lt;Pieņēmumi!$DO$49),0,
IF(AND(CQ395&gt;=Pieņēmumi!$DO$49,CQ395&lt;Pieņēmumi!$DO$50),"Mazs",
IF(AND(CQ395&gt;=Pieņēmumi!$DO$50,CQ395&lt;Pieņēmumi!$DO$51),"Vidējs","Liels")))</f>
        <v>0</v>
      </c>
      <c r="CS395" s="9">
        <f>IF(CR395="Mazs",Pieņēmumi!$DO$34*CP395,IF(CR395="Vidējs",Pieņēmumi!$DO$35*CP395,IF(CR395="Liels",Pieņēmumi!$DO$37*CP395,0)))</f>
        <v>0</v>
      </c>
      <c r="CT395" s="9">
        <f>IF(CR395="Mazs",(Pieņēmumi!$DO$35-Pieņēmumi!$DO$34)*CP395,0)</f>
        <v>0</v>
      </c>
      <c r="CU395" s="6">
        <f t="shared" si="273"/>
        <v>78</v>
      </c>
      <c r="CV395" s="6">
        <f t="shared" si="274"/>
        <v>12</v>
      </c>
      <c r="CW395" s="2">
        <f t="shared" si="275"/>
        <v>6.5</v>
      </c>
      <c r="CX395" t="str">
        <f t="shared" si="276"/>
        <v>Mazā</v>
      </c>
    </row>
    <row r="396" spans="1:102" x14ac:dyDescent="0.25">
      <c r="A396" s="5">
        <v>3</v>
      </c>
      <c r="B396" s="23">
        <v>0.34089838502764203</v>
      </c>
      <c r="C396">
        <v>10</v>
      </c>
      <c r="D396">
        <v>1</v>
      </c>
      <c r="E396" s="2">
        <f t="shared" si="302"/>
        <v>10</v>
      </c>
      <c r="F396" s="6">
        <f>ROUNDUP(IF($A396=1,C396/Pieņēmumi!$B$39,IF($A396=2,C396/Pieņēmumi!$B$40,IF($A396=3,C396/Pieņēmumi!$B$41,C396/Pieņēmumi!$B$42))),$F$10)</f>
        <v>1</v>
      </c>
      <c r="G396" s="6">
        <f t="shared" ref="G396:G459" si="311">IF(C396=0,0,C396/F396)</f>
        <v>10</v>
      </c>
      <c r="H396" s="6" t="str">
        <f>IF(AND(G396&gt;=0,G396&lt;Pieņēmumi!$B$46),0,
IF(AND(G396&gt;= Pieņēmumi!$B$46,G396&lt;Pieņēmumi!$B$47), "Mikro",
IF(AND(G396&gt;=Pieņēmumi!$B$47,G396&lt;Pieņēmumi!$B$48), "Mazs",
IF(AND(G396&gt;=Pieņēmumi!$B$48,G396&lt;Pieņēmumi!$B$49), "Vidējs","Liels"))))</f>
        <v>Mazs</v>
      </c>
      <c r="I396" s="9">
        <f>IF(H396="Mikro",Pieņēmumi!$B$31*F396*0.5,
IF(H396="Mazs",Pieņēmumi!$B$31*F396,
IF(H396="Vidējs",Pieņēmumi!$B$32*F396,
IF(H396="Liels",Pieņēmumi!$B$34*F396,
0))))</f>
        <v>0.71584189231248063</v>
      </c>
      <c r="J396" s="9">
        <f>IF(H396="Mikro",Pieņēmumi!$B$31*F396*0.5,0)</f>
        <v>0</v>
      </c>
      <c r="K396">
        <v>10</v>
      </c>
      <c r="L396">
        <v>1</v>
      </c>
      <c r="M396" s="2">
        <f t="shared" si="310"/>
        <v>10</v>
      </c>
      <c r="N396" s="6">
        <f>ROUNDUP(IF($A396=1,K396/Pieņēmumi!$L$39,IF($A396=2,K396/Pieņēmumi!$L$40,IF($A396=3,K396/Pieņēmumi!$L$41,K396/Pieņēmumi!$L$42))),$N$10)</f>
        <v>1</v>
      </c>
      <c r="O396" s="6">
        <f t="shared" ref="O396:O459" si="312">IF(K396=0,0,K396/N396)</f>
        <v>10</v>
      </c>
      <c r="P396" s="6" t="str">
        <f>IF(AND(O396&gt;=0,O396&lt;Pieņēmumi!$L$46),0,
IF(AND(O396&gt;= Pieņēmumi!$L$46,O396&lt;Pieņēmumi!$L$47), "Mikro",
IF(AND(O396&gt;=Pieņēmumi!$L$47,O396&lt;Pieņēmumi!$L$48), "Mazs",
IF(AND(O396&gt;=Pieņēmumi!$L$48,O396&lt;Pieņēmumi!$L$49), "Vidējs","Liels"))))</f>
        <v>Mazs</v>
      </c>
      <c r="Q396" s="9">
        <f>IF(P396="Mikro",Pieņēmumi!$L$31*N396*0.5,
IF(P396="Mazs",Pieņēmumi!$L$31*N396,
IF(P396="Vidējs",Pieņēmumi!$L$32*N396,
IF(P396="Liels",Pieņēmumi!$L$34*N396,
0))))</f>
        <v>0.7469654528478058</v>
      </c>
      <c r="R396" s="9">
        <f>IF(P396="Mikro",Pieņēmumi!$L$31*N396*0.5,0)</f>
        <v>0</v>
      </c>
      <c r="S396">
        <v>8</v>
      </c>
      <c r="T396">
        <v>1</v>
      </c>
      <c r="U396" s="2">
        <f t="shared" si="304"/>
        <v>8</v>
      </c>
      <c r="V396" s="6">
        <f>ROUNDUP(IF($A396=1,S396/Pieņēmumi!$V$39,IF($A396=2,S396/Pieņēmumi!$V$40,IF($A396=3,S396/Pieņēmumi!$V$41,S396/Pieņēmumi!$V$42))),$V$10)</f>
        <v>1</v>
      </c>
      <c r="W396" s="6">
        <f t="shared" ref="W396:W459" si="313">IF(S396=0,0,S396/V396)</f>
        <v>8</v>
      </c>
      <c r="X396" s="6" t="str">
        <f>IF(AND(W396&gt;=0,W396&lt;Pieņēmumi!$V$46),0,
IF(AND(W396&gt;= Pieņēmumi!$V$46,W396&lt;Pieņēmumi!$V$47), "Mikro",
IF(AND(W396&gt;=Pieņēmumi!$V$47,W396&lt;Pieņēmumi!$V$48), "Mazs",
IF(AND(W396&gt;=Pieņēmumi!$V$48,W396&lt;Pieņēmumi!$V$49), "Vidējs","Liels"))))</f>
        <v>Mazs</v>
      </c>
      <c r="Y396" s="9">
        <f>IF(X396="Mikro",Pieņēmumi!$V$31*V396*0.5,
IF(X396="Mazs",Pieņēmumi!$V$31*V396,
IF(X396="Vidējs",Pieņēmumi!$V$32*V396,
IF(X396="Liels",Pieņēmumi!$V$34*V396,
0))))</f>
        <v>0.77808901338313108</v>
      </c>
      <c r="Z396" s="9">
        <f>IF(X396="Mikro",Pieņēmumi!$V$31*V396*0.5,0)</f>
        <v>0</v>
      </c>
      <c r="AA396">
        <v>9</v>
      </c>
      <c r="AB396">
        <v>1</v>
      </c>
      <c r="AC396" s="2">
        <f t="shared" si="307"/>
        <v>9</v>
      </c>
      <c r="AD396" s="6">
        <f>ROUNDUP(IF($A396=1,AA396/Pieņēmumi!$AF$39,IF($A396=2,AA396/Pieņēmumi!$AF$40,IF($A396=3,AA396/Pieņēmumi!$AF$41,AA396/Pieņēmumi!$AF$42))),$AD$10)</f>
        <v>1</v>
      </c>
      <c r="AE396" s="6">
        <f t="shared" ref="AE396:AE459" si="314">IF(AA396=0,0,AA396/AD396)</f>
        <v>9</v>
      </c>
      <c r="AF396" s="6" t="str">
        <f>IF(AND(AE396&gt;=0,AE396&lt;Pieņēmumi!$AF$46),0,
IF(AND(AE396&gt;= Pieņēmumi!$AF$46,AE396&lt;Pieņēmumi!$AF$47), "Mikro",
IF(AND(AE396&gt;=Pieņēmumi!$AF$47,AE396&lt;Pieņēmumi!$AF$48), "Mazs",
IF(AND(AE396&gt;=Pieņēmumi!$AF$48,AE396&lt;Pieņēmumi!$AF$49), "Vidējs","Liels"))))</f>
        <v>Mazs</v>
      </c>
      <c r="AG396" s="9">
        <f>IF(AF396="Mikro",Pieņēmumi!$AF$31*AD396*0.5,
IF(AF396="Mazs",Pieņēmumi!$AF$31*AD396,
IF(AF396="Vidējs",Pieņēmumi!$AF$32*AD396,
IF(AF396="Liels",Pieņēmumi!$AF$34*AD396,
0))))</f>
        <v>0.84033613445378152</v>
      </c>
      <c r="AH396" s="9">
        <f>IF(AF396="Mikro",Pieņēmumi!$AF$31*AD396*0.5,0)</f>
        <v>0</v>
      </c>
      <c r="AI396">
        <v>12</v>
      </c>
      <c r="AJ396">
        <v>1</v>
      </c>
      <c r="AK396" s="2">
        <f t="shared" si="305"/>
        <v>12</v>
      </c>
      <c r="AL396" s="6">
        <f>ROUNDUP(IF($A396=1,AI396/Pieņēmumi!$AR$39,IF($A396=2,AI396/Pieņēmumi!$AR$40,IF($A396=3,AI396/Pieņēmumi!$AR$41,AI396/Pieņēmumi!$AR$42))),$AL$10)</f>
        <v>1</v>
      </c>
      <c r="AM396" s="6">
        <f t="shared" ref="AM396:AM459" si="315">IF(AI396=0,0,AI396/AL396)</f>
        <v>12</v>
      </c>
      <c r="AN396" s="6" t="str">
        <f>IF(AND(AM396&gt;=0,AM396&lt;Pieņēmumi!$AR$46),0,
IF(AND(AM396&gt;= Pieņēmumi!$AR$46,AM396&lt;Pieņēmumi!$AR$47), "Mikro",
IF(AND(AM396&gt;=Pieņēmumi!$AR$47,AM396&lt;Pieņēmumi!$AR$48), "Mazs",
IF(AND(AM396&gt;=Pieņēmumi!$AR$48,AM396&lt;Pieņēmumi!$AR$49), "Vidējs","Liels"))))</f>
        <v>Vidējs</v>
      </c>
      <c r="AO396" s="9">
        <f>IF(AN396="Mikro",Pieņēmumi!$AR$31*AL396*0.5,
IF(AN396="Mazs",Pieņēmumi!$AR$31*AL396,
IF(AN396="Vidējs",Pieņēmumi!$AR$32*AL396,
IF(AN396="Liels",Pieņēmumi!$AR$34*AL396,
0))))</f>
        <v>1.0981912144702843</v>
      </c>
      <c r="AP396" s="9">
        <f>IF(AN396="Mikro",Pieņēmumi!$AR$31*AL396*0.5,0)</f>
        <v>0</v>
      </c>
      <c r="AQ396">
        <v>14</v>
      </c>
      <c r="AR396">
        <v>1</v>
      </c>
      <c r="AS396" s="2">
        <f t="shared" si="306"/>
        <v>14</v>
      </c>
      <c r="AT396" s="6">
        <f>ROUNDUP(IF($A396=1,AQ396/Pieņēmumi!$BC$39,IF($A396=2,AQ396/Pieņēmumi!$BC$40,IF($A396=3,AQ396/Pieņēmumi!$BC$41,AQ396/Pieņēmumi!$BC$42))),$AT$10)</f>
        <v>1</v>
      </c>
      <c r="AU396" s="6">
        <f t="shared" ref="AU396:AU459" si="316">IF(AQ396=0,0,AQ396/AT396)</f>
        <v>14</v>
      </c>
      <c r="AV396" s="6" t="str">
        <f>IF(AND(AU396&gt;=0,AU396&lt;Pieņēmumi!$BC$46),0,
IF(AND(AU396&gt;= Pieņēmumi!$BC$46,AU396&lt;Pieņēmumi!$BC$47), "Mikro",
IF(AND(AU396&gt;=Pieņēmumi!$BC$47,AU396&lt;Pieņēmumi!$BC$48), "Mazs",
IF(AND(AU396&gt;=Pieņēmumi!$BC$48,AU396&lt;Pieņēmumi!$BC$49), "Vidējs","Liels"))))</f>
        <v>Vidējs</v>
      </c>
      <c r="AW396" s="9">
        <f>IF(AV396="Mikro",Pieņēmumi!$BC$31*AT396*0.5,
IF(AV396="Mazs",Pieņēmumi!$BC$31*AT396,
IF(AV396="Vidējs",Pieņēmumi!$BC$32*AT396,
IF(AV396="Liels",Pieņēmumi!$BC$34*AT396,
0))))</f>
        <v>1.1627906976744187</v>
      </c>
      <c r="AX396" s="9">
        <f>IF(AV396="Mikro",Pieņēmumi!$BC$31*AT396*0.5,0)</f>
        <v>0</v>
      </c>
      <c r="AY396">
        <v>11</v>
      </c>
      <c r="AZ396">
        <v>1</v>
      </c>
      <c r="BA396" s="2">
        <f t="shared" si="301"/>
        <v>11</v>
      </c>
      <c r="BB396" s="6">
        <f>ROUNDUP(IF($A396=1,AY396/Pieņēmumi!$BN$39,IF($A396=2,AY396/Pieņēmumi!$BN$40,IF($A396=3,AY396/Pieņēmumi!$BN$41,AY396/Pieņēmumi!$BN$42))),$BB$10)</f>
        <v>1</v>
      </c>
      <c r="BC396" s="6">
        <f t="shared" ref="BC396:BC459" si="317">IF(AY396=0,0,AY396/BB396)</f>
        <v>11</v>
      </c>
      <c r="BD396" s="6" t="str">
        <f>IF(AND(BC396&gt;=0,BC396&lt;Pieņēmumi!$BN$46),0,
IF(AND(BC396&gt;= Pieņēmumi!$BN$46,BC396&lt;Pieņēmumi!$BN$47), "Mikro",
IF(AND(BC396&gt;=Pieņēmumi!$BN$47,BC396&lt;Pieņēmumi!$BN$48), "Mazs",
IF(AND(BC396&gt;=Pieņēmumi!$BN$48,BC396&lt;Pieņēmumi!$BN$49), "Vidējs","Liels"))))</f>
        <v>Mazs</v>
      </c>
      <c r="BE396" s="9">
        <f>IF(BD396="Mikro",Pieņēmumi!$BN$31*BB396*0.5,
IF(BD396="Mazs",Pieņēmumi!$BN$31*BB396,
IF(BD396="Vidējs",Pieņēmumi!$BN$32*BB396,
IF(BD396="Liels",Pieņēmumi!$BN$34*BB396,
0))))</f>
        <v>1.0270774976657331</v>
      </c>
      <c r="BF396" s="9">
        <f>IF(BD396="Mikro",Pieņēmumi!$BN$31*BB396*0.5,0)</f>
        <v>0</v>
      </c>
      <c r="BG396">
        <v>8</v>
      </c>
      <c r="BH396">
        <v>1</v>
      </c>
      <c r="BI396" s="2">
        <f t="shared" si="308"/>
        <v>8</v>
      </c>
      <c r="BJ396" s="6">
        <f>ROUNDUP(IF($A396=1,BG396/Pieņēmumi!$BY$39,IF($A396=2,BG396/Pieņēmumi!$BY$40,IF($A396=3,BG396/Pieņēmumi!$BY$41,BG396/Pieņēmumi!$BY$42))),$BJ$10)</f>
        <v>1</v>
      </c>
      <c r="BK396" s="6">
        <f t="shared" ref="BK396:BK459" si="318">IF(BG396=0,0,BG396/BJ396)</f>
        <v>8</v>
      </c>
      <c r="BL396" s="6" t="str">
        <f>IF(AND(BK396&gt;=0,BK396&lt;Pieņēmumi!$BY$46),0,
IF(AND(BK396&gt;= Pieņēmumi!$BY$46,BK396&lt;Pieņēmumi!$BY$47), "Mikro",
IF(AND(BK396&gt;=Pieņēmumi!$BY$47,BK396&lt;Pieņēmumi!$BY$48), "Mazs",
IF(AND(BK396&gt;=Pieņēmumi!$BY$48,BK396&lt;Pieņēmumi!$BY$49), "Vidējs","Liels"))))</f>
        <v>Mazs</v>
      </c>
      <c r="BM396" s="9">
        <f>IF(BL396="Mikro",Pieņēmumi!$BY$31*BJ396*0.5,
IF(BL396="Mazs",Pieņēmumi!$BY$31*BJ396,
IF(BL396="Vidējs",Pieņēmumi!$BY$32*BJ396,
IF(BL396="Liels",Pieņēmumi!$BY$34*BJ396,
0))))</f>
        <v>1.0893246187363834</v>
      </c>
      <c r="BN396" s="9">
        <f>IF(BL396="Mikro",Pieņēmumi!$BY$31*BJ396*0.5,0)</f>
        <v>0</v>
      </c>
      <c r="BO396">
        <v>15</v>
      </c>
      <c r="BP396">
        <v>1</v>
      </c>
      <c r="BQ396" s="2">
        <f t="shared" si="309"/>
        <v>15</v>
      </c>
      <c r="BR396" s="6">
        <f>ROUNDUP(IF($A396=1,BO396/Pieņēmumi!$CJ$39,IF($A396=2,BO396/Pieņēmumi!$CJ$40,IF($A396=3,BO396/Pieņēmumi!$CJ$41,BO396/Pieņēmumi!$CJ$42))),$BR$10)</f>
        <v>1</v>
      </c>
      <c r="BS396" s="6">
        <f t="shared" ref="BS396:BS459" si="319">IF(BO396=0,0,BO396/BR396)</f>
        <v>15</v>
      </c>
      <c r="BT396" s="6" t="str">
        <f>IF(AND(BS396&gt;=0,BS396&lt;Pieņēmumi!$CJ$46),0,
IF(AND(BS396&gt;= Pieņēmumi!$CJ$46,BS396&lt;Pieņēmumi!$CJ$47), "Mikro",
IF(AND(BS396&gt;=Pieņēmumi!$CJ$47,BS396&lt;Pieņēmumi!$CJ$48), "Mazs",
IF(AND(BS396&gt;=Pieņēmumi!$CJ$48,BS396&lt;Pieņēmumi!$CJ$49), "Vidējs","Liels"))))</f>
        <v>Vidējs</v>
      </c>
      <c r="BU396" s="9">
        <f>IF(BT396="Mikro",Pieņēmumi!$CJ$31*BR396*0.5,
IF(BT396="Mazs",Pieņēmumi!$CJ$31*BR396,
IF(BT396="Vidējs",Pieņēmumi!$CJ$32*BR396,
IF(BT396="Liels",Pieņēmumi!$CJ$34*BR396,
0))))</f>
        <v>1.2919896640826873</v>
      </c>
      <c r="BV396" s="9">
        <f>IF(BT396="Mikro",Pieņēmumi!$CJ$31*BR396*0.5,0)</f>
        <v>0</v>
      </c>
      <c r="BW396">
        <v>0</v>
      </c>
      <c r="BX396">
        <v>0</v>
      </c>
      <c r="BY396" s="2">
        <v>0</v>
      </c>
      <c r="BZ396" s="6">
        <f>ROUNDUP(IF($A396=1,BW396/Pieņēmumi!$CU$42,IF($A396=2,BW396/Pieņēmumi!$CU$43,IF($A396=3,BW396/Pieņēmumi!$CU$44,BW396/Pieņēmumi!$CU$45))),$CH$10)</f>
        <v>0</v>
      </c>
      <c r="CA396" s="6">
        <f t="shared" ref="CA396:CA459" si="320">IF(BW396=0,0,BW396/BZ396)</f>
        <v>0</v>
      </c>
      <c r="CB396" s="6">
        <f>IF(AND(CA396&gt;=0,CA396&lt;Pieņēmumi!$CU$49),0,
IF(AND(CA396&gt;=Pieņēmumi!$CU$49,CA396&lt;Pieņēmumi!$CU$50),"Mazs",
IF(AND(CA396&gt;=Pieņēmumi!$CU$50,CA396&lt;Pieņēmumi!$CU$51),"Vidējs","Liels")))</f>
        <v>0</v>
      </c>
      <c r="CC396" s="9">
        <f>IF(CB396="Mazs",Pieņēmumi!$CU$34*BZ396,IF(CB396="Vidējs",Pieņēmumi!$CU$35*BZ396,IF(CB396="Liels",Pieņēmumi!$CU$37*BZ396,0)))</f>
        <v>0</v>
      </c>
      <c r="CD396" s="9">
        <f>IF(CB396="Mazs",(Pieņēmumi!$CU$35-Pieņēmumi!$CU$34)*BZ396,0)</f>
        <v>0</v>
      </c>
      <c r="CE396">
        <v>0</v>
      </c>
      <c r="CF396">
        <v>0</v>
      </c>
      <c r="CG396" s="2">
        <v>0</v>
      </c>
      <c r="CH396" s="6">
        <f>ROUNDUP(IF($A396=1,CE396/Pieņēmumi!$DE$42,IF($A396=2,CE396/Pieņēmumi!$DE$43,IF($A396=3,CE396/Pieņēmumi!$DE$44,CE396/Pieņēmumi!$DE$45))),$CH$10)</f>
        <v>0</v>
      </c>
      <c r="CI396" s="6">
        <f t="shared" ref="CI396:CI459" si="321">IF(CE396=0,0,CE396/CH396)</f>
        <v>0</v>
      </c>
      <c r="CJ396" s="6">
        <f>IF(AND(CI396&gt;=0,CI396&lt;Pieņēmumi!$DE$49),0,
IF(AND(CI396&gt;=Pieņēmumi!$DE$49,CI396&lt;Pieņēmumi!$DE$50),"Mazs",
IF(AND(CI396&gt;=Pieņēmumi!$DE$50,CI396&lt;Pieņēmumi!$DE$51),"Vidējs","Liels")))</f>
        <v>0</v>
      </c>
      <c r="CK396" s="9">
        <f>IF(CJ396="Mazs",Pieņēmumi!$DE$34*CH396,IF(CJ396="Vidējs",Pieņēmumi!$DE$35*CH396,IF(CJ396="Liels",Pieņēmumi!$DE$37*CH396,0)))</f>
        <v>0</v>
      </c>
      <c r="CL396" s="9">
        <f>IF(CJ396="Mazs",(Pieņēmumi!$DE$35-Pieņēmumi!$DE$34)*CH396,0)</f>
        <v>0</v>
      </c>
      <c r="CM396">
        <v>0</v>
      </c>
      <c r="CN396">
        <v>0</v>
      </c>
      <c r="CO396" s="2">
        <v>0</v>
      </c>
      <c r="CP396" s="6">
        <f>ROUNDUP(IF($A396=1,CM396/Pieņēmumi!$DO$42,IF($A396=2,CM396/Pieņēmumi!$DO$43,IF($A396=3,CM396/Pieņēmumi!$DO$44,CM396/Pieņēmumi!$DO$45))),$CP$10)</f>
        <v>0</v>
      </c>
      <c r="CQ396" s="6">
        <f t="shared" ref="CQ396:CQ459" si="322">IF(CM396=0,0,CM396/CP396)</f>
        <v>0</v>
      </c>
      <c r="CR396" s="6">
        <f>IF(AND(CQ396&gt;=0,CQ396&lt;Pieņēmumi!$DO$49),0,
IF(AND(CQ396&gt;=Pieņēmumi!$DO$49,CQ396&lt;Pieņēmumi!$DO$50),"Mazs",
IF(AND(CQ396&gt;=Pieņēmumi!$DO$50,CQ396&lt;Pieņēmumi!$DO$51),"Vidējs","Liels")))</f>
        <v>0</v>
      </c>
      <c r="CS396" s="9">
        <f>IF(CR396="Mazs",Pieņēmumi!$DO$34*CP396,IF(CR396="Vidējs",Pieņēmumi!$DO$35*CP396,IF(CR396="Liels",Pieņēmumi!$DO$37*CP396,0)))</f>
        <v>0</v>
      </c>
      <c r="CT396" s="9">
        <f>IF(CR396="Mazs",(Pieņēmumi!$DO$35-Pieņēmumi!$DO$34)*CP396,0)</f>
        <v>0</v>
      </c>
      <c r="CU396" s="6">
        <f t="shared" ref="CU396:CU459" si="323">C396+K396+S396+AA396+AI396+AQ396+AY396+BG396+BO396+BW396+CE396+CM396</f>
        <v>97</v>
      </c>
      <c r="CV396" s="6">
        <f t="shared" ref="CV396:CV459" si="324">D396+L396+T396+AB396+AJ396+AR396+AZ396+BH396+BP396+BX396+CF396+CN396</f>
        <v>9</v>
      </c>
      <c r="CW396" s="2">
        <f t="shared" ref="CW396:CW459" si="325">CU396/CV396</f>
        <v>10.777777777777779</v>
      </c>
      <c r="CX396" t="str">
        <f t="shared" ref="CX396:CX459" si="326">IF(CU396&lt;=100,"Mazā",IF(AND(CU396&lt;=500,CU396&gt;100),"Vidējā","Lielā"))</f>
        <v>Mazā</v>
      </c>
    </row>
    <row r="397" spans="1:102" x14ac:dyDescent="0.25">
      <c r="A397" s="5">
        <v>3</v>
      </c>
      <c r="B397" s="23">
        <v>0.34030375438765026</v>
      </c>
      <c r="C397">
        <v>6</v>
      </c>
      <c r="D397">
        <v>0</v>
      </c>
      <c r="E397" s="2">
        <v>0</v>
      </c>
      <c r="F397" s="6">
        <f>ROUNDUP(IF($A397=1,C397/Pieņēmumi!$B$39,IF($A397=2,C397/Pieņēmumi!$B$40,IF($A397=3,C397/Pieņēmumi!$B$41,C397/Pieņēmumi!$B$42))),$F$10)</f>
        <v>1</v>
      </c>
      <c r="G397" s="6">
        <f t="shared" si="311"/>
        <v>6</v>
      </c>
      <c r="H397" s="6" t="str">
        <f>IF(AND(G397&gt;=0,G397&lt;Pieņēmumi!$B$46),0,
IF(AND(G397&gt;= Pieņēmumi!$B$46,G397&lt;Pieņēmumi!$B$47), "Mikro",
IF(AND(G397&gt;=Pieņēmumi!$B$47,G397&lt;Pieņēmumi!$B$48), "Mazs",
IF(AND(G397&gt;=Pieņēmumi!$B$48,G397&lt;Pieņēmumi!$B$49), "Vidējs","Liels"))))</f>
        <v>Mikro</v>
      </c>
      <c r="I397" s="9">
        <f>IF(H397="Mikro",Pieņēmumi!$B$31*F397*0.5,
IF(H397="Mazs",Pieņēmumi!$B$31*F397,
IF(H397="Vidējs",Pieņēmumi!$B$32*F397,
IF(H397="Liels",Pieņēmumi!$B$34*F397,
0))))</f>
        <v>0.35792094615624032</v>
      </c>
      <c r="J397" s="9">
        <f>IF(H397="Mikro",Pieņēmumi!$B$31*F397*0.5,0)</f>
        <v>0.35792094615624032</v>
      </c>
      <c r="K397">
        <v>6</v>
      </c>
      <c r="L397">
        <v>1</v>
      </c>
      <c r="M397" s="2">
        <f t="shared" si="310"/>
        <v>6</v>
      </c>
      <c r="N397" s="6">
        <f>ROUNDUP(IF($A397=1,K397/Pieņēmumi!$L$39,IF($A397=2,K397/Pieņēmumi!$L$40,IF($A397=3,K397/Pieņēmumi!$L$41,K397/Pieņēmumi!$L$42))),$N$10)</f>
        <v>1</v>
      </c>
      <c r="O397" s="6">
        <f t="shared" si="312"/>
        <v>6</v>
      </c>
      <c r="P397" s="6" t="str">
        <f>IF(AND(O397&gt;=0,O397&lt;Pieņēmumi!$L$46),0,
IF(AND(O397&gt;= Pieņēmumi!$L$46,O397&lt;Pieņēmumi!$L$47), "Mikro",
IF(AND(O397&gt;=Pieņēmumi!$L$47,O397&lt;Pieņēmumi!$L$48), "Mazs",
IF(AND(O397&gt;=Pieņēmumi!$L$48,O397&lt;Pieņēmumi!$L$49), "Vidējs","Liels"))))</f>
        <v>Mikro</v>
      </c>
      <c r="Q397" s="9">
        <f>IF(P397="Mikro",Pieņēmumi!$L$31*N397*0.5,
IF(P397="Mazs",Pieņēmumi!$L$31*N397,
IF(P397="Vidējs",Pieņēmumi!$L$32*N397,
IF(P397="Liels",Pieņēmumi!$L$34*N397,
0))))</f>
        <v>0.3734827264239029</v>
      </c>
      <c r="R397" s="9">
        <f>IF(P397="Mikro",Pieņēmumi!$L$31*N397*0.5,0)</f>
        <v>0.3734827264239029</v>
      </c>
      <c r="S397">
        <v>7</v>
      </c>
      <c r="T397">
        <v>1</v>
      </c>
      <c r="U397" s="2">
        <f t="shared" si="304"/>
        <v>7</v>
      </c>
      <c r="V397" s="6">
        <f>ROUNDUP(IF($A397=1,S397/Pieņēmumi!$V$39,IF($A397=2,S397/Pieņēmumi!$V$40,IF($A397=3,S397/Pieņēmumi!$V$41,S397/Pieņēmumi!$V$42))),$V$10)</f>
        <v>1</v>
      </c>
      <c r="W397" s="6">
        <f t="shared" si="313"/>
        <v>7</v>
      </c>
      <c r="X397" s="6" t="str">
        <f>IF(AND(W397&gt;=0,W397&lt;Pieņēmumi!$V$46),0,
IF(AND(W397&gt;= Pieņēmumi!$V$46,W397&lt;Pieņēmumi!$V$47), "Mikro",
IF(AND(W397&gt;=Pieņēmumi!$V$47,W397&lt;Pieņēmumi!$V$48), "Mazs",
IF(AND(W397&gt;=Pieņēmumi!$V$48,W397&lt;Pieņēmumi!$V$49), "Vidējs","Liels"))))</f>
        <v>Mikro</v>
      </c>
      <c r="Y397" s="9">
        <f>IF(X397="Mikro",Pieņēmumi!$V$31*V397*0.5,
IF(X397="Mazs",Pieņēmumi!$V$31*V397,
IF(X397="Vidējs",Pieņēmumi!$V$32*V397,
IF(X397="Liels",Pieņēmumi!$V$34*V397,
0))))</f>
        <v>0.38904450669156554</v>
      </c>
      <c r="Z397" s="9">
        <f>IF(X397="Mikro",Pieņēmumi!$V$31*V397*0.5,0)</f>
        <v>0.38904450669156554</v>
      </c>
      <c r="AA397">
        <v>10</v>
      </c>
      <c r="AB397">
        <v>1</v>
      </c>
      <c r="AC397" s="2">
        <f t="shared" si="307"/>
        <v>10</v>
      </c>
      <c r="AD397" s="6">
        <f>ROUNDUP(IF($A397=1,AA397/Pieņēmumi!$AF$39,IF($A397=2,AA397/Pieņēmumi!$AF$40,IF($A397=3,AA397/Pieņēmumi!$AF$41,AA397/Pieņēmumi!$AF$42))),$AD$10)</f>
        <v>1</v>
      </c>
      <c r="AE397" s="6">
        <f t="shared" si="314"/>
        <v>10</v>
      </c>
      <c r="AF397" s="6" t="str">
        <f>IF(AND(AE397&gt;=0,AE397&lt;Pieņēmumi!$AF$46),0,
IF(AND(AE397&gt;= Pieņēmumi!$AF$46,AE397&lt;Pieņēmumi!$AF$47), "Mikro",
IF(AND(AE397&gt;=Pieņēmumi!$AF$47,AE397&lt;Pieņēmumi!$AF$48), "Mazs",
IF(AND(AE397&gt;=Pieņēmumi!$AF$48,AE397&lt;Pieņēmumi!$AF$49), "Vidējs","Liels"))))</f>
        <v>Mazs</v>
      </c>
      <c r="AG397" s="9">
        <f>IF(AF397="Mikro",Pieņēmumi!$AF$31*AD397*0.5,
IF(AF397="Mazs",Pieņēmumi!$AF$31*AD397,
IF(AF397="Vidējs",Pieņēmumi!$AF$32*AD397,
IF(AF397="Liels",Pieņēmumi!$AF$34*AD397,
0))))</f>
        <v>0.84033613445378152</v>
      </c>
      <c r="AH397" s="9">
        <f>IF(AF397="Mikro",Pieņēmumi!$AF$31*AD397*0.5,0)</f>
        <v>0</v>
      </c>
      <c r="AI397">
        <v>8</v>
      </c>
      <c r="AJ397">
        <v>1</v>
      </c>
      <c r="AK397" s="2">
        <f t="shared" si="305"/>
        <v>8</v>
      </c>
      <c r="AL397" s="6">
        <f>ROUNDUP(IF($A397=1,AI397/Pieņēmumi!$AR$39,IF($A397=2,AI397/Pieņēmumi!$AR$40,IF($A397=3,AI397/Pieņēmumi!$AR$41,AI397/Pieņēmumi!$AR$42))),$AL$10)</f>
        <v>1</v>
      </c>
      <c r="AM397" s="6">
        <f t="shared" si="315"/>
        <v>8</v>
      </c>
      <c r="AN397" s="6" t="str">
        <f>IF(AND(AM397&gt;=0,AM397&lt;Pieņēmumi!$AR$46),0,
IF(AND(AM397&gt;= Pieņēmumi!$AR$46,AM397&lt;Pieņēmumi!$AR$47), "Mikro",
IF(AND(AM397&gt;=Pieņēmumi!$AR$47,AM397&lt;Pieņēmumi!$AR$48), "Mazs",
IF(AND(AM397&gt;=Pieņēmumi!$AR$48,AM397&lt;Pieņēmumi!$AR$49), "Vidējs","Liels"))))</f>
        <v>Mazs</v>
      </c>
      <c r="AO397" s="9">
        <f>IF(AN397="Mikro",Pieņēmumi!$AR$31*AL397*0.5,
IF(AN397="Mazs",Pieņēmumi!$AR$31*AL397,
IF(AN397="Vidējs",Pieņēmumi!$AR$32*AL397,
IF(AN397="Liels",Pieņēmumi!$AR$34*AL397,
0))))</f>
        <v>0.90258325552443208</v>
      </c>
      <c r="AP397" s="9">
        <f>IF(AN397="Mikro",Pieņēmumi!$AR$31*AL397*0.5,0)</f>
        <v>0</v>
      </c>
      <c r="AQ397">
        <v>10</v>
      </c>
      <c r="AR397">
        <v>1</v>
      </c>
      <c r="AS397" s="2">
        <f t="shared" si="306"/>
        <v>10</v>
      </c>
      <c r="AT397" s="6">
        <f>ROUNDUP(IF($A397=1,AQ397/Pieņēmumi!$BC$39,IF($A397=2,AQ397/Pieņēmumi!$BC$40,IF($A397=3,AQ397/Pieņēmumi!$BC$41,AQ397/Pieņēmumi!$BC$42))),$AT$10)</f>
        <v>1</v>
      </c>
      <c r="AU397" s="6">
        <f t="shared" si="316"/>
        <v>10</v>
      </c>
      <c r="AV397" s="6" t="str">
        <f>IF(AND(AU397&gt;=0,AU397&lt;Pieņēmumi!$BC$46),0,
IF(AND(AU397&gt;= Pieņēmumi!$BC$46,AU397&lt;Pieņēmumi!$BC$47), "Mikro",
IF(AND(AU397&gt;=Pieņēmumi!$BC$47,AU397&lt;Pieņēmumi!$BC$48), "Mazs",
IF(AND(AU397&gt;=Pieņēmumi!$BC$48,AU397&lt;Pieņēmumi!$BC$49), "Vidējs","Liels"))))</f>
        <v>Mazs</v>
      </c>
      <c r="AW397" s="9">
        <f>IF(AV397="Mikro",Pieņēmumi!$BC$31*AT397*0.5,
IF(AV397="Mazs",Pieņēmumi!$BC$31*AT397,
IF(AV397="Vidējs",Pieņēmumi!$BC$32*AT397,
IF(AV397="Liels",Pieņēmumi!$BC$34*AT397,
0))))</f>
        <v>0.96483037659508253</v>
      </c>
      <c r="AX397" s="9">
        <f>IF(AV397="Mikro",Pieņēmumi!$BC$31*AT397*0.5,0)</f>
        <v>0</v>
      </c>
      <c r="AY397">
        <v>6</v>
      </c>
      <c r="AZ397">
        <v>1</v>
      </c>
      <c r="BA397" s="2">
        <f t="shared" si="301"/>
        <v>6</v>
      </c>
      <c r="BB397" s="6">
        <f>ROUNDUP(IF($A397=1,AY397/Pieņēmumi!$BN$39,IF($A397=2,AY397/Pieņēmumi!$BN$40,IF($A397=3,AY397/Pieņēmumi!$BN$41,AY397/Pieņēmumi!$BN$42))),$BB$10)</f>
        <v>1</v>
      </c>
      <c r="BC397" s="6">
        <f t="shared" si="317"/>
        <v>6</v>
      </c>
      <c r="BD397" s="6" t="str">
        <f>IF(AND(BC397&gt;=0,BC397&lt;Pieņēmumi!$BN$46),0,
IF(AND(BC397&gt;= Pieņēmumi!$BN$46,BC397&lt;Pieņēmumi!$BN$47), "Mikro",
IF(AND(BC397&gt;=Pieņēmumi!$BN$47,BC397&lt;Pieņēmumi!$BN$48), "Mazs",
IF(AND(BC397&gt;=Pieņēmumi!$BN$48,BC397&lt;Pieņēmumi!$BN$49), "Vidējs","Liels"))))</f>
        <v>Mikro</v>
      </c>
      <c r="BE397" s="9">
        <f>IF(BD397="Mikro",Pieņēmumi!$BN$31*BB397*0.5,
IF(BD397="Mazs",Pieņēmumi!$BN$31*BB397,
IF(BD397="Vidējs",Pieņēmumi!$BN$32*BB397,
IF(BD397="Liels",Pieņēmumi!$BN$34*BB397,
0))))</f>
        <v>0.51353874883286654</v>
      </c>
      <c r="BF397" s="9">
        <f>IF(BD397="Mikro",Pieņēmumi!$BN$31*BB397*0.5,0)</f>
        <v>0.51353874883286654</v>
      </c>
      <c r="BG397">
        <v>14</v>
      </c>
      <c r="BH397">
        <v>1</v>
      </c>
      <c r="BI397" s="2">
        <f t="shared" si="308"/>
        <v>14</v>
      </c>
      <c r="BJ397" s="6">
        <f>ROUNDUP(IF($A397=1,BG397/Pieņēmumi!$BY$39,IF($A397=2,BG397/Pieņēmumi!$BY$40,IF($A397=3,BG397/Pieņēmumi!$BY$41,BG397/Pieņēmumi!$BY$42))),$BJ$10)</f>
        <v>1</v>
      </c>
      <c r="BK397" s="6">
        <f t="shared" si="318"/>
        <v>14</v>
      </c>
      <c r="BL397" s="6" t="str">
        <f>IF(AND(BK397&gt;=0,BK397&lt;Pieņēmumi!$BY$46),0,
IF(AND(BK397&gt;= Pieņēmumi!$BY$46,BK397&lt;Pieņēmumi!$BY$47), "Mikro",
IF(AND(BK397&gt;=Pieņēmumi!$BY$47,BK397&lt;Pieņēmumi!$BY$48), "Mazs",
IF(AND(BK397&gt;=Pieņēmumi!$BY$48,BK397&lt;Pieņēmumi!$BY$49), "Vidējs","Liels"))))</f>
        <v>Vidējs</v>
      </c>
      <c r="BM397" s="9">
        <f>IF(BL397="Mikro",Pieņēmumi!$BY$31*BJ397*0.5,
IF(BL397="Mazs",Pieņēmumi!$BY$31*BJ397,
IF(BL397="Vidējs",Pieņēmumi!$BY$32*BJ397,
IF(BL397="Liels",Pieņēmumi!$BY$34*BJ397,
0))))</f>
        <v>1.2919896640826873</v>
      </c>
      <c r="BN397" s="9">
        <f>IF(BL397="Mikro",Pieņēmumi!$BY$31*BJ397*0.5,0)</f>
        <v>0</v>
      </c>
      <c r="BO397">
        <v>17</v>
      </c>
      <c r="BP397">
        <v>2</v>
      </c>
      <c r="BQ397" s="2">
        <f t="shared" si="309"/>
        <v>8.5</v>
      </c>
      <c r="BR397" s="6">
        <f>ROUNDUP(IF($A397=1,BO397/Pieņēmumi!$CJ$39,IF($A397=2,BO397/Pieņēmumi!$CJ$40,IF($A397=3,BO397/Pieņēmumi!$CJ$41,BO397/Pieņēmumi!$CJ$42))),$BR$10)</f>
        <v>1</v>
      </c>
      <c r="BS397" s="6">
        <f t="shared" si="319"/>
        <v>17</v>
      </c>
      <c r="BT397" s="6" t="str">
        <f>IF(AND(BS397&gt;=0,BS397&lt;Pieņēmumi!$CJ$46),0,
IF(AND(BS397&gt;= Pieņēmumi!$CJ$46,BS397&lt;Pieņēmumi!$CJ$47), "Mikro",
IF(AND(BS397&gt;=Pieņēmumi!$CJ$47,BS397&lt;Pieņēmumi!$CJ$48), "Mazs",
IF(AND(BS397&gt;=Pieņēmumi!$CJ$48,BS397&lt;Pieņēmumi!$CJ$49), "Vidējs","Liels"))))</f>
        <v>Vidējs</v>
      </c>
      <c r="BU397" s="9">
        <f>IF(BT397="Mikro",Pieņēmumi!$CJ$31*BR397*0.5,
IF(BT397="Mazs",Pieņēmumi!$CJ$31*BR397,
IF(BT397="Vidējs",Pieņēmumi!$CJ$32*BR397,
IF(BT397="Liels",Pieņēmumi!$CJ$34*BR397,
0))))</f>
        <v>1.2919896640826873</v>
      </c>
      <c r="BV397" s="9">
        <f>IF(BT397="Mikro",Pieņēmumi!$CJ$31*BR397*0.5,0)</f>
        <v>0</v>
      </c>
      <c r="BW397">
        <v>23</v>
      </c>
      <c r="BX397">
        <v>2</v>
      </c>
      <c r="BY397" s="2">
        <f>BW397/BX397</f>
        <v>11.5</v>
      </c>
      <c r="BZ397" s="6">
        <f>ROUNDUP(IF($A397=1,BW397/Pieņēmumi!$CU$42,IF($A397=2,BW397/Pieņēmumi!$CU$43,IF($A397=3,BW397/Pieņēmumi!$CU$44,BW397/Pieņēmumi!$CU$45))),$CH$10)</f>
        <v>1</v>
      </c>
      <c r="CA397" s="6">
        <f t="shared" si="320"/>
        <v>23</v>
      </c>
      <c r="CB397" s="6" t="str">
        <f>IF(AND(CA397&gt;=0,CA397&lt;Pieņēmumi!$CU$49),0,
IF(AND(CA397&gt;=Pieņēmumi!$CU$49,CA397&lt;Pieņēmumi!$CU$50),"Mazs",
IF(AND(CA397&gt;=Pieņēmumi!$CU$50,CA397&lt;Pieņēmumi!$CU$51),"Vidējs","Liels")))</f>
        <v>Liels</v>
      </c>
      <c r="CC397" s="9">
        <f>IF(CB397="Mazs",Pieņēmumi!$CU$34*BZ397,IF(CB397="Vidējs",Pieņēmumi!$CU$35*BZ397,IF(CB397="Liels",Pieņēmumi!$CU$37*BZ397,0)))</f>
        <v>1.7676767676767675</v>
      </c>
      <c r="CD397" s="9">
        <f>IF(CB397="Mazs",(Pieņēmumi!$CU$35-Pieņēmumi!$CU$34)*BZ397,0)</f>
        <v>0</v>
      </c>
      <c r="CE397">
        <v>28</v>
      </c>
      <c r="CF397">
        <v>2</v>
      </c>
      <c r="CG397" s="2">
        <f>CE397/CF397</f>
        <v>14</v>
      </c>
      <c r="CH397" s="6">
        <f>ROUNDUP(IF($A397=1,CE397/Pieņēmumi!$DE$42,IF($A397=2,CE397/Pieņēmumi!$DE$43,IF($A397=3,CE397/Pieņēmumi!$DE$44,CE397/Pieņēmumi!$DE$45))),$CH$10)</f>
        <v>2</v>
      </c>
      <c r="CI397" s="6">
        <f t="shared" si="321"/>
        <v>14</v>
      </c>
      <c r="CJ397" s="6" t="str">
        <f>IF(AND(CI397&gt;=0,CI397&lt;Pieņēmumi!$DE$49),0,
IF(AND(CI397&gt;=Pieņēmumi!$DE$49,CI397&lt;Pieņēmumi!$DE$50),"Mazs",
IF(AND(CI397&gt;=Pieņēmumi!$DE$50,CI397&lt;Pieņēmumi!$DE$51),"Vidējs","Liels")))</f>
        <v>Vidējs</v>
      </c>
      <c r="CK397" s="9">
        <f>IF(CJ397="Mazs",Pieņēmumi!$DE$34*CH397,IF(CJ397="Vidējs",Pieņēmumi!$DE$35*CH397,IF(CJ397="Liels",Pieņēmumi!$DE$37*CH397,0)))</f>
        <v>2.7777777777777781</v>
      </c>
      <c r="CL397" s="9">
        <f>IF(CJ397="Mazs",(Pieņēmumi!$DE$35-Pieņēmumi!$DE$34)*CH397,0)</f>
        <v>0</v>
      </c>
      <c r="CM397">
        <v>38</v>
      </c>
      <c r="CN397">
        <v>2</v>
      </c>
      <c r="CO397" s="2">
        <f>CM397/CN397</f>
        <v>19</v>
      </c>
      <c r="CP397" s="6">
        <f>ROUNDUP(IF($A397=1,CM397/Pieņēmumi!$DO$42,IF($A397=2,CM397/Pieņēmumi!$DO$43,IF($A397=3,CM397/Pieņēmumi!$DO$44,CM397/Pieņēmumi!$DO$45))),$CP$10)</f>
        <v>2</v>
      </c>
      <c r="CQ397" s="6">
        <f t="shared" si="322"/>
        <v>19</v>
      </c>
      <c r="CR397" s="6" t="str">
        <f>IF(AND(CQ397&gt;=0,CQ397&lt;Pieņēmumi!$DO$49),0,
IF(AND(CQ397&gt;=Pieņēmumi!$DO$49,CQ397&lt;Pieņēmumi!$DO$50),"Mazs",
IF(AND(CQ397&gt;=Pieņēmumi!$DO$50,CQ397&lt;Pieņēmumi!$DO$51),"Vidējs","Liels")))</f>
        <v>Vidējs</v>
      </c>
      <c r="CS397" s="9">
        <f>IF(CR397="Mazs",Pieņēmumi!$DO$34*CP397,IF(CR397="Vidējs",Pieņēmumi!$DO$35*CP397,IF(CR397="Liels",Pieņēmumi!$DO$37*CP397,0)))</f>
        <v>2.7777777777777781</v>
      </c>
      <c r="CT397" s="9">
        <f>IF(CR397="Mazs",(Pieņēmumi!$DO$35-Pieņēmumi!$DO$34)*CP397,0)</f>
        <v>0</v>
      </c>
      <c r="CU397" s="6">
        <f t="shared" si="323"/>
        <v>173</v>
      </c>
      <c r="CV397" s="6">
        <f t="shared" si="324"/>
        <v>15</v>
      </c>
      <c r="CW397" s="2">
        <f t="shared" si="325"/>
        <v>11.533333333333333</v>
      </c>
      <c r="CX397" t="str">
        <f t="shared" si="326"/>
        <v>Vidējā</v>
      </c>
    </row>
    <row r="398" spans="1:102" x14ac:dyDescent="0.25">
      <c r="A398" s="5">
        <v>3</v>
      </c>
      <c r="B398" s="23">
        <v>0.33877469674225957</v>
      </c>
      <c r="C398">
        <v>6</v>
      </c>
      <c r="D398">
        <v>0</v>
      </c>
      <c r="E398" s="2">
        <v>0</v>
      </c>
      <c r="F398" s="6">
        <f>ROUNDUP(IF($A398=1,C398/Pieņēmumi!$B$39,IF($A398=2,C398/Pieņēmumi!$B$40,IF($A398=3,C398/Pieņēmumi!$B$41,C398/Pieņēmumi!$B$42))),$F$10)</f>
        <v>1</v>
      </c>
      <c r="G398" s="6">
        <f t="shared" si="311"/>
        <v>6</v>
      </c>
      <c r="H398" s="6" t="str">
        <f>IF(AND(G398&gt;=0,G398&lt;Pieņēmumi!$B$46),0,
IF(AND(G398&gt;= Pieņēmumi!$B$46,G398&lt;Pieņēmumi!$B$47), "Mikro",
IF(AND(G398&gt;=Pieņēmumi!$B$47,G398&lt;Pieņēmumi!$B$48), "Mazs",
IF(AND(G398&gt;=Pieņēmumi!$B$48,G398&lt;Pieņēmumi!$B$49), "Vidējs","Liels"))))</f>
        <v>Mikro</v>
      </c>
      <c r="I398" s="9">
        <f>IF(H398="Mikro",Pieņēmumi!$B$31*F398*0.5,
IF(H398="Mazs",Pieņēmumi!$B$31*F398,
IF(H398="Vidējs",Pieņēmumi!$B$32*F398,
IF(H398="Liels",Pieņēmumi!$B$34*F398,
0))))</f>
        <v>0.35792094615624032</v>
      </c>
      <c r="J398" s="9">
        <f>IF(H398="Mikro",Pieņēmumi!$B$31*F398*0.5,0)</f>
        <v>0.35792094615624032</v>
      </c>
      <c r="K398">
        <v>11</v>
      </c>
      <c r="L398">
        <v>1</v>
      </c>
      <c r="M398" s="2">
        <f t="shared" si="310"/>
        <v>11</v>
      </c>
      <c r="N398" s="6">
        <f>ROUNDUP(IF($A398=1,K398/Pieņēmumi!$L$39,IF($A398=2,K398/Pieņēmumi!$L$40,IF($A398=3,K398/Pieņēmumi!$L$41,K398/Pieņēmumi!$L$42))),$N$10)</f>
        <v>1</v>
      </c>
      <c r="O398" s="6">
        <f t="shared" si="312"/>
        <v>11</v>
      </c>
      <c r="P398" s="6" t="str">
        <f>IF(AND(O398&gt;=0,O398&lt;Pieņēmumi!$L$46),0,
IF(AND(O398&gt;= Pieņēmumi!$L$46,O398&lt;Pieņēmumi!$L$47), "Mikro",
IF(AND(O398&gt;=Pieņēmumi!$L$47,O398&lt;Pieņēmumi!$L$48), "Mazs",
IF(AND(O398&gt;=Pieņēmumi!$L$48,O398&lt;Pieņēmumi!$L$49), "Vidējs","Liels"))))</f>
        <v>Mazs</v>
      </c>
      <c r="Q398" s="9">
        <f>IF(P398="Mikro",Pieņēmumi!$L$31*N398*0.5,
IF(P398="Mazs",Pieņēmumi!$L$31*N398,
IF(P398="Vidējs",Pieņēmumi!$L$32*N398,
IF(P398="Liels",Pieņēmumi!$L$34*N398,
0))))</f>
        <v>0.7469654528478058</v>
      </c>
      <c r="R398" s="9">
        <f>IF(P398="Mikro",Pieņēmumi!$L$31*N398*0.5,0)</f>
        <v>0</v>
      </c>
      <c r="S398">
        <v>10</v>
      </c>
      <c r="T398">
        <v>1</v>
      </c>
      <c r="U398" s="2">
        <f t="shared" si="304"/>
        <v>10</v>
      </c>
      <c r="V398" s="6">
        <f>ROUNDUP(IF($A398=1,S398/Pieņēmumi!$V$39,IF($A398=2,S398/Pieņēmumi!$V$40,IF($A398=3,S398/Pieņēmumi!$V$41,S398/Pieņēmumi!$V$42))),$V$10)</f>
        <v>1</v>
      </c>
      <c r="W398" s="6">
        <f t="shared" si="313"/>
        <v>10</v>
      </c>
      <c r="X398" s="6" t="str">
        <f>IF(AND(W398&gt;=0,W398&lt;Pieņēmumi!$V$46),0,
IF(AND(W398&gt;= Pieņēmumi!$V$46,W398&lt;Pieņēmumi!$V$47), "Mikro",
IF(AND(W398&gt;=Pieņēmumi!$V$47,W398&lt;Pieņēmumi!$V$48), "Mazs",
IF(AND(W398&gt;=Pieņēmumi!$V$48,W398&lt;Pieņēmumi!$V$49), "Vidējs","Liels"))))</f>
        <v>Mazs</v>
      </c>
      <c r="Y398" s="9">
        <f>IF(X398="Mikro",Pieņēmumi!$V$31*V398*0.5,
IF(X398="Mazs",Pieņēmumi!$V$31*V398,
IF(X398="Vidējs",Pieņēmumi!$V$32*V398,
IF(X398="Liels",Pieņēmumi!$V$34*V398,
0))))</f>
        <v>0.77808901338313108</v>
      </c>
      <c r="Z398" s="9">
        <f>IF(X398="Mikro",Pieņēmumi!$V$31*V398*0.5,0)</f>
        <v>0</v>
      </c>
      <c r="AA398">
        <v>4</v>
      </c>
      <c r="AB398">
        <v>0</v>
      </c>
      <c r="AC398" s="2">
        <v>0</v>
      </c>
      <c r="AD398" s="6">
        <f>ROUNDUP(IF($A398=1,AA398/Pieņēmumi!$AF$39,IF($A398=2,AA398/Pieņēmumi!$AF$40,IF($A398=3,AA398/Pieņēmumi!$AF$41,AA398/Pieņēmumi!$AF$42))),$AD$10)</f>
        <v>1</v>
      </c>
      <c r="AE398" s="6">
        <f t="shared" si="314"/>
        <v>4</v>
      </c>
      <c r="AF398" s="6" t="str">
        <f>IF(AND(AE398&gt;=0,AE398&lt;Pieņēmumi!$AF$46),0,
IF(AND(AE398&gt;= Pieņēmumi!$AF$46,AE398&lt;Pieņēmumi!$AF$47), "Mikro",
IF(AND(AE398&gt;=Pieņēmumi!$AF$47,AE398&lt;Pieņēmumi!$AF$48), "Mazs",
IF(AND(AE398&gt;=Pieņēmumi!$AF$48,AE398&lt;Pieņēmumi!$AF$49), "Vidējs","Liels"))))</f>
        <v>Mikro</v>
      </c>
      <c r="AG398" s="9">
        <f>IF(AF398="Mikro",Pieņēmumi!$AF$31*AD398*0.5,
IF(AF398="Mazs",Pieņēmumi!$AF$31*AD398,
IF(AF398="Vidējs",Pieņēmumi!$AF$32*AD398,
IF(AF398="Liels",Pieņēmumi!$AF$34*AD398,
0))))</f>
        <v>0.42016806722689076</v>
      </c>
      <c r="AH398" s="9">
        <f>IF(AF398="Mikro",Pieņēmumi!$AF$31*AD398*0.5,0)</f>
        <v>0.42016806722689076</v>
      </c>
      <c r="AI398">
        <v>8</v>
      </c>
      <c r="AJ398">
        <v>1</v>
      </c>
      <c r="AK398" s="2">
        <f t="shared" si="305"/>
        <v>8</v>
      </c>
      <c r="AL398" s="6">
        <f>ROUNDUP(IF($A398=1,AI398/Pieņēmumi!$AR$39,IF($A398=2,AI398/Pieņēmumi!$AR$40,IF($A398=3,AI398/Pieņēmumi!$AR$41,AI398/Pieņēmumi!$AR$42))),$AL$10)</f>
        <v>1</v>
      </c>
      <c r="AM398" s="6">
        <f t="shared" si="315"/>
        <v>8</v>
      </c>
      <c r="AN398" s="6" t="str">
        <f>IF(AND(AM398&gt;=0,AM398&lt;Pieņēmumi!$AR$46),0,
IF(AND(AM398&gt;= Pieņēmumi!$AR$46,AM398&lt;Pieņēmumi!$AR$47), "Mikro",
IF(AND(AM398&gt;=Pieņēmumi!$AR$47,AM398&lt;Pieņēmumi!$AR$48), "Mazs",
IF(AND(AM398&gt;=Pieņēmumi!$AR$48,AM398&lt;Pieņēmumi!$AR$49), "Vidējs","Liels"))))</f>
        <v>Mazs</v>
      </c>
      <c r="AO398" s="9">
        <f>IF(AN398="Mikro",Pieņēmumi!$AR$31*AL398*0.5,
IF(AN398="Mazs",Pieņēmumi!$AR$31*AL398,
IF(AN398="Vidējs",Pieņēmumi!$AR$32*AL398,
IF(AN398="Liels",Pieņēmumi!$AR$34*AL398,
0))))</f>
        <v>0.90258325552443208</v>
      </c>
      <c r="AP398" s="9">
        <f>IF(AN398="Mikro",Pieņēmumi!$AR$31*AL398*0.5,0)</f>
        <v>0</v>
      </c>
      <c r="AQ398">
        <v>5</v>
      </c>
      <c r="AR398">
        <v>1</v>
      </c>
      <c r="AS398" s="2">
        <f t="shared" si="306"/>
        <v>5</v>
      </c>
      <c r="AT398" s="6">
        <f>ROUNDUP(IF($A398=1,AQ398/Pieņēmumi!$BC$39,IF($A398=2,AQ398/Pieņēmumi!$BC$40,IF($A398=3,AQ398/Pieņēmumi!$BC$41,AQ398/Pieņēmumi!$BC$42))),$AT$10)</f>
        <v>1</v>
      </c>
      <c r="AU398" s="6">
        <f t="shared" si="316"/>
        <v>5</v>
      </c>
      <c r="AV398" s="6" t="str">
        <f>IF(AND(AU398&gt;=0,AU398&lt;Pieņēmumi!$BC$46),0,
IF(AND(AU398&gt;= Pieņēmumi!$BC$46,AU398&lt;Pieņēmumi!$BC$47), "Mikro",
IF(AND(AU398&gt;=Pieņēmumi!$BC$47,AU398&lt;Pieņēmumi!$BC$48), "Mazs",
IF(AND(AU398&gt;=Pieņēmumi!$BC$48,AU398&lt;Pieņēmumi!$BC$49), "Vidējs","Liels"))))</f>
        <v>Mikro</v>
      </c>
      <c r="AW398" s="9">
        <f>IF(AV398="Mikro",Pieņēmumi!$BC$31*AT398*0.5,
IF(AV398="Mazs",Pieņēmumi!$BC$31*AT398,
IF(AV398="Vidējs",Pieņēmumi!$BC$32*AT398,
IF(AV398="Liels",Pieņēmumi!$BC$34*AT398,
0))))</f>
        <v>0.48241518829754126</v>
      </c>
      <c r="AX398" s="9">
        <f>IF(AV398="Mikro",Pieņēmumi!$BC$31*AT398*0.5,0)</f>
        <v>0.48241518829754126</v>
      </c>
      <c r="AY398">
        <v>11</v>
      </c>
      <c r="AZ398">
        <v>1</v>
      </c>
      <c r="BA398" s="2">
        <f t="shared" si="301"/>
        <v>11</v>
      </c>
      <c r="BB398" s="6">
        <f>ROUNDUP(IF($A398=1,AY398/Pieņēmumi!$BN$39,IF($A398=2,AY398/Pieņēmumi!$BN$40,IF($A398=3,AY398/Pieņēmumi!$BN$41,AY398/Pieņēmumi!$BN$42))),$BB$10)</f>
        <v>1</v>
      </c>
      <c r="BC398" s="6">
        <f t="shared" si="317"/>
        <v>11</v>
      </c>
      <c r="BD398" s="6" t="str">
        <f>IF(AND(BC398&gt;=0,BC398&lt;Pieņēmumi!$BN$46),0,
IF(AND(BC398&gt;= Pieņēmumi!$BN$46,BC398&lt;Pieņēmumi!$BN$47), "Mikro",
IF(AND(BC398&gt;=Pieņēmumi!$BN$47,BC398&lt;Pieņēmumi!$BN$48), "Mazs",
IF(AND(BC398&gt;=Pieņēmumi!$BN$48,BC398&lt;Pieņēmumi!$BN$49), "Vidējs","Liels"))))</f>
        <v>Mazs</v>
      </c>
      <c r="BE398" s="9">
        <f>IF(BD398="Mikro",Pieņēmumi!$BN$31*BB398*0.5,
IF(BD398="Mazs",Pieņēmumi!$BN$31*BB398,
IF(BD398="Vidējs",Pieņēmumi!$BN$32*BB398,
IF(BD398="Liels",Pieņēmumi!$BN$34*BB398,
0))))</f>
        <v>1.0270774976657331</v>
      </c>
      <c r="BF398" s="9">
        <f>IF(BD398="Mikro",Pieņēmumi!$BN$31*BB398*0.5,0)</f>
        <v>0</v>
      </c>
      <c r="BG398">
        <v>12</v>
      </c>
      <c r="BH398">
        <v>1</v>
      </c>
      <c r="BI398" s="2">
        <f t="shared" si="308"/>
        <v>12</v>
      </c>
      <c r="BJ398" s="6">
        <f>ROUNDUP(IF($A398=1,BG398/Pieņēmumi!$BY$39,IF($A398=2,BG398/Pieņēmumi!$BY$40,IF($A398=3,BG398/Pieņēmumi!$BY$41,BG398/Pieņēmumi!$BY$42))),$BJ$10)</f>
        <v>1</v>
      </c>
      <c r="BK398" s="6">
        <f t="shared" si="318"/>
        <v>12</v>
      </c>
      <c r="BL398" s="6" t="str">
        <f>IF(AND(BK398&gt;=0,BK398&lt;Pieņēmumi!$BY$46),0,
IF(AND(BK398&gt;= Pieņēmumi!$BY$46,BK398&lt;Pieņēmumi!$BY$47), "Mikro",
IF(AND(BK398&gt;=Pieņēmumi!$BY$47,BK398&lt;Pieņēmumi!$BY$48), "Mazs",
IF(AND(BK398&gt;=Pieņēmumi!$BY$48,BK398&lt;Pieņēmumi!$BY$49), "Vidējs","Liels"))))</f>
        <v>Vidējs</v>
      </c>
      <c r="BM398" s="9">
        <f>IF(BL398="Mikro",Pieņēmumi!$BY$31*BJ398*0.5,
IF(BL398="Mazs",Pieņēmumi!$BY$31*BJ398,
IF(BL398="Vidējs",Pieņēmumi!$BY$32*BJ398,
IF(BL398="Liels",Pieņēmumi!$BY$34*BJ398,
0))))</f>
        <v>1.2919896640826873</v>
      </c>
      <c r="BN398" s="9">
        <f>IF(BL398="Mikro",Pieņēmumi!$BY$31*BJ398*0.5,0)</f>
        <v>0</v>
      </c>
      <c r="BO398">
        <v>4</v>
      </c>
      <c r="BP398">
        <v>0</v>
      </c>
      <c r="BQ398" s="2">
        <v>0</v>
      </c>
      <c r="BR398" s="6">
        <f>ROUNDUP(IF($A398=1,BO398/Pieņēmumi!$CJ$39,IF($A398=2,BO398/Pieņēmumi!$CJ$40,IF($A398=3,BO398/Pieņēmumi!$CJ$41,BO398/Pieņēmumi!$CJ$42))),$BR$10)</f>
        <v>1</v>
      </c>
      <c r="BS398" s="6">
        <f t="shared" si="319"/>
        <v>4</v>
      </c>
      <c r="BT398" s="6" t="str">
        <f>IF(AND(BS398&gt;=0,BS398&lt;Pieņēmumi!$CJ$46),0,
IF(AND(BS398&gt;= Pieņēmumi!$CJ$46,BS398&lt;Pieņēmumi!$CJ$47), "Mikro",
IF(AND(BS398&gt;=Pieņēmumi!$CJ$47,BS398&lt;Pieņēmumi!$CJ$48), "Mazs",
IF(AND(BS398&gt;=Pieņēmumi!$CJ$48,BS398&lt;Pieņēmumi!$CJ$49), "Vidējs","Liels"))))</f>
        <v>Mikro</v>
      </c>
      <c r="BU398" s="9">
        <f>IF(BT398="Mikro",Pieņēmumi!$CJ$31*BR398*0.5,
IF(BT398="Mazs",Pieņēmumi!$CJ$31*BR398,
IF(BT398="Vidējs",Pieņēmumi!$CJ$32*BR398,
IF(BT398="Liels",Pieņēmumi!$CJ$34*BR398,
0))))</f>
        <v>0.54466230936819171</v>
      </c>
      <c r="BV398" s="9">
        <f>IF(BT398="Mikro",Pieņēmumi!$CJ$31*BR398*0.5,0)</f>
        <v>0.54466230936819171</v>
      </c>
      <c r="BW398">
        <v>0</v>
      </c>
      <c r="BX398">
        <v>0</v>
      </c>
      <c r="BY398" s="2">
        <v>0</v>
      </c>
      <c r="BZ398" s="6">
        <f>ROUNDUP(IF($A398=1,BW398/Pieņēmumi!$CU$42,IF($A398=2,BW398/Pieņēmumi!$CU$43,IF($A398=3,BW398/Pieņēmumi!$CU$44,BW398/Pieņēmumi!$CU$45))),$CH$10)</f>
        <v>0</v>
      </c>
      <c r="CA398" s="6">
        <f t="shared" si="320"/>
        <v>0</v>
      </c>
      <c r="CB398" s="6">
        <f>IF(AND(CA398&gt;=0,CA398&lt;Pieņēmumi!$CU$49),0,
IF(AND(CA398&gt;=Pieņēmumi!$CU$49,CA398&lt;Pieņēmumi!$CU$50),"Mazs",
IF(AND(CA398&gt;=Pieņēmumi!$CU$50,CA398&lt;Pieņēmumi!$CU$51),"Vidējs","Liels")))</f>
        <v>0</v>
      </c>
      <c r="CC398" s="9">
        <f>IF(CB398="Mazs",Pieņēmumi!$CU$34*BZ398,IF(CB398="Vidējs",Pieņēmumi!$CU$35*BZ398,IF(CB398="Liels",Pieņēmumi!$CU$37*BZ398,0)))</f>
        <v>0</v>
      </c>
      <c r="CD398" s="9">
        <f>IF(CB398="Mazs",(Pieņēmumi!$CU$35-Pieņēmumi!$CU$34)*BZ398,0)</f>
        <v>0</v>
      </c>
      <c r="CE398">
        <v>0</v>
      </c>
      <c r="CF398">
        <v>0</v>
      </c>
      <c r="CG398" s="2">
        <v>0</v>
      </c>
      <c r="CH398" s="6">
        <f>ROUNDUP(IF($A398=1,CE398/Pieņēmumi!$DE$42,IF($A398=2,CE398/Pieņēmumi!$DE$43,IF($A398=3,CE398/Pieņēmumi!$DE$44,CE398/Pieņēmumi!$DE$45))),$CH$10)</f>
        <v>0</v>
      </c>
      <c r="CI398" s="6">
        <f t="shared" si="321"/>
        <v>0</v>
      </c>
      <c r="CJ398" s="6">
        <f>IF(AND(CI398&gt;=0,CI398&lt;Pieņēmumi!$DE$49),0,
IF(AND(CI398&gt;=Pieņēmumi!$DE$49,CI398&lt;Pieņēmumi!$DE$50),"Mazs",
IF(AND(CI398&gt;=Pieņēmumi!$DE$50,CI398&lt;Pieņēmumi!$DE$51),"Vidējs","Liels")))</f>
        <v>0</v>
      </c>
      <c r="CK398" s="9">
        <f>IF(CJ398="Mazs",Pieņēmumi!$DE$34*CH398,IF(CJ398="Vidējs",Pieņēmumi!$DE$35*CH398,IF(CJ398="Liels",Pieņēmumi!$DE$37*CH398,0)))</f>
        <v>0</v>
      </c>
      <c r="CL398" s="9">
        <f>IF(CJ398="Mazs",(Pieņēmumi!$DE$35-Pieņēmumi!$DE$34)*CH398,0)</f>
        <v>0</v>
      </c>
      <c r="CM398">
        <v>0</v>
      </c>
      <c r="CN398">
        <v>0</v>
      </c>
      <c r="CO398" s="2">
        <v>0</v>
      </c>
      <c r="CP398" s="6">
        <f>ROUNDUP(IF($A398=1,CM398/Pieņēmumi!$DO$42,IF($A398=2,CM398/Pieņēmumi!$DO$43,IF($A398=3,CM398/Pieņēmumi!$DO$44,CM398/Pieņēmumi!$DO$45))),$CP$10)</f>
        <v>0</v>
      </c>
      <c r="CQ398" s="6">
        <f t="shared" si="322"/>
        <v>0</v>
      </c>
      <c r="CR398" s="6">
        <f>IF(AND(CQ398&gt;=0,CQ398&lt;Pieņēmumi!$DO$49),0,
IF(AND(CQ398&gt;=Pieņēmumi!$DO$49,CQ398&lt;Pieņēmumi!$DO$50),"Mazs",
IF(AND(CQ398&gt;=Pieņēmumi!$DO$50,CQ398&lt;Pieņēmumi!$DO$51),"Vidējs","Liels")))</f>
        <v>0</v>
      </c>
      <c r="CS398" s="9">
        <f>IF(CR398="Mazs",Pieņēmumi!$DO$34*CP398,IF(CR398="Vidējs",Pieņēmumi!$DO$35*CP398,IF(CR398="Liels",Pieņēmumi!$DO$37*CP398,0)))</f>
        <v>0</v>
      </c>
      <c r="CT398" s="9">
        <f>IF(CR398="Mazs",(Pieņēmumi!$DO$35-Pieņēmumi!$DO$34)*CP398,0)</f>
        <v>0</v>
      </c>
      <c r="CU398" s="6">
        <f t="shared" si="323"/>
        <v>71</v>
      </c>
      <c r="CV398" s="6">
        <f t="shared" si="324"/>
        <v>6</v>
      </c>
      <c r="CW398" s="2">
        <f t="shared" si="325"/>
        <v>11.833333333333334</v>
      </c>
      <c r="CX398" t="str">
        <f t="shared" si="326"/>
        <v>Mazā</v>
      </c>
    </row>
    <row r="399" spans="1:102" x14ac:dyDescent="0.25">
      <c r="A399" s="5">
        <v>3</v>
      </c>
      <c r="B399" s="23">
        <v>0.33177495319366501</v>
      </c>
      <c r="C399">
        <v>63</v>
      </c>
      <c r="D399">
        <v>3</v>
      </c>
      <c r="E399" s="2">
        <f t="shared" ref="E399:E407" si="327">C399/D399</f>
        <v>21</v>
      </c>
      <c r="F399" s="6">
        <f>ROUNDUP(IF($A399=1,C399/Pieņēmumi!$B$39,IF($A399=2,C399/Pieņēmumi!$B$40,IF($A399=3,C399/Pieņēmumi!$B$41,C399/Pieņēmumi!$B$42))),$F$10)</f>
        <v>4</v>
      </c>
      <c r="G399" s="6">
        <f t="shared" si="311"/>
        <v>15.75</v>
      </c>
      <c r="H399" s="6" t="str">
        <f>IF(AND(G399&gt;=0,G399&lt;Pieņēmumi!$B$46),0,
IF(AND(G399&gt;= Pieņēmumi!$B$46,G399&lt;Pieņēmumi!$B$47), "Mikro",
IF(AND(G399&gt;=Pieņēmumi!$B$47,G399&lt;Pieņēmumi!$B$48), "Mazs",
IF(AND(G399&gt;=Pieņēmumi!$B$48,G399&lt;Pieņēmumi!$B$49), "Vidējs","Liels"))))</f>
        <v>Vidējs</v>
      </c>
      <c r="I399" s="9">
        <f>IF(H399="Mikro",Pieņēmumi!$B$31*F399*0.5,
IF(H399="Mazs",Pieņēmumi!$B$31*F399,
IF(H399="Vidējs",Pieņēmumi!$B$32*F399,
IF(H399="Liels",Pieņēmumi!$B$34*F399,
0))))</f>
        <v>3.229974160206718</v>
      </c>
      <c r="J399" s="9">
        <f>IF(H399="Mikro",Pieņēmumi!$B$31*F399*0.5,0)</f>
        <v>0</v>
      </c>
      <c r="K399">
        <v>67</v>
      </c>
      <c r="L399">
        <v>4</v>
      </c>
      <c r="M399" s="2">
        <f t="shared" si="310"/>
        <v>16.75</v>
      </c>
      <c r="N399" s="6">
        <f>ROUNDUP(IF($A399=1,K399/Pieņēmumi!$L$39,IF($A399=2,K399/Pieņēmumi!$L$40,IF($A399=3,K399/Pieņēmumi!$L$41,K399/Pieņēmumi!$L$42))),$N$10)</f>
        <v>4</v>
      </c>
      <c r="O399" s="6">
        <f t="shared" si="312"/>
        <v>16.75</v>
      </c>
      <c r="P399" s="6" t="str">
        <f>IF(AND(O399&gt;=0,O399&lt;Pieņēmumi!$L$46),0,
IF(AND(O399&gt;= Pieņēmumi!$L$46,O399&lt;Pieņēmumi!$L$47), "Mikro",
IF(AND(O399&gt;=Pieņēmumi!$L$47,O399&lt;Pieņēmumi!$L$48), "Mazs",
IF(AND(O399&gt;=Pieņēmumi!$L$48,O399&lt;Pieņēmumi!$L$49), "Vidējs","Liels"))))</f>
        <v>Vidējs</v>
      </c>
      <c r="Q399" s="9">
        <f>IF(P399="Mikro",Pieņēmumi!$L$31*N399*0.5,
IF(P399="Mazs",Pieņēmumi!$L$31*N399,
IF(P399="Vidējs",Pieņēmumi!$L$32*N399,
IF(P399="Liels",Pieņēmumi!$L$34*N399,
0))))</f>
        <v>3.3591731266149876</v>
      </c>
      <c r="R399" s="9">
        <f>IF(P399="Mikro",Pieņēmumi!$L$31*N399*0.5,0)</f>
        <v>0</v>
      </c>
      <c r="S399">
        <v>60</v>
      </c>
      <c r="T399">
        <v>4</v>
      </c>
      <c r="U399" s="2">
        <f t="shared" si="304"/>
        <v>15</v>
      </c>
      <c r="V399" s="6">
        <f>ROUNDUP(IF($A399=1,S399/Pieņēmumi!$V$39,IF($A399=2,S399/Pieņēmumi!$V$40,IF($A399=3,S399/Pieņēmumi!$V$41,S399/Pieņēmumi!$V$42))),$V$10)</f>
        <v>3</v>
      </c>
      <c r="W399" s="6">
        <f t="shared" si="313"/>
        <v>20</v>
      </c>
      <c r="X399" s="6" t="str">
        <f>IF(AND(W399&gt;=0,W399&lt;Pieņēmumi!$V$46),0,
IF(AND(W399&gt;= Pieņēmumi!$V$46,W399&lt;Pieņēmumi!$V$47), "Mikro",
IF(AND(W399&gt;=Pieņēmumi!$V$47,W399&lt;Pieņēmumi!$V$48), "Mazs",
IF(AND(W399&gt;=Pieņēmumi!$V$48,W399&lt;Pieņēmumi!$V$49), "Vidējs","Liels"))))</f>
        <v>Vidējs</v>
      </c>
      <c r="Y399" s="9">
        <f>IF(X399="Mikro",Pieņēmumi!$V$31*V399*0.5,
IF(X399="Mazs",Pieņēmumi!$V$31*V399,
IF(X399="Vidējs",Pieņēmumi!$V$32*V399,
IF(X399="Liels",Pieņēmumi!$V$34*V399,
0))))</f>
        <v>2.6162790697674421</v>
      </c>
      <c r="Z399" s="9">
        <f>IF(X399="Mikro",Pieņēmumi!$V$31*V399*0.5,0)</f>
        <v>0</v>
      </c>
      <c r="AA399">
        <v>52</v>
      </c>
      <c r="AB399">
        <v>3</v>
      </c>
      <c r="AC399" s="2">
        <f t="shared" ref="AC399:AC425" si="328">AA399/AB399</f>
        <v>17.333333333333332</v>
      </c>
      <c r="AD399" s="6">
        <f>ROUNDUP(IF($A399=1,AA399/Pieņēmumi!$AF$39,IF($A399=2,AA399/Pieņēmumi!$AF$40,IF($A399=3,AA399/Pieņēmumi!$AF$41,AA399/Pieņēmumi!$AF$42))),$AD$10)</f>
        <v>3</v>
      </c>
      <c r="AE399" s="6">
        <f t="shared" si="314"/>
        <v>17.333333333333332</v>
      </c>
      <c r="AF399" s="6" t="str">
        <f>IF(AND(AE399&gt;=0,AE399&lt;Pieņēmumi!$AF$46),0,
IF(AND(AE399&gt;= Pieņēmumi!$AF$46,AE399&lt;Pieņēmumi!$AF$47), "Mikro",
IF(AND(AE399&gt;=Pieņēmumi!$AF$47,AE399&lt;Pieņēmumi!$AF$48), "Mazs",
IF(AND(AE399&gt;=Pieņēmumi!$AF$48,AE399&lt;Pieņēmumi!$AF$49), "Vidējs","Liels"))))</f>
        <v>Vidējs</v>
      </c>
      <c r="AG399" s="9">
        <f>IF(AF399="Mikro",Pieņēmumi!$AF$31*AD399*0.5,
IF(AF399="Mazs",Pieņēmumi!$AF$31*AD399,
IF(AF399="Vidējs",Pieņēmumi!$AF$32*AD399,
IF(AF399="Liels",Pieņēmumi!$AF$34*AD399,
0))))</f>
        <v>3.1007751937984498</v>
      </c>
      <c r="AH399" s="9">
        <f>IF(AF399="Mikro",Pieņēmumi!$AF$31*AD399*0.5,0)</f>
        <v>0</v>
      </c>
      <c r="AI399">
        <v>59</v>
      </c>
      <c r="AJ399">
        <v>3</v>
      </c>
      <c r="AK399" s="2">
        <f t="shared" si="305"/>
        <v>19.666666666666668</v>
      </c>
      <c r="AL399" s="6">
        <f>ROUNDUP(IF($A399=1,AI399/Pieņēmumi!$AR$39,IF($A399=2,AI399/Pieņēmumi!$AR$40,IF($A399=3,AI399/Pieņēmumi!$AR$41,AI399/Pieņēmumi!$AR$42))),$AL$10)</f>
        <v>3</v>
      </c>
      <c r="AM399" s="6">
        <f t="shared" si="315"/>
        <v>19.666666666666668</v>
      </c>
      <c r="AN399" s="6" t="str">
        <f>IF(AND(AM399&gt;=0,AM399&lt;Pieņēmumi!$AR$46),0,
IF(AND(AM399&gt;= Pieņēmumi!$AR$46,AM399&lt;Pieņēmumi!$AR$47), "Mikro",
IF(AND(AM399&gt;=Pieņēmumi!$AR$47,AM399&lt;Pieņēmumi!$AR$48), "Mazs",
IF(AND(AM399&gt;=Pieņēmumi!$AR$48,AM399&lt;Pieņēmumi!$AR$49), "Vidējs","Liels"))))</f>
        <v>Vidējs</v>
      </c>
      <c r="AO399" s="9">
        <f>IF(AN399="Mikro",Pieņēmumi!$AR$31*AL399*0.5,
IF(AN399="Mazs",Pieņēmumi!$AR$31*AL399,
IF(AN399="Vidējs",Pieņēmumi!$AR$32*AL399,
IF(AN399="Liels",Pieņēmumi!$AR$34*AL399,
0))))</f>
        <v>3.2945736434108532</v>
      </c>
      <c r="AP399" s="9">
        <f>IF(AN399="Mikro",Pieņēmumi!$AR$31*AL399*0.5,0)</f>
        <v>0</v>
      </c>
      <c r="AQ399">
        <v>82</v>
      </c>
      <c r="AR399">
        <v>4</v>
      </c>
      <c r="AS399" s="2">
        <f t="shared" si="306"/>
        <v>20.5</v>
      </c>
      <c r="AT399" s="6">
        <f>ROUNDUP(IF($A399=1,AQ399/Pieņēmumi!$BC$39,IF($A399=2,AQ399/Pieņēmumi!$BC$40,IF($A399=3,AQ399/Pieņēmumi!$BC$41,AQ399/Pieņēmumi!$BC$42))),$AT$10)</f>
        <v>4</v>
      </c>
      <c r="AU399" s="6">
        <f t="shared" si="316"/>
        <v>20.5</v>
      </c>
      <c r="AV399" s="6" t="str">
        <f>IF(AND(AU399&gt;=0,AU399&lt;Pieņēmumi!$BC$46),0,
IF(AND(AU399&gt;= Pieņēmumi!$BC$46,AU399&lt;Pieņēmumi!$BC$47), "Mikro",
IF(AND(AU399&gt;=Pieņēmumi!$BC$47,AU399&lt;Pieņēmumi!$BC$48), "Mazs",
IF(AND(AU399&gt;=Pieņēmumi!$BC$48,AU399&lt;Pieņēmumi!$BC$49), "Vidējs","Liels"))))</f>
        <v>Vidējs</v>
      </c>
      <c r="AW399" s="9">
        <f>IF(AV399="Mikro",Pieņēmumi!$BC$31*AT399*0.5,
IF(AV399="Mazs",Pieņēmumi!$BC$31*AT399,
IF(AV399="Vidējs",Pieņēmumi!$BC$32*AT399,
IF(AV399="Liels",Pieņēmumi!$BC$34*AT399,
0))))</f>
        <v>4.6511627906976747</v>
      </c>
      <c r="AX399" s="9">
        <f>IF(AV399="Mikro",Pieņēmumi!$BC$31*AT399*0.5,0)</f>
        <v>0</v>
      </c>
      <c r="AY399">
        <v>61</v>
      </c>
      <c r="AZ399">
        <v>4</v>
      </c>
      <c r="BA399" s="2">
        <f t="shared" si="301"/>
        <v>15.25</v>
      </c>
      <c r="BB399" s="6">
        <f>ROUNDUP(IF($A399=1,AY399/Pieņēmumi!$BN$39,IF($A399=2,AY399/Pieņēmumi!$BN$40,IF($A399=3,AY399/Pieņēmumi!$BN$41,AY399/Pieņēmumi!$BN$42))),$BB$10)</f>
        <v>3</v>
      </c>
      <c r="BC399" s="6">
        <f t="shared" si="317"/>
        <v>20.333333333333332</v>
      </c>
      <c r="BD399" s="6" t="str">
        <f>IF(AND(BC399&gt;=0,BC399&lt;Pieņēmumi!$BN$46),0,
IF(AND(BC399&gt;= Pieņēmumi!$BN$46,BC399&lt;Pieņēmumi!$BN$47), "Mikro",
IF(AND(BC399&gt;=Pieņēmumi!$BN$47,BC399&lt;Pieņēmumi!$BN$48), "Mazs",
IF(AND(BC399&gt;=Pieņēmumi!$BN$48,BC399&lt;Pieņēmumi!$BN$49), "Vidējs","Liels"))))</f>
        <v>Vidējs</v>
      </c>
      <c r="BE399" s="9">
        <f>IF(BD399="Mikro",Pieņēmumi!$BN$31*BB399*0.5,
IF(BD399="Mazs",Pieņēmumi!$BN$31*BB399,
IF(BD399="Vidējs",Pieņēmumi!$BN$32*BB399,
IF(BD399="Liels",Pieņēmumi!$BN$34*BB399,
0))))</f>
        <v>3.6821705426356592</v>
      </c>
      <c r="BF399" s="9">
        <f>IF(BD399="Mikro",Pieņēmumi!$BN$31*BB399*0.5,0)</f>
        <v>0</v>
      </c>
      <c r="BG399">
        <v>42</v>
      </c>
      <c r="BH399">
        <v>3</v>
      </c>
      <c r="BI399" s="2">
        <f t="shared" si="308"/>
        <v>14</v>
      </c>
      <c r="BJ399" s="6">
        <f>ROUNDUP(IF($A399=1,BG399/Pieņēmumi!$BY$39,IF($A399=2,BG399/Pieņēmumi!$BY$40,IF($A399=3,BG399/Pieņēmumi!$BY$41,BG399/Pieņēmumi!$BY$42))),$BJ$10)</f>
        <v>2</v>
      </c>
      <c r="BK399" s="6">
        <f t="shared" si="318"/>
        <v>21</v>
      </c>
      <c r="BL399" s="6" t="str">
        <f>IF(AND(BK399&gt;=0,BK399&lt;Pieņēmumi!$BY$46),0,
IF(AND(BK399&gt;= Pieņēmumi!$BY$46,BK399&lt;Pieņēmumi!$BY$47), "Mikro",
IF(AND(BK399&gt;=Pieņēmumi!$BY$47,BK399&lt;Pieņēmumi!$BY$48), "Mazs",
IF(AND(BK399&gt;=Pieņēmumi!$BY$48,BK399&lt;Pieņēmumi!$BY$49), "Vidējs","Liels"))))</f>
        <v>Liels</v>
      </c>
      <c r="BM399" s="9">
        <f>IF(BL399="Mikro",Pieņēmumi!$BY$31*BJ399*0.5,
IF(BL399="Mazs",Pieņēmumi!$BY$31*BJ399,
IF(BL399="Vidējs",Pieņēmumi!$BY$32*BJ399,
IF(BL399="Liels",Pieņēmumi!$BY$34*BJ399,
0))))</f>
        <v>3.3189033189033186</v>
      </c>
      <c r="BN399" s="9">
        <f>IF(BL399="Mikro",Pieņēmumi!$BY$31*BJ399*0.5,0)</f>
        <v>0</v>
      </c>
      <c r="BO399">
        <v>38</v>
      </c>
      <c r="BP399">
        <v>2</v>
      </c>
      <c r="BQ399" s="2">
        <f t="shared" ref="BQ399:BQ423" si="329">BO399/BP399</f>
        <v>19</v>
      </c>
      <c r="BR399" s="6">
        <f>ROUNDUP(IF($A399=1,BO399/Pieņēmumi!$CJ$39,IF($A399=2,BO399/Pieņēmumi!$CJ$40,IF($A399=3,BO399/Pieņēmumi!$CJ$41,BO399/Pieņēmumi!$CJ$42))),$BR$10)</f>
        <v>2</v>
      </c>
      <c r="BS399" s="6">
        <f t="shared" si="319"/>
        <v>19</v>
      </c>
      <c r="BT399" s="6" t="str">
        <f>IF(AND(BS399&gt;=0,BS399&lt;Pieņēmumi!$CJ$46),0,
IF(AND(BS399&gt;= Pieņēmumi!$CJ$46,BS399&lt;Pieņēmumi!$CJ$47), "Mikro",
IF(AND(BS399&gt;=Pieņēmumi!$CJ$47,BS399&lt;Pieņēmumi!$CJ$48), "Mazs",
IF(AND(BS399&gt;=Pieņēmumi!$CJ$48,BS399&lt;Pieņēmumi!$CJ$49), "Vidējs","Liels"))))</f>
        <v>Vidējs</v>
      </c>
      <c r="BU399" s="9">
        <f>IF(BT399="Mikro",Pieņēmumi!$CJ$31*BR399*0.5,
IF(BT399="Mazs",Pieņēmumi!$CJ$31*BR399,
IF(BT399="Vidējs",Pieņēmumi!$CJ$32*BR399,
IF(BT399="Liels",Pieņēmumi!$CJ$34*BR399,
0))))</f>
        <v>2.5839793281653747</v>
      </c>
      <c r="BV399" s="9">
        <f>IF(BT399="Mikro",Pieņēmumi!$CJ$31*BR399*0.5,0)</f>
        <v>0</v>
      </c>
      <c r="BW399">
        <v>24</v>
      </c>
      <c r="BX399">
        <v>1</v>
      </c>
      <c r="BY399" s="2">
        <f>BW399/BX399</f>
        <v>24</v>
      </c>
      <c r="BZ399" s="6">
        <f>ROUNDUP(IF($A399=1,BW399/Pieņēmumi!$CU$42,IF($A399=2,BW399/Pieņēmumi!$CU$43,IF($A399=3,BW399/Pieņēmumi!$CU$44,BW399/Pieņēmumi!$CU$45))),$CH$10)</f>
        <v>1</v>
      </c>
      <c r="CA399" s="6">
        <f t="shared" si="320"/>
        <v>24</v>
      </c>
      <c r="CB399" s="6" t="str">
        <f>IF(AND(CA399&gt;=0,CA399&lt;Pieņēmumi!$CU$49),0,
IF(AND(CA399&gt;=Pieņēmumi!$CU$49,CA399&lt;Pieņēmumi!$CU$50),"Mazs",
IF(AND(CA399&gt;=Pieņēmumi!$CU$50,CA399&lt;Pieņēmumi!$CU$51),"Vidējs","Liels")))</f>
        <v>Liels</v>
      </c>
      <c r="CC399" s="9">
        <f>IF(CB399="Mazs",Pieņēmumi!$CU$34*BZ399,IF(CB399="Vidējs",Pieņēmumi!$CU$35*BZ399,IF(CB399="Liels",Pieņēmumi!$CU$37*BZ399,0)))</f>
        <v>1.7676767676767675</v>
      </c>
      <c r="CD399" s="9">
        <f>IF(CB399="Mazs",(Pieņēmumi!$CU$35-Pieņēmumi!$CU$34)*BZ399,0)</f>
        <v>0</v>
      </c>
      <c r="CE399">
        <v>17</v>
      </c>
      <c r="CF399">
        <v>1</v>
      </c>
      <c r="CG399" s="2">
        <f>CE399/CF399</f>
        <v>17</v>
      </c>
      <c r="CH399" s="6">
        <f>ROUNDUP(IF($A399=1,CE399/Pieņēmumi!$DE$42,IF($A399=2,CE399/Pieņēmumi!$DE$43,IF($A399=3,CE399/Pieņēmumi!$DE$44,CE399/Pieņēmumi!$DE$45))),$CH$10)</f>
        <v>1</v>
      </c>
      <c r="CI399" s="6">
        <f t="shared" si="321"/>
        <v>17</v>
      </c>
      <c r="CJ399" s="6" t="str">
        <f>IF(AND(CI399&gt;=0,CI399&lt;Pieņēmumi!$DE$49),0,
IF(AND(CI399&gt;=Pieņēmumi!$DE$49,CI399&lt;Pieņēmumi!$DE$50),"Mazs",
IF(AND(CI399&gt;=Pieņēmumi!$DE$50,CI399&lt;Pieņēmumi!$DE$51),"Vidējs","Liels")))</f>
        <v>Vidējs</v>
      </c>
      <c r="CK399" s="9">
        <f>IF(CJ399="Mazs",Pieņēmumi!$DE$34*CH399,IF(CJ399="Vidējs",Pieņēmumi!$DE$35*CH399,IF(CJ399="Liels",Pieņēmumi!$DE$37*CH399,0)))</f>
        <v>1.3888888888888891</v>
      </c>
      <c r="CL399" s="9">
        <f>IF(CJ399="Mazs",(Pieņēmumi!$DE$35-Pieņēmumi!$DE$34)*CH399,0)</f>
        <v>0</v>
      </c>
      <c r="CM399">
        <v>13</v>
      </c>
      <c r="CN399">
        <v>1</v>
      </c>
      <c r="CO399" s="2">
        <f>CM399/CN399</f>
        <v>13</v>
      </c>
      <c r="CP399" s="6">
        <f>ROUNDUP(IF($A399=1,CM399/Pieņēmumi!$DO$42,IF($A399=2,CM399/Pieņēmumi!$DO$43,IF($A399=3,CM399/Pieņēmumi!$DO$44,CM399/Pieņēmumi!$DO$45))),$CP$10)</f>
        <v>1</v>
      </c>
      <c r="CQ399" s="6">
        <f t="shared" si="322"/>
        <v>13</v>
      </c>
      <c r="CR399" s="6" t="str">
        <f>IF(AND(CQ399&gt;=0,CQ399&lt;Pieņēmumi!$DO$49),0,
IF(AND(CQ399&gt;=Pieņēmumi!$DO$49,CQ399&lt;Pieņēmumi!$DO$50),"Mazs",
IF(AND(CQ399&gt;=Pieņēmumi!$DO$50,CQ399&lt;Pieņēmumi!$DO$51),"Vidējs","Liels")))</f>
        <v>Vidējs</v>
      </c>
      <c r="CS399" s="9">
        <f>IF(CR399="Mazs",Pieņēmumi!$DO$34*CP399,IF(CR399="Vidējs",Pieņēmumi!$DO$35*CP399,IF(CR399="Liels",Pieņēmumi!$DO$37*CP399,0)))</f>
        <v>1.3888888888888891</v>
      </c>
      <c r="CT399" s="9">
        <f>IF(CR399="Mazs",(Pieņēmumi!$DO$35-Pieņēmumi!$DO$34)*CP399,0)</f>
        <v>0</v>
      </c>
      <c r="CU399" s="6">
        <f t="shared" si="323"/>
        <v>578</v>
      </c>
      <c r="CV399" s="6">
        <f t="shared" si="324"/>
        <v>33</v>
      </c>
      <c r="CW399" s="2">
        <f t="shared" si="325"/>
        <v>17.515151515151516</v>
      </c>
      <c r="CX399" t="str">
        <f t="shared" si="326"/>
        <v>Lielā</v>
      </c>
    </row>
    <row r="400" spans="1:102" x14ac:dyDescent="0.25">
      <c r="A400" s="5">
        <v>3</v>
      </c>
      <c r="B400" s="23">
        <v>0.32856798947795407</v>
      </c>
      <c r="C400">
        <v>12</v>
      </c>
      <c r="D400">
        <v>1</v>
      </c>
      <c r="E400" s="2">
        <f t="shared" si="327"/>
        <v>12</v>
      </c>
      <c r="F400" s="6">
        <f>ROUNDUP(IF($A400=1,C400/Pieņēmumi!$B$39,IF($A400=2,C400/Pieņēmumi!$B$40,IF($A400=3,C400/Pieņēmumi!$B$41,C400/Pieņēmumi!$B$42))),$F$10)</f>
        <v>1</v>
      </c>
      <c r="G400" s="6">
        <f t="shared" si="311"/>
        <v>12</v>
      </c>
      <c r="H400" s="6" t="str">
        <f>IF(AND(G400&gt;=0,G400&lt;Pieņēmumi!$B$46),0,
IF(AND(G400&gt;= Pieņēmumi!$B$46,G400&lt;Pieņēmumi!$B$47), "Mikro",
IF(AND(G400&gt;=Pieņēmumi!$B$47,G400&lt;Pieņēmumi!$B$48), "Mazs",
IF(AND(G400&gt;=Pieņēmumi!$B$48,G400&lt;Pieņēmumi!$B$49), "Vidējs","Liels"))))</f>
        <v>Vidējs</v>
      </c>
      <c r="I400" s="9">
        <f>IF(H400="Mikro",Pieņēmumi!$B$31*F400*0.5,
IF(H400="Mazs",Pieņēmumi!$B$31*F400,
IF(H400="Vidējs",Pieņēmumi!$B$32*F400,
IF(H400="Liels",Pieņēmumi!$B$34*F400,
0))))</f>
        <v>0.8074935400516795</v>
      </c>
      <c r="J400" s="9">
        <f>IF(H400="Mikro",Pieņēmumi!$B$31*F400*0.5,0)</f>
        <v>0</v>
      </c>
      <c r="K400">
        <v>17</v>
      </c>
      <c r="L400">
        <v>1</v>
      </c>
      <c r="M400" s="2">
        <f t="shared" si="310"/>
        <v>17</v>
      </c>
      <c r="N400" s="6">
        <f>ROUNDUP(IF($A400=1,K400/Pieņēmumi!$L$39,IF($A400=2,K400/Pieņēmumi!$L$40,IF($A400=3,K400/Pieņēmumi!$L$41,K400/Pieņēmumi!$L$42))),$N$10)</f>
        <v>1</v>
      </c>
      <c r="O400" s="6">
        <f t="shared" si="312"/>
        <v>17</v>
      </c>
      <c r="P400" s="6" t="str">
        <f>IF(AND(O400&gt;=0,O400&lt;Pieņēmumi!$L$46),0,
IF(AND(O400&gt;= Pieņēmumi!$L$46,O400&lt;Pieņēmumi!$L$47), "Mikro",
IF(AND(O400&gt;=Pieņēmumi!$L$47,O400&lt;Pieņēmumi!$L$48), "Mazs",
IF(AND(O400&gt;=Pieņēmumi!$L$48,O400&lt;Pieņēmumi!$L$49), "Vidējs","Liels"))))</f>
        <v>Vidējs</v>
      </c>
      <c r="Q400" s="9">
        <f>IF(P400="Mikro",Pieņēmumi!$L$31*N400*0.5,
IF(P400="Mazs",Pieņēmumi!$L$31*N400,
IF(P400="Vidējs",Pieņēmumi!$L$32*N400,
IF(P400="Liels",Pieņēmumi!$L$34*N400,
0))))</f>
        <v>0.83979328165374689</v>
      </c>
      <c r="R400" s="9">
        <f>IF(P400="Mikro",Pieņēmumi!$L$31*N400*0.5,0)</f>
        <v>0</v>
      </c>
      <c r="S400">
        <v>16</v>
      </c>
      <c r="T400">
        <v>1</v>
      </c>
      <c r="U400" s="2">
        <f t="shared" si="304"/>
        <v>16</v>
      </c>
      <c r="V400" s="6">
        <f>ROUNDUP(IF($A400=1,S400/Pieņēmumi!$V$39,IF($A400=2,S400/Pieņēmumi!$V$40,IF($A400=3,S400/Pieņēmumi!$V$41,S400/Pieņēmumi!$V$42))),$V$10)</f>
        <v>1</v>
      </c>
      <c r="W400" s="6">
        <f t="shared" si="313"/>
        <v>16</v>
      </c>
      <c r="X400" s="6" t="str">
        <f>IF(AND(W400&gt;=0,W400&lt;Pieņēmumi!$V$46),0,
IF(AND(W400&gt;= Pieņēmumi!$V$46,W400&lt;Pieņēmumi!$V$47), "Mikro",
IF(AND(W400&gt;=Pieņēmumi!$V$47,W400&lt;Pieņēmumi!$V$48), "Mazs",
IF(AND(W400&gt;=Pieņēmumi!$V$48,W400&lt;Pieņēmumi!$V$49), "Vidējs","Liels"))))</f>
        <v>Vidējs</v>
      </c>
      <c r="Y400" s="9">
        <f>IF(X400="Mikro",Pieņēmumi!$V$31*V400*0.5,
IF(X400="Mazs",Pieņēmumi!$V$31*V400,
IF(X400="Vidējs",Pieņēmumi!$V$32*V400,
IF(X400="Liels",Pieņēmumi!$V$34*V400,
0))))</f>
        <v>0.87209302325581406</v>
      </c>
      <c r="Z400" s="9">
        <f>IF(X400="Mikro",Pieņēmumi!$V$31*V400*0.5,0)</f>
        <v>0</v>
      </c>
      <c r="AA400">
        <v>19</v>
      </c>
      <c r="AB400">
        <v>1</v>
      </c>
      <c r="AC400" s="2">
        <f t="shared" si="328"/>
        <v>19</v>
      </c>
      <c r="AD400" s="6">
        <f>ROUNDUP(IF($A400=1,AA400/Pieņēmumi!$AF$39,IF($A400=2,AA400/Pieņēmumi!$AF$40,IF($A400=3,AA400/Pieņēmumi!$AF$41,AA400/Pieņēmumi!$AF$42))),$AD$10)</f>
        <v>1</v>
      </c>
      <c r="AE400" s="6">
        <f t="shared" si="314"/>
        <v>19</v>
      </c>
      <c r="AF400" s="6" t="str">
        <f>IF(AND(AE400&gt;=0,AE400&lt;Pieņēmumi!$AF$46),0,
IF(AND(AE400&gt;= Pieņēmumi!$AF$46,AE400&lt;Pieņēmumi!$AF$47), "Mikro",
IF(AND(AE400&gt;=Pieņēmumi!$AF$47,AE400&lt;Pieņēmumi!$AF$48), "Mazs",
IF(AND(AE400&gt;=Pieņēmumi!$AF$48,AE400&lt;Pieņēmumi!$AF$49), "Vidējs","Liels"))))</f>
        <v>Vidējs</v>
      </c>
      <c r="AG400" s="9">
        <f>IF(AF400="Mikro",Pieņēmumi!$AF$31*AD400*0.5,
IF(AF400="Mazs",Pieņēmumi!$AF$31*AD400,
IF(AF400="Vidējs",Pieņēmumi!$AF$32*AD400,
IF(AF400="Liels",Pieņēmumi!$AF$34*AD400,
0))))</f>
        <v>1.03359173126615</v>
      </c>
      <c r="AH400" s="9">
        <f>IF(AF400="Mikro",Pieņēmumi!$AF$31*AD400*0.5,0)</f>
        <v>0</v>
      </c>
      <c r="AI400">
        <v>12</v>
      </c>
      <c r="AJ400">
        <v>1</v>
      </c>
      <c r="AK400" s="2">
        <f t="shared" si="305"/>
        <v>12</v>
      </c>
      <c r="AL400" s="6">
        <f>ROUNDUP(IF($A400=1,AI400/Pieņēmumi!$AR$39,IF($A400=2,AI400/Pieņēmumi!$AR$40,IF($A400=3,AI400/Pieņēmumi!$AR$41,AI400/Pieņēmumi!$AR$42))),$AL$10)</f>
        <v>1</v>
      </c>
      <c r="AM400" s="6">
        <f t="shared" si="315"/>
        <v>12</v>
      </c>
      <c r="AN400" s="6" t="str">
        <f>IF(AND(AM400&gt;=0,AM400&lt;Pieņēmumi!$AR$46),0,
IF(AND(AM400&gt;= Pieņēmumi!$AR$46,AM400&lt;Pieņēmumi!$AR$47), "Mikro",
IF(AND(AM400&gt;=Pieņēmumi!$AR$47,AM400&lt;Pieņēmumi!$AR$48), "Mazs",
IF(AND(AM400&gt;=Pieņēmumi!$AR$48,AM400&lt;Pieņēmumi!$AR$49), "Vidējs","Liels"))))</f>
        <v>Vidējs</v>
      </c>
      <c r="AO400" s="9">
        <f>IF(AN400="Mikro",Pieņēmumi!$AR$31*AL400*0.5,
IF(AN400="Mazs",Pieņēmumi!$AR$31*AL400,
IF(AN400="Vidējs",Pieņēmumi!$AR$32*AL400,
IF(AN400="Liels",Pieņēmumi!$AR$34*AL400,
0))))</f>
        <v>1.0981912144702843</v>
      </c>
      <c r="AP400" s="9">
        <f>IF(AN400="Mikro",Pieņēmumi!$AR$31*AL400*0.5,0)</f>
        <v>0</v>
      </c>
      <c r="AQ400">
        <v>13</v>
      </c>
      <c r="AR400">
        <v>1</v>
      </c>
      <c r="AS400" s="2">
        <f t="shared" si="306"/>
        <v>13</v>
      </c>
      <c r="AT400" s="6">
        <f>ROUNDUP(IF($A400=1,AQ400/Pieņēmumi!$BC$39,IF($A400=2,AQ400/Pieņēmumi!$BC$40,IF($A400=3,AQ400/Pieņēmumi!$BC$41,AQ400/Pieņēmumi!$BC$42))),$AT$10)</f>
        <v>1</v>
      </c>
      <c r="AU400" s="6">
        <f t="shared" si="316"/>
        <v>13</v>
      </c>
      <c r="AV400" s="6" t="str">
        <f>IF(AND(AU400&gt;=0,AU400&lt;Pieņēmumi!$BC$46),0,
IF(AND(AU400&gt;= Pieņēmumi!$BC$46,AU400&lt;Pieņēmumi!$BC$47), "Mikro",
IF(AND(AU400&gt;=Pieņēmumi!$BC$47,AU400&lt;Pieņēmumi!$BC$48), "Mazs",
IF(AND(AU400&gt;=Pieņēmumi!$BC$48,AU400&lt;Pieņēmumi!$BC$49), "Vidējs","Liels"))))</f>
        <v>Vidējs</v>
      </c>
      <c r="AW400" s="9">
        <f>IF(AV400="Mikro",Pieņēmumi!$BC$31*AT400*0.5,
IF(AV400="Mazs",Pieņēmumi!$BC$31*AT400,
IF(AV400="Vidējs",Pieņēmumi!$BC$32*AT400,
IF(AV400="Liels",Pieņēmumi!$BC$34*AT400,
0))))</f>
        <v>1.1627906976744187</v>
      </c>
      <c r="AX400" s="9">
        <f>IF(AV400="Mikro",Pieņēmumi!$BC$31*AT400*0.5,0)</f>
        <v>0</v>
      </c>
      <c r="AY400">
        <v>0</v>
      </c>
      <c r="AZ400">
        <v>0</v>
      </c>
      <c r="BA400" s="2">
        <v>0</v>
      </c>
      <c r="BB400" s="6">
        <f>ROUNDUP(IF($A400=1,AY400/Pieņēmumi!$BN$39,IF($A400=2,AY400/Pieņēmumi!$BN$40,IF($A400=3,AY400/Pieņēmumi!$BN$41,AY400/Pieņēmumi!$BN$42))),$BB$10)</f>
        <v>0</v>
      </c>
      <c r="BC400" s="6">
        <f t="shared" si="317"/>
        <v>0</v>
      </c>
      <c r="BD400" s="6">
        <f>IF(AND(BC400&gt;=0,BC400&lt;Pieņēmumi!$BN$46),0,
IF(AND(BC400&gt;= Pieņēmumi!$BN$46,BC400&lt;Pieņēmumi!$BN$47), "Mikro",
IF(AND(BC400&gt;=Pieņēmumi!$BN$47,BC400&lt;Pieņēmumi!$BN$48), "Mazs",
IF(AND(BC400&gt;=Pieņēmumi!$BN$48,BC400&lt;Pieņēmumi!$BN$49), "Vidējs","Liels"))))</f>
        <v>0</v>
      </c>
      <c r="BE400" s="9">
        <f>IF(BD400="Mikro",Pieņēmumi!$BN$31*BB400*0.5,
IF(BD400="Mazs",Pieņēmumi!$BN$31*BB400,
IF(BD400="Vidējs",Pieņēmumi!$BN$32*BB400,
IF(BD400="Liels",Pieņēmumi!$BN$34*BB400,
0))))</f>
        <v>0</v>
      </c>
      <c r="BF400" s="9">
        <f>IF(BD400="Mikro",Pieņēmumi!$BN$31*BB400*0.5,0)</f>
        <v>0</v>
      </c>
      <c r="BG400">
        <v>15</v>
      </c>
      <c r="BH400">
        <v>1</v>
      </c>
      <c r="BI400" s="2">
        <f t="shared" si="308"/>
        <v>15</v>
      </c>
      <c r="BJ400" s="6">
        <f>ROUNDUP(IF($A400=1,BG400/Pieņēmumi!$BY$39,IF($A400=2,BG400/Pieņēmumi!$BY$40,IF($A400=3,BG400/Pieņēmumi!$BY$41,BG400/Pieņēmumi!$BY$42))),$BJ$10)</f>
        <v>1</v>
      </c>
      <c r="BK400" s="6">
        <f t="shared" si="318"/>
        <v>15</v>
      </c>
      <c r="BL400" s="6" t="str">
        <f>IF(AND(BK400&gt;=0,BK400&lt;Pieņēmumi!$BY$46),0,
IF(AND(BK400&gt;= Pieņēmumi!$BY$46,BK400&lt;Pieņēmumi!$BY$47), "Mikro",
IF(AND(BK400&gt;=Pieņēmumi!$BY$47,BK400&lt;Pieņēmumi!$BY$48), "Mazs",
IF(AND(BK400&gt;=Pieņēmumi!$BY$48,BK400&lt;Pieņēmumi!$BY$49), "Vidējs","Liels"))))</f>
        <v>Vidējs</v>
      </c>
      <c r="BM400" s="9">
        <f>IF(BL400="Mikro",Pieņēmumi!$BY$31*BJ400*0.5,
IF(BL400="Mazs",Pieņēmumi!$BY$31*BJ400,
IF(BL400="Vidējs",Pieņēmumi!$BY$32*BJ400,
IF(BL400="Liels",Pieņēmumi!$BY$34*BJ400,
0))))</f>
        <v>1.2919896640826873</v>
      </c>
      <c r="BN400" s="9">
        <f>IF(BL400="Mikro",Pieņēmumi!$BY$31*BJ400*0.5,0)</f>
        <v>0</v>
      </c>
      <c r="BO400">
        <v>7</v>
      </c>
      <c r="BP400">
        <v>1</v>
      </c>
      <c r="BQ400" s="2">
        <f t="shared" si="329"/>
        <v>7</v>
      </c>
      <c r="BR400" s="6">
        <f>ROUNDUP(IF($A400=1,BO400/Pieņēmumi!$CJ$39,IF($A400=2,BO400/Pieņēmumi!$CJ$40,IF($A400=3,BO400/Pieņēmumi!$CJ$41,BO400/Pieņēmumi!$CJ$42))),$BR$10)</f>
        <v>1</v>
      </c>
      <c r="BS400" s="6">
        <f t="shared" si="319"/>
        <v>7</v>
      </c>
      <c r="BT400" s="6" t="str">
        <f>IF(AND(BS400&gt;=0,BS400&lt;Pieņēmumi!$CJ$46),0,
IF(AND(BS400&gt;= Pieņēmumi!$CJ$46,BS400&lt;Pieņēmumi!$CJ$47), "Mikro",
IF(AND(BS400&gt;=Pieņēmumi!$CJ$47,BS400&lt;Pieņēmumi!$CJ$48), "Mazs",
IF(AND(BS400&gt;=Pieņēmumi!$CJ$48,BS400&lt;Pieņēmumi!$CJ$49), "Vidējs","Liels"))))</f>
        <v>Mikro</v>
      </c>
      <c r="BU400" s="9">
        <f>IF(BT400="Mikro",Pieņēmumi!$CJ$31*BR400*0.5,
IF(BT400="Mazs",Pieņēmumi!$CJ$31*BR400,
IF(BT400="Vidējs",Pieņēmumi!$CJ$32*BR400,
IF(BT400="Liels",Pieņēmumi!$CJ$34*BR400,
0))))</f>
        <v>0.54466230936819171</v>
      </c>
      <c r="BV400" s="9">
        <f>IF(BT400="Mikro",Pieņēmumi!$CJ$31*BR400*0.5,0)</f>
        <v>0.54466230936819171</v>
      </c>
      <c r="BW400">
        <v>0</v>
      </c>
      <c r="BX400">
        <v>0</v>
      </c>
      <c r="BY400" s="2">
        <v>0</v>
      </c>
      <c r="BZ400" s="6">
        <f>ROUNDUP(IF($A400=1,BW400/Pieņēmumi!$CU$42,IF($A400=2,BW400/Pieņēmumi!$CU$43,IF($A400=3,BW400/Pieņēmumi!$CU$44,BW400/Pieņēmumi!$CU$45))),$CH$10)</f>
        <v>0</v>
      </c>
      <c r="CA400" s="6">
        <f t="shared" si="320"/>
        <v>0</v>
      </c>
      <c r="CB400" s="6">
        <f>IF(AND(CA400&gt;=0,CA400&lt;Pieņēmumi!$CU$49),0,
IF(AND(CA400&gt;=Pieņēmumi!$CU$49,CA400&lt;Pieņēmumi!$CU$50),"Mazs",
IF(AND(CA400&gt;=Pieņēmumi!$CU$50,CA400&lt;Pieņēmumi!$CU$51),"Vidējs","Liels")))</f>
        <v>0</v>
      </c>
      <c r="CC400" s="9">
        <f>IF(CB400="Mazs",Pieņēmumi!$CU$34*BZ400,IF(CB400="Vidējs",Pieņēmumi!$CU$35*BZ400,IF(CB400="Liels",Pieņēmumi!$CU$37*BZ400,0)))</f>
        <v>0</v>
      </c>
      <c r="CD400" s="9">
        <f>IF(CB400="Mazs",(Pieņēmumi!$CU$35-Pieņēmumi!$CU$34)*BZ400,0)</f>
        <v>0</v>
      </c>
      <c r="CE400">
        <v>0</v>
      </c>
      <c r="CF400">
        <v>0</v>
      </c>
      <c r="CG400" s="2">
        <v>0</v>
      </c>
      <c r="CH400" s="6">
        <f>ROUNDUP(IF($A400=1,CE400/Pieņēmumi!$DE$42,IF($A400=2,CE400/Pieņēmumi!$DE$43,IF($A400=3,CE400/Pieņēmumi!$DE$44,CE400/Pieņēmumi!$DE$45))),$CH$10)</f>
        <v>0</v>
      </c>
      <c r="CI400" s="6">
        <f t="shared" si="321"/>
        <v>0</v>
      </c>
      <c r="CJ400" s="6">
        <f>IF(AND(CI400&gt;=0,CI400&lt;Pieņēmumi!$DE$49),0,
IF(AND(CI400&gt;=Pieņēmumi!$DE$49,CI400&lt;Pieņēmumi!$DE$50),"Mazs",
IF(AND(CI400&gt;=Pieņēmumi!$DE$50,CI400&lt;Pieņēmumi!$DE$51),"Vidējs","Liels")))</f>
        <v>0</v>
      </c>
      <c r="CK400" s="9">
        <f>IF(CJ400="Mazs",Pieņēmumi!$DE$34*CH400,IF(CJ400="Vidējs",Pieņēmumi!$DE$35*CH400,IF(CJ400="Liels",Pieņēmumi!$DE$37*CH400,0)))</f>
        <v>0</v>
      </c>
      <c r="CL400" s="9">
        <f>IF(CJ400="Mazs",(Pieņēmumi!$DE$35-Pieņēmumi!$DE$34)*CH400,0)</f>
        <v>0</v>
      </c>
      <c r="CM400">
        <v>0</v>
      </c>
      <c r="CN400">
        <v>0</v>
      </c>
      <c r="CO400" s="2">
        <v>0</v>
      </c>
      <c r="CP400" s="6">
        <f>ROUNDUP(IF($A400=1,CM400/Pieņēmumi!$DO$42,IF($A400=2,CM400/Pieņēmumi!$DO$43,IF($A400=3,CM400/Pieņēmumi!$DO$44,CM400/Pieņēmumi!$DO$45))),$CP$10)</f>
        <v>0</v>
      </c>
      <c r="CQ400" s="6">
        <f t="shared" si="322"/>
        <v>0</v>
      </c>
      <c r="CR400" s="6">
        <f>IF(AND(CQ400&gt;=0,CQ400&lt;Pieņēmumi!$DO$49),0,
IF(AND(CQ400&gt;=Pieņēmumi!$DO$49,CQ400&lt;Pieņēmumi!$DO$50),"Mazs",
IF(AND(CQ400&gt;=Pieņēmumi!$DO$50,CQ400&lt;Pieņēmumi!$DO$51),"Vidējs","Liels")))</f>
        <v>0</v>
      </c>
      <c r="CS400" s="9">
        <f>IF(CR400="Mazs",Pieņēmumi!$DO$34*CP400,IF(CR400="Vidējs",Pieņēmumi!$DO$35*CP400,IF(CR400="Liels",Pieņēmumi!$DO$37*CP400,0)))</f>
        <v>0</v>
      </c>
      <c r="CT400" s="9">
        <f>IF(CR400="Mazs",(Pieņēmumi!$DO$35-Pieņēmumi!$DO$34)*CP400,0)</f>
        <v>0</v>
      </c>
      <c r="CU400" s="6">
        <f t="shared" si="323"/>
        <v>111</v>
      </c>
      <c r="CV400" s="6">
        <f t="shared" si="324"/>
        <v>8</v>
      </c>
      <c r="CW400" s="2">
        <f t="shared" si="325"/>
        <v>13.875</v>
      </c>
      <c r="CX400" t="str">
        <f t="shared" si="326"/>
        <v>Vidējā</v>
      </c>
    </row>
    <row r="401" spans="1:102" x14ac:dyDescent="0.25">
      <c r="A401" s="5">
        <v>1</v>
      </c>
      <c r="B401" s="23">
        <v>0.32775009586691906</v>
      </c>
      <c r="C401">
        <v>40</v>
      </c>
      <c r="D401">
        <v>2</v>
      </c>
      <c r="E401" s="2">
        <f t="shared" si="327"/>
        <v>20</v>
      </c>
      <c r="F401" s="6">
        <f>ROUNDUP(IF($A401=1,C401/Pieņēmumi!$B$39,IF($A401=2,C401/Pieņēmumi!$B$40,IF($A401=3,C401/Pieņēmumi!$B$41,C401/Pieņēmumi!$B$42))),$F$10)</f>
        <v>2</v>
      </c>
      <c r="G401" s="6">
        <f t="shared" si="311"/>
        <v>20</v>
      </c>
      <c r="H401" s="6" t="str">
        <f>IF(AND(G401&gt;=0,G401&lt;Pieņēmumi!$B$46),0,
IF(AND(G401&gt;= Pieņēmumi!$B$46,G401&lt;Pieņēmumi!$B$47), "Mikro",
IF(AND(G401&gt;=Pieņēmumi!$B$47,G401&lt;Pieņēmumi!$B$48), "Mazs",
IF(AND(G401&gt;=Pieņēmumi!$B$48,G401&lt;Pieņēmumi!$B$49), "Vidējs","Liels"))))</f>
        <v>Vidējs</v>
      </c>
      <c r="I401" s="9">
        <f>IF(H401="Mikro",Pieņēmumi!$B$31*F401*0.5,
IF(H401="Mazs",Pieņēmumi!$B$31*F401,
IF(H401="Vidējs",Pieņēmumi!$B$32*F401,
IF(H401="Liels",Pieņēmumi!$B$34*F401,
0))))</f>
        <v>1.614987080103359</v>
      </c>
      <c r="J401" s="9">
        <f>IF(H401="Mikro",Pieņēmumi!$B$31*F401*0.5,0)</f>
        <v>0</v>
      </c>
      <c r="K401">
        <v>64</v>
      </c>
      <c r="L401">
        <v>3</v>
      </c>
      <c r="M401" s="2">
        <f t="shared" si="310"/>
        <v>21.333333333333332</v>
      </c>
      <c r="N401" s="6">
        <f>ROUNDUP(IF($A401=1,K401/Pieņēmumi!$L$39,IF($A401=2,K401/Pieņēmumi!$L$40,IF($A401=3,K401/Pieņēmumi!$L$41,K401/Pieņēmumi!$L$42))),$N$10)</f>
        <v>4</v>
      </c>
      <c r="O401" s="6">
        <f t="shared" si="312"/>
        <v>16</v>
      </c>
      <c r="P401" s="6" t="str">
        <f>IF(AND(O401&gt;=0,O401&lt;Pieņēmumi!$L$46),0,
IF(AND(O401&gt;= Pieņēmumi!$L$46,O401&lt;Pieņēmumi!$L$47), "Mikro",
IF(AND(O401&gt;=Pieņēmumi!$L$47,O401&lt;Pieņēmumi!$L$48), "Mazs",
IF(AND(O401&gt;=Pieņēmumi!$L$48,O401&lt;Pieņēmumi!$L$49), "Vidējs","Liels"))))</f>
        <v>Vidējs</v>
      </c>
      <c r="Q401" s="9">
        <f>IF(P401="Mikro",Pieņēmumi!$L$31*N401*0.5,
IF(P401="Mazs",Pieņēmumi!$L$31*N401,
IF(P401="Vidējs",Pieņēmumi!$L$32*N401,
IF(P401="Liels",Pieņēmumi!$L$34*N401,
0))))</f>
        <v>3.3591731266149876</v>
      </c>
      <c r="R401" s="9">
        <f>IF(P401="Mikro",Pieņēmumi!$L$31*N401*0.5,0)</f>
        <v>0</v>
      </c>
      <c r="S401">
        <v>58</v>
      </c>
      <c r="T401">
        <v>3</v>
      </c>
      <c r="U401" s="2">
        <f t="shared" si="304"/>
        <v>19.333333333333332</v>
      </c>
      <c r="V401" s="6">
        <f>ROUNDUP(IF($A401=1,S401/Pieņēmumi!$V$39,IF($A401=2,S401/Pieņēmumi!$V$40,IF($A401=3,S401/Pieņēmumi!$V$41,S401/Pieņēmumi!$V$42))),$V$10)</f>
        <v>3</v>
      </c>
      <c r="W401" s="6">
        <f t="shared" si="313"/>
        <v>19.333333333333332</v>
      </c>
      <c r="X401" s="6" t="str">
        <f>IF(AND(W401&gt;=0,W401&lt;Pieņēmumi!$V$46),0,
IF(AND(W401&gt;= Pieņēmumi!$V$46,W401&lt;Pieņēmumi!$V$47), "Mikro",
IF(AND(W401&gt;=Pieņēmumi!$V$47,W401&lt;Pieņēmumi!$V$48), "Mazs",
IF(AND(W401&gt;=Pieņēmumi!$V$48,W401&lt;Pieņēmumi!$V$49), "Vidējs","Liels"))))</f>
        <v>Vidējs</v>
      </c>
      <c r="Y401" s="9">
        <f>IF(X401="Mikro",Pieņēmumi!$V$31*V401*0.5,
IF(X401="Mazs",Pieņēmumi!$V$31*V401,
IF(X401="Vidējs",Pieņēmumi!$V$32*V401,
IF(X401="Liels",Pieņēmumi!$V$34*V401,
0))))</f>
        <v>2.6162790697674421</v>
      </c>
      <c r="Z401" s="9">
        <f>IF(X401="Mikro",Pieņēmumi!$V$31*V401*0.5,0)</f>
        <v>0</v>
      </c>
      <c r="AA401">
        <v>46</v>
      </c>
      <c r="AB401">
        <v>2</v>
      </c>
      <c r="AC401" s="2">
        <f t="shared" si="328"/>
        <v>23</v>
      </c>
      <c r="AD401" s="6">
        <f>ROUNDUP(IF($A401=1,AA401/Pieņēmumi!$AF$39,IF($A401=2,AA401/Pieņēmumi!$AF$40,IF($A401=3,AA401/Pieņēmumi!$AF$41,AA401/Pieņēmumi!$AF$42))),$AD$10)</f>
        <v>3</v>
      </c>
      <c r="AE401" s="6">
        <f t="shared" si="314"/>
        <v>15.333333333333334</v>
      </c>
      <c r="AF401" s="6" t="str">
        <f>IF(AND(AE401&gt;=0,AE401&lt;Pieņēmumi!$AF$46),0,
IF(AND(AE401&gt;= Pieņēmumi!$AF$46,AE401&lt;Pieņēmumi!$AF$47), "Mikro",
IF(AND(AE401&gt;=Pieņēmumi!$AF$47,AE401&lt;Pieņēmumi!$AF$48), "Mazs",
IF(AND(AE401&gt;=Pieņēmumi!$AF$48,AE401&lt;Pieņēmumi!$AF$49), "Vidējs","Liels"))))</f>
        <v>Vidējs</v>
      </c>
      <c r="AG401" s="9">
        <f>IF(AF401="Mikro",Pieņēmumi!$AF$31*AD401*0.5,
IF(AF401="Mazs",Pieņēmumi!$AF$31*AD401,
IF(AF401="Vidējs",Pieņēmumi!$AF$32*AD401,
IF(AF401="Liels",Pieņēmumi!$AF$34*AD401,
0))))</f>
        <v>3.1007751937984498</v>
      </c>
      <c r="AH401" s="9">
        <f>IF(AF401="Mikro",Pieņēmumi!$AF$31*AD401*0.5,0)</f>
        <v>0</v>
      </c>
      <c r="AI401">
        <v>68</v>
      </c>
      <c r="AJ401">
        <v>3</v>
      </c>
      <c r="AK401" s="2">
        <f t="shared" si="305"/>
        <v>22.666666666666668</v>
      </c>
      <c r="AL401" s="6">
        <f>ROUNDUP(IF($A401=1,AI401/Pieņēmumi!$AR$39,IF($A401=2,AI401/Pieņēmumi!$AR$40,IF($A401=3,AI401/Pieņēmumi!$AR$41,AI401/Pieņēmumi!$AR$42))),$AL$10)</f>
        <v>3</v>
      </c>
      <c r="AM401" s="6">
        <f t="shared" si="315"/>
        <v>22.666666666666668</v>
      </c>
      <c r="AN401" s="6" t="str">
        <f>IF(AND(AM401&gt;=0,AM401&lt;Pieņēmumi!$AR$46),0,
IF(AND(AM401&gt;= Pieņēmumi!$AR$46,AM401&lt;Pieņēmumi!$AR$47), "Mikro",
IF(AND(AM401&gt;=Pieņēmumi!$AR$47,AM401&lt;Pieņēmumi!$AR$48), "Mazs",
IF(AND(AM401&gt;=Pieņēmumi!$AR$48,AM401&lt;Pieņēmumi!$AR$49), "Vidējs","Liels"))))</f>
        <v>Liels</v>
      </c>
      <c r="AO401" s="9">
        <f>IF(AN401="Mikro",Pieņēmumi!$AR$31*AL401*0.5,
IF(AN401="Mazs",Pieņēmumi!$AR$31*AL401,
IF(AN401="Vidējs",Pieņēmumi!$AR$32*AL401,
IF(AN401="Liels",Pieņēmumi!$AR$34*AL401,
0))))</f>
        <v>4.1125541125541121</v>
      </c>
      <c r="AP401" s="9">
        <f>IF(AN401="Mikro",Pieņēmumi!$AR$31*AL401*0.5,0)</f>
        <v>0</v>
      </c>
      <c r="AQ401">
        <v>60</v>
      </c>
      <c r="AR401">
        <v>3</v>
      </c>
      <c r="AS401" s="2">
        <f t="shared" si="306"/>
        <v>20</v>
      </c>
      <c r="AT401" s="6">
        <f>ROUNDUP(IF($A401=1,AQ401/Pieņēmumi!$BC$39,IF($A401=2,AQ401/Pieņēmumi!$BC$40,IF($A401=3,AQ401/Pieņēmumi!$BC$41,AQ401/Pieņēmumi!$BC$42))),$AT$10)</f>
        <v>3</v>
      </c>
      <c r="AU401" s="6">
        <f t="shared" si="316"/>
        <v>20</v>
      </c>
      <c r="AV401" s="6" t="str">
        <f>IF(AND(AU401&gt;=0,AU401&lt;Pieņēmumi!$BC$46),0,
IF(AND(AU401&gt;= Pieņēmumi!$BC$46,AU401&lt;Pieņēmumi!$BC$47), "Mikro",
IF(AND(AU401&gt;=Pieņēmumi!$BC$47,AU401&lt;Pieņēmumi!$BC$48), "Mazs",
IF(AND(AU401&gt;=Pieņēmumi!$BC$48,AU401&lt;Pieņēmumi!$BC$49), "Vidējs","Liels"))))</f>
        <v>Vidējs</v>
      </c>
      <c r="AW401" s="9">
        <f>IF(AV401="Mikro",Pieņēmumi!$BC$31*AT401*0.5,
IF(AV401="Mazs",Pieņēmumi!$BC$31*AT401,
IF(AV401="Vidējs",Pieņēmumi!$BC$32*AT401,
IF(AV401="Liels",Pieņēmumi!$BC$34*AT401,
0))))</f>
        <v>3.4883720930232558</v>
      </c>
      <c r="AX401" s="9">
        <f>IF(AV401="Mikro",Pieņēmumi!$BC$31*AT401*0.5,0)</f>
        <v>0</v>
      </c>
      <c r="AY401">
        <v>61</v>
      </c>
      <c r="AZ401">
        <v>3</v>
      </c>
      <c r="BA401" s="2">
        <f t="shared" ref="BA401:BA423" si="330">AY401/AZ401</f>
        <v>20.333333333333332</v>
      </c>
      <c r="BB401" s="6">
        <f>ROUNDUP(IF($A401=1,AY401/Pieņēmumi!$BN$39,IF($A401=2,AY401/Pieņēmumi!$BN$40,IF($A401=3,AY401/Pieņēmumi!$BN$41,AY401/Pieņēmumi!$BN$42))),$BB$10)</f>
        <v>3</v>
      </c>
      <c r="BC401" s="6">
        <f t="shared" si="317"/>
        <v>20.333333333333332</v>
      </c>
      <c r="BD401" s="6" t="str">
        <f>IF(AND(BC401&gt;=0,BC401&lt;Pieņēmumi!$BN$46),0,
IF(AND(BC401&gt;= Pieņēmumi!$BN$46,BC401&lt;Pieņēmumi!$BN$47), "Mikro",
IF(AND(BC401&gt;=Pieņēmumi!$BN$47,BC401&lt;Pieņēmumi!$BN$48), "Mazs",
IF(AND(BC401&gt;=Pieņēmumi!$BN$48,BC401&lt;Pieņēmumi!$BN$49), "Vidējs","Liels"))))</f>
        <v>Vidējs</v>
      </c>
      <c r="BE401" s="9">
        <f>IF(BD401="Mikro",Pieņēmumi!$BN$31*BB401*0.5,
IF(BD401="Mazs",Pieņēmumi!$BN$31*BB401,
IF(BD401="Vidējs",Pieņēmumi!$BN$32*BB401,
IF(BD401="Liels",Pieņēmumi!$BN$34*BB401,
0))))</f>
        <v>3.6821705426356592</v>
      </c>
      <c r="BF401" s="9">
        <f>IF(BD401="Mikro",Pieņēmumi!$BN$31*BB401*0.5,0)</f>
        <v>0</v>
      </c>
      <c r="BG401">
        <v>61</v>
      </c>
      <c r="BH401">
        <v>3</v>
      </c>
      <c r="BI401" s="2">
        <f t="shared" si="308"/>
        <v>20.333333333333332</v>
      </c>
      <c r="BJ401" s="6">
        <f>ROUNDUP(IF($A401=1,BG401/Pieņēmumi!$BY$39,IF($A401=2,BG401/Pieņēmumi!$BY$40,IF($A401=3,BG401/Pieņēmumi!$BY$41,BG401/Pieņēmumi!$BY$42))),$BJ$10)</f>
        <v>3</v>
      </c>
      <c r="BK401" s="6">
        <f t="shared" si="318"/>
        <v>20.333333333333332</v>
      </c>
      <c r="BL401" s="6" t="str">
        <f>IF(AND(BK401&gt;=0,BK401&lt;Pieņēmumi!$BY$46),0,
IF(AND(BK401&gt;= Pieņēmumi!$BY$46,BK401&lt;Pieņēmumi!$BY$47), "Mikro",
IF(AND(BK401&gt;=Pieņēmumi!$BY$47,BK401&lt;Pieņēmumi!$BY$48), "Mazs",
IF(AND(BK401&gt;=Pieņēmumi!$BY$48,BK401&lt;Pieņēmumi!$BY$49), "Vidējs","Liels"))))</f>
        <v>Vidējs</v>
      </c>
      <c r="BM401" s="9">
        <f>IF(BL401="Mikro",Pieņēmumi!$BY$31*BJ401*0.5,
IF(BL401="Mazs",Pieņēmumi!$BY$31*BJ401,
IF(BL401="Vidējs",Pieņēmumi!$BY$32*BJ401,
IF(BL401="Liels",Pieņēmumi!$BY$34*BJ401,
0))))</f>
        <v>3.8759689922480618</v>
      </c>
      <c r="BN401" s="9">
        <f>IF(BL401="Mikro",Pieņēmumi!$BY$31*BJ401*0.5,0)</f>
        <v>0</v>
      </c>
      <c r="BO401">
        <v>44</v>
      </c>
      <c r="BP401">
        <v>2</v>
      </c>
      <c r="BQ401" s="2">
        <f t="shared" si="329"/>
        <v>22</v>
      </c>
      <c r="BR401" s="6">
        <f>ROUNDUP(IF($A401=1,BO401/Pieņēmumi!$CJ$39,IF($A401=2,BO401/Pieņēmumi!$CJ$40,IF($A401=3,BO401/Pieņēmumi!$CJ$41,BO401/Pieņēmumi!$CJ$42))),$BR$10)</f>
        <v>2</v>
      </c>
      <c r="BS401" s="6">
        <f t="shared" si="319"/>
        <v>22</v>
      </c>
      <c r="BT401" s="6" t="str">
        <f>IF(AND(BS401&gt;=0,BS401&lt;Pieņēmumi!$CJ$46),0,
IF(AND(BS401&gt;= Pieņēmumi!$CJ$46,BS401&lt;Pieņēmumi!$CJ$47), "Mikro",
IF(AND(BS401&gt;=Pieņēmumi!$CJ$47,BS401&lt;Pieņēmumi!$CJ$48), "Mazs",
IF(AND(BS401&gt;=Pieņēmumi!$CJ$48,BS401&lt;Pieņēmumi!$CJ$49), "Vidējs","Liels"))))</f>
        <v>Liels</v>
      </c>
      <c r="BU401" s="9">
        <f>IF(BT401="Mikro",Pieņēmumi!$CJ$31*BR401*0.5,
IF(BT401="Mazs",Pieņēmumi!$CJ$31*BR401,
IF(BT401="Vidējs",Pieņēmumi!$CJ$32*BR401,
IF(BT401="Liels",Pieņēmumi!$CJ$34*BR401,
0))))</f>
        <v>3.3910533910533909</v>
      </c>
      <c r="BV401" s="9">
        <f>IF(BT401="Mikro",Pieņēmumi!$CJ$31*BR401*0.5,0)</f>
        <v>0</v>
      </c>
      <c r="BW401">
        <v>0</v>
      </c>
      <c r="BX401">
        <v>0</v>
      </c>
      <c r="BY401" s="2">
        <v>0</v>
      </c>
      <c r="BZ401" s="6">
        <f>ROUNDUP(IF($A401=1,BW401/Pieņēmumi!$CU$42,IF($A401=2,BW401/Pieņēmumi!$CU$43,IF($A401=3,BW401/Pieņēmumi!$CU$44,BW401/Pieņēmumi!$CU$45))),$CH$10)</f>
        <v>0</v>
      </c>
      <c r="CA401" s="6">
        <f t="shared" si="320"/>
        <v>0</v>
      </c>
      <c r="CB401" s="6">
        <f>IF(AND(CA401&gt;=0,CA401&lt;Pieņēmumi!$CU$49),0,
IF(AND(CA401&gt;=Pieņēmumi!$CU$49,CA401&lt;Pieņēmumi!$CU$50),"Mazs",
IF(AND(CA401&gt;=Pieņēmumi!$CU$50,CA401&lt;Pieņēmumi!$CU$51),"Vidējs","Liels")))</f>
        <v>0</v>
      </c>
      <c r="CC401" s="9">
        <f>IF(CB401="Mazs",Pieņēmumi!$CU$34*BZ401,IF(CB401="Vidējs",Pieņēmumi!$CU$35*BZ401,IF(CB401="Liels",Pieņēmumi!$CU$37*BZ401,0)))</f>
        <v>0</v>
      </c>
      <c r="CD401" s="9">
        <f>IF(CB401="Mazs",(Pieņēmumi!$CU$35-Pieņēmumi!$CU$34)*BZ401,0)</f>
        <v>0</v>
      </c>
      <c r="CE401">
        <v>0</v>
      </c>
      <c r="CF401">
        <v>0</v>
      </c>
      <c r="CG401" s="2">
        <v>0</v>
      </c>
      <c r="CH401" s="6">
        <f>ROUNDUP(IF($A401=1,CE401/Pieņēmumi!$DE$42,IF($A401=2,CE401/Pieņēmumi!$DE$43,IF($A401=3,CE401/Pieņēmumi!$DE$44,CE401/Pieņēmumi!$DE$45))),$CH$10)</f>
        <v>0</v>
      </c>
      <c r="CI401" s="6">
        <f t="shared" si="321"/>
        <v>0</v>
      </c>
      <c r="CJ401" s="6">
        <f>IF(AND(CI401&gt;=0,CI401&lt;Pieņēmumi!$DE$49),0,
IF(AND(CI401&gt;=Pieņēmumi!$DE$49,CI401&lt;Pieņēmumi!$DE$50),"Mazs",
IF(AND(CI401&gt;=Pieņēmumi!$DE$50,CI401&lt;Pieņēmumi!$DE$51),"Vidējs","Liels")))</f>
        <v>0</v>
      </c>
      <c r="CK401" s="9">
        <f>IF(CJ401="Mazs",Pieņēmumi!$DE$34*CH401,IF(CJ401="Vidējs",Pieņēmumi!$DE$35*CH401,IF(CJ401="Liels",Pieņēmumi!$DE$37*CH401,0)))</f>
        <v>0</v>
      </c>
      <c r="CL401" s="9">
        <f>IF(CJ401="Mazs",(Pieņēmumi!$DE$35-Pieņēmumi!$DE$34)*CH401,0)</f>
        <v>0</v>
      </c>
      <c r="CM401">
        <v>21</v>
      </c>
      <c r="CN401">
        <v>1</v>
      </c>
      <c r="CO401" s="2">
        <f>CM401/CN401</f>
        <v>21</v>
      </c>
      <c r="CP401" s="6">
        <f>ROUNDUP(IF($A401=1,CM401/Pieņēmumi!$DO$42,IF($A401=2,CM401/Pieņēmumi!$DO$43,IF($A401=3,CM401/Pieņēmumi!$DO$44,CM401/Pieņēmumi!$DO$45))),$CP$10)</f>
        <v>1</v>
      </c>
      <c r="CQ401" s="6">
        <f t="shared" si="322"/>
        <v>21</v>
      </c>
      <c r="CR401" s="6" t="str">
        <f>IF(AND(CQ401&gt;=0,CQ401&lt;Pieņēmumi!$DO$49),0,
IF(AND(CQ401&gt;=Pieņēmumi!$DO$49,CQ401&lt;Pieņēmumi!$DO$50),"Mazs",
IF(AND(CQ401&gt;=Pieņēmumi!$DO$50,CQ401&lt;Pieņēmumi!$DO$51),"Vidējs","Liels")))</f>
        <v>Liels</v>
      </c>
      <c r="CS401" s="9">
        <f>IF(CR401="Mazs",Pieņēmumi!$DO$34*CP401,IF(CR401="Vidējs",Pieņēmumi!$DO$35*CP401,IF(CR401="Liels",Pieņēmumi!$DO$37*CP401,0)))</f>
        <v>1.7676767676767675</v>
      </c>
      <c r="CT401" s="9">
        <f>IF(CR401="Mazs",(Pieņēmumi!$DO$35-Pieņēmumi!$DO$34)*CP401,0)</f>
        <v>0</v>
      </c>
      <c r="CU401" s="6">
        <f t="shared" si="323"/>
        <v>523</v>
      </c>
      <c r="CV401" s="6">
        <f t="shared" si="324"/>
        <v>25</v>
      </c>
      <c r="CW401" s="2">
        <f t="shared" si="325"/>
        <v>20.92</v>
      </c>
      <c r="CX401" t="str">
        <f t="shared" si="326"/>
        <v>Lielā</v>
      </c>
    </row>
    <row r="402" spans="1:102" x14ac:dyDescent="0.25">
      <c r="A402" s="5">
        <v>3</v>
      </c>
      <c r="B402" s="23">
        <v>0.32632321653161001</v>
      </c>
      <c r="C402">
        <v>105</v>
      </c>
      <c r="D402">
        <v>4</v>
      </c>
      <c r="E402" s="2">
        <f t="shared" si="327"/>
        <v>26.25</v>
      </c>
      <c r="F402" s="6">
        <f>ROUNDUP(IF($A402=1,C402/Pieņēmumi!$B$39,IF($A402=2,C402/Pieņēmumi!$B$40,IF($A402=3,C402/Pieņēmumi!$B$41,C402/Pieņēmumi!$B$42))),$F$10)</f>
        <v>6</v>
      </c>
      <c r="G402" s="6">
        <f t="shared" si="311"/>
        <v>17.5</v>
      </c>
      <c r="H402" s="6" t="str">
        <f>IF(AND(G402&gt;=0,G402&lt;Pieņēmumi!$B$46),0,
IF(AND(G402&gt;= Pieņēmumi!$B$46,G402&lt;Pieņēmumi!$B$47), "Mikro",
IF(AND(G402&gt;=Pieņēmumi!$B$47,G402&lt;Pieņēmumi!$B$48), "Mazs",
IF(AND(G402&gt;=Pieņēmumi!$B$48,G402&lt;Pieņēmumi!$B$49), "Vidējs","Liels"))))</f>
        <v>Vidējs</v>
      </c>
      <c r="I402" s="9">
        <f>IF(H402="Mikro",Pieņēmumi!$B$31*F402*0.5,
IF(H402="Mazs",Pieņēmumi!$B$31*F402,
IF(H402="Vidējs",Pieņēmumi!$B$32*F402,
IF(H402="Liels",Pieņēmumi!$B$34*F402,
0))))</f>
        <v>4.8449612403100772</v>
      </c>
      <c r="J402" s="9">
        <f>IF(H402="Mikro",Pieņēmumi!$B$31*F402*0.5,0)</f>
        <v>0</v>
      </c>
      <c r="K402">
        <v>103</v>
      </c>
      <c r="L402">
        <v>4</v>
      </c>
      <c r="M402" s="2">
        <f t="shared" si="310"/>
        <v>25.75</v>
      </c>
      <c r="N402" s="6">
        <f>ROUNDUP(IF($A402=1,K402/Pieņēmumi!$L$39,IF($A402=2,K402/Pieņēmumi!$L$40,IF($A402=3,K402/Pieņēmumi!$L$41,K402/Pieņēmumi!$L$42))),$N$10)</f>
        <v>6</v>
      </c>
      <c r="O402" s="6">
        <f t="shared" si="312"/>
        <v>17.166666666666668</v>
      </c>
      <c r="P402" s="6" t="str">
        <f>IF(AND(O402&gt;=0,O402&lt;Pieņēmumi!$L$46),0,
IF(AND(O402&gt;= Pieņēmumi!$L$46,O402&lt;Pieņēmumi!$L$47), "Mikro",
IF(AND(O402&gt;=Pieņēmumi!$L$47,O402&lt;Pieņēmumi!$L$48), "Mazs",
IF(AND(O402&gt;=Pieņēmumi!$L$48,O402&lt;Pieņēmumi!$L$49), "Vidējs","Liels"))))</f>
        <v>Vidējs</v>
      </c>
      <c r="Q402" s="9">
        <f>IF(P402="Mikro",Pieņēmumi!$L$31*N402*0.5,
IF(P402="Mazs",Pieņēmumi!$L$31*N402,
IF(P402="Vidējs",Pieņēmumi!$L$32*N402,
IF(P402="Liels",Pieņēmumi!$L$34*N402,
0))))</f>
        <v>5.0387596899224816</v>
      </c>
      <c r="R402" s="9">
        <f>IF(P402="Mikro",Pieņēmumi!$L$31*N402*0.5,0)</f>
        <v>0</v>
      </c>
      <c r="S402">
        <v>110</v>
      </c>
      <c r="T402">
        <v>4</v>
      </c>
      <c r="U402" s="2">
        <f t="shared" si="304"/>
        <v>27.5</v>
      </c>
      <c r="V402" s="6">
        <f>ROUNDUP(IF($A402=1,S402/Pieņēmumi!$V$39,IF($A402=2,S402/Pieņēmumi!$V$40,IF($A402=3,S402/Pieņēmumi!$V$41,S402/Pieņēmumi!$V$42))),$V$10)</f>
        <v>6</v>
      </c>
      <c r="W402" s="6">
        <f t="shared" si="313"/>
        <v>18.333333333333332</v>
      </c>
      <c r="X402" s="6" t="str">
        <f>IF(AND(W402&gt;=0,W402&lt;Pieņēmumi!$V$46),0,
IF(AND(W402&gt;= Pieņēmumi!$V$46,W402&lt;Pieņēmumi!$V$47), "Mikro",
IF(AND(W402&gt;=Pieņēmumi!$V$47,W402&lt;Pieņēmumi!$V$48), "Mazs",
IF(AND(W402&gt;=Pieņēmumi!$V$48,W402&lt;Pieņēmumi!$V$49), "Vidējs","Liels"))))</f>
        <v>Vidējs</v>
      </c>
      <c r="Y402" s="9">
        <f>IF(X402="Mikro",Pieņēmumi!$V$31*V402*0.5,
IF(X402="Mazs",Pieņēmumi!$V$31*V402,
IF(X402="Vidējs",Pieņēmumi!$V$32*V402,
IF(X402="Liels",Pieņēmumi!$V$34*V402,
0))))</f>
        <v>5.2325581395348841</v>
      </c>
      <c r="Z402" s="9">
        <f>IF(X402="Mikro",Pieņēmumi!$V$31*V402*0.5,0)</f>
        <v>0</v>
      </c>
      <c r="AA402">
        <v>118</v>
      </c>
      <c r="AB402">
        <v>4</v>
      </c>
      <c r="AC402" s="2">
        <f t="shared" si="328"/>
        <v>29.5</v>
      </c>
      <c r="AD402" s="6">
        <f>ROUNDUP(IF($A402=1,AA402/Pieņēmumi!$AF$39,IF($A402=2,AA402/Pieņēmumi!$AF$40,IF($A402=3,AA402/Pieņēmumi!$AF$41,AA402/Pieņēmumi!$AF$42))),$AD$10)</f>
        <v>6</v>
      </c>
      <c r="AE402" s="6">
        <f t="shared" si="314"/>
        <v>19.666666666666668</v>
      </c>
      <c r="AF402" s="6" t="str">
        <f>IF(AND(AE402&gt;=0,AE402&lt;Pieņēmumi!$AF$46),0,
IF(AND(AE402&gt;= Pieņēmumi!$AF$46,AE402&lt;Pieņēmumi!$AF$47), "Mikro",
IF(AND(AE402&gt;=Pieņēmumi!$AF$47,AE402&lt;Pieņēmumi!$AF$48), "Mazs",
IF(AND(AE402&gt;=Pieņēmumi!$AF$48,AE402&lt;Pieņēmumi!$AF$49), "Vidējs","Liels"))))</f>
        <v>Vidējs</v>
      </c>
      <c r="AG402" s="9">
        <f>IF(AF402="Mikro",Pieņēmumi!$AF$31*AD402*0.5,
IF(AF402="Mazs",Pieņēmumi!$AF$31*AD402,
IF(AF402="Vidējs",Pieņēmumi!$AF$32*AD402,
IF(AF402="Liels",Pieņēmumi!$AF$34*AD402,
0))))</f>
        <v>6.2015503875968996</v>
      </c>
      <c r="AH402" s="9">
        <f>IF(AF402="Mikro",Pieņēmumi!$AF$31*AD402*0.5,0)</f>
        <v>0</v>
      </c>
      <c r="AI402">
        <v>103</v>
      </c>
      <c r="AJ402">
        <v>4</v>
      </c>
      <c r="AK402" s="2">
        <f t="shared" si="305"/>
        <v>25.75</v>
      </c>
      <c r="AL402" s="6">
        <f>ROUNDUP(IF($A402=1,AI402/Pieņēmumi!$AR$39,IF($A402=2,AI402/Pieņēmumi!$AR$40,IF($A402=3,AI402/Pieņēmumi!$AR$41,AI402/Pieņēmumi!$AR$42))),$AL$10)</f>
        <v>5</v>
      </c>
      <c r="AM402" s="6">
        <f t="shared" si="315"/>
        <v>20.6</v>
      </c>
      <c r="AN402" s="6" t="str">
        <f>IF(AND(AM402&gt;=0,AM402&lt;Pieņēmumi!$AR$46),0,
IF(AND(AM402&gt;= Pieņēmumi!$AR$46,AM402&lt;Pieņēmumi!$AR$47), "Mikro",
IF(AND(AM402&gt;=Pieņēmumi!$AR$47,AM402&lt;Pieņēmumi!$AR$48), "Mazs",
IF(AND(AM402&gt;=Pieņēmumi!$AR$48,AM402&lt;Pieņēmumi!$AR$49), "Vidējs","Liels"))))</f>
        <v>Vidējs</v>
      </c>
      <c r="AO402" s="9">
        <f>IF(AN402="Mikro",Pieņēmumi!$AR$31*AL402*0.5,
IF(AN402="Mazs",Pieņēmumi!$AR$31*AL402,
IF(AN402="Vidējs",Pieņēmumi!$AR$32*AL402,
IF(AN402="Liels",Pieņēmumi!$AR$34*AL402,
0))))</f>
        <v>5.4909560723514215</v>
      </c>
      <c r="AP402" s="9">
        <f>IF(AN402="Mikro",Pieņēmumi!$AR$31*AL402*0.5,0)</f>
        <v>0</v>
      </c>
      <c r="AQ402">
        <v>140</v>
      </c>
      <c r="AR402">
        <v>5</v>
      </c>
      <c r="AS402" s="2">
        <f t="shared" si="306"/>
        <v>28</v>
      </c>
      <c r="AT402" s="6">
        <f>ROUNDUP(IF($A402=1,AQ402/Pieņēmumi!$BC$39,IF($A402=2,AQ402/Pieņēmumi!$BC$40,IF($A402=3,AQ402/Pieņēmumi!$BC$41,AQ402/Pieņēmumi!$BC$42))),$AT$10)</f>
        <v>6</v>
      </c>
      <c r="AU402" s="6">
        <f t="shared" si="316"/>
        <v>23.333333333333332</v>
      </c>
      <c r="AV402" s="6" t="str">
        <f>IF(AND(AU402&gt;=0,AU402&lt;Pieņēmumi!$BC$46),0,
IF(AND(AU402&gt;= Pieņēmumi!$BC$46,AU402&lt;Pieņēmumi!$BC$47), "Mikro",
IF(AND(AU402&gt;=Pieņēmumi!$BC$47,AU402&lt;Pieņēmumi!$BC$48), "Mazs",
IF(AND(AU402&gt;=Pieņēmumi!$BC$48,AU402&lt;Pieņēmumi!$BC$49), "Vidējs","Liels"))))</f>
        <v>Liels</v>
      </c>
      <c r="AW402" s="9">
        <f>IF(AV402="Mikro",Pieņēmumi!$BC$31*AT402*0.5,
IF(AV402="Mazs",Pieņēmumi!$BC$31*AT402,
IF(AV402="Vidējs",Pieņēmumi!$BC$32*AT402,
IF(AV402="Liels",Pieņēmumi!$BC$34*AT402,
0))))</f>
        <v>9.0909090909090899</v>
      </c>
      <c r="AX402" s="9">
        <f>IF(AV402="Mikro",Pieņēmumi!$BC$31*AT402*0.5,0)</f>
        <v>0</v>
      </c>
      <c r="AY402">
        <v>102</v>
      </c>
      <c r="AZ402">
        <v>5</v>
      </c>
      <c r="BA402" s="2">
        <f t="shared" si="330"/>
        <v>20.399999999999999</v>
      </c>
      <c r="BB402" s="6">
        <f>ROUNDUP(IF($A402=1,AY402/Pieņēmumi!$BN$39,IF($A402=2,AY402/Pieņēmumi!$BN$40,IF($A402=3,AY402/Pieņēmumi!$BN$41,AY402/Pieņēmumi!$BN$42))),$BB$10)</f>
        <v>5</v>
      </c>
      <c r="BC402" s="6">
        <f t="shared" si="317"/>
        <v>20.399999999999999</v>
      </c>
      <c r="BD402" s="6" t="str">
        <f>IF(AND(BC402&gt;=0,BC402&lt;Pieņēmumi!$BN$46),0,
IF(AND(BC402&gt;= Pieņēmumi!$BN$46,BC402&lt;Pieņēmumi!$BN$47), "Mikro",
IF(AND(BC402&gt;=Pieņēmumi!$BN$47,BC402&lt;Pieņēmumi!$BN$48), "Mazs",
IF(AND(BC402&gt;=Pieņēmumi!$BN$48,BC402&lt;Pieņēmumi!$BN$49), "Vidējs","Liels"))))</f>
        <v>Vidējs</v>
      </c>
      <c r="BE402" s="9">
        <f>IF(BD402="Mikro",Pieņēmumi!$BN$31*BB402*0.5,
IF(BD402="Mazs",Pieņēmumi!$BN$31*BB402,
IF(BD402="Vidējs",Pieņēmumi!$BN$32*BB402,
IF(BD402="Liels",Pieņēmumi!$BN$34*BB402,
0))))</f>
        <v>6.1369509043927648</v>
      </c>
      <c r="BF402" s="9">
        <f>IF(BD402="Mikro",Pieņēmumi!$BN$31*BB402*0.5,0)</f>
        <v>0</v>
      </c>
      <c r="BG402">
        <v>59</v>
      </c>
      <c r="BH402">
        <v>3</v>
      </c>
      <c r="BI402" s="2">
        <f t="shared" si="308"/>
        <v>19.666666666666668</v>
      </c>
      <c r="BJ402" s="6">
        <f>ROUNDUP(IF($A402=1,BG402/Pieņēmumi!$BY$39,IF($A402=2,BG402/Pieņēmumi!$BY$40,IF($A402=3,BG402/Pieņēmumi!$BY$41,BG402/Pieņēmumi!$BY$42))),$BJ$10)</f>
        <v>3</v>
      </c>
      <c r="BK402" s="6">
        <f t="shared" si="318"/>
        <v>19.666666666666668</v>
      </c>
      <c r="BL402" s="6" t="str">
        <f>IF(AND(BK402&gt;=0,BK402&lt;Pieņēmumi!$BY$46),0,
IF(AND(BK402&gt;= Pieņēmumi!$BY$46,BK402&lt;Pieņēmumi!$BY$47), "Mikro",
IF(AND(BK402&gt;=Pieņēmumi!$BY$47,BK402&lt;Pieņēmumi!$BY$48), "Mazs",
IF(AND(BK402&gt;=Pieņēmumi!$BY$48,BK402&lt;Pieņēmumi!$BY$49), "Vidējs","Liels"))))</f>
        <v>Vidējs</v>
      </c>
      <c r="BM402" s="9">
        <f>IF(BL402="Mikro",Pieņēmumi!$BY$31*BJ402*0.5,
IF(BL402="Mazs",Pieņēmumi!$BY$31*BJ402,
IF(BL402="Vidējs",Pieņēmumi!$BY$32*BJ402,
IF(BL402="Liels",Pieņēmumi!$BY$34*BJ402,
0))))</f>
        <v>3.8759689922480618</v>
      </c>
      <c r="BN402" s="9">
        <f>IF(BL402="Mikro",Pieņēmumi!$BY$31*BJ402*0.5,0)</f>
        <v>0</v>
      </c>
      <c r="BO402">
        <v>50</v>
      </c>
      <c r="BP402">
        <v>2</v>
      </c>
      <c r="BQ402" s="2">
        <f t="shared" si="329"/>
        <v>25</v>
      </c>
      <c r="BR402" s="6">
        <f>ROUNDUP(IF($A402=1,BO402/Pieņēmumi!$CJ$39,IF($A402=2,BO402/Pieņēmumi!$CJ$40,IF($A402=3,BO402/Pieņēmumi!$CJ$41,BO402/Pieņēmumi!$CJ$42))),$BR$10)</f>
        <v>2</v>
      </c>
      <c r="BS402" s="6">
        <f t="shared" si="319"/>
        <v>25</v>
      </c>
      <c r="BT402" s="6" t="str">
        <f>IF(AND(BS402&gt;=0,BS402&lt;Pieņēmumi!$CJ$46),0,
IF(AND(BS402&gt;= Pieņēmumi!$CJ$46,BS402&lt;Pieņēmumi!$CJ$47), "Mikro",
IF(AND(BS402&gt;=Pieņēmumi!$CJ$47,BS402&lt;Pieņēmumi!$CJ$48), "Mazs",
IF(AND(BS402&gt;=Pieņēmumi!$CJ$48,BS402&lt;Pieņēmumi!$CJ$49), "Vidējs","Liels"))))</f>
        <v>Liels</v>
      </c>
      <c r="BU402" s="9">
        <f>IF(BT402="Mikro",Pieņēmumi!$CJ$31*BR402*0.5,
IF(BT402="Mazs",Pieņēmumi!$CJ$31*BR402,
IF(BT402="Vidējs",Pieņēmumi!$CJ$32*BR402,
IF(BT402="Liels",Pieņēmumi!$CJ$34*BR402,
0))))</f>
        <v>3.3910533910533909</v>
      </c>
      <c r="BV402" s="9">
        <f>IF(BT402="Mikro",Pieņēmumi!$CJ$31*BR402*0.5,0)</f>
        <v>0</v>
      </c>
      <c r="BW402">
        <v>0</v>
      </c>
      <c r="BX402">
        <v>0</v>
      </c>
      <c r="BY402" s="2">
        <v>0</v>
      </c>
      <c r="BZ402" s="6">
        <f>ROUNDUP(IF($A402=1,BW402/Pieņēmumi!$CU$42,IF($A402=2,BW402/Pieņēmumi!$CU$43,IF($A402=3,BW402/Pieņēmumi!$CU$44,BW402/Pieņēmumi!$CU$45))),$CH$10)</f>
        <v>0</v>
      </c>
      <c r="CA402" s="6">
        <f t="shared" si="320"/>
        <v>0</v>
      </c>
      <c r="CB402" s="6">
        <f>IF(AND(CA402&gt;=0,CA402&lt;Pieņēmumi!$CU$49),0,
IF(AND(CA402&gt;=Pieņēmumi!$CU$49,CA402&lt;Pieņēmumi!$CU$50),"Mazs",
IF(AND(CA402&gt;=Pieņēmumi!$CU$50,CA402&lt;Pieņēmumi!$CU$51),"Vidējs","Liels")))</f>
        <v>0</v>
      </c>
      <c r="CC402" s="9">
        <f>IF(CB402="Mazs",Pieņēmumi!$CU$34*BZ402,IF(CB402="Vidējs",Pieņēmumi!$CU$35*BZ402,IF(CB402="Liels",Pieņēmumi!$CU$37*BZ402,0)))</f>
        <v>0</v>
      </c>
      <c r="CD402" s="9">
        <f>IF(CB402="Mazs",(Pieņēmumi!$CU$35-Pieņēmumi!$CU$34)*BZ402,0)</f>
        <v>0</v>
      </c>
      <c r="CE402">
        <v>0</v>
      </c>
      <c r="CF402">
        <v>0</v>
      </c>
      <c r="CG402" s="2">
        <v>0</v>
      </c>
      <c r="CH402" s="6">
        <f>ROUNDUP(IF($A402=1,CE402/Pieņēmumi!$DE$42,IF($A402=2,CE402/Pieņēmumi!$DE$43,IF($A402=3,CE402/Pieņēmumi!$DE$44,CE402/Pieņēmumi!$DE$45))),$CH$10)</f>
        <v>0</v>
      </c>
      <c r="CI402" s="6">
        <f t="shared" si="321"/>
        <v>0</v>
      </c>
      <c r="CJ402" s="6">
        <f>IF(AND(CI402&gt;=0,CI402&lt;Pieņēmumi!$DE$49),0,
IF(AND(CI402&gt;=Pieņēmumi!$DE$49,CI402&lt;Pieņēmumi!$DE$50),"Mazs",
IF(AND(CI402&gt;=Pieņēmumi!$DE$50,CI402&lt;Pieņēmumi!$DE$51),"Vidējs","Liels")))</f>
        <v>0</v>
      </c>
      <c r="CK402" s="9">
        <f>IF(CJ402="Mazs",Pieņēmumi!$DE$34*CH402,IF(CJ402="Vidējs",Pieņēmumi!$DE$35*CH402,IF(CJ402="Liels",Pieņēmumi!$DE$37*CH402,0)))</f>
        <v>0</v>
      </c>
      <c r="CL402" s="9">
        <f>IF(CJ402="Mazs",(Pieņēmumi!$DE$35-Pieņēmumi!$DE$34)*CH402,0)</f>
        <v>0</v>
      </c>
      <c r="CM402">
        <v>0</v>
      </c>
      <c r="CN402">
        <v>0</v>
      </c>
      <c r="CO402" s="2">
        <v>0</v>
      </c>
      <c r="CP402" s="6">
        <f>ROUNDUP(IF($A402=1,CM402/Pieņēmumi!$DO$42,IF($A402=2,CM402/Pieņēmumi!$DO$43,IF($A402=3,CM402/Pieņēmumi!$DO$44,CM402/Pieņēmumi!$DO$45))),$CP$10)</f>
        <v>0</v>
      </c>
      <c r="CQ402" s="6">
        <f t="shared" si="322"/>
        <v>0</v>
      </c>
      <c r="CR402" s="6">
        <f>IF(AND(CQ402&gt;=0,CQ402&lt;Pieņēmumi!$DO$49),0,
IF(AND(CQ402&gt;=Pieņēmumi!$DO$49,CQ402&lt;Pieņēmumi!$DO$50),"Mazs",
IF(AND(CQ402&gt;=Pieņēmumi!$DO$50,CQ402&lt;Pieņēmumi!$DO$51),"Vidējs","Liels")))</f>
        <v>0</v>
      </c>
      <c r="CS402" s="9">
        <f>IF(CR402="Mazs",Pieņēmumi!$DO$34*CP402,IF(CR402="Vidējs",Pieņēmumi!$DO$35*CP402,IF(CR402="Liels",Pieņēmumi!$DO$37*CP402,0)))</f>
        <v>0</v>
      </c>
      <c r="CT402" s="9">
        <f>IF(CR402="Mazs",(Pieņēmumi!$DO$35-Pieņēmumi!$DO$34)*CP402,0)</f>
        <v>0</v>
      </c>
      <c r="CU402" s="6">
        <f t="shared" si="323"/>
        <v>890</v>
      </c>
      <c r="CV402" s="6">
        <f t="shared" si="324"/>
        <v>35</v>
      </c>
      <c r="CW402" s="2">
        <f t="shared" si="325"/>
        <v>25.428571428571427</v>
      </c>
      <c r="CX402" t="str">
        <f t="shared" si="326"/>
        <v>Lielā</v>
      </c>
    </row>
    <row r="403" spans="1:102" x14ac:dyDescent="0.25">
      <c r="A403" s="5">
        <v>1</v>
      </c>
      <c r="B403" s="23">
        <v>0.32330044020582482</v>
      </c>
      <c r="C403">
        <v>60</v>
      </c>
      <c r="D403">
        <v>2</v>
      </c>
      <c r="E403" s="2">
        <f t="shared" si="327"/>
        <v>30</v>
      </c>
      <c r="F403" s="6">
        <f>ROUNDUP(IF($A403=1,C403/Pieņēmumi!$B$39,IF($A403=2,C403/Pieņēmumi!$B$40,IF($A403=3,C403/Pieņēmumi!$B$41,C403/Pieņēmumi!$B$42))),$F$10)</f>
        <v>3</v>
      </c>
      <c r="G403" s="6">
        <f t="shared" si="311"/>
        <v>20</v>
      </c>
      <c r="H403" s="6" t="str">
        <f>IF(AND(G403&gt;=0,G403&lt;Pieņēmumi!$B$46),0,
IF(AND(G403&gt;= Pieņēmumi!$B$46,G403&lt;Pieņēmumi!$B$47), "Mikro",
IF(AND(G403&gt;=Pieņēmumi!$B$47,G403&lt;Pieņēmumi!$B$48), "Mazs",
IF(AND(G403&gt;=Pieņēmumi!$B$48,G403&lt;Pieņēmumi!$B$49), "Vidējs","Liels"))))</f>
        <v>Vidējs</v>
      </c>
      <c r="I403" s="9">
        <f>IF(H403="Mikro",Pieņēmumi!$B$31*F403*0.5,
IF(H403="Mazs",Pieņēmumi!$B$31*F403,
IF(H403="Vidējs",Pieņēmumi!$B$32*F403,
IF(H403="Liels",Pieņēmumi!$B$34*F403,
0))))</f>
        <v>2.4224806201550386</v>
      </c>
      <c r="J403" s="9">
        <f>IF(H403="Mikro",Pieņēmumi!$B$31*F403*0.5,0)</f>
        <v>0</v>
      </c>
      <c r="K403">
        <v>59</v>
      </c>
      <c r="L403">
        <v>2</v>
      </c>
      <c r="M403" s="2">
        <f t="shared" si="310"/>
        <v>29.5</v>
      </c>
      <c r="N403" s="6">
        <f>ROUNDUP(IF($A403=1,K403/Pieņēmumi!$L$39,IF($A403=2,K403/Pieņēmumi!$L$40,IF($A403=3,K403/Pieņēmumi!$L$41,K403/Pieņēmumi!$L$42))),$N$10)</f>
        <v>3</v>
      </c>
      <c r="O403" s="6">
        <f t="shared" si="312"/>
        <v>19.666666666666668</v>
      </c>
      <c r="P403" s="6" t="str">
        <f>IF(AND(O403&gt;=0,O403&lt;Pieņēmumi!$L$46),0,
IF(AND(O403&gt;= Pieņēmumi!$L$46,O403&lt;Pieņēmumi!$L$47), "Mikro",
IF(AND(O403&gt;=Pieņēmumi!$L$47,O403&lt;Pieņēmumi!$L$48), "Mazs",
IF(AND(O403&gt;=Pieņēmumi!$L$48,O403&lt;Pieņēmumi!$L$49), "Vidējs","Liels"))))</f>
        <v>Vidējs</v>
      </c>
      <c r="Q403" s="9">
        <f>IF(P403="Mikro",Pieņēmumi!$L$31*N403*0.5,
IF(P403="Mazs",Pieņēmumi!$L$31*N403,
IF(P403="Vidējs",Pieņēmumi!$L$32*N403,
IF(P403="Liels",Pieņēmumi!$L$34*N403,
0))))</f>
        <v>2.5193798449612408</v>
      </c>
      <c r="R403" s="9">
        <f>IF(P403="Mikro",Pieņēmumi!$L$31*N403*0.5,0)</f>
        <v>0</v>
      </c>
      <c r="S403">
        <v>61</v>
      </c>
      <c r="T403">
        <v>2</v>
      </c>
      <c r="U403" s="2">
        <f t="shared" si="304"/>
        <v>30.5</v>
      </c>
      <c r="V403" s="6">
        <f>ROUNDUP(IF($A403=1,S403/Pieņēmumi!$V$39,IF($A403=2,S403/Pieņēmumi!$V$40,IF($A403=3,S403/Pieņēmumi!$V$41,S403/Pieņēmumi!$V$42))),$V$10)</f>
        <v>4</v>
      </c>
      <c r="W403" s="6">
        <f t="shared" si="313"/>
        <v>15.25</v>
      </c>
      <c r="X403" s="6" t="str">
        <f>IF(AND(W403&gt;=0,W403&lt;Pieņēmumi!$V$46),0,
IF(AND(W403&gt;= Pieņēmumi!$V$46,W403&lt;Pieņēmumi!$V$47), "Mikro",
IF(AND(W403&gt;=Pieņēmumi!$V$47,W403&lt;Pieņēmumi!$V$48), "Mazs",
IF(AND(W403&gt;=Pieņēmumi!$V$48,W403&lt;Pieņēmumi!$V$49), "Vidējs","Liels"))))</f>
        <v>Vidējs</v>
      </c>
      <c r="Y403" s="9">
        <f>IF(X403="Mikro",Pieņēmumi!$V$31*V403*0.5,
IF(X403="Mazs",Pieņēmumi!$V$31*V403,
IF(X403="Vidējs",Pieņēmumi!$V$32*V403,
IF(X403="Liels",Pieņēmumi!$V$34*V403,
0))))</f>
        <v>3.4883720930232562</v>
      </c>
      <c r="Z403" s="9">
        <f>IF(X403="Mikro",Pieņēmumi!$V$31*V403*0.5,0)</f>
        <v>0</v>
      </c>
      <c r="AA403">
        <v>58</v>
      </c>
      <c r="AB403">
        <v>2</v>
      </c>
      <c r="AC403" s="2">
        <f t="shared" si="328"/>
        <v>29</v>
      </c>
      <c r="AD403" s="6">
        <f>ROUNDUP(IF($A403=1,AA403/Pieņēmumi!$AF$39,IF($A403=2,AA403/Pieņēmumi!$AF$40,IF($A403=3,AA403/Pieņēmumi!$AF$41,AA403/Pieņēmumi!$AF$42))),$AD$10)</f>
        <v>3</v>
      </c>
      <c r="AE403" s="6">
        <f t="shared" si="314"/>
        <v>19.333333333333332</v>
      </c>
      <c r="AF403" s="6" t="str">
        <f>IF(AND(AE403&gt;=0,AE403&lt;Pieņēmumi!$AF$46),0,
IF(AND(AE403&gt;= Pieņēmumi!$AF$46,AE403&lt;Pieņēmumi!$AF$47), "Mikro",
IF(AND(AE403&gt;=Pieņēmumi!$AF$47,AE403&lt;Pieņēmumi!$AF$48), "Mazs",
IF(AND(AE403&gt;=Pieņēmumi!$AF$48,AE403&lt;Pieņēmumi!$AF$49), "Vidējs","Liels"))))</f>
        <v>Vidējs</v>
      </c>
      <c r="AG403" s="9">
        <f>IF(AF403="Mikro",Pieņēmumi!$AF$31*AD403*0.5,
IF(AF403="Mazs",Pieņēmumi!$AF$31*AD403,
IF(AF403="Vidējs",Pieņēmumi!$AF$32*AD403,
IF(AF403="Liels",Pieņēmumi!$AF$34*AD403,
0))))</f>
        <v>3.1007751937984498</v>
      </c>
      <c r="AH403" s="9">
        <f>IF(AF403="Mikro",Pieņēmumi!$AF$31*AD403*0.5,0)</f>
        <v>0</v>
      </c>
      <c r="AI403">
        <v>60</v>
      </c>
      <c r="AJ403">
        <v>2</v>
      </c>
      <c r="AK403" s="2">
        <f t="shared" si="305"/>
        <v>30</v>
      </c>
      <c r="AL403" s="6">
        <f>ROUNDUP(IF($A403=1,AI403/Pieņēmumi!$AR$39,IF($A403=2,AI403/Pieņēmumi!$AR$40,IF($A403=3,AI403/Pieņēmumi!$AR$41,AI403/Pieņēmumi!$AR$42))),$AL$10)</f>
        <v>3</v>
      </c>
      <c r="AM403" s="6">
        <f t="shared" si="315"/>
        <v>20</v>
      </c>
      <c r="AN403" s="6" t="str">
        <f>IF(AND(AM403&gt;=0,AM403&lt;Pieņēmumi!$AR$46),0,
IF(AND(AM403&gt;= Pieņēmumi!$AR$46,AM403&lt;Pieņēmumi!$AR$47), "Mikro",
IF(AND(AM403&gt;=Pieņēmumi!$AR$47,AM403&lt;Pieņēmumi!$AR$48), "Mazs",
IF(AND(AM403&gt;=Pieņēmumi!$AR$48,AM403&lt;Pieņēmumi!$AR$49), "Vidējs","Liels"))))</f>
        <v>Vidējs</v>
      </c>
      <c r="AO403" s="9">
        <f>IF(AN403="Mikro",Pieņēmumi!$AR$31*AL403*0.5,
IF(AN403="Mazs",Pieņēmumi!$AR$31*AL403,
IF(AN403="Vidējs",Pieņēmumi!$AR$32*AL403,
IF(AN403="Liels",Pieņēmumi!$AR$34*AL403,
0))))</f>
        <v>3.2945736434108532</v>
      </c>
      <c r="AP403" s="9">
        <f>IF(AN403="Mikro",Pieņēmumi!$AR$31*AL403*0.5,0)</f>
        <v>0</v>
      </c>
      <c r="AQ403">
        <v>77</v>
      </c>
      <c r="AR403">
        <v>3</v>
      </c>
      <c r="AS403" s="2">
        <f t="shared" si="306"/>
        <v>25.666666666666668</v>
      </c>
      <c r="AT403" s="6">
        <f>ROUNDUP(IF($A403=1,AQ403/Pieņēmumi!$BC$39,IF($A403=2,AQ403/Pieņēmumi!$BC$40,IF($A403=3,AQ403/Pieņēmumi!$BC$41,AQ403/Pieņēmumi!$BC$42))),$AT$10)</f>
        <v>4</v>
      </c>
      <c r="AU403" s="6">
        <f t="shared" si="316"/>
        <v>19.25</v>
      </c>
      <c r="AV403" s="6" t="str">
        <f>IF(AND(AU403&gt;=0,AU403&lt;Pieņēmumi!$BC$46),0,
IF(AND(AU403&gt;= Pieņēmumi!$BC$46,AU403&lt;Pieņēmumi!$BC$47), "Mikro",
IF(AND(AU403&gt;=Pieņēmumi!$BC$47,AU403&lt;Pieņēmumi!$BC$48), "Mazs",
IF(AND(AU403&gt;=Pieņēmumi!$BC$48,AU403&lt;Pieņēmumi!$BC$49), "Vidējs","Liels"))))</f>
        <v>Vidējs</v>
      </c>
      <c r="AW403" s="9">
        <f>IF(AV403="Mikro",Pieņēmumi!$BC$31*AT403*0.5,
IF(AV403="Mazs",Pieņēmumi!$BC$31*AT403,
IF(AV403="Vidējs",Pieņēmumi!$BC$32*AT403,
IF(AV403="Liels",Pieņēmumi!$BC$34*AT403,
0))))</f>
        <v>4.6511627906976747</v>
      </c>
      <c r="AX403" s="9">
        <f>IF(AV403="Mikro",Pieņēmumi!$BC$31*AT403*0.5,0)</f>
        <v>0</v>
      </c>
      <c r="AY403">
        <v>60</v>
      </c>
      <c r="AZ403">
        <v>2</v>
      </c>
      <c r="BA403" s="2">
        <f t="shared" si="330"/>
        <v>30</v>
      </c>
      <c r="BB403" s="6">
        <f>ROUNDUP(IF($A403=1,AY403/Pieņēmumi!$BN$39,IF($A403=2,AY403/Pieņēmumi!$BN$40,IF($A403=3,AY403/Pieņēmumi!$BN$41,AY403/Pieņēmumi!$BN$42))),$BB$10)</f>
        <v>3</v>
      </c>
      <c r="BC403" s="6">
        <f t="shared" si="317"/>
        <v>20</v>
      </c>
      <c r="BD403" s="6" t="str">
        <f>IF(AND(BC403&gt;=0,BC403&lt;Pieņēmumi!$BN$46),0,
IF(AND(BC403&gt;= Pieņēmumi!$BN$46,BC403&lt;Pieņēmumi!$BN$47), "Mikro",
IF(AND(BC403&gt;=Pieņēmumi!$BN$47,BC403&lt;Pieņēmumi!$BN$48), "Mazs",
IF(AND(BC403&gt;=Pieņēmumi!$BN$48,BC403&lt;Pieņēmumi!$BN$49), "Vidējs","Liels"))))</f>
        <v>Vidējs</v>
      </c>
      <c r="BE403" s="9">
        <f>IF(BD403="Mikro",Pieņēmumi!$BN$31*BB403*0.5,
IF(BD403="Mazs",Pieņēmumi!$BN$31*BB403,
IF(BD403="Vidējs",Pieņēmumi!$BN$32*BB403,
IF(BD403="Liels",Pieņēmumi!$BN$34*BB403,
0))))</f>
        <v>3.6821705426356592</v>
      </c>
      <c r="BF403" s="9">
        <f>IF(BD403="Mikro",Pieņēmumi!$BN$31*BB403*0.5,0)</f>
        <v>0</v>
      </c>
      <c r="BG403">
        <v>62</v>
      </c>
      <c r="BH403">
        <v>2</v>
      </c>
      <c r="BI403" s="2">
        <f t="shared" si="308"/>
        <v>31</v>
      </c>
      <c r="BJ403" s="6">
        <f>ROUNDUP(IF($A403=1,BG403/Pieņēmumi!$BY$39,IF($A403=2,BG403/Pieņēmumi!$BY$40,IF($A403=3,BG403/Pieņēmumi!$BY$41,BG403/Pieņēmumi!$BY$42))),$BJ$10)</f>
        <v>3</v>
      </c>
      <c r="BK403" s="6">
        <f t="shared" si="318"/>
        <v>20.666666666666668</v>
      </c>
      <c r="BL403" s="6" t="str">
        <f>IF(AND(BK403&gt;=0,BK403&lt;Pieņēmumi!$BY$46),0,
IF(AND(BK403&gt;= Pieņēmumi!$BY$46,BK403&lt;Pieņēmumi!$BY$47), "Mikro",
IF(AND(BK403&gt;=Pieņēmumi!$BY$47,BK403&lt;Pieņēmumi!$BY$48), "Mazs",
IF(AND(BK403&gt;=Pieņēmumi!$BY$48,BK403&lt;Pieņēmumi!$BY$49), "Vidējs","Liels"))))</f>
        <v>Vidējs</v>
      </c>
      <c r="BM403" s="9">
        <f>IF(BL403="Mikro",Pieņēmumi!$BY$31*BJ403*0.5,
IF(BL403="Mazs",Pieņēmumi!$BY$31*BJ403,
IF(BL403="Vidējs",Pieņēmumi!$BY$32*BJ403,
IF(BL403="Liels",Pieņēmumi!$BY$34*BJ403,
0))))</f>
        <v>3.8759689922480618</v>
      </c>
      <c r="BN403" s="9">
        <f>IF(BL403="Mikro",Pieņēmumi!$BY$31*BJ403*0.5,0)</f>
        <v>0</v>
      </c>
      <c r="BO403">
        <v>62</v>
      </c>
      <c r="BP403">
        <v>2</v>
      </c>
      <c r="BQ403" s="2">
        <f t="shared" si="329"/>
        <v>31</v>
      </c>
      <c r="BR403" s="6">
        <f>ROUNDUP(IF($A403=1,BO403/Pieņēmumi!$CJ$39,IF($A403=2,BO403/Pieņēmumi!$CJ$40,IF($A403=3,BO403/Pieņēmumi!$CJ$41,BO403/Pieņēmumi!$CJ$42))),$BR$10)</f>
        <v>3</v>
      </c>
      <c r="BS403" s="6">
        <f t="shared" si="319"/>
        <v>20.666666666666668</v>
      </c>
      <c r="BT403" s="6" t="str">
        <f>IF(AND(BS403&gt;=0,BS403&lt;Pieņēmumi!$CJ$46),0,
IF(AND(BS403&gt;= Pieņēmumi!$CJ$46,BS403&lt;Pieņēmumi!$CJ$47), "Mikro",
IF(AND(BS403&gt;=Pieņēmumi!$CJ$47,BS403&lt;Pieņēmumi!$CJ$48), "Mazs",
IF(AND(BS403&gt;=Pieņēmumi!$CJ$48,BS403&lt;Pieņēmumi!$CJ$49), "Vidējs","Liels"))))</f>
        <v>Vidējs</v>
      </c>
      <c r="BU403" s="9">
        <f>IF(BT403="Mikro",Pieņēmumi!$CJ$31*BR403*0.5,
IF(BT403="Mazs",Pieņēmumi!$CJ$31*BR403,
IF(BT403="Vidējs",Pieņēmumi!$CJ$32*BR403,
IF(BT403="Liels",Pieņēmumi!$CJ$34*BR403,
0))))</f>
        <v>3.8759689922480618</v>
      </c>
      <c r="BV403" s="9">
        <f>IF(BT403="Mikro",Pieņēmumi!$CJ$31*BR403*0.5,0)</f>
        <v>0</v>
      </c>
      <c r="BW403">
        <v>53</v>
      </c>
      <c r="BX403">
        <v>2</v>
      </c>
      <c r="BY403" s="2">
        <f>BW403/BX403</f>
        <v>26.5</v>
      </c>
      <c r="BZ403" s="6">
        <f>ROUNDUP(IF($A403=1,BW403/Pieņēmumi!$CU$42,IF($A403=2,BW403/Pieņēmumi!$CU$43,IF($A403=3,BW403/Pieņēmumi!$CU$44,BW403/Pieņēmumi!$CU$45))),$CH$10)</f>
        <v>3</v>
      </c>
      <c r="CA403" s="6">
        <f t="shared" si="320"/>
        <v>17.666666666666668</v>
      </c>
      <c r="CB403" s="6" t="str">
        <f>IF(AND(CA403&gt;=0,CA403&lt;Pieņēmumi!$CU$49),0,
IF(AND(CA403&gt;=Pieņēmumi!$CU$49,CA403&lt;Pieņēmumi!$CU$50),"Mazs",
IF(AND(CA403&gt;=Pieņēmumi!$CU$50,CA403&lt;Pieņēmumi!$CU$51),"Vidējs","Liels")))</f>
        <v>Vidējs</v>
      </c>
      <c r="CC403" s="9">
        <f>IF(CB403="Mazs",Pieņēmumi!$CU$34*BZ403,IF(CB403="Vidējs",Pieņēmumi!$CU$35*BZ403,IF(CB403="Liels",Pieņēmumi!$CU$37*BZ403,0)))</f>
        <v>4.166666666666667</v>
      </c>
      <c r="CD403" s="9">
        <f>IF(CB403="Mazs",(Pieņēmumi!$CU$35-Pieņēmumi!$CU$34)*BZ403,0)</f>
        <v>0</v>
      </c>
      <c r="CE403">
        <v>59</v>
      </c>
      <c r="CF403">
        <v>2</v>
      </c>
      <c r="CG403" s="2">
        <f>CE403/CF403</f>
        <v>29.5</v>
      </c>
      <c r="CH403" s="6">
        <f>ROUNDUP(IF($A403=1,CE403/Pieņēmumi!$DE$42,IF($A403=2,CE403/Pieņēmumi!$DE$43,IF($A403=3,CE403/Pieņēmumi!$DE$44,CE403/Pieņēmumi!$DE$45))),$CH$10)</f>
        <v>3</v>
      </c>
      <c r="CI403" s="6">
        <f t="shared" si="321"/>
        <v>19.666666666666668</v>
      </c>
      <c r="CJ403" s="6" t="str">
        <f>IF(AND(CI403&gt;=0,CI403&lt;Pieņēmumi!$DE$49),0,
IF(AND(CI403&gt;=Pieņēmumi!$DE$49,CI403&lt;Pieņēmumi!$DE$50),"Mazs",
IF(AND(CI403&gt;=Pieņēmumi!$DE$50,CI403&lt;Pieņēmumi!$DE$51),"Vidējs","Liels")))</f>
        <v>Vidējs</v>
      </c>
      <c r="CK403" s="9">
        <f>IF(CJ403="Mazs",Pieņēmumi!$DE$34*CH403,IF(CJ403="Vidējs",Pieņēmumi!$DE$35*CH403,IF(CJ403="Liels",Pieņēmumi!$DE$37*CH403,0)))</f>
        <v>4.166666666666667</v>
      </c>
      <c r="CL403" s="9">
        <f>IF(CJ403="Mazs",(Pieņēmumi!$DE$35-Pieņēmumi!$DE$34)*CH403,0)</f>
        <v>0</v>
      </c>
      <c r="CM403">
        <v>68</v>
      </c>
      <c r="CN403">
        <v>3</v>
      </c>
      <c r="CO403" s="2">
        <f>CM403/CN403</f>
        <v>22.666666666666668</v>
      </c>
      <c r="CP403" s="6">
        <f>ROUNDUP(IF($A403=1,CM403/Pieņēmumi!$DO$42,IF($A403=2,CM403/Pieņēmumi!$DO$43,IF($A403=3,CM403/Pieņēmumi!$DO$44,CM403/Pieņēmumi!$DO$45))),$CP$10)</f>
        <v>3</v>
      </c>
      <c r="CQ403" s="6">
        <f t="shared" si="322"/>
        <v>22.666666666666668</v>
      </c>
      <c r="CR403" s="6" t="str">
        <f>IF(AND(CQ403&gt;=0,CQ403&lt;Pieņēmumi!$DO$49),0,
IF(AND(CQ403&gt;=Pieņēmumi!$DO$49,CQ403&lt;Pieņēmumi!$DO$50),"Mazs",
IF(AND(CQ403&gt;=Pieņēmumi!$DO$50,CQ403&lt;Pieņēmumi!$DO$51),"Vidējs","Liels")))</f>
        <v>Liels</v>
      </c>
      <c r="CS403" s="9">
        <f>IF(CR403="Mazs",Pieņēmumi!$DO$34*CP403,IF(CR403="Vidējs",Pieņēmumi!$DO$35*CP403,IF(CR403="Liels",Pieņēmumi!$DO$37*CP403,0)))</f>
        <v>5.3030303030303028</v>
      </c>
      <c r="CT403" s="9">
        <f>IF(CR403="Mazs",(Pieņēmumi!$DO$35-Pieņēmumi!$DO$34)*CP403,0)</f>
        <v>0</v>
      </c>
      <c r="CU403" s="6">
        <f t="shared" si="323"/>
        <v>739</v>
      </c>
      <c r="CV403" s="6">
        <f t="shared" si="324"/>
        <v>26</v>
      </c>
      <c r="CW403" s="2">
        <f t="shared" si="325"/>
        <v>28.423076923076923</v>
      </c>
      <c r="CX403" t="str">
        <f t="shared" si="326"/>
        <v>Lielā</v>
      </c>
    </row>
    <row r="404" spans="1:102" x14ac:dyDescent="0.25">
      <c r="A404" s="5">
        <v>3</v>
      </c>
      <c r="B404" s="23">
        <v>0.32293399528116939</v>
      </c>
      <c r="C404">
        <v>8</v>
      </c>
      <c r="D404">
        <v>1</v>
      </c>
      <c r="E404" s="2">
        <f t="shared" si="327"/>
        <v>8</v>
      </c>
      <c r="F404" s="6">
        <f>ROUNDUP(IF($A404=1,C404/Pieņēmumi!$B$39,IF($A404=2,C404/Pieņēmumi!$B$40,IF($A404=3,C404/Pieņēmumi!$B$41,C404/Pieņēmumi!$B$42))),$F$10)</f>
        <v>1</v>
      </c>
      <c r="G404" s="6">
        <f t="shared" si="311"/>
        <v>8</v>
      </c>
      <c r="H404" s="6" t="str">
        <f>IF(AND(G404&gt;=0,G404&lt;Pieņēmumi!$B$46),0,
IF(AND(G404&gt;= Pieņēmumi!$B$46,G404&lt;Pieņēmumi!$B$47), "Mikro",
IF(AND(G404&gt;=Pieņēmumi!$B$47,G404&lt;Pieņēmumi!$B$48), "Mazs",
IF(AND(G404&gt;=Pieņēmumi!$B$48,G404&lt;Pieņēmumi!$B$49), "Vidējs","Liels"))))</f>
        <v>Mazs</v>
      </c>
      <c r="I404" s="9">
        <f>IF(H404="Mikro",Pieņēmumi!$B$31*F404*0.5,
IF(H404="Mazs",Pieņēmumi!$B$31*F404,
IF(H404="Vidējs",Pieņēmumi!$B$32*F404,
IF(H404="Liels",Pieņēmumi!$B$34*F404,
0))))</f>
        <v>0.71584189231248063</v>
      </c>
      <c r="J404" s="9">
        <f>IF(H404="Mikro",Pieņēmumi!$B$31*F404*0.5,0)</f>
        <v>0</v>
      </c>
      <c r="K404">
        <v>9</v>
      </c>
      <c r="L404">
        <v>1</v>
      </c>
      <c r="M404" s="2">
        <f t="shared" si="310"/>
        <v>9</v>
      </c>
      <c r="N404" s="6">
        <f>ROUNDUP(IF($A404=1,K404/Pieņēmumi!$L$39,IF($A404=2,K404/Pieņēmumi!$L$40,IF($A404=3,K404/Pieņēmumi!$L$41,K404/Pieņēmumi!$L$42))),$N$10)</f>
        <v>1</v>
      </c>
      <c r="O404" s="6">
        <f t="shared" si="312"/>
        <v>9</v>
      </c>
      <c r="P404" s="6" t="str">
        <f>IF(AND(O404&gt;=0,O404&lt;Pieņēmumi!$L$46),0,
IF(AND(O404&gt;= Pieņēmumi!$L$46,O404&lt;Pieņēmumi!$L$47), "Mikro",
IF(AND(O404&gt;=Pieņēmumi!$L$47,O404&lt;Pieņēmumi!$L$48), "Mazs",
IF(AND(O404&gt;=Pieņēmumi!$L$48,O404&lt;Pieņēmumi!$L$49), "Vidējs","Liels"))))</f>
        <v>Mazs</v>
      </c>
      <c r="Q404" s="9">
        <f>IF(P404="Mikro",Pieņēmumi!$L$31*N404*0.5,
IF(P404="Mazs",Pieņēmumi!$L$31*N404,
IF(P404="Vidējs",Pieņēmumi!$L$32*N404,
IF(P404="Liels",Pieņēmumi!$L$34*N404,
0))))</f>
        <v>0.7469654528478058</v>
      </c>
      <c r="R404" s="9">
        <f>IF(P404="Mikro",Pieņēmumi!$L$31*N404*0.5,0)</f>
        <v>0</v>
      </c>
      <c r="S404">
        <v>6</v>
      </c>
      <c r="T404">
        <v>1</v>
      </c>
      <c r="U404" s="2">
        <f t="shared" si="304"/>
        <v>6</v>
      </c>
      <c r="V404" s="6">
        <f>ROUNDUP(IF($A404=1,S404/Pieņēmumi!$V$39,IF($A404=2,S404/Pieņēmumi!$V$40,IF($A404=3,S404/Pieņēmumi!$V$41,S404/Pieņēmumi!$V$42))),$V$10)</f>
        <v>1</v>
      </c>
      <c r="W404" s="6">
        <f t="shared" si="313"/>
        <v>6</v>
      </c>
      <c r="X404" s="6" t="str">
        <f>IF(AND(W404&gt;=0,W404&lt;Pieņēmumi!$V$46),0,
IF(AND(W404&gt;= Pieņēmumi!$V$46,W404&lt;Pieņēmumi!$V$47), "Mikro",
IF(AND(W404&gt;=Pieņēmumi!$V$47,W404&lt;Pieņēmumi!$V$48), "Mazs",
IF(AND(W404&gt;=Pieņēmumi!$V$48,W404&lt;Pieņēmumi!$V$49), "Vidējs","Liels"))))</f>
        <v>Mikro</v>
      </c>
      <c r="Y404" s="9">
        <f>IF(X404="Mikro",Pieņēmumi!$V$31*V404*0.5,
IF(X404="Mazs",Pieņēmumi!$V$31*V404,
IF(X404="Vidējs",Pieņēmumi!$V$32*V404,
IF(X404="Liels",Pieņēmumi!$V$34*V404,
0))))</f>
        <v>0.38904450669156554</v>
      </c>
      <c r="Z404" s="9">
        <f>IF(X404="Mikro",Pieņēmumi!$V$31*V404*0.5,0)</f>
        <v>0.38904450669156554</v>
      </c>
      <c r="AA404">
        <v>10</v>
      </c>
      <c r="AB404">
        <v>1</v>
      </c>
      <c r="AC404" s="2">
        <f t="shared" si="328"/>
        <v>10</v>
      </c>
      <c r="AD404" s="6">
        <f>ROUNDUP(IF($A404=1,AA404/Pieņēmumi!$AF$39,IF($A404=2,AA404/Pieņēmumi!$AF$40,IF($A404=3,AA404/Pieņēmumi!$AF$41,AA404/Pieņēmumi!$AF$42))),$AD$10)</f>
        <v>1</v>
      </c>
      <c r="AE404" s="6">
        <f t="shared" si="314"/>
        <v>10</v>
      </c>
      <c r="AF404" s="6" t="str">
        <f>IF(AND(AE404&gt;=0,AE404&lt;Pieņēmumi!$AF$46),0,
IF(AND(AE404&gt;= Pieņēmumi!$AF$46,AE404&lt;Pieņēmumi!$AF$47), "Mikro",
IF(AND(AE404&gt;=Pieņēmumi!$AF$47,AE404&lt;Pieņēmumi!$AF$48), "Mazs",
IF(AND(AE404&gt;=Pieņēmumi!$AF$48,AE404&lt;Pieņēmumi!$AF$49), "Vidējs","Liels"))))</f>
        <v>Mazs</v>
      </c>
      <c r="AG404" s="9">
        <f>IF(AF404="Mikro",Pieņēmumi!$AF$31*AD404*0.5,
IF(AF404="Mazs",Pieņēmumi!$AF$31*AD404,
IF(AF404="Vidējs",Pieņēmumi!$AF$32*AD404,
IF(AF404="Liels",Pieņēmumi!$AF$34*AD404,
0))))</f>
        <v>0.84033613445378152</v>
      </c>
      <c r="AH404" s="9">
        <f>IF(AF404="Mikro",Pieņēmumi!$AF$31*AD404*0.5,0)</f>
        <v>0</v>
      </c>
      <c r="AI404">
        <v>10</v>
      </c>
      <c r="AJ404">
        <v>1</v>
      </c>
      <c r="AK404" s="2">
        <f t="shared" si="305"/>
        <v>10</v>
      </c>
      <c r="AL404" s="6">
        <f>ROUNDUP(IF($A404=1,AI404/Pieņēmumi!$AR$39,IF($A404=2,AI404/Pieņēmumi!$AR$40,IF($A404=3,AI404/Pieņēmumi!$AR$41,AI404/Pieņēmumi!$AR$42))),$AL$10)</f>
        <v>1</v>
      </c>
      <c r="AM404" s="6">
        <f t="shared" si="315"/>
        <v>10</v>
      </c>
      <c r="AN404" s="6" t="str">
        <f>IF(AND(AM404&gt;=0,AM404&lt;Pieņēmumi!$AR$46),0,
IF(AND(AM404&gt;= Pieņēmumi!$AR$46,AM404&lt;Pieņēmumi!$AR$47), "Mikro",
IF(AND(AM404&gt;=Pieņēmumi!$AR$47,AM404&lt;Pieņēmumi!$AR$48), "Mazs",
IF(AND(AM404&gt;=Pieņēmumi!$AR$48,AM404&lt;Pieņēmumi!$AR$49), "Vidējs","Liels"))))</f>
        <v>Mazs</v>
      </c>
      <c r="AO404" s="9">
        <f>IF(AN404="Mikro",Pieņēmumi!$AR$31*AL404*0.5,
IF(AN404="Mazs",Pieņēmumi!$AR$31*AL404,
IF(AN404="Vidējs",Pieņēmumi!$AR$32*AL404,
IF(AN404="Liels",Pieņēmumi!$AR$34*AL404,
0))))</f>
        <v>0.90258325552443208</v>
      </c>
      <c r="AP404" s="9">
        <f>IF(AN404="Mikro",Pieņēmumi!$AR$31*AL404*0.5,0)</f>
        <v>0</v>
      </c>
      <c r="AQ404">
        <v>10</v>
      </c>
      <c r="AR404">
        <v>1</v>
      </c>
      <c r="AS404" s="2">
        <f t="shared" si="306"/>
        <v>10</v>
      </c>
      <c r="AT404" s="6">
        <f>ROUNDUP(IF($A404=1,AQ404/Pieņēmumi!$BC$39,IF($A404=2,AQ404/Pieņēmumi!$BC$40,IF($A404=3,AQ404/Pieņēmumi!$BC$41,AQ404/Pieņēmumi!$BC$42))),$AT$10)</f>
        <v>1</v>
      </c>
      <c r="AU404" s="6">
        <f t="shared" si="316"/>
        <v>10</v>
      </c>
      <c r="AV404" s="6" t="str">
        <f>IF(AND(AU404&gt;=0,AU404&lt;Pieņēmumi!$BC$46),0,
IF(AND(AU404&gt;= Pieņēmumi!$BC$46,AU404&lt;Pieņēmumi!$BC$47), "Mikro",
IF(AND(AU404&gt;=Pieņēmumi!$BC$47,AU404&lt;Pieņēmumi!$BC$48), "Mazs",
IF(AND(AU404&gt;=Pieņēmumi!$BC$48,AU404&lt;Pieņēmumi!$BC$49), "Vidējs","Liels"))))</f>
        <v>Mazs</v>
      </c>
      <c r="AW404" s="9">
        <f>IF(AV404="Mikro",Pieņēmumi!$BC$31*AT404*0.5,
IF(AV404="Mazs",Pieņēmumi!$BC$31*AT404,
IF(AV404="Vidējs",Pieņēmumi!$BC$32*AT404,
IF(AV404="Liels",Pieņēmumi!$BC$34*AT404,
0))))</f>
        <v>0.96483037659508253</v>
      </c>
      <c r="AX404" s="9">
        <f>IF(AV404="Mikro",Pieņēmumi!$BC$31*AT404*0.5,0)</f>
        <v>0</v>
      </c>
      <c r="AY404">
        <v>9</v>
      </c>
      <c r="AZ404">
        <v>1</v>
      </c>
      <c r="BA404" s="2">
        <f t="shared" si="330"/>
        <v>9</v>
      </c>
      <c r="BB404" s="6">
        <f>ROUNDUP(IF($A404=1,AY404/Pieņēmumi!$BN$39,IF($A404=2,AY404/Pieņēmumi!$BN$40,IF($A404=3,AY404/Pieņēmumi!$BN$41,AY404/Pieņēmumi!$BN$42))),$BB$10)</f>
        <v>1</v>
      </c>
      <c r="BC404" s="6">
        <f t="shared" si="317"/>
        <v>9</v>
      </c>
      <c r="BD404" s="6" t="str">
        <f>IF(AND(BC404&gt;=0,BC404&lt;Pieņēmumi!$BN$46),0,
IF(AND(BC404&gt;= Pieņēmumi!$BN$46,BC404&lt;Pieņēmumi!$BN$47), "Mikro",
IF(AND(BC404&gt;=Pieņēmumi!$BN$47,BC404&lt;Pieņēmumi!$BN$48), "Mazs",
IF(AND(BC404&gt;=Pieņēmumi!$BN$48,BC404&lt;Pieņēmumi!$BN$49), "Vidējs","Liels"))))</f>
        <v>Mazs</v>
      </c>
      <c r="BE404" s="9">
        <f>IF(BD404="Mikro",Pieņēmumi!$BN$31*BB404*0.5,
IF(BD404="Mazs",Pieņēmumi!$BN$31*BB404,
IF(BD404="Vidējs",Pieņēmumi!$BN$32*BB404,
IF(BD404="Liels",Pieņēmumi!$BN$34*BB404,
0))))</f>
        <v>1.0270774976657331</v>
      </c>
      <c r="BF404" s="9">
        <f>IF(BD404="Mikro",Pieņēmumi!$BN$31*BB404*0.5,0)</f>
        <v>0</v>
      </c>
      <c r="BG404">
        <v>7</v>
      </c>
      <c r="BH404">
        <v>1</v>
      </c>
      <c r="BI404" s="2">
        <f t="shared" si="308"/>
        <v>7</v>
      </c>
      <c r="BJ404" s="6">
        <f>ROUNDUP(IF($A404=1,BG404/Pieņēmumi!$BY$39,IF($A404=2,BG404/Pieņēmumi!$BY$40,IF($A404=3,BG404/Pieņēmumi!$BY$41,BG404/Pieņēmumi!$BY$42))),$BJ$10)</f>
        <v>1</v>
      </c>
      <c r="BK404" s="6">
        <f t="shared" si="318"/>
        <v>7</v>
      </c>
      <c r="BL404" s="6" t="str">
        <f>IF(AND(BK404&gt;=0,BK404&lt;Pieņēmumi!$BY$46),0,
IF(AND(BK404&gt;= Pieņēmumi!$BY$46,BK404&lt;Pieņēmumi!$BY$47), "Mikro",
IF(AND(BK404&gt;=Pieņēmumi!$BY$47,BK404&lt;Pieņēmumi!$BY$48), "Mazs",
IF(AND(BK404&gt;=Pieņēmumi!$BY$48,BK404&lt;Pieņēmumi!$BY$49), "Vidējs","Liels"))))</f>
        <v>Mikro</v>
      </c>
      <c r="BM404" s="9">
        <f>IF(BL404="Mikro",Pieņēmumi!$BY$31*BJ404*0.5,
IF(BL404="Mazs",Pieņēmumi!$BY$31*BJ404,
IF(BL404="Vidējs",Pieņēmumi!$BY$32*BJ404,
IF(BL404="Liels",Pieņēmumi!$BY$34*BJ404,
0))))</f>
        <v>0.54466230936819171</v>
      </c>
      <c r="BN404" s="9">
        <f>IF(BL404="Mikro",Pieņēmumi!$BY$31*BJ404*0.5,0)</f>
        <v>0.54466230936819171</v>
      </c>
      <c r="BO404">
        <v>12</v>
      </c>
      <c r="BP404">
        <v>1</v>
      </c>
      <c r="BQ404" s="2">
        <f t="shared" si="329"/>
        <v>12</v>
      </c>
      <c r="BR404" s="6">
        <f>ROUNDUP(IF($A404=1,BO404/Pieņēmumi!$CJ$39,IF($A404=2,BO404/Pieņēmumi!$CJ$40,IF($A404=3,BO404/Pieņēmumi!$CJ$41,BO404/Pieņēmumi!$CJ$42))),$BR$10)</f>
        <v>1</v>
      </c>
      <c r="BS404" s="6">
        <f t="shared" si="319"/>
        <v>12</v>
      </c>
      <c r="BT404" s="6" t="str">
        <f>IF(AND(BS404&gt;=0,BS404&lt;Pieņēmumi!$CJ$46),0,
IF(AND(BS404&gt;= Pieņēmumi!$CJ$46,BS404&lt;Pieņēmumi!$CJ$47), "Mikro",
IF(AND(BS404&gt;=Pieņēmumi!$CJ$47,BS404&lt;Pieņēmumi!$CJ$48), "Mazs",
IF(AND(BS404&gt;=Pieņēmumi!$CJ$48,BS404&lt;Pieņēmumi!$CJ$49), "Vidējs","Liels"))))</f>
        <v>Vidējs</v>
      </c>
      <c r="BU404" s="9">
        <f>IF(BT404="Mikro",Pieņēmumi!$CJ$31*BR404*0.5,
IF(BT404="Mazs",Pieņēmumi!$CJ$31*BR404,
IF(BT404="Vidējs",Pieņēmumi!$CJ$32*BR404,
IF(BT404="Liels",Pieņēmumi!$CJ$34*BR404,
0))))</f>
        <v>1.2919896640826873</v>
      </c>
      <c r="BV404" s="9">
        <f>IF(BT404="Mikro",Pieņēmumi!$CJ$31*BR404*0.5,0)</f>
        <v>0</v>
      </c>
      <c r="BW404">
        <v>0</v>
      </c>
      <c r="BX404">
        <v>0</v>
      </c>
      <c r="BY404" s="2">
        <v>0</v>
      </c>
      <c r="BZ404" s="6">
        <f>ROUNDUP(IF($A404=1,BW404/Pieņēmumi!$CU$42,IF($A404=2,BW404/Pieņēmumi!$CU$43,IF($A404=3,BW404/Pieņēmumi!$CU$44,BW404/Pieņēmumi!$CU$45))),$CH$10)</f>
        <v>0</v>
      </c>
      <c r="CA404" s="6">
        <f t="shared" si="320"/>
        <v>0</v>
      </c>
      <c r="CB404" s="6">
        <f>IF(AND(CA404&gt;=0,CA404&lt;Pieņēmumi!$CU$49),0,
IF(AND(CA404&gt;=Pieņēmumi!$CU$49,CA404&lt;Pieņēmumi!$CU$50),"Mazs",
IF(AND(CA404&gt;=Pieņēmumi!$CU$50,CA404&lt;Pieņēmumi!$CU$51),"Vidējs","Liels")))</f>
        <v>0</v>
      </c>
      <c r="CC404" s="9">
        <f>IF(CB404="Mazs",Pieņēmumi!$CU$34*BZ404,IF(CB404="Vidējs",Pieņēmumi!$CU$35*BZ404,IF(CB404="Liels",Pieņēmumi!$CU$37*BZ404,0)))</f>
        <v>0</v>
      </c>
      <c r="CD404" s="9">
        <f>IF(CB404="Mazs",(Pieņēmumi!$CU$35-Pieņēmumi!$CU$34)*BZ404,0)</f>
        <v>0</v>
      </c>
      <c r="CE404">
        <v>0</v>
      </c>
      <c r="CF404">
        <v>0</v>
      </c>
      <c r="CG404" s="2">
        <v>0</v>
      </c>
      <c r="CH404" s="6">
        <f>ROUNDUP(IF($A404=1,CE404/Pieņēmumi!$DE$42,IF($A404=2,CE404/Pieņēmumi!$DE$43,IF($A404=3,CE404/Pieņēmumi!$DE$44,CE404/Pieņēmumi!$DE$45))),$CH$10)</f>
        <v>0</v>
      </c>
      <c r="CI404" s="6">
        <f t="shared" si="321"/>
        <v>0</v>
      </c>
      <c r="CJ404" s="6">
        <f>IF(AND(CI404&gt;=0,CI404&lt;Pieņēmumi!$DE$49),0,
IF(AND(CI404&gt;=Pieņēmumi!$DE$49,CI404&lt;Pieņēmumi!$DE$50),"Mazs",
IF(AND(CI404&gt;=Pieņēmumi!$DE$50,CI404&lt;Pieņēmumi!$DE$51),"Vidējs","Liels")))</f>
        <v>0</v>
      </c>
      <c r="CK404" s="9">
        <f>IF(CJ404="Mazs",Pieņēmumi!$DE$34*CH404,IF(CJ404="Vidējs",Pieņēmumi!$DE$35*CH404,IF(CJ404="Liels",Pieņēmumi!$DE$37*CH404,0)))</f>
        <v>0</v>
      </c>
      <c r="CL404" s="9">
        <f>IF(CJ404="Mazs",(Pieņēmumi!$DE$35-Pieņēmumi!$DE$34)*CH404,0)</f>
        <v>0</v>
      </c>
      <c r="CM404">
        <v>0</v>
      </c>
      <c r="CN404">
        <v>0</v>
      </c>
      <c r="CO404" s="2">
        <v>0</v>
      </c>
      <c r="CP404" s="6">
        <f>ROUNDUP(IF($A404=1,CM404/Pieņēmumi!$DO$42,IF($A404=2,CM404/Pieņēmumi!$DO$43,IF($A404=3,CM404/Pieņēmumi!$DO$44,CM404/Pieņēmumi!$DO$45))),$CP$10)</f>
        <v>0</v>
      </c>
      <c r="CQ404" s="6">
        <f t="shared" si="322"/>
        <v>0</v>
      </c>
      <c r="CR404" s="6">
        <f>IF(AND(CQ404&gt;=0,CQ404&lt;Pieņēmumi!$DO$49),0,
IF(AND(CQ404&gt;=Pieņēmumi!$DO$49,CQ404&lt;Pieņēmumi!$DO$50),"Mazs",
IF(AND(CQ404&gt;=Pieņēmumi!$DO$50,CQ404&lt;Pieņēmumi!$DO$51),"Vidējs","Liels")))</f>
        <v>0</v>
      </c>
      <c r="CS404" s="9">
        <f>IF(CR404="Mazs",Pieņēmumi!$DO$34*CP404,IF(CR404="Vidējs",Pieņēmumi!$DO$35*CP404,IF(CR404="Liels",Pieņēmumi!$DO$37*CP404,0)))</f>
        <v>0</v>
      </c>
      <c r="CT404" s="9">
        <f>IF(CR404="Mazs",(Pieņēmumi!$DO$35-Pieņēmumi!$DO$34)*CP404,0)</f>
        <v>0</v>
      </c>
      <c r="CU404" s="6">
        <f t="shared" si="323"/>
        <v>81</v>
      </c>
      <c r="CV404" s="6">
        <f t="shared" si="324"/>
        <v>9</v>
      </c>
      <c r="CW404" s="2">
        <f t="shared" si="325"/>
        <v>9</v>
      </c>
      <c r="CX404" t="str">
        <f t="shared" si="326"/>
        <v>Mazā</v>
      </c>
    </row>
    <row r="405" spans="1:102" x14ac:dyDescent="0.25">
      <c r="A405" s="5">
        <v>1</v>
      </c>
      <c r="B405" s="23">
        <v>0.32001510127374733</v>
      </c>
      <c r="C405">
        <v>19</v>
      </c>
      <c r="D405">
        <v>2</v>
      </c>
      <c r="E405" s="2">
        <f t="shared" si="327"/>
        <v>9.5</v>
      </c>
      <c r="F405" s="6">
        <f>ROUNDUP(IF($A405=1,C405/Pieņēmumi!$B$39,IF($A405=2,C405/Pieņēmumi!$B$40,IF($A405=3,C405/Pieņēmumi!$B$41,C405/Pieņēmumi!$B$42))),$F$10)</f>
        <v>1</v>
      </c>
      <c r="G405" s="6">
        <f t="shared" si="311"/>
        <v>19</v>
      </c>
      <c r="H405" s="6" t="str">
        <f>IF(AND(G405&gt;=0,G405&lt;Pieņēmumi!$B$46),0,
IF(AND(G405&gt;= Pieņēmumi!$B$46,G405&lt;Pieņēmumi!$B$47), "Mikro",
IF(AND(G405&gt;=Pieņēmumi!$B$47,G405&lt;Pieņēmumi!$B$48), "Mazs",
IF(AND(G405&gt;=Pieņēmumi!$B$48,G405&lt;Pieņēmumi!$B$49), "Vidējs","Liels"))))</f>
        <v>Vidējs</v>
      </c>
      <c r="I405" s="9">
        <f>IF(H405="Mikro",Pieņēmumi!$B$31*F405*0.5,
IF(H405="Mazs",Pieņēmumi!$B$31*F405,
IF(H405="Vidējs",Pieņēmumi!$B$32*F405,
IF(H405="Liels",Pieņēmumi!$B$34*F405,
0))))</f>
        <v>0.8074935400516795</v>
      </c>
      <c r="J405" s="9">
        <f>IF(H405="Mikro",Pieņēmumi!$B$31*F405*0.5,0)</f>
        <v>0</v>
      </c>
      <c r="K405">
        <v>34</v>
      </c>
      <c r="L405">
        <v>2</v>
      </c>
      <c r="M405" s="2">
        <f t="shared" si="310"/>
        <v>17</v>
      </c>
      <c r="N405" s="6">
        <f>ROUNDUP(IF($A405=1,K405/Pieņēmumi!$L$39,IF($A405=2,K405/Pieņēmumi!$L$40,IF($A405=3,K405/Pieņēmumi!$L$41,K405/Pieņēmumi!$L$42))),$N$10)</f>
        <v>2</v>
      </c>
      <c r="O405" s="6">
        <f t="shared" si="312"/>
        <v>17</v>
      </c>
      <c r="P405" s="6" t="str">
        <f>IF(AND(O405&gt;=0,O405&lt;Pieņēmumi!$L$46),0,
IF(AND(O405&gt;= Pieņēmumi!$L$46,O405&lt;Pieņēmumi!$L$47), "Mikro",
IF(AND(O405&gt;=Pieņēmumi!$L$47,O405&lt;Pieņēmumi!$L$48), "Mazs",
IF(AND(O405&gt;=Pieņēmumi!$L$48,O405&lt;Pieņēmumi!$L$49), "Vidējs","Liels"))))</f>
        <v>Vidējs</v>
      </c>
      <c r="Q405" s="9">
        <f>IF(P405="Mikro",Pieņēmumi!$L$31*N405*0.5,
IF(P405="Mazs",Pieņēmumi!$L$31*N405,
IF(P405="Vidējs",Pieņēmumi!$L$32*N405,
IF(P405="Liels",Pieņēmumi!$L$34*N405,
0))))</f>
        <v>1.6795865633074938</v>
      </c>
      <c r="R405" s="9">
        <f>IF(P405="Mikro",Pieņēmumi!$L$31*N405*0.5,0)</f>
        <v>0</v>
      </c>
      <c r="S405">
        <v>16</v>
      </c>
      <c r="T405">
        <v>1</v>
      </c>
      <c r="U405" s="2">
        <f t="shared" si="304"/>
        <v>16</v>
      </c>
      <c r="V405" s="6">
        <f>ROUNDUP(IF($A405=1,S405/Pieņēmumi!$V$39,IF($A405=2,S405/Pieņēmumi!$V$40,IF($A405=3,S405/Pieņēmumi!$V$41,S405/Pieņēmumi!$V$42))),$V$10)</f>
        <v>1</v>
      </c>
      <c r="W405" s="6">
        <f t="shared" si="313"/>
        <v>16</v>
      </c>
      <c r="X405" s="6" t="str">
        <f>IF(AND(W405&gt;=0,W405&lt;Pieņēmumi!$V$46),0,
IF(AND(W405&gt;= Pieņēmumi!$V$46,W405&lt;Pieņēmumi!$V$47), "Mikro",
IF(AND(W405&gt;=Pieņēmumi!$V$47,W405&lt;Pieņēmumi!$V$48), "Mazs",
IF(AND(W405&gt;=Pieņēmumi!$V$48,W405&lt;Pieņēmumi!$V$49), "Vidējs","Liels"))))</f>
        <v>Vidējs</v>
      </c>
      <c r="Y405" s="9">
        <f>IF(X405="Mikro",Pieņēmumi!$V$31*V405*0.5,
IF(X405="Mazs",Pieņēmumi!$V$31*V405,
IF(X405="Vidējs",Pieņēmumi!$V$32*V405,
IF(X405="Liels",Pieņēmumi!$V$34*V405,
0))))</f>
        <v>0.87209302325581406</v>
      </c>
      <c r="Z405" s="9">
        <f>IF(X405="Mikro",Pieņēmumi!$V$31*V405*0.5,0)</f>
        <v>0</v>
      </c>
      <c r="AA405">
        <v>14</v>
      </c>
      <c r="AB405">
        <v>1</v>
      </c>
      <c r="AC405" s="2">
        <f t="shared" si="328"/>
        <v>14</v>
      </c>
      <c r="AD405" s="6">
        <f>ROUNDUP(IF($A405=1,AA405/Pieņēmumi!$AF$39,IF($A405=2,AA405/Pieņēmumi!$AF$40,IF($A405=3,AA405/Pieņēmumi!$AF$41,AA405/Pieņēmumi!$AF$42))),$AD$10)</f>
        <v>1</v>
      </c>
      <c r="AE405" s="6">
        <f t="shared" si="314"/>
        <v>14</v>
      </c>
      <c r="AF405" s="6" t="str">
        <f>IF(AND(AE405&gt;=0,AE405&lt;Pieņēmumi!$AF$46),0,
IF(AND(AE405&gt;= Pieņēmumi!$AF$46,AE405&lt;Pieņēmumi!$AF$47), "Mikro",
IF(AND(AE405&gt;=Pieņēmumi!$AF$47,AE405&lt;Pieņēmumi!$AF$48), "Mazs",
IF(AND(AE405&gt;=Pieņēmumi!$AF$48,AE405&lt;Pieņēmumi!$AF$49), "Vidējs","Liels"))))</f>
        <v>Vidējs</v>
      </c>
      <c r="AG405" s="9">
        <f>IF(AF405="Mikro",Pieņēmumi!$AF$31*AD405*0.5,
IF(AF405="Mazs",Pieņēmumi!$AF$31*AD405,
IF(AF405="Vidējs",Pieņēmumi!$AF$32*AD405,
IF(AF405="Liels",Pieņēmumi!$AF$34*AD405,
0))))</f>
        <v>1.03359173126615</v>
      </c>
      <c r="AH405" s="9">
        <f>IF(AF405="Mikro",Pieņēmumi!$AF$31*AD405*0.5,0)</f>
        <v>0</v>
      </c>
      <c r="AI405">
        <v>16</v>
      </c>
      <c r="AJ405">
        <v>1</v>
      </c>
      <c r="AK405" s="2">
        <f t="shared" si="305"/>
        <v>16</v>
      </c>
      <c r="AL405" s="6">
        <f>ROUNDUP(IF($A405=1,AI405/Pieņēmumi!$AR$39,IF($A405=2,AI405/Pieņēmumi!$AR$40,IF($A405=3,AI405/Pieņēmumi!$AR$41,AI405/Pieņēmumi!$AR$42))),$AL$10)</f>
        <v>1</v>
      </c>
      <c r="AM405" s="6">
        <f t="shared" si="315"/>
        <v>16</v>
      </c>
      <c r="AN405" s="6" t="str">
        <f>IF(AND(AM405&gt;=0,AM405&lt;Pieņēmumi!$AR$46),0,
IF(AND(AM405&gt;= Pieņēmumi!$AR$46,AM405&lt;Pieņēmumi!$AR$47), "Mikro",
IF(AND(AM405&gt;=Pieņēmumi!$AR$47,AM405&lt;Pieņēmumi!$AR$48), "Mazs",
IF(AND(AM405&gt;=Pieņēmumi!$AR$48,AM405&lt;Pieņēmumi!$AR$49), "Vidējs","Liels"))))</f>
        <v>Vidējs</v>
      </c>
      <c r="AO405" s="9">
        <f>IF(AN405="Mikro",Pieņēmumi!$AR$31*AL405*0.5,
IF(AN405="Mazs",Pieņēmumi!$AR$31*AL405,
IF(AN405="Vidējs",Pieņēmumi!$AR$32*AL405,
IF(AN405="Liels",Pieņēmumi!$AR$34*AL405,
0))))</f>
        <v>1.0981912144702843</v>
      </c>
      <c r="AP405" s="9">
        <f>IF(AN405="Mikro",Pieņēmumi!$AR$31*AL405*0.5,0)</f>
        <v>0</v>
      </c>
      <c r="AQ405">
        <v>24</v>
      </c>
      <c r="AR405">
        <v>1</v>
      </c>
      <c r="AS405" s="2">
        <f t="shared" si="306"/>
        <v>24</v>
      </c>
      <c r="AT405" s="6">
        <f>ROUNDUP(IF($A405=1,AQ405/Pieņēmumi!$BC$39,IF($A405=2,AQ405/Pieņēmumi!$BC$40,IF($A405=3,AQ405/Pieņēmumi!$BC$41,AQ405/Pieņēmumi!$BC$42))),$AT$10)</f>
        <v>1</v>
      </c>
      <c r="AU405" s="6">
        <f t="shared" si="316"/>
        <v>24</v>
      </c>
      <c r="AV405" s="6" t="str">
        <f>IF(AND(AU405&gt;=0,AU405&lt;Pieņēmumi!$BC$46),0,
IF(AND(AU405&gt;= Pieņēmumi!$BC$46,AU405&lt;Pieņēmumi!$BC$47), "Mikro",
IF(AND(AU405&gt;=Pieņēmumi!$BC$47,AU405&lt;Pieņēmumi!$BC$48), "Mazs",
IF(AND(AU405&gt;=Pieņēmumi!$BC$48,AU405&lt;Pieņēmumi!$BC$49), "Vidējs","Liels"))))</f>
        <v>Liels</v>
      </c>
      <c r="AW405" s="9">
        <f>IF(AV405="Mikro",Pieņēmumi!$BC$31*AT405*0.5,
IF(AV405="Mazs",Pieņēmumi!$BC$31*AT405,
IF(AV405="Vidējs",Pieņēmumi!$BC$32*AT405,
IF(AV405="Liels",Pieņēmumi!$BC$34*AT405,
0))))</f>
        <v>1.5151515151515151</v>
      </c>
      <c r="AX405" s="9">
        <f>IF(AV405="Mikro",Pieņēmumi!$BC$31*AT405*0.5,0)</f>
        <v>0</v>
      </c>
      <c r="AY405">
        <v>30</v>
      </c>
      <c r="AZ405">
        <v>1</v>
      </c>
      <c r="BA405" s="2">
        <f t="shared" si="330"/>
        <v>30</v>
      </c>
      <c r="BB405" s="6">
        <f>ROUNDUP(IF($A405=1,AY405/Pieņēmumi!$BN$39,IF($A405=2,AY405/Pieņēmumi!$BN$40,IF($A405=3,AY405/Pieņēmumi!$BN$41,AY405/Pieņēmumi!$BN$42))),$BB$10)</f>
        <v>2</v>
      </c>
      <c r="BC405" s="6">
        <f t="shared" si="317"/>
        <v>15</v>
      </c>
      <c r="BD405" s="6" t="str">
        <f>IF(AND(BC405&gt;=0,BC405&lt;Pieņēmumi!$BN$46),0,
IF(AND(BC405&gt;= Pieņēmumi!$BN$46,BC405&lt;Pieņēmumi!$BN$47), "Mikro",
IF(AND(BC405&gt;=Pieņēmumi!$BN$47,BC405&lt;Pieņēmumi!$BN$48), "Mazs",
IF(AND(BC405&gt;=Pieņēmumi!$BN$48,BC405&lt;Pieņēmumi!$BN$49), "Vidējs","Liels"))))</f>
        <v>Vidējs</v>
      </c>
      <c r="BE405" s="9">
        <f>IF(BD405="Mikro",Pieņēmumi!$BN$31*BB405*0.5,
IF(BD405="Mazs",Pieņēmumi!$BN$31*BB405,
IF(BD405="Vidējs",Pieņēmumi!$BN$32*BB405,
IF(BD405="Liels",Pieņēmumi!$BN$34*BB405,
0))))</f>
        <v>2.454780361757106</v>
      </c>
      <c r="BF405" s="9">
        <f>IF(BD405="Mikro",Pieņēmumi!$BN$31*BB405*0.5,0)</f>
        <v>0</v>
      </c>
      <c r="BG405">
        <v>36</v>
      </c>
      <c r="BH405">
        <v>2</v>
      </c>
      <c r="BI405" s="2">
        <f t="shared" si="308"/>
        <v>18</v>
      </c>
      <c r="BJ405" s="6">
        <f>ROUNDUP(IF($A405=1,BG405/Pieņēmumi!$BY$39,IF($A405=2,BG405/Pieņēmumi!$BY$40,IF($A405=3,BG405/Pieņēmumi!$BY$41,BG405/Pieņēmumi!$BY$42))),$BJ$10)</f>
        <v>2</v>
      </c>
      <c r="BK405" s="6">
        <f t="shared" si="318"/>
        <v>18</v>
      </c>
      <c r="BL405" s="6" t="str">
        <f>IF(AND(BK405&gt;=0,BK405&lt;Pieņēmumi!$BY$46),0,
IF(AND(BK405&gt;= Pieņēmumi!$BY$46,BK405&lt;Pieņēmumi!$BY$47), "Mikro",
IF(AND(BK405&gt;=Pieņēmumi!$BY$47,BK405&lt;Pieņēmumi!$BY$48), "Mazs",
IF(AND(BK405&gt;=Pieņēmumi!$BY$48,BK405&lt;Pieņēmumi!$BY$49), "Vidējs","Liels"))))</f>
        <v>Vidējs</v>
      </c>
      <c r="BM405" s="9">
        <f>IF(BL405="Mikro",Pieņēmumi!$BY$31*BJ405*0.5,
IF(BL405="Mazs",Pieņēmumi!$BY$31*BJ405,
IF(BL405="Vidējs",Pieņēmumi!$BY$32*BJ405,
IF(BL405="Liels",Pieņēmumi!$BY$34*BJ405,
0))))</f>
        <v>2.5839793281653747</v>
      </c>
      <c r="BN405" s="9">
        <f>IF(BL405="Mikro",Pieņēmumi!$BY$31*BJ405*0.5,0)</f>
        <v>0</v>
      </c>
      <c r="BO405">
        <v>21</v>
      </c>
      <c r="BP405">
        <v>1</v>
      </c>
      <c r="BQ405" s="2">
        <f t="shared" si="329"/>
        <v>21</v>
      </c>
      <c r="BR405" s="6">
        <f>ROUNDUP(IF($A405=1,BO405/Pieņēmumi!$CJ$39,IF($A405=2,BO405/Pieņēmumi!$CJ$40,IF($A405=3,BO405/Pieņēmumi!$CJ$41,BO405/Pieņēmumi!$CJ$42))),$BR$10)</f>
        <v>1</v>
      </c>
      <c r="BS405" s="6">
        <f t="shared" si="319"/>
        <v>21</v>
      </c>
      <c r="BT405" s="6" t="str">
        <f>IF(AND(BS405&gt;=0,BS405&lt;Pieņēmumi!$CJ$46),0,
IF(AND(BS405&gt;= Pieņēmumi!$CJ$46,BS405&lt;Pieņēmumi!$CJ$47), "Mikro",
IF(AND(BS405&gt;=Pieņēmumi!$CJ$47,BS405&lt;Pieņēmumi!$CJ$48), "Mazs",
IF(AND(BS405&gt;=Pieņēmumi!$CJ$48,BS405&lt;Pieņēmumi!$CJ$49), "Vidējs","Liels"))))</f>
        <v>Liels</v>
      </c>
      <c r="BU405" s="9">
        <f>IF(BT405="Mikro",Pieņēmumi!$CJ$31*BR405*0.5,
IF(BT405="Mazs",Pieņēmumi!$CJ$31*BR405,
IF(BT405="Vidējs",Pieņēmumi!$CJ$32*BR405,
IF(BT405="Liels",Pieņēmumi!$CJ$34*BR405,
0))))</f>
        <v>1.6955266955266954</v>
      </c>
      <c r="BV405" s="9">
        <f>IF(BT405="Mikro",Pieņēmumi!$CJ$31*BR405*0.5,0)</f>
        <v>0</v>
      </c>
      <c r="BW405">
        <v>0</v>
      </c>
      <c r="BX405">
        <v>0</v>
      </c>
      <c r="BY405" s="2">
        <v>0</v>
      </c>
      <c r="BZ405" s="6">
        <f>ROUNDUP(IF($A405=1,BW405/Pieņēmumi!$CU$42,IF($A405=2,BW405/Pieņēmumi!$CU$43,IF($A405=3,BW405/Pieņēmumi!$CU$44,BW405/Pieņēmumi!$CU$45))),$CH$10)</f>
        <v>0</v>
      </c>
      <c r="CA405" s="6">
        <f t="shared" si="320"/>
        <v>0</v>
      </c>
      <c r="CB405" s="6">
        <f>IF(AND(CA405&gt;=0,CA405&lt;Pieņēmumi!$CU$49),0,
IF(AND(CA405&gt;=Pieņēmumi!$CU$49,CA405&lt;Pieņēmumi!$CU$50),"Mazs",
IF(AND(CA405&gt;=Pieņēmumi!$CU$50,CA405&lt;Pieņēmumi!$CU$51),"Vidējs","Liels")))</f>
        <v>0</v>
      </c>
      <c r="CC405" s="9">
        <f>IF(CB405="Mazs",Pieņēmumi!$CU$34*BZ405,IF(CB405="Vidējs",Pieņēmumi!$CU$35*BZ405,IF(CB405="Liels",Pieņēmumi!$CU$37*BZ405,0)))</f>
        <v>0</v>
      </c>
      <c r="CD405" s="9">
        <f>IF(CB405="Mazs",(Pieņēmumi!$CU$35-Pieņēmumi!$CU$34)*BZ405,0)</f>
        <v>0</v>
      </c>
      <c r="CE405">
        <v>0</v>
      </c>
      <c r="CF405">
        <v>0</v>
      </c>
      <c r="CG405" s="2">
        <v>0</v>
      </c>
      <c r="CH405" s="6">
        <f>ROUNDUP(IF($A405=1,CE405/Pieņēmumi!$DE$42,IF($A405=2,CE405/Pieņēmumi!$DE$43,IF($A405=3,CE405/Pieņēmumi!$DE$44,CE405/Pieņēmumi!$DE$45))),$CH$10)</f>
        <v>0</v>
      </c>
      <c r="CI405" s="6">
        <f t="shared" si="321"/>
        <v>0</v>
      </c>
      <c r="CJ405" s="6">
        <f>IF(AND(CI405&gt;=0,CI405&lt;Pieņēmumi!$DE$49),0,
IF(AND(CI405&gt;=Pieņēmumi!$DE$49,CI405&lt;Pieņēmumi!$DE$50),"Mazs",
IF(AND(CI405&gt;=Pieņēmumi!$DE$50,CI405&lt;Pieņēmumi!$DE$51),"Vidējs","Liels")))</f>
        <v>0</v>
      </c>
      <c r="CK405" s="9">
        <f>IF(CJ405="Mazs",Pieņēmumi!$DE$34*CH405,IF(CJ405="Vidējs",Pieņēmumi!$DE$35*CH405,IF(CJ405="Liels",Pieņēmumi!$DE$37*CH405,0)))</f>
        <v>0</v>
      </c>
      <c r="CL405" s="9">
        <f>IF(CJ405="Mazs",(Pieņēmumi!$DE$35-Pieņēmumi!$DE$34)*CH405,0)</f>
        <v>0</v>
      </c>
      <c r="CM405">
        <v>24</v>
      </c>
      <c r="CN405">
        <v>1</v>
      </c>
      <c r="CO405" s="2">
        <f>CM405/CN405</f>
        <v>24</v>
      </c>
      <c r="CP405" s="6">
        <f>ROUNDUP(IF($A405=1,CM405/Pieņēmumi!$DO$42,IF($A405=2,CM405/Pieņēmumi!$DO$43,IF($A405=3,CM405/Pieņēmumi!$DO$44,CM405/Pieņēmumi!$DO$45))),$CP$10)</f>
        <v>1</v>
      </c>
      <c r="CQ405" s="6">
        <f t="shared" si="322"/>
        <v>24</v>
      </c>
      <c r="CR405" s="6" t="str">
        <f>IF(AND(CQ405&gt;=0,CQ405&lt;Pieņēmumi!$DO$49),0,
IF(AND(CQ405&gt;=Pieņēmumi!$DO$49,CQ405&lt;Pieņēmumi!$DO$50),"Mazs",
IF(AND(CQ405&gt;=Pieņēmumi!$DO$50,CQ405&lt;Pieņēmumi!$DO$51),"Vidējs","Liels")))</f>
        <v>Liels</v>
      </c>
      <c r="CS405" s="9">
        <f>IF(CR405="Mazs",Pieņēmumi!$DO$34*CP405,IF(CR405="Vidējs",Pieņēmumi!$DO$35*CP405,IF(CR405="Liels",Pieņēmumi!$DO$37*CP405,0)))</f>
        <v>1.7676767676767675</v>
      </c>
      <c r="CT405" s="9">
        <f>IF(CR405="Mazs",(Pieņēmumi!$DO$35-Pieņēmumi!$DO$34)*CP405,0)</f>
        <v>0</v>
      </c>
      <c r="CU405" s="6">
        <f t="shared" si="323"/>
        <v>234</v>
      </c>
      <c r="CV405" s="6">
        <f t="shared" si="324"/>
        <v>13</v>
      </c>
      <c r="CW405" s="2">
        <f t="shared" si="325"/>
        <v>18</v>
      </c>
      <c r="CX405" t="str">
        <f t="shared" si="326"/>
        <v>Vidējā</v>
      </c>
    </row>
    <row r="406" spans="1:102" x14ac:dyDescent="0.25">
      <c r="A406" s="5">
        <v>1</v>
      </c>
      <c r="B406" s="23">
        <v>0.31422008353418596</v>
      </c>
      <c r="C406">
        <v>80</v>
      </c>
      <c r="D406">
        <v>3</v>
      </c>
      <c r="E406" s="2">
        <f t="shared" si="327"/>
        <v>26.666666666666668</v>
      </c>
      <c r="F406" s="6">
        <f>ROUNDUP(IF($A406=1,C406/Pieņēmumi!$B$39,IF($A406=2,C406/Pieņēmumi!$B$40,IF($A406=3,C406/Pieņēmumi!$B$41,C406/Pieņēmumi!$B$42))),$F$10)</f>
        <v>4</v>
      </c>
      <c r="G406" s="6">
        <f t="shared" si="311"/>
        <v>20</v>
      </c>
      <c r="H406" s="6" t="str">
        <f>IF(AND(G406&gt;=0,G406&lt;Pieņēmumi!$B$46),0,
IF(AND(G406&gt;= Pieņēmumi!$B$46,G406&lt;Pieņēmumi!$B$47), "Mikro",
IF(AND(G406&gt;=Pieņēmumi!$B$47,G406&lt;Pieņēmumi!$B$48), "Mazs",
IF(AND(G406&gt;=Pieņēmumi!$B$48,G406&lt;Pieņēmumi!$B$49), "Vidējs","Liels"))))</f>
        <v>Vidējs</v>
      </c>
      <c r="I406" s="9">
        <f>IF(H406="Mikro",Pieņēmumi!$B$31*F406*0.5,
IF(H406="Mazs",Pieņēmumi!$B$31*F406,
IF(H406="Vidējs",Pieņēmumi!$B$32*F406,
IF(H406="Liels",Pieņēmumi!$B$34*F406,
0))))</f>
        <v>3.229974160206718</v>
      </c>
      <c r="J406" s="9">
        <f>IF(H406="Mikro",Pieņēmumi!$B$31*F406*0.5,0)</f>
        <v>0</v>
      </c>
      <c r="K406">
        <v>95</v>
      </c>
      <c r="L406">
        <v>3</v>
      </c>
      <c r="M406" s="2">
        <f t="shared" si="310"/>
        <v>31.666666666666668</v>
      </c>
      <c r="N406" s="6">
        <f>ROUNDUP(IF($A406=1,K406/Pieņēmumi!$L$39,IF($A406=2,K406/Pieņēmumi!$L$40,IF($A406=3,K406/Pieņēmumi!$L$41,K406/Pieņēmumi!$L$42))),$N$10)</f>
        <v>5</v>
      </c>
      <c r="O406" s="6">
        <f t="shared" si="312"/>
        <v>19</v>
      </c>
      <c r="P406" s="6" t="str">
        <f>IF(AND(O406&gt;=0,O406&lt;Pieņēmumi!$L$46),0,
IF(AND(O406&gt;= Pieņēmumi!$L$46,O406&lt;Pieņēmumi!$L$47), "Mikro",
IF(AND(O406&gt;=Pieņēmumi!$L$47,O406&lt;Pieņēmumi!$L$48), "Mazs",
IF(AND(O406&gt;=Pieņēmumi!$L$48,O406&lt;Pieņēmumi!$L$49), "Vidējs","Liels"))))</f>
        <v>Vidējs</v>
      </c>
      <c r="Q406" s="9">
        <f>IF(P406="Mikro",Pieņēmumi!$L$31*N406*0.5,
IF(P406="Mazs",Pieņēmumi!$L$31*N406,
IF(P406="Vidējs",Pieņēmumi!$L$32*N406,
IF(P406="Liels",Pieņēmumi!$L$34*N406,
0))))</f>
        <v>4.1989664082687348</v>
      </c>
      <c r="R406" s="9">
        <f>IF(P406="Mikro",Pieņēmumi!$L$31*N406*0.5,0)</f>
        <v>0</v>
      </c>
      <c r="S406">
        <v>85</v>
      </c>
      <c r="T406">
        <v>3</v>
      </c>
      <c r="U406" s="2">
        <f t="shared" si="304"/>
        <v>28.333333333333332</v>
      </c>
      <c r="V406" s="6">
        <f>ROUNDUP(IF($A406=1,S406/Pieņēmumi!$V$39,IF($A406=2,S406/Pieņēmumi!$V$40,IF($A406=3,S406/Pieņēmumi!$V$41,S406/Pieņēmumi!$V$42))),$V$10)</f>
        <v>5</v>
      </c>
      <c r="W406" s="6">
        <f t="shared" si="313"/>
        <v>17</v>
      </c>
      <c r="X406" s="6" t="str">
        <f>IF(AND(W406&gt;=0,W406&lt;Pieņēmumi!$V$46),0,
IF(AND(W406&gt;= Pieņēmumi!$V$46,W406&lt;Pieņēmumi!$V$47), "Mikro",
IF(AND(W406&gt;=Pieņēmumi!$V$47,W406&lt;Pieņēmumi!$V$48), "Mazs",
IF(AND(W406&gt;=Pieņēmumi!$V$48,W406&lt;Pieņēmumi!$V$49), "Vidējs","Liels"))))</f>
        <v>Vidējs</v>
      </c>
      <c r="Y406" s="9">
        <f>IF(X406="Mikro",Pieņēmumi!$V$31*V406*0.5,
IF(X406="Mazs",Pieņēmumi!$V$31*V406,
IF(X406="Vidējs",Pieņēmumi!$V$32*V406,
IF(X406="Liels",Pieņēmumi!$V$34*V406,
0))))</f>
        <v>4.3604651162790704</v>
      </c>
      <c r="Z406" s="9">
        <f>IF(X406="Mikro",Pieņēmumi!$V$31*V406*0.5,0)</f>
        <v>0</v>
      </c>
      <c r="AA406">
        <v>79</v>
      </c>
      <c r="AB406">
        <v>3</v>
      </c>
      <c r="AC406" s="2">
        <f t="shared" si="328"/>
        <v>26.333333333333332</v>
      </c>
      <c r="AD406" s="6">
        <f>ROUNDUP(IF($A406=1,AA406/Pieņēmumi!$AF$39,IF($A406=2,AA406/Pieņēmumi!$AF$40,IF($A406=3,AA406/Pieņēmumi!$AF$41,AA406/Pieņēmumi!$AF$42))),$AD$10)</f>
        <v>4</v>
      </c>
      <c r="AE406" s="6">
        <f t="shared" si="314"/>
        <v>19.75</v>
      </c>
      <c r="AF406" s="6" t="str">
        <f>IF(AND(AE406&gt;=0,AE406&lt;Pieņēmumi!$AF$46),0,
IF(AND(AE406&gt;= Pieņēmumi!$AF$46,AE406&lt;Pieņēmumi!$AF$47), "Mikro",
IF(AND(AE406&gt;=Pieņēmumi!$AF$47,AE406&lt;Pieņēmumi!$AF$48), "Mazs",
IF(AND(AE406&gt;=Pieņēmumi!$AF$48,AE406&lt;Pieņēmumi!$AF$49), "Vidējs","Liels"))))</f>
        <v>Vidējs</v>
      </c>
      <c r="AG406" s="9">
        <f>IF(AF406="Mikro",Pieņēmumi!$AF$31*AD406*0.5,
IF(AF406="Mazs",Pieņēmumi!$AF$31*AD406,
IF(AF406="Vidējs",Pieņēmumi!$AF$32*AD406,
IF(AF406="Liels",Pieņēmumi!$AF$34*AD406,
0))))</f>
        <v>4.1343669250646</v>
      </c>
      <c r="AH406" s="9">
        <f>IF(AF406="Mikro",Pieņēmumi!$AF$31*AD406*0.5,0)</f>
        <v>0</v>
      </c>
      <c r="AI406">
        <v>96</v>
      </c>
      <c r="AJ406">
        <v>4</v>
      </c>
      <c r="AK406" s="2">
        <f t="shared" si="305"/>
        <v>24</v>
      </c>
      <c r="AL406" s="6">
        <f>ROUNDUP(IF($A406=1,AI406/Pieņēmumi!$AR$39,IF($A406=2,AI406/Pieņēmumi!$AR$40,IF($A406=3,AI406/Pieņēmumi!$AR$41,AI406/Pieņēmumi!$AR$42))),$AL$10)</f>
        <v>4</v>
      </c>
      <c r="AM406" s="6">
        <f t="shared" si="315"/>
        <v>24</v>
      </c>
      <c r="AN406" s="6" t="str">
        <f>IF(AND(AM406&gt;=0,AM406&lt;Pieņēmumi!$AR$46),0,
IF(AND(AM406&gt;= Pieņēmumi!$AR$46,AM406&lt;Pieņēmumi!$AR$47), "Mikro",
IF(AND(AM406&gt;=Pieņēmumi!$AR$47,AM406&lt;Pieņēmumi!$AR$48), "Mazs",
IF(AND(AM406&gt;=Pieņēmumi!$AR$48,AM406&lt;Pieņēmumi!$AR$49), "Vidējs","Liels"))))</f>
        <v>Liels</v>
      </c>
      <c r="AO406" s="9">
        <f>IF(AN406="Mikro",Pieņēmumi!$AR$31*AL406*0.5,
IF(AN406="Mazs",Pieņēmumi!$AR$31*AL406,
IF(AN406="Vidējs",Pieņēmumi!$AR$32*AL406,
IF(AN406="Liels",Pieņēmumi!$AR$34*AL406,
0))))</f>
        <v>5.4834054834054831</v>
      </c>
      <c r="AP406" s="9">
        <f>IF(AN406="Mikro",Pieņēmumi!$AR$31*AL406*0.5,0)</f>
        <v>0</v>
      </c>
      <c r="AQ406">
        <v>107</v>
      </c>
      <c r="AR406">
        <v>4</v>
      </c>
      <c r="AS406" s="2">
        <f t="shared" si="306"/>
        <v>26.75</v>
      </c>
      <c r="AT406" s="6">
        <f>ROUNDUP(IF($A406=1,AQ406/Pieņēmumi!$BC$39,IF($A406=2,AQ406/Pieņēmumi!$BC$40,IF($A406=3,AQ406/Pieņēmumi!$BC$41,AQ406/Pieņēmumi!$BC$42))),$AT$10)</f>
        <v>5</v>
      </c>
      <c r="AU406" s="6">
        <f t="shared" si="316"/>
        <v>21.4</v>
      </c>
      <c r="AV406" s="6" t="str">
        <f>IF(AND(AU406&gt;=0,AU406&lt;Pieņēmumi!$BC$46),0,
IF(AND(AU406&gt;= Pieņēmumi!$BC$46,AU406&lt;Pieņēmumi!$BC$47), "Mikro",
IF(AND(AU406&gt;=Pieņēmumi!$BC$47,AU406&lt;Pieņēmumi!$BC$48), "Mazs",
IF(AND(AU406&gt;=Pieņēmumi!$BC$48,AU406&lt;Pieņēmumi!$BC$49), "Vidējs","Liels"))))</f>
        <v>Liels</v>
      </c>
      <c r="AW406" s="9">
        <f>IF(AV406="Mikro",Pieņēmumi!$BC$31*AT406*0.5,
IF(AV406="Mazs",Pieņēmumi!$BC$31*AT406,
IF(AV406="Vidējs",Pieņēmumi!$BC$32*AT406,
IF(AV406="Liels",Pieņēmumi!$BC$34*AT406,
0))))</f>
        <v>7.5757575757575761</v>
      </c>
      <c r="AX406" s="9">
        <f>IF(AV406="Mikro",Pieņēmumi!$BC$31*AT406*0.5,0)</f>
        <v>0</v>
      </c>
      <c r="AY406">
        <v>87</v>
      </c>
      <c r="AZ406">
        <v>3</v>
      </c>
      <c r="BA406" s="2">
        <f t="shared" si="330"/>
        <v>29</v>
      </c>
      <c r="BB406" s="6">
        <f>ROUNDUP(IF($A406=1,AY406/Pieņēmumi!$BN$39,IF($A406=2,AY406/Pieņēmumi!$BN$40,IF($A406=3,AY406/Pieņēmumi!$BN$41,AY406/Pieņēmumi!$BN$42))),$BB$10)</f>
        <v>4</v>
      </c>
      <c r="BC406" s="6">
        <f t="shared" si="317"/>
        <v>21.75</v>
      </c>
      <c r="BD406" s="6" t="str">
        <f>IF(AND(BC406&gt;=0,BC406&lt;Pieņēmumi!$BN$46),0,
IF(AND(BC406&gt;= Pieņēmumi!$BN$46,BC406&lt;Pieņēmumi!$BN$47), "Mikro",
IF(AND(BC406&gt;=Pieņēmumi!$BN$47,BC406&lt;Pieņēmumi!$BN$48), "Mazs",
IF(AND(BC406&gt;=Pieņēmumi!$BN$48,BC406&lt;Pieņēmumi!$BN$49), "Vidējs","Liels"))))</f>
        <v>Liels</v>
      </c>
      <c r="BE406" s="9">
        <f>IF(BD406="Mikro",Pieņēmumi!$BN$31*BB406*0.5,
IF(BD406="Mazs",Pieņēmumi!$BN$31*BB406,
IF(BD406="Vidējs",Pieņēmumi!$BN$32*BB406,
IF(BD406="Liels",Pieņēmumi!$BN$34*BB406,
0))))</f>
        <v>6.3492063492063489</v>
      </c>
      <c r="BF406" s="9">
        <f>IF(BD406="Mikro",Pieņēmumi!$BN$31*BB406*0.5,0)</f>
        <v>0</v>
      </c>
      <c r="BG406">
        <v>94</v>
      </c>
      <c r="BH406">
        <v>4</v>
      </c>
      <c r="BI406" s="2">
        <f t="shared" si="308"/>
        <v>23.5</v>
      </c>
      <c r="BJ406" s="6">
        <f>ROUNDUP(IF($A406=1,BG406/Pieņēmumi!$BY$39,IF($A406=2,BG406/Pieņēmumi!$BY$40,IF($A406=3,BG406/Pieņēmumi!$BY$41,BG406/Pieņēmumi!$BY$42))),$BJ$10)</f>
        <v>4</v>
      </c>
      <c r="BK406" s="6">
        <f t="shared" si="318"/>
        <v>23.5</v>
      </c>
      <c r="BL406" s="6" t="str">
        <f>IF(AND(BK406&gt;=0,BK406&lt;Pieņēmumi!$BY$46),0,
IF(AND(BK406&gt;= Pieņēmumi!$BY$46,BK406&lt;Pieņēmumi!$BY$47), "Mikro",
IF(AND(BK406&gt;=Pieņēmumi!$BY$47,BK406&lt;Pieņēmumi!$BY$48), "Mazs",
IF(AND(BK406&gt;=Pieņēmumi!$BY$48,BK406&lt;Pieņēmumi!$BY$49), "Vidējs","Liels"))))</f>
        <v>Liels</v>
      </c>
      <c r="BM406" s="9">
        <f>IF(BL406="Mikro",Pieņēmumi!$BY$31*BJ406*0.5,
IF(BL406="Mazs",Pieņēmumi!$BY$31*BJ406,
IF(BL406="Vidējs",Pieņēmumi!$BY$32*BJ406,
IF(BL406="Liels",Pieņēmumi!$BY$34*BJ406,
0))))</f>
        <v>6.6378066378066372</v>
      </c>
      <c r="BN406" s="9">
        <f>IF(BL406="Mikro",Pieņēmumi!$BY$31*BJ406*0.5,0)</f>
        <v>0</v>
      </c>
      <c r="BO406">
        <v>95</v>
      </c>
      <c r="BP406">
        <v>4</v>
      </c>
      <c r="BQ406" s="2">
        <f t="shared" si="329"/>
        <v>23.75</v>
      </c>
      <c r="BR406" s="6">
        <f>ROUNDUP(IF($A406=1,BO406/Pieņēmumi!$CJ$39,IF($A406=2,BO406/Pieņēmumi!$CJ$40,IF($A406=3,BO406/Pieņēmumi!$CJ$41,BO406/Pieņēmumi!$CJ$42))),$BR$10)</f>
        <v>4</v>
      </c>
      <c r="BS406" s="6">
        <f t="shared" si="319"/>
        <v>23.75</v>
      </c>
      <c r="BT406" s="6" t="str">
        <f>IF(AND(BS406&gt;=0,BS406&lt;Pieņēmumi!$CJ$46),0,
IF(AND(BS406&gt;= Pieņēmumi!$CJ$46,BS406&lt;Pieņēmumi!$CJ$47), "Mikro",
IF(AND(BS406&gt;=Pieņēmumi!$CJ$47,BS406&lt;Pieņēmumi!$CJ$48), "Mazs",
IF(AND(BS406&gt;=Pieņēmumi!$CJ$48,BS406&lt;Pieņēmumi!$CJ$49), "Vidējs","Liels"))))</f>
        <v>Liels</v>
      </c>
      <c r="BU406" s="9">
        <f>IF(BT406="Mikro",Pieņēmumi!$CJ$31*BR406*0.5,
IF(BT406="Mazs",Pieņēmumi!$CJ$31*BR406,
IF(BT406="Vidējs",Pieņēmumi!$CJ$32*BR406,
IF(BT406="Liels",Pieņēmumi!$CJ$34*BR406,
0))))</f>
        <v>6.7821067821067818</v>
      </c>
      <c r="BV406" s="9">
        <f>IF(BT406="Mikro",Pieņēmumi!$CJ$31*BR406*0.5,0)</f>
        <v>0</v>
      </c>
      <c r="BW406">
        <v>54</v>
      </c>
      <c r="BX406">
        <v>2</v>
      </c>
      <c r="BY406" s="2">
        <f>BW406/BX406</f>
        <v>27</v>
      </c>
      <c r="BZ406" s="6">
        <f>ROUNDUP(IF($A406=1,BW406/Pieņēmumi!$CU$42,IF($A406=2,BW406/Pieņēmumi!$CU$43,IF($A406=3,BW406/Pieņēmumi!$CU$44,BW406/Pieņēmumi!$CU$45))),$CH$10)</f>
        <v>3</v>
      </c>
      <c r="CA406" s="6">
        <f t="shared" si="320"/>
        <v>18</v>
      </c>
      <c r="CB406" s="6" t="str">
        <f>IF(AND(CA406&gt;=0,CA406&lt;Pieņēmumi!$CU$49),0,
IF(AND(CA406&gt;=Pieņēmumi!$CU$49,CA406&lt;Pieņēmumi!$CU$50),"Mazs",
IF(AND(CA406&gt;=Pieņēmumi!$CU$50,CA406&lt;Pieņēmumi!$CU$51),"Vidējs","Liels")))</f>
        <v>Vidējs</v>
      </c>
      <c r="CC406" s="9">
        <f>IF(CB406="Mazs",Pieņēmumi!$CU$34*BZ406,IF(CB406="Vidējs",Pieņēmumi!$CU$35*BZ406,IF(CB406="Liels",Pieņēmumi!$CU$37*BZ406,0)))</f>
        <v>4.166666666666667</v>
      </c>
      <c r="CD406" s="9">
        <f>IF(CB406="Mazs",(Pieņēmumi!$CU$35-Pieņēmumi!$CU$34)*BZ406,0)</f>
        <v>0</v>
      </c>
      <c r="CE406">
        <v>50</v>
      </c>
      <c r="CF406">
        <v>3</v>
      </c>
      <c r="CG406" s="2">
        <f>CE406/CF406</f>
        <v>16.666666666666668</v>
      </c>
      <c r="CH406" s="6">
        <f>ROUNDUP(IF($A406=1,CE406/Pieņēmumi!$DE$42,IF($A406=2,CE406/Pieņēmumi!$DE$43,IF($A406=3,CE406/Pieņēmumi!$DE$44,CE406/Pieņēmumi!$DE$45))),$CH$10)</f>
        <v>2</v>
      </c>
      <c r="CI406" s="6">
        <f t="shared" si="321"/>
        <v>25</v>
      </c>
      <c r="CJ406" s="6" t="str">
        <f>IF(AND(CI406&gt;=0,CI406&lt;Pieņēmumi!$DE$49),0,
IF(AND(CI406&gt;=Pieņēmumi!$DE$49,CI406&lt;Pieņēmumi!$DE$50),"Mazs",
IF(AND(CI406&gt;=Pieņēmumi!$DE$50,CI406&lt;Pieņēmumi!$DE$51),"Vidējs","Liels")))</f>
        <v>Liels</v>
      </c>
      <c r="CK406" s="9">
        <f>IF(CJ406="Mazs",Pieņēmumi!$DE$34*CH406,IF(CJ406="Vidējs",Pieņēmumi!$DE$35*CH406,IF(CJ406="Liels",Pieņēmumi!$DE$37*CH406,0)))</f>
        <v>3.535353535353535</v>
      </c>
      <c r="CL406" s="9">
        <f>IF(CJ406="Mazs",(Pieņēmumi!$DE$35-Pieņēmumi!$DE$34)*CH406,0)</f>
        <v>0</v>
      </c>
      <c r="CM406">
        <v>73</v>
      </c>
      <c r="CN406">
        <v>3</v>
      </c>
      <c r="CO406" s="2">
        <f>CM406/CN406</f>
        <v>24.333333333333332</v>
      </c>
      <c r="CP406" s="6">
        <f>ROUNDUP(IF($A406=1,CM406/Pieņēmumi!$DO$42,IF($A406=2,CM406/Pieņēmumi!$DO$43,IF($A406=3,CM406/Pieņēmumi!$DO$44,CM406/Pieņēmumi!$DO$45))),$CP$10)</f>
        <v>3</v>
      </c>
      <c r="CQ406" s="6">
        <f t="shared" si="322"/>
        <v>24.333333333333332</v>
      </c>
      <c r="CR406" s="6" t="str">
        <f>IF(AND(CQ406&gt;=0,CQ406&lt;Pieņēmumi!$DO$49),0,
IF(AND(CQ406&gt;=Pieņēmumi!$DO$49,CQ406&lt;Pieņēmumi!$DO$50),"Mazs",
IF(AND(CQ406&gt;=Pieņēmumi!$DO$50,CQ406&lt;Pieņēmumi!$DO$51),"Vidējs","Liels")))</f>
        <v>Liels</v>
      </c>
      <c r="CS406" s="9">
        <f>IF(CR406="Mazs",Pieņēmumi!$DO$34*CP406,IF(CR406="Vidējs",Pieņēmumi!$DO$35*CP406,IF(CR406="Liels",Pieņēmumi!$DO$37*CP406,0)))</f>
        <v>5.3030303030303028</v>
      </c>
      <c r="CT406" s="9">
        <f>IF(CR406="Mazs",(Pieņēmumi!$DO$35-Pieņēmumi!$DO$34)*CP406,0)</f>
        <v>0</v>
      </c>
      <c r="CU406" s="6">
        <f t="shared" si="323"/>
        <v>995</v>
      </c>
      <c r="CV406" s="6">
        <f t="shared" si="324"/>
        <v>39</v>
      </c>
      <c r="CW406" s="2">
        <f t="shared" si="325"/>
        <v>25.512820512820515</v>
      </c>
      <c r="CX406" t="str">
        <f t="shared" si="326"/>
        <v>Lielā</v>
      </c>
    </row>
    <row r="407" spans="1:102" x14ac:dyDescent="0.25">
      <c r="A407" s="5">
        <v>3</v>
      </c>
      <c r="B407" s="23">
        <v>0.31411706521966287</v>
      </c>
      <c r="C407">
        <v>26</v>
      </c>
      <c r="D407">
        <v>2</v>
      </c>
      <c r="E407" s="2">
        <f t="shared" si="327"/>
        <v>13</v>
      </c>
      <c r="F407" s="6">
        <f>ROUNDUP(IF($A407=1,C407/Pieņēmumi!$B$39,IF($A407=2,C407/Pieņēmumi!$B$40,IF($A407=3,C407/Pieņēmumi!$B$41,C407/Pieņēmumi!$B$42))),$F$10)</f>
        <v>2</v>
      </c>
      <c r="G407" s="6">
        <f t="shared" si="311"/>
        <v>13</v>
      </c>
      <c r="H407" s="6" t="str">
        <f>IF(AND(G407&gt;=0,G407&lt;Pieņēmumi!$B$46),0,
IF(AND(G407&gt;= Pieņēmumi!$B$46,G407&lt;Pieņēmumi!$B$47), "Mikro",
IF(AND(G407&gt;=Pieņēmumi!$B$47,G407&lt;Pieņēmumi!$B$48), "Mazs",
IF(AND(G407&gt;=Pieņēmumi!$B$48,G407&lt;Pieņēmumi!$B$49), "Vidējs","Liels"))))</f>
        <v>Vidējs</v>
      </c>
      <c r="I407" s="9">
        <f>IF(H407="Mikro",Pieņēmumi!$B$31*F407*0.5,
IF(H407="Mazs",Pieņēmumi!$B$31*F407,
IF(H407="Vidējs",Pieņēmumi!$B$32*F407,
IF(H407="Liels",Pieņēmumi!$B$34*F407,
0))))</f>
        <v>1.614987080103359</v>
      </c>
      <c r="J407" s="9">
        <f>IF(H407="Mikro",Pieņēmumi!$B$31*F407*0.5,0)</f>
        <v>0</v>
      </c>
      <c r="K407">
        <v>24</v>
      </c>
      <c r="L407">
        <v>1</v>
      </c>
      <c r="M407" s="2">
        <f t="shared" si="310"/>
        <v>24</v>
      </c>
      <c r="N407" s="6">
        <f>ROUNDUP(IF($A407=1,K407/Pieņēmumi!$L$39,IF($A407=2,K407/Pieņēmumi!$L$40,IF($A407=3,K407/Pieņēmumi!$L$41,K407/Pieņēmumi!$L$42))),$N$10)</f>
        <v>2</v>
      </c>
      <c r="O407" s="6">
        <f t="shared" si="312"/>
        <v>12</v>
      </c>
      <c r="P407" s="6" t="str">
        <f>IF(AND(O407&gt;=0,O407&lt;Pieņēmumi!$L$46),0,
IF(AND(O407&gt;= Pieņēmumi!$L$46,O407&lt;Pieņēmumi!$L$47), "Mikro",
IF(AND(O407&gt;=Pieņēmumi!$L$47,O407&lt;Pieņēmumi!$L$48), "Mazs",
IF(AND(O407&gt;=Pieņēmumi!$L$48,O407&lt;Pieņēmumi!$L$49), "Vidējs","Liels"))))</f>
        <v>Vidējs</v>
      </c>
      <c r="Q407" s="9">
        <f>IF(P407="Mikro",Pieņēmumi!$L$31*N407*0.5,
IF(P407="Mazs",Pieņēmumi!$L$31*N407,
IF(P407="Vidējs",Pieņēmumi!$L$32*N407,
IF(P407="Liels",Pieņēmumi!$L$34*N407,
0))))</f>
        <v>1.6795865633074938</v>
      </c>
      <c r="R407" s="9">
        <f>IF(P407="Mikro",Pieņēmumi!$L$31*N407*0.5,0)</f>
        <v>0</v>
      </c>
      <c r="S407">
        <v>23</v>
      </c>
      <c r="T407">
        <v>1</v>
      </c>
      <c r="U407" s="2">
        <f t="shared" si="304"/>
        <v>23</v>
      </c>
      <c r="V407" s="6">
        <f>ROUNDUP(IF($A407=1,S407/Pieņēmumi!$V$39,IF($A407=2,S407/Pieņēmumi!$V$40,IF($A407=3,S407/Pieņēmumi!$V$41,S407/Pieņēmumi!$V$42))),$V$10)</f>
        <v>2</v>
      </c>
      <c r="W407" s="6">
        <f t="shared" si="313"/>
        <v>11.5</v>
      </c>
      <c r="X407" s="6" t="str">
        <f>IF(AND(W407&gt;=0,W407&lt;Pieņēmumi!$V$46),0,
IF(AND(W407&gt;= Pieņēmumi!$V$46,W407&lt;Pieņēmumi!$V$47), "Mikro",
IF(AND(W407&gt;=Pieņēmumi!$V$47,W407&lt;Pieņēmumi!$V$48), "Mazs",
IF(AND(W407&gt;=Pieņēmumi!$V$48,W407&lt;Pieņēmumi!$V$49), "Vidējs","Liels"))))</f>
        <v>Mazs</v>
      </c>
      <c r="Y407" s="9">
        <f>IF(X407="Mikro",Pieņēmumi!$V$31*V407*0.5,
IF(X407="Mazs",Pieņēmumi!$V$31*V407,
IF(X407="Vidējs",Pieņēmumi!$V$32*V407,
IF(X407="Liels",Pieņēmumi!$V$34*V407,
0))))</f>
        <v>1.5561780267662622</v>
      </c>
      <c r="Z407" s="9">
        <f>IF(X407="Mikro",Pieņēmumi!$V$31*V407*0.5,0)</f>
        <v>0</v>
      </c>
      <c r="AA407">
        <v>29</v>
      </c>
      <c r="AB407">
        <v>2</v>
      </c>
      <c r="AC407" s="2">
        <f t="shared" si="328"/>
        <v>14.5</v>
      </c>
      <c r="AD407" s="6">
        <f>ROUNDUP(IF($A407=1,AA407/Pieņēmumi!$AF$39,IF($A407=2,AA407/Pieņēmumi!$AF$40,IF($A407=3,AA407/Pieņēmumi!$AF$41,AA407/Pieņēmumi!$AF$42))),$AD$10)</f>
        <v>2</v>
      </c>
      <c r="AE407" s="6">
        <f t="shared" si="314"/>
        <v>14.5</v>
      </c>
      <c r="AF407" s="6" t="str">
        <f>IF(AND(AE407&gt;=0,AE407&lt;Pieņēmumi!$AF$46),0,
IF(AND(AE407&gt;= Pieņēmumi!$AF$46,AE407&lt;Pieņēmumi!$AF$47), "Mikro",
IF(AND(AE407&gt;=Pieņēmumi!$AF$47,AE407&lt;Pieņēmumi!$AF$48), "Mazs",
IF(AND(AE407&gt;=Pieņēmumi!$AF$48,AE407&lt;Pieņēmumi!$AF$49), "Vidējs","Liels"))))</f>
        <v>Vidējs</v>
      </c>
      <c r="AG407" s="9">
        <f>IF(AF407="Mikro",Pieņēmumi!$AF$31*AD407*0.5,
IF(AF407="Mazs",Pieņēmumi!$AF$31*AD407,
IF(AF407="Vidējs",Pieņēmumi!$AF$32*AD407,
IF(AF407="Liels",Pieņēmumi!$AF$34*AD407,
0))))</f>
        <v>2.0671834625323</v>
      </c>
      <c r="AH407" s="9">
        <f>IF(AF407="Mikro",Pieņēmumi!$AF$31*AD407*0.5,0)</f>
        <v>0</v>
      </c>
      <c r="AI407">
        <v>25</v>
      </c>
      <c r="AJ407">
        <v>2</v>
      </c>
      <c r="AK407" s="2">
        <f t="shared" si="305"/>
        <v>12.5</v>
      </c>
      <c r="AL407" s="6">
        <f>ROUNDUP(IF($A407=1,AI407/Pieņēmumi!$AR$39,IF($A407=2,AI407/Pieņēmumi!$AR$40,IF($A407=3,AI407/Pieņēmumi!$AR$41,AI407/Pieņēmumi!$AR$42))),$AL$10)</f>
        <v>1</v>
      </c>
      <c r="AM407" s="6">
        <f t="shared" si="315"/>
        <v>25</v>
      </c>
      <c r="AN407" s="6" t="str">
        <f>IF(AND(AM407&gt;=0,AM407&lt;Pieņēmumi!$AR$46),0,
IF(AND(AM407&gt;= Pieņēmumi!$AR$46,AM407&lt;Pieņēmumi!$AR$47), "Mikro",
IF(AND(AM407&gt;=Pieņēmumi!$AR$47,AM407&lt;Pieņēmumi!$AR$48), "Mazs",
IF(AND(AM407&gt;=Pieņēmumi!$AR$48,AM407&lt;Pieņēmumi!$AR$49), "Vidējs","Liels"))))</f>
        <v>Liels</v>
      </c>
      <c r="AO407" s="9">
        <f>IF(AN407="Mikro",Pieņēmumi!$AR$31*AL407*0.5,
IF(AN407="Mazs",Pieņēmumi!$AR$31*AL407,
IF(AN407="Vidējs",Pieņēmumi!$AR$32*AL407,
IF(AN407="Liels",Pieņēmumi!$AR$34*AL407,
0))))</f>
        <v>1.3708513708513708</v>
      </c>
      <c r="AP407" s="9">
        <f>IF(AN407="Mikro",Pieņēmumi!$AR$31*AL407*0.5,0)</f>
        <v>0</v>
      </c>
      <c r="AQ407">
        <v>21</v>
      </c>
      <c r="AR407">
        <v>1</v>
      </c>
      <c r="AS407" s="2">
        <f t="shared" si="306"/>
        <v>21</v>
      </c>
      <c r="AT407" s="6">
        <f>ROUNDUP(IF($A407=1,AQ407/Pieņēmumi!$BC$39,IF($A407=2,AQ407/Pieņēmumi!$BC$40,IF($A407=3,AQ407/Pieņēmumi!$BC$41,AQ407/Pieņēmumi!$BC$42))),$AT$10)</f>
        <v>1</v>
      </c>
      <c r="AU407" s="6">
        <f t="shared" si="316"/>
        <v>21</v>
      </c>
      <c r="AV407" s="6" t="str">
        <f>IF(AND(AU407&gt;=0,AU407&lt;Pieņēmumi!$BC$46),0,
IF(AND(AU407&gt;= Pieņēmumi!$BC$46,AU407&lt;Pieņēmumi!$BC$47), "Mikro",
IF(AND(AU407&gt;=Pieņēmumi!$BC$47,AU407&lt;Pieņēmumi!$BC$48), "Mazs",
IF(AND(AU407&gt;=Pieņēmumi!$BC$48,AU407&lt;Pieņēmumi!$BC$49), "Vidējs","Liels"))))</f>
        <v>Liels</v>
      </c>
      <c r="AW407" s="9">
        <f>IF(AV407="Mikro",Pieņēmumi!$BC$31*AT407*0.5,
IF(AV407="Mazs",Pieņēmumi!$BC$31*AT407,
IF(AV407="Vidējs",Pieņēmumi!$BC$32*AT407,
IF(AV407="Liels",Pieņēmumi!$BC$34*AT407,
0))))</f>
        <v>1.5151515151515151</v>
      </c>
      <c r="AX407" s="9">
        <f>IF(AV407="Mikro",Pieņēmumi!$BC$31*AT407*0.5,0)</f>
        <v>0</v>
      </c>
      <c r="AY407">
        <v>30</v>
      </c>
      <c r="AZ407">
        <v>2</v>
      </c>
      <c r="BA407" s="2">
        <f t="shared" si="330"/>
        <v>15</v>
      </c>
      <c r="BB407" s="6">
        <f>ROUNDUP(IF($A407=1,AY407/Pieņēmumi!$BN$39,IF($A407=2,AY407/Pieņēmumi!$BN$40,IF($A407=3,AY407/Pieņēmumi!$BN$41,AY407/Pieņēmumi!$BN$42))),$BB$10)</f>
        <v>2</v>
      </c>
      <c r="BC407" s="6">
        <f t="shared" si="317"/>
        <v>15</v>
      </c>
      <c r="BD407" s="6" t="str">
        <f>IF(AND(BC407&gt;=0,BC407&lt;Pieņēmumi!$BN$46),0,
IF(AND(BC407&gt;= Pieņēmumi!$BN$46,BC407&lt;Pieņēmumi!$BN$47), "Mikro",
IF(AND(BC407&gt;=Pieņēmumi!$BN$47,BC407&lt;Pieņēmumi!$BN$48), "Mazs",
IF(AND(BC407&gt;=Pieņēmumi!$BN$48,BC407&lt;Pieņēmumi!$BN$49), "Vidējs","Liels"))))</f>
        <v>Vidējs</v>
      </c>
      <c r="BE407" s="9">
        <f>IF(BD407="Mikro",Pieņēmumi!$BN$31*BB407*0.5,
IF(BD407="Mazs",Pieņēmumi!$BN$31*BB407,
IF(BD407="Vidējs",Pieņēmumi!$BN$32*BB407,
IF(BD407="Liels",Pieņēmumi!$BN$34*BB407,
0))))</f>
        <v>2.454780361757106</v>
      </c>
      <c r="BF407" s="9">
        <f>IF(BD407="Mikro",Pieņēmumi!$BN$31*BB407*0.5,0)</f>
        <v>0</v>
      </c>
      <c r="BG407">
        <v>35</v>
      </c>
      <c r="BH407">
        <v>2</v>
      </c>
      <c r="BI407" s="2">
        <f t="shared" si="308"/>
        <v>17.5</v>
      </c>
      <c r="BJ407" s="6">
        <f>ROUNDUP(IF($A407=1,BG407/Pieņēmumi!$BY$39,IF($A407=2,BG407/Pieņēmumi!$BY$40,IF($A407=3,BG407/Pieņēmumi!$BY$41,BG407/Pieņēmumi!$BY$42))),$BJ$10)</f>
        <v>2</v>
      </c>
      <c r="BK407" s="6">
        <f t="shared" si="318"/>
        <v>17.5</v>
      </c>
      <c r="BL407" s="6" t="str">
        <f>IF(AND(BK407&gt;=0,BK407&lt;Pieņēmumi!$BY$46),0,
IF(AND(BK407&gt;= Pieņēmumi!$BY$46,BK407&lt;Pieņēmumi!$BY$47), "Mikro",
IF(AND(BK407&gt;=Pieņēmumi!$BY$47,BK407&lt;Pieņēmumi!$BY$48), "Mazs",
IF(AND(BK407&gt;=Pieņēmumi!$BY$48,BK407&lt;Pieņēmumi!$BY$49), "Vidējs","Liels"))))</f>
        <v>Vidējs</v>
      </c>
      <c r="BM407" s="9">
        <f>IF(BL407="Mikro",Pieņēmumi!$BY$31*BJ407*0.5,
IF(BL407="Mazs",Pieņēmumi!$BY$31*BJ407,
IF(BL407="Vidējs",Pieņēmumi!$BY$32*BJ407,
IF(BL407="Liels",Pieņēmumi!$BY$34*BJ407,
0))))</f>
        <v>2.5839793281653747</v>
      </c>
      <c r="BN407" s="9">
        <f>IF(BL407="Mikro",Pieņēmumi!$BY$31*BJ407*0.5,0)</f>
        <v>0</v>
      </c>
      <c r="BO407">
        <v>31</v>
      </c>
      <c r="BP407">
        <v>2</v>
      </c>
      <c r="BQ407" s="2">
        <f t="shared" si="329"/>
        <v>15.5</v>
      </c>
      <c r="BR407" s="6">
        <f>ROUNDUP(IF($A407=1,BO407/Pieņēmumi!$CJ$39,IF($A407=2,BO407/Pieņēmumi!$CJ$40,IF($A407=3,BO407/Pieņēmumi!$CJ$41,BO407/Pieņēmumi!$CJ$42))),$BR$10)</f>
        <v>2</v>
      </c>
      <c r="BS407" s="6">
        <f t="shared" si="319"/>
        <v>15.5</v>
      </c>
      <c r="BT407" s="6" t="str">
        <f>IF(AND(BS407&gt;=0,BS407&lt;Pieņēmumi!$CJ$46),0,
IF(AND(BS407&gt;= Pieņēmumi!$CJ$46,BS407&lt;Pieņēmumi!$CJ$47), "Mikro",
IF(AND(BS407&gt;=Pieņēmumi!$CJ$47,BS407&lt;Pieņēmumi!$CJ$48), "Mazs",
IF(AND(BS407&gt;=Pieņēmumi!$CJ$48,BS407&lt;Pieņēmumi!$CJ$49), "Vidējs","Liels"))))</f>
        <v>Vidējs</v>
      </c>
      <c r="BU407" s="9">
        <f>IF(BT407="Mikro",Pieņēmumi!$CJ$31*BR407*0.5,
IF(BT407="Mazs",Pieņēmumi!$CJ$31*BR407,
IF(BT407="Vidējs",Pieņēmumi!$CJ$32*BR407,
IF(BT407="Liels",Pieņēmumi!$CJ$34*BR407,
0))))</f>
        <v>2.5839793281653747</v>
      </c>
      <c r="BV407" s="9">
        <f>IF(BT407="Mikro",Pieņēmumi!$CJ$31*BR407*0.5,0)</f>
        <v>0</v>
      </c>
      <c r="BW407">
        <v>16</v>
      </c>
      <c r="BX407">
        <v>1</v>
      </c>
      <c r="BY407" s="2">
        <f>BW407/BX407</f>
        <v>16</v>
      </c>
      <c r="BZ407" s="6">
        <f>ROUNDUP(IF($A407=1,BW407/Pieņēmumi!$CU$42,IF($A407=2,BW407/Pieņēmumi!$CU$43,IF($A407=3,BW407/Pieņēmumi!$CU$44,BW407/Pieņēmumi!$CU$45))),$CH$10)</f>
        <v>1</v>
      </c>
      <c r="CA407" s="6">
        <f t="shared" si="320"/>
        <v>16</v>
      </c>
      <c r="CB407" s="6" t="str">
        <f>IF(AND(CA407&gt;=0,CA407&lt;Pieņēmumi!$CU$49),0,
IF(AND(CA407&gt;=Pieņēmumi!$CU$49,CA407&lt;Pieņēmumi!$CU$50),"Mazs",
IF(AND(CA407&gt;=Pieņēmumi!$CU$50,CA407&lt;Pieņēmumi!$CU$51),"Vidējs","Liels")))</f>
        <v>Vidējs</v>
      </c>
      <c r="CC407" s="9">
        <f>IF(CB407="Mazs",Pieņēmumi!$CU$34*BZ407,IF(CB407="Vidējs",Pieņēmumi!$CU$35*BZ407,IF(CB407="Liels",Pieņēmumi!$CU$37*BZ407,0)))</f>
        <v>1.3888888888888891</v>
      </c>
      <c r="CD407" s="9">
        <f>IF(CB407="Mazs",(Pieņēmumi!$CU$35-Pieņēmumi!$CU$34)*BZ407,0)</f>
        <v>0</v>
      </c>
      <c r="CE407">
        <v>22</v>
      </c>
      <c r="CF407">
        <v>2</v>
      </c>
      <c r="CG407" s="2">
        <f>CE407/CF407</f>
        <v>11</v>
      </c>
      <c r="CH407" s="6">
        <f>ROUNDUP(IF($A407=1,CE407/Pieņēmumi!$DE$42,IF($A407=2,CE407/Pieņēmumi!$DE$43,IF($A407=3,CE407/Pieņēmumi!$DE$44,CE407/Pieņēmumi!$DE$45))),$CH$10)</f>
        <v>1</v>
      </c>
      <c r="CI407" s="6">
        <f t="shared" si="321"/>
        <v>22</v>
      </c>
      <c r="CJ407" s="6" t="str">
        <f>IF(AND(CI407&gt;=0,CI407&lt;Pieņēmumi!$DE$49),0,
IF(AND(CI407&gt;=Pieņēmumi!$DE$49,CI407&lt;Pieņēmumi!$DE$50),"Mazs",
IF(AND(CI407&gt;=Pieņēmumi!$DE$50,CI407&lt;Pieņēmumi!$DE$51),"Vidējs","Liels")))</f>
        <v>Liels</v>
      </c>
      <c r="CK407" s="9">
        <f>IF(CJ407="Mazs",Pieņēmumi!$DE$34*CH407,IF(CJ407="Vidējs",Pieņēmumi!$DE$35*CH407,IF(CJ407="Liels",Pieņēmumi!$DE$37*CH407,0)))</f>
        <v>1.7676767676767675</v>
      </c>
      <c r="CL407" s="9">
        <f>IF(CJ407="Mazs",(Pieņēmumi!$DE$35-Pieņēmumi!$DE$34)*CH407,0)</f>
        <v>0</v>
      </c>
      <c r="CM407">
        <v>12</v>
      </c>
      <c r="CN407">
        <v>1</v>
      </c>
      <c r="CO407" s="2">
        <f>CM407/CN407</f>
        <v>12</v>
      </c>
      <c r="CP407" s="6">
        <f>ROUNDUP(IF($A407=1,CM407/Pieņēmumi!$DO$42,IF($A407=2,CM407/Pieņēmumi!$DO$43,IF($A407=3,CM407/Pieņēmumi!$DO$44,CM407/Pieņēmumi!$DO$45))),$CP$10)</f>
        <v>1</v>
      </c>
      <c r="CQ407" s="6">
        <f t="shared" si="322"/>
        <v>12</v>
      </c>
      <c r="CR407" s="6" t="str">
        <f>IF(AND(CQ407&gt;=0,CQ407&lt;Pieņēmumi!$DO$49),0,
IF(AND(CQ407&gt;=Pieņēmumi!$DO$49,CQ407&lt;Pieņēmumi!$DO$50),"Mazs",
IF(AND(CQ407&gt;=Pieņēmumi!$DO$50,CQ407&lt;Pieņēmumi!$DO$51),"Vidējs","Liels")))</f>
        <v>Vidējs</v>
      </c>
      <c r="CS407" s="9">
        <f>IF(CR407="Mazs",Pieņēmumi!$DO$34*CP407,IF(CR407="Vidējs",Pieņēmumi!$DO$35*CP407,IF(CR407="Liels",Pieņēmumi!$DO$37*CP407,0)))</f>
        <v>1.3888888888888891</v>
      </c>
      <c r="CT407" s="9">
        <f>IF(CR407="Mazs",(Pieņēmumi!$DO$35-Pieņēmumi!$DO$34)*CP407,0)</f>
        <v>0</v>
      </c>
      <c r="CU407" s="6">
        <f t="shared" si="323"/>
        <v>294</v>
      </c>
      <c r="CV407" s="6">
        <f t="shared" si="324"/>
        <v>19</v>
      </c>
      <c r="CW407" s="2">
        <f t="shared" si="325"/>
        <v>15.473684210526315</v>
      </c>
      <c r="CX407" t="str">
        <f t="shared" si="326"/>
        <v>Vidējā</v>
      </c>
    </row>
    <row r="408" spans="1:102" x14ac:dyDescent="0.25">
      <c r="A408" s="5">
        <v>3</v>
      </c>
      <c r="B408" s="23">
        <v>0.30688538686491895</v>
      </c>
      <c r="C408">
        <v>6</v>
      </c>
      <c r="D408">
        <v>0</v>
      </c>
      <c r="E408" s="2">
        <v>0</v>
      </c>
      <c r="F408" s="6">
        <f>ROUNDUP(IF($A408=1,C408/Pieņēmumi!$B$39,IF($A408=2,C408/Pieņēmumi!$B$40,IF($A408=3,C408/Pieņēmumi!$B$41,C408/Pieņēmumi!$B$42))),$F$10)</f>
        <v>1</v>
      </c>
      <c r="G408" s="6">
        <f t="shared" si="311"/>
        <v>6</v>
      </c>
      <c r="H408" s="6" t="str">
        <f>IF(AND(G408&gt;=0,G408&lt;Pieņēmumi!$B$46),0,
IF(AND(G408&gt;= Pieņēmumi!$B$46,G408&lt;Pieņēmumi!$B$47), "Mikro",
IF(AND(G408&gt;=Pieņēmumi!$B$47,G408&lt;Pieņēmumi!$B$48), "Mazs",
IF(AND(G408&gt;=Pieņēmumi!$B$48,G408&lt;Pieņēmumi!$B$49), "Vidējs","Liels"))))</f>
        <v>Mikro</v>
      </c>
      <c r="I408" s="9">
        <f>IF(H408="Mikro",Pieņēmumi!$B$31*F408*0.5,
IF(H408="Mazs",Pieņēmumi!$B$31*F408,
IF(H408="Vidējs",Pieņēmumi!$B$32*F408,
IF(H408="Liels",Pieņēmumi!$B$34*F408,
0))))</f>
        <v>0.35792094615624032</v>
      </c>
      <c r="J408" s="9">
        <f>IF(H408="Mikro",Pieņēmumi!$B$31*F408*0.5,0)</f>
        <v>0.35792094615624032</v>
      </c>
      <c r="K408">
        <v>3</v>
      </c>
      <c r="L408">
        <v>1</v>
      </c>
      <c r="M408" s="2">
        <f t="shared" si="310"/>
        <v>3</v>
      </c>
      <c r="N408" s="6">
        <f>ROUNDUP(IF($A408=1,K408/Pieņēmumi!$L$39,IF($A408=2,K408/Pieņēmumi!$L$40,IF($A408=3,K408/Pieņēmumi!$L$41,K408/Pieņēmumi!$L$42))),$N$10)</f>
        <v>1</v>
      </c>
      <c r="O408" s="6">
        <f t="shared" si="312"/>
        <v>3</v>
      </c>
      <c r="P408" s="6" t="str">
        <f>IF(AND(O408&gt;=0,O408&lt;Pieņēmumi!$L$46),0,
IF(AND(O408&gt;= Pieņēmumi!$L$46,O408&lt;Pieņēmumi!$L$47), "Mikro",
IF(AND(O408&gt;=Pieņēmumi!$L$47,O408&lt;Pieņēmumi!$L$48), "Mazs",
IF(AND(O408&gt;=Pieņēmumi!$L$48,O408&lt;Pieņēmumi!$L$49), "Vidējs","Liels"))))</f>
        <v>Mikro</v>
      </c>
      <c r="Q408" s="9">
        <f>IF(P408="Mikro",Pieņēmumi!$L$31*N408*0.5,
IF(P408="Mazs",Pieņēmumi!$L$31*N408,
IF(P408="Vidējs",Pieņēmumi!$L$32*N408,
IF(P408="Liels",Pieņēmumi!$L$34*N408,
0))))</f>
        <v>0.3734827264239029</v>
      </c>
      <c r="R408" s="9">
        <f>IF(P408="Mikro",Pieņēmumi!$L$31*N408*0.5,0)</f>
        <v>0.3734827264239029</v>
      </c>
      <c r="S408">
        <v>1</v>
      </c>
      <c r="T408">
        <v>0</v>
      </c>
      <c r="U408" s="2">
        <v>0</v>
      </c>
      <c r="V408" s="6">
        <f>ROUNDUP(IF($A408=1,S408/Pieņēmumi!$V$39,IF($A408=2,S408/Pieņēmumi!$V$40,IF($A408=3,S408/Pieņēmumi!$V$41,S408/Pieņēmumi!$V$42))),$V$10)</f>
        <v>1</v>
      </c>
      <c r="W408" s="6">
        <f t="shared" si="313"/>
        <v>1</v>
      </c>
      <c r="X408" s="6" t="str">
        <f>IF(AND(W408&gt;=0,W408&lt;Pieņēmumi!$V$46),0,
IF(AND(W408&gt;= Pieņēmumi!$V$46,W408&lt;Pieņēmumi!$V$47), "Mikro",
IF(AND(W408&gt;=Pieņēmumi!$V$47,W408&lt;Pieņēmumi!$V$48), "Mazs",
IF(AND(W408&gt;=Pieņēmumi!$V$48,W408&lt;Pieņēmumi!$V$49), "Vidējs","Liels"))))</f>
        <v>Mikro</v>
      </c>
      <c r="Y408" s="9">
        <f>IF(X408="Mikro",Pieņēmumi!$V$31*V408*0.5,
IF(X408="Mazs",Pieņēmumi!$V$31*V408,
IF(X408="Vidējs",Pieņēmumi!$V$32*V408,
IF(X408="Liels",Pieņēmumi!$V$34*V408,
0))))</f>
        <v>0.38904450669156554</v>
      </c>
      <c r="Z408" s="9">
        <f>IF(X408="Mikro",Pieņēmumi!$V$31*V408*0.5,0)</f>
        <v>0.38904450669156554</v>
      </c>
      <c r="AA408">
        <v>6</v>
      </c>
      <c r="AB408">
        <v>1</v>
      </c>
      <c r="AC408" s="2">
        <f t="shared" si="328"/>
        <v>6</v>
      </c>
      <c r="AD408" s="6">
        <f>ROUNDUP(IF($A408=1,AA408/Pieņēmumi!$AF$39,IF($A408=2,AA408/Pieņēmumi!$AF$40,IF($A408=3,AA408/Pieņēmumi!$AF$41,AA408/Pieņēmumi!$AF$42))),$AD$10)</f>
        <v>1</v>
      </c>
      <c r="AE408" s="6">
        <f t="shared" si="314"/>
        <v>6</v>
      </c>
      <c r="AF408" s="6" t="str">
        <f>IF(AND(AE408&gt;=0,AE408&lt;Pieņēmumi!$AF$46),0,
IF(AND(AE408&gt;= Pieņēmumi!$AF$46,AE408&lt;Pieņēmumi!$AF$47), "Mikro",
IF(AND(AE408&gt;=Pieņēmumi!$AF$47,AE408&lt;Pieņēmumi!$AF$48), "Mazs",
IF(AND(AE408&gt;=Pieņēmumi!$AF$48,AE408&lt;Pieņēmumi!$AF$49), "Vidējs","Liels"))))</f>
        <v>Mikro</v>
      </c>
      <c r="AG408" s="9">
        <f>IF(AF408="Mikro",Pieņēmumi!$AF$31*AD408*0.5,
IF(AF408="Mazs",Pieņēmumi!$AF$31*AD408,
IF(AF408="Vidējs",Pieņēmumi!$AF$32*AD408,
IF(AF408="Liels",Pieņēmumi!$AF$34*AD408,
0))))</f>
        <v>0.42016806722689076</v>
      </c>
      <c r="AH408" s="9">
        <f>IF(AF408="Mikro",Pieņēmumi!$AF$31*AD408*0.5,0)</f>
        <v>0.42016806722689076</v>
      </c>
      <c r="AI408">
        <v>7</v>
      </c>
      <c r="AJ408">
        <v>1</v>
      </c>
      <c r="AK408" s="2">
        <f t="shared" si="305"/>
        <v>7</v>
      </c>
      <c r="AL408" s="6">
        <f>ROUNDUP(IF($A408=1,AI408/Pieņēmumi!$AR$39,IF($A408=2,AI408/Pieņēmumi!$AR$40,IF($A408=3,AI408/Pieņēmumi!$AR$41,AI408/Pieņēmumi!$AR$42))),$AL$10)</f>
        <v>1</v>
      </c>
      <c r="AM408" s="6">
        <f t="shared" si="315"/>
        <v>7</v>
      </c>
      <c r="AN408" s="6" t="str">
        <f>IF(AND(AM408&gt;=0,AM408&lt;Pieņēmumi!$AR$46),0,
IF(AND(AM408&gt;= Pieņēmumi!$AR$46,AM408&lt;Pieņēmumi!$AR$47), "Mikro",
IF(AND(AM408&gt;=Pieņēmumi!$AR$47,AM408&lt;Pieņēmumi!$AR$48), "Mazs",
IF(AND(AM408&gt;=Pieņēmumi!$AR$48,AM408&lt;Pieņēmumi!$AR$49), "Vidējs","Liels"))))</f>
        <v>Mikro</v>
      </c>
      <c r="AO408" s="9">
        <f>IF(AN408="Mikro",Pieņēmumi!$AR$31*AL408*0.5,
IF(AN408="Mazs",Pieņēmumi!$AR$31*AL408,
IF(AN408="Vidējs",Pieņēmumi!$AR$32*AL408,
IF(AN408="Liels",Pieņēmumi!$AR$34*AL408,
0))))</f>
        <v>0.45129162776221604</v>
      </c>
      <c r="AP408" s="9">
        <f>IF(AN408="Mikro",Pieņēmumi!$AR$31*AL408*0.5,0)</f>
        <v>0.45129162776221604</v>
      </c>
      <c r="AQ408">
        <v>17</v>
      </c>
      <c r="AR408">
        <v>1</v>
      </c>
      <c r="AS408" s="2">
        <f t="shared" si="306"/>
        <v>17</v>
      </c>
      <c r="AT408" s="6">
        <f>ROUNDUP(IF($A408=1,AQ408/Pieņēmumi!$BC$39,IF($A408=2,AQ408/Pieņēmumi!$BC$40,IF($A408=3,AQ408/Pieņēmumi!$BC$41,AQ408/Pieņēmumi!$BC$42))),$AT$10)</f>
        <v>1</v>
      </c>
      <c r="AU408" s="6">
        <f t="shared" si="316"/>
        <v>17</v>
      </c>
      <c r="AV408" s="6" t="str">
        <f>IF(AND(AU408&gt;=0,AU408&lt;Pieņēmumi!$BC$46),0,
IF(AND(AU408&gt;= Pieņēmumi!$BC$46,AU408&lt;Pieņēmumi!$BC$47), "Mikro",
IF(AND(AU408&gt;=Pieņēmumi!$BC$47,AU408&lt;Pieņēmumi!$BC$48), "Mazs",
IF(AND(AU408&gt;=Pieņēmumi!$BC$48,AU408&lt;Pieņēmumi!$BC$49), "Vidējs","Liels"))))</f>
        <v>Vidējs</v>
      </c>
      <c r="AW408" s="9">
        <f>IF(AV408="Mikro",Pieņēmumi!$BC$31*AT408*0.5,
IF(AV408="Mazs",Pieņēmumi!$BC$31*AT408,
IF(AV408="Vidējs",Pieņēmumi!$BC$32*AT408,
IF(AV408="Liels",Pieņēmumi!$BC$34*AT408,
0))))</f>
        <v>1.1627906976744187</v>
      </c>
      <c r="AX408" s="9">
        <f>IF(AV408="Mikro",Pieņēmumi!$BC$31*AT408*0.5,0)</f>
        <v>0</v>
      </c>
      <c r="AY408">
        <v>9</v>
      </c>
      <c r="AZ408">
        <v>1</v>
      </c>
      <c r="BA408" s="2">
        <f t="shared" si="330"/>
        <v>9</v>
      </c>
      <c r="BB408" s="6">
        <f>ROUNDUP(IF($A408=1,AY408/Pieņēmumi!$BN$39,IF($A408=2,AY408/Pieņēmumi!$BN$40,IF($A408=3,AY408/Pieņēmumi!$BN$41,AY408/Pieņēmumi!$BN$42))),$BB$10)</f>
        <v>1</v>
      </c>
      <c r="BC408" s="6">
        <f t="shared" si="317"/>
        <v>9</v>
      </c>
      <c r="BD408" s="6" t="str">
        <f>IF(AND(BC408&gt;=0,BC408&lt;Pieņēmumi!$BN$46),0,
IF(AND(BC408&gt;= Pieņēmumi!$BN$46,BC408&lt;Pieņēmumi!$BN$47), "Mikro",
IF(AND(BC408&gt;=Pieņēmumi!$BN$47,BC408&lt;Pieņēmumi!$BN$48), "Mazs",
IF(AND(BC408&gt;=Pieņēmumi!$BN$48,BC408&lt;Pieņēmumi!$BN$49), "Vidējs","Liels"))))</f>
        <v>Mazs</v>
      </c>
      <c r="BE408" s="9">
        <f>IF(BD408="Mikro",Pieņēmumi!$BN$31*BB408*0.5,
IF(BD408="Mazs",Pieņēmumi!$BN$31*BB408,
IF(BD408="Vidējs",Pieņēmumi!$BN$32*BB408,
IF(BD408="Liels",Pieņēmumi!$BN$34*BB408,
0))))</f>
        <v>1.0270774976657331</v>
      </c>
      <c r="BF408" s="9">
        <f>IF(BD408="Mikro",Pieņēmumi!$BN$31*BB408*0.5,0)</f>
        <v>0</v>
      </c>
      <c r="BG408">
        <v>10</v>
      </c>
      <c r="BH408">
        <v>1</v>
      </c>
      <c r="BI408" s="2">
        <f t="shared" si="308"/>
        <v>10</v>
      </c>
      <c r="BJ408" s="6">
        <f>ROUNDUP(IF($A408=1,BG408/Pieņēmumi!$BY$39,IF($A408=2,BG408/Pieņēmumi!$BY$40,IF($A408=3,BG408/Pieņēmumi!$BY$41,BG408/Pieņēmumi!$BY$42))),$BJ$10)</f>
        <v>1</v>
      </c>
      <c r="BK408" s="6">
        <f t="shared" si="318"/>
        <v>10</v>
      </c>
      <c r="BL408" s="6" t="str">
        <f>IF(AND(BK408&gt;=0,BK408&lt;Pieņēmumi!$BY$46),0,
IF(AND(BK408&gt;= Pieņēmumi!$BY$46,BK408&lt;Pieņēmumi!$BY$47), "Mikro",
IF(AND(BK408&gt;=Pieņēmumi!$BY$47,BK408&lt;Pieņēmumi!$BY$48), "Mazs",
IF(AND(BK408&gt;=Pieņēmumi!$BY$48,BK408&lt;Pieņēmumi!$BY$49), "Vidējs","Liels"))))</f>
        <v>Mazs</v>
      </c>
      <c r="BM408" s="9">
        <f>IF(BL408="Mikro",Pieņēmumi!$BY$31*BJ408*0.5,
IF(BL408="Mazs",Pieņēmumi!$BY$31*BJ408,
IF(BL408="Vidējs",Pieņēmumi!$BY$32*BJ408,
IF(BL408="Liels",Pieņēmumi!$BY$34*BJ408,
0))))</f>
        <v>1.0893246187363834</v>
      </c>
      <c r="BN408" s="9">
        <f>IF(BL408="Mikro",Pieņēmumi!$BY$31*BJ408*0.5,0)</f>
        <v>0</v>
      </c>
      <c r="BO408">
        <v>11</v>
      </c>
      <c r="BP408">
        <v>1</v>
      </c>
      <c r="BQ408" s="2">
        <f t="shared" si="329"/>
        <v>11</v>
      </c>
      <c r="BR408" s="6">
        <f>ROUNDUP(IF($A408=1,BO408/Pieņēmumi!$CJ$39,IF($A408=2,BO408/Pieņēmumi!$CJ$40,IF($A408=3,BO408/Pieņēmumi!$CJ$41,BO408/Pieņēmumi!$CJ$42))),$BR$10)</f>
        <v>1</v>
      </c>
      <c r="BS408" s="6">
        <f t="shared" si="319"/>
        <v>11</v>
      </c>
      <c r="BT408" s="6" t="str">
        <f>IF(AND(BS408&gt;=0,BS408&lt;Pieņēmumi!$CJ$46),0,
IF(AND(BS408&gt;= Pieņēmumi!$CJ$46,BS408&lt;Pieņēmumi!$CJ$47), "Mikro",
IF(AND(BS408&gt;=Pieņēmumi!$CJ$47,BS408&lt;Pieņēmumi!$CJ$48), "Mazs",
IF(AND(BS408&gt;=Pieņēmumi!$CJ$48,BS408&lt;Pieņēmumi!$CJ$49), "Vidējs","Liels"))))</f>
        <v>Mazs</v>
      </c>
      <c r="BU408" s="9">
        <f>IF(BT408="Mikro",Pieņēmumi!$CJ$31*BR408*0.5,
IF(BT408="Mazs",Pieņēmumi!$CJ$31*BR408,
IF(BT408="Vidējs",Pieņēmumi!$CJ$32*BR408,
IF(BT408="Liels",Pieņēmumi!$CJ$34*BR408,
0))))</f>
        <v>1.0893246187363834</v>
      </c>
      <c r="BV408" s="9">
        <f>IF(BT408="Mikro",Pieņēmumi!$CJ$31*BR408*0.5,0)</f>
        <v>0</v>
      </c>
      <c r="BW408">
        <v>0</v>
      </c>
      <c r="BX408">
        <v>0</v>
      </c>
      <c r="BY408" s="2">
        <v>0</v>
      </c>
      <c r="BZ408" s="6">
        <f>ROUNDUP(IF($A408=1,BW408/Pieņēmumi!$CU$42,IF($A408=2,BW408/Pieņēmumi!$CU$43,IF($A408=3,BW408/Pieņēmumi!$CU$44,BW408/Pieņēmumi!$CU$45))),$CH$10)</f>
        <v>0</v>
      </c>
      <c r="CA408" s="6">
        <f t="shared" si="320"/>
        <v>0</v>
      </c>
      <c r="CB408" s="6">
        <f>IF(AND(CA408&gt;=0,CA408&lt;Pieņēmumi!$CU$49),0,
IF(AND(CA408&gt;=Pieņēmumi!$CU$49,CA408&lt;Pieņēmumi!$CU$50),"Mazs",
IF(AND(CA408&gt;=Pieņēmumi!$CU$50,CA408&lt;Pieņēmumi!$CU$51),"Vidējs","Liels")))</f>
        <v>0</v>
      </c>
      <c r="CC408" s="9">
        <f>IF(CB408="Mazs",Pieņēmumi!$CU$34*BZ408,IF(CB408="Vidējs",Pieņēmumi!$CU$35*BZ408,IF(CB408="Liels",Pieņēmumi!$CU$37*BZ408,0)))</f>
        <v>0</v>
      </c>
      <c r="CD408" s="9">
        <f>IF(CB408="Mazs",(Pieņēmumi!$CU$35-Pieņēmumi!$CU$34)*BZ408,0)</f>
        <v>0</v>
      </c>
      <c r="CE408">
        <v>0</v>
      </c>
      <c r="CF408">
        <v>0</v>
      </c>
      <c r="CG408" s="2">
        <v>0</v>
      </c>
      <c r="CH408" s="6">
        <f>ROUNDUP(IF($A408=1,CE408/Pieņēmumi!$DE$42,IF($A408=2,CE408/Pieņēmumi!$DE$43,IF($A408=3,CE408/Pieņēmumi!$DE$44,CE408/Pieņēmumi!$DE$45))),$CH$10)</f>
        <v>0</v>
      </c>
      <c r="CI408" s="6">
        <f t="shared" si="321"/>
        <v>0</v>
      </c>
      <c r="CJ408" s="6">
        <f>IF(AND(CI408&gt;=0,CI408&lt;Pieņēmumi!$DE$49),0,
IF(AND(CI408&gt;=Pieņēmumi!$DE$49,CI408&lt;Pieņēmumi!$DE$50),"Mazs",
IF(AND(CI408&gt;=Pieņēmumi!$DE$50,CI408&lt;Pieņēmumi!$DE$51),"Vidējs","Liels")))</f>
        <v>0</v>
      </c>
      <c r="CK408" s="9">
        <f>IF(CJ408="Mazs",Pieņēmumi!$DE$34*CH408,IF(CJ408="Vidējs",Pieņēmumi!$DE$35*CH408,IF(CJ408="Liels",Pieņēmumi!$DE$37*CH408,0)))</f>
        <v>0</v>
      </c>
      <c r="CL408" s="9">
        <f>IF(CJ408="Mazs",(Pieņēmumi!$DE$35-Pieņēmumi!$DE$34)*CH408,0)</f>
        <v>0</v>
      </c>
      <c r="CM408">
        <v>0</v>
      </c>
      <c r="CN408">
        <v>0</v>
      </c>
      <c r="CO408" s="2">
        <v>0</v>
      </c>
      <c r="CP408" s="6">
        <f>ROUNDUP(IF($A408=1,CM408/Pieņēmumi!$DO$42,IF($A408=2,CM408/Pieņēmumi!$DO$43,IF($A408=3,CM408/Pieņēmumi!$DO$44,CM408/Pieņēmumi!$DO$45))),$CP$10)</f>
        <v>0</v>
      </c>
      <c r="CQ408" s="6">
        <f t="shared" si="322"/>
        <v>0</v>
      </c>
      <c r="CR408" s="6">
        <f>IF(AND(CQ408&gt;=0,CQ408&lt;Pieņēmumi!$DO$49),0,
IF(AND(CQ408&gt;=Pieņēmumi!$DO$49,CQ408&lt;Pieņēmumi!$DO$50),"Mazs",
IF(AND(CQ408&gt;=Pieņēmumi!$DO$50,CQ408&lt;Pieņēmumi!$DO$51),"Vidējs","Liels")))</f>
        <v>0</v>
      </c>
      <c r="CS408" s="9">
        <f>IF(CR408="Mazs",Pieņēmumi!$DO$34*CP408,IF(CR408="Vidējs",Pieņēmumi!$DO$35*CP408,IF(CR408="Liels",Pieņēmumi!$DO$37*CP408,0)))</f>
        <v>0</v>
      </c>
      <c r="CT408" s="9">
        <f>IF(CR408="Mazs",(Pieņēmumi!$DO$35-Pieņēmumi!$DO$34)*CP408,0)</f>
        <v>0</v>
      </c>
      <c r="CU408" s="6">
        <f t="shared" si="323"/>
        <v>70</v>
      </c>
      <c r="CV408" s="6">
        <f t="shared" si="324"/>
        <v>7</v>
      </c>
      <c r="CW408" s="2">
        <f t="shared" si="325"/>
        <v>10</v>
      </c>
      <c r="CX408" t="str">
        <f t="shared" si="326"/>
        <v>Mazā</v>
      </c>
    </row>
    <row r="409" spans="1:102" x14ac:dyDescent="0.25">
      <c r="A409" s="5">
        <v>3</v>
      </c>
      <c r="B409" s="23">
        <v>0.30530983509631293</v>
      </c>
      <c r="C409">
        <v>29</v>
      </c>
      <c r="D409">
        <v>1</v>
      </c>
      <c r="E409" s="2">
        <f t="shared" ref="E409:E425" si="331">C409/D409</f>
        <v>29</v>
      </c>
      <c r="F409" s="6">
        <f>ROUNDUP(IF($A409=1,C409/Pieņēmumi!$B$39,IF($A409=2,C409/Pieņēmumi!$B$40,IF($A409=3,C409/Pieņēmumi!$B$41,C409/Pieņēmumi!$B$42))),$F$10)</f>
        <v>2</v>
      </c>
      <c r="G409" s="6">
        <f t="shared" si="311"/>
        <v>14.5</v>
      </c>
      <c r="H409" s="6" t="str">
        <f>IF(AND(G409&gt;=0,G409&lt;Pieņēmumi!$B$46),0,
IF(AND(G409&gt;= Pieņēmumi!$B$46,G409&lt;Pieņēmumi!$B$47), "Mikro",
IF(AND(G409&gt;=Pieņēmumi!$B$47,G409&lt;Pieņēmumi!$B$48), "Mazs",
IF(AND(G409&gt;=Pieņēmumi!$B$48,G409&lt;Pieņēmumi!$B$49), "Vidējs","Liels"))))</f>
        <v>Vidējs</v>
      </c>
      <c r="I409" s="9">
        <f>IF(H409="Mikro",Pieņēmumi!$B$31*F409*0.5,
IF(H409="Mazs",Pieņēmumi!$B$31*F409,
IF(H409="Vidējs",Pieņēmumi!$B$32*F409,
IF(H409="Liels",Pieņēmumi!$B$34*F409,
0))))</f>
        <v>1.614987080103359</v>
      </c>
      <c r="J409" s="9">
        <f>IF(H409="Mikro",Pieņēmumi!$B$31*F409*0.5,0)</f>
        <v>0</v>
      </c>
      <c r="K409">
        <v>26</v>
      </c>
      <c r="L409">
        <v>1</v>
      </c>
      <c r="M409" s="2">
        <f t="shared" si="310"/>
        <v>26</v>
      </c>
      <c r="N409" s="6">
        <f>ROUNDUP(IF($A409=1,K409/Pieņēmumi!$L$39,IF($A409=2,K409/Pieņēmumi!$L$40,IF($A409=3,K409/Pieņēmumi!$L$41,K409/Pieņēmumi!$L$42))),$N$10)</f>
        <v>2</v>
      </c>
      <c r="O409" s="6">
        <f t="shared" si="312"/>
        <v>13</v>
      </c>
      <c r="P409" s="6" t="str">
        <f>IF(AND(O409&gt;=0,O409&lt;Pieņēmumi!$L$46),0,
IF(AND(O409&gt;= Pieņēmumi!$L$46,O409&lt;Pieņēmumi!$L$47), "Mikro",
IF(AND(O409&gt;=Pieņēmumi!$L$47,O409&lt;Pieņēmumi!$L$48), "Mazs",
IF(AND(O409&gt;=Pieņēmumi!$L$48,O409&lt;Pieņēmumi!$L$49), "Vidējs","Liels"))))</f>
        <v>Vidējs</v>
      </c>
      <c r="Q409" s="9">
        <f>IF(P409="Mikro",Pieņēmumi!$L$31*N409*0.5,
IF(P409="Mazs",Pieņēmumi!$L$31*N409,
IF(P409="Vidējs",Pieņēmumi!$L$32*N409,
IF(P409="Liels",Pieņēmumi!$L$34*N409,
0))))</f>
        <v>1.6795865633074938</v>
      </c>
      <c r="R409" s="9">
        <f>IF(P409="Mikro",Pieņēmumi!$L$31*N409*0.5,0)</f>
        <v>0</v>
      </c>
      <c r="S409">
        <v>16</v>
      </c>
      <c r="T409">
        <v>1</v>
      </c>
      <c r="U409" s="2">
        <f t="shared" ref="U409:U425" si="332">S409/T409</f>
        <v>16</v>
      </c>
      <c r="V409" s="6">
        <f>ROUNDUP(IF($A409=1,S409/Pieņēmumi!$V$39,IF($A409=2,S409/Pieņēmumi!$V$40,IF($A409=3,S409/Pieņēmumi!$V$41,S409/Pieņēmumi!$V$42))),$V$10)</f>
        <v>1</v>
      </c>
      <c r="W409" s="6">
        <f t="shared" si="313"/>
        <v>16</v>
      </c>
      <c r="X409" s="6" t="str">
        <f>IF(AND(W409&gt;=0,W409&lt;Pieņēmumi!$V$46),0,
IF(AND(W409&gt;= Pieņēmumi!$V$46,W409&lt;Pieņēmumi!$V$47), "Mikro",
IF(AND(W409&gt;=Pieņēmumi!$V$47,W409&lt;Pieņēmumi!$V$48), "Mazs",
IF(AND(W409&gt;=Pieņēmumi!$V$48,W409&lt;Pieņēmumi!$V$49), "Vidējs","Liels"))))</f>
        <v>Vidējs</v>
      </c>
      <c r="Y409" s="9">
        <f>IF(X409="Mikro",Pieņēmumi!$V$31*V409*0.5,
IF(X409="Mazs",Pieņēmumi!$V$31*V409,
IF(X409="Vidējs",Pieņēmumi!$V$32*V409,
IF(X409="Liels",Pieņēmumi!$V$34*V409,
0))))</f>
        <v>0.87209302325581406</v>
      </c>
      <c r="Z409" s="9">
        <f>IF(X409="Mikro",Pieņēmumi!$V$31*V409*0.5,0)</f>
        <v>0</v>
      </c>
      <c r="AA409">
        <v>26</v>
      </c>
      <c r="AB409">
        <v>1</v>
      </c>
      <c r="AC409" s="2">
        <f t="shared" si="328"/>
        <v>26</v>
      </c>
      <c r="AD409" s="6">
        <f>ROUNDUP(IF($A409=1,AA409/Pieņēmumi!$AF$39,IF($A409=2,AA409/Pieņēmumi!$AF$40,IF($A409=3,AA409/Pieņēmumi!$AF$41,AA409/Pieņēmumi!$AF$42))),$AD$10)</f>
        <v>2</v>
      </c>
      <c r="AE409" s="6">
        <f t="shared" si="314"/>
        <v>13</v>
      </c>
      <c r="AF409" s="6" t="str">
        <f>IF(AND(AE409&gt;=0,AE409&lt;Pieņēmumi!$AF$46),0,
IF(AND(AE409&gt;= Pieņēmumi!$AF$46,AE409&lt;Pieņēmumi!$AF$47), "Mikro",
IF(AND(AE409&gt;=Pieņēmumi!$AF$47,AE409&lt;Pieņēmumi!$AF$48), "Mazs",
IF(AND(AE409&gt;=Pieņēmumi!$AF$48,AE409&lt;Pieņēmumi!$AF$49), "Vidējs","Liels"))))</f>
        <v>Vidējs</v>
      </c>
      <c r="AG409" s="9">
        <f>IF(AF409="Mikro",Pieņēmumi!$AF$31*AD409*0.5,
IF(AF409="Mazs",Pieņēmumi!$AF$31*AD409,
IF(AF409="Vidējs",Pieņēmumi!$AF$32*AD409,
IF(AF409="Liels",Pieņēmumi!$AF$34*AD409,
0))))</f>
        <v>2.0671834625323</v>
      </c>
      <c r="AH409" s="9">
        <f>IF(AF409="Mikro",Pieņēmumi!$AF$31*AD409*0.5,0)</f>
        <v>0</v>
      </c>
      <c r="AI409">
        <v>16</v>
      </c>
      <c r="AJ409">
        <v>1</v>
      </c>
      <c r="AK409" s="2">
        <f t="shared" si="305"/>
        <v>16</v>
      </c>
      <c r="AL409" s="6">
        <f>ROUNDUP(IF($A409=1,AI409/Pieņēmumi!$AR$39,IF($A409=2,AI409/Pieņēmumi!$AR$40,IF($A409=3,AI409/Pieņēmumi!$AR$41,AI409/Pieņēmumi!$AR$42))),$AL$10)</f>
        <v>1</v>
      </c>
      <c r="AM409" s="6">
        <f t="shared" si="315"/>
        <v>16</v>
      </c>
      <c r="AN409" s="6" t="str">
        <f>IF(AND(AM409&gt;=0,AM409&lt;Pieņēmumi!$AR$46),0,
IF(AND(AM409&gt;= Pieņēmumi!$AR$46,AM409&lt;Pieņēmumi!$AR$47), "Mikro",
IF(AND(AM409&gt;=Pieņēmumi!$AR$47,AM409&lt;Pieņēmumi!$AR$48), "Mazs",
IF(AND(AM409&gt;=Pieņēmumi!$AR$48,AM409&lt;Pieņēmumi!$AR$49), "Vidējs","Liels"))))</f>
        <v>Vidējs</v>
      </c>
      <c r="AO409" s="9">
        <f>IF(AN409="Mikro",Pieņēmumi!$AR$31*AL409*0.5,
IF(AN409="Mazs",Pieņēmumi!$AR$31*AL409,
IF(AN409="Vidējs",Pieņēmumi!$AR$32*AL409,
IF(AN409="Liels",Pieņēmumi!$AR$34*AL409,
0))))</f>
        <v>1.0981912144702843</v>
      </c>
      <c r="AP409" s="9">
        <f>IF(AN409="Mikro",Pieņēmumi!$AR$31*AL409*0.5,0)</f>
        <v>0</v>
      </c>
      <c r="AQ409">
        <v>29</v>
      </c>
      <c r="AR409">
        <v>1</v>
      </c>
      <c r="AS409" s="2">
        <f t="shared" si="306"/>
        <v>29</v>
      </c>
      <c r="AT409" s="6">
        <f>ROUNDUP(IF($A409=1,AQ409/Pieņēmumi!$BC$39,IF($A409=2,AQ409/Pieņēmumi!$BC$40,IF($A409=3,AQ409/Pieņēmumi!$BC$41,AQ409/Pieņēmumi!$BC$42))),$AT$10)</f>
        <v>2</v>
      </c>
      <c r="AU409" s="6">
        <f t="shared" si="316"/>
        <v>14.5</v>
      </c>
      <c r="AV409" s="6" t="str">
        <f>IF(AND(AU409&gt;=0,AU409&lt;Pieņēmumi!$BC$46),0,
IF(AND(AU409&gt;= Pieņēmumi!$BC$46,AU409&lt;Pieņēmumi!$BC$47), "Mikro",
IF(AND(AU409&gt;=Pieņēmumi!$BC$47,AU409&lt;Pieņēmumi!$BC$48), "Mazs",
IF(AND(AU409&gt;=Pieņēmumi!$BC$48,AU409&lt;Pieņēmumi!$BC$49), "Vidējs","Liels"))))</f>
        <v>Vidējs</v>
      </c>
      <c r="AW409" s="9">
        <f>IF(AV409="Mikro",Pieņēmumi!$BC$31*AT409*0.5,
IF(AV409="Mazs",Pieņēmumi!$BC$31*AT409,
IF(AV409="Vidējs",Pieņēmumi!$BC$32*AT409,
IF(AV409="Liels",Pieņēmumi!$BC$34*AT409,
0))))</f>
        <v>2.3255813953488373</v>
      </c>
      <c r="AX409" s="9">
        <f>IF(AV409="Mikro",Pieņēmumi!$BC$31*AT409*0.5,0)</f>
        <v>0</v>
      </c>
      <c r="AY409">
        <v>37</v>
      </c>
      <c r="AZ409">
        <v>2</v>
      </c>
      <c r="BA409" s="2">
        <f t="shared" si="330"/>
        <v>18.5</v>
      </c>
      <c r="BB409" s="6">
        <f>ROUNDUP(IF($A409=1,AY409/Pieņēmumi!$BN$39,IF($A409=2,AY409/Pieņēmumi!$BN$40,IF($A409=3,AY409/Pieņēmumi!$BN$41,AY409/Pieņēmumi!$BN$42))),$BB$10)</f>
        <v>2</v>
      </c>
      <c r="BC409" s="6">
        <f t="shared" si="317"/>
        <v>18.5</v>
      </c>
      <c r="BD409" s="6" t="str">
        <f>IF(AND(BC409&gt;=0,BC409&lt;Pieņēmumi!$BN$46),0,
IF(AND(BC409&gt;= Pieņēmumi!$BN$46,BC409&lt;Pieņēmumi!$BN$47), "Mikro",
IF(AND(BC409&gt;=Pieņēmumi!$BN$47,BC409&lt;Pieņēmumi!$BN$48), "Mazs",
IF(AND(BC409&gt;=Pieņēmumi!$BN$48,BC409&lt;Pieņēmumi!$BN$49), "Vidējs","Liels"))))</f>
        <v>Vidējs</v>
      </c>
      <c r="BE409" s="9">
        <f>IF(BD409="Mikro",Pieņēmumi!$BN$31*BB409*0.5,
IF(BD409="Mazs",Pieņēmumi!$BN$31*BB409,
IF(BD409="Vidējs",Pieņēmumi!$BN$32*BB409,
IF(BD409="Liels",Pieņēmumi!$BN$34*BB409,
0))))</f>
        <v>2.454780361757106</v>
      </c>
      <c r="BF409" s="9">
        <f>IF(BD409="Mikro",Pieņēmumi!$BN$31*BB409*0.5,0)</f>
        <v>0</v>
      </c>
      <c r="BG409">
        <v>26</v>
      </c>
      <c r="BH409">
        <v>1</v>
      </c>
      <c r="BI409" s="2">
        <f t="shared" si="308"/>
        <v>26</v>
      </c>
      <c r="BJ409" s="6">
        <f>ROUNDUP(IF($A409=1,BG409/Pieņēmumi!$BY$39,IF($A409=2,BG409/Pieņēmumi!$BY$40,IF($A409=3,BG409/Pieņēmumi!$BY$41,BG409/Pieņēmumi!$BY$42))),$BJ$10)</f>
        <v>2</v>
      </c>
      <c r="BK409" s="6">
        <f t="shared" si="318"/>
        <v>13</v>
      </c>
      <c r="BL409" s="6" t="str">
        <f>IF(AND(BK409&gt;=0,BK409&lt;Pieņēmumi!$BY$46),0,
IF(AND(BK409&gt;= Pieņēmumi!$BY$46,BK409&lt;Pieņēmumi!$BY$47), "Mikro",
IF(AND(BK409&gt;=Pieņēmumi!$BY$47,BK409&lt;Pieņēmumi!$BY$48), "Mazs",
IF(AND(BK409&gt;=Pieņēmumi!$BY$48,BK409&lt;Pieņēmumi!$BY$49), "Vidējs","Liels"))))</f>
        <v>Vidējs</v>
      </c>
      <c r="BM409" s="9">
        <f>IF(BL409="Mikro",Pieņēmumi!$BY$31*BJ409*0.5,
IF(BL409="Mazs",Pieņēmumi!$BY$31*BJ409,
IF(BL409="Vidējs",Pieņēmumi!$BY$32*BJ409,
IF(BL409="Liels",Pieņēmumi!$BY$34*BJ409,
0))))</f>
        <v>2.5839793281653747</v>
      </c>
      <c r="BN409" s="9">
        <f>IF(BL409="Mikro",Pieņēmumi!$BY$31*BJ409*0.5,0)</f>
        <v>0</v>
      </c>
      <c r="BO409">
        <v>22</v>
      </c>
      <c r="BP409">
        <v>1</v>
      </c>
      <c r="BQ409" s="2">
        <f t="shared" si="329"/>
        <v>22</v>
      </c>
      <c r="BR409" s="6">
        <f>ROUNDUP(IF($A409=1,BO409/Pieņēmumi!$CJ$39,IF($A409=2,BO409/Pieņēmumi!$CJ$40,IF($A409=3,BO409/Pieņēmumi!$CJ$41,BO409/Pieņēmumi!$CJ$42))),$BR$10)</f>
        <v>1</v>
      </c>
      <c r="BS409" s="6">
        <f t="shared" si="319"/>
        <v>22</v>
      </c>
      <c r="BT409" s="6" t="str">
        <f>IF(AND(BS409&gt;=0,BS409&lt;Pieņēmumi!$CJ$46),0,
IF(AND(BS409&gt;= Pieņēmumi!$CJ$46,BS409&lt;Pieņēmumi!$CJ$47), "Mikro",
IF(AND(BS409&gt;=Pieņēmumi!$CJ$47,BS409&lt;Pieņēmumi!$CJ$48), "Mazs",
IF(AND(BS409&gt;=Pieņēmumi!$CJ$48,BS409&lt;Pieņēmumi!$CJ$49), "Vidējs","Liels"))))</f>
        <v>Liels</v>
      </c>
      <c r="BU409" s="9">
        <f>IF(BT409="Mikro",Pieņēmumi!$CJ$31*BR409*0.5,
IF(BT409="Mazs",Pieņēmumi!$CJ$31*BR409,
IF(BT409="Vidējs",Pieņēmumi!$CJ$32*BR409,
IF(BT409="Liels",Pieņēmumi!$CJ$34*BR409,
0))))</f>
        <v>1.6955266955266954</v>
      </c>
      <c r="BV409" s="9">
        <f>IF(BT409="Mikro",Pieņēmumi!$CJ$31*BR409*0.5,0)</f>
        <v>0</v>
      </c>
      <c r="BW409">
        <v>19</v>
      </c>
      <c r="BX409">
        <v>1</v>
      </c>
      <c r="BY409" s="2">
        <f>BW409/BX409</f>
        <v>19</v>
      </c>
      <c r="BZ409" s="6">
        <f>ROUNDUP(IF($A409=1,BW409/Pieņēmumi!$CU$42,IF($A409=2,BW409/Pieņēmumi!$CU$43,IF($A409=3,BW409/Pieņēmumi!$CU$44,BW409/Pieņēmumi!$CU$45))),$CH$10)</f>
        <v>1</v>
      </c>
      <c r="CA409" s="6">
        <f t="shared" si="320"/>
        <v>19</v>
      </c>
      <c r="CB409" s="6" t="str">
        <f>IF(AND(CA409&gt;=0,CA409&lt;Pieņēmumi!$CU$49),0,
IF(AND(CA409&gt;=Pieņēmumi!$CU$49,CA409&lt;Pieņēmumi!$CU$50),"Mazs",
IF(AND(CA409&gt;=Pieņēmumi!$CU$50,CA409&lt;Pieņēmumi!$CU$51),"Vidējs","Liels")))</f>
        <v>Vidējs</v>
      </c>
      <c r="CC409" s="9">
        <f>IF(CB409="Mazs",Pieņēmumi!$CU$34*BZ409,IF(CB409="Vidējs",Pieņēmumi!$CU$35*BZ409,IF(CB409="Liels",Pieņēmumi!$CU$37*BZ409,0)))</f>
        <v>1.3888888888888891</v>
      </c>
      <c r="CD409" s="9">
        <f>IF(CB409="Mazs",(Pieņēmumi!$CU$35-Pieņēmumi!$CU$34)*BZ409,0)</f>
        <v>0</v>
      </c>
      <c r="CE409">
        <v>14</v>
      </c>
      <c r="CF409">
        <v>1</v>
      </c>
      <c r="CG409" s="2">
        <f>CE409/CF409</f>
        <v>14</v>
      </c>
      <c r="CH409" s="6">
        <f>ROUNDUP(IF($A409=1,CE409/Pieņēmumi!$DE$42,IF($A409=2,CE409/Pieņēmumi!$DE$43,IF($A409=3,CE409/Pieņēmumi!$DE$44,CE409/Pieņēmumi!$DE$45))),$CH$10)</f>
        <v>1</v>
      </c>
      <c r="CI409" s="6">
        <f t="shared" si="321"/>
        <v>14</v>
      </c>
      <c r="CJ409" s="6" t="str">
        <f>IF(AND(CI409&gt;=0,CI409&lt;Pieņēmumi!$DE$49),0,
IF(AND(CI409&gt;=Pieņēmumi!$DE$49,CI409&lt;Pieņēmumi!$DE$50),"Mazs",
IF(AND(CI409&gt;=Pieņēmumi!$DE$50,CI409&lt;Pieņēmumi!$DE$51),"Vidējs","Liels")))</f>
        <v>Vidējs</v>
      </c>
      <c r="CK409" s="9">
        <f>IF(CJ409="Mazs",Pieņēmumi!$DE$34*CH409,IF(CJ409="Vidējs",Pieņēmumi!$DE$35*CH409,IF(CJ409="Liels",Pieņēmumi!$DE$37*CH409,0)))</f>
        <v>1.3888888888888891</v>
      </c>
      <c r="CL409" s="9">
        <f>IF(CJ409="Mazs",(Pieņēmumi!$DE$35-Pieņēmumi!$DE$34)*CH409,0)</f>
        <v>0</v>
      </c>
      <c r="CM409">
        <v>11</v>
      </c>
      <c r="CN409">
        <v>1</v>
      </c>
      <c r="CO409" s="2">
        <f>CM409/CN409</f>
        <v>11</v>
      </c>
      <c r="CP409" s="6">
        <f>ROUNDUP(IF($A409=1,CM409/Pieņēmumi!$DO$42,IF($A409=2,CM409/Pieņēmumi!$DO$43,IF($A409=3,CM409/Pieņēmumi!$DO$44,CM409/Pieņēmumi!$DO$45))),$CP$10)</f>
        <v>1</v>
      </c>
      <c r="CQ409" s="6">
        <f t="shared" si="322"/>
        <v>11</v>
      </c>
      <c r="CR409" s="6" t="str">
        <f>IF(AND(CQ409&gt;=0,CQ409&lt;Pieņēmumi!$DO$49),0,
IF(AND(CQ409&gt;=Pieņēmumi!$DO$49,CQ409&lt;Pieņēmumi!$DO$50),"Mazs",
IF(AND(CQ409&gt;=Pieņēmumi!$DO$50,CQ409&lt;Pieņēmumi!$DO$51),"Vidējs","Liels")))</f>
        <v>Mazs</v>
      </c>
      <c r="CS409" s="9">
        <f>IF(CR409="Mazs",Pieņēmumi!$DO$34*CP409,IF(CR409="Vidējs",Pieņēmumi!$DO$35*CP409,IF(CR409="Liels",Pieņēmumi!$DO$37*CP409,0)))</f>
        <v>1.151571739807034</v>
      </c>
      <c r="CT409" s="9">
        <f>IF(CR409="Mazs",(Pieņēmumi!$DO$35-Pieņēmumi!$DO$34)*CP409,0)</f>
        <v>0.23731714908185508</v>
      </c>
      <c r="CU409" s="6">
        <f t="shared" si="323"/>
        <v>271</v>
      </c>
      <c r="CV409" s="6">
        <f t="shared" si="324"/>
        <v>13</v>
      </c>
      <c r="CW409" s="2">
        <f t="shared" si="325"/>
        <v>20.846153846153847</v>
      </c>
      <c r="CX409" t="str">
        <f t="shared" si="326"/>
        <v>Vidējā</v>
      </c>
    </row>
    <row r="410" spans="1:102" x14ac:dyDescent="0.25">
      <c r="A410" s="5">
        <v>1</v>
      </c>
      <c r="B410" s="23">
        <v>0.30496311136137566</v>
      </c>
      <c r="C410">
        <v>112</v>
      </c>
      <c r="D410">
        <v>4</v>
      </c>
      <c r="E410" s="2">
        <f t="shared" si="331"/>
        <v>28</v>
      </c>
      <c r="F410" s="6">
        <f>ROUNDUP(IF($A410=1,C410/Pieņēmumi!$B$39,IF($A410=2,C410/Pieņēmumi!$B$40,IF($A410=3,C410/Pieņēmumi!$B$41,C410/Pieņēmumi!$B$42))),$F$10)</f>
        <v>6</v>
      </c>
      <c r="G410" s="6">
        <f t="shared" si="311"/>
        <v>18.666666666666668</v>
      </c>
      <c r="H410" s="6" t="str">
        <f>IF(AND(G410&gt;=0,G410&lt;Pieņēmumi!$B$46),0,
IF(AND(G410&gt;= Pieņēmumi!$B$46,G410&lt;Pieņēmumi!$B$47), "Mikro",
IF(AND(G410&gt;=Pieņēmumi!$B$47,G410&lt;Pieņēmumi!$B$48), "Mazs",
IF(AND(G410&gt;=Pieņēmumi!$B$48,G410&lt;Pieņēmumi!$B$49), "Vidējs","Liels"))))</f>
        <v>Vidējs</v>
      </c>
      <c r="I410" s="9">
        <f>IF(H410="Mikro",Pieņēmumi!$B$31*F410*0.5,
IF(H410="Mazs",Pieņēmumi!$B$31*F410,
IF(H410="Vidējs",Pieņēmumi!$B$32*F410,
IF(H410="Liels",Pieņēmumi!$B$34*F410,
0))))</f>
        <v>4.8449612403100772</v>
      </c>
      <c r="J410" s="9">
        <f>IF(H410="Mikro",Pieņēmumi!$B$31*F410*0.5,0)</f>
        <v>0</v>
      </c>
      <c r="K410">
        <v>80</v>
      </c>
      <c r="L410">
        <v>3</v>
      </c>
      <c r="M410" s="2">
        <f t="shared" si="310"/>
        <v>26.666666666666668</v>
      </c>
      <c r="N410" s="6">
        <f>ROUNDUP(IF($A410=1,K410/Pieņēmumi!$L$39,IF($A410=2,K410/Pieņēmumi!$L$40,IF($A410=3,K410/Pieņēmumi!$L$41,K410/Pieņēmumi!$L$42))),$N$10)</f>
        <v>4</v>
      </c>
      <c r="O410" s="6">
        <f t="shared" si="312"/>
        <v>20</v>
      </c>
      <c r="P410" s="6" t="str">
        <f>IF(AND(O410&gt;=0,O410&lt;Pieņēmumi!$L$46),0,
IF(AND(O410&gt;= Pieņēmumi!$L$46,O410&lt;Pieņēmumi!$L$47), "Mikro",
IF(AND(O410&gt;=Pieņēmumi!$L$47,O410&lt;Pieņēmumi!$L$48), "Mazs",
IF(AND(O410&gt;=Pieņēmumi!$L$48,O410&lt;Pieņēmumi!$L$49), "Vidējs","Liels"))))</f>
        <v>Vidējs</v>
      </c>
      <c r="Q410" s="9">
        <f>IF(P410="Mikro",Pieņēmumi!$L$31*N410*0.5,
IF(P410="Mazs",Pieņēmumi!$L$31*N410,
IF(P410="Vidējs",Pieņēmumi!$L$32*N410,
IF(P410="Liels",Pieņēmumi!$L$34*N410,
0))))</f>
        <v>3.3591731266149876</v>
      </c>
      <c r="R410" s="9">
        <f>IF(P410="Mikro",Pieņēmumi!$L$31*N410*0.5,0)</f>
        <v>0</v>
      </c>
      <c r="S410">
        <v>69</v>
      </c>
      <c r="T410">
        <v>3</v>
      </c>
      <c r="U410" s="2">
        <f t="shared" si="332"/>
        <v>23</v>
      </c>
      <c r="V410" s="6">
        <f>ROUNDUP(IF($A410=1,S410/Pieņēmumi!$V$39,IF($A410=2,S410/Pieņēmumi!$V$40,IF($A410=3,S410/Pieņēmumi!$V$41,S410/Pieņēmumi!$V$42))),$V$10)</f>
        <v>4</v>
      </c>
      <c r="W410" s="6">
        <f t="shared" si="313"/>
        <v>17.25</v>
      </c>
      <c r="X410" s="6" t="str">
        <f>IF(AND(W410&gt;=0,W410&lt;Pieņēmumi!$V$46),0,
IF(AND(W410&gt;= Pieņēmumi!$V$46,W410&lt;Pieņēmumi!$V$47), "Mikro",
IF(AND(W410&gt;=Pieņēmumi!$V$47,W410&lt;Pieņēmumi!$V$48), "Mazs",
IF(AND(W410&gt;=Pieņēmumi!$V$48,W410&lt;Pieņēmumi!$V$49), "Vidējs","Liels"))))</f>
        <v>Vidējs</v>
      </c>
      <c r="Y410" s="9">
        <f>IF(X410="Mikro",Pieņēmumi!$V$31*V410*0.5,
IF(X410="Mazs",Pieņēmumi!$V$31*V410,
IF(X410="Vidējs",Pieņēmumi!$V$32*V410,
IF(X410="Liels",Pieņēmumi!$V$34*V410,
0))))</f>
        <v>3.4883720930232562</v>
      </c>
      <c r="Z410" s="9">
        <f>IF(X410="Mikro",Pieņēmumi!$V$31*V410*0.5,0)</f>
        <v>0</v>
      </c>
      <c r="AA410">
        <v>77</v>
      </c>
      <c r="AB410">
        <v>3</v>
      </c>
      <c r="AC410" s="2">
        <f t="shared" si="328"/>
        <v>25.666666666666668</v>
      </c>
      <c r="AD410" s="6">
        <f>ROUNDUP(IF($A410=1,AA410/Pieņēmumi!$AF$39,IF($A410=2,AA410/Pieņēmumi!$AF$40,IF($A410=3,AA410/Pieņēmumi!$AF$41,AA410/Pieņēmumi!$AF$42))),$AD$10)</f>
        <v>4</v>
      </c>
      <c r="AE410" s="6">
        <f t="shared" si="314"/>
        <v>19.25</v>
      </c>
      <c r="AF410" s="6" t="str">
        <f>IF(AND(AE410&gt;=0,AE410&lt;Pieņēmumi!$AF$46),0,
IF(AND(AE410&gt;= Pieņēmumi!$AF$46,AE410&lt;Pieņēmumi!$AF$47), "Mikro",
IF(AND(AE410&gt;=Pieņēmumi!$AF$47,AE410&lt;Pieņēmumi!$AF$48), "Mazs",
IF(AND(AE410&gt;=Pieņēmumi!$AF$48,AE410&lt;Pieņēmumi!$AF$49), "Vidējs","Liels"))))</f>
        <v>Vidējs</v>
      </c>
      <c r="AG410" s="9">
        <f>IF(AF410="Mikro",Pieņēmumi!$AF$31*AD410*0.5,
IF(AF410="Mazs",Pieņēmumi!$AF$31*AD410,
IF(AF410="Vidējs",Pieņēmumi!$AF$32*AD410,
IF(AF410="Liels",Pieņēmumi!$AF$34*AD410,
0))))</f>
        <v>4.1343669250646</v>
      </c>
      <c r="AH410" s="9">
        <f>IF(AF410="Mikro",Pieņēmumi!$AF$31*AD410*0.5,0)</f>
        <v>0</v>
      </c>
      <c r="AI410">
        <v>85</v>
      </c>
      <c r="AJ410">
        <v>3</v>
      </c>
      <c r="AK410" s="2">
        <f t="shared" si="305"/>
        <v>28.333333333333332</v>
      </c>
      <c r="AL410" s="6">
        <f>ROUNDUP(IF($A410=1,AI410/Pieņēmumi!$AR$39,IF($A410=2,AI410/Pieņēmumi!$AR$40,IF($A410=3,AI410/Pieņēmumi!$AR$41,AI410/Pieņēmumi!$AR$42))),$AL$10)</f>
        <v>4</v>
      </c>
      <c r="AM410" s="6">
        <f t="shared" si="315"/>
        <v>21.25</v>
      </c>
      <c r="AN410" s="6" t="str">
        <f>IF(AND(AM410&gt;=0,AM410&lt;Pieņēmumi!$AR$46),0,
IF(AND(AM410&gt;= Pieņēmumi!$AR$46,AM410&lt;Pieņēmumi!$AR$47), "Mikro",
IF(AND(AM410&gt;=Pieņēmumi!$AR$47,AM410&lt;Pieņēmumi!$AR$48), "Mazs",
IF(AND(AM410&gt;=Pieņēmumi!$AR$48,AM410&lt;Pieņēmumi!$AR$49), "Vidējs","Liels"))))</f>
        <v>Liels</v>
      </c>
      <c r="AO410" s="9">
        <f>IF(AN410="Mikro",Pieņēmumi!$AR$31*AL410*0.5,
IF(AN410="Mazs",Pieņēmumi!$AR$31*AL410,
IF(AN410="Vidējs",Pieņēmumi!$AR$32*AL410,
IF(AN410="Liels",Pieņēmumi!$AR$34*AL410,
0))))</f>
        <v>5.4834054834054831</v>
      </c>
      <c r="AP410" s="9">
        <f>IF(AN410="Mikro",Pieņēmumi!$AR$31*AL410*0.5,0)</f>
        <v>0</v>
      </c>
      <c r="AQ410">
        <v>92</v>
      </c>
      <c r="AR410">
        <v>3</v>
      </c>
      <c r="AS410" s="2">
        <f t="shared" si="306"/>
        <v>30.666666666666668</v>
      </c>
      <c r="AT410" s="6">
        <f>ROUNDUP(IF($A410=1,AQ410/Pieņēmumi!$BC$39,IF($A410=2,AQ410/Pieņēmumi!$BC$40,IF($A410=3,AQ410/Pieņēmumi!$BC$41,AQ410/Pieņēmumi!$BC$42))),$AT$10)</f>
        <v>4</v>
      </c>
      <c r="AU410" s="6">
        <f t="shared" si="316"/>
        <v>23</v>
      </c>
      <c r="AV410" s="6" t="str">
        <f>IF(AND(AU410&gt;=0,AU410&lt;Pieņēmumi!$BC$46),0,
IF(AND(AU410&gt;= Pieņēmumi!$BC$46,AU410&lt;Pieņēmumi!$BC$47), "Mikro",
IF(AND(AU410&gt;=Pieņēmumi!$BC$47,AU410&lt;Pieņēmumi!$BC$48), "Mazs",
IF(AND(AU410&gt;=Pieņēmumi!$BC$48,AU410&lt;Pieņēmumi!$BC$49), "Vidējs","Liels"))))</f>
        <v>Liels</v>
      </c>
      <c r="AW410" s="9">
        <f>IF(AV410="Mikro",Pieņēmumi!$BC$31*AT410*0.5,
IF(AV410="Mazs",Pieņēmumi!$BC$31*AT410,
IF(AV410="Vidējs",Pieņēmumi!$BC$32*AT410,
IF(AV410="Liels",Pieņēmumi!$BC$34*AT410,
0))))</f>
        <v>6.0606060606060606</v>
      </c>
      <c r="AX410" s="9">
        <f>IF(AV410="Mikro",Pieņēmumi!$BC$31*AT410*0.5,0)</f>
        <v>0</v>
      </c>
      <c r="AY410">
        <v>84</v>
      </c>
      <c r="AZ410">
        <v>3</v>
      </c>
      <c r="BA410" s="2">
        <f t="shared" si="330"/>
        <v>28</v>
      </c>
      <c r="BB410" s="6">
        <f>ROUNDUP(IF($A410=1,AY410/Pieņēmumi!$BN$39,IF($A410=2,AY410/Pieņēmumi!$BN$40,IF($A410=3,AY410/Pieņēmumi!$BN$41,AY410/Pieņēmumi!$BN$42))),$BB$10)</f>
        <v>4</v>
      </c>
      <c r="BC410" s="6">
        <f t="shared" si="317"/>
        <v>21</v>
      </c>
      <c r="BD410" s="6" t="str">
        <f>IF(AND(BC410&gt;=0,BC410&lt;Pieņēmumi!$BN$46),0,
IF(AND(BC410&gt;= Pieņēmumi!$BN$46,BC410&lt;Pieņēmumi!$BN$47), "Mikro",
IF(AND(BC410&gt;=Pieņēmumi!$BN$47,BC410&lt;Pieņēmumi!$BN$48), "Mazs",
IF(AND(BC410&gt;=Pieņēmumi!$BN$48,BC410&lt;Pieņēmumi!$BN$49), "Vidējs","Liels"))))</f>
        <v>Liels</v>
      </c>
      <c r="BE410" s="9">
        <f>IF(BD410="Mikro",Pieņēmumi!$BN$31*BB410*0.5,
IF(BD410="Mazs",Pieņēmumi!$BN$31*BB410,
IF(BD410="Vidējs",Pieņēmumi!$BN$32*BB410,
IF(BD410="Liels",Pieņēmumi!$BN$34*BB410,
0))))</f>
        <v>6.3492063492063489</v>
      </c>
      <c r="BF410" s="9">
        <f>IF(BD410="Mikro",Pieņēmumi!$BN$31*BB410*0.5,0)</f>
        <v>0</v>
      </c>
      <c r="BG410">
        <v>70</v>
      </c>
      <c r="BH410">
        <v>3</v>
      </c>
      <c r="BI410" s="2">
        <f t="shared" si="308"/>
        <v>23.333333333333332</v>
      </c>
      <c r="BJ410" s="6">
        <f>ROUNDUP(IF($A410=1,BG410/Pieņēmumi!$BY$39,IF($A410=2,BG410/Pieņēmumi!$BY$40,IF($A410=3,BG410/Pieņēmumi!$BY$41,BG410/Pieņēmumi!$BY$42))),$BJ$10)</f>
        <v>3</v>
      </c>
      <c r="BK410" s="6">
        <f t="shared" si="318"/>
        <v>23.333333333333332</v>
      </c>
      <c r="BL410" s="6" t="str">
        <f>IF(AND(BK410&gt;=0,BK410&lt;Pieņēmumi!$BY$46),0,
IF(AND(BK410&gt;= Pieņēmumi!$BY$46,BK410&lt;Pieņēmumi!$BY$47), "Mikro",
IF(AND(BK410&gt;=Pieņēmumi!$BY$47,BK410&lt;Pieņēmumi!$BY$48), "Mazs",
IF(AND(BK410&gt;=Pieņēmumi!$BY$48,BK410&lt;Pieņēmumi!$BY$49), "Vidējs","Liels"))))</f>
        <v>Liels</v>
      </c>
      <c r="BM410" s="9">
        <f>IF(BL410="Mikro",Pieņēmumi!$BY$31*BJ410*0.5,
IF(BL410="Mazs",Pieņēmumi!$BY$31*BJ410,
IF(BL410="Vidējs",Pieņēmumi!$BY$32*BJ410,
IF(BL410="Liels",Pieņēmumi!$BY$34*BJ410,
0))))</f>
        <v>4.9783549783549779</v>
      </c>
      <c r="BN410" s="9">
        <f>IF(BL410="Mikro",Pieņēmumi!$BY$31*BJ410*0.5,0)</f>
        <v>0</v>
      </c>
      <c r="BO410">
        <v>65</v>
      </c>
      <c r="BP410">
        <v>3</v>
      </c>
      <c r="BQ410" s="2">
        <f t="shared" si="329"/>
        <v>21.666666666666668</v>
      </c>
      <c r="BR410" s="6">
        <f>ROUNDUP(IF($A410=1,BO410/Pieņēmumi!$CJ$39,IF($A410=2,BO410/Pieņēmumi!$CJ$40,IF($A410=3,BO410/Pieņēmumi!$CJ$41,BO410/Pieņēmumi!$CJ$42))),$BR$10)</f>
        <v>3</v>
      </c>
      <c r="BS410" s="6">
        <f t="shared" si="319"/>
        <v>21.666666666666668</v>
      </c>
      <c r="BT410" s="6" t="str">
        <f>IF(AND(BS410&gt;=0,BS410&lt;Pieņēmumi!$CJ$46),0,
IF(AND(BS410&gt;= Pieņēmumi!$CJ$46,BS410&lt;Pieņēmumi!$CJ$47), "Mikro",
IF(AND(BS410&gt;=Pieņēmumi!$CJ$47,BS410&lt;Pieņēmumi!$CJ$48), "Mazs",
IF(AND(BS410&gt;=Pieņēmumi!$CJ$48,BS410&lt;Pieņēmumi!$CJ$49), "Vidējs","Liels"))))</f>
        <v>Liels</v>
      </c>
      <c r="BU410" s="9">
        <f>IF(BT410="Mikro",Pieņēmumi!$CJ$31*BR410*0.5,
IF(BT410="Mazs",Pieņēmumi!$CJ$31*BR410,
IF(BT410="Vidējs",Pieņēmumi!$CJ$32*BR410,
IF(BT410="Liels",Pieņēmumi!$CJ$34*BR410,
0))))</f>
        <v>5.0865800865800868</v>
      </c>
      <c r="BV410" s="9">
        <f>IF(BT410="Mikro",Pieņēmumi!$CJ$31*BR410*0.5,0)</f>
        <v>0</v>
      </c>
      <c r="BW410">
        <v>61</v>
      </c>
      <c r="BX410">
        <v>2</v>
      </c>
      <c r="BY410" s="2">
        <f>BW410/BX410</f>
        <v>30.5</v>
      </c>
      <c r="BZ410" s="6">
        <f>ROUNDUP(IF($A410=1,BW410/Pieņēmumi!$CU$42,IF($A410=2,BW410/Pieņēmumi!$CU$43,IF($A410=3,BW410/Pieņēmumi!$CU$44,BW410/Pieņēmumi!$CU$45))),$CH$10)</f>
        <v>3</v>
      </c>
      <c r="CA410" s="6">
        <f t="shared" si="320"/>
        <v>20.333333333333332</v>
      </c>
      <c r="CB410" s="6" t="str">
        <f>IF(AND(CA410&gt;=0,CA410&lt;Pieņēmumi!$CU$49),0,
IF(AND(CA410&gt;=Pieņēmumi!$CU$49,CA410&lt;Pieņēmumi!$CU$50),"Mazs",
IF(AND(CA410&gt;=Pieņēmumi!$CU$50,CA410&lt;Pieņēmumi!$CU$51),"Vidējs","Liels")))</f>
        <v>Vidējs</v>
      </c>
      <c r="CC410" s="9">
        <f>IF(CB410="Mazs",Pieņēmumi!$CU$34*BZ410,IF(CB410="Vidējs",Pieņēmumi!$CU$35*BZ410,IF(CB410="Liels",Pieņēmumi!$CU$37*BZ410,0)))</f>
        <v>4.166666666666667</v>
      </c>
      <c r="CD410" s="9">
        <f>IF(CB410="Mazs",(Pieņēmumi!$CU$35-Pieņēmumi!$CU$34)*BZ410,0)</f>
        <v>0</v>
      </c>
      <c r="CE410">
        <v>40</v>
      </c>
      <c r="CF410">
        <v>2</v>
      </c>
      <c r="CG410" s="2">
        <f>CE410/CF410</f>
        <v>20</v>
      </c>
      <c r="CH410" s="6">
        <f>ROUNDUP(IF($A410=1,CE410/Pieņēmumi!$DE$42,IF($A410=2,CE410/Pieņēmumi!$DE$43,IF($A410=3,CE410/Pieņēmumi!$DE$44,CE410/Pieņēmumi!$DE$45))),$CH$10)</f>
        <v>2</v>
      </c>
      <c r="CI410" s="6">
        <f t="shared" si="321"/>
        <v>20</v>
      </c>
      <c r="CJ410" s="6" t="str">
        <f>IF(AND(CI410&gt;=0,CI410&lt;Pieņēmumi!$DE$49),0,
IF(AND(CI410&gt;=Pieņēmumi!$DE$49,CI410&lt;Pieņēmumi!$DE$50),"Mazs",
IF(AND(CI410&gt;=Pieņēmumi!$DE$50,CI410&lt;Pieņēmumi!$DE$51),"Vidējs","Liels")))</f>
        <v>Vidējs</v>
      </c>
      <c r="CK410" s="9">
        <f>IF(CJ410="Mazs",Pieņēmumi!$DE$34*CH410,IF(CJ410="Vidējs",Pieņēmumi!$DE$35*CH410,IF(CJ410="Liels",Pieņēmumi!$DE$37*CH410,0)))</f>
        <v>2.7777777777777781</v>
      </c>
      <c r="CL410" s="9">
        <f>IF(CJ410="Mazs",(Pieņēmumi!$DE$35-Pieņēmumi!$DE$34)*CH410,0)</f>
        <v>0</v>
      </c>
      <c r="CM410">
        <v>44</v>
      </c>
      <c r="CN410">
        <v>2</v>
      </c>
      <c r="CO410" s="2">
        <f>CM410/CN410</f>
        <v>22</v>
      </c>
      <c r="CP410" s="6">
        <f>ROUNDUP(IF($A410=1,CM410/Pieņēmumi!$DO$42,IF($A410=2,CM410/Pieņēmumi!$DO$43,IF($A410=3,CM410/Pieņēmumi!$DO$44,CM410/Pieņēmumi!$DO$45))),$CP$10)</f>
        <v>2</v>
      </c>
      <c r="CQ410" s="6">
        <f t="shared" si="322"/>
        <v>22</v>
      </c>
      <c r="CR410" s="6" t="str">
        <f>IF(AND(CQ410&gt;=0,CQ410&lt;Pieņēmumi!$DO$49),0,
IF(AND(CQ410&gt;=Pieņēmumi!$DO$49,CQ410&lt;Pieņēmumi!$DO$50),"Mazs",
IF(AND(CQ410&gt;=Pieņēmumi!$DO$50,CQ410&lt;Pieņēmumi!$DO$51),"Vidējs","Liels")))</f>
        <v>Liels</v>
      </c>
      <c r="CS410" s="9">
        <f>IF(CR410="Mazs",Pieņēmumi!$DO$34*CP410,IF(CR410="Vidējs",Pieņēmumi!$DO$35*CP410,IF(CR410="Liels",Pieņēmumi!$DO$37*CP410,0)))</f>
        <v>3.535353535353535</v>
      </c>
      <c r="CT410" s="9">
        <f>IF(CR410="Mazs",(Pieņēmumi!$DO$35-Pieņēmumi!$DO$34)*CP410,0)</f>
        <v>0</v>
      </c>
      <c r="CU410" s="6">
        <f t="shared" si="323"/>
        <v>879</v>
      </c>
      <c r="CV410" s="6">
        <f t="shared" si="324"/>
        <v>34</v>
      </c>
      <c r="CW410" s="2">
        <f t="shared" si="325"/>
        <v>25.852941176470587</v>
      </c>
      <c r="CX410" t="str">
        <f t="shared" si="326"/>
        <v>Lielā</v>
      </c>
    </row>
    <row r="411" spans="1:102" x14ac:dyDescent="0.25">
      <c r="A411" s="5">
        <v>3</v>
      </c>
      <c r="B411" s="23">
        <v>0.30085593654063147</v>
      </c>
      <c r="C411">
        <v>12</v>
      </c>
      <c r="D411">
        <v>1</v>
      </c>
      <c r="E411" s="2">
        <f t="shared" si="331"/>
        <v>12</v>
      </c>
      <c r="F411" s="6">
        <f>ROUNDUP(IF($A411=1,C411/Pieņēmumi!$B$39,IF($A411=2,C411/Pieņēmumi!$B$40,IF($A411=3,C411/Pieņēmumi!$B$41,C411/Pieņēmumi!$B$42))),$F$10)</f>
        <v>1</v>
      </c>
      <c r="G411" s="6">
        <f t="shared" si="311"/>
        <v>12</v>
      </c>
      <c r="H411" s="6" t="str">
        <f>IF(AND(G411&gt;=0,G411&lt;Pieņēmumi!$B$46),0,
IF(AND(G411&gt;= Pieņēmumi!$B$46,G411&lt;Pieņēmumi!$B$47), "Mikro",
IF(AND(G411&gt;=Pieņēmumi!$B$47,G411&lt;Pieņēmumi!$B$48), "Mazs",
IF(AND(G411&gt;=Pieņēmumi!$B$48,G411&lt;Pieņēmumi!$B$49), "Vidējs","Liels"))))</f>
        <v>Vidējs</v>
      </c>
      <c r="I411" s="9">
        <f>IF(H411="Mikro",Pieņēmumi!$B$31*F411*0.5,
IF(H411="Mazs",Pieņēmumi!$B$31*F411,
IF(H411="Vidējs",Pieņēmumi!$B$32*F411,
IF(H411="Liels",Pieņēmumi!$B$34*F411,
0))))</f>
        <v>0.8074935400516795</v>
      </c>
      <c r="J411" s="9">
        <f>IF(H411="Mikro",Pieņēmumi!$B$31*F411*0.5,0)</f>
        <v>0</v>
      </c>
      <c r="K411">
        <v>11</v>
      </c>
      <c r="L411">
        <v>1</v>
      </c>
      <c r="M411" s="2">
        <f t="shared" si="310"/>
        <v>11</v>
      </c>
      <c r="N411" s="6">
        <f>ROUNDUP(IF($A411=1,K411/Pieņēmumi!$L$39,IF($A411=2,K411/Pieņēmumi!$L$40,IF($A411=3,K411/Pieņēmumi!$L$41,K411/Pieņēmumi!$L$42))),$N$10)</f>
        <v>1</v>
      </c>
      <c r="O411" s="6">
        <f t="shared" si="312"/>
        <v>11</v>
      </c>
      <c r="P411" s="6" t="str">
        <f>IF(AND(O411&gt;=0,O411&lt;Pieņēmumi!$L$46),0,
IF(AND(O411&gt;= Pieņēmumi!$L$46,O411&lt;Pieņēmumi!$L$47), "Mikro",
IF(AND(O411&gt;=Pieņēmumi!$L$47,O411&lt;Pieņēmumi!$L$48), "Mazs",
IF(AND(O411&gt;=Pieņēmumi!$L$48,O411&lt;Pieņēmumi!$L$49), "Vidējs","Liels"))))</f>
        <v>Mazs</v>
      </c>
      <c r="Q411" s="9">
        <f>IF(P411="Mikro",Pieņēmumi!$L$31*N411*0.5,
IF(P411="Mazs",Pieņēmumi!$L$31*N411,
IF(P411="Vidējs",Pieņēmumi!$L$32*N411,
IF(P411="Liels",Pieņēmumi!$L$34*N411,
0))))</f>
        <v>0.7469654528478058</v>
      </c>
      <c r="R411" s="9">
        <f>IF(P411="Mikro",Pieņēmumi!$L$31*N411*0.5,0)</f>
        <v>0</v>
      </c>
      <c r="S411">
        <v>5</v>
      </c>
      <c r="T411">
        <v>1</v>
      </c>
      <c r="U411" s="2">
        <f t="shared" si="332"/>
        <v>5</v>
      </c>
      <c r="V411" s="6">
        <f>ROUNDUP(IF($A411=1,S411/Pieņēmumi!$V$39,IF($A411=2,S411/Pieņēmumi!$V$40,IF($A411=3,S411/Pieņēmumi!$V$41,S411/Pieņēmumi!$V$42))),$V$10)</f>
        <v>1</v>
      </c>
      <c r="W411" s="6">
        <f t="shared" si="313"/>
        <v>5</v>
      </c>
      <c r="X411" s="6" t="str">
        <f>IF(AND(W411&gt;=0,W411&lt;Pieņēmumi!$V$46),0,
IF(AND(W411&gt;= Pieņēmumi!$V$46,W411&lt;Pieņēmumi!$V$47), "Mikro",
IF(AND(W411&gt;=Pieņēmumi!$V$47,W411&lt;Pieņēmumi!$V$48), "Mazs",
IF(AND(W411&gt;=Pieņēmumi!$V$48,W411&lt;Pieņēmumi!$V$49), "Vidējs","Liels"))))</f>
        <v>Mikro</v>
      </c>
      <c r="Y411" s="9">
        <f>IF(X411="Mikro",Pieņēmumi!$V$31*V411*0.5,
IF(X411="Mazs",Pieņēmumi!$V$31*V411,
IF(X411="Vidējs",Pieņēmumi!$V$32*V411,
IF(X411="Liels",Pieņēmumi!$V$34*V411,
0))))</f>
        <v>0.38904450669156554</v>
      </c>
      <c r="Z411" s="9">
        <f>IF(X411="Mikro",Pieņēmumi!$V$31*V411*0.5,0)</f>
        <v>0.38904450669156554</v>
      </c>
      <c r="AA411">
        <v>9</v>
      </c>
      <c r="AB411">
        <v>1</v>
      </c>
      <c r="AC411" s="2">
        <f t="shared" si="328"/>
        <v>9</v>
      </c>
      <c r="AD411" s="6">
        <f>ROUNDUP(IF($A411=1,AA411/Pieņēmumi!$AF$39,IF($A411=2,AA411/Pieņēmumi!$AF$40,IF($A411=3,AA411/Pieņēmumi!$AF$41,AA411/Pieņēmumi!$AF$42))),$AD$10)</f>
        <v>1</v>
      </c>
      <c r="AE411" s="6">
        <f t="shared" si="314"/>
        <v>9</v>
      </c>
      <c r="AF411" s="6" t="str">
        <f>IF(AND(AE411&gt;=0,AE411&lt;Pieņēmumi!$AF$46),0,
IF(AND(AE411&gt;= Pieņēmumi!$AF$46,AE411&lt;Pieņēmumi!$AF$47), "Mikro",
IF(AND(AE411&gt;=Pieņēmumi!$AF$47,AE411&lt;Pieņēmumi!$AF$48), "Mazs",
IF(AND(AE411&gt;=Pieņēmumi!$AF$48,AE411&lt;Pieņēmumi!$AF$49), "Vidējs","Liels"))))</f>
        <v>Mazs</v>
      </c>
      <c r="AG411" s="9">
        <f>IF(AF411="Mikro",Pieņēmumi!$AF$31*AD411*0.5,
IF(AF411="Mazs",Pieņēmumi!$AF$31*AD411,
IF(AF411="Vidējs",Pieņēmumi!$AF$32*AD411,
IF(AF411="Liels",Pieņēmumi!$AF$34*AD411,
0))))</f>
        <v>0.84033613445378152</v>
      </c>
      <c r="AH411" s="9">
        <f>IF(AF411="Mikro",Pieņēmumi!$AF$31*AD411*0.5,0)</f>
        <v>0</v>
      </c>
      <c r="AI411">
        <v>10</v>
      </c>
      <c r="AJ411">
        <v>1</v>
      </c>
      <c r="AK411" s="2">
        <f t="shared" si="305"/>
        <v>10</v>
      </c>
      <c r="AL411" s="6">
        <f>ROUNDUP(IF($A411=1,AI411/Pieņēmumi!$AR$39,IF($A411=2,AI411/Pieņēmumi!$AR$40,IF($A411=3,AI411/Pieņēmumi!$AR$41,AI411/Pieņēmumi!$AR$42))),$AL$10)</f>
        <v>1</v>
      </c>
      <c r="AM411" s="6">
        <f t="shared" si="315"/>
        <v>10</v>
      </c>
      <c r="AN411" s="6" t="str">
        <f>IF(AND(AM411&gt;=0,AM411&lt;Pieņēmumi!$AR$46),0,
IF(AND(AM411&gt;= Pieņēmumi!$AR$46,AM411&lt;Pieņēmumi!$AR$47), "Mikro",
IF(AND(AM411&gt;=Pieņēmumi!$AR$47,AM411&lt;Pieņēmumi!$AR$48), "Mazs",
IF(AND(AM411&gt;=Pieņēmumi!$AR$48,AM411&lt;Pieņēmumi!$AR$49), "Vidējs","Liels"))))</f>
        <v>Mazs</v>
      </c>
      <c r="AO411" s="9">
        <f>IF(AN411="Mikro",Pieņēmumi!$AR$31*AL411*0.5,
IF(AN411="Mazs",Pieņēmumi!$AR$31*AL411,
IF(AN411="Vidējs",Pieņēmumi!$AR$32*AL411,
IF(AN411="Liels",Pieņēmumi!$AR$34*AL411,
0))))</f>
        <v>0.90258325552443208</v>
      </c>
      <c r="AP411" s="9">
        <f>IF(AN411="Mikro",Pieņēmumi!$AR$31*AL411*0.5,0)</f>
        <v>0</v>
      </c>
      <c r="AQ411">
        <v>10</v>
      </c>
      <c r="AR411">
        <v>1</v>
      </c>
      <c r="AS411" s="2">
        <f t="shared" si="306"/>
        <v>10</v>
      </c>
      <c r="AT411" s="6">
        <f>ROUNDUP(IF($A411=1,AQ411/Pieņēmumi!$BC$39,IF($A411=2,AQ411/Pieņēmumi!$BC$40,IF($A411=3,AQ411/Pieņēmumi!$BC$41,AQ411/Pieņēmumi!$BC$42))),$AT$10)</f>
        <v>1</v>
      </c>
      <c r="AU411" s="6">
        <f t="shared" si="316"/>
        <v>10</v>
      </c>
      <c r="AV411" s="6" t="str">
        <f>IF(AND(AU411&gt;=0,AU411&lt;Pieņēmumi!$BC$46),0,
IF(AND(AU411&gt;= Pieņēmumi!$BC$46,AU411&lt;Pieņēmumi!$BC$47), "Mikro",
IF(AND(AU411&gt;=Pieņēmumi!$BC$47,AU411&lt;Pieņēmumi!$BC$48), "Mazs",
IF(AND(AU411&gt;=Pieņēmumi!$BC$48,AU411&lt;Pieņēmumi!$BC$49), "Vidējs","Liels"))))</f>
        <v>Mazs</v>
      </c>
      <c r="AW411" s="9">
        <f>IF(AV411="Mikro",Pieņēmumi!$BC$31*AT411*0.5,
IF(AV411="Mazs",Pieņēmumi!$BC$31*AT411,
IF(AV411="Vidējs",Pieņēmumi!$BC$32*AT411,
IF(AV411="Liels",Pieņēmumi!$BC$34*AT411,
0))))</f>
        <v>0.96483037659508253</v>
      </c>
      <c r="AX411" s="9">
        <f>IF(AV411="Mikro",Pieņēmumi!$BC$31*AT411*0.5,0)</f>
        <v>0</v>
      </c>
      <c r="AY411">
        <v>8</v>
      </c>
      <c r="AZ411">
        <v>2</v>
      </c>
      <c r="BA411" s="2">
        <f t="shared" si="330"/>
        <v>4</v>
      </c>
      <c r="BB411" s="6">
        <f>ROUNDUP(IF($A411=1,AY411/Pieņēmumi!$BN$39,IF($A411=2,AY411/Pieņēmumi!$BN$40,IF($A411=3,AY411/Pieņēmumi!$BN$41,AY411/Pieņēmumi!$BN$42))),$BB$10)</f>
        <v>1</v>
      </c>
      <c r="BC411" s="6">
        <f t="shared" si="317"/>
        <v>8</v>
      </c>
      <c r="BD411" s="6" t="str">
        <f>IF(AND(BC411&gt;=0,BC411&lt;Pieņēmumi!$BN$46),0,
IF(AND(BC411&gt;= Pieņēmumi!$BN$46,BC411&lt;Pieņēmumi!$BN$47), "Mikro",
IF(AND(BC411&gt;=Pieņēmumi!$BN$47,BC411&lt;Pieņēmumi!$BN$48), "Mazs",
IF(AND(BC411&gt;=Pieņēmumi!$BN$48,BC411&lt;Pieņēmumi!$BN$49), "Vidējs","Liels"))))</f>
        <v>Mazs</v>
      </c>
      <c r="BE411" s="9">
        <f>IF(BD411="Mikro",Pieņēmumi!$BN$31*BB411*0.5,
IF(BD411="Mazs",Pieņēmumi!$BN$31*BB411,
IF(BD411="Vidējs",Pieņēmumi!$BN$32*BB411,
IF(BD411="Liels",Pieņēmumi!$BN$34*BB411,
0))))</f>
        <v>1.0270774976657331</v>
      </c>
      <c r="BF411" s="9">
        <f>IF(BD411="Mikro",Pieņēmumi!$BN$31*BB411*0.5,0)</f>
        <v>0</v>
      </c>
      <c r="BG411">
        <v>2</v>
      </c>
      <c r="BH411">
        <v>1</v>
      </c>
      <c r="BI411" s="2">
        <f t="shared" si="308"/>
        <v>2</v>
      </c>
      <c r="BJ411" s="6">
        <f>ROUNDUP(IF($A411=1,BG411/Pieņēmumi!$BY$39,IF($A411=2,BG411/Pieņēmumi!$BY$40,IF($A411=3,BG411/Pieņēmumi!$BY$41,BG411/Pieņēmumi!$BY$42))),$BJ$10)</f>
        <v>1</v>
      </c>
      <c r="BK411" s="6">
        <f t="shared" si="318"/>
        <v>2</v>
      </c>
      <c r="BL411" s="6" t="str">
        <f>IF(AND(BK411&gt;=0,BK411&lt;Pieņēmumi!$BY$46),0,
IF(AND(BK411&gt;= Pieņēmumi!$BY$46,BK411&lt;Pieņēmumi!$BY$47), "Mikro",
IF(AND(BK411&gt;=Pieņēmumi!$BY$47,BK411&lt;Pieņēmumi!$BY$48), "Mazs",
IF(AND(BK411&gt;=Pieņēmumi!$BY$48,BK411&lt;Pieņēmumi!$BY$49), "Vidējs","Liels"))))</f>
        <v>Mikro</v>
      </c>
      <c r="BM411" s="9">
        <f>IF(BL411="Mikro",Pieņēmumi!$BY$31*BJ411*0.5,
IF(BL411="Mazs",Pieņēmumi!$BY$31*BJ411,
IF(BL411="Vidējs",Pieņēmumi!$BY$32*BJ411,
IF(BL411="Liels",Pieņēmumi!$BY$34*BJ411,
0))))</f>
        <v>0.54466230936819171</v>
      </c>
      <c r="BN411" s="9">
        <f>IF(BL411="Mikro",Pieņēmumi!$BY$31*BJ411*0.5,0)</f>
        <v>0.54466230936819171</v>
      </c>
      <c r="BO411">
        <v>10</v>
      </c>
      <c r="BP411">
        <v>1</v>
      </c>
      <c r="BQ411" s="2">
        <f t="shared" si="329"/>
        <v>10</v>
      </c>
      <c r="BR411" s="6">
        <f>ROUNDUP(IF($A411=1,BO411/Pieņēmumi!$CJ$39,IF($A411=2,BO411/Pieņēmumi!$CJ$40,IF($A411=3,BO411/Pieņēmumi!$CJ$41,BO411/Pieņēmumi!$CJ$42))),$BR$10)</f>
        <v>1</v>
      </c>
      <c r="BS411" s="6">
        <f t="shared" si="319"/>
        <v>10</v>
      </c>
      <c r="BT411" s="6" t="str">
        <f>IF(AND(BS411&gt;=0,BS411&lt;Pieņēmumi!$CJ$46),0,
IF(AND(BS411&gt;= Pieņēmumi!$CJ$46,BS411&lt;Pieņēmumi!$CJ$47), "Mikro",
IF(AND(BS411&gt;=Pieņēmumi!$CJ$47,BS411&lt;Pieņēmumi!$CJ$48), "Mazs",
IF(AND(BS411&gt;=Pieņēmumi!$CJ$48,BS411&lt;Pieņēmumi!$CJ$49), "Vidējs","Liels"))))</f>
        <v>Mazs</v>
      </c>
      <c r="BU411" s="9">
        <f>IF(BT411="Mikro",Pieņēmumi!$CJ$31*BR411*0.5,
IF(BT411="Mazs",Pieņēmumi!$CJ$31*BR411,
IF(BT411="Vidējs",Pieņēmumi!$CJ$32*BR411,
IF(BT411="Liels",Pieņēmumi!$CJ$34*BR411,
0))))</f>
        <v>1.0893246187363834</v>
      </c>
      <c r="BV411" s="9">
        <f>IF(BT411="Mikro",Pieņēmumi!$CJ$31*BR411*0.5,0)</f>
        <v>0</v>
      </c>
      <c r="BW411">
        <v>0</v>
      </c>
      <c r="BX411">
        <v>0</v>
      </c>
      <c r="BY411" s="2">
        <v>0</v>
      </c>
      <c r="BZ411" s="6">
        <f>ROUNDUP(IF($A411=1,BW411/Pieņēmumi!$CU$42,IF($A411=2,BW411/Pieņēmumi!$CU$43,IF($A411=3,BW411/Pieņēmumi!$CU$44,BW411/Pieņēmumi!$CU$45))),$CH$10)</f>
        <v>0</v>
      </c>
      <c r="CA411" s="6">
        <f t="shared" si="320"/>
        <v>0</v>
      </c>
      <c r="CB411" s="6">
        <f>IF(AND(CA411&gt;=0,CA411&lt;Pieņēmumi!$CU$49),0,
IF(AND(CA411&gt;=Pieņēmumi!$CU$49,CA411&lt;Pieņēmumi!$CU$50),"Mazs",
IF(AND(CA411&gt;=Pieņēmumi!$CU$50,CA411&lt;Pieņēmumi!$CU$51),"Vidējs","Liels")))</f>
        <v>0</v>
      </c>
      <c r="CC411" s="9">
        <f>IF(CB411="Mazs",Pieņēmumi!$CU$34*BZ411,IF(CB411="Vidējs",Pieņēmumi!$CU$35*BZ411,IF(CB411="Liels",Pieņēmumi!$CU$37*BZ411,0)))</f>
        <v>0</v>
      </c>
      <c r="CD411" s="9">
        <f>IF(CB411="Mazs",(Pieņēmumi!$CU$35-Pieņēmumi!$CU$34)*BZ411,0)</f>
        <v>0</v>
      </c>
      <c r="CE411">
        <v>0</v>
      </c>
      <c r="CF411">
        <v>0</v>
      </c>
      <c r="CG411" s="2">
        <v>0</v>
      </c>
      <c r="CH411" s="6">
        <f>ROUNDUP(IF($A411=1,CE411/Pieņēmumi!$DE$42,IF($A411=2,CE411/Pieņēmumi!$DE$43,IF($A411=3,CE411/Pieņēmumi!$DE$44,CE411/Pieņēmumi!$DE$45))),$CH$10)</f>
        <v>0</v>
      </c>
      <c r="CI411" s="6">
        <f t="shared" si="321"/>
        <v>0</v>
      </c>
      <c r="CJ411" s="6">
        <f>IF(AND(CI411&gt;=0,CI411&lt;Pieņēmumi!$DE$49),0,
IF(AND(CI411&gt;=Pieņēmumi!$DE$49,CI411&lt;Pieņēmumi!$DE$50),"Mazs",
IF(AND(CI411&gt;=Pieņēmumi!$DE$50,CI411&lt;Pieņēmumi!$DE$51),"Vidējs","Liels")))</f>
        <v>0</v>
      </c>
      <c r="CK411" s="9">
        <f>IF(CJ411="Mazs",Pieņēmumi!$DE$34*CH411,IF(CJ411="Vidējs",Pieņēmumi!$DE$35*CH411,IF(CJ411="Liels",Pieņēmumi!$DE$37*CH411,0)))</f>
        <v>0</v>
      </c>
      <c r="CL411" s="9">
        <f>IF(CJ411="Mazs",(Pieņēmumi!$DE$35-Pieņēmumi!$DE$34)*CH411,0)</f>
        <v>0</v>
      </c>
      <c r="CM411">
        <v>0</v>
      </c>
      <c r="CN411">
        <v>0</v>
      </c>
      <c r="CO411" s="2">
        <v>0</v>
      </c>
      <c r="CP411" s="6">
        <f>ROUNDUP(IF($A411=1,CM411/Pieņēmumi!$DO$42,IF($A411=2,CM411/Pieņēmumi!$DO$43,IF($A411=3,CM411/Pieņēmumi!$DO$44,CM411/Pieņēmumi!$DO$45))),$CP$10)</f>
        <v>0</v>
      </c>
      <c r="CQ411" s="6">
        <f t="shared" si="322"/>
        <v>0</v>
      </c>
      <c r="CR411" s="6">
        <f>IF(AND(CQ411&gt;=0,CQ411&lt;Pieņēmumi!$DO$49),0,
IF(AND(CQ411&gt;=Pieņēmumi!$DO$49,CQ411&lt;Pieņēmumi!$DO$50),"Mazs",
IF(AND(CQ411&gt;=Pieņēmumi!$DO$50,CQ411&lt;Pieņēmumi!$DO$51),"Vidējs","Liels")))</f>
        <v>0</v>
      </c>
      <c r="CS411" s="9">
        <f>IF(CR411="Mazs",Pieņēmumi!$DO$34*CP411,IF(CR411="Vidējs",Pieņēmumi!$DO$35*CP411,IF(CR411="Liels",Pieņēmumi!$DO$37*CP411,0)))</f>
        <v>0</v>
      </c>
      <c r="CT411" s="9">
        <f>IF(CR411="Mazs",(Pieņēmumi!$DO$35-Pieņēmumi!$DO$34)*CP411,0)</f>
        <v>0</v>
      </c>
      <c r="CU411" s="6">
        <f t="shared" si="323"/>
        <v>77</v>
      </c>
      <c r="CV411" s="6">
        <f t="shared" si="324"/>
        <v>10</v>
      </c>
      <c r="CW411" s="2">
        <f t="shared" si="325"/>
        <v>7.7</v>
      </c>
      <c r="CX411" t="str">
        <f t="shared" si="326"/>
        <v>Mazā</v>
      </c>
    </row>
    <row r="412" spans="1:102" x14ac:dyDescent="0.25">
      <c r="A412" s="5">
        <v>3</v>
      </c>
      <c r="B412" s="23">
        <v>0.29966840085240964</v>
      </c>
      <c r="C412">
        <v>17</v>
      </c>
      <c r="D412">
        <v>1</v>
      </c>
      <c r="E412" s="2">
        <f t="shared" si="331"/>
        <v>17</v>
      </c>
      <c r="F412" s="6">
        <f>ROUNDUP(IF($A412=1,C412/Pieņēmumi!$B$39,IF($A412=2,C412/Pieņēmumi!$B$40,IF($A412=3,C412/Pieņēmumi!$B$41,C412/Pieņēmumi!$B$42))),$F$10)</f>
        <v>1</v>
      </c>
      <c r="G412" s="6">
        <f t="shared" si="311"/>
        <v>17</v>
      </c>
      <c r="H412" s="6" t="str">
        <f>IF(AND(G412&gt;=0,G412&lt;Pieņēmumi!$B$46),0,
IF(AND(G412&gt;= Pieņēmumi!$B$46,G412&lt;Pieņēmumi!$B$47), "Mikro",
IF(AND(G412&gt;=Pieņēmumi!$B$47,G412&lt;Pieņēmumi!$B$48), "Mazs",
IF(AND(G412&gt;=Pieņēmumi!$B$48,G412&lt;Pieņēmumi!$B$49), "Vidējs","Liels"))))</f>
        <v>Vidējs</v>
      </c>
      <c r="I412" s="9">
        <f>IF(H412="Mikro",Pieņēmumi!$B$31*F412*0.5,
IF(H412="Mazs",Pieņēmumi!$B$31*F412,
IF(H412="Vidējs",Pieņēmumi!$B$32*F412,
IF(H412="Liels",Pieņēmumi!$B$34*F412,
0))))</f>
        <v>0.8074935400516795</v>
      </c>
      <c r="J412" s="9">
        <f>IF(H412="Mikro",Pieņēmumi!$B$31*F412*0.5,0)</f>
        <v>0</v>
      </c>
      <c r="K412">
        <v>10</v>
      </c>
      <c r="L412">
        <v>1</v>
      </c>
      <c r="M412" s="2">
        <f t="shared" si="310"/>
        <v>10</v>
      </c>
      <c r="N412" s="6">
        <f>ROUNDUP(IF($A412=1,K412/Pieņēmumi!$L$39,IF($A412=2,K412/Pieņēmumi!$L$40,IF($A412=3,K412/Pieņēmumi!$L$41,K412/Pieņēmumi!$L$42))),$N$10)</f>
        <v>1</v>
      </c>
      <c r="O412" s="6">
        <f t="shared" si="312"/>
        <v>10</v>
      </c>
      <c r="P412" s="6" t="str">
        <f>IF(AND(O412&gt;=0,O412&lt;Pieņēmumi!$L$46),0,
IF(AND(O412&gt;= Pieņēmumi!$L$46,O412&lt;Pieņēmumi!$L$47), "Mikro",
IF(AND(O412&gt;=Pieņēmumi!$L$47,O412&lt;Pieņēmumi!$L$48), "Mazs",
IF(AND(O412&gt;=Pieņēmumi!$L$48,O412&lt;Pieņēmumi!$L$49), "Vidējs","Liels"))))</f>
        <v>Mazs</v>
      </c>
      <c r="Q412" s="9">
        <f>IF(P412="Mikro",Pieņēmumi!$L$31*N412*0.5,
IF(P412="Mazs",Pieņēmumi!$L$31*N412,
IF(P412="Vidējs",Pieņēmumi!$L$32*N412,
IF(P412="Liels",Pieņēmumi!$L$34*N412,
0))))</f>
        <v>0.7469654528478058</v>
      </c>
      <c r="R412" s="9">
        <f>IF(P412="Mikro",Pieņēmumi!$L$31*N412*0.5,0)</f>
        <v>0</v>
      </c>
      <c r="S412">
        <v>15</v>
      </c>
      <c r="T412">
        <v>1</v>
      </c>
      <c r="U412" s="2">
        <f t="shared" si="332"/>
        <v>15</v>
      </c>
      <c r="V412" s="6">
        <f>ROUNDUP(IF($A412=1,S412/Pieņēmumi!$V$39,IF($A412=2,S412/Pieņēmumi!$V$40,IF($A412=3,S412/Pieņēmumi!$V$41,S412/Pieņēmumi!$V$42))),$V$10)</f>
        <v>1</v>
      </c>
      <c r="W412" s="6">
        <f t="shared" si="313"/>
        <v>15</v>
      </c>
      <c r="X412" s="6" t="str">
        <f>IF(AND(W412&gt;=0,W412&lt;Pieņēmumi!$V$46),0,
IF(AND(W412&gt;= Pieņēmumi!$V$46,W412&lt;Pieņēmumi!$V$47), "Mikro",
IF(AND(W412&gt;=Pieņēmumi!$V$47,W412&lt;Pieņēmumi!$V$48), "Mazs",
IF(AND(W412&gt;=Pieņēmumi!$V$48,W412&lt;Pieņēmumi!$V$49), "Vidējs","Liels"))))</f>
        <v>Vidējs</v>
      </c>
      <c r="Y412" s="9">
        <f>IF(X412="Mikro",Pieņēmumi!$V$31*V412*0.5,
IF(X412="Mazs",Pieņēmumi!$V$31*V412,
IF(X412="Vidējs",Pieņēmumi!$V$32*V412,
IF(X412="Liels",Pieņēmumi!$V$34*V412,
0))))</f>
        <v>0.87209302325581406</v>
      </c>
      <c r="Z412" s="9">
        <f>IF(X412="Mikro",Pieņēmumi!$V$31*V412*0.5,0)</f>
        <v>0</v>
      </c>
      <c r="AA412">
        <v>15</v>
      </c>
      <c r="AB412">
        <v>1</v>
      </c>
      <c r="AC412" s="2">
        <f t="shared" si="328"/>
        <v>15</v>
      </c>
      <c r="AD412" s="6">
        <f>ROUNDUP(IF($A412=1,AA412/Pieņēmumi!$AF$39,IF($A412=2,AA412/Pieņēmumi!$AF$40,IF($A412=3,AA412/Pieņēmumi!$AF$41,AA412/Pieņēmumi!$AF$42))),$AD$10)</f>
        <v>1</v>
      </c>
      <c r="AE412" s="6">
        <f t="shared" si="314"/>
        <v>15</v>
      </c>
      <c r="AF412" s="6" t="str">
        <f>IF(AND(AE412&gt;=0,AE412&lt;Pieņēmumi!$AF$46),0,
IF(AND(AE412&gt;= Pieņēmumi!$AF$46,AE412&lt;Pieņēmumi!$AF$47), "Mikro",
IF(AND(AE412&gt;=Pieņēmumi!$AF$47,AE412&lt;Pieņēmumi!$AF$48), "Mazs",
IF(AND(AE412&gt;=Pieņēmumi!$AF$48,AE412&lt;Pieņēmumi!$AF$49), "Vidējs","Liels"))))</f>
        <v>Vidējs</v>
      </c>
      <c r="AG412" s="9">
        <f>IF(AF412="Mikro",Pieņēmumi!$AF$31*AD412*0.5,
IF(AF412="Mazs",Pieņēmumi!$AF$31*AD412,
IF(AF412="Vidējs",Pieņēmumi!$AF$32*AD412,
IF(AF412="Liels",Pieņēmumi!$AF$34*AD412,
0))))</f>
        <v>1.03359173126615</v>
      </c>
      <c r="AH412" s="9">
        <f>IF(AF412="Mikro",Pieņēmumi!$AF$31*AD412*0.5,0)</f>
        <v>0</v>
      </c>
      <c r="AI412">
        <v>17</v>
      </c>
      <c r="AJ412">
        <v>1</v>
      </c>
      <c r="AK412" s="2">
        <f t="shared" si="305"/>
        <v>17</v>
      </c>
      <c r="AL412" s="6">
        <f>ROUNDUP(IF($A412=1,AI412/Pieņēmumi!$AR$39,IF($A412=2,AI412/Pieņēmumi!$AR$40,IF($A412=3,AI412/Pieņēmumi!$AR$41,AI412/Pieņēmumi!$AR$42))),$AL$10)</f>
        <v>1</v>
      </c>
      <c r="AM412" s="6">
        <f t="shared" si="315"/>
        <v>17</v>
      </c>
      <c r="AN412" s="6" t="str">
        <f>IF(AND(AM412&gt;=0,AM412&lt;Pieņēmumi!$AR$46),0,
IF(AND(AM412&gt;= Pieņēmumi!$AR$46,AM412&lt;Pieņēmumi!$AR$47), "Mikro",
IF(AND(AM412&gt;=Pieņēmumi!$AR$47,AM412&lt;Pieņēmumi!$AR$48), "Mazs",
IF(AND(AM412&gt;=Pieņēmumi!$AR$48,AM412&lt;Pieņēmumi!$AR$49), "Vidējs","Liels"))))</f>
        <v>Vidējs</v>
      </c>
      <c r="AO412" s="9">
        <f>IF(AN412="Mikro",Pieņēmumi!$AR$31*AL412*0.5,
IF(AN412="Mazs",Pieņēmumi!$AR$31*AL412,
IF(AN412="Vidējs",Pieņēmumi!$AR$32*AL412,
IF(AN412="Liels",Pieņēmumi!$AR$34*AL412,
0))))</f>
        <v>1.0981912144702843</v>
      </c>
      <c r="AP412" s="9">
        <f>IF(AN412="Mikro",Pieņēmumi!$AR$31*AL412*0.5,0)</f>
        <v>0</v>
      </c>
      <c r="AQ412">
        <v>9</v>
      </c>
      <c r="AR412">
        <v>1</v>
      </c>
      <c r="AS412" s="2">
        <f t="shared" si="306"/>
        <v>9</v>
      </c>
      <c r="AT412" s="6">
        <f>ROUNDUP(IF($A412=1,AQ412/Pieņēmumi!$BC$39,IF($A412=2,AQ412/Pieņēmumi!$BC$40,IF($A412=3,AQ412/Pieņēmumi!$BC$41,AQ412/Pieņēmumi!$BC$42))),$AT$10)</f>
        <v>1</v>
      </c>
      <c r="AU412" s="6">
        <f t="shared" si="316"/>
        <v>9</v>
      </c>
      <c r="AV412" s="6" t="str">
        <f>IF(AND(AU412&gt;=0,AU412&lt;Pieņēmumi!$BC$46),0,
IF(AND(AU412&gt;= Pieņēmumi!$BC$46,AU412&lt;Pieņēmumi!$BC$47), "Mikro",
IF(AND(AU412&gt;=Pieņēmumi!$BC$47,AU412&lt;Pieņēmumi!$BC$48), "Mazs",
IF(AND(AU412&gt;=Pieņēmumi!$BC$48,AU412&lt;Pieņēmumi!$BC$49), "Vidējs","Liels"))))</f>
        <v>Mazs</v>
      </c>
      <c r="AW412" s="9">
        <f>IF(AV412="Mikro",Pieņēmumi!$BC$31*AT412*0.5,
IF(AV412="Mazs",Pieņēmumi!$BC$31*AT412,
IF(AV412="Vidējs",Pieņēmumi!$BC$32*AT412,
IF(AV412="Liels",Pieņēmumi!$BC$34*AT412,
0))))</f>
        <v>0.96483037659508253</v>
      </c>
      <c r="AX412" s="9">
        <f>IF(AV412="Mikro",Pieņēmumi!$BC$31*AT412*0.5,0)</f>
        <v>0</v>
      </c>
      <c r="AY412">
        <v>10</v>
      </c>
      <c r="AZ412">
        <v>1</v>
      </c>
      <c r="BA412" s="2">
        <f t="shared" si="330"/>
        <v>10</v>
      </c>
      <c r="BB412" s="6">
        <f>ROUNDUP(IF($A412=1,AY412/Pieņēmumi!$BN$39,IF($A412=2,AY412/Pieņēmumi!$BN$40,IF($A412=3,AY412/Pieņēmumi!$BN$41,AY412/Pieņēmumi!$BN$42))),$BB$10)</f>
        <v>1</v>
      </c>
      <c r="BC412" s="6">
        <f t="shared" si="317"/>
        <v>10</v>
      </c>
      <c r="BD412" s="6" t="str">
        <f>IF(AND(BC412&gt;=0,BC412&lt;Pieņēmumi!$BN$46),0,
IF(AND(BC412&gt;= Pieņēmumi!$BN$46,BC412&lt;Pieņēmumi!$BN$47), "Mikro",
IF(AND(BC412&gt;=Pieņēmumi!$BN$47,BC412&lt;Pieņēmumi!$BN$48), "Mazs",
IF(AND(BC412&gt;=Pieņēmumi!$BN$48,BC412&lt;Pieņēmumi!$BN$49), "Vidējs","Liels"))))</f>
        <v>Mazs</v>
      </c>
      <c r="BE412" s="9">
        <f>IF(BD412="Mikro",Pieņēmumi!$BN$31*BB412*0.5,
IF(BD412="Mazs",Pieņēmumi!$BN$31*BB412,
IF(BD412="Vidējs",Pieņēmumi!$BN$32*BB412,
IF(BD412="Liels",Pieņēmumi!$BN$34*BB412,
0))))</f>
        <v>1.0270774976657331</v>
      </c>
      <c r="BF412" s="9">
        <f>IF(BD412="Mikro",Pieņēmumi!$BN$31*BB412*0.5,0)</f>
        <v>0</v>
      </c>
      <c r="BG412">
        <v>15</v>
      </c>
      <c r="BH412">
        <v>1</v>
      </c>
      <c r="BI412" s="2">
        <f t="shared" si="308"/>
        <v>15</v>
      </c>
      <c r="BJ412" s="6">
        <f>ROUNDUP(IF($A412=1,BG412/Pieņēmumi!$BY$39,IF($A412=2,BG412/Pieņēmumi!$BY$40,IF($A412=3,BG412/Pieņēmumi!$BY$41,BG412/Pieņēmumi!$BY$42))),$BJ$10)</f>
        <v>1</v>
      </c>
      <c r="BK412" s="6">
        <f t="shared" si="318"/>
        <v>15</v>
      </c>
      <c r="BL412" s="6" t="str">
        <f>IF(AND(BK412&gt;=0,BK412&lt;Pieņēmumi!$BY$46),0,
IF(AND(BK412&gt;= Pieņēmumi!$BY$46,BK412&lt;Pieņēmumi!$BY$47), "Mikro",
IF(AND(BK412&gt;=Pieņēmumi!$BY$47,BK412&lt;Pieņēmumi!$BY$48), "Mazs",
IF(AND(BK412&gt;=Pieņēmumi!$BY$48,BK412&lt;Pieņēmumi!$BY$49), "Vidējs","Liels"))))</f>
        <v>Vidējs</v>
      </c>
      <c r="BM412" s="9">
        <f>IF(BL412="Mikro",Pieņēmumi!$BY$31*BJ412*0.5,
IF(BL412="Mazs",Pieņēmumi!$BY$31*BJ412,
IF(BL412="Vidējs",Pieņēmumi!$BY$32*BJ412,
IF(BL412="Liels",Pieņēmumi!$BY$34*BJ412,
0))))</f>
        <v>1.2919896640826873</v>
      </c>
      <c r="BN412" s="9">
        <f>IF(BL412="Mikro",Pieņēmumi!$BY$31*BJ412*0.5,0)</f>
        <v>0</v>
      </c>
      <c r="BO412">
        <v>22</v>
      </c>
      <c r="BP412">
        <v>1</v>
      </c>
      <c r="BQ412" s="2">
        <f t="shared" si="329"/>
        <v>22</v>
      </c>
      <c r="BR412" s="6">
        <f>ROUNDUP(IF($A412=1,BO412/Pieņēmumi!$CJ$39,IF($A412=2,BO412/Pieņēmumi!$CJ$40,IF($A412=3,BO412/Pieņēmumi!$CJ$41,BO412/Pieņēmumi!$CJ$42))),$BR$10)</f>
        <v>1</v>
      </c>
      <c r="BS412" s="6">
        <f t="shared" si="319"/>
        <v>22</v>
      </c>
      <c r="BT412" s="6" t="str">
        <f>IF(AND(BS412&gt;=0,BS412&lt;Pieņēmumi!$CJ$46),0,
IF(AND(BS412&gt;= Pieņēmumi!$CJ$46,BS412&lt;Pieņēmumi!$CJ$47), "Mikro",
IF(AND(BS412&gt;=Pieņēmumi!$CJ$47,BS412&lt;Pieņēmumi!$CJ$48), "Mazs",
IF(AND(BS412&gt;=Pieņēmumi!$CJ$48,BS412&lt;Pieņēmumi!$CJ$49), "Vidējs","Liels"))))</f>
        <v>Liels</v>
      </c>
      <c r="BU412" s="9">
        <f>IF(BT412="Mikro",Pieņēmumi!$CJ$31*BR412*0.5,
IF(BT412="Mazs",Pieņēmumi!$CJ$31*BR412,
IF(BT412="Vidējs",Pieņēmumi!$CJ$32*BR412,
IF(BT412="Liels",Pieņēmumi!$CJ$34*BR412,
0))))</f>
        <v>1.6955266955266954</v>
      </c>
      <c r="BV412" s="9">
        <f>IF(BT412="Mikro",Pieņēmumi!$CJ$31*BR412*0.5,0)</f>
        <v>0</v>
      </c>
      <c r="BW412">
        <v>0</v>
      </c>
      <c r="BX412">
        <v>0</v>
      </c>
      <c r="BY412" s="2">
        <v>0</v>
      </c>
      <c r="BZ412" s="6">
        <f>ROUNDUP(IF($A412=1,BW412/Pieņēmumi!$CU$42,IF($A412=2,BW412/Pieņēmumi!$CU$43,IF($A412=3,BW412/Pieņēmumi!$CU$44,BW412/Pieņēmumi!$CU$45))),$CH$10)</f>
        <v>0</v>
      </c>
      <c r="CA412" s="6">
        <f t="shared" si="320"/>
        <v>0</v>
      </c>
      <c r="CB412" s="6">
        <f>IF(AND(CA412&gt;=0,CA412&lt;Pieņēmumi!$CU$49),0,
IF(AND(CA412&gt;=Pieņēmumi!$CU$49,CA412&lt;Pieņēmumi!$CU$50),"Mazs",
IF(AND(CA412&gt;=Pieņēmumi!$CU$50,CA412&lt;Pieņēmumi!$CU$51),"Vidējs","Liels")))</f>
        <v>0</v>
      </c>
      <c r="CC412" s="9">
        <f>IF(CB412="Mazs",Pieņēmumi!$CU$34*BZ412,IF(CB412="Vidējs",Pieņēmumi!$CU$35*BZ412,IF(CB412="Liels",Pieņēmumi!$CU$37*BZ412,0)))</f>
        <v>0</v>
      </c>
      <c r="CD412" s="9">
        <f>IF(CB412="Mazs",(Pieņēmumi!$CU$35-Pieņēmumi!$CU$34)*BZ412,0)</f>
        <v>0</v>
      </c>
      <c r="CE412">
        <v>0</v>
      </c>
      <c r="CF412">
        <v>0</v>
      </c>
      <c r="CG412" s="2">
        <v>0</v>
      </c>
      <c r="CH412" s="6">
        <f>ROUNDUP(IF($A412=1,CE412/Pieņēmumi!$DE$42,IF($A412=2,CE412/Pieņēmumi!$DE$43,IF($A412=3,CE412/Pieņēmumi!$DE$44,CE412/Pieņēmumi!$DE$45))),$CH$10)</f>
        <v>0</v>
      </c>
      <c r="CI412" s="6">
        <f t="shared" si="321"/>
        <v>0</v>
      </c>
      <c r="CJ412" s="6">
        <f>IF(AND(CI412&gt;=0,CI412&lt;Pieņēmumi!$DE$49),0,
IF(AND(CI412&gt;=Pieņēmumi!$DE$49,CI412&lt;Pieņēmumi!$DE$50),"Mazs",
IF(AND(CI412&gt;=Pieņēmumi!$DE$50,CI412&lt;Pieņēmumi!$DE$51),"Vidējs","Liels")))</f>
        <v>0</v>
      </c>
      <c r="CK412" s="9">
        <f>IF(CJ412="Mazs",Pieņēmumi!$DE$34*CH412,IF(CJ412="Vidējs",Pieņēmumi!$DE$35*CH412,IF(CJ412="Liels",Pieņēmumi!$DE$37*CH412,0)))</f>
        <v>0</v>
      </c>
      <c r="CL412" s="9">
        <f>IF(CJ412="Mazs",(Pieņēmumi!$DE$35-Pieņēmumi!$DE$34)*CH412,0)</f>
        <v>0</v>
      </c>
      <c r="CM412">
        <v>0</v>
      </c>
      <c r="CN412">
        <v>0</v>
      </c>
      <c r="CO412" s="2">
        <v>0</v>
      </c>
      <c r="CP412" s="6">
        <f>ROUNDUP(IF($A412=1,CM412/Pieņēmumi!$DO$42,IF($A412=2,CM412/Pieņēmumi!$DO$43,IF($A412=3,CM412/Pieņēmumi!$DO$44,CM412/Pieņēmumi!$DO$45))),$CP$10)</f>
        <v>0</v>
      </c>
      <c r="CQ412" s="6">
        <f t="shared" si="322"/>
        <v>0</v>
      </c>
      <c r="CR412" s="6">
        <f>IF(AND(CQ412&gt;=0,CQ412&lt;Pieņēmumi!$DO$49),0,
IF(AND(CQ412&gt;=Pieņēmumi!$DO$49,CQ412&lt;Pieņēmumi!$DO$50),"Mazs",
IF(AND(CQ412&gt;=Pieņēmumi!$DO$50,CQ412&lt;Pieņēmumi!$DO$51),"Vidējs","Liels")))</f>
        <v>0</v>
      </c>
      <c r="CS412" s="9">
        <f>IF(CR412="Mazs",Pieņēmumi!$DO$34*CP412,IF(CR412="Vidējs",Pieņēmumi!$DO$35*CP412,IF(CR412="Liels",Pieņēmumi!$DO$37*CP412,0)))</f>
        <v>0</v>
      </c>
      <c r="CT412" s="9">
        <f>IF(CR412="Mazs",(Pieņēmumi!$DO$35-Pieņēmumi!$DO$34)*CP412,0)</f>
        <v>0</v>
      </c>
      <c r="CU412" s="6">
        <f t="shared" si="323"/>
        <v>130</v>
      </c>
      <c r="CV412" s="6">
        <f t="shared" si="324"/>
        <v>9</v>
      </c>
      <c r="CW412" s="2">
        <f t="shared" si="325"/>
        <v>14.444444444444445</v>
      </c>
      <c r="CX412" t="str">
        <f t="shared" si="326"/>
        <v>Vidējā</v>
      </c>
    </row>
    <row r="413" spans="1:102" x14ac:dyDescent="0.25">
      <c r="A413" s="5">
        <v>2</v>
      </c>
      <c r="B413" s="23">
        <v>0.29816232817136912</v>
      </c>
      <c r="C413">
        <v>176</v>
      </c>
      <c r="D413">
        <v>6</v>
      </c>
      <c r="E413" s="2">
        <f t="shared" si="331"/>
        <v>29.333333333333332</v>
      </c>
      <c r="F413" s="6">
        <f>ROUNDUP(IF($A413=1,C413/Pieņēmumi!$B$39,IF($A413=2,C413/Pieņēmumi!$B$40,IF($A413=3,C413/Pieņēmumi!$B$41,C413/Pieņēmumi!$B$42))),$F$10)</f>
        <v>9</v>
      </c>
      <c r="G413" s="6">
        <f t="shared" si="311"/>
        <v>19.555555555555557</v>
      </c>
      <c r="H413" s="6" t="str">
        <f>IF(AND(G413&gt;=0,G413&lt;Pieņēmumi!$B$46),0,
IF(AND(G413&gt;= Pieņēmumi!$B$46,G413&lt;Pieņēmumi!$B$47), "Mikro",
IF(AND(G413&gt;=Pieņēmumi!$B$47,G413&lt;Pieņēmumi!$B$48), "Mazs",
IF(AND(G413&gt;=Pieņēmumi!$B$48,G413&lt;Pieņēmumi!$B$49), "Vidējs","Liels"))))</f>
        <v>Vidējs</v>
      </c>
      <c r="I413" s="9">
        <f>IF(H413="Mikro",Pieņēmumi!$B$31*F413*0.5,
IF(H413="Mazs",Pieņēmumi!$B$31*F413,
IF(H413="Vidējs",Pieņēmumi!$B$32*F413,
IF(H413="Liels",Pieņēmumi!$B$34*F413,
0))))</f>
        <v>7.2674418604651159</v>
      </c>
      <c r="J413" s="9">
        <f>IF(H413="Mikro",Pieņēmumi!$B$31*F413*0.5,0)</f>
        <v>0</v>
      </c>
      <c r="K413">
        <v>154</v>
      </c>
      <c r="L413">
        <v>6</v>
      </c>
      <c r="M413" s="2">
        <f t="shared" si="310"/>
        <v>25.666666666666668</v>
      </c>
      <c r="N413" s="6">
        <f>ROUNDUP(IF($A413=1,K413/Pieņēmumi!$L$39,IF($A413=2,K413/Pieņēmumi!$L$40,IF($A413=3,K413/Pieņēmumi!$L$41,K413/Pieņēmumi!$L$42))),$N$10)</f>
        <v>8</v>
      </c>
      <c r="O413" s="6">
        <f t="shared" si="312"/>
        <v>19.25</v>
      </c>
      <c r="P413" s="6" t="str">
        <f>IF(AND(O413&gt;=0,O413&lt;Pieņēmumi!$L$46),0,
IF(AND(O413&gt;= Pieņēmumi!$L$46,O413&lt;Pieņēmumi!$L$47), "Mikro",
IF(AND(O413&gt;=Pieņēmumi!$L$47,O413&lt;Pieņēmumi!$L$48), "Mazs",
IF(AND(O413&gt;=Pieņēmumi!$L$48,O413&lt;Pieņēmumi!$L$49), "Vidējs","Liels"))))</f>
        <v>Vidējs</v>
      </c>
      <c r="Q413" s="9">
        <f>IF(P413="Mikro",Pieņēmumi!$L$31*N413*0.5,
IF(P413="Mazs",Pieņēmumi!$L$31*N413,
IF(P413="Vidējs",Pieņēmumi!$L$32*N413,
IF(P413="Liels",Pieņēmumi!$L$34*N413,
0))))</f>
        <v>6.7183462532299751</v>
      </c>
      <c r="R413" s="9">
        <f>IF(P413="Mikro",Pieņēmumi!$L$31*N413*0.5,0)</f>
        <v>0</v>
      </c>
      <c r="S413">
        <v>153</v>
      </c>
      <c r="T413">
        <v>6</v>
      </c>
      <c r="U413" s="2">
        <f t="shared" si="332"/>
        <v>25.5</v>
      </c>
      <c r="V413" s="6">
        <f>ROUNDUP(IF($A413=1,S413/Pieņēmumi!$V$39,IF($A413=2,S413/Pieņēmumi!$V$40,IF($A413=3,S413/Pieņēmumi!$V$41,S413/Pieņēmumi!$V$42))),$V$10)</f>
        <v>8</v>
      </c>
      <c r="W413" s="6">
        <f t="shared" si="313"/>
        <v>19.125</v>
      </c>
      <c r="X413" s="6" t="str">
        <f>IF(AND(W413&gt;=0,W413&lt;Pieņēmumi!$V$46),0,
IF(AND(W413&gt;= Pieņēmumi!$V$46,W413&lt;Pieņēmumi!$V$47), "Mikro",
IF(AND(W413&gt;=Pieņēmumi!$V$47,W413&lt;Pieņēmumi!$V$48), "Mazs",
IF(AND(W413&gt;=Pieņēmumi!$V$48,W413&lt;Pieņēmumi!$V$49), "Vidējs","Liels"))))</f>
        <v>Vidējs</v>
      </c>
      <c r="Y413" s="9">
        <f>IF(X413="Mikro",Pieņēmumi!$V$31*V413*0.5,
IF(X413="Mazs",Pieņēmumi!$V$31*V413,
IF(X413="Vidējs",Pieņēmumi!$V$32*V413,
IF(X413="Liels",Pieņēmumi!$V$34*V413,
0))))</f>
        <v>6.9767441860465125</v>
      </c>
      <c r="Z413" s="9">
        <f>IF(X413="Mikro",Pieņēmumi!$V$31*V413*0.5,0)</f>
        <v>0</v>
      </c>
      <c r="AA413">
        <v>137</v>
      </c>
      <c r="AB413">
        <v>5</v>
      </c>
      <c r="AC413" s="2">
        <f t="shared" si="328"/>
        <v>27.4</v>
      </c>
      <c r="AD413" s="6">
        <f>ROUNDUP(IF($A413=1,AA413/Pieņēmumi!$AF$39,IF($A413=2,AA413/Pieņēmumi!$AF$40,IF($A413=3,AA413/Pieņēmumi!$AF$41,AA413/Pieņēmumi!$AF$42))),$AD$10)</f>
        <v>7</v>
      </c>
      <c r="AE413" s="6">
        <f t="shared" si="314"/>
        <v>19.571428571428573</v>
      </c>
      <c r="AF413" s="6" t="str">
        <f>IF(AND(AE413&gt;=0,AE413&lt;Pieņēmumi!$AF$46),0,
IF(AND(AE413&gt;= Pieņēmumi!$AF$46,AE413&lt;Pieņēmumi!$AF$47), "Mikro",
IF(AND(AE413&gt;=Pieņēmumi!$AF$47,AE413&lt;Pieņēmumi!$AF$48), "Mazs",
IF(AND(AE413&gt;=Pieņēmumi!$AF$48,AE413&lt;Pieņēmumi!$AF$49), "Vidējs","Liels"))))</f>
        <v>Vidējs</v>
      </c>
      <c r="AG413" s="9">
        <f>IF(AF413="Mikro",Pieņēmumi!$AF$31*AD413*0.5,
IF(AF413="Mazs",Pieņēmumi!$AF$31*AD413,
IF(AF413="Vidējs",Pieņēmumi!$AF$32*AD413,
IF(AF413="Liels",Pieņēmumi!$AF$34*AD413,
0))))</f>
        <v>7.2351421188630498</v>
      </c>
      <c r="AH413" s="9">
        <f>IF(AF413="Mikro",Pieņēmumi!$AF$31*AD413*0.5,0)</f>
        <v>0</v>
      </c>
      <c r="AI413">
        <v>145</v>
      </c>
      <c r="AJ413">
        <v>5</v>
      </c>
      <c r="AK413" s="2">
        <f t="shared" si="305"/>
        <v>29</v>
      </c>
      <c r="AL413" s="6">
        <f>ROUNDUP(IF($A413=1,AI413/Pieņēmumi!$AR$39,IF($A413=2,AI413/Pieņēmumi!$AR$40,IF($A413=3,AI413/Pieņēmumi!$AR$41,AI413/Pieņēmumi!$AR$42))),$AL$10)</f>
        <v>6</v>
      </c>
      <c r="AM413" s="6">
        <f t="shared" si="315"/>
        <v>24.166666666666668</v>
      </c>
      <c r="AN413" s="6" t="str">
        <f>IF(AND(AM413&gt;=0,AM413&lt;Pieņēmumi!$AR$46),0,
IF(AND(AM413&gt;= Pieņēmumi!$AR$46,AM413&lt;Pieņēmumi!$AR$47), "Mikro",
IF(AND(AM413&gt;=Pieņēmumi!$AR$47,AM413&lt;Pieņēmumi!$AR$48), "Mazs",
IF(AND(AM413&gt;=Pieņēmumi!$AR$48,AM413&lt;Pieņēmumi!$AR$49), "Vidējs","Liels"))))</f>
        <v>Liels</v>
      </c>
      <c r="AO413" s="9">
        <f>IF(AN413="Mikro",Pieņēmumi!$AR$31*AL413*0.5,
IF(AN413="Mazs",Pieņēmumi!$AR$31*AL413,
IF(AN413="Vidējs",Pieņēmumi!$AR$32*AL413,
IF(AN413="Liels",Pieņēmumi!$AR$34*AL413,
0))))</f>
        <v>8.2251082251082241</v>
      </c>
      <c r="AP413" s="9">
        <f>IF(AN413="Mikro",Pieņēmumi!$AR$31*AL413*0.5,0)</f>
        <v>0</v>
      </c>
      <c r="AQ413">
        <v>154</v>
      </c>
      <c r="AR413">
        <v>6</v>
      </c>
      <c r="AS413" s="2">
        <f t="shared" si="306"/>
        <v>25.666666666666668</v>
      </c>
      <c r="AT413" s="6">
        <f>ROUNDUP(IF($A413=1,AQ413/Pieņēmumi!$BC$39,IF($A413=2,AQ413/Pieņēmumi!$BC$40,IF($A413=3,AQ413/Pieņēmumi!$BC$41,AQ413/Pieņēmumi!$BC$42))),$AT$10)</f>
        <v>7</v>
      </c>
      <c r="AU413" s="6">
        <f t="shared" si="316"/>
        <v>22</v>
      </c>
      <c r="AV413" s="6" t="str">
        <f>IF(AND(AU413&gt;=0,AU413&lt;Pieņēmumi!$BC$46),0,
IF(AND(AU413&gt;= Pieņēmumi!$BC$46,AU413&lt;Pieņēmumi!$BC$47), "Mikro",
IF(AND(AU413&gt;=Pieņēmumi!$BC$47,AU413&lt;Pieņēmumi!$BC$48), "Mazs",
IF(AND(AU413&gt;=Pieņēmumi!$BC$48,AU413&lt;Pieņēmumi!$BC$49), "Vidējs","Liels"))))</f>
        <v>Liels</v>
      </c>
      <c r="AW413" s="9">
        <f>IF(AV413="Mikro",Pieņēmumi!$BC$31*AT413*0.5,
IF(AV413="Mazs",Pieņēmumi!$BC$31*AT413,
IF(AV413="Vidējs",Pieņēmumi!$BC$32*AT413,
IF(AV413="Liels",Pieņēmumi!$BC$34*AT413,
0))))</f>
        <v>10.606060606060606</v>
      </c>
      <c r="AX413" s="9">
        <f>IF(AV413="Mikro",Pieņēmumi!$BC$31*AT413*0.5,0)</f>
        <v>0</v>
      </c>
      <c r="AY413">
        <v>142</v>
      </c>
      <c r="AZ413">
        <v>5</v>
      </c>
      <c r="BA413" s="2">
        <f t="shared" si="330"/>
        <v>28.4</v>
      </c>
      <c r="BB413" s="6">
        <f>ROUNDUP(IF($A413=1,AY413/Pieņēmumi!$BN$39,IF($A413=2,AY413/Pieņēmumi!$BN$40,IF($A413=3,AY413/Pieņēmumi!$BN$41,AY413/Pieņēmumi!$BN$42))),$BB$10)</f>
        <v>6</v>
      </c>
      <c r="BC413" s="6">
        <f t="shared" si="317"/>
        <v>23.666666666666668</v>
      </c>
      <c r="BD413" s="6" t="str">
        <f>IF(AND(BC413&gt;=0,BC413&lt;Pieņēmumi!$BN$46),0,
IF(AND(BC413&gt;= Pieņēmumi!$BN$46,BC413&lt;Pieņēmumi!$BN$47), "Mikro",
IF(AND(BC413&gt;=Pieņēmumi!$BN$47,BC413&lt;Pieņēmumi!$BN$48), "Mazs",
IF(AND(BC413&gt;=Pieņēmumi!$BN$48,BC413&lt;Pieņēmumi!$BN$49), "Vidējs","Liels"))))</f>
        <v>Liels</v>
      </c>
      <c r="BE413" s="9">
        <f>IF(BD413="Mikro",Pieņēmumi!$BN$31*BB413*0.5,
IF(BD413="Mazs",Pieņēmumi!$BN$31*BB413,
IF(BD413="Vidējs",Pieņēmumi!$BN$32*BB413,
IF(BD413="Liels",Pieņēmumi!$BN$34*BB413,
0))))</f>
        <v>9.5238095238095237</v>
      </c>
      <c r="BF413" s="9">
        <f>IF(BD413="Mikro",Pieņēmumi!$BN$31*BB413*0.5,0)</f>
        <v>0</v>
      </c>
      <c r="BG413">
        <v>118</v>
      </c>
      <c r="BH413">
        <v>4</v>
      </c>
      <c r="BI413" s="2">
        <f t="shared" si="308"/>
        <v>29.5</v>
      </c>
      <c r="BJ413" s="6">
        <f>ROUNDUP(IF($A413=1,BG413/Pieņēmumi!$BY$39,IF($A413=2,BG413/Pieņēmumi!$BY$40,IF($A413=3,BG413/Pieņēmumi!$BY$41,BG413/Pieņēmumi!$BY$42))),$BJ$10)</f>
        <v>5</v>
      </c>
      <c r="BK413" s="6">
        <f t="shared" si="318"/>
        <v>23.6</v>
      </c>
      <c r="BL413" s="6" t="str">
        <f>IF(AND(BK413&gt;=0,BK413&lt;Pieņēmumi!$BY$46),0,
IF(AND(BK413&gt;= Pieņēmumi!$BY$46,BK413&lt;Pieņēmumi!$BY$47), "Mikro",
IF(AND(BK413&gt;=Pieņēmumi!$BY$47,BK413&lt;Pieņēmumi!$BY$48), "Mazs",
IF(AND(BK413&gt;=Pieņēmumi!$BY$48,BK413&lt;Pieņēmumi!$BY$49), "Vidējs","Liels"))))</f>
        <v>Liels</v>
      </c>
      <c r="BM413" s="9">
        <f>IF(BL413="Mikro",Pieņēmumi!$BY$31*BJ413*0.5,
IF(BL413="Mazs",Pieņēmumi!$BY$31*BJ413,
IF(BL413="Vidējs",Pieņēmumi!$BY$32*BJ413,
IF(BL413="Liels",Pieņēmumi!$BY$34*BJ413,
0))))</f>
        <v>8.2972582972582956</v>
      </c>
      <c r="BN413" s="9">
        <f>IF(BL413="Mikro",Pieņēmumi!$BY$31*BJ413*0.5,0)</f>
        <v>0</v>
      </c>
      <c r="BO413">
        <v>109</v>
      </c>
      <c r="BP413">
        <v>4</v>
      </c>
      <c r="BQ413" s="2">
        <f t="shared" si="329"/>
        <v>27.25</v>
      </c>
      <c r="BR413" s="6">
        <f>ROUNDUP(IF($A413=1,BO413/Pieņēmumi!$CJ$39,IF($A413=2,BO413/Pieņēmumi!$CJ$40,IF($A413=3,BO413/Pieņēmumi!$CJ$41,BO413/Pieņēmumi!$CJ$42))),$BR$10)</f>
        <v>5</v>
      </c>
      <c r="BS413" s="6">
        <f t="shared" si="319"/>
        <v>21.8</v>
      </c>
      <c r="BT413" s="6" t="str">
        <f>IF(AND(BS413&gt;=0,BS413&lt;Pieņēmumi!$CJ$46),0,
IF(AND(BS413&gt;= Pieņēmumi!$CJ$46,BS413&lt;Pieņēmumi!$CJ$47), "Mikro",
IF(AND(BS413&gt;=Pieņēmumi!$CJ$47,BS413&lt;Pieņēmumi!$CJ$48), "Mazs",
IF(AND(BS413&gt;=Pieņēmumi!$CJ$48,BS413&lt;Pieņēmumi!$CJ$49), "Vidējs","Liels"))))</f>
        <v>Liels</v>
      </c>
      <c r="BU413" s="9">
        <f>IF(BT413="Mikro",Pieņēmumi!$CJ$31*BR413*0.5,
IF(BT413="Mazs",Pieņēmumi!$CJ$31*BR413,
IF(BT413="Vidējs",Pieņēmumi!$CJ$32*BR413,
IF(BT413="Liels",Pieņēmumi!$CJ$34*BR413,
0))))</f>
        <v>8.4776334776334767</v>
      </c>
      <c r="BV413" s="9">
        <f>IF(BT413="Mikro",Pieņēmumi!$CJ$31*BR413*0.5,0)</f>
        <v>0</v>
      </c>
      <c r="BW413">
        <v>48</v>
      </c>
      <c r="BX413">
        <v>2</v>
      </c>
      <c r="BY413" s="2">
        <f>BW413/BX413</f>
        <v>24</v>
      </c>
      <c r="BZ413" s="6">
        <f>ROUNDUP(IF($A413=1,BW413/Pieņēmumi!$CU$42,IF($A413=2,BW413/Pieņēmumi!$CU$43,IF($A413=3,BW413/Pieņēmumi!$CU$44,BW413/Pieņēmumi!$CU$45))),$CH$10)</f>
        <v>2</v>
      </c>
      <c r="CA413" s="6">
        <f t="shared" si="320"/>
        <v>24</v>
      </c>
      <c r="CB413" s="6" t="str">
        <f>IF(AND(CA413&gt;=0,CA413&lt;Pieņēmumi!$CU$49),0,
IF(AND(CA413&gt;=Pieņēmumi!$CU$49,CA413&lt;Pieņēmumi!$CU$50),"Mazs",
IF(AND(CA413&gt;=Pieņēmumi!$CU$50,CA413&lt;Pieņēmumi!$CU$51),"Vidējs","Liels")))</f>
        <v>Liels</v>
      </c>
      <c r="CC413" s="9">
        <f>IF(CB413="Mazs",Pieņēmumi!$CU$34*BZ413,IF(CB413="Vidējs",Pieņēmumi!$CU$35*BZ413,IF(CB413="Liels",Pieņēmumi!$CU$37*BZ413,0)))</f>
        <v>3.535353535353535</v>
      </c>
      <c r="CD413" s="9">
        <f>IF(CB413="Mazs",(Pieņēmumi!$CU$35-Pieņēmumi!$CU$34)*BZ413,0)</f>
        <v>0</v>
      </c>
      <c r="CE413">
        <v>47</v>
      </c>
      <c r="CF413">
        <v>3</v>
      </c>
      <c r="CG413" s="2">
        <f>CE413/CF413</f>
        <v>15.666666666666666</v>
      </c>
      <c r="CH413" s="6">
        <f>ROUNDUP(IF($A413=1,CE413/Pieņēmumi!$DE$42,IF($A413=2,CE413/Pieņēmumi!$DE$43,IF($A413=3,CE413/Pieņēmumi!$DE$44,CE413/Pieņēmumi!$DE$45))),$CH$10)</f>
        <v>2</v>
      </c>
      <c r="CI413" s="6">
        <f t="shared" si="321"/>
        <v>23.5</v>
      </c>
      <c r="CJ413" s="6" t="str">
        <f>IF(AND(CI413&gt;=0,CI413&lt;Pieņēmumi!$DE$49),0,
IF(AND(CI413&gt;=Pieņēmumi!$DE$49,CI413&lt;Pieņēmumi!$DE$50),"Mazs",
IF(AND(CI413&gt;=Pieņēmumi!$DE$50,CI413&lt;Pieņēmumi!$DE$51),"Vidējs","Liels")))</f>
        <v>Liels</v>
      </c>
      <c r="CK413" s="9">
        <f>IF(CJ413="Mazs",Pieņēmumi!$DE$34*CH413,IF(CJ413="Vidējs",Pieņēmumi!$DE$35*CH413,IF(CJ413="Liels",Pieņēmumi!$DE$37*CH413,0)))</f>
        <v>3.535353535353535</v>
      </c>
      <c r="CL413" s="9">
        <f>IF(CJ413="Mazs",(Pieņēmumi!$DE$35-Pieņēmumi!$DE$34)*CH413,0)</f>
        <v>0</v>
      </c>
      <c r="CM413">
        <v>38</v>
      </c>
      <c r="CN413">
        <v>3</v>
      </c>
      <c r="CO413" s="2">
        <f>CM413/CN413</f>
        <v>12.666666666666666</v>
      </c>
      <c r="CP413" s="6">
        <f>ROUNDUP(IF($A413=1,CM413/Pieņēmumi!$DO$42,IF($A413=2,CM413/Pieņēmumi!$DO$43,IF($A413=3,CM413/Pieņēmumi!$DO$44,CM413/Pieņēmumi!$DO$45))),$CP$10)</f>
        <v>2</v>
      </c>
      <c r="CQ413" s="6">
        <f t="shared" si="322"/>
        <v>19</v>
      </c>
      <c r="CR413" s="6" t="str">
        <f>IF(AND(CQ413&gt;=0,CQ413&lt;Pieņēmumi!$DO$49),0,
IF(AND(CQ413&gt;=Pieņēmumi!$DO$49,CQ413&lt;Pieņēmumi!$DO$50),"Mazs",
IF(AND(CQ413&gt;=Pieņēmumi!$DO$50,CQ413&lt;Pieņēmumi!$DO$51),"Vidējs","Liels")))</f>
        <v>Vidējs</v>
      </c>
      <c r="CS413" s="9">
        <f>IF(CR413="Mazs",Pieņēmumi!$DO$34*CP413,IF(CR413="Vidējs",Pieņēmumi!$DO$35*CP413,IF(CR413="Liels",Pieņēmumi!$DO$37*CP413,0)))</f>
        <v>2.7777777777777781</v>
      </c>
      <c r="CT413" s="9">
        <f>IF(CR413="Mazs",(Pieņēmumi!$DO$35-Pieņēmumi!$DO$34)*CP413,0)</f>
        <v>0</v>
      </c>
      <c r="CU413" s="6">
        <f t="shared" si="323"/>
        <v>1421</v>
      </c>
      <c r="CV413" s="6">
        <f t="shared" si="324"/>
        <v>55</v>
      </c>
      <c r="CW413" s="2">
        <f t="shared" si="325"/>
        <v>25.836363636363636</v>
      </c>
      <c r="CX413" t="str">
        <f t="shared" si="326"/>
        <v>Lielā</v>
      </c>
    </row>
    <row r="414" spans="1:102" x14ac:dyDescent="0.25">
      <c r="A414" s="5">
        <v>3</v>
      </c>
      <c r="B414" s="23">
        <v>0.29746864414815311</v>
      </c>
      <c r="C414">
        <v>5</v>
      </c>
      <c r="D414">
        <v>1</v>
      </c>
      <c r="E414" s="2">
        <f t="shared" si="331"/>
        <v>5</v>
      </c>
      <c r="F414" s="6">
        <f>ROUNDUP(IF($A414=1,C414/Pieņēmumi!$B$39,IF($A414=2,C414/Pieņēmumi!$B$40,IF($A414=3,C414/Pieņēmumi!$B$41,C414/Pieņēmumi!$B$42))),$F$10)</f>
        <v>1</v>
      </c>
      <c r="G414" s="6">
        <f t="shared" si="311"/>
        <v>5</v>
      </c>
      <c r="H414" s="6" t="str">
        <f>IF(AND(G414&gt;=0,G414&lt;Pieņēmumi!$B$46),0,
IF(AND(G414&gt;= Pieņēmumi!$B$46,G414&lt;Pieņēmumi!$B$47), "Mikro",
IF(AND(G414&gt;=Pieņēmumi!$B$47,G414&lt;Pieņēmumi!$B$48), "Mazs",
IF(AND(G414&gt;=Pieņēmumi!$B$48,G414&lt;Pieņēmumi!$B$49), "Vidējs","Liels"))))</f>
        <v>Mikro</v>
      </c>
      <c r="I414" s="9">
        <f>IF(H414="Mikro",Pieņēmumi!$B$31*F414*0.5,
IF(H414="Mazs",Pieņēmumi!$B$31*F414,
IF(H414="Vidējs",Pieņēmumi!$B$32*F414,
IF(H414="Liels",Pieņēmumi!$B$34*F414,
0))))</f>
        <v>0.35792094615624032</v>
      </c>
      <c r="J414" s="9">
        <f>IF(H414="Mikro",Pieņēmumi!$B$31*F414*0.5,0)</f>
        <v>0.35792094615624032</v>
      </c>
      <c r="K414">
        <v>5</v>
      </c>
      <c r="L414">
        <v>1</v>
      </c>
      <c r="M414" s="2">
        <f t="shared" si="310"/>
        <v>5</v>
      </c>
      <c r="N414" s="6">
        <f>ROUNDUP(IF($A414=1,K414/Pieņēmumi!$L$39,IF($A414=2,K414/Pieņēmumi!$L$40,IF($A414=3,K414/Pieņēmumi!$L$41,K414/Pieņēmumi!$L$42))),$N$10)</f>
        <v>1</v>
      </c>
      <c r="O414" s="6">
        <f t="shared" si="312"/>
        <v>5</v>
      </c>
      <c r="P414" s="6" t="str">
        <f>IF(AND(O414&gt;=0,O414&lt;Pieņēmumi!$L$46),0,
IF(AND(O414&gt;= Pieņēmumi!$L$46,O414&lt;Pieņēmumi!$L$47), "Mikro",
IF(AND(O414&gt;=Pieņēmumi!$L$47,O414&lt;Pieņēmumi!$L$48), "Mazs",
IF(AND(O414&gt;=Pieņēmumi!$L$48,O414&lt;Pieņēmumi!$L$49), "Vidējs","Liels"))))</f>
        <v>Mikro</v>
      </c>
      <c r="Q414" s="9">
        <f>IF(P414="Mikro",Pieņēmumi!$L$31*N414*0.5,
IF(P414="Mazs",Pieņēmumi!$L$31*N414,
IF(P414="Vidējs",Pieņēmumi!$L$32*N414,
IF(P414="Liels",Pieņēmumi!$L$34*N414,
0))))</f>
        <v>0.3734827264239029</v>
      </c>
      <c r="R414" s="9">
        <f>IF(P414="Mikro",Pieņēmumi!$L$31*N414*0.5,0)</f>
        <v>0.3734827264239029</v>
      </c>
      <c r="S414">
        <v>8</v>
      </c>
      <c r="T414">
        <v>1</v>
      </c>
      <c r="U414" s="2">
        <f t="shared" si="332"/>
        <v>8</v>
      </c>
      <c r="V414" s="6">
        <f>ROUNDUP(IF($A414=1,S414/Pieņēmumi!$V$39,IF($A414=2,S414/Pieņēmumi!$V$40,IF($A414=3,S414/Pieņēmumi!$V$41,S414/Pieņēmumi!$V$42))),$V$10)</f>
        <v>1</v>
      </c>
      <c r="W414" s="6">
        <f t="shared" si="313"/>
        <v>8</v>
      </c>
      <c r="X414" s="6" t="str">
        <f>IF(AND(W414&gt;=0,W414&lt;Pieņēmumi!$V$46),0,
IF(AND(W414&gt;= Pieņēmumi!$V$46,W414&lt;Pieņēmumi!$V$47), "Mikro",
IF(AND(W414&gt;=Pieņēmumi!$V$47,W414&lt;Pieņēmumi!$V$48), "Mazs",
IF(AND(W414&gt;=Pieņēmumi!$V$48,W414&lt;Pieņēmumi!$V$49), "Vidējs","Liels"))))</f>
        <v>Mazs</v>
      </c>
      <c r="Y414" s="9">
        <f>IF(X414="Mikro",Pieņēmumi!$V$31*V414*0.5,
IF(X414="Mazs",Pieņēmumi!$V$31*V414,
IF(X414="Vidējs",Pieņēmumi!$V$32*V414,
IF(X414="Liels",Pieņēmumi!$V$34*V414,
0))))</f>
        <v>0.77808901338313108</v>
      </c>
      <c r="Z414" s="9">
        <f>IF(X414="Mikro",Pieņēmumi!$V$31*V414*0.5,0)</f>
        <v>0</v>
      </c>
      <c r="AA414">
        <v>2</v>
      </c>
      <c r="AB414">
        <v>1</v>
      </c>
      <c r="AC414" s="2">
        <f t="shared" si="328"/>
        <v>2</v>
      </c>
      <c r="AD414" s="6">
        <f>ROUNDUP(IF($A414=1,AA414/Pieņēmumi!$AF$39,IF($A414=2,AA414/Pieņēmumi!$AF$40,IF($A414=3,AA414/Pieņēmumi!$AF$41,AA414/Pieņēmumi!$AF$42))),$AD$10)</f>
        <v>1</v>
      </c>
      <c r="AE414" s="6">
        <f t="shared" si="314"/>
        <v>2</v>
      </c>
      <c r="AF414" s="6" t="str">
        <f>IF(AND(AE414&gt;=0,AE414&lt;Pieņēmumi!$AF$46),0,
IF(AND(AE414&gt;= Pieņēmumi!$AF$46,AE414&lt;Pieņēmumi!$AF$47), "Mikro",
IF(AND(AE414&gt;=Pieņēmumi!$AF$47,AE414&lt;Pieņēmumi!$AF$48), "Mazs",
IF(AND(AE414&gt;=Pieņēmumi!$AF$48,AE414&lt;Pieņēmumi!$AF$49), "Vidējs","Liels"))))</f>
        <v>Mikro</v>
      </c>
      <c r="AG414" s="9">
        <f>IF(AF414="Mikro",Pieņēmumi!$AF$31*AD414*0.5,
IF(AF414="Mazs",Pieņēmumi!$AF$31*AD414,
IF(AF414="Vidējs",Pieņēmumi!$AF$32*AD414,
IF(AF414="Liels",Pieņēmumi!$AF$34*AD414,
0))))</f>
        <v>0.42016806722689076</v>
      </c>
      <c r="AH414" s="9">
        <f>IF(AF414="Mikro",Pieņēmumi!$AF$31*AD414*0.5,0)</f>
        <v>0.42016806722689076</v>
      </c>
      <c r="AI414">
        <v>6</v>
      </c>
      <c r="AJ414">
        <v>1</v>
      </c>
      <c r="AK414" s="2">
        <f t="shared" si="305"/>
        <v>6</v>
      </c>
      <c r="AL414" s="6">
        <f>ROUNDUP(IF($A414=1,AI414/Pieņēmumi!$AR$39,IF($A414=2,AI414/Pieņēmumi!$AR$40,IF($A414=3,AI414/Pieņēmumi!$AR$41,AI414/Pieņēmumi!$AR$42))),$AL$10)</f>
        <v>1</v>
      </c>
      <c r="AM414" s="6">
        <f t="shared" si="315"/>
        <v>6</v>
      </c>
      <c r="AN414" s="6" t="str">
        <f>IF(AND(AM414&gt;=0,AM414&lt;Pieņēmumi!$AR$46),0,
IF(AND(AM414&gt;= Pieņēmumi!$AR$46,AM414&lt;Pieņēmumi!$AR$47), "Mikro",
IF(AND(AM414&gt;=Pieņēmumi!$AR$47,AM414&lt;Pieņēmumi!$AR$48), "Mazs",
IF(AND(AM414&gt;=Pieņēmumi!$AR$48,AM414&lt;Pieņēmumi!$AR$49), "Vidējs","Liels"))))</f>
        <v>Mikro</v>
      </c>
      <c r="AO414" s="9">
        <f>IF(AN414="Mikro",Pieņēmumi!$AR$31*AL414*0.5,
IF(AN414="Mazs",Pieņēmumi!$AR$31*AL414,
IF(AN414="Vidējs",Pieņēmumi!$AR$32*AL414,
IF(AN414="Liels",Pieņēmumi!$AR$34*AL414,
0))))</f>
        <v>0.45129162776221604</v>
      </c>
      <c r="AP414" s="9">
        <f>IF(AN414="Mikro",Pieņēmumi!$AR$31*AL414*0.5,0)</f>
        <v>0.45129162776221604</v>
      </c>
      <c r="AQ414">
        <v>9</v>
      </c>
      <c r="AR414">
        <v>1</v>
      </c>
      <c r="AS414" s="2">
        <f t="shared" si="306"/>
        <v>9</v>
      </c>
      <c r="AT414" s="6">
        <f>ROUNDUP(IF($A414=1,AQ414/Pieņēmumi!$BC$39,IF($A414=2,AQ414/Pieņēmumi!$BC$40,IF($A414=3,AQ414/Pieņēmumi!$BC$41,AQ414/Pieņēmumi!$BC$42))),$AT$10)</f>
        <v>1</v>
      </c>
      <c r="AU414" s="6">
        <f t="shared" si="316"/>
        <v>9</v>
      </c>
      <c r="AV414" s="6" t="str">
        <f>IF(AND(AU414&gt;=0,AU414&lt;Pieņēmumi!$BC$46),0,
IF(AND(AU414&gt;= Pieņēmumi!$BC$46,AU414&lt;Pieņēmumi!$BC$47), "Mikro",
IF(AND(AU414&gt;=Pieņēmumi!$BC$47,AU414&lt;Pieņēmumi!$BC$48), "Mazs",
IF(AND(AU414&gt;=Pieņēmumi!$BC$48,AU414&lt;Pieņēmumi!$BC$49), "Vidējs","Liels"))))</f>
        <v>Mazs</v>
      </c>
      <c r="AW414" s="9">
        <f>IF(AV414="Mikro",Pieņēmumi!$BC$31*AT414*0.5,
IF(AV414="Mazs",Pieņēmumi!$BC$31*AT414,
IF(AV414="Vidējs",Pieņēmumi!$BC$32*AT414,
IF(AV414="Liels",Pieņēmumi!$BC$34*AT414,
0))))</f>
        <v>0.96483037659508253</v>
      </c>
      <c r="AX414" s="9">
        <f>IF(AV414="Mikro",Pieņēmumi!$BC$31*AT414*0.5,0)</f>
        <v>0</v>
      </c>
      <c r="AY414">
        <v>7</v>
      </c>
      <c r="AZ414">
        <v>1</v>
      </c>
      <c r="BA414" s="2">
        <f t="shared" si="330"/>
        <v>7</v>
      </c>
      <c r="BB414" s="6">
        <f>ROUNDUP(IF($A414=1,AY414/Pieņēmumi!$BN$39,IF($A414=2,AY414/Pieņēmumi!$BN$40,IF($A414=3,AY414/Pieņēmumi!$BN$41,AY414/Pieņēmumi!$BN$42))),$BB$10)</f>
        <v>1</v>
      </c>
      <c r="BC414" s="6">
        <f t="shared" si="317"/>
        <v>7</v>
      </c>
      <c r="BD414" s="6" t="str">
        <f>IF(AND(BC414&gt;=0,BC414&lt;Pieņēmumi!$BN$46),0,
IF(AND(BC414&gt;= Pieņēmumi!$BN$46,BC414&lt;Pieņēmumi!$BN$47), "Mikro",
IF(AND(BC414&gt;=Pieņēmumi!$BN$47,BC414&lt;Pieņēmumi!$BN$48), "Mazs",
IF(AND(BC414&gt;=Pieņēmumi!$BN$48,BC414&lt;Pieņēmumi!$BN$49), "Vidējs","Liels"))))</f>
        <v>Mikro</v>
      </c>
      <c r="BE414" s="9">
        <f>IF(BD414="Mikro",Pieņēmumi!$BN$31*BB414*0.5,
IF(BD414="Mazs",Pieņēmumi!$BN$31*BB414,
IF(BD414="Vidējs",Pieņēmumi!$BN$32*BB414,
IF(BD414="Liels",Pieņēmumi!$BN$34*BB414,
0))))</f>
        <v>0.51353874883286654</v>
      </c>
      <c r="BF414" s="9">
        <f>IF(BD414="Mikro",Pieņēmumi!$BN$31*BB414*0.5,0)</f>
        <v>0.51353874883286654</v>
      </c>
      <c r="BG414">
        <v>8</v>
      </c>
      <c r="BH414">
        <v>1</v>
      </c>
      <c r="BI414" s="2">
        <f t="shared" si="308"/>
        <v>8</v>
      </c>
      <c r="BJ414" s="6">
        <f>ROUNDUP(IF($A414=1,BG414/Pieņēmumi!$BY$39,IF($A414=2,BG414/Pieņēmumi!$BY$40,IF($A414=3,BG414/Pieņēmumi!$BY$41,BG414/Pieņēmumi!$BY$42))),$BJ$10)</f>
        <v>1</v>
      </c>
      <c r="BK414" s="6">
        <f t="shared" si="318"/>
        <v>8</v>
      </c>
      <c r="BL414" s="6" t="str">
        <f>IF(AND(BK414&gt;=0,BK414&lt;Pieņēmumi!$BY$46),0,
IF(AND(BK414&gt;= Pieņēmumi!$BY$46,BK414&lt;Pieņēmumi!$BY$47), "Mikro",
IF(AND(BK414&gt;=Pieņēmumi!$BY$47,BK414&lt;Pieņēmumi!$BY$48), "Mazs",
IF(AND(BK414&gt;=Pieņēmumi!$BY$48,BK414&lt;Pieņēmumi!$BY$49), "Vidējs","Liels"))))</f>
        <v>Mazs</v>
      </c>
      <c r="BM414" s="9">
        <f>IF(BL414="Mikro",Pieņēmumi!$BY$31*BJ414*0.5,
IF(BL414="Mazs",Pieņēmumi!$BY$31*BJ414,
IF(BL414="Vidējs",Pieņēmumi!$BY$32*BJ414,
IF(BL414="Liels",Pieņēmumi!$BY$34*BJ414,
0))))</f>
        <v>1.0893246187363834</v>
      </c>
      <c r="BN414" s="9">
        <f>IF(BL414="Mikro",Pieņēmumi!$BY$31*BJ414*0.5,0)</f>
        <v>0</v>
      </c>
      <c r="BO414">
        <v>6</v>
      </c>
      <c r="BP414">
        <v>1</v>
      </c>
      <c r="BQ414" s="2">
        <f t="shared" si="329"/>
        <v>6</v>
      </c>
      <c r="BR414" s="6">
        <f>ROUNDUP(IF($A414=1,BO414/Pieņēmumi!$CJ$39,IF($A414=2,BO414/Pieņēmumi!$CJ$40,IF($A414=3,BO414/Pieņēmumi!$CJ$41,BO414/Pieņēmumi!$CJ$42))),$BR$10)</f>
        <v>1</v>
      </c>
      <c r="BS414" s="6">
        <f t="shared" si="319"/>
        <v>6</v>
      </c>
      <c r="BT414" s="6" t="str">
        <f>IF(AND(BS414&gt;=0,BS414&lt;Pieņēmumi!$CJ$46),0,
IF(AND(BS414&gt;= Pieņēmumi!$CJ$46,BS414&lt;Pieņēmumi!$CJ$47), "Mikro",
IF(AND(BS414&gt;=Pieņēmumi!$CJ$47,BS414&lt;Pieņēmumi!$CJ$48), "Mazs",
IF(AND(BS414&gt;=Pieņēmumi!$CJ$48,BS414&lt;Pieņēmumi!$CJ$49), "Vidējs","Liels"))))</f>
        <v>Mikro</v>
      </c>
      <c r="BU414" s="9">
        <f>IF(BT414="Mikro",Pieņēmumi!$CJ$31*BR414*0.5,
IF(BT414="Mazs",Pieņēmumi!$CJ$31*BR414,
IF(BT414="Vidējs",Pieņēmumi!$CJ$32*BR414,
IF(BT414="Liels",Pieņēmumi!$CJ$34*BR414,
0))))</f>
        <v>0.54466230936819171</v>
      </c>
      <c r="BV414" s="9">
        <f>IF(BT414="Mikro",Pieņēmumi!$CJ$31*BR414*0.5,0)</f>
        <v>0.54466230936819171</v>
      </c>
      <c r="BW414">
        <v>0</v>
      </c>
      <c r="BX414">
        <v>0</v>
      </c>
      <c r="BY414" s="2">
        <v>0</v>
      </c>
      <c r="BZ414" s="6">
        <f>ROUNDUP(IF($A414=1,BW414/Pieņēmumi!$CU$42,IF($A414=2,BW414/Pieņēmumi!$CU$43,IF($A414=3,BW414/Pieņēmumi!$CU$44,BW414/Pieņēmumi!$CU$45))),$CH$10)</f>
        <v>0</v>
      </c>
      <c r="CA414" s="6">
        <f t="shared" si="320"/>
        <v>0</v>
      </c>
      <c r="CB414" s="6">
        <f>IF(AND(CA414&gt;=0,CA414&lt;Pieņēmumi!$CU$49),0,
IF(AND(CA414&gt;=Pieņēmumi!$CU$49,CA414&lt;Pieņēmumi!$CU$50),"Mazs",
IF(AND(CA414&gt;=Pieņēmumi!$CU$50,CA414&lt;Pieņēmumi!$CU$51),"Vidējs","Liels")))</f>
        <v>0</v>
      </c>
      <c r="CC414" s="9">
        <f>IF(CB414="Mazs",Pieņēmumi!$CU$34*BZ414,IF(CB414="Vidējs",Pieņēmumi!$CU$35*BZ414,IF(CB414="Liels",Pieņēmumi!$CU$37*BZ414,0)))</f>
        <v>0</v>
      </c>
      <c r="CD414" s="9">
        <f>IF(CB414="Mazs",(Pieņēmumi!$CU$35-Pieņēmumi!$CU$34)*BZ414,0)</f>
        <v>0</v>
      </c>
      <c r="CE414">
        <v>0</v>
      </c>
      <c r="CF414">
        <v>0</v>
      </c>
      <c r="CG414" s="2">
        <v>0</v>
      </c>
      <c r="CH414" s="6">
        <f>ROUNDUP(IF($A414=1,CE414/Pieņēmumi!$DE$42,IF($A414=2,CE414/Pieņēmumi!$DE$43,IF($A414=3,CE414/Pieņēmumi!$DE$44,CE414/Pieņēmumi!$DE$45))),$CH$10)</f>
        <v>0</v>
      </c>
      <c r="CI414" s="6">
        <f t="shared" si="321"/>
        <v>0</v>
      </c>
      <c r="CJ414" s="6">
        <f>IF(AND(CI414&gt;=0,CI414&lt;Pieņēmumi!$DE$49),0,
IF(AND(CI414&gt;=Pieņēmumi!$DE$49,CI414&lt;Pieņēmumi!$DE$50),"Mazs",
IF(AND(CI414&gt;=Pieņēmumi!$DE$50,CI414&lt;Pieņēmumi!$DE$51),"Vidējs","Liels")))</f>
        <v>0</v>
      </c>
      <c r="CK414" s="9">
        <f>IF(CJ414="Mazs",Pieņēmumi!$DE$34*CH414,IF(CJ414="Vidējs",Pieņēmumi!$DE$35*CH414,IF(CJ414="Liels",Pieņēmumi!$DE$37*CH414,0)))</f>
        <v>0</v>
      </c>
      <c r="CL414" s="9">
        <f>IF(CJ414="Mazs",(Pieņēmumi!$DE$35-Pieņēmumi!$DE$34)*CH414,0)</f>
        <v>0</v>
      </c>
      <c r="CM414">
        <v>0</v>
      </c>
      <c r="CN414">
        <v>0</v>
      </c>
      <c r="CO414" s="2">
        <v>0</v>
      </c>
      <c r="CP414" s="6">
        <f>ROUNDUP(IF($A414=1,CM414/Pieņēmumi!$DO$42,IF($A414=2,CM414/Pieņēmumi!$DO$43,IF($A414=3,CM414/Pieņēmumi!$DO$44,CM414/Pieņēmumi!$DO$45))),$CP$10)</f>
        <v>0</v>
      </c>
      <c r="CQ414" s="6">
        <f t="shared" si="322"/>
        <v>0</v>
      </c>
      <c r="CR414" s="6">
        <f>IF(AND(CQ414&gt;=0,CQ414&lt;Pieņēmumi!$DO$49),0,
IF(AND(CQ414&gt;=Pieņēmumi!$DO$49,CQ414&lt;Pieņēmumi!$DO$50),"Mazs",
IF(AND(CQ414&gt;=Pieņēmumi!$DO$50,CQ414&lt;Pieņēmumi!$DO$51),"Vidējs","Liels")))</f>
        <v>0</v>
      </c>
      <c r="CS414" s="9">
        <f>IF(CR414="Mazs",Pieņēmumi!$DO$34*CP414,IF(CR414="Vidējs",Pieņēmumi!$DO$35*CP414,IF(CR414="Liels",Pieņēmumi!$DO$37*CP414,0)))</f>
        <v>0</v>
      </c>
      <c r="CT414" s="9">
        <f>IF(CR414="Mazs",(Pieņēmumi!$DO$35-Pieņēmumi!$DO$34)*CP414,0)</f>
        <v>0</v>
      </c>
      <c r="CU414" s="6">
        <f t="shared" si="323"/>
        <v>56</v>
      </c>
      <c r="CV414" s="6">
        <f t="shared" si="324"/>
        <v>9</v>
      </c>
      <c r="CW414" s="2">
        <f t="shared" si="325"/>
        <v>6.2222222222222223</v>
      </c>
      <c r="CX414" t="str">
        <f t="shared" si="326"/>
        <v>Mazā</v>
      </c>
    </row>
    <row r="415" spans="1:102" x14ac:dyDescent="0.25">
      <c r="A415" s="5">
        <v>1</v>
      </c>
      <c r="B415" s="23">
        <v>0.29607548513494275</v>
      </c>
      <c r="C415">
        <v>106</v>
      </c>
      <c r="D415">
        <v>4</v>
      </c>
      <c r="E415" s="2">
        <f t="shared" si="331"/>
        <v>26.5</v>
      </c>
      <c r="F415" s="6">
        <f>ROUNDUP(IF($A415=1,C415/Pieņēmumi!$B$39,IF($A415=2,C415/Pieņēmumi!$B$40,IF($A415=3,C415/Pieņēmumi!$B$41,C415/Pieņēmumi!$B$42))),$F$10)</f>
        <v>6</v>
      </c>
      <c r="G415" s="6">
        <f t="shared" si="311"/>
        <v>17.666666666666668</v>
      </c>
      <c r="H415" s="6" t="str">
        <f>IF(AND(G415&gt;=0,G415&lt;Pieņēmumi!$B$46),0,
IF(AND(G415&gt;= Pieņēmumi!$B$46,G415&lt;Pieņēmumi!$B$47), "Mikro",
IF(AND(G415&gt;=Pieņēmumi!$B$47,G415&lt;Pieņēmumi!$B$48), "Mazs",
IF(AND(G415&gt;=Pieņēmumi!$B$48,G415&lt;Pieņēmumi!$B$49), "Vidējs","Liels"))))</f>
        <v>Vidējs</v>
      </c>
      <c r="I415" s="9">
        <f>IF(H415="Mikro",Pieņēmumi!$B$31*F415*0.5,
IF(H415="Mazs",Pieņēmumi!$B$31*F415,
IF(H415="Vidējs",Pieņēmumi!$B$32*F415,
IF(H415="Liels",Pieņēmumi!$B$34*F415,
0))))</f>
        <v>4.8449612403100772</v>
      </c>
      <c r="J415" s="9">
        <f>IF(H415="Mikro",Pieņēmumi!$B$31*F415*0.5,0)</f>
        <v>0</v>
      </c>
      <c r="K415">
        <v>86</v>
      </c>
      <c r="L415">
        <v>3</v>
      </c>
      <c r="M415" s="2">
        <f t="shared" si="310"/>
        <v>28.666666666666668</v>
      </c>
      <c r="N415" s="6">
        <f>ROUNDUP(IF($A415=1,K415/Pieņēmumi!$L$39,IF($A415=2,K415/Pieņēmumi!$L$40,IF($A415=3,K415/Pieņēmumi!$L$41,K415/Pieņēmumi!$L$42))),$N$10)</f>
        <v>5</v>
      </c>
      <c r="O415" s="6">
        <f t="shared" si="312"/>
        <v>17.2</v>
      </c>
      <c r="P415" s="6" t="str">
        <f>IF(AND(O415&gt;=0,O415&lt;Pieņēmumi!$L$46),0,
IF(AND(O415&gt;= Pieņēmumi!$L$46,O415&lt;Pieņēmumi!$L$47), "Mikro",
IF(AND(O415&gt;=Pieņēmumi!$L$47,O415&lt;Pieņēmumi!$L$48), "Mazs",
IF(AND(O415&gt;=Pieņēmumi!$L$48,O415&lt;Pieņēmumi!$L$49), "Vidējs","Liels"))))</f>
        <v>Vidējs</v>
      </c>
      <c r="Q415" s="9">
        <f>IF(P415="Mikro",Pieņēmumi!$L$31*N415*0.5,
IF(P415="Mazs",Pieņēmumi!$L$31*N415,
IF(P415="Vidējs",Pieņēmumi!$L$32*N415,
IF(P415="Liels",Pieņēmumi!$L$34*N415,
0))))</f>
        <v>4.1989664082687348</v>
      </c>
      <c r="R415" s="9">
        <f>IF(P415="Mikro",Pieņēmumi!$L$31*N415*0.5,0)</f>
        <v>0</v>
      </c>
      <c r="S415">
        <v>99</v>
      </c>
      <c r="T415">
        <v>4</v>
      </c>
      <c r="U415" s="2">
        <f t="shared" si="332"/>
        <v>24.75</v>
      </c>
      <c r="V415" s="6">
        <f>ROUNDUP(IF($A415=1,S415/Pieņēmumi!$V$39,IF($A415=2,S415/Pieņēmumi!$V$40,IF($A415=3,S415/Pieņēmumi!$V$41,S415/Pieņēmumi!$V$42))),$V$10)</f>
        <v>5</v>
      </c>
      <c r="W415" s="6">
        <f t="shared" si="313"/>
        <v>19.8</v>
      </c>
      <c r="X415" s="6" t="str">
        <f>IF(AND(W415&gt;=0,W415&lt;Pieņēmumi!$V$46),0,
IF(AND(W415&gt;= Pieņēmumi!$V$46,W415&lt;Pieņēmumi!$V$47), "Mikro",
IF(AND(W415&gt;=Pieņēmumi!$V$47,W415&lt;Pieņēmumi!$V$48), "Mazs",
IF(AND(W415&gt;=Pieņēmumi!$V$48,W415&lt;Pieņēmumi!$V$49), "Vidējs","Liels"))))</f>
        <v>Vidējs</v>
      </c>
      <c r="Y415" s="9">
        <f>IF(X415="Mikro",Pieņēmumi!$V$31*V415*0.5,
IF(X415="Mazs",Pieņēmumi!$V$31*V415,
IF(X415="Vidējs",Pieņēmumi!$V$32*V415,
IF(X415="Liels",Pieņēmumi!$V$34*V415,
0))))</f>
        <v>4.3604651162790704</v>
      </c>
      <c r="Z415" s="9">
        <f>IF(X415="Mikro",Pieņēmumi!$V$31*V415*0.5,0)</f>
        <v>0</v>
      </c>
      <c r="AA415">
        <v>79</v>
      </c>
      <c r="AB415">
        <v>3</v>
      </c>
      <c r="AC415" s="2">
        <f t="shared" si="328"/>
        <v>26.333333333333332</v>
      </c>
      <c r="AD415" s="6">
        <f>ROUNDUP(IF($A415=1,AA415/Pieņēmumi!$AF$39,IF($A415=2,AA415/Pieņēmumi!$AF$40,IF($A415=3,AA415/Pieņēmumi!$AF$41,AA415/Pieņēmumi!$AF$42))),$AD$10)</f>
        <v>4</v>
      </c>
      <c r="AE415" s="6">
        <f t="shared" si="314"/>
        <v>19.75</v>
      </c>
      <c r="AF415" s="6" t="str">
        <f>IF(AND(AE415&gt;=0,AE415&lt;Pieņēmumi!$AF$46),0,
IF(AND(AE415&gt;= Pieņēmumi!$AF$46,AE415&lt;Pieņēmumi!$AF$47), "Mikro",
IF(AND(AE415&gt;=Pieņēmumi!$AF$47,AE415&lt;Pieņēmumi!$AF$48), "Mazs",
IF(AND(AE415&gt;=Pieņēmumi!$AF$48,AE415&lt;Pieņēmumi!$AF$49), "Vidējs","Liels"))))</f>
        <v>Vidējs</v>
      </c>
      <c r="AG415" s="9">
        <f>IF(AF415="Mikro",Pieņēmumi!$AF$31*AD415*0.5,
IF(AF415="Mazs",Pieņēmumi!$AF$31*AD415,
IF(AF415="Vidējs",Pieņēmumi!$AF$32*AD415,
IF(AF415="Liels",Pieņēmumi!$AF$34*AD415,
0))))</f>
        <v>4.1343669250646</v>
      </c>
      <c r="AH415" s="9">
        <f>IF(AF415="Mikro",Pieņēmumi!$AF$31*AD415*0.5,0)</f>
        <v>0</v>
      </c>
      <c r="AI415">
        <v>95</v>
      </c>
      <c r="AJ415">
        <v>4</v>
      </c>
      <c r="AK415" s="2">
        <f t="shared" si="305"/>
        <v>23.75</v>
      </c>
      <c r="AL415" s="6">
        <f>ROUNDUP(IF($A415=1,AI415/Pieņēmumi!$AR$39,IF($A415=2,AI415/Pieņēmumi!$AR$40,IF($A415=3,AI415/Pieņēmumi!$AR$41,AI415/Pieņēmumi!$AR$42))),$AL$10)</f>
        <v>4</v>
      </c>
      <c r="AM415" s="6">
        <f t="shared" si="315"/>
        <v>23.75</v>
      </c>
      <c r="AN415" s="6" t="str">
        <f>IF(AND(AM415&gt;=0,AM415&lt;Pieņēmumi!$AR$46),0,
IF(AND(AM415&gt;= Pieņēmumi!$AR$46,AM415&lt;Pieņēmumi!$AR$47), "Mikro",
IF(AND(AM415&gt;=Pieņēmumi!$AR$47,AM415&lt;Pieņēmumi!$AR$48), "Mazs",
IF(AND(AM415&gt;=Pieņēmumi!$AR$48,AM415&lt;Pieņēmumi!$AR$49), "Vidējs","Liels"))))</f>
        <v>Liels</v>
      </c>
      <c r="AO415" s="9">
        <f>IF(AN415="Mikro",Pieņēmumi!$AR$31*AL415*0.5,
IF(AN415="Mazs",Pieņēmumi!$AR$31*AL415,
IF(AN415="Vidējs",Pieņēmumi!$AR$32*AL415,
IF(AN415="Liels",Pieņēmumi!$AR$34*AL415,
0))))</f>
        <v>5.4834054834054831</v>
      </c>
      <c r="AP415" s="9">
        <f>IF(AN415="Mikro",Pieņēmumi!$AR$31*AL415*0.5,0)</f>
        <v>0</v>
      </c>
      <c r="AQ415">
        <v>106</v>
      </c>
      <c r="AR415">
        <v>4</v>
      </c>
      <c r="AS415" s="2">
        <f t="shared" si="306"/>
        <v>26.5</v>
      </c>
      <c r="AT415" s="6">
        <f>ROUNDUP(IF($A415=1,AQ415/Pieņēmumi!$BC$39,IF($A415=2,AQ415/Pieņēmumi!$BC$40,IF($A415=3,AQ415/Pieņēmumi!$BC$41,AQ415/Pieņēmumi!$BC$42))),$AT$10)</f>
        <v>5</v>
      </c>
      <c r="AU415" s="6">
        <f t="shared" si="316"/>
        <v>21.2</v>
      </c>
      <c r="AV415" s="6" t="str">
        <f>IF(AND(AU415&gt;=0,AU415&lt;Pieņēmumi!$BC$46),0,
IF(AND(AU415&gt;= Pieņēmumi!$BC$46,AU415&lt;Pieņēmumi!$BC$47), "Mikro",
IF(AND(AU415&gt;=Pieņēmumi!$BC$47,AU415&lt;Pieņēmumi!$BC$48), "Mazs",
IF(AND(AU415&gt;=Pieņēmumi!$BC$48,AU415&lt;Pieņēmumi!$BC$49), "Vidējs","Liels"))))</f>
        <v>Liels</v>
      </c>
      <c r="AW415" s="9">
        <f>IF(AV415="Mikro",Pieņēmumi!$BC$31*AT415*0.5,
IF(AV415="Mazs",Pieņēmumi!$BC$31*AT415,
IF(AV415="Vidējs",Pieņēmumi!$BC$32*AT415,
IF(AV415="Liels",Pieņēmumi!$BC$34*AT415,
0))))</f>
        <v>7.5757575757575761</v>
      </c>
      <c r="AX415" s="9">
        <f>IF(AV415="Mikro",Pieņēmumi!$BC$31*AT415*0.5,0)</f>
        <v>0</v>
      </c>
      <c r="AY415">
        <v>109</v>
      </c>
      <c r="AZ415">
        <v>4</v>
      </c>
      <c r="BA415" s="2">
        <f t="shared" si="330"/>
        <v>27.25</v>
      </c>
      <c r="BB415" s="6">
        <f>ROUNDUP(IF($A415=1,AY415/Pieņēmumi!$BN$39,IF($A415=2,AY415/Pieņēmumi!$BN$40,IF($A415=3,AY415/Pieņēmumi!$BN$41,AY415/Pieņēmumi!$BN$42))),$BB$10)</f>
        <v>5</v>
      </c>
      <c r="BC415" s="6">
        <f t="shared" si="317"/>
        <v>21.8</v>
      </c>
      <c r="BD415" s="6" t="str">
        <f>IF(AND(BC415&gt;=0,BC415&lt;Pieņēmumi!$BN$46),0,
IF(AND(BC415&gt;= Pieņēmumi!$BN$46,BC415&lt;Pieņēmumi!$BN$47), "Mikro",
IF(AND(BC415&gt;=Pieņēmumi!$BN$47,BC415&lt;Pieņēmumi!$BN$48), "Mazs",
IF(AND(BC415&gt;=Pieņēmumi!$BN$48,BC415&lt;Pieņēmumi!$BN$49), "Vidējs","Liels"))))</f>
        <v>Liels</v>
      </c>
      <c r="BE415" s="9">
        <f>IF(BD415="Mikro",Pieņēmumi!$BN$31*BB415*0.5,
IF(BD415="Mazs",Pieņēmumi!$BN$31*BB415,
IF(BD415="Vidējs",Pieņēmumi!$BN$32*BB415,
IF(BD415="Liels",Pieņēmumi!$BN$34*BB415,
0))))</f>
        <v>7.9365079365079358</v>
      </c>
      <c r="BF415" s="9">
        <f>IF(BD415="Mikro",Pieņēmumi!$BN$31*BB415*0.5,0)</f>
        <v>0</v>
      </c>
      <c r="BG415">
        <v>94</v>
      </c>
      <c r="BH415">
        <v>4</v>
      </c>
      <c r="BI415" s="2">
        <f t="shared" si="308"/>
        <v>23.5</v>
      </c>
      <c r="BJ415" s="6">
        <f>ROUNDUP(IF($A415=1,BG415/Pieņēmumi!$BY$39,IF($A415=2,BG415/Pieņēmumi!$BY$40,IF($A415=3,BG415/Pieņēmumi!$BY$41,BG415/Pieņēmumi!$BY$42))),$BJ$10)</f>
        <v>4</v>
      </c>
      <c r="BK415" s="6">
        <f t="shared" si="318"/>
        <v>23.5</v>
      </c>
      <c r="BL415" s="6" t="str">
        <f>IF(AND(BK415&gt;=0,BK415&lt;Pieņēmumi!$BY$46),0,
IF(AND(BK415&gt;= Pieņēmumi!$BY$46,BK415&lt;Pieņēmumi!$BY$47), "Mikro",
IF(AND(BK415&gt;=Pieņēmumi!$BY$47,BK415&lt;Pieņēmumi!$BY$48), "Mazs",
IF(AND(BK415&gt;=Pieņēmumi!$BY$48,BK415&lt;Pieņēmumi!$BY$49), "Vidējs","Liels"))))</f>
        <v>Liels</v>
      </c>
      <c r="BM415" s="9">
        <f>IF(BL415="Mikro",Pieņēmumi!$BY$31*BJ415*0.5,
IF(BL415="Mazs",Pieņēmumi!$BY$31*BJ415,
IF(BL415="Vidējs",Pieņēmumi!$BY$32*BJ415,
IF(BL415="Liels",Pieņēmumi!$BY$34*BJ415,
0))))</f>
        <v>6.6378066378066372</v>
      </c>
      <c r="BN415" s="9">
        <f>IF(BL415="Mikro",Pieņēmumi!$BY$31*BJ415*0.5,0)</f>
        <v>0</v>
      </c>
      <c r="BO415">
        <v>92</v>
      </c>
      <c r="BP415">
        <v>4</v>
      </c>
      <c r="BQ415" s="2">
        <f t="shared" si="329"/>
        <v>23</v>
      </c>
      <c r="BR415" s="6">
        <f>ROUNDUP(IF($A415=1,BO415/Pieņēmumi!$CJ$39,IF($A415=2,BO415/Pieņēmumi!$CJ$40,IF($A415=3,BO415/Pieņēmumi!$CJ$41,BO415/Pieņēmumi!$CJ$42))),$BR$10)</f>
        <v>4</v>
      </c>
      <c r="BS415" s="6">
        <f t="shared" si="319"/>
        <v>23</v>
      </c>
      <c r="BT415" s="6" t="str">
        <f>IF(AND(BS415&gt;=0,BS415&lt;Pieņēmumi!$CJ$46),0,
IF(AND(BS415&gt;= Pieņēmumi!$CJ$46,BS415&lt;Pieņēmumi!$CJ$47), "Mikro",
IF(AND(BS415&gt;=Pieņēmumi!$CJ$47,BS415&lt;Pieņēmumi!$CJ$48), "Mazs",
IF(AND(BS415&gt;=Pieņēmumi!$CJ$48,BS415&lt;Pieņēmumi!$CJ$49), "Vidējs","Liels"))))</f>
        <v>Liels</v>
      </c>
      <c r="BU415" s="9">
        <f>IF(BT415="Mikro",Pieņēmumi!$CJ$31*BR415*0.5,
IF(BT415="Mazs",Pieņēmumi!$CJ$31*BR415,
IF(BT415="Vidējs",Pieņēmumi!$CJ$32*BR415,
IF(BT415="Liels",Pieņēmumi!$CJ$34*BR415,
0))))</f>
        <v>6.7821067821067818</v>
      </c>
      <c r="BV415" s="9">
        <f>IF(BT415="Mikro",Pieņēmumi!$CJ$31*BR415*0.5,0)</f>
        <v>0</v>
      </c>
      <c r="BW415">
        <v>41</v>
      </c>
      <c r="BX415">
        <v>1</v>
      </c>
      <c r="BY415" s="2">
        <f>BW415/BX415</f>
        <v>41</v>
      </c>
      <c r="BZ415" s="6">
        <f>ROUNDUP(IF($A415=1,BW415/Pieņēmumi!$CU$42,IF($A415=2,BW415/Pieņēmumi!$CU$43,IF($A415=3,BW415/Pieņēmumi!$CU$44,BW415/Pieņēmumi!$CU$45))),$CH$10)</f>
        <v>2</v>
      </c>
      <c r="CA415" s="6">
        <f t="shared" si="320"/>
        <v>20.5</v>
      </c>
      <c r="CB415" s="6" t="str">
        <f>IF(AND(CA415&gt;=0,CA415&lt;Pieņēmumi!$CU$49),0,
IF(AND(CA415&gt;=Pieņēmumi!$CU$49,CA415&lt;Pieņēmumi!$CU$50),"Mazs",
IF(AND(CA415&gt;=Pieņēmumi!$CU$50,CA415&lt;Pieņēmumi!$CU$51),"Vidējs","Liels")))</f>
        <v>Vidējs</v>
      </c>
      <c r="CC415" s="9">
        <f>IF(CB415="Mazs",Pieņēmumi!$CU$34*BZ415,IF(CB415="Vidējs",Pieņēmumi!$CU$35*BZ415,IF(CB415="Liels",Pieņēmumi!$CU$37*BZ415,0)))</f>
        <v>2.7777777777777781</v>
      </c>
      <c r="CD415" s="9">
        <f>IF(CB415="Mazs",(Pieņēmumi!$CU$35-Pieņēmumi!$CU$34)*BZ415,0)</f>
        <v>0</v>
      </c>
      <c r="CE415">
        <v>30</v>
      </c>
      <c r="CF415">
        <v>1</v>
      </c>
      <c r="CG415" s="2">
        <f>CE415/CF415</f>
        <v>30</v>
      </c>
      <c r="CH415" s="6">
        <f>ROUNDUP(IF($A415=1,CE415/Pieņēmumi!$DE$42,IF($A415=2,CE415/Pieņēmumi!$DE$43,IF($A415=3,CE415/Pieņēmumi!$DE$44,CE415/Pieņēmumi!$DE$45))),$CH$10)</f>
        <v>2</v>
      </c>
      <c r="CI415" s="6">
        <f t="shared" si="321"/>
        <v>15</v>
      </c>
      <c r="CJ415" s="6" t="str">
        <f>IF(AND(CI415&gt;=0,CI415&lt;Pieņēmumi!$DE$49),0,
IF(AND(CI415&gt;=Pieņēmumi!$DE$49,CI415&lt;Pieņēmumi!$DE$50),"Mazs",
IF(AND(CI415&gt;=Pieņēmumi!$DE$50,CI415&lt;Pieņēmumi!$DE$51),"Vidējs","Liels")))</f>
        <v>Vidējs</v>
      </c>
      <c r="CK415" s="9">
        <f>IF(CJ415="Mazs",Pieņēmumi!$DE$34*CH415,IF(CJ415="Vidējs",Pieņēmumi!$DE$35*CH415,IF(CJ415="Liels",Pieņēmumi!$DE$37*CH415,0)))</f>
        <v>2.7777777777777781</v>
      </c>
      <c r="CL415" s="9">
        <f>IF(CJ415="Mazs",(Pieņēmumi!$DE$35-Pieņēmumi!$DE$34)*CH415,0)</f>
        <v>0</v>
      </c>
      <c r="CM415">
        <v>37</v>
      </c>
      <c r="CN415">
        <v>2</v>
      </c>
      <c r="CO415" s="2">
        <f>CM415/CN415</f>
        <v>18.5</v>
      </c>
      <c r="CP415" s="6">
        <f>ROUNDUP(IF($A415=1,CM415/Pieņēmumi!$DO$42,IF($A415=2,CM415/Pieņēmumi!$DO$43,IF($A415=3,CM415/Pieņēmumi!$DO$44,CM415/Pieņēmumi!$DO$45))),$CP$10)</f>
        <v>2</v>
      </c>
      <c r="CQ415" s="6">
        <f t="shared" si="322"/>
        <v>18.5</v>
      </c>
      <c r="CR415" s="6" t="str">
        <f>IF(AND(CQ415&gt;=0,CQ415&lt;Pieņēmumi!$DO$49),0,
IF(AND(CQ415&gt;=Pieņēmumi!$DO$49,CQ415&lt;Pieņēmumi!$DO$50),"Mazs",
IF(AND(CQ415&gt;=Pieņēmumi!$DO$50,CQ415&lt;Pieņēmumi!$DO$51),"Vidējs","Liels")))</f>
        <v>Vidējs</v>
      </c>
      <c r="CS415" s="9">
        <f>IF(CR415="Mazs",Pieņēmumi!$DO$34*CP415,IF(CR415="Vidējs",Pieņēmumi!$DO$35*CP415,IF(CR415="Liels",Pieņēmumi!$DO$37*CP415,0)))</f>
        <v>2.7777777777777781</v>
      </c>
      <c r="CT415" s="9">
        <f>IF(CR415="Mazs",(Pieņēmumi!$DO$35-Pieņēmumi!$DO$34)*CP415,0)</f>
        <v>0</v>
      </c>
      <c r="CU415" s="6">
        <f t="shared" si="323"/>
        <v>974</v>
      </c>
      <c r="CV415" s="6">
        <f t="shared" si="324"/>
        <v>38</v>
      </c>
      <c r="CW415" s="2">
        <f t="shared" si="325"/>
        <v>25.631578947368421</v>
      </c>
      <c r="CX415" t="str">
        <f t="shared" si="326"/>
        <v>Lielā</v>
      </c>
    </row>
    <row r="416" spans="1:102" x14ac:dyDescent="0.25">
      <c r="A416" s="5">
        <v>2</v>
      </c>
      <c r="B416" s="23">
        <v>0.29562633891061407</v>
      </c>
      <c r="C416">
        <v>41</v>
      </c>
      <c r="D416">
        <v>3</v>
      </c>
      <c r="E416" s="2">
        <f t="shared" si="331"/>
        <v>13.666666666666666</v>
      </c>
      <c r="F416" s="6">
        <f>ROUNDUP(IF($A416=1,C416/Pieņēmumi!$B$39,IF($A416=2,C416/Pieņēmumi!$B$40,IF($A416=3,C416/Pieņēmumi!$B$41,C416/Pieņēmumi!$B$42))),$F$10)</f>
        <v>3</v>
      </c>
      <c r="G416" s="6">
        <f t="shared" si="311"/>
        <v>13.666666666666666</v>
      </c>
      <c r="H416" s="6" t="str">
        <f>IF(AND(G416&gt;=0,G416&lt;Pieņēmumi!$B$46),0,
IF(AND(G416&gt;= Pieņēmumi!$B$46,G416&lt;Pieņēmumi!$B$47), "Mikro",
IF(AND(G416&gt;=Pieņēmumi!$B$47,G416&lt;Pieņēmumi!$B$48), "Mazs",
IF(AND(G416&gt;=Pieņēmumi!$B$48,G416&lt;Pieņēmumi!$B$49), "Vidējs","Liels"))))</f>
        <v>Vidējs</v>
      </c>
      <c r="I416" s="9">
        <f>IF(H416="Mikro",Pieņēmumi!$B$31*F416*0.5,
IF(H416="Mazs",Pieņēmumi!$B$31*F416,
IF(H416="Vidējs",Pieņēmumi!$B$32*F416,
IF(H416="Liels",Pieņēmumi!$B$34*F416,
0))))</f>
        <v>2.4224806201550386</v>
      </c>
      <c r="J416" s="9">
        <f>IF(H416="Mikro",Pieņēmumi!$B$31*F416*0.5,0)</f>
        <v>0</v>
      </c>
      <c r="K416">
        <v>27</v>
      </c>
      <c r="L416">
        <v>2</v>
      </c>
      <c r="M416" s="2">
        <f t="shared" si="310"/>
        <v>13.5</v>
      </c>
      <c r="N416" s="6">
        <f>ROUNDUP(IF($A416=1,K416/Pieņēmumi!$L$39,IF($A416=2,K416/Pieņēmumi!$L$40,IF($A416=3,K416/Pieņēmumi!$L$41,K416/Pieņēmumi!$L$42))),$N$10)</f>
        <v>2</v>
      </c>
      <c r="O416" s="6">
        <f t="shared" si="312"/>
        <v>13.5</v>
      </c>
      <c r="P416" s="6" t="str">
        <f>IF(AND(O416&gt;=0,O416&lt;Pieņēmumi!$L$46),0,
IF(AND(O416&gt;= Pieņēmumi!$L$46,O416&lt;Pieņēmumi!$L$47), "Mikro",
IF(AND(O416&gt;=Pieņēmumi!$L$47,O416&lt;Pieņēmumi!$L$48), "Mazs",
IF(AND(O416&gt;=Pieņēmumi!$L$48,O416&lt;Pieņēmumi!$L$49), "Vidējs","Liels"))))</f>
        <v>Vidējs</v>
      </c>
      <c r="Q416" s="9">
        <f>IF(P416="Mikro",Pieņēmumi!$L$31*N416*0.5,
IF(P416="Mazs",Pieņēmumi!$L$31*N416,
IF(P416="Vidējs",Pieņēmumi!$L$32*N416,
IF(P416="Liels",Pieņēmumi!$L$34*N416,
0))))</f>
        <v>1.6795865633074938</v>
      </c>
      <c r="R416" s="9">
        <f>IF(P416="Mikro",Pieņēmumi!$L$31*N416*0.5,0)</f>
        <v>0</v>
      </c>
      <c r="S416">
        <v>40</v>
      </c>
      <c r="T416">
        <v>3</v>
      </c>
      <c r="U416" s="2">
        <f t="shared" si="332"/>
        <v>13.333333333333334</v>
      </c>
      <c r="V416" s="6">
        <f>ROUNDUP(IF($A416=1,S416/Pieņēmumi!$V$39,IF($A416=2,S416/Pieņēmumi!$V$40,IF($A416=3,S416/Pieņēmumi!$V$41,S416/Pieņēmumi!$V$42))),$V$10)</f>
        <v>2</v>
      </c>
      <c r="W416" s="6">
        <f t="shared" si="313"/>
        <v>20</v>
      </c>
      <c r="X416" s="6" t="str">
        <f>IF(AND(W416&gt;=0,W416&lt;Pieņēmumi!$V$46),0,
IF(AND(W416&gt;= Pieņēmumi!$V$46,W416&lt;Pieņēmumi!$V$47), "Mikro",
IF(AND(W416&gt;=Pieņēmumi!$V$47,W416&lt;Pieņēmumi!$V$48), "Mazs",
IF(AND(W416&gt;=Pieņēmumi!$V$48,W416&lt;Pieņēmumi!$V$49), "Vidējs","Liels"))))</f>
        <v>Vidējs</v>
      </c>
      <c r="Y416" s="9">
        <f>IF(X416="Mikro",Pieņēmumi!$V$31*V416*0.5,
IF(X416="Mazs",Pieņēmumi!$V$31*V416,
IF(X416="Vidējs",Pieņēmumi!$V$32*V416,
IF(X416="Liels",Pieņēmumi!$V$34*V416,
0))))</f>
        <v>1.7441860465116281</v>
      </c>
      <c r="Z416" s="9">
        <f>IF(X416="Mikro",Pieņēmumi!$V$31*V416*0.5,0)</f>
        <v>0</v>
      </c>
      <c r="AA416">
        <v>26</v>
      </c>
      <c r="AB416">
        <v>2</v>
      </c>
      <c r="AC416" s="2">
        <f t="shared" si="328"/>
        <v>13</v>
      </c>
      <c r="AD416" s="6">
        <f>ROUNDUP(IF($A416=1,AA416/Pieņēmumi!$AF$39,IF($A416=2,AA416/Pieņēmumi!$AF$40,IF($A416=3,AA416/Pieņēmumi!$AF$41,AA416/Pieņēmumi!$AF$42))),$AD$10)</f>
        <v>2</v>
      </c>
      <c r="AE416" s="6">
        <f t="shared" si="314"/>
        <v>13</v>
      </c>
      <c r="AF416" s="6" t="str">
        <f>IF(AND(AE416&gt;=0,AE416&lt;Pieņēmumi!$AF$46),0,
IF(AND(AE416&gt;= Pieņēmumi!$AF$46,AE416&lt;Pieņēmumi!$AF$47), "Mikro",
IF(AND(AE416&gt;=Pieņēmumi!$AF$47,AE416&lt;Pieņēmumi!$AF$48), "Mazs",
IF(AND(AE416&gt;=Pieņēmumi!$AF$48,AE416&lt;Pieņēmumi!$AF$49), "Vidējs","Liels"))))</f>
        <v>Vidējs</v>
      </c>
      <c r="AG416" s="9">
        <f>IF(AF416="Mikro",Pieņēmumi!$AF$31*AD416*0.5,
IF(AF416="Mazs",Pieņēmumi!$AF$31*AD416,
IF(AF416="Vidējs",Pieņēmumi!$AF$32*AD416,
IF(AF416="Liels",Pieņēmumi!$AF$34*AD416,
0))))</f>
        <v>2.0671834625323</v>
      </c>
      <c r="AH416" s="9">
        <f>IF(AF416="Mikro",Pieņēmumi!$AF$31*AD416*0.5,0)</f>
        <v>0</v>
      </c>
      <c r="AI416">
        <v>48</v>
      </c>
      <c r="AJ416">
        <v>3</v>
      </c>
      <c r="AK416" s="2">
        <f t="shared" si="305"/>
        <v>16</v>
      </c>
      <c r="AL416" s="6">
        <f>ROUNDUP(IF($A416=1,AI416/Pieņēmumi!$AR$39,IF($A416=2,AI416/Pieņēmumi!$AR$40,IF($A416=3,AI416/Pieņēmumi!$AR$41,AI416/Pieņēmumi!$AR$42))),$AL$10)</f>
        <v>2</v>
      </c>
      <c r="AM416" s="6">
        <f t="shared" si="315"/>
        <v>24</v>
      </c>
      <c r="AN416" s="6" t="str">
        <f>IF(AND(AM416&gt;=0,AM416&lt;Pieņēmumi!$AR$46),0,
IF(AND(AM416&gt;= Pieņēmumi!$AR$46,AM416&lt;Pieņēmumi!$AR$47), "Mikro",
IF(AND(AM416&gt;=Pieņēmumi!$AR$47,AM416&lt;Pieņēmumi!$AR$48), "Mazs",
IF(AND(AM416&gt;=Pieņēmumi!$AR$48,AM416&lt;Pieņēmumi!$AR$49), "Vidējs","Liels"))))</f>
        <v>Liels</v>
      </c>
      <c r="AO416" s="9">
        <f>IF(AN416="Mikro",Pieņēmumi!$AR$31*AL416*0.5,
IF(AN416="Mazs",Pieņēmumi!$AR$31*AL416,
IF(AN416="Vidējs",Pieņēmumi!$AR$32*AL416,
IF(AN416="Liels",Pieņēmumi!$AR$34*AL416,
0))))</f>
        <v>2.7417027417027415</v>
      </c>
      <c r="AP416" s="9">
        <f>IF(AN416="Mikro",Pieņēmumi!$AR$31*AL416*0.5,0)</f>
        <v>0</v>
      </c>
      <c r="AQ416">
        <v>32</v>
      </c>
      <c r="AR416">
        <v>2</v>
      </c>
      <c r="AS416" s="2">
        <f t="shared" si="306"/>
        <v>16</v>
      </c>
      <c r="AT416" s="6">
        <f>ROUNDUP(IF($A416=1,AQ416/Pieņēmumi!$BC$39,IF($A416=2,AQ416/Pieņēmumi!$BC$40,IF($A416=3,AQ416/Pieņēmumi!$BC$41,AQ416/Pieņēmumi!$BC$42))),$AT$10)</f>
        <v>2</v>
      </c>
      <c r="AU416" s="6">
        <f t="shared" si="316"/>
        <v>16</v>
      </c>
      <c r="AV416" s="6" t="str">
        <f>IF(AND(AU416&gt;=0,AU416&lt;Pieņēmumi!$BC$46),0,
IF(AND(AU416&gt;= Pieņēmumi!$BC$46,AU416&lt;Pieņēmumi!$BC$47), "Mikro",
IF(AND(AU416&gt;=Pieņēmumi!$BC$47,AU416&lt;Pieņēmumi!$BC$48), "Mazs",
IF(AND(AU416&gt;=Pieņēmumi!$BC$48,AU416&lt;Pieņēmumi!$BC$49), "Vidējs","Liels"))))</f>
        <v>Vidējs</v>
      </c>
      <c r="AW416" s="9">
        <f>IF(AV416="Mikro",Pieņēmumi!$BC$31*AT416*0.5,
IF(AV416="Mazs",Pieņēmumi!$BC$31*AT416,
IF(AV416="Vidējs",Pieņēmumi!$BC$32*AT416,
IF(AV416="Liels",Pieņēmumi!$BC$34*AT416,
0))))</f>
        <v>2.3255813953488373</v>
      </c>
      <c r="AX416" s="9">
        <f>IF(AV416="Mikro",Pieņēmumi!$BC$31*AT416*0.5,0)</f>
        <v>0</v>
      </c>
      <c r="AY416">
        <v>44</v>
      </c>
      <c r="AZ416">
        <v>2</v>
      </c>
      <c r="BA416" s="2">
        <f t="shared" si="330"/>
        <v>22</v>
      </c>
      <c r="BB416" s="6">
        <f>ROUNDUP(IF($A416=1,AY416/Pieņēmumi!$BN$39,IF($A416=2,AY416/Pieņēmumi!$BN$40,IF($A416=3,AY416/Pieņēmumi!$BN$41,AY416/Pieņēmumi!$BN$42))),$BB$10)</f>
        <v>2</v>
      </c>
      <c r="BC416" s="6">
        <f t="shared" si="317"/>
        <v>22</v>
      </c>
      <c r="BD416" s="6" t="str">
        <f>IF(AND(BC416&gt;=0,BC416&lt;Pieņēmumi!$BN$46),0,
IF(AND(BC416&gt;= Pieņēmumi!$BN$46,BC416&lt;Pieņēmumi!$BN$47), "Mikro",
IF(AND(BC416&gt;=Pieņēmumi!$BN$47,BC416&lt;Pieņēmumi!$BN$48), "Mazs",
IF(AND(BC416&gt;=Pieņēmumi!$BN$48,BC416&lt;Pieņēmumi!$BN$49), "Vidējs","Liels"))))</f>
        <v>Liels</v>
      </c>
      <c r="BE416" s="9">
        <f>IF(BD416="Mikro",Pieņēmumi!$BN$31*BB416*0.5,
IF(BD416="Mazs",Pieņēmumi!$BN$31*BB416,
IF(BD416="Vidējs",Pieņēmumi!$BN$32*BB416,
IF(BD416="Liels",Pieņēmumi!$BN$34*BB416,
0))))</f>
        <v>3.1746031746031744</v>
      </c>
      <c r="BF416" s="9">
        <f>IF(BD416="Mikro",Pieņēmumi!$BN$31*BB416*0.5,0)</f>
        <v>0</v>
      </c>
      <c r="BG416">
        <v>40</v>
      </c>
      <c r="BH416">
        <v>2</v>
      </c>
      <c r="BI416" s="2">
        <f t="shared" si="308"/>
        <v>20</v>
      </c>
      <c r="BJ416" s="6">
        <f>ROUNDUP(IF($A416=1,BG416/Pieņēmumi!$BY$39,IF($A416=2,BG416/Pieņēmumi!$BY$40,IF($A416=3,BG416/Pieņēmumi!$BY$41,BG416/Pieņēmumi!$BY$42))),$BJ$10)</f>
        <v>2</v>
      </c>
      <c r="BK416" s="6">
        <f t="shared" si="318"/>
        <v>20</v>
      </c>
      <c r="BL416" s="6" t="str">
        <f>IF(AND(BK416&gt;=0,BK416&lt;Pieņēmumi!$BY$46),0,
IF(AND(BK416&gt;= Pieņēmumi!$BY$46,BK416&lt;Pieņēmumi!$BY$47), "Mikro",
IF(AND(BK416&gt;=Pieņēmumi!$BY$47,BK416&lt;Pieņēmumi!$BY$48), "Mazs",
IF(AND(BK416&gt;=Pieņēmumi!$BY$48,BK416&lt;Pieņēmumi!$BY$49), "Vidējs","Liels"))))</f>
        <v>Vidējs</v>
      </c>
      <c r="BM416" s="9">
        <f>IF(BL416="Mikro",Pieņēmumi!$BY$31*BJ416*0.5,
IF(BL416="Mazs",Pieņēmumi!$BY$31*BJ416,
IF(BL416="Vidējs",Pieņēmumi!$BY$32*BJ416,
IF(BL416="Liels",Pieņēmumi!$BY$34*BJ416,
0))))</f>
        <v>2.5839793281653747</v>
      </c>
      <c r="BN416" s="9">
        <f>IF(BL416="Mikro",Pieņēmumi!$BY$31*BJ416*0.5,0)</f>
        <v>0</v>
      </c>
      <c r="BO416">
        <v>37</v>
      </c>
      <c r="BP416">
        <v>2</v>
      </c>
      <c r="BQ416" s="2">
        <f t="shared" si="329"/>
        <v>18.5</v>
      </c>
      <c r="BR416" s="6">
        <f>ROUNDUP(IF($A416=1,BO416/Pieņēmumi!$CJ$39,IF($A416=2,BO416/Pieņēmumi!$CJ$40,IF($A416=3,BO416/Pieņēmumi!$CJ$41,BO416/Pieņēmumi!$CJ$42))),$BR$10)</f>
        <v>2</v>
      </c>
      <c r="BS416" s="6">
        <f t="shared" si="319"/>
        <v>18.5</v>
      </c>
      <c r="BT416" s="6" t="str">
        <f>IF(AND(BS416&gt;=0,BS416&lt;Pieņēmumi!$CJ$46),0,
IF(AND(BS416&gt;= Pieņēmumi!$CJ$46,BS416&lt;Pieņēmumi!$CJ$47), "Mikro",
IF(AND(BS416&gt;=Pieņēmumi!$CJ$47,BS416&lt;Pieņēmumi!$CJ$48), "Mazs",
IF(AND(BS416&gt;=Pieņēmumi!$CJ$48,BS416&lt;Pieņēmumi!$CJ$49), "Vidējs","Liels"))))</f>
        <v>Vidējs</v>
      </c>
      <c r="BU416" s="9">
        <f>IF(BT416="Mikro",Pieņēmumi!$CJ$31*BR416*0.5,
IF(BT416="Mazs",Pieņēmumi!$CJ$31*BR416,
IF(BT416="Vidējs",Pieņēmumi!$CJ$32*BR416,
IF(BT416="Liels",Pieņēmumi!$CJ$34*BR416,
0))))</f>
        <v>2.5839793281653747</v>
      </c>
      <c r="BV416" s="9">
        <f>IF(BT416="Mikro",Pieņēmumi!$CJ$31*BR416*0.5,0)</f>
        <v>0</v>
      </c>
      <c r="BW416">
        <v>0</v>
      </c>
      <c r="BX416">
        <v>0</v>
      </c>
      <c r="BY416" s="2">
        <v>0</v>
      </c>
      <c r="BZ416" s="6">
        <f>ROUNDUP(IF($A416=1,BW416/Pieņēmumi!$CU$42,IF($A416=2,BW416/Pieņēmumi!$CU$43,IF($A416=3,BW416/Pieņēmumi!$CU$44,BW416/Pieņēmumi!$CU$45))),$CH$10)</f>
        <v>0</v>
      </c>
      <c r="CA416" s="6">
        <f t="shared" si="320"/>
        <v>0</v>
      </c>
      <c r="CB416" s="6">
        <f>IF(AND(CA416&gt;=0,CA416&lt;Pieņēmumi!$CU$49),0,
IF(AND(CA416&gt;=Pieņēmumi!$CU$49,CA416&lt;Pieņēmumi!$CU$50),"Mazs",
IF(AND(CA416&gt;=Pieņēmumi!$CU$50,CA416&lt;Pieņēmumi!$CU$51),"Vidējs","Liels")))</f>
        <v>0</v>
      </c>
      <c r="CC416" s="9">
        <f>IF(CB416="Mazs",Pieņēmumi!$CU$34*BZ416,IF(CB416="Vidējs",Pieņēmumi!$CU$35*BZ416,IF(CB416="Liels",Pieņēmumi!$CU$37*BZ416,0)))</f>
        <v>0</v>
      </c>
      <c r="CD416" s="9">
        <f>IF(CB416="Mazs",(Pieņēmumi!$CU$35-Pieņēmumi!$CU$34)*BZ416,0)</f>
        <v>0</v>
      </c>
      <c r="CE416">
        <v>28</v>
      </c>
      <c r="CF416">
        <v>1</v>
      </c>
      <c r="CG416" s="2">
        <f>CE416/CF416</f>
        <v>28</v>
      </c>
      <c r="CH416" s="6">
        <f>ROUNDUP(IF($A416=1,CE416/Pieņēmumi!$DE$42,IF($A416=2,CE416/Pieņēmumi!$DE$43,IF($A416=3,CE416/Pieņēmumi!$DE$44,CE416/Pieņēmumi!$DE$45))),$CH$10)</f>
        <v>2</v>
      </c>
      <c r="CI416" s="6">
        <f t="shared" si="321"/>
        <v>14</v>
      </c>
      <c r="CJ416" s="6" t="str">
        <f>IF(AND(CI416&gt;=0,CI416&lt;Pieņēmumi!$DE$49),0,
IF(AND(CI416&gt;=Pieņēmumi!$DE$49,CI416&lt;Pieņēmumi!$DE$50),"Mazs",
IF(AND(CI416&gt;=Pieņēmumi!$DE$50,CI416&lt;Pieņēmumi!$DE$51),"Vidējs","Liels")))</f>
        <v>Vidējs</v>
      </c>
      <c r="CK416" s="9">
        <f>IF(CJ416="Mazs",Pieņēmumi!$DE$34*CH416,IF(CJ416="Vidējs",Pieņēmumi!$DE$35*CH416,IF(CJ416="Liels",Pieņēmumi!$DE$37*CH416,0)))</f>
        <v>2.7777777777777781</v>
      </c>
      <c r="CL416" s="9">
        <f>IF(CJ416="Mazs",(Pieņēmumi!$DE$35-Pieņēmumi!$DE$34)*CH416,0)</f>
        <v>0</v>
      </c>
      <c r="CM416">
        <v>37</v>
      </c>
      <c r="CN416">
        <v>2</v>
      </c>
      <c r="CO416" s="2">
        <f>CM416/CN416</f>
        <v>18.5</v>
      </c>
      <c r="CP416" s="6">
        <f>ROUNDUP(IF($A416=1,CM416/Pieņēmumi!$DO$42,IF($A416=2,CM416/Pieņēmumi!$DO$43,IF($A416=3,CM416/Pieņēmumi!$DO$44,CM416/Pieņēmumi!$DO$45))),$CP$10)</f>
        <v>2</v>
      </c>
      <c r="CQ416" s="6">
        <f t="shared" si="322"/>
        <v>18.5</v>
      </c>
      <c r="CR416" s="6" t="str">
        <f>IF(AND(CQ416&gt;=0,CQ416&lt;Pieņēmumi!$DO$49),0,
IF(AND(CQ416&gt;=Pieņēmumi!$DO$49,CQ416&lt;Pieņēmumi!$DO$50),"Mazs",
IF(AND(CQ416&gt;=Pieņēmumi!$DO$50,CQ416&lt;Pieņēmumi!$DO$51),"Vidējs","Liels")))</f>
        <v>Vidējs</v>
      </c>
      <c r="CS416" s="9">
        <f>IF(CR416="Mazs",Pieņēmumi!$DO$34*CP416,IF(CR416="Vidējs",Pieņēmumi!$DO$35*CP416,IF(CR416="Liels",Pieņēmumi!$DO$37*CP416,0)))</f>
        <v>2.7777777777777781</v>
      </c>
      <c r="CT416" s="9">
        <f>IF(CR416="Mazs",(Pieņēmumi!$DO$35-Pieņēmumi!$DO$34)*CP416,0)</f>
        <v>0</v>
      </c>
      <c r="CU416" s="6">
        <f t="shared" si="323"/>
        <v>400</v>
      </c>
      <c r="CV416" s="6">
        <f t="shared" si="324"/>
        <v>24</v>
      </c>
      <c r="CW416" s="2">
        <f t="shared" si="325"/>
        <v>16.666666666666668</v>
      </c>
      <c r="CX416" t="str">
        <f t="shared" si="326"/>
        <v>Vidējā</v>
      </c>
    </row>
    <row r="417" spans="1:102" x14ac:dyDescent="0.25">
      <c r="A417" s="5">
        <v>1</v>
      </c>
      <c r="B417" s="23">
        <v>0.29350764514405803</v>
      </c>
      <c r="C417">
        <v>83</v>
      </c>
      <c r="D417">
        <v>3</v>
      </c>
      <c r="E417" s="2">
        <f t="shared" si="331"/>
        <v>27.666666666666668</v>
      </c>
      <c r="F417" s="6">
        <f>ROUNDUP(IF($A417=1,C417/Pieņēmumi!$B$39,IF($A417=2,C417/Pieņēmumi!$B$40,IF($A417=3,C417/Pieņēmumi!$B$41,C417/Pieņēmumi!$B$42))),$F$10)</f>
        <v>5</v>
      </c>
      <c r="G417" s="6">
        <f t="shared" si="311"/>
        <v>16.600000000000001</v>
      </c>
      <c r="H417" s="6" t="str">
        <f>IF(AND(G417&gt;=0,G417&lt;Pieņēmumi!$B$46),0,
IF(AND(G417&gt;= Pieņēmumi!$B$46,G417&lt;Pieņēmumi!$B$47), "Mikro",
IF(AND(G417&gt;=Pieņēmumi!$B$47,G417&lt;Pieņēmumi!$B$48), "Mazs",
IF(AND(G417&gt;=Pieņēmumi!$B$48,G417&lt;Pieņēmumi!$B$49), "Vidējs","Liels"))))</f>
        <v>Vidējs</v>
      </c>
      <c r="I417" s="9">
        <f>IF(H417="Mikro",Pieņēmumi!$B$31*F417*0.5,
IF(H417="Mazs",Pieņēmumi!$B$31*F417,
IF(H417="Vidējs",Pieņēmumi!$B$32*F417,
IF(H417="Liels",Pieņēmumi!$B$34*F417,
0))))</f>
        <v>4.0374677002583974</v>
      </c>
      <c r="J417" s="9">
        <f>IF(H417="Mikro",Pieņēmumi!$B$31*F417*0.5,0)</f>
        <v>0</v>
      </c>
      <c r="K417">
        <v>82</v>
      </c>
      <c r="L417">
        <v>3</v>
      </c>
      <c r="M417" s="2">
        <f t="shared" si="310"/>
        <v>27.333333333333332</v>
      </c>
      <c r="N417" s="6">
        <f>ROUNDUP(IF($A417=1,K417/Pieņēmumi!$L$39,IF($A417=2,K417/Pieņēmumi!$L$40,IF($A417=3,K417/Pieņēmumi!$L$41,K417/Pieņēmumi!$L$42))),$N$10)</f>
        <v>5</v>
      </c>
      <c r="O417" s="6">
        <f t="shared" si="312"/>
        <v>16.399999999999999</v>
      </c>
      <c r="P417" s="6" t="str">
        <f>IF(AND(O417&gt;=0,O417&lt;Pieņēmumi!$L$46),0,
IF(AND(O417&gt;= Pieņēmumi!$L$46,O417&lt;Pieņēmumi!$L$47), "Mikro",
IF(AND(O417&gt;=Pieņēmumi!$L$47,O417&lt;Pieņēmumi!$L$48), "Mazs",
IF(AND(O417&gt;=Pieņēmumi!$L$48,O417&lt;Pieņēmumi!$L$49), "Vidējs","Liels"))))</f>
        <v>Vidējs</v>
      </c>
      <c r="Q417" s="9">
        <f>IF(P417="Mikro",Pieņēmumi!$L$31*N417*0.5,
IF(P417="Mazs",Pieņēmumi!$L$31*N417,
IF(P417="Vidējs",Pieņēmumi!$L$32*N417,
IF(P417="Liels",Pieņēmumi!$L$34*N417,
0))))</f>
        <v>4.1989664082687348</v>
      </c>
      <c r="R417" s="9">
        <f>IF(P417="Mikro",Pieņēmumi!$L$31*N417*0.5,0)</f>
        <v>0</v>
      </c>
      <c r="S417">
        <v>69</v>
      </c>
      <c r="T417">
        <v>3</v>
      </c>
      <c r="U417" s="2">
        <f t="shared" si="332"/>
        <v>23</v>
      </c>
      <c r="V417" s="6">
        <f>ROUNDUP(IF($A417=1,S417/Pieņēmumi!$V$39,IF($A417=2,S417/Pieņēmumi!$V$40,IF($A417=3,S417/Pieņēmumi!$V$41,S417/Pieņēmumi!$V$42))),$V$10)</f>
        <v>4</v>
      </c>
      <c r="W417" s="6">
        <f t="shared" si="313"/>
        <v>17.25</v>
      </c>
      <c r="X417" s="6" t="str">
        <f>IF(AND(W417&gt;=0,W417&lt;Pieņēmumi!$V$46),0,
IF(AND(W417&gt;= Pieņēmumi!$V$46,W417&lt;Pieņēmumi!$V$47), "Mikro",
IF(AND(W417&gt;=Pieņēmumi!$V$47,W417&lt;Pieņēmumi!$V$48), "Mazs",
IF(AND(W417&gt;=Pieņēmumi!$V$48,W417&lt;Pieņēmumi!$V$49), "Vidējs","Liels"))))</f>
        <v>Vidējs</v>
      </c>
      <c r="Y417" s="9">
        <f>IF(X417="Mikro",Pieņēmumi!$V$31*V417*0.5,
IF(X417="Mazs",Pieņēmumi!$V$31*V417,
IF(X417="Vidējs",Pieņēmumi!$V$32*V417,
IF(X417="Liels",Pieņēmumi!$V$34*V417,
0))))</f>
        <v>3.4883720930232562</v>
      </c>
      <c r="Z417" s="9">
        <f>IF(X417="Mikro",Pieņēmumi!$V$31*V417*0.5,0)</f>
        <v>0</v>
      </c>
      <c r="AA417">
        <v>81</v>
      </c>
      <c r="AB417">
        <v>3</v>
      </c>
      <c r="AC417" s="2">
        <f t="shared" si="328"/>
        <v>27</v>
      </c>
      <c r="AD417" s="6">
        <f>ROUNDUP(IF($A417=1,AA417/Pieņēmumi!$AF$39,IF($A417=2,AA417/Pieņēmumi!$AF$40,IF($A417=3,AA417/Pieņēmumi!$AF$41,AA417/Pieņēmumi!$AF$42))),$AD$10)</f>
        <v>5</v>
      </c>
      <c r="AE417" s="6">
        <f t="shared" si="314"/>
        <v>16.2</v>
      </c>
      <c r="AF417" s="6" t="str">
        <f>IF(AND(AE417&gt;=0,AE417&lt;Pieņēmumi!$AF$46),0,
IF(AND(AE417&gt;= Pieņēmumi!$AF$46,AE417&lt;Pieņēmumi!$AF$47), "Mikro",
IF(AND(AE417&gt;=Pieņēmumi!$AF$47,AE417&lt;Pieņēmumi!$AF$48), "Mazs",
IF(AND(AE417&gt;=Pieņēmumi!$AF$48,AE417&lt;Pieņēmumi!$AF$49), "Vidējs","Liels"))))</f>
        <v>Vidējs</v>
      </c>
      <c r="AG417" s="9">
        <f>IF(AF417="Mikro",Pieņēmumi!$AF$31*AD417*0.5,
IF(AF417="Mazs",Pieņēmumi!$AF$31*AD417,
IF(AF417="Vidējs",Pieņēmumi!$AF$32*AD417,
IF(AF417="Liels",Pieņēmumi!$AF$34*AD417,
0))))</f>
        <v>5.1679586563307502</v>
      </c>
      <c r="AH417" s="9">
        <f>IF(AF417="Mikro",Pieņēmumi!$AF$31*AD417*0.5,0)</f>
        <v>0</v>
      </c>
      <c r="AI417">
        <v>87</v>
      </c>
      <c r="AJ417">
        <v>3</v>
      </c>
      <c r="AK417" s="2">
        <f t="shared" si="305"/>
        <v>29</v>
      </c>
      <c r="AL417" s="6">
        <f>ROUNDUP(IF($A417=1,AI417/Pieņēmumi!$AR$39,IF($A417=2,AI417/Pieņēmumi!$AR$40,IF($A417=3,AI417/Pieņēmumi!$AR$41,AI417/Pieņēmumi!$AR$42))),$AL$10)</f>
        <v>4</v>
      </c>
      <c r="AM417" s="6">
        <f t="shared" si="315"/>
        <v>21.75</v>
      </c>
      <c r="AN417" s="6" t="str">
        <f>IF(AND(AM417&gt;=0,AM417&lt;Pieņēmumi!$AR$46),0,
IF(AND(AM417&gt;= Pieņēmumi!$AR$46,AM417&lt;Pieņēmumi!$AR$47), "Mikro",
IF(AND(AM417&gt;=Pieņēmumi!$AR$47,AM417&lt;Pieņēmumi!$AR$48), "Mazs",
IF(AND(AM417&gt;=Pieņēmumi!$AR$48,AM417&lt;Pieņēmumi!$AR$49), "Vidējs","Liels"))))</f>
        <v>Liels</v>
      </c>
      <c r="AO417" s="9">
        <f>IF(AN417="Mikro",Pieņēmumi!$AR$31*AL417*0.5,
IF(AN417="Mazs",Pieņēmumi!$AR$31*AL417,
IF(AN417="Vidējs",Pieņēmumi!$AR$32*AL417,
IF(AN417="Liels",Pieņēmumi!$AR$34*AL417,
0))))</f>
        <v>5.4834054834054831</v>
      </c>
      <c r="AP417" s="9">
        <f>IF(AN417="Mikro",Pieņēmumi!$AR$31*AL417*0.5,0)</f>
        <v>0</v>
      </c>
      <c r="AQ417">
        <v>91</v>
      </c>
      <c r="AR417">
        <v>3</v>
      </c>
      <c r="AS417" s="2">
        <f t="shared" si="306"/>
        <v>30.333333333333332</v>
      </c>
      <c r="AT417" s="6">
        <f>ROUNDUP(IF($A417=1,AQ417/Pieņēmumi!$BC$39,IF($A417=2,AQ417/Pieņēmumi!$BC$40,IF($A417=3,AQ417/Pieņēmumi!$BC$41,AQ417/Pieņēmumi!$BC$42))),$AT$10)</f>
        <v>4</v>
      </c>
      <c r="AU417" s="6">
        <f t="shared" si="316"/>
        <v>22.75</v>
      </c>
      <c r="AV417" s="6" t="str">
        <f>IF(AND(AU417&gt;=0,AU417&lt;Pieņēmumi!$BC$46),0,
IF(AND(AU417&gt;= Pieņēmumi!$BC$46,AU417&lt;Pieņēmumi!$BC$47), "Mikro",
IF(AND(AU417&gt;=Pieņēmumi!$BC$47,AU417&lt;Pieņēmumi!$BC$48), "Mazs",
IF(AND(AU417&gt;=Pieņēmumi!$BC$48,AU417&lt;Pieņēmumi!$BC$49), "Vidējs","Liels"))))</f>
        <v>Liels</v>
      </c>
      <c r="AW417" s="9">
        <f>IF(AV417="Mikro",Pieņēmumi!$BC$31*AT417*0.5,
IF(AV417="Mazs",Pieņēmumi!$BC$31*AT417,
IF(AV417="Vidējs",Pieņēmumi!$BC$32*AT417,
IF(AV417="Liels",Pieņēmumi!$BC$34*AT417,
0))))</f>
        <v>6.0606060606060606</v>
      </c>
      <c r="AX417" s="9">
        <f>IF(AV417="Mikro",Pieņēmumi!$BC$31*AT417*0.5,0)</f>
        <v>0</v>
      </c>
      <c r="AY417">
        <v>84</v>
      </c>
      <c r="AZ417">
        <v>3</v>
      </c>
      <c r="BA417" s="2">
        <f t="shared" si="330"/>
        <v>28</v>
      </c>
      <c r="BB417" s="6">
        <f>ROUNDUP(IF($A417=1,AY417/Pieņēmumi!$BN$39,IF($A417=2,AY417/Pieņēmumi!$BN$40,IF($A417=3,AY417/Pieņēmumi!$BN$41,AY417/Pieņēmumi!$BN$42))),$BB$10)</f>
        <v>4</v>
      </c>
      <c r="BC417" s="6">
        <f t="shared" si="317"/>
        <v>21</v>
      </c>
      <c r="BD417" s="6" t="str">
        <f>IF(AND(BC417&gt;=0,BC417&lt;Pieņēmumi!$BN$46),0,
IF(AND(BC417&gt;= Pieņēmumi!$BN$46,BC417&lt;Pieņēmumi!$BN$47), "Mikro",
IF(AND(BC417&gt;=Pieņēmumi!$BN$47,BC417&lt;Pieņēmumi!$BN$48), "Mazs",
IF(AND(BC417&gt;=Pieņēmumi!$BN$48,BC417&lt;Pieņēmumi!$BN$49), "Vidējs","Liels"))))</f>
        <v>Liels</v>
      </c>
      <c r="BE417" s="9">
        <f>IF(BD417="Mikro",Pieņēmumi!$BN$31*BB417*0.5,
IF(BD417="Mazs",Pieņēmumi!$BN$31*BB417,
IF(BD417="Vidējs",Pieņēmumi!$BN$32*BB417,
IF(BD417="Liels",Pieņēmumi!$BN$34*BB417,
0))))</f>
        <v>6.3492063492063489</v>
      </c>
      <c r="BF417" s="9">
        <f>IF(BD417="Mikro",Pieņēmumi!$BN$31*BB417*0.5,0)</f>
        <v>0</v>
      </c>
      <c r="BG417">
        <v>81</v>
      </c>
      <c r="BH417">
        <v>3</v>
      </c>
      <c r="BI417" s="2">
        <f t="shared" si="308"/>
        <v>27</v>
      </c>
      <c r="BJ417" s="6">
        <f>ROUNDUP(IF($A417=1,BG417/Pieņēmumi!$BY$39,IF($A417=2,BG417/Pieņēmumi!$BY$40,IF($A417=3,BG417/Pieņēmumi!$BY$41,BG417/Pieņēmumi!$BY$42))),$BJ$10)</f>
        <v>4</v>
      </c>
      <c r="BK417" s="6">
        <f t="shared" si="318"/>
        <v>20.25</v>
      </c>
      <c r="BL417" s="6" t="str">
        <f>IF(AND(BK417&gt;=0,BK417&lt;Pieņēmumi!$BY$46),0,
IF(AND(BK417&gt;= Pieņēmumi!$BY$46,BK417&lt;Pieņēmumi!$BY$47), "Mikro",
IF(AND(BK417&gt;=Pieņēmumi!$BY$47,BK417&lt;Pieņēmumi!$BY$48), "Mazs",
IF(AND(BK417&gt;=Pieņēmumi!$BY$48,BK417&lt;Pieņēmumi!$BY$49), "Vidējs","Liels"))))</f>
        <v>Vidējs</v>
      </c>
      <c r="BM417" s="9">
        <f>IF(BL417="Mikro",Pieņēmumi!$BY$31*BJ417*0.5,
IF(BL417="Mazs",Pieņēmumi!$BY$31*BJ417,
IF(BL417="Vidējs",Pieņēmumi!$BY$32*BJ417,
IF(BL417="Liels",Pieņēmumi!$BY$34*BJ417,
0))))</f>
        <v>5.1679586563307494</v>
      </c>
      <c r="BN417" s="9">
        <f>IF(BL417="Mikro",Pieņēmumi!$BY$31*BJ417*0.5,0)</f>
        <v>0</v>
      </c>
      <c r="BO417">
        <v>81</v>
      </c>
      <c r="BP417">
        <v>3</v>
      </c>
      <c r="BQ417" s="2">
        <f t="shared" si="329"/>
        <v>27</v>
      </c>
      <c r="BR417" s="6">
        <f>ROUNDUP(IF($A417=1,BO417/Pieņēmumi!$CJ$39,IF($A417=2,BO417/Pieņēmumi!$CJ$40,IF($A417=3,BO417/Pieņēmumi!$CJ$41,BO417/Pieņēmumi!$CJ$42))),$BR$10)</f>
        <v>4</v>
      </c>
      <c r="BS417" s="6">
        <f t="shared" si="319"/>
        <v>20.25</v>
      </c>
      <c r="BT417" s="6" t="str">
        <f>IF(AND(BS417&gt;=0,BS417&lt;Pieņēmumi!$CJ$46),0,
IF(AND(BS417&gt;= Pieņēmumi!$CJ$46,BS417&lt;Pieņēmumi!$CJ$47), "Mikro",
IF(AND(BS417&gt;=Pieņēmumi!$CJ$47,BS417&lt;Pieņēmumi!$CJ$48), "Mazs",
IF(AND(BS417&gt;=Pieņēmumi!$CJ$48,BS417&lt;Pieņēmumi!$CJ$49), "Vidējs","Liels"))))</f>
        <v>Vidējs</v>
      </c>
      <c r="BU417" s="9">
        <f>IF(BT417="Mikro",Pieņēmumi!$CJ$31*BR417*0.5,
IF(BT417="Mazs",Pieņēmumi!$CJ$31*BR417,
IF(BT417="Vidējs",Pieņēmumi!$CJ$32*BR417,
IF(BT417="Liels",Pieņēmumi!$CJ$34*BR417,
0))))</f>
        <v>5.1679586563307494</v>
      </c>
      <c r="BV417" s="9">
        <f>IF(BT417="Mikro",Pieņēmumi!$CJ$31*BR417*0.5,0)</f>
        <v>0</v>
      </c>
      <c r="BW417">
        <v>55</v>
      </c>
      <c r="BX417">
        <v>2</v>
      </c>
      <c r="BY417" s="2">
        <f>BW417/BX417</f>
        <v>27.5</v>
      </c>
      <c r="BZ417" s="6">
        <f>ROUNDUP(IF($A417=1,BW417/Pieņēmumi!$CU$42,IF($A417=2,BW417/Pieņēmumi!$CU$43,IF($A417=3,BW417/Pieņēmumi!$CU$44,BW417/Pieņēmumi!$CU$45))),$CH$10)</f>
        <v>3</v>
      </c>
      <c r="CA417" s="6">
        <f t="shared" si="320"/>
        <v>18.333333333333332</v>
      </c>
      <c r="CB417" s="6" t="str">
        <f>IF(AND(CA417&gt;=0,CA417&lt;Pieņēmumi!$CU$49),0,
IF(AND(CA417&gt;=Pieņēmumi!$CU$49,CA417&lt;Pieņēmumi!$CU$50),"Mazs",
IF(AND(CA417&gt;=Pieņēmumi!$CU$50,CA417&lt;Pieņēmumi!$CU$51),"Vidējs","Liels")))</f>
        <v>Vidējs</v>
      </c>
      <c r="CC417" s="9">
        <f>IF(CB417="Mazs",Pieņēmumi!$CU$34*BZ417,IF(CB417="Vidējs",Pieņēmumi!$CU$35*BZ417,IF(CB417="Liels",Pieņēmumi!$CU$37*BZ417,0)))</f>
        <v>4.166666666666667</v>
      </c>
      <c r="CD417" s="9">
        <f>IF(CB417="Mazs",(Pieņēmumi!$CU$35-Pieņēmumi!$CU$34)*BZ417,0)</f>
        <v>0</v>
      </c>
      <c r="CE417">
        <v>44</v>
      </c>
      <c r="CF417">
        <v>2</v>
      </c>
      <c r="CG417" s="2">
        <f>CE417/CF417</f>
        <v>22</v>
      </c>
      <c r="CH417" s="6">
        <f>ROUNDUP(IF($A417=1,CE417/Pieņēmumi!$DE$42,IF($A417=2,CE417/Pieņēmumi!$DE$43,IF($A417=3,CE417/Pieņēmumi!$DE$44,CE417/Pieņēmumi!$DE$45))),$CH$10)</f>
        <v>2</v>
      </c>
      <c r="CI417" s="6">
        <f t="shared" si="321"/>
        <v>22</v>
      </c>
      <c r="CJ417" s="6" t="str">
        <f>IF(AND(CI417&gt;=0,CI417&lt;Pieņēmumi!$DE$49),0,
IF(AND(CI417&gt;=Pieņēmumi!$DE$49,CI417&lt;Pieņēmumi!$DE$50),"Mazs",
IF(AND(CI417&gt;=Pieņēmumi!$DE$50,CI417&lt;Pieņēmumi!$DE$51),"Vidējs","Liels")))</f>
        <v>Liels</v>
      </c>
      <c r="CK417" s="9">
        <f>IF(CJ417="Mazs",Pieņēmumi!$DE$34*CH417,IF(CJ417="Vidējs",Pieņēmumi!$DE$35*CH417,IF(CJ417="Liels",Pieņēmumi!$DE$37*CH417,0)))</f>
        <v>3.535353535353535</v>
      </c>
      <c r="CL417" s="9">
        <f>IF(CJ417="Mazs",(Pieņēmumi!$DE$35-Pieņēmumi!$DE$34)*CH417,0)</f>
        <v>0</v>
      </c>
      <c r="CM417">
        <v>38</v>
      </c>
      <c r="CN417">
        <v>2</v>
      </c>
      <c r="CO417" s="2">
        <f>CM417/CN417</f>
        <v>19</v>
      </c>
      <c r="CP417" s="6">
        <f>ROUNDUP(IF($A417=1,CM417/Pieņēmumi!$DO$42,IF($A417=2,CM417/Pieņēmumi!$DO$43,IF($A417=3,CM417/Pieņēmumi!$DO$44,CM417/Pieņēmumi!$DO$45))),$CP$10)</f>
        <v>2</v>
      </c>
      <c r="CQ417" s="6">
        <f t="shared" si="322"/>
        <v>19</v>
      </c>
      <c r="CR417" s="6" t="str">
        <f>IF(AND(CQ417&gt;=0,CQ417&lt;Pieņēmumi!$DO$49),0,
IF(AND(CQ417&gt;=Pieņēmumi!$DO$49,CQ417&lt;Pieņēmumi!$DO$50),"Mazs",
IF(AND(CQ417&gt;=Pieņēmumi!$DO$50,CQ417&lt;Pieņēmumi!$DO$51),"Vidējs","Liels")))</f>
        <v>Vidējs</v>
      </c>
      <c r="CS417" s="9">
        <f>IF(CR417="Mazs",Pieņēmumi!$DO$34*CP417,IF(CR417="Vidējs",Pieņēmumi!$DO$35*CP417,IF(CR417="Liels",Pieņēmumi!$DO$37*CP417,0)))</f>
        <v>2.7777777777777781</v>
      </c>
      <c r="CT417" s="9">
        <f>IF(CR417="Mazs",(Pieņēmumi!$DO$35-Pieņēmumi!$DO$34)*CP417,0)</f>
        <v>0</v>
      </c>
      <c r="CU417" s="6">
        <f t="shared" si="323"/>
        <v>876</v>
      </c>
      <c r="CV417" s="6">
        <f t="shared" si="324"/>
        <v>33</v>
      </c>
      <c r="CW417" s="2">
        <f t="shared" si="325"/>
        <v>26.545454545454547</v>
      </c>
      <c r="CX417" t="str">
        <f t="shared" si="326"/>
        <v>Lielā</v>
      </c>
    </row>
    <row r="418" spans="1:102" x14ac:dyDescent="0.25">
      <c r="A418" s="5">
        <v>3</v>
      </c>
      <c r="B418" s="23">
        <v>0.29296743093231492</v>
      </c>
      <c r="C418">
        <v>6</v>
      </c>
      <c r="D418">
        <v>1</v>
      </c>
      <c r="E418" s="2">
        <f t="shared" si="331"/>
        <v>6</v>
      </c>
      <c r="F418" s="6">
        <f>ROUNDUP(IF($A418=1,C418/Pieņēmumi!$B$39,IF($A418=2,C418/Pieņēmumi!$B$40,IF($A418=3,C418/Pieņēmumi!$B$41,C418/Pieņēmumi!$B$42))),$F$10)</f>
        <v>1</v>
      </c>
      <c r="G418" s="6">
        <f t="shared" si="311"/>
        <v>6</v>
      </c>
      <c r="H418" s="6" t="str">
        <f>IF(AND(G418&gt;=0,G418&lt;Pieņēmumi!$B$46),0,
IF(AND(G418&gt;= Pieņēmumi!$B$46,G418&lt;Pieņēmumi!$B$47), "Mikro",
IF(AND(G418&gt;=Pieņēmumi!$B$47,G418&lt;Pieņēmumi!$B$48), "Mazs",
IF(AND(G418&gt;=Pieņēmumi!$B$48,G418&lt;Pieņēmumi!$B$49), "Vidējs","Liels"))))</f>
        <v>Mikro</v>
      </c>
      <c r="I418" s="9">
        <f>IF(H418="Mikro",Pieņēmumi!$B$31*F418*0.5,
IF(H418="Mazs",Pieņēmumi!$B$31*F418,
IF(H418="Vidējs",Pieņēmumi!$B$32*F418,
IF(H418="Liels",Pieņēmumi!$B$34*F418,
0))))</f>
        <v>0.35792094615624032</v>
      </c>
      <c r="J418" s="9">
        <f>IF(H418="Mikro",Pieņēmumi!$B$31*F418*0.5,0)</f>
        <v>0.35792094615624032</v>
      </c>
      <c r="K418">
        <v>11</v>
      </c>
      <c r="L418">
        <v>1</v>
      </c>
      <c r="M418" s="2">
        <f t="shared" si="310"/>
        <v>11</v>
      </c>
      <c r="N418" s="6">
        <f>ROUNDUP(IF($A418=1,K418/Pieņēmumi!$L$39,IF($A418=2,K418/Pieņēmumi!$L$40,IF($A418=3,K418/Pieņēmumi!$L$41,K418/Pieņēmumi!$L$42))),$N$10)</f>
        <v>1</v>
      </c>
      <c r="O418" s="6">
        <f t="shared" si="312"/>
        <v>11</v>
      </c>
      <c r="P418" s="6" t="str">
        <f>IF(AND(O418&gt;=0,O418&lt;Pieņēmumi!$L$46),0,
IF(AND(O418&gt;= Pieņēmumi!$L$46,O418&lt;Pieņēmumi!$L$47), "Mikro",
IF(AND(O418&gt;=Pieņēmumi!$L$47,O418&lt;Pieņēmumi!$L$48), "Mazs",
IF(AND(O418&gt;=Pieņēmumi!$L$48,O418&lt;Pieņēmumi!$L$49), "Vidējs","Liels"))))</f>
        <v>Mazs</v>
      </c>
      <c r="Q418" s="9">
        <f>IF(P418="Mikro",Pieņēmumi!$L$31*N418*0.5,
IF(P418="Mazs",Pieņēmumi!$L$31*N418,
IF(P418="Vidējs",Pieņēmumi!$L$32*N418,
IF(P418="Liels",Pieņēmumi!$L$34*N418,
0))))</f>
        <v>0.7469654528478058</v>
      </c>
      <c r="R418" s="9">
        <f>IF(P418="Mikro",Pieņēmumi!$L$31*N418*0.5,0)</f>
        <v>0</v>
      </c>
      <c r="S418">
        <v>15</v>
      </c>
      <c r="T418">
        <v>1</v>
      </c>
      <c r="U418" s="2">
        <f t="shared" si="332"/>
        <v>15</v>
      </c>
      <c r="V418" s="6">
        <f>ROUNDUP(IF($A418=1,S418/Pieņēmumi!$V$39,IF($A418=2,S418/Pieņēmumi!$V$40,IF($A418=3,S418/Pieņēmumi!$V$41,S418/Pieņēmumi!$V$42))),$V$10)</f>
        <v>1</v>
      </c>
      <c r="W418" s="6">
        <f t="shared" si="313"/>
        <v>15</v>
      </c>
      <c r="X418" s="6" t="str">
        <f>IF(AND(W418&gt;=0,W418&lt;Pieņēmumi!$V$46),0,
IF(AND(W418&gt;= Pieņēmumi!$V$46,W418&lt;Pieņēmumi!$V$47), "Mikro",
IF(AND(W418&gt;=Pieņēmumi!$V$47,W418&lt;Pieņēmumi!$V$48), "Mazs",
IF(AND(W418&gt;=Pieņēmumi!$V$48,W418&lt;Pieņēmumi!$V$49), "Vidējs","Liels"))))</f>
        <v>Vidējs</v>
      </c>
      <c r="Y418" s="9">
        <f>IF(X418="Mikro",Pieņēmumi!$V$31*V418*0.5,
IF(X418="Mazs",Pieņēmumi!$V$31*V418,
IF(X418="Vidējs",Pieņēmumi!$V$32*V418,
IF(X418="Liels",Pieņēmumi!$V$34*V418,
0))))</f>
        <v>0.87209302325581406</v>
      </c>
      <c r="Z418" s="9">
        <f>IF(X418="Mikro",Pieņēmumi!$V$31*V418*0.5,0)</f>
        <v>0</v>
      </c>
      <c r="AA418">
        <v>18</v>
      </c>
      <c r="AB418">
        <v>2</v>
      </c>
      <c r="AC418" s="2">
        <f t="shared" si="328"/>
        <v>9</v>
      </c>
      <c r="AD418" s="6">
        <f>ROUNDUP(IF($A418=1,AA418/Pieņēmumi!$AF$39,IF($A418=2,AA418/Pieņēmumi!$AF$40,IF($A418=3,AA418/Pieņēmumi!$AF$41,AA418/Pieņēmumi!$AF$42))),$AD$10)</f>
        <v>1</v>
      </c>
      <c r="AE418" s="6">
        <f t="shared" si="314"/>
        <v>18</v>
      </c>
      <c r="AF418" s="6" t="str">
        <f>IF(AND(AE418&gt;=0,AE418&lt;Pieņēmumi!$AF$46),0,
IF(AND(AE418&gt;= Pieņēmumi!$AF$46,AE418&lt;Pieņēmumi!$AF$47), "Mikro",
IF(AND(AE418&gt;=Pieņēmumi!$AF$47,AE418&lt;Pieņēmumi!$AF$48), "Mazs",
IF(AND(AE418&gt;=Pieņēmumi!$AF$48,AE418&lt;Pieņēmumi!$AF$49), "Vidējs","Liels"))))</f>
        <v>Vidējs</v>
      </c>
      <c r="AG418" s="9">
        <f>IF(AF418="Mikro",Pieņēmumi!$AF$31*AD418*0.5,
IF(AF418="Mazs",Pieņēmumi!$AF$31*AD418,
IF(AF418="Vidējs",Pieņēmumi!$AF$32*AD418,
IF(AF418="Liels",Pieņēmumi!$AF$34*AD418,
0))))</f>
        <v>1.03359173126615</v>
      </c>
      <c r="AH418" s="9">
        <f>IF(AF418="Mikro",Pieņēmumi!$AF$31*AD418*0.5,0)</f>
        <v>0</v>
      </c>
      <c r="AI418">
        <v>17</v>
      </c>
      <c r="AJ418">
        <v>1</v>
      </c>
      <c r="AK418" s="2">
        <f t="shared" si="305"/>
        <v>17</v>
      </c>
      <c r="AL418" s="6">
        <f>ROUNDUP(IF($A418=1,AI418/Pieņēmumi!$AR$39,IF($A418=2,AI418/Pieņēmumi!$AR$40,IF($A418=3,AI418/Pieņēmumi!$AR$41,AI418/Pieņēmumi!$AR$42))),$AL$10)</f>
        <v>1</v>
      </c>
      <c r="AM418" s="6">
        <f t="shared" si="315"/>
        <v>17</v>
      </c>
      <c r="AN418" s="6" t="str">
        <f>IF(AND(AM418&gt;=0,AM418&lt;Pieņēmumi!$AR$46),0,
IF(AND(AM418&gt;= Pieņēmumi!$AR$46,AM418&lt;Pieņēmumi!$AR$47), "Mikro",
IF(AND(AM418&gt;=Pieņēmumi!$AR$47,AM418&lt;Pieņēmumi!$AR$48), "Mazs",
IF(AND(AM418&gt;=Pieņēmumi!$AR$48,AM418&lt;Pieņēmumi!$AR$49), "Vidējs","Liels"))))</f>
        <v>Vidējs</v>
      </c>
      <c r="AO418" s="9">
        <f>IF(AN418="Mikro",Pieņēmumi!$AR$31*AL418*0.5,
IF(AN418="Mazs",Pieņēmumi!$AR$31*AL418,
IF(AN418="Vidējs",Pieņēmumi!$AR$32*AL418,
IF(AN418="Liels",Pieņēmumi!$AR$34*AL418,
0))))</f>
        <v>1.0981912144702843</v>
      </c>
      <c r="AP418" s="9">
        <f>IF(AN418="Mikro",Pieņēmumi!$AR$31*AL418*0.5,0)</f>
        <v>0</v>
      </c>
      <c r="AQ418">
        <v>16</v>
      </c>
      <c r="AR418">
        <v>2</v>
      </c>
      <c r="AS418" s="2">
        <f t="shared" si="306"/>
        <v>8</v>
      </c>
      <c r="AT418" s="6">
        <f>ROUNDUP(IF($A418=1,AQ418/Pieņēmumi!$BC$39,IF($A418=2,AQ418/Pieņēmumi!$BC$40,IF($A418=3,AQ418/Pieņēmumi!$BC$41,AQ418/Pieņēmumi!$BC$42))),$AT$10)</f>
        <v>1</v>
      </c>
      <c r="AU418" s="6">
        <f t="shared" si="316"/>
        <v>16</v>
      </c>
      <c r="AV418" s="6" t="str">
        <f>IF(AND(AU418&gt;=0,AU418&lt;Pieņēmumi!$BC$46),0,
IF(AND(AU418&gt;= Pieņēmumi!$BC$46,AU418&lt;Pieņēmumi!$BC$47), "Mikro",
IF(AND(AU418&gt;=Pieņēmumi!$BC$47,AU418&lt;Pieņēmumi!$BC$48), "Mazs",
IF(AND(AU418&gt;=Pieņēmumi!$BC$48,AU418&lt;Pieņēmumi!$BC$49), "Vidējs","Liels"))))</f>
        <v>Vidējs</v>
      </c>
      <c r="AW418" s="9">
        <f>IF(AV418="Mikro",Pieņēmumi!$BC$31*AT418*0.5,
IF(AV418="Mazs",Pieņēmumi!$BC$31*AT418,
IF(AV418="Vidējs",Pieņēmumi!$BC$32*AT418,
IF(AV418="Liels",Pieņēmumi!$BC$34*AT418,
0))))</f>
        <v>1.1627906976744187</v>
      </c>
      <c r="AX418" s="9">
        <f>IF(AV418="Mikro",Pieņēmumi!$BC$31*AT418*0.5,0)</f>
        <v>0</v>
      </c>
      <c r="AY418">
        <v>13</v>
      </c>
      <c r="AZ418">
        <v>1</v>
      </c>
      <c r="BA418" s="2">
        <f t="shared" si="330"/>
        <v>13</v>
      </c>
      <c r="BB418" s="6">
        <f>ROUNDUP(IF($A418=1,AY418/Pieņēmumi!$BN$39,IF($A418=2,AY418/Pieņēmumi!$BN$40,IF($A418=3,AY418/Pieņēmumi!$BN$41,AY418/Pieņēmumi!$BN$42))),$BB$10)</f>
        <v>1</v>
      </c>
      <c r="BC418" s="6">
        <f t="shared" si="317"/>
        <v>13</v>
      </c>
      <c r="BD418" s="6" t="str">
        <f>IF(AND(BC418&gt;=0,BC418&lt;Pieņēmumi!$BN$46),0,
IF(AND(BC418&gt;= Pieņēmumi!$BN$46,BC418&lt;Pieņēmumi!$BN$47), "Mikro",
IF(AND(BC418&gt;=Pieņēmumi!$BN$47,BC418&lt;Pieņēmumi!$BN$48), "Mazs",
IF(AND(BC418&gt;=Pieņēmumi!$BN$48,BC418&lt;Pieņēmumi!$BN$49), "Vidējs","Liels"))))</f>
        <v>Vidējs</v>
      </c>
      <c r="BE418" s="9">
        <f>IF(BD418="Mikro",Pieņēmumi!$BN$31*BB418*0.5,
IF(BD418="Mazs",Pieņēmumi!$BN$31*BB418,
IF(BD418="Vidējs",Pieņēmumi!$BN$32*BB418,
IF(BD418="Liels",Pieņēmumi!$BN$34*BB418,
0))))</f>
        <v>1.227390180878553</v>
      </c>
      <c r="BF418" s="9">
        <f>IF(BD418="Mikro",Pieņēmumi!$BN$31*BB418*0.5,0)</f>
        <v>0</v>
      </c>
      <c r="BG418">
        <v>12</v>
      </c>
      <c r="BH418">
        <v>1</v>
      </c>
      <c r="BI418" s="2">
        <f t="shared" si="308"/>
        <v>12</v>
      </c>
      <c r="BJ418" s="6">
        <f>ROUNDUP(IF($A418=1,BG418/Pieņēmumi!$BY$39,IF($A418=2,BG418/Pieņēmumi!$BY$40,IF($A418=3,BG418/Pieņēmumi!$BY$41,BG418/Pieņēmumi!$BY$42))),$BJ$10)</f>
        <v>1</v>
      </c>
      <c r="BK418" s="6">
        <f t="shared" si="318"/>
        <v>12</v>
      </c>
      <c r="BL418" s="6" t="str">
        <f>IF(AND(BK418&gt;=0,BK418&lt;Pieņēmumi!$BY$46),0,
IF(AND(BK418&gt;= Pieņēmumi!$BY$46,BK418&lt;Pieņēmumi!$BY$47), "Mikro",
IF(AND(BK418&gt;=Pieņēmumi!$BY$47,BK418&lt;Pieņēmumi!$BY$48), "Mazs",
IF(AND(BK418&gt;=Pieņēmumi!$BY$48,BK418&lt;Pieņēmumi!$BY$49), "Vidējs","Liels"))))</f>
        <v>Vidējs</v>
      </c>
      <c r="BM418" s="9">
        <f>IF(BL418="Mikro",Pieņēmumi!$BY$31*BJ418*0.5,
IF(BL418="Mazs",Pieņēmumi!$BY$31*BJ418,
IF(BL418="Vidējs",Pieņēmumi!$BY$32*BJ418,
IF(BL418="Liels",Pieņēmumi!$BY$34*BJ418,
0))))</f>
        <v>1.2919896640826873</v>
      </c>
      <c r="BN418" s="9">
        <f>IF(BL418="Mikro",Pieņēmumi!$BY$31*BJ418*0.5,0)</f>
        <v>0</v>
      </c>
      <c r="BO418">
        <v>15</v>
      </c>
      <c r="BP418">
        <v>1</v>
      </c>
      <c r="BQ418" s="2">
        <f t="shared" si="329"/>
        <v>15</v>
      </c>
      <c r="BR418" s="6">
        <f>ROUNDUP(IF($A418=1,BO418/Pieņēmumi!$CJ$39,IF($A418=2,BO418/Pieņēmumi!$CJ$40,IF($A418=3,BO418/Pieņēmumi!$CJ$41,BO418/Pieņēmumi!$CJ$42))),$BR$10)</f>
        <v>1</v>
      </c>
      <c r="BS418" s="6">
        <f t="shared" si="319"/>
        <v>15</v>
      </c>
      <c r="BT418" s="6" t="str">
        <f>IF(AND(BS418&gt;=0,BS418&lt;Pieņēmumi!$CJ$46),0,
IF(AND(BS418&gt;= Pieņēmumi!$CJ$46,BS418&lt;Pieņēmumi!$CJ$47), "Mikro",
IF(AND(BS418&gt;=Pieņēmumi!$CJ$47,BS418&lt;Pieņēmumi!$CJ$48), "Mazs",
IF(AND(BS418&gt;=Pieņēmumi!$CJ$48,BS418&lt;Pieņēmumi!$CJ$49), "Vidējs","Liels"))))</f>
        <v>Vidējs</v>
      </c>
      <c r="BU418" s="9">
        <f>IF(BT418="Mikro",Pieņēmumi!$CJ$31*BR418*0.5,
IF(BT418="Mazs",Pieņēmumi!$CJ$31*BR418,
IF(BT418="Vidējs",Pieņēmumi!$CJ$32*BR418,
IF(BT418="Liels",Pieņēmumi!$CJ$34*BR418,
0))))</f>
        <v>1.2919896640826873</v>
      </c>
      <c r="BV418" s="9">
        <f>IF(BT418="Mikro",Pieņēmumi!$CJ$31*BR418*0.5,0)</f>
        <v>0</v>
      </c>
      <c r="BW418">
        <v>15</v>
      </c>
      <c r="BX418">
        <v>2</v>
      </c>
      <c r="BY418" s="2">
        <f>BW418/BX418</f>
        <v>7.5</v>
      </c>
      <c r="BZ418" s="6">
        <f>ROUNDUP(IF($A418=1,BW418/Pieņēmumi!$CU$42,IF($A418=2,BW418/Pieņēmumi!$CU$43,IF($A418=3,BW418/Pieņēmumi!$CU$44,BW418/Pieņēmumi!$CU$45))),$CH$10)</f>
        <v>1</v>
      </c>
      <c r="CA418" s="6">
        <f t="shared" si="320"/>
        <v>15</v>
      </c>
      <c r="CB418" s="6" t="str">
        <f>IF(AND(CA418&gt;=0,CA418&lt;Pieņēmumi!$CU$49),0,
IF(AND(CA418&gt;=Pieņēmumi!$CU$49,CA418&lt;Pieņēmumi!$CU$50),"Mazs",
IF(AND(CA418&gt;=Pieņēmumi!$CU$50,CA418&lt;Pieņēmumi!$CU$51),"Vidējs","Liels")))</f>
        <v>Vidējs</v>
      </c>
      <c r="CC418" s="9">
        <f>IF(CB418="Mazs",Pieņēmumi!$CU$34*BZ418,IF(CB418="Vidējs",Pieņēmumi!$CU$35*BZ418,IF(CB418="Liels",Pieņēmumi!$CU$37*BZ418,0)))</f>
        <v>1.3888888888888891</v>
      </c>
      <c r="CD418" s="9">
        <f>IF(CB418="Mazs",(Pieņēmumi!$CU$35-Pieņēmumi!$CU$34)*BZ418,0)</f>
        <v>0</v>
      </c>
      <c r="CE418">
        <v>10</v>
      </c>
      <c r="CF418">
        <v>1</v>
      </c>
      <c r="CG418" s="2">
        <f>CE418/CF418</f>
        <v>10</v>
      </c>
      <c r="CH418" s="6">
        <f>ROUNDUP(IF($A418=1,CE418/Pieņēmumi!$DE$42,IF($A418=2,CE418/Pieņēmumi!$DE$43,IF($A418=3,CE418/Pieņēmumi!$DE$44,CE418/Pieņēmumi!$DE$45))),$CH$10)</f>
        <v>1</v>
      </c>
      <c r="CI418" s="6">
        <f t="shared" si="321"/>
        <v>10</v>
      </c>
      <c r="CJ418" s="6" t="str">
        <f>IF(AND(CI418&gt;=0,CI418&lt;Pieņēmumi!$DE$49),0,
IF(AND(CI418&gt;=Pieņēmumi!$DE$49,CI418&lt;Pieņēmumi!$DE$50),"Mazs",
IF(AND(CI418&gt;=Pieņēmumi!$DE$50,CI418&lt;Pieņēmumi!$DE$51),"Vidējs","Liels")))</f>
        <v>Mazs</v>
      </c>
      <c r="CK418" s="9">
        <f>IF(CJ418="Mazs",Pieņēmumi!$DE$34*CH418,IF(CJ418="Vidējs",Pieņēmumi!$DE$35*CH418,IF(CJ418="Liels",Pieņēmumi!$DE$37*CH418,0)))</f>
        <v>1.151571739807034</v>
      </c>
      <c r="CL418" s="9">
        <f>IF(CJ418="Mazs",(Pieņēmumi!$DE$35-Pieņēmumi!$DE$34)*CH418,0)</f>
        <v>0.23731714908185508</v>
      </c>
      <c r="CM418">
        <v>10</v>
      </c>
      <c r="CN418">
        <v>2</v>
      </c>
      <c r="CO418" s="2">
        <f>CM418/CN418</f>
        <v>5</v>
      </c>
      <c r="CP418" s="6">
        <f>ROUNDUP(IF($A418=1,CM418/Pieņēmumi!$DO$42,IF($A418=2,CM418/Pieņēmumi!$DO$43,IF($A418=3,CM418/Pieņēmumi!$DO$44,CM418/Pieņēmumi!$DO$45))),$CP$10)</f>
        <v>1</v>
      </c>
      <c r="CQ418" s="6">
        <f t="shared" si="322"/>
        <v>10</v>
      </c>
      <c r="CR418" s="6" t="str">
        <f>IF(AND(CQ418&gt;=0,CQ418&lt;Pieņēmumi!$DO$49),0,
IF(AND(CQ418&gt;=Pieņēmumi!$DO$49,CQ418&lt;Pieņēmumi!$DO$50),"Mazs",
IF(AND(CQ418&gt;=Pieņēmumi!$DO$50,CQ418&lt;Pieņēmumi!$DO$51),"Vidējs","Liels")))</f>
        <v>Mazs</v>
      </c>
      <c r="CS418" s="9">
        <f>IF(CR418="Mazs",Pieņēmumi!$DO$34*CP418,IF(CR418="Vidējs",Pieņēmumi!$DO$35*CP418,IF(CR418="Liels",Pieņēmumi!$DO$37*CP418,0)))</f>
        <v>1.151571739807034</v>
      </c>
      <c r="CT418" s="9">
        <f>IF(CR418="Mazs",(Pieņēmumi!$DO$35-Pieņēmumi!$DO$34)*CP418,0)</f>
        <v>0.23731714908185508</v>
      </c>
      <c r="CU418" s="6">
        <f t="shared" si="323"/>
        <v>158</v>
      </c>
      <c r="CV418" s="6">
        <f t="shared" si="324"/>
        <v>16</v>
      </c>
      <c r="CW418" s="2">
        <f t="shared" si="325"/>
        <v>9.875</v>
      </c>
      <c r="CX418" t="str">
        <f t="shared" si="326"/>
        <v>Vidējā</v>
      </c>
    </row>
    <row r="419" spans="1:102" x14ac:dyDescent="0.25">
      <c r="A419" s="5">
        <v>2</v>
      </c>
      <c r="B419" s="23">
        <v>0.29260872493540979</v>
      </c>
      <c r="C419">
        <v>44</v>
      </c>
      <c r="D419">
        <v>2</v>
      </c>
      <c r="E419" s="2">
        <f t="shared" si="331"/>
        <v>22</v>
      </c>
      <c r="F419" s="6">
        <f>ROUNDUP(IF($A419=1,C419/Pieņēmumi!$B$39,IF($A419=2,C419/Pieņēmumi!$B$40,IF($A419=3,C419/Pieņēmumi!$B$41,C419/Pieņēmumi!$B$42))),$F$10)</f>
        <v>3</v>
      </c>
      <c r="G419" s="6">
        <f t="shared" si="311"/>
        <v>14.666666666666666</v>
      </c>
      <c r="H419" s="6" t="str">
        <f>IF(AND(G419&gt;=0,G419&lt;Pieņēmumi!$B$46),0,
IF(AND(G419&gt;= Pieņēmumi!$B$46,G419&lt;Pieņēmumi!$B$47), "Mikro",
IF(AND(G419&gt;=Pieņēmumi!$B$47,G419&lt;Pieņēmumi!$B$48), "Mazs",
IF(AND(G419&gt;=Pieņēmumi!$B$48,G419&lt;Pieņēmumi!$B$49), "Vidējs","Liels"))))</f>
        <v>Vidējs</v>
      </c>
      <c r="I419" s="9">
        <f>IF(H419="Mikro",Pieņēmumi!$B$31*F419*0.5,
IF(H419="Mazs",Pieņēmumi!$B$31*F419,
IF(H419="Vidējs",Pieņēmumi!$B$32*F419,
IF(H419="Liels",Pieņēmumi!$B$34*F419,
0))))</f>
        <v>2.4224806201550386</v>
      </c>
      <c r="J419" s="9">
        <f>IF(H419="Mikro",Pieņēmumi!$B$31*F419*0.5,0)</f>
        <v>0</v>
      </c>
      <c r="K419">
        <v>50</v>
      </c>
      <c r="L419">
        <v>2</v>
      </c>
      <c r="M419" s="2">
        <f t="shared" si="310"/>
        <v>25</v>
      </c>
      <c r="N419" s="6">
        <f>ROUNDUP(IF($A419=1,K419/Pieņēmumi!$L$39,IF($A419=2,K419/Pieņēmumi!$L$40,IF($A419=3,K419/Pieņēmumi!$L$41,K419/Pieņēmumi!$L$42))),$N$10)</f>
        <v>3</v>
      </c>
      <c r="O419" s="6">
        <f t="shared" si="312"/>
        <v>16.666666666666668</v>
      </c>
      <c r="P419" s="6" t="str">
        <f>IF(AND(O419&gt;=0,O419&lt;Pieņēmumi!$L$46),0,
IF(AND(O419&gt;= Pieņēmumi!$L$46,O419&lt;Pieņēmumi!$L$47), "Mikro",
IF(AND(O419&gt;=Pieņēmumi!$L$47,O419&lt;Pieņēmumi!$L$48), "Mazs",
IF(AND(O419&gt;=Pieņēmumi!$L$48,O419&lt;Pieņēmumi!$L$49), "Vidējs","Liels"))))</f>
        <v>Vidējs</v>
      </c>
      <c r="Q419" s="9">
        <f>IF(P419="Mikro",Pieņēmumi!$L$31*N419*0.5,
IF(P419="Mazs",Pieņēmumi!$L$31*N419,
IF(P419="Vidējs",Pieņēmumi!$L$32*N419,
IF(P419="Liels",Pieņēmumi!$L$34*N419,
0))))</f>
        <v>2.5193798449612408</v>
      </c>
      <c r="R419" s="9">
        <f>IF(P419="Mikro",Pieņēmumi!$L$31*N419*0.5,0)</f>
        <v>0</v>
      </c>
      <c r="S419">
        <v>56</v>
      </c>
      <c r="T419">
        <v>2</v>
      </c>
      <c r="U419" s="2">
        <f t="shared" si="332"/>
        <v>28</v>
      </c>
      <c r="V419" s="6">
        <f>ROUNDUP(IF($A419=1,S419/Pieņēmumi!$V$39,IF($A419=2,S419/Pieņēmumi!$V$40,IF($A419=3,S419/Pieņēmumi!$V$41,S419/Pieņēmumi!$V$42))),$V$10)</f>
        <v>3</v>
      </c>
      <c r="W419" s="6">
        <f t="shared" si="313"/>
        <v>18.666666666666668</v>
      </c>
      <c r="X419" s="6" t="str">
        <f>IF(AND(W419&gt;=0,W419&lt;Pieņēmumi!$V$46),0,
IF(AND(W419&gt;= Pieņēmumi!$V$46,W419&lt;Pieņēmumi!$V$47), "Mikro",
IF(AND(W419&gt;=Pieņēmumi!$V$47,W419&lt;Pieņēmumi!$V$48), "Mazs",
IF(AND(W419&gt;=Pieņēmumi!$V$48,W419&lt;Pieņēmumi!$V$49), "Vidējs","Liels"))))</f>
        <v>Vidējs</v>
      </c>
      <c r="Y419" s="9">
        <f>IF(X419="Mikro",Pieņēmumi!$V$31*V419*0.5,
IF(X419="Mazs",Pieņēmumi!$V$31*V419,
IF(X419="Vidējs",Pieņēmumi!$V$32*V419,
IF(X419="Liels",Pieņēmumi!$V$34*V419,
0))))</f>
        <v>2.6162790697674421</v>
      </c>
      <c r="Z419" s="9">
        <f>IF(X419="Mikro",Pieņēmumi!$V$31*V419*0.5,0)</f>
        <v>0</v>
      </c>
      <c r="AA419">
        <v>40</v>
      </c>
      <c r="AB419">
        <v>2</v>
      </c>
      <c r="AC419" s="2">
        <f t="shared" si="328"/>
        <v>20</v>
      </c>
      <c r="AD419" s="6">
        <f>ROUNDUP(IF($A419=1,AA419/Pieņēmumi!$AF$39,IF($A419=2,AA419/Pieņēmumi!$AF$40,IF($A419=3,AA419/Pieņēmumi!$AF$41,AA419/Pieņēmumi!$AF$42))),$AD$10)</f>
        <v>2</v>
      </c>
      <c r="AE419" s="6">
        <f t="shared" si="314"/>
        <v>20</v>
      </c>
      <c r="AF419" s="6" t="str">
        <f>IF(AND(AE419&gt;=0,AE419&lt;Pieņēmumi!$AF$46),0,
IF(AND(AE419&gt;= Pieņēmumi!$AF$46,AE419&lt;Pieņēmumi!$AF$47), "Mikro",
IF(AND(AE419&gt;=Pieņēmumi!$AF$47,AE419&lt;Pieņēmumi!$AF$48), "Mazs",
IF(AND(AE419&gt;=Pieņēmumi!$AF$48,AE419&lt;Pieņēmumi!$AF$49), "Vidējs","Liels"))))</f>
        <v>Vidējs</v>
      </c>
      <c r="AG419" s="9">
        <f>IF(AF419="Mikro",Pieņēmumi!$AF$31*AD419*0.5,
IF(AF419="Mazs",Pieņēmumi!$AF$31*AD419,
IF(AF419="Vidējs",Pieņēmumi!$AF$32*AD419,
IF(AF419="Liels",Pieņēmumi!$AF$34*AD419,
0))))</f>
        <v>2.0671834625323</v>
      </c>
      <c r="AH419" s="9">
        <f>IF(AF419="Mikro",Pieņēmumi!$AF$31*AD419*0.5,0)</f>
        <v>0</v>
      </c>
      <c r="AI419">
        <v>48</v>
      </c>
      <c r="AJ419">
        <v>2</v>
      </c>
      <c r="AK419" s="2">
        <f t="shared" si="305"/>
        <v>24</v>
      </c>
      <c r="AL419" s="6">
        <f>ROUNDUP(IF($A419=1,AI419/Pieņēmumi!$AR$39,IF($A419=2,AI419/Pieņēmumi!$AR$40,IF($A419=3,AI419/Pieņēmumi!$AR$41,AI419/Pieņēmumi!$AR$42))),$AL$10)</f>
        <v>2</v>
      </c>
      <c r="AM419" s="6">
        <f t="shared" si="315"/>
        <v>24</v>
      </c>
      <c r="AN419" s="6" t="str">
        <f>IF(AND(AM419&gt;=0,AM419&lt;Pieņēmumi!$AR$46),0,
IF(AND(AM419&gt;= Pieņēmumi!$AR$46,AM419&lt;Pieņēmumi!$AR$47), "Mikro",
IF(AND(AM419&gt;=Pieņēmumi!$AR$47,AM419&lt;Pieņēmumi!$AR$48), "Mazs",
IF(AND(AM419&gt;=Pieņēmumi!$AR$48,AM419&lt;Pieņēmumi!$AR$49), "Vidējs","Liels"))))</f>
        <v>Liels</v>
      </c>
      <c r="AO419" s="9">
        <f>IF(AN419="Mikro",Pieņēmumi!$AR$31*AL419*0.5,
IF(AN419="Mazs",Pieņēmumi!$AR$31*AL419,
IF(AN419="Vidējs",Pieņēmumi!$AR$32*AL419,
IF(AN419="Liels",Pieņēmumi!$AR$34*AL419,
0))))</f>
        <v>2.7417027417027415</v>
      </c>
      <c r="AP419" s="9">
        <f>IF(AN419="Mikro",Pieņēmumi!$AR$31*AL419*0.5,0)</f>
        <v>0</v>
      </c>
      <c r="AQ419">
        <v>49</v>
      </c>
      <c r="AR419">
        <v>2</v>
      </c>
      <c r="AS419" s="2">
        <f t="shared" si="306"/>
        <v>24.5</v>
      </c>
      <c r="AT419" s="6">
        <f>ROUNDUP(IF($A419=1,AQ419/Pieņēmumi!$BC$39,IF($A419=2,AQ419/Pieņēmumi!$BC$40,IF($A419=3,AQ419/Pieņēmumi!$BC$41,AQ419/Pieņēmumi!$BC$42))),$AT$10)</f>
        <v>2</v>
      </c>
      <c r="AU419" s="6">
        <f t="shared" si="316"/>
        <v>24.5</v>
      </c>
      <c r="AV419" s="6" t="str">
        <f>IF(AND(AU419&gt;=0,AU419&lt;Pieņēmumi!$BC$46),0,
IF(AND(AU419&gt;= Pieņēmumi!$BC$46,AU419&lt;Pieņēmumi!$BC$47), "Mikro",
IF(AND(AU419&gt;=Pieņēmumi!$BC$47,AU419&lt;Pieņēmumi!$BC$48), "Mazs",
IF(AND(AU419&gt;=Pieņēmumi!$BC$48,AU419&lt;Pieņēmumi!$BC$49), "Vidējs","Liels"))))</f>
        <v>Liels</v>
      </c>
      <c r="AW419" s="9">
        <f>IF(AV419="Mikro",Pieņēmumi!$BC$31*AT419*0.5,
IF(AV419="Mazs",Pieņēmumi!$BC$31*AT419,
IF(AV419="Vidējs",Pieņēmumi!$BC$32*AT419,
IF(AV419="Liels",Pieņēmumi!$BC$34*AT419,
0))))</f>
        <v>3.0303030303030303</v>
      </c>
      <c r="AX419" s="9">
        <f>IF(AV419="Mikro",Pieņēmumi!$BC$31*AT419*0.5,0)</f>
        <v>0</v>
      </c>
      <c r="AY419">
        <v>34</v>
      </c>
      <c r="AZ419">
        <v>2</v>
      </c>
      <c r="BA419" s="2">
        <f t="shared" si="330"/>
        <v>17</v>
      </c>
      <c r="BB419" s="6">
        <f>ROUNDUP(IF($A419=1,AY419/Pieņēmumi!$BN$39,IF($A419=2,AY419/Pieņēmumi!$BN$40,IF($A419=3,AY419/Pieņēmumi!$BN$41,AY419/Pieņēmumi!$BN$42))),$BB$10)</f>
        <v>2</v>
      </c>
      <c r="BC419" s="6">
        <f t="shared" si="317"/>
        <v>17</v>
      </c>
      <c r="BD419" s="6" t="str">
        <f>IF(AND(BC419&gt;=0,BC419&lt;Pieņēmumi!$BN$46),0,
IF(AND(BC419&gt;= Pieņēmumi!$BN$46,BC419&lt;Pieņēmumi!$BN$47), "Mikro",
IF(AND(BC419&gt;=Pieņēmumi!$BN$47,BC419&lt;Pieņēmumi!$BN$48), "Mazs",
IF(AND(BC419&gt;=Pieņēmumi!$BN$48,BC419&lt;Pieņēmumi!$BN$49), "Vidējs","Liels"))))</f>
        <v>Vidējs</v>
      </c>
      <c r="BE419" s="9">
        <f>IF(BD419="Mikro",Pieņēmumi!$BN$31*BB419*0.5,
IF(BD419="Mazs",Pieņēmumi!$BN$31*BB419,
IF(BD419="Vidējs",Pieņēmumi!$BN$32*BB419,
IF(BD419="Liels",Pieņēmumi!$BN$34*BB419,
0))))</f>
        <v>2.454780361757106</v>
      </c>
      <c r="BF419" s="9">
        <f>IF(BD419="Mikro",Pieņēmumi!$BN$31*BB419*0.5,0)</f>
        <v>0</v>
      </c>
      <c r="BG419">
        <v>39</v>
      </c>
      <c r="BH419">
        <v>2</v>
      </c>
      <c r="BI419" s="2">
        <f t="shared" si="308"/>
        <v>19.5</v>
      </c>
      <c r="BJ419" s="6">
        <f>ROUNDUP(IF($A419=1,BG419/Pieņēmumi!$BY$39,IF($A419=2,BG419/Pieņēmumi!$BY$40,IF($A419=3,BG419/Pieņēmumi!$BY$41,BG419/Pieņēmumi!$BY$42))),$BJ$10)</f>
        <v>2</v>
      </c>
      <c r="BK419" s="6">
        <f t="shared" si="318"/>
        <v>19.5</v>
      </c>
      <c r="BL419" s="6" t="str">
        <f>IF(AND(BK419&gt;=0,BK419&lt;Pieņēmumi!$BY$46),0,
IF(AND(BK419&gt;= Pieņēmumi!$BY$46,BK419&lt;Pieņēmumi!$BY$47), "Mikro",
IF(AND(BK419&gt;=Pieņēmumi!$BY$47,BK419&lt;Pieņēmumi!$BY$48), "Mazs",
IF(AND(BK419&gt;=Pieņēmumi!$BY$48,BK419&lt;Pieņēmumi!$BY$49), "Vidējs","Liels"))))</f>
        <v>Vidējs</v>
      </c>
      <c r="BM419" s="9">
        <f>IF(BL419="Mikro",Pieņēmumi!$BY$31*BJ419*0.5,
IF(BL419="Mazs",Pieņēmumi!$BY$31*BJ419,
IF(BL419="Vidējs",Pieņēmumi!$BY$32*BJ419,
IF(BL419="Liels",Pieņēmumi!$BY$34*BJ419,
0))))</f>
        <v>2.5839793281653747</v>
      </c>
      <c r="BN419" s="9">
        <f>IF(BL419="Mikro",Pieņēmumi!$BY$31*BJ419*0.5,0)</f>
        <v>0</v>
      </c>
      <c r="BO419">
        <v>31</v>
      </c>
      <c r="BP419">
        <v>2</v>
      </c>
      <c r="BQ419" s="2">
        <f t="shared" si="329"/>
        <v>15.5</v>
      </c>
      <c r="BR419" s="6">
        <f>ROUNDUP(IF($A419=1,BO419/Pieņēmumi!$CJ$39,IF($A419=2,BO419/Pieņēmumi!$CJ$40,IF($A419=3,BO419/Pieņēmumi!$CJ$41,BO419/Pieņēmumi!$CJ$42))),$BR$10)</f>
        <v>2</v>
      </c>
      <c r="BS419" s="6">
        <f t="shared" si="319"/>
        <v>15.5</v>
      </c>
      <c r="BT419" s="6" t="str">
        <f>IF(AND(BS419&gt;=0,BS419&lt;Pieņēmumi!$CJ$46),0,
IF(AND(BS419&gt;= Pieņēmumi!$CJ$46,BS419&lt;Pieņēmumi!$CJ$47), "Mikro",
IF(AND(BS419&gt;=Pieņēmumi!$CJ$47,BS419&lt;Pieņēmumi!$CJ$48), "Mazs",
IF(AND(BS419&gt;=Pieņēmumi!$CJ$48,BS419&lt;Pieņēmumi!$CJ$49), "Vidējs","Liels"))))</f>
        <v>Vidējs</v>
      </c>
      <c r="BU419" s="9">
        <f>IF(BT419="Mikro",Pieņēmumi!$CJ$31*BR419*0.5,
IF(BT419="Mazs",Pieņēmumi!$CJ$31*BR419,
IF(BT419="Vidējs",Pieņēmumi!$CJ$32*BR419,
IF(BT419="Liels",Pieņēmumi!$CJ$34*BR419,
0))))</f>
        <v>2.5839793281653747</v>
      </c>
      <c r="BV419" s="9">
        <f>IF(BT419="Mikro",Pieņēmumi!$CJ$31*BR419*0.5,0)</f>
        <v>0</v>
      </c>
      <c r="BW419">
        <v>0</v>
      </c>
      <c r="BX419">
        <v>0</v>
      </c>
      <c r="BY419" s="2">
        <v>0</v>
      </c>
      <c r="BZ419" s="6">
        <f>ROUNDUP(IF($A419=1,BW419/Pieņēmumi!$CU$42,IF($A419=2,BW419/Pieņēmumi!$CU$43,IF($A419=3,BW419/Pieņēmumi!$CU$44,BW419/Pieņēmumi!$CU$45))),$CH$10)</f>
        <v>0</v>
      </c>
      <c r="CA419" s="6">
        <f t="shared" si="320"/>
        <v>0</v>
      </c>
      <c r="CB419" s="6">
        <f>IF(AND(CA419&gt;=0,CA419&lt;Pieņēmumi!$CU$49),0,
IF(AND(CA419&gt;=Pieņēmumi!$CU$49,CA419&lt;Pieņēmumi!$CU$50),"Mazs",
IF(AND(CA419&gt;=Pieņēmumi!$CU$50,CA419&lt;Pieņēmumi!$CU$51),"Vidējs","Liels")))</f>
        <v>0</v>
      </c>
      <c r="CC419" s="9">
        <f>IF(CB419="Mazs",Pieņēmumi!$CU$34*BZ419,IF(CB419="Vidējs",Pieņēmumi!$CU$35*BZ419,IF(CB419="Liels",Pieņēmumi!$CU$37*BZ419,0)))</f>
        <v>0</v>
      </c>
      <c r="CD419" s="9">
        <f>IF(CB419="Mazs",(Pieņēmumi!$CU$35-Pieņēmumi!$CU$34)*BZ419,0)</f>
        <v>0</v>
      </c>
      <c r="CE419">
        <v>0</v>
      </c>
      <c r="CF419">
        <v>0</v>
      </c>
      <c r="CG419" s="2">
        <v>0</v>
      </c>
      <c r="CH419" s="6">
        <f>ROUNDUP(IF($A419=1,CE419/Pieņēmumi!$DE$42,IF($A419=2,CE419/Pieņēmumi!$DE$43,IF($A419=3,CE419/Pieņēmumi!$DE$44,CE419/Pieņēmumi!$DE$45))),$CH$10)</f>
        <v>0</v>
      </c>
      <c r="CI419" s="6">
        <f t="shared" si="321"/>
        <v>0</v>
      </c>
      <c r="CJ419" s="6">
        <f>IF(AND(CI419&gt;=0,CI419&lt;Pieņēmumi!$DE$49),0,
IF(AND(CI419&gt;=Pieņēmumi!$DE$49,CI419&lt;Pieņēmumi!$DE$50),"Mazs",
IF(AND(CI419&gt;=Pieņēmumi!$DE$50,CI419&lt;Pieņēmumi!$DE$51),"Vidējs","Liels")))</f>
        <v>0</v>
      </c>
      <c r="CK419" s="9">
        <f>IF(CJ419="Mazs",Pieņēmumi!$DE$34*CH419,IF(CJ419="Vidējs",Pieņēmumi!$DE$35*CH419,IF(CJ419="Liels",Pieņēmumi!$DE$37*CH419,0)))</f>
        <v>0</v>
      </c>
      <c r="CL419" s="9">
        <f>IF(CJ419="Mazs",(Pieņēmumi!$DE$35-Pieņēmumi!$DE$34)*CH419,0)</f>
        <v>0</v>
      </c>
      <c r="CM419">
        <v>0</v>
      </c>
      <c r="CN419">
        <v>0</v>
      </c>
      <c r="CO419" s="2">
        <v>0</v>
      </c>
      <c r="CP419" s="6">
        <f>ROUNDUP(IF($A419=1,CM419/Pieņēmumi!$DO$42,IF($A419=2,CM419/Pieņēmumi!$DO$43,IF($A419=3,CM419/Pieņēmumi!$DO$44,CM419/Pieņēmumi!$DO$45))),$CP$10)</f>
        <v>0</v>
      </c>
      <c r="CQ419" s="6">
        <f t="shared" si="322"/>
        <v>0</v>
      </c>
      <c r="CR419" s="6">
        <f>IF(AND(CQ419&gt;=0,CQ419&lt;Pieņēmumi!$DO$49),0,
IF(AND(CQ419&gt;=Pieņēmumi!$DO$49,CQ419&lt;Pieņēmumi!$DO$50),"Mazs",
IF(AND(CQ419&gt;=Pieņēmumi!$DO$50,CQ419&lt;Pieņēmumi!$DO$51),"Vidējs","Liels")))</f>
        <v>0</v>
      </c>
      <c r="CS419" s="9">
        <f>IF(CR419="Mazs",Pieņēmumi!$DO$34*CP419,IF(CR419="Vidējs",Pieņēmumi!$DO$35*CP419,IF(CR419="Liels",Pieņēmumi!$DO$37*CP419,0)))</f>
        <v>0</v>
      </c>
      <c r="CT419" s="9">
        <f>IF(CR419="Mazs",(Pieņēmumi!$DO$35-Pieņēmumi!$DO$34)*CP419,0)</f>
        <v>0</v>
      </c>
      <c r="CU419" s="6">
        <f t="shared" si="323"/>
        <v>391</v>
      </c>
      <c r="CV419" s="6">
        <f t="shared" si="324"/>
        <v>18</v>
      </c>
      <c r="CW419" s="2">
        <f t="shared" si="325"/>
        <v>21.722222222222221</v>
      </c>
      <c r="CX419" t="str">
        <f t="shared" si="326"/>
        <v>Vidējā</v>
      </c>
    </row>
    <row r="420" spans="1:102" x14ac:dyDescent="0.25">
      <c r="A420" s="5">
        <v>3</v>
      </c>
      <c r="B420" s="23">
        <v>0.28690788066126238</v>
      </c>
      <c r="C420">
        <v>12</v>
      </c>
      <c r="D420">
        <v>1</v>
      </c>
      <c r="E420" s="2">
        <f t="shared" si="331"/>
        <v>12</v>
      </c>
      <c r="F420" s="6">
        <f>ROUNDUP(IF($A420=1,C420/Pieņēmumi!$B$39,IF($A420=2,C420/Pieņēmumi!$B$40,IF($A420=3,C420/Pieņēmumi!$B$41,C420/Pieņēmumi!$B$42))),$F$10)</f>
        <v>1</v>
      </c>
      <c r="G420" s="6">
        <f t="shared" si="311"/>
        <v>12</v>
      </c>
      <c r="H420" s="6" t="str">
        <f>IF(AND(G420&gt;=0,G420&lt;Pieņēmumi!$B$46),0,
IF(AND(G420&gt;= Pieņēmumi!$B$46,G420&lt;Pieņēmumi!$B$47), "Mikro",
IF(AND(G420&gt;=Pieņēmumi!$B$47,G420&lt;Pieņēmumi!$B$48), "Mazs",
IF(AND(G420&gt;=Pieņēmumi!$B$48,G420&lt;Pieņēmumi!$B$49), "Vidējs","Liels"))))</f>
        <v>Vidējs</v>
      </c>
      <c r="I420" s="9">
        <f>IF(H420="Mikro",Pieņēmumi!$B$31*F420*0.5,
IF(H420="Mazs",Pieņēmumi!$B$31*F420,
IF(H420="Vidējs",Pieņēmumi!$B$32*F420,
IF(H420="Liels",Pieņēmumi!$B$34*F420,
0))))</f>
        <v>0.8074935400516795</v>
      </c>
      <c r="J420" s="9">
        <f>IF(H420="Mikro",Pieņēmumi!$B$31*F420*0.5,0)</f>
        <v>0</v>
      </c>
      <c r="K420">
        <v>11</v>
      </c>
      <c r="L420">
        <v>1</v>
      </c>
      <c r="M420" s="2">
        <f t="shared" si="310"/>
        <v>11</v>
      </c>
      <c r="N420" s="6">
        <f>ROUNDUP(IF($A420=1,K420/Pieņēmumi!$L$39,IF($A420=2,K420/Pieņēmumi!$L$40,IF($A420=3,K420/Pieņēmumi!$L$41,K420/Pieņēmumi!$L$42))),$N$10)</f>
        <v>1</v>
      </c>
      <c r="O420" s="6">
        <f t="shared" si="312"/>
        <v>11</v>
      </c>
      <c r="P420" s="6" t="str">
        <f>IF(AND(O420&gt;=0,O420&lt;Pieņēmumi!$L$46),0,
IF(AND(O420&gt;= Pieņēmumi!$L$46,O420&lt;Pieņēmumi!$L$47), "Mikro",
IF(AND(O420&gt;=Pieņēmumi!$L$47,O420&lt;Pieņēmumi!$L$48), "Mazs",
IF(AND(O420&gt;=Pieņēmumi!$L$48,O420&lt;Pieņēmumi!$L$49), "Vidējs","Liels"))))</f>
        <v>Mazs</v>
      </c>
      <c r="Q420" s="9">
        <f>IF(P420="Mikro",Pieņēmumi!$L$31*N420*0.5,
IF(P420="Mazs",Pieņēmumi!$L$31*N420,
IF(P420="Vidējs",Pieņēmumi!$L$32*N420,
IF(P420="Liels",Pieņēmumi!$L$34*N420,
0))))</f>
        <v>0.7469654528478058</v>
      </c>
      <c r="R420" s="9">
        <f>IF(P420="Mikro",Pieņēmumi!$L$31*N420*0.5,0)</f>
        <v>0</v>
      </c>
      <c r="S420">
        <v>11</v>
      </c>
      <c r="T420">
        <v>1</v>
      </c>
      <c r="U420" s="2">
        <f t="shared" si="332"/>
        <v>11</v>
      </c>
      <c r="V420" s="6">
        <f>ROUNDUP(IF($A420=1,S420/Pieņēmumi!$V$39,IF($A420=2,S420/Pieņēmumi!$V$40,IF($A420=3,S420/Pieņēmumi!$V$41,S420/Pieņēmumi!$V$42))),$V$10)</f>
        <v>1</v>
      </c>
      <c r="W420" s="6">
        <f t="shared" si="313"/>
        <v>11</v>
      </c>
      <c r="X420" s="6" t="str">
        <f>IF(AND(W420&gt;=0,W420&lt;Pieņēmumi!$V$46),0,
IF(AND(W420&gt;= Pieņēmumi!$V$46,W420&lt;Pieņēmumi!$V$47), "Mikro",
IF(AND(W420&gt;=Pieņēmumi!$V$47,W420&lt;Pieņēmumi!$V$48), "Mazs",
IF(AND(W420&gt;=Pieņēmumi!$V$48,W420&lt;Pieņēmumi!$V$49), "Vidējs","Liels"))))</f>
        <v>Mazs</v>
      </c>
      <c r="Y420" s="9">
        <f>IF(X420="Mikro",Pieņēmumi!$V$31*V420*0.5,
IF(X420="Mazs",Pieņēmumi!$V$31*V420,
IF(X420="Vidējs",Pieņēmumi!$V$32*V420,
IF(X420="Liels",Pieņēmumi!$V$34*V420,
0))))</f>
        <v>0.77808901338313108</v>
      </c>
      <c r="Z420" s="9">
        <f>IF(X420="Mikro",Pieņēmumi!$V$31*V420*0.5,0)</f>
        <v>0</v>
      </c>
      <c r="AA420">
        <v>13</v>
      </c>
      <c r="AB420">
        <v>1</v>
      </c>
      <c r="AC420" s="2">
        <f t="shared" si="328"/>
        <v>13</v>
      </c>
      <c r="AD420" s="6">
        <f>ROUNDUP(IF($A420=1,AA420/Pieņēmumi!$AF$39,IF($A420=2,AA420/Pieņēmumi!$AF$40,IF($A420=3,AA420/Pieņēmumi!$AF$41,AA420/Pieņēmumi!$AF$42))),$AD$10)</f>
        <v>1</v>
      </c>
      <c r="AE420" s="6">
        <f t="shared" si="314"/>
        <v>13</v>
      </c>
      <c r="AF420" s="6" t="str">
        <f>IF(AND(AE420&gt;=0,AE420&lt;Pieņēmumi!$AF$46),0,
IF(AND(AE420&gt;= Pieņēmumi!$AF$46,AE420&lt;Pieņēmumi!$AF$47), "Mikro",
IF(AND(AE420&gt;=Pieņēmumi!$AF$47,AE420&lt;Pieņēmumi!$AF$48), "Mazs",
IF(AND(AE420&gt;=Pieņēmumi!$AF$48,AE420&lt;Pieņēmumi!$AF$49), "Vidējs","Liels"))))</f>
        <v>Vidējs</v>
      </c>
      <c r="AG420" s="9">
        <f>IF(AF420="Mikro",Pieņēmumi!$AF$31*AD420*0.5,
IF(AF420="Mazs",Pieņēmumi!$AF$31*AD420,
IF(AF420="Vidējs",Pieņēmumi!$AF$32*AD420,
IF(AF420="Liels",Pieņēmumi!$AF$34*AD420,
0))))</f>
        <v>1.03359173126615</v>
      </c>
      <c r="AH420" s="9">
        <f>IF(AF420="Mikro",Pieņēmumi!$AF$31*AD420*0.5,0)</f>
        <v>0</v>
      </c>
      <c r="AI420">
        <v>17</v>
      </c>
      <c r="AJ420">
        <v>1</v>
      </c>
      <c r="AK420" s="2">
        <f t="shared" si="305"/>
        <v>17</v>
      </c>
      <c r="AL420" s="6">
        <f>ROUNDUP(IF($A420=1,AI420/Pieņēmumi!$AR$39,IF($A420=2,AI420/Pieņēmumi!$AR$40,IF($A420=3,AI420/Pieņēmumi!$AR$41,AI420/Pieņēmumi!$AR$42))),$AL$10)</f>
        <v>1</v>
      </c>
      <c r="AM420" s="6">
        <f t="shared" si="315"/>
        <v>17</v>
      </c>
      <c r="AN420" s="6" t="str">
        <f>IF(AND(AM420&gt;=0,AM420&lt;Pieņēmumi!$AR$46),0,
IF(AND(AM420&gt;= Pieņēmumi!$AR$46,AM420&lt;Pieņēmumi!$AR$47), "Mikro",
IF(AND(AM420&gt;=Pieņēmumi!$AR$47,AM420&lt;Pieņēmumi!$AR$48), "Mazs",
IF(AND(AM420&gt;=Pieņēmumi!$AR$48,AM420&lt;Pieņēmumi!$AR$49), "Vidējs","Liels"))))</f>
        <v>Vidējs</v>
      </c>
      <c r="AO420" s="9">
        <f>IF(AN420="Mikro",Pieņēmumi!$AR$31*AL420*0.5,
IF(AN420="Mazs",Pieņēmumi!$AR$31*AL420,
IF(AN420="Vidējs",Pieņēmumi!$AR$32*AL420,
IF(AN420="Liels",Pieņēmumi!$AR$34*AL420,
0))))</f>
        <v>1.0981912144702843</v>
      </c>
      <c r="AP420" s="9">
        <f>IF(AN420="Mikro",Pieņēmumi!$AR$31*AL420*0.5,0)</f>
        <v>0</v>
      </c>
      <c r="AQ420">
        <v>23</v>
      </c>
      <c r="AR420">
        <v>1</v>
      </c>
      <c r="AS420" s="2">
        <f t="shared" si="306"/>
        <v>23</v>
      </c>
      <c r="AT420" s="6">
        <f>ROUNDUP(IF($A420=1,AQ420/Pieņēmumi!$BC$39,IF($A420=2,AQ420/Pieņēmumi!$BC$40,IF($A420=3,AQ420/Pieņēmumi!$BC$41,AQ420/Pieņēmumi!$BC$42))),$AT$10)</f>
        <v>1</v>
      </c>
      <c r="AU420" s="6">
        <f t="shared" si="316"/>
        <v>23</v>
      </c>
      <c r="AV420" s="6" t="str">
        <f>IF(AND(AU420&gt;=0,AU420&lt;Pieņēmumi!$BC$46),0,
IF(AND(AU420&gt;= Pieņēmumi!$BC$46,AU420&lt;Pieņēmumi!$BC$47), "Mikro",
IF(AND(AU420&gt;=Pieņēmumi!$BC$47,AU420&lt;Pieņēmumi!$BC$48), "Mazs",
IF(AND(AU420&gt;=Pieņēmumi!$BC$48,AU420&lt;Pieņēmumi!$BC$49), "Vidējs","Liels"))))</f>
        <v>Liels</v>
      </c>
      <c r="AW420" s="9">
        <f>IF(AV420="Mikro",Pieņēmumi!$BC$31*AT420*0.5,
IF(AV420="Mazs",Pieņēmumi!$BC$31*AT420,
IF(AV420="Vidējs",Pieņēmumi!$BC$32*AT420,
IF(AV420="Liels",Pieņēmumi!$BC$34*AT420,
0))))</f>
        <v>1.5151515151515151</v>
      </c>
      <c r="AX420" s="9">
        <f>IF(AV420="Mikro",Pieņēmumi!$BC$31*AT420*0.5,0)</f>
        <v>0</v>
      </c>
      <c r="AY420">
        <v>16</v>
      </c>
      <c r="AZ420">
        <v>1</v>
      </c>
      <c r="BA420" s="2">
        <f t="shared" si="330"/>
        <v>16</v>
      </c>
      <c r="BB420" s="6">
        <f>ROUNDUP(IF($A420=1,AY420/Pieņēmumi!$BN$39,IF($A420=2,AY420/Pieņēmumi!$BN$40,IF($A420=3,AY420/Pieņēmumi!$BN$41,AY420/Pieņēmumi!$BN$42))),$BB$10)</f>
        <v>1</v>
      </c>
      <c r="BC420" s="6">
        <f t="shared" si="317"/>
        <v>16</v>
      </c>
      <c r="BD420" s="6" t="str">
        <f>IF(AND(BC420&gt;=0,BC420&lt;Pieņēmumi!$BN$46),0,
IF(AND(BC420&gt;= Pieņēmumi!$BN$46,BC420&lt;Pieņēmumi!$BN$47), "Mikro",
IF(AND(BC420&gt;=Pieņēmumi!$BN$47,BC420&lt;Pieņēmumi!$BN$48), "Mazs",
IF(AND(BC420&gt;=Pieņēmumi!$BN$48,BC420&lt;Pieņēmumi!$BN$49), "Vidējs","Liels"))))</f>
        <v>Vidējs</v>
      </c>
      <c r="BE420" s="9">
        <f>IF(BD420="Mikro",Pieņēmumi!$BN$31*BB420*0.5,
IF(BD420="Mazs",Pieņēmumi!$BN$31*BB420,
IF(BD420="Vidējs",Pieņēmumi!$BN$32*BB420,
IF(BD420="Liels",Pieņēmumi!$BN$34*BB420,
0))))</f>
        <v>1.227390180878553</v>
      </c>
      <c r="BF420" s="9">
        <f>IF(BD420="Mikro",Pieņēmumi!$BN$31*BB420*0.5,0)</f>
        <v>0</v>
      </c>
      <c r="BG420">
        <v>13</v>
      </c>
      <c r="BH420">
        <v>1</v>
      </c>
      <c r="BI420" s="2">
        <f t="shared" si="308"/>
        <v>13</v>
      </c>
      <c r="BJ420" s="6">
        <f>ROUNDUP(IF($A420=1,BG420/Pieņēmumi!$BY$39,IF($A420=2,BG420/Pieņēmumi!$BY$40,IF($A420=3,BG420/Pieņēmumi!$BY$41,BG420/Pieņēmumi!$BY$42))),$BJ$10)</f>
        <v>1</v>
      </c>
      <c r="BK420" s="6">
        <f t="shared" si="318"/>
        <v>13</v>
      </c>
      <c r="BL420" s="6" t="str">
        <f>IF(AND(BK420&gt;=0,BK420&lt;Pieņēmumi!$BY$46),0,
IF(AND(BK420&gt;= Pieņēmumi!$BY$46,BK420&lt;Pieņēmumi!$BY$47), "Mikro",
IF(AND(BK420&gt;=Pieņēmumi!$BY$47,BK420&lt;Pieņēmumi!$BY$48), "Mazs",
IF(AND(BK420&gt;=Pieņēmumi!$BY$48,BK420&lt;Pieņēmumi!$BY$49), "Vidējs","Liels"))))</f>
        <v>Vidējs</v>
      </c>
      <c r="BM420" s="9">
        <f>IF(BL420="Mikro",Pieņēmumi!$BY$31*BJ420*0.5,
IF(BL420="Mazs",Pieņēmumi!$BY$31*BJ420,
IF(BL420="Vidējs",Pieņēmumi!$BY$32*BJ420,
IF(BL420="Liels",Pieņēmumi!$BY$34*BJ420,
0))))</f>
        <v>1.2919896640826873</v>
      </c>
      <c r="BN420" s="9">
        <f>IF(BL420="Mikro",Pieņēmumi!$BY$31*BJ420*0.5,0)</f>
        <v>0</v>
      </c>
      <c r="BO420">
        <v>15</v>
      </c>
      <c r="BP420">
        <v>1</v>
      </c>
      <c r="BQ420" s="2">
        <f t="shared" si="329"/>
        <v>15</v>
      </c>
      <c r="BR420" s="6">
        <f>ROUNDUP(IF($A420=1,BO420/Pieņēmumi!$CJ$39,IF($A420=2,BO420/Pieņēmumi!$CJ$40,IF($A420=3,BO420/Pieņēmumi!$CJ$41,BO420/Pieņēmumi!$CJ$42))),$BR$10)</f>
        <v>1</v>
      </c>
      <c r="BS420" s="6">
        <f t="shared" si="319"/>
        <v>15</v>
      </c>
      <c r="BT420" s="6" t="str">
        <f>IF(AND(BS420&gt;=0,BS420&lt;Pieņēmumi!$CJ$46),0,
IF(AND(BS420&gt;= Pieņēmumi!$CJ$46,BS420&lt;Pieņēmumi!$CJ$47), "Mikro",
IF(AND(BS420&gt;=Pieņēmumi!$CJ$47,BS420&lt;Pieņēmumi!$CJ$48), "Mazs",
IF(AND(BS420&gt;=Pieņēmumi!$CJ$48,BS420&lt;Pieņēmumi!$CJ$49), "Vidējs","Liels"))))</f>
        <v>Vidējs</v>
      </c>
      <c r="BU420" s="9">
        <f>IF(BT420="Mikro",Pieņēmumi!$CJ$31*BR420*0.5,
IF(BT420="Mazs",Pieņēmumi!$CJ$31*BR420,
IF(BT420="Vidējs",Pieņēmumi!$CJ$32*BR420,
IF(BT420="Liels",Pieņēmumi!$CJ$34*BR420,
0))))</f>
        <v>1.2919896640826873</v>
      </c>
      <c r="BV420" s="9">
        <f>IF(BT420="Mikro",Pieņēmumi!$CJ$31*BR420*0.5,0)</f>
        <v>0</v>
      </c>
      <c r="BW420">
        <v>8</v>
      </c>
      <c r="BX420">
        <v>1</v>
      </c>
      <c r="BY420" s="2">
        <f>BW420/BX420</f>
        <v>8</v>
      </c>
      <c r="BZ420" s="6">
        <f>ROUNDUP(IF($A420=1,BW420/Pieņēmumi!$CU$42,IF($A420=2,BW420/Pieņēmumi!$CU$43,IF($A420=3,BW420/Pieņēmumi!$CU$44,BW420/Pieņēmumi!$CU$45))),$CH$10)</f>
        <v>1</v>
      </c>
      <c r="CA420" s="6">
        <f t="shared" si="320"/>
        <v>8</v>
      </c>
      <c r="CB420" s="6" t="str">
        <f>IF(AND(CA420&gt;=0,CA420&lt;Pieņēmumi!$CU$49),0,
IF(AND(CA420&gt;=Pieņēmumi!$CU$49,CA420&lt;Pieņēmumi!$CU$50),"Mazs",
IF(AND(CA420&gt;=Pieņēmumi!$CU$50,CA420&lt;Pieņēmumi!$CU$51),"Vidējs","Liels")))</f>
        <v>Mazs</v>
      </c>
      <c r="CC420" s="9">
        <f>IF(CB420="Mazs",Pieņēmumi!$CU$34*BZ420,IF(CB420="Vidējs",Pieņēmumi!$CU$35*BZ420,IF(CB420="Liels",Pieņēmumi!$CU$37*BZ420,0)))</f>
        <v>1.151571739807034</v>
      </c>
      <c r="CD420" s="9">
        <f>IF(CB420="Mazs",(Pieņēmumi!$CU$35-Pieņēmumi!$CU$34)*BZ420,0)</f>
        <v>0.23731714908185508</v>
      </c>
      <c r="CE420">
        <v>0</v>
      </c>
      <c r="CF420">
        <v>0</v>
      </c>
      <c r="CG420" s="2">
        <v>0</v>
      </c>
      <c r="CH420" s="6">
        <f>ROUNDUP(IF($A420=1,CE420/Pieņēmumi!$DE$42,IF($A420=2,CE420/Pieņēmumi!$DE$43,IF($A420=3,CE420/Pieņēmumi!$DE$44,CE420/Pieņēmumi!$DE$45))),$CH$10)</f>
        <v>0</v>
      </c>
      <c r="CI420" s="6">
        <f t="shared" si="321"/>
        <v>0</v>
      </c>
      <c r="CJ420" s="6">
        <f>IF(AND(CI420&gt;=0,CI420&lt;Pieņēmumi!$DE$49),0,
IF(AND(CI420&gt;=Pieņēmumi!$DE$49,CI420&lt;Pieņēmumi!$DE$50),"Mazs",
IF(AND(CI420&gt;=Pieņēmumi!$DE$50,CI420&lt;Pieņēmumi!$DE$51),"Vidējs","Liels")))</f>
        <v>0</v>
      </c>
      <c r="CK420" s="9">
        <f>IF(CJ420="Mazs",Pieņēmumi!$DE$34*CH420,IF(CJ420="Vidējs",Pieņēmumi!$DE$35*CH420,IF(CJ420="Liels",Pieņēmumi!$DE$37*CH420,0)))</f>
        <v>0</v>
      </c>
      <c r="CL420" s="9">
        <f>IF(CJ420="Mazs",(Pieņēmumi!$DE$35-Pieņēmumi!$DE$34)*CH420,0)</f>
        <v>0</v>
      </c>
      <c r="CM420">
        <v>4</v>
      </c>
      <c r="CN420">
        <v>1</v>
      </c>
      <c r="CO420" s="2">
        <f>CM420/CN420</f>
        <v>4</v>
      </c>
      <c r="CP420" s="6">
        <f>ROUNDUP(IF($A420=1,CM420/Pieņēmumi!$DO$42,IF($A420=2,CM420/Pieņēmumi!$DO$43,IF($A420=3,CM420/Pieņēmumi!$DO$44,CM420/Pieņēmumi!$DO$45))),$CP$10)</f>
        <v>1</v>
      </c>
      <c r="CQ420" s="6">
        <f t="shared" si="322"/>
        <v>4</v>
      </c>
      <c r="CR420" s="6" t="str">
        <f>IF(AND(CQ420&gt;=0,CQ420&lt;Pieņēmumi!$DO$49),0,
IF(AND(CQ420&gt;=Pieņēmumi!$DO$49,CQ420&lt;Pieņēmumi!$DO$50),"Mazs",
IF(AND(CQ420&gt;=Pieņēmumi!$DO$50,CQ420&lt;Pieņēmumi!$DO$51),"Vidējs","Liels")))</f>
        <v>Mazs</v>
      </c>
      <c r="CS420" s="9">
        <f>IF(CR420="Mazs",Pieņēmumi!$DO$34*CP420,IF(CR420="Vidējs",Pieņēmumi!$DO$35*CP420,IF(CR420="Liels",Pieņēmumi!$DO$37*CP420,0)))</f>
        <v>1.151571739807034</v>
      </c>
      <c r="CT420" s="9">
        <f>IF(CR420="Mazs",(Pieņēmumi!$DO$35-Pieņēmumi!$DO$34)*CP420,0)</f>
        <v>0.23731714908185508</v>
      </c>
      <c r="CU420" s="6">
        <f t="shared" si="323"/>
        <v>143</v>
      </c>
      <c r="CV420" s="6">
        <f t="shared" si="324"/>
        <v>11</v>
      </c>
      <c r="CW420" s="2">
        <f t="shared" si="325"/>
        <v>13</v>
      </c>
      <c r="CX420" t="str">
        <f t="shared" si="326"/>
        <v>Vidējā</v>
      </c>
    </row>
    <row r="421" spans="1:102" x14ac:dyDescent="0.25">
      <c r="A421" s="5">
        <v>3</v>
      </c>
      <c r="B421" s="23">
        <v>0.28608979815559465</v>
      </c>
      <c r="C421">
        <v>10</v>
      </c>
      <c r="D421">
        <v>1</v>
      </c>
      <c r="E421" s="2">
        <f t="shared" si="331"/>
        <v>10</v>
      </c>
      <c r="F421" s="6">
        <f>ROUNDUP(IF($A421=1,C421/Pieņēmumi!$B$39,IF($A421=2,C421/Pieņēmumi!$B$40,IF($A421=3,C421/Pieņēmumi!$B$41,C421/Pieņēmumi!$B$42))),$F$10)</f>
        <v>1</v>
      </c>
      <c r="G421" s="6">
        <f t="shared" si="311"/>
        <v>10</v>
      </c>
      <c r="H421" s="6" t="str">
        <f>IF(AND(G421&gt;=0,G421&lt;Pieņēmumi!$B$46),0,
IF(AND(G421&gt;= Pieņēmumi!$B$46,G421&lt;Pieņēmumi!$B$47), "Mikro",
IF(AND(G421&gt;=Pieņēmumi!$B$47,G421&lt;Pieņēmumi!$B$48), "Mazs",
IF(AND(G421&gt;=Pieņēmumi!$B$48,G421&lt;Pieņēmumi!$B$49), "Vidējs","Liels"))))</f>
        <v>Mazs</v>
      </c>
      <c r="I421" s="9">
        <f>IF(H421="Mikro",Pieņēmumi!$B$31*F421*0.5,
IF(H421="Mazs",Pieņēmumi!$B$31*F421,
IF(H421="Vidējs",Pieņēmumi!$B$32*F421,
IF(H421="Liels",Pieņēmumi!$B$34*F421,
0))))</f>
        <v>0.71584189231248063</v>
      </c>
      <c r="J421" s="9">
        <f>IF(H421="Mikro",Pieņēmumi!$B$31*F421*0.5,0)</f>
        <v>0</v>
      </c>
      <c r="K421">
        <v>7</v>
      </c>
      <c r="L421">
        <v>1</v>
      </c>
      <c r="M421" s="2">
        <f t="shared" si="310"/>
        <v>7</v>
      </c>
      <c r="N421" s="6">
        <f>ROUNDUP(IF($A421=1,K421/Pieņēmumi!$L$39,IF($A421=2,K421/Pieņēmumi!$L$40,IF($A421=3,K421/Pieņēmumi!$L$41,K421/Pieņēmumi!$L$42))),$N$10)</f>
        <v>1</v>
      </c>
      <c r="O421" s="6">
        <f t="shared" si="312"/>
        <v>7</v>
      </c>
      <c r="P421" s="6" t="str">
        <f>IF(AND(O421&gt;=0,O421&lt;Pieņēmumi!$L$46),0,
IF(AND(O421&gt;= Pieņēmumi!$L$46,O421&lt;Pieņēmumi!$L$47), "Mikro",
IF(AND(O421&gt;=Pieņēmumi!$L$47,O421&lt;Pieņēmumi!$L$48), "Mazs",
IF(AND(O421&gt;=Pieņēmumi!$L$48,O421&lt;Pieņēmumi!$L$49), "Vidējs","Liels"))))</f>
        <v>Mikro</v>
      </c>
      <c r="Q421" s="9">
        <f>IF(P421="Mikro",Pieņēmumi!$L$31*N421*0.5,
IF(P421="Mazs",Pieņēmumi!$L$31*N421,
IF(P421="Vidējs",Pieņēmumi!$L$32*N421,
IF(P421="Liels",Pieņēmumi!$L$34*N421,
0))))</f>
        <v>0.3734827264239029</v>
      </c>
      <c r="R421" s="9">
        <f>IF(P421="Mikro",Pieņēmumi!$L$31*N421*0.5,0)</f>
        <v>0.3734827264239029</v>
      </c>
      <c r="S421">
        <v>11</v>
      </c>
      <c r="T421">
        <v>1</v>
      </c>
      <c r="U421" s="2">
        <f t="shared" si="332"/>
        <v>11</v>
      </c>
      <c r="V421" s="6">
        <f>ROUNDUP(IF($A421=1,S421/Pieņēmumi!$V$39,IF($A421=2,S421/Pieņēmumi!$V$40,IF($A421=3,S421/Pieņēmumi!$V$41,S421/Pieņēmumi!$V$42))),$V$10)</f>
        <v>1</v>
      </c>
      <c r="W421" s="6">
        <f t="shared" si="313"/>
        <v>11</v>
      </c>
      <c r="X421" s="6" t="str">
        <f>IF(AND(W421&gt;=0,W421&lt;Pieņēmumi!$V$46),0,
IF(AND(W421&gt;= Pieņēmumi!$V$46,W421&lt;Pieņēmumi!$V$47), "Mikro",
IF(AND(W421&gt;=Pieņēmumi!$V$47,W421&lt;Pieņēmumi!$V$48), "Mazs",
IF(AND(W421&gt;=Pieņēmumi!$V$48,W421&lt;Pieņēmumi!$V$49), "Vidējs","Liels"))))</f>
        <v>Mazs</v>
      </c>
      <c r="Y421" s="9">
        <f>IF(X421="Mikro",Pieņēmumi!$V$31*V421*0.5,
IF(X421="Mazs",Pieņēmumi!$V$31*V421,
IF(X421="Vidējs",Pieņēmumi!$V$32*V421,
IF(X421="Liels",Pieņēmumi!$V$34*V421,
0))))</f>
        <v>0.77808901338313108</v>
      </c>
      <c r="Z421" s="9">
        <f>IF(X421="Mikro",Pieņēmumi!$V$31*V421*0.5,0)</f>
        <v>0</v>
      </c>
      <c r="AA421">
        <v>14</v>
      </c>
      <c r="AB421">
        <v>1</v>
      </c>
      <c r="AC421" s="2">
        <f t="shared" si="328"/>
        <v>14</v>
      </c>
      <c r="AD421" s="6">
        <f>ROUNDUP(IF($A421=1,AA421/Pieņēmumi!$AF$39,IF($A421=2,AA421/Pieņēmumi!$AF$40,IF($A421=3,AA421/Pieņēmumi!$AF$41,AA421/Pieņēmumi!$AF$42))),$AD$10)</f>
        <v>1</v>
      </c>
      <c r="AE421" s="6">
        <f t="shared" si="314"/>
        <v>14</v>
      </c>
      <c r="AF421" s="6" t="str">
        <f>IF(AND(AE421&gt;=0,AE421&lt;Pieņēmumi!$AF$46),0,
IF(AND(AE421&gt;= Pieņēmumi!$AF$46,AE421&lt;Pieņēmumi!$AF$47), "Mikro",
IF(AND(AE421&gt;=Pieņēmumi!$AF$47,AE421&lt;Pieņēmumi!$AF$48), "Mazs",
IF(AND(AE421&gt;=Pieņēmumi!$AF$48,AE421&lt;Pieņēmumi!$AF$49), "Vidējs","Liels"))))</f>
        <v>Vidējs</v>
      </c>
      <c r="AG421" s="9">
        <f>IF(AF421="Mikro",Pieņēmumi!$AF$31*AD421*0.5,
IF(AF421="Mazs",Pieņēmumi!$AF$31*AD421,
IF(AF421="Vidējs",Pieņēmumi!$AF$32*AD421,
IF(AF421="Liels",Pieņēmumi!$AF$34*AD421,
0))))</f>
        <v>1.03359173126615</v>
      </c>
      <c r="AH421" s="9">
        <f>IF(AF421="Mikro",Pieņēmumi!$AF$31*AD421*0.5,0)</f>
        <v>0</v>
      </c>
      <c r="AI421">
        <v>14</v>
      </c>
      <c r="AJ421">
        <v>1</v>
      </c>
      <c r="AK421" s="2">
        <f t="shared" si="305"/>
        <v>14</v>
      </c>
      <c r="AL421" s="6">
        <f>ROUNDUP(IF($A421=1,AI421/Pieņēmumi!$AR$39,IF($A421=2,AI421/Pieņēmumi!$AR$40,IF($A421=3,AI421/Pieņēmumi!$AR$41,AI421/Pieņēmumi!$AR$42))),$AL$10)</f>
        <v>1</v>
      </c>
      <c r="AM421" s="6">
        <f t="shared" si="315"/>
        <v>14</v>
      </c>
      <c r="AN421" s="6" t="str">
        <f>IF(AND(AM421&gt;=0,AM421&lt;Pieņēmumi!$AR$46),0,
IF(AND(AM421&gt;= Pieņēmumi!$AR$46,AM421&lt;Pieņēmumi!$AR$47), "Mikro",
IF(AND(AM421&gt;=Pieņēmumi!$AR$47,AM421&lt;Pieņēmumi!$AR$48), "Mazs",
IF(AND(AM421&gt;=Pieņēmumi!$AR$48,AM421&lt;Pieņēmumi!$AR$49), "Vidējs","Liels"))))</f>
        <v>Vidējs</v>
      </c>
      <c r="AO421" s="9">
        <f>IF(AN421="Mikro",Pieņēmumi!$AR$31*AL421*0.5,
IF(AN421="Mazs",Pieņēmumi!$AR$31*AL421,
IF(AN421="Vidējs",Pieņēmumi!$AR$32*AL421,
IF(AN421="Liels",Pieņēmumi!$AR$34*AL421,
0))))</f>
        <v>1.0981912144702843</v>
      </c>
      <c r="AP421" s="9">
        <f>IF(AN421="Mikro",Pieņēmumi!$AR$31*AL421*0.5,0)</f>
        <v>0</v>
      </c>
      <c r="AQ421">
        <v>11</v>
      </c>
      <c r="AR421">
        <v>1</v>
      </c>
      <c r="AS421" s="2">
        <f t="shared" si="306"/>
        <v>11</v>
      </c>
      <c r="AT421" s="6">
        <f>ROUNDUP(IF($A421=1,AQ421/Pieņēmumi!$BC$39,IF($A421=2,AQ421/Pieņēmumi!$BC$40,IF($A421=3,AQ421/Pieņēmumi!$BC$41,AQ421/Pieņēmumi!$BC$42))),$AT$10)</f>
        <v>1</v>
      </c>
      <c r="AU421" s="6">
        <f t="shared" si="316"/>
        <v>11</v>
      </c>
      <c r="AV421" s="6" t="str">
        <f>IF(AND(AU421&gt;=0,AU421&lt;Pieņēmumi!$BC$46),0,
IF(AND(AU421&gt;= Pieņēmumi!$BC$46,AU421&lt;Pieņēmumi!$BC$47), "Mikro",
IF(AND(AU421&gt;=Pieņēmumi!$BC$47,AU421&lt;Pieņēmumi!$BC$48), "Mazs",
IF(AND(AU421&gt;=Pieņēmumi!$BC$48,AU421&lt;Pieņēmumi!$BC$49), "Vidējs","Liels"))))</f>
        <v>Mazs</v>
      </c>
      <c r="AW421" s="9">
        <f>IF(AV421="Mikro",Pieņēmumi!$BC$31*AT421*0.5,
IF(AV421="Mazs",Pieņēmumi!$BC$31*AT421,
IF(AV421="Vidējs",Pieņēmumi!$BC$32*AT421,
IF(AV421="Liels",Pieņēmumi!$BC$34*AT421,
0))))</f>
        <v>0.96483037659508253</v>
      </c>
      <c r="AX421" s="9">
        <f>IF(AV421="Mikro",Pieņēmumi!$BC$31*AT421*0.5,0)</f>
        <v>0</v>
      </c>
      <c r="AY421">
        <v>11</v>
      </c>
      <c r="AZ421">
        <v>1</v>
      </c>
      <c r="BA421" s="2">
        <f t="shared" si="330"/>
        <v>11</v>
      </c>
      <c r="BB421" s="6">
        <f>ROUNDUP(IF($A421=1,AY421/Pieņēmumi!$BN$39,IF($A421=2,AY421/Pieņēmumi!$BN$40,IF($A421=3,AY421/Pieņēmumi!$BN$41,AY421/Pieņēmumi!$BN$42))),$BB$10)</f>
        <v>1</v>
      </c>
      <c r="BC421" s="6">
        <f t="shared" si="317"/>
        <v>11</v>
      </c>
      <c r="BD421" s="6" t="str">
        <f>IF(AND(BC421&gt;=0,BC421&lt;Pieņēmumi!$BN$46),0,
IF(AND(BC421&gt;= Pieņēmumi!$BN$46,BC421&lt;Pieņēmumi!$BN$47), "Mikro",
IF(AND(BC421&gt;=Pieņēmumi!$BN$47,BC421&lt;Pieņēmumi!$BN$48), "Mazs",
IF(AND(BC421&gt;=Pieņēmumi!$BN$48,BC421&lt;Pieņēmumi!$BN$49), "Vidējs","Liels"))))</f>
        <v>Mazs</v>
      </c>
      <c r="BE421" s="9">
        <f>IF(BD421="Mikro",Pieņēmumi!$BN$31*BB421*0.5,
IF(BD421="Mazs",Pieņēmumi!$BN$31*BB421,
IF(BD421="Vidējs",Pieņēmumi!$BN$32*BB421,
IF(BD421="Liels",Pieņēmumi!$BN$34*BB421,
0))))</f>
        <v>1.0270774976657331</v>
      </c>
      <c r="BF421" s="9">
        <f>IF(BD421="Mikro",Pieņēmumi!$BN$31*BB421*0.5,0)</f>
        <v>0</v>
      </c>
      <c r="BG421">
        <v>12</v>
      </c>
      <c r="BH421">
        <v>1</v>
      </c>
      <c r="BI421" s="2">
        <f t="shared" si="308"/>
        <v>12</v>
      </c>
      <c r="BJ421" s="6">
        <f>ROUNDUP(IF($A421=1,BG421/Pieņēmumi!$BY$39,IF($A421=2,BG421/Pieņēmumi!$BY$40,IF($A421=3,BG421/Pieņēmumi!$BY$41,BG421/Pieņēmumi!$BY$42))),$BJ$10)</f>
        <v>1</v>
      </c>
      <c r="BK421" s="6">
        <f t="shared" si="318"/>
        <v>12</v>
      </c>
      <c r="BL421" s="6" t="str">
        <f>IF(AND(BK421&gt;=0,BK421&lt;Pieņēmumi!$BY$46),0,
IF(AND(BK421&gt;= Pieņēmumi!$BY$46,BK421&lt;Pieņēmumi!$BY$47), "Mikro",
IF(AND(BK421&gt;=Pieņēmumi!$BY$47,BK421&lt;Pieņēmumi!$BY$48), "Mazs",
IF(AND(BK421&gt;=Pieņēmumi!$BY$48,BK421&lt;Pieņēmumi!$BY$49), "Vidējs","Liels"))))</f>
        <v>Vidējs</v>
      </c>
      <c r="BM421" s="9">
        <f>IF(BL421="Mikro",Pieņēmumi!$BY$31*BJ421*0.5,
IF(BL421="Mazs",Pieņēmumi!$BY$31*BJ421,
IF(BL421="Vidējs",Pieņēmumi!$BY$32*BJ421,
IF(BL421="Liels",Pieņēmumi!$BY$34*BJ421,
0))))</f>
        <v>1.2919896640826873</v>
      </c>
      <c r="BN421" s="9">
        <f>IF(BL421="Mikro",Pieņēmumi!$BY$31*BJ421*0.5,0)</f>
        <v>0</v>
      </c>
      <c r="BO421">
        <v>11</v>
      </c>
      <c r="BP421">
        <v>1</v>
      </c>
      <c r="BQ421" s="2">
        <f t="shared" si="329"/>
        <v>11</v>
      </c>
      <c r="BR421" s="6">
        <f>ROUNDUP(IF($A421=1,BO421/Pieņēmumi!$CJ$39,IF($A421=2,BO421/Pieņēmumi!$CJ$40,IF($A421=3,BO421/Pieņēmumi!$CJ$41,BO421/Pieņēmumi!$CJ$42))),$BR$10)</f>
        <v>1</v>
      </c>
      <c r="BS421" s="6">
        <f t="shared" si="319"/>
        <v>11</v>
      </c>
      <c r="BT421" s="6" t="str">
        <f>IF(AND(BS421&gt;=0,BS421&lt;Pieņēmumi!$CJ$46),0,
IF(AND(BS421&gt;= Pieņēmumi!$CJ$46,BS421&lt;Pieņēmumi!$CJ$47), "Mikro",
IF(AND(BS421&gt;=Pieņēmumi!$CJ$47,BS421&lt;Pieņēmumi!$CJ$48), "Mazs",
IF(AND(BS421&gt;=Pieņēmumi!$CJ$48,BS421&lt;Pieņēmumi!$CJ$49), "Vidējs","Liels"))))</f>
        <v>Mazs</v>
      </c>
      <c r="BU421" s="9">
        <f>IF(BT421="Mikro",Pieņēmumi!$CJ$31*BR421*0.5,
IF(BT421="Mazs",Pieņēmumi!$CJ$31*BR421,
IF(BT421="Vidējs",Pieņēmumi!$CJ$32*BR421,
IF(BT421="Liels",Pieņēmumi!$CJ$34*BR421,
0))))</f>
        <v>1.0893246187363834</v>
      </c>
      <c r="BV421" s="9">
        <f>IF(BT421="Mikro",Pieņēmumi!$CJ$31*BR421*0.5,0)</f>
        <v>0</v>
      </c>
      <c r="BW421">
        <v>0</v>
      </c>
      <c r="BX421">
        <v>0</v>
      </c>
      <c r="BY421" s="2">
        <v>0</v>
      </c>
      <c r="BZ421" s="6">
        <f>ROUNDUP(IF($A421=1,BW421/Pieņēmumi!$CU$42,IF($A421=2,BW421/Pieņēmumi!$CU$43,IF($A421=3,BW421/Pieņēmumi!$CU$44,BW421/Pieņēmumi!$CU$45))),$CH$10)</f>
        <v>0</v>
      </c>
      <c r="CA421" s="6">
        <f t="shared" si="320"/>
        <v>0</v>
      </c>
      <c r="CB421" s="6">
        <f>IF(AND(CA421&gt;=0,CA421&lt;Pieņēmumi!$CU$49),0,
IF(AND(CA421&gt;=Pieņēmumi!$CU$49,CA421&lt;Pieņēmumi!$CU$50),"Mazs",
IF(AND(CA421&gt;=Pieņēmumi!$CU$50,CA421&lt;Pieņēmumi!$CU$51),"Vidējs","Liels")))</f>
        <v>0</v>
      </c>
      <c r="CC421" s="9">
        <f>IF(CB421="Mazs",Pieņēmumi!$CU$34*BZ421,IF(CB421="Vidējs",Pieņēmumi!$CU$35*BZ421,IF(CB421="Liels",Pieņēmumi!$CU$37*BZ421,0)))</f>
        <v>0</v>
      </c>
      <c r="CD421" s="9">
        <f>IF(CB421="Mazs",(Pieņēmumi!$CU$35-Pieņēmumi!$CU$34)*BZ421,0)</f>
        <v>0</v>
      </c>
      <c r="CE421">
        <v>0</v>
      </c>
      <c r="CF421">
        <v>0</v>
      </c>
      <c r="CG421" s="2">
        <v>0</v>
      </c>
      <c r="CH421" s="6">
        <f>ROUNDUP(IF($A421=1,CE421/Pieņēmumi!$DE$42,IF($A421=2,CE421/Pieņēmumi!$DE$43,IF($A421=3,CE421/Pieņēmumi!$DE$44,CE421/Pieņēmumi!$DE$45))),$CH$10)</f>
        <v>0</v>
      </c>
      <c r="CI421" s="6">
        <f t="shared" si="321"/>
        <v>0</v>
      </c>
      <c r="CJ421" s="6">
        <f>IF(AND(CI421&gt;=0,CI421&lt;Pieņēmumi!$DE$49),0,
IF(AND(CI421&gt;=Pieņēmumi!$DE$49,CI421&lt;Pieņēmumi!$DE$50),"Mazs",
IF(AND(CI421&gt;=Pieņēmumi!$DE$50,CI421&lt;Pieņēmumi!$DE$51),"Vidējs","Liels")))</f>
        <v>0</v>
      </c>
      <c r="CK421" s="9">
        <f>IF(CJ421="Mazs",Pieņēmumi!$DE$34*CH421,IF(CJ421="Vidējs",Pieņēmumi!$DE$35*CH421,IF(CJ421="Liels",Pieņēmumi!$DE$37*CH421,0)))</f>
        <v>0</v>
      </c>
      <c r="CL421" s="9">
        <f>IF(CJ421="Mazs",(Pieņēmumi!$DE$35-Pieņēmumi!$DE$34)*CH421,0)</f>
        <v>0</v>
      </c>
      <c r="CM421">
        <v>0</v>
      </c>
      <c r="CN421">
        <v>0</v>
      </c>
      <c r="CO421" s="2">
        <v>0</v>
      </c>
      <c r="CP421" s="6">
        <f>ROUNDUP(IF($A421=1,CM421/Pieņēmumi!$DO$42,IF($A421=2,CM421/Pieņēmumi!$DO$43,IF($A421=3,CM421/Pieņēmumi!$DO$44,CM421/Pieņēmumi!$DO$45))),$CP$10)</f>
        <v>0</v>
      </c>
      <c r="CQ421" s="6">
        <f t="shared" si="322"/>
        <v>0</v>
      </c>
      <c r="CR421" s="6">
        <f>IF(AND(CQ421&gt;=0,CQ421&lt;Pieņēmumi!$DO$49),0,
IF(AND(CQ421&gt;=Pieņēmumi!$DO$49,CQ421&lt;Pieņēmumi!$DO$50),"Mazs",
IF(AND(CQ421&gt;=Pieņēmumi!$DO$50,CQ421&lt;Pieņēmumi!$DO$51),"Vidējs","Liels")))</f>
        <v>0</v>
      </c>
      <c r="CS421" s="9">
        <f>IF(CR421="Mazs",Pieņēmumi!$DO$34*CP421,IF(CR421="Vidējs",Pieņēmumi!$DO$35*CP421,IF(CR421="Liels",Pieņēmumi!$DO$37*CP421,0)))</f>
        <v>0</v>
      </c>
      <c r="CT421" s="9">
        <f>IF(CR421="Mazs",(Pieņēmumi!$DO$35-Pieņēmumi!$DO$34)*CP421,0)</f>
        <v>0</v>
      </c>
      <c r="CU421" s="6">
        <f t="shared" si="323"/>
        <v>101</v>
      </c>
      <c r="CV421" s="6">
        <f t="shared" si="324"/>
        <v>9</v>
      </c>
      <c r="CW421" s="2">
        <f t="shared" si="325"/>
        <v>11.222222222222221</v>
      </c>
      <c r="CX421" t="str">
        <f t="shared" si="326"/>
        <v>Vidējā</v>
      </c>
    </row>
    <row r="422" spans="1:102" x14ac:dyDescent="0.25">
      <c r="A422" s="5">
        <v>1</v>
      </c>
      <c r="B422" s="23">
        <v>0.28605672991350051</v>
      </c>
      <c r="C422">
        <v>17</v>
      </c>
      <c r="D422">
        <v>2</v>
      </c>
      <c r="E422" s="2">
        <f t="shared" si="331"/>
        <v>8.5</v>
      </c>
      <c r="F422" s="6">
        <f>ROUNDUP(IF($A422=1,C422/Pieņēmumi!$B$39,IF($A422=2,C422/Pieņēmumi!$B$40,IF($A422=3,C422/Pieņēmumi!$B$41,C422/Pieņēmumi!$B$42))),$F$10)</f>
        <v>1</v>
      </c>
      <c r="G422" s="6">
        <f t="shared" si="311"/>
        <v>17</v>
      </c>
      <c r="H422" s="6" t="str">
        <f>IF(AND(G422&gt;=0,G422&lt;Pieņēmumi!$B$46),0,
IF(AND(G422&gt;= Pieņēmumi!$B$46,G422&lt;Pieņēmumi!$B$47), "Mikro",
IF(AND(G422&gt;=Pieņēmumi!$B$47,G422&lt;Pieņēmumi!$B$48), "Mazs",
IF(AND(G422&gt;=Pieņēmumi!$B$48,G422&lt;Pieņēmumi!$B$49), "Vidējs","Liels"))))</f>
        <v>Vidējs</v>
      </c>
      <c r="I422" s="9">
        <f>IF(H422="Mikro",Pieņēmumi!$B$31*F422*0.5,
IF(H422="Mazs",Pieņēmumi!$B$31*F422,
IF(H422="Vidējs",Pieņēmumi!$B$32*F422,
IF(H422="Liels",Pieņēmumi!$B$34*F422,
0))))</f>
        <v>0.8074935400516795</v>
      </c>
      <c r="J422" s="9">
        <f>IF(H422="Mikro",Pieņēmumi!$B$31*F422*0.5,0)</f>
        <v>0</v>
      </c>
      <c r="K422">
        <v>23</v>
      </c>
      <c r="L422">
        <v>2</v>
      </c>
      <c r="M422" s="2">
        <f t="shared" si="310"/>
        <v>11.5</v>
      </c>
      <c r="N422" s="6">
        <f>ROUNDUP(IF($A422=1,K422/Pieņēmumi!$L$39,IF($A422=2,K422/Pieņēmumi!$L$40,IF($A422=3,K422/Pieņēmumi!$L$41,K422/Pieņēmumi!$L$42))),$N$10)</f>
        <v>2</v>
      </c>
      <c r="O422" s="6">
        <f t="shared" si="312"/>
        <v>11.5</v>
      </c>
      <c r="P422" s="6" t="str">
        <f>IF(AND(O422&gt;=0,O422&lt;Pieņēmumi!$L$46),0,
IF(AND(O422&gt;= Pieņēmumi!$L$46,O422&lt;Pieņēmumi!$L$47), "Mikro",
IF(AND(O422&gt;=Pieņēmumi!$L$47,O422&lt;Pieņēmumi!$L$48), "Mazs",
IF(AND(O422&gt;=Pieņēmumi!$L$48,O422&lt;Pieņēmumi!$L$49), "Vidējs","Liels"))))</f>
        <v>Mazs</v>
      </c>
      <c r="Q422" s="9">
        <f>IF(P422="Mikro",Pieņēmumi!$L$31*N422*0.5,
IF(P422="Mazs",Pieņēmumi!$L$31*N422,
IF(P422="Vidējs",Pieņēmumi!$L$32*N422,
IF(P422="Liels",Pieņēmumi!$L$34*N422,
0))))</f>
        <v>1.4939309056956116</v>
      </c>
      <c r="R422" s="9">
        <f>IF(P422="Mikro",Pieņēmumi!$L$31*N422*0.5,0)</f>
        <v>0</v>
      </c>
      <c r="S422">
        <v>26</v>
      </c>
      <c r="T422">
        <v>2</v>
      </c>
      <c r="U422" s="2">
        <f t="shared" si="332"/>
        <v>13</v>
      </c>
      <c r="V422" s="6">
        <f>ROUNDUP(IF($A422=1,S422/Pieņēmumi!$V$39,IF($A422=2,S422/Pieņēmumi!$V$40,IF($A422=3,S422/Pieņēmumi!$V$41,S422/Pieņēmumi!$V$42))),$V$10)</f>
        <v>2</v>
      </c>
      <c r="W422" s="6">
        <f t="shared" si="313"/>
        <v>13</v>
      </c>
      <c r="X422" s="6" t="str">
        <f>IF(AND(W422&gt;=0,W422&lt;Pieņēmumi!$V$46),0,
IF(AND(W422&gt;= Pieņēmumi!$V$46,W422&lt;Pieņēmumi!$V$47), "Mikro",
IF(AND(W422&gt;=Pieņēmumi!$V$47,W422&lt;Pieņēmumi!$V$48), "Mazs",
IF(AND(W422&gt;=Pieņēmumi!$V$48,W422&lt;Pieņēmumi!$V$49), "Vidējs","Liels"))))</f>
        <v>Vidējs</v>
      </c>
      <c r="Y422" s="9">
        <f>IF(X422="Mikro",Pieņēmumi!$V$31*V422*0.5,
IF(X422="Mazs",Pieņēmumi!$V$31*V422,
IF(X422="Vidējs",Pieņēmumi!$V$32*V422,
IF(X422="Liels",Pieņēmumi!$V$34*V422,
0))))</f>
        <v>1.7441860465116281</v>
      </c>
      <c r="Z422" s="9">
        <f>IF(X422="Mikro",Pieņēmumi!$V$31*V422*0.5,0)</f>
        <v>0</v>
      </c>
      <c r="AA422">
        <v>25</v>
      </c>
      <c r="AB422">
        <v>2</v>
      </c>
      <c r="AC422" s="2">
        <f t="shared" si="328"/>
        <v>12.5</v>
      </c>
      <c r="AD422" s="6">
        <f>ROUNDUP(IF($A422=1,AA422/Pieņēmumi!$AF$39,IF($A422=2,AA422/Pieņēmumi!$AF$40,IF($A422=3,AA422/Pieņēmumi!$AF$41,AA422/Pieņēmumi!$AF$42))),$AD$10)</f>
        <v>2</v>
      </c>
      <c r="AE422" s="6">
        <f t="shared" si="314"/>
        <v>12.5</v>
      </c>
      <c r="AF422" s="6" t="str">
        <f>IF(AND(AE422&gt;=0,AE422&lt;Pieņēmumi!$AF$46),0,
IF(AND(AE422&gt;= Pieņēmumi!$AF$46,AE422&lt;Pieņēmumi!$AF$47), "Mikro",
IF(AND(AE422&gt;=Pieņēmumi!$AF$47,AE422&lt;Pieņēmumi!$AF$48), "Mazs",
IF(AND(AE422&gt;=Pieņēmumi!$AF$48,AE422&lt;Pieņēmumi!$AF$49), "Vidējs","Liels"))))</f>
        <v>Vidējs</v>
      </c>
      <c r="AG422" s="9">
        <f>IF(AF422="Mikro",Pieņēmumi!$AF$31*AD422*0.5,
IF(AF422="Mazs",Pieņēmumi!$AF$31*AD422,
IF(AF422="Vidējs",Pieņēmumi!$AF$32*AD422,
IF(AF422="Liels",Pieņēmumi!$AF$34*AD422,
0))))</f>
        <v>2.0671834625323</v>
      </c>
      <c r="AH422" s="9">
        <f>IF(AF422="Mikro",Pieņēmumi!$AF$31*AD422*0.5,0)</f>
        <v>0</v>
      </c>
      <c r="AI422">
        <v>17</v>
      </c>
      <c r="AJ422">
        <v>2</v>
      </c>
      <c r="AK422" s="2">
        <f t="shared" si="305"/>
        <v>8.5</v>
      </c>
      <c r="AL422" s="6">
        <f>ROUNDUP(IF($A422=1,AI422/Pieņēmumi!$AR$39,IF($A422=2,AI422/Pieņēmumi!$AR$40,IF($A422=3,AI422/Pieņēmumi!$AR$41,AI422/Pieņēmumi!$AR$42))),$AL$10)</f>
        <v>1</v>
      </c>
      <c r="AM422" s="6">
        <f t="shared" si="315"/>
        <v>17</v>
      </c>
      <c r="AN422" s="6" t="str">
        <f>IF(AND(AM422&gt;=0,AM422&lt;Pieņēmumi!$AR$46),0,
IF(AND(AM422&gt;= Pieņēmumi!$AR$46,AM422&lt;Pieņēmumi!$AR$47), "Mikro",
IF(AND(AM422&gt;=Pieņēmumi!$AR$47,AM422&lt;Pieņēmumi!$AR$48), "Mazs",
IF(AND(AM422&gt;=Pieņēmumi!$AR$48,AM422&lt;Pieņēmumi!$AR$49), "Vidējs","Liels"))))</f>
        <v>Vidējs</v>
      </c>
      <c r="AO422" s="9">
        <f>IF(AN422="Mikro",Pieņēmumi!$AR$31*AL422*0.5,
IF(AN422="Mazs",Pieņēmumi!$AR$31*AL422,
IF(AN422="Vidējs",Pieņēmumi!$AR$32*AL422,
IF(AN422="Liels",Pieņēmumi!$AR$34*AL422,
0))))</f>
        <v>1.0981912144702843</v>
      </c>
      <c r="AP422" s="9">
        <f>IF(AN422="Mikro",Pieņēmumi!$AR$31*AL422*0.5,0)</f>
        <v>0</v>
      </c>
      <c r="AQ422">
        <v>24</v>
      </c>
      <c r="AR422">
        <v>2</v>
      </c>
      <c r="AS422" s="2">
        <f t="shared" si="306"/>
        <v>12</v>
      </c>
      <c r="AT422" s="6">
        <f>ROUNDUP(IF($A422=1,AQ422/Pieņēmumi!$BC$39,IF($A422=2,AQ422/Pieņēmumi!$BC$40,IF($A422=3,AQ422/Pieņēmumi!$BC$41,AQ422/Pieņēmumi!$BC$42))),$AT$10)</f>
        <v>1</v>
      </c>
      <c r="AU422" s="6">
        <f t="shared" si="316"/>
        <v>24</v>
      </c>
      <c r="AV422" s="6" t="str">
        <f>IF(AND(AU422&gt;=0,AU422&lt;Pieņēmumi!$BC$46),0,
IF(AND(AU422&gt;= Pieņēmumi!$BC$46,AU422&lt;Pieņēmumi!$BC$47), "Mikro",
IF(AND(AU422&gt;=Pieņēmumi!$BC$47,AU422&lt;Pieņēmumi!$BC$48), "Mazs",
IF(AND(AU422&gt;=Pieņēmumi!$BC$48,AU422&lt;Pieņēmumi!$BC$49), "Vidējs","Liels"))))</f>
        <v>Liels</v>
      </c>
      <c r="AW422" s="9">
        <f>IF(AV422="Mikro",Pieņēmumi!$BC$31*AT422*0.5,
IF(AV422="Mazs",Pieņēmumi!$BC$31*AT422,
IF(AV422="Vidējs",Pieņēmumi!$BC$32*AT422,
IF(AV422="Liels",Pieņēmumi!$BC$34*AT422,
0))))</f>
        <v>1.5151515151515151</v>
      </c>
      <c r="AX422" s="9">
        <f>IF(AV422="Mikro",Pieņēmumi!$BC$31*AT422*0.5,0)</f>
        <v>0</v>
      </c>
      <c r="AY422">
        <v>27</v>
      </c>
      <c r="AZ422">
        <v>2</v>
      </c>
      <c r="BA422" s="2">
        <f t="shared" si="330"/>
        <v>13.5</v>
      </c>
      <c r="BB422" s="6">
        <f>ROUNDUP(IF($A422=1,AY422/Pieņēmumi!$BN$39,IF($A422=2,AY422/Pieņēmumi!$BN$40,IF($A422=3,AY422/Pieņēmumi!$BN$41,AY422/Pieņēmumi!$BN$42))),$BB$10)</f>
        <v>2</v>
      </c>
      <c r="BC422" s="6">
        <f t="shared" si="317"/>
        <v>13.5</v>
      </c>
      <c r="BD422" s="6" t="str">
        <f>IF(AND(BC422&gt;=0,BC422&lt;Pieņēmumi!$BN$46),0,
IF(AND(BC422&gt;= Pieņēmumi!$BN$46,BC422&lt;Pieņēmumi!$BN$47), "Mikro",
IF(AND(BC422&gt;=Pieņēmumi!$BN$47,BC422&lt;Pieņēmumi!$BN$48), "Mazs",
IF(AND(BC422&gt;=Pieņēmumi!$BN$48,BC422&lt;Pieņēmumi!$BN$49), "Vidējs","Liels"))))</f>
        <v>Vidējs</v>
      </c>
      <c r="BE422" s="9">
        <f>IF(BD422="Mikro",Pieņēmumi!$BN$31*BB422*0.5,
IF(BD422="Mazs",Pieņēmumi!$BN$31*BB422,
IF(BD422="Vidējs",Pieņēmumi!$BN$32*BB422,
IF(BD422="Liels",Pieņēmumi!$BN$34*BB422,
0))))</f>
        <v>2.454780361757106</v>
      </c>
      <c r="BF422" s="9">
        <f>IF(BD422="Mikro",Pieņēmumi!$BN$31*BB422*0.5,0)</f>
        <v>0</v>
      </c>
      <c r="BG422">
        <v>26</v>
      </c>
      <c r="BH422">
        <v>2</v>
      </c>
      <c r="BI422" s="2">
        <f t="shared" si="308"/>
        <v>13</v>
      </c>
      <c r="BJ422" s="6">
        <f>ROUNDUP(IF($A422=1,BG422/Pieņēmumi!$BY$39,IF($A422=2,BG422/Pieņēmumi!$BY$40,IF($A422=3,BG422/Pieņēmumi!$BY$41,BG422/Pieņēmumi!$BY$42))),$BJ$10)</f>
        <v>2</v>
      </c>
      <c r="BK422" s="6">
        <f t="shared" si="318"/>
        <v>13</v>
      </c>
      <c r="BL422" s="6" t="str">
        <f>IF(AND(BK422&gt;=0,BK422&lt;Pieņēmumi!$BY$46),0,
IF(AND(BK422&gt;= Pieņēmumi!$BY$46,BK422&lt;Pieņēmumi!$BY$47), "Mikro",
IF(AND(BK422&gt;=Pieņēmumi!$BY$47,BK422&lt;Pieņēmumi!$BY$48), "Mazs",
IF(AND(BK422&gt;=Pieņēmumi!$BY$48,BK422&lt;Pieņēmumi!$BY$49), "Vidējs","Liels"))))</f>
        <v>Vidējs</v>
      </c>
      <c r="BM422" s="9">
        <f>IF(BL422="Mikro",Pieņēmumi!$BY$31*BJ422*0.5,
IF(BL422="Mazs",Pieņēmumi!$BY$31*BJ422,
IF(BL422="Vidējs",Pieņēmumi!$BY$32*BJ422,
IF(BL422="Liels",Pieņēmumi!$BY$34*BJ422,
0))))</f>
        <v>2.5839793281653747</v>
      </c>
      <c r="BN422" s="9">
        <f>IF(BL422="Mikro",Pieņēmumi!$BY$31*BJ422*0.5,0)</f>
        <v>0</v>
      </c>
      <c r="BO422">
        <v>32</v>
      </c>
      <c r="BP422">
        <v>2</v>
      </c>
      <c r="BQ422" s="2">
        <f t="shared" si="329"/>
        <v>16</v>
      </c>
      <c r="BR422" s="6">
        <f>ROUNDUP(IF($A422=1,BO422/Pieņēmumi!$CJ$39,IF($A422=2,BO422/Pieņēmumi!$CJ$40,IF($A422=3,BO422/Pieņēmumi!$CJ$41,BO422/Pieņēmumi!$CJ$42))),$BR$10)</f>
        <v>2</v>
      </c>
      <c r="BS422" s="6">
        <f t="shared" si="319"/>
        <v>16</v>
      </c>
      <c r="BT422" s="6" t="str">
        <f>IF(AND(BS422&gt;=0,BS422&lt;Pieņēmumi!$CJ$46),0,
IF(AND(BS422&gt;= Pieņēmumi!$CJ$46,BS422&lt;Pieņēmumi!$CJ$47), "Mikro",
IF(AND(BS422&gt;=Pieņēmumi!$CJ$47,BS422&lt;Pieņēmumi!$CJ$48), "Mazs",
IF(AND(BS422&gt;=Pieņēmumi!$CJ$48,BS422&lt;Pieņēmumi!$CJ$49), "Vidējs","Liels"))))</f>
        <v>Vidējs</v>
      </c>
      <c r="BU422" s="9">
        <f>IF(BT422="Mikro",Pieņēmumi!$CJ$31*BR422*0.5,
IF(BT422="Mazs",Pieņēmumi!$CJ$31*BR422,
IF(BT422="Vidējs",Pieņēmumi!$CJ$32*BR422,
IF(BT422="Liels",Pieņēmumi!$CJ$34*BR422,
0))))</f>
        <v>2.5839793281653747</v>
      </c>
      <c r="BV422" s="9">
        <f>IF(BT422="Mikro",Pieņēmumi!$CJ$31*BR422*0.5,0)</f>
        <v>0</v>
      </c>
      <c r="BW422">
        <v>24</v>
      </c>
      <c r="BX422">
        <v>2</v>
      </c>
      <c r="BY422" s="2">
        <f>BW422/BX422</f>
        <v>12</v>
      </c>
      <c r="BZ422" s="6">
        <f>ROUNDUP(IF($A422=1,BW422/Pieņēmumi!$CU$42,IF($A422=2,BW422/Pieņēmumi!$CU$43,IF($A422=3,BW422/Pieņēmumi!$CU$44,BW422/Pieņēmumi!$CU$45))),$CH$10)</f>
        <v>1</v>
      </c>
      <c r="CA422" s="6">
        <f t="shared" si="320"/>
        <v>24</v>
      </c>
      <c r="CB422" s="6" t="str">
        <f>IF(AND(CA422&gt;=0,CA422&lt;Pieņēmumi!$CU$49),0,
IF(AND(CA422&gt;=Pieņēmumi!$CU$49,CA422&lt;Pieņēmumi!$CU$50),"Mazs",
IF(AND(CA422&gt;=Pieņēmumi!$CU$50,CA422&lt;Pieņēmumi!$CU$51),"Vidējs","Liels")))</f>
        <v>Liels</v>
      </c>
      <c r="CC422" s="9">
        <f>IF(CB422="Mazs",Pieņēmumi!$CU$34*BZ422,IF(CB422="Vidējs",Pieņēmumi!$CU$35*BZ422,IF(CB422="Liels",Pieņēmumi!$CU$37*BZ422,0)))</f>
        <v>1.7676767676767675</v>
      </c>
      <c r="CD422" s="9">
        <f>IF(CB422="Mazs",(Pieņēmumi!$CU$35-Pieņēmumi!$CU$34)*BZ422,0)</f>
        <v>0</v>
      </c>
      <c r="CE422">
        <v>14</v>
      </c>
      <c r="CF422">
        <v>2</v>
      </c>
      <c r="CG422" s="2">
        <f>CE422/CF422</f>
        <v>7</v>
      </c>
      <c r="CH422" s="6">
        <f>ROUNDUP(IF($A422=1,CE422/Pieņēmumi!$DE$42,IF($A422=2,CE422/Pieņēmumi!$DE$43,IF($A422=3,CE422/Pieņēmumi!$DE$44,CE422/Pieņēmumi!$DE$45))),$CH$10)</f>
        <v>1</v>
      </c>
      <c r="CI422" s="6">
        <f t="shared" si="321"/>
        <v>14</v>
      </c>
      <c r="CJ422" s="6" t="str">
        <f>IF(AND(CI422&gt;=0,CI422&lt;Pieņēmumi!$DE$49),0,
IF(AND(CI422&gt;=Pieņēmumi!$DE$49,CI422&lt;Pieņēmumi!$DE$50),"Mazs",
IF(AND(CI422&gt;=Pieņēmumi!$DE$50,CI422&lt;Pieņēmumi!$DE$51),"Vidējs","Liels")))</f>
        <v>Vidējs</v>
      </c>
      <c r="CK422" s="9">
        <f>IF(CJ422="Mazs",Pieņēmumi!$DE$34*CH422,IF(CJ422="Vidējs",Pieņēmumi!$DE$35*CH422,IF(CJ422="Liels",Pieņēmumi!$DE$37*CH422,0)))</f>
        <v>1.3888888888888891</v>
      </c>
      <c r="CL422" s="9">
        <f>IF(CJ422="Mazs",(Pieņēmumi!$DE$35-Pieņēmumi!$DE$34)*CH422,0)</f>
        <v>0</v>
      </c>
      <c r="CM422">
        <v>23</v>
      </c>
      <c r="CN422">
        <v>2</v>
      </c>
      <c r="CO422" s="2">
        <f>CM422/CN422</f>
        <v>11.5</v>
      </c>
      <c r="CP422" s="6">
        <f>ROUNDUP(IF($A422=1,CM422/Pieņēmumi!$DO$42,IF($A422=2,CM422/Pieņēmumi!$DO$43,IF($A422=3,CM422/Pieņēmumi!$DO$44,CM422/Pieņēmumi!$DO$45))),$CP$10)</f>
        <v>1</v>
      </c>
      <c r="CQ422" s="6">
        <f t="shared" si="322"/>
        <v>23</v>
      </c>
      <c r="CR422" s="6" t="str">
        <f>IF(AND(CQ422&gt;=0,CQ422&lt;Pieņēmumi!$DO$49),0,
IF(AND(CQ422&gt;=Pieņēmumi!$DO$49,CQ422&lt;Pieņēmumi!$DO$50),"Mazs",
IF(AND(CQ422&gt;=Pieņēmumi!$DO$50,CQ422&lt;Pieņēmumi!$DO$51),"Vidējs","Liels")))</f>
        <v>Liels</v>
      </c>
      <c r="CS422" s="9">
        <f>IF(CR422="Mazs",Pieņēmumi!$DO$34*CP422,IF(CR422="Vidējs",Pieņēmumi!$DO$35*CP422,IF(CR422="Liels",Pieņēmumi!$DO$37*CP422,0)))</f>
        <v>1.7676767676767675</v>
      </c>
      <c r="CT422" s="9">
        <f>IF(CR422="Mazs",(Pieņēmumi!$DO$35-Pieņēmumi!$DO$34)*CP422,0)</f>
        <v>0</v>
      </c>
      <c r="CU422" s="6">
        <f t="shared" si="323"/>
        <v>278</v>
      </c>
      <c r="CV422" s="6">
        <f t="shared" si="324"/>
        <v>24</v>
      </c>
      <c r="CW422" s="2">
        <f t="shared" si="325"/>
        <v>11.583333333333334</v>
      </c>
      <c r="CX422" t="str">
        <f t="shared" si="326"/>
        <v>Vidējā</v>
      </c>
    </row>
    <row r="423" spans="1:102" x14ac:dyDescent="0.25">
      <c r="A423" s="5">
        <v>1</v>
      </c>
      <c r="B423" s="23">
        <v>0.28428232860896452</v>
      </c>
      <c r="C423">
        <v>41</v>
      </c>
      <c r="D423">
        <v>2</v>
      </c>
      <c r="E423" s="2">
        <f t="shared" si="331"/>
        <v>20.5</v>
      </c>
      <c r="F423" s="6">
        <f>ROUNDUP(IF($A423=1,C423/Pieņēmumi!$B$39,IF($A423=2,C423/Pieņēmumi!$B$40,IF($A423=3,C423/Pieņēmumi!$B$41,C423/Pieņēmumi!$B$42))),$F$10)</f>
        <v>3</v>
      </c>
      <c r="G423" s="6">
        <f t="shared" si="311"/>
        <v>13.666666666666666</v>
      </c>
      <c r="H423" s="6" t="str">
        <f>IF(AND(G423&gt;=0,G423&lt;Pieņēmumi!$B$46),0,
IF(AND(G423&gt;= Pieņēmumi!$B$46,G423&lt;Pieņēmumi!$B$47), "Mikro",
IF(AND(G423&gt;=Pieņēmumi!$B$47,G423&lt;Pieņēmumi!$B$48), "Mazs",
IF(AND(G423&gt;=Pieņēmumi!$B$48,G423&lt;Pieņēmumi!$B$49), "Vidējs","Liels"))))</f>
        <v>Vidējs</v>
      </c>
      <c r="I423" s="9">
        <f>IF(H423="Mikro",Pieņēmumi!$B$31*F423*0.5,
IF(H423="Mazs",Pieņēmumi!$B$31*F423,
IF(H423="Vidējs",Pieņēmumi!$B$32*F423,
IF(H423="Liels",Pieņēmumi!$B$34*F423,
0))))</f>
        <v>2.4224806201550386</v>
      </c>
      <c r="J423" s="9">
        <f>IF(H423="Mikro",Pieņēmumi!$B$31*F423*0.5,0)</f>
        <v>0</v>
      </c>
      <c r="K423">
        <v>27</v>
      </c>
      <c r="L423">
        <v>1</v>
      </c>
      <c r="M423" s="2">
        <f t="shared" si="310"/>
        <v>27</v>
      </c>
      <c r="N423" s="6">
        <f>ROUNDUP(IF($A423=1,K423/Pieņēmumi!$L$39,IF($A423=2,K423/Pieņēmumi!$L$40,IF($A423=3,K423/Pieņēmumi!$L$41,K423/Pieņēmumi!$L$42))),$N$10)</f>
        <v>2</v>
      </c>
      <c r="O423" s="6">
        <f t="shared" si="312"/>
        <v>13.5</v>
      </c>
      <c r="P423" s="6" t="str">
        <f>IF(AND(O423&gt;=0,O423&lt;Pieņēmumi!$L$46),0,
IF(AND(O423&gt;= Pieņēmumi!$L$46,O423&lt;Pieņēmumi!$L$47), "Mikro",
IF(AND(O423&gt;=Pieņēmumi!$L$47,O423&lt;Pieņēmumi!$L$48), "Mazs",
IF(AND(O423&gt;=Pieņēmumi!$L$48,O423&lt;Pieņēmumi!$L$49), "Vidējs","Liels"))))</f>
        <v>Vidējs</v>
      </c>
      <c r="Q423" s="9">
        <f>IF(P423="Mikro",Pieņēmumi!$L$31*N423*0.5,
IF(P423="Mazs",Pieņēmumi!$L$31*N423,
IF(P423="Vidējs",Pieņēmumi!$L$32*N423,
IF(P423="Liels",Pieņēmumi!$L$34*N423,
0))))</f>
        <v>1.6795865633074938</v>
      </c>
      <c r="R423" s="9">
        <f>IF(P423="Mikro",Pieņēmumi!$L$31*N423*0.5,0)</f>
        <v>0</v>
      </c>
      <c r="S423">
        <v>30</v>
      </c>
      <c r="T423">
        <v>1</v>
      </c>
      <c r="U423" s="2">
        <f t="shared" si="332"/>
        <v>30</v>
      </c>
      <c r="V423" s="6">
        <f>ROUNDUP(IF($A423=1,S423/Pieņēmumi!$V$39,IF($A423=2,S423/Pieņēmumi!$V$40,IF($A423=3,S423/Pieņēmumi!$V$41,S423/Pieņēmumi!$V$42))),$V$10)</f>
        <v>2</v>
      </c>
      <c r="W423" s="6">
        <f t="shared" si="313"/>
        <v>15</v>
      </c>
      <c r="X423" s="6" t="str">
        <f>IF(AND(W423&gt;=0,W423&lt;Pieņēmumi!$V$46),0,
IF(AND(W423&gt;= Pieņēmumi!$V$46,W423&lt;Pieņēmumi!$V$47), "Mikro",
IF(AND(W423&gt;=Pieņēmumi!$V$47,W423&lt;Pieņēmumi!$V$48), "Mazs",
IF(AND(W423&gt;=Pieņēmumi!$V$48,W423&lt;Pieņēmumi!$V$49), "Vidējs","Liels"))))</f>
        <v>Vidējs</v>
      </c>
      <c r="Y423" s="9">
        <f>IF(X423="Mikro",Pieņēmumi!$V$31*V423*0.5,
IF(X423="Mazs",Pieņēmumi!$V$31*V423,
IF(X423="Vidējs",Pieņēmumi!$V$32*V423,
IF(X423="Liels",Pieņēmumi!$V$34*V423,
0))))</f>
        <v>1.7441860465116281</v>
      </c>
      <c r="Z423" s="9">
        <f>IF(X423="Mikro",Pieņēmumi!$V$31*V423*0.5,0)</f>
        <v>0</v>
      </c>
      <c r="AA423">
        <v>31</v>
      </c>
      <c r="AB423">
        <v>1</v>
      </c>
      <c r="AC423" s="2">
        <f t="shared" si="328"/>
        <v>31</v>
      </c>
      <c r="AD423" s="6">
        <f>ROUNDUP(IF($A423=1,AA423/Pieņēmumi!$AF$39,IF($A423=2,AA423/Pieņēmumi!$AF$40,IF($A423=3,AA423/Pieņēmumi!$AF$41,AA423/Pieņēmumi!$AF$42))),$AD$10)</f>
        <v>2</v>
      </c>
      <c r="AE423" s="6">
        <f t="shared" si="314"/>
        <v>15.5</v>
      </c>
      <c r="AF423" s="6" t="str">
        <f>IF(AND(AE423&gt;=0,AE423&lt;Pieņēmumi!$AF$46),0,
IF(AND(AE423&gt;= Pieņēmumi!$AF$46,AE423&lt;Pieņēmumi!$AF$47), "Mikro",
IF(AND(AE423&gt;=Pieņēmumi!$AF$47,AE423&lt;Pieņēmumi!$AF$48), "Mazs",
IF(AND(AE423&gt;=Pieņēmumi!$AF$48,AE423&lt;Pieņēmumi!$AF$49), "Vidējs","Liels"))))</f>
        <v>Vidējs</v>
      </c>
      <c r="AG423" s="9">
        <f>IF(AF423="Mikro",Pieņēmumi!$AF$31*AD423*0.5,
IF(AF423="Mazs",Pieņēmumi!$AF$31*AD423,
IF(AF423="Vidējs",Pieņēmumi!$AF$32*AD423,
IF(AF423="Liels",Pieņēmumi!$AF$34*AD423,
0))))</f>
        <v>2.0671834625323</v>
      </c>
      <c r="AH423" s="9">
        <f>IF(AF423="Mikro",Pieņēmumi!$AF$31*AD423*0.5,0)</f>
        <v>0</v>
      </c>
      <c r="AI423">
        <v>53</v>
      </c>
      <c r="AJ423">
        <v>2</v>
      </c>
      <c r="AK423" s="2">
        <f t="shared" si="305"/>
        <v>26.5</v>
      </c>
      <c r="AL423" s="6">
        <f>ROUNDUP(IF($A423=1,AI423/Pieņēmumi!$AR$39,IF($A423=2,AI423/Pieņēmumi!$AR$40,IF($A423=3,AI423/Pieņēmumi!$AR$41,AI423/Pieņēmumi!$AR$42))),$AL$10)</f>
        <v>3</v>
      </c>
      <c r="AM423" s="6">
        <f t="shared" si="315"/>
        <v>17.666666666666668</v>
      </c>
      <c r="AN423" s="6" t="str">
        <f>IF(AND(AM423&gt;=0,AM423&lt;Pieņēmumi!$AR$46),0,
IF(AND(AM423&gt;= Pieņēmumi!$AR$46,AM423&lt;Pieņēmumi!$AR$47), "Mikro",
IF(AND(AM423&gt;=Pieņēmumi!$AR$47,AM423&lt;Pieņēmumi!$AR$48), "Mazs",
IF(AND(AM423&gt;=Pieņēmumi!$AR$48,AM423&lt;Pieņēmumi!$AR$49), "Vidējs","Liels"))))</f>
        <v>Vidējs</v>
      </c>
      <c r="AO423" s="9">
        <f>IF(AN423="Mikro",Pieņēmumi!$AR$31*AL423*0.5,
IF(AN423="Mazs",Pieņēmumi!$AR$31*AL423,
IF(AN423="Vidējs",Pieņēmumi!$AR$32*AL423,
IF(AN423="Liels",Pieņēmumi!$AR$34*AL423,
0))))</f>
        <v>3.2945736434108532</v>
      </c>
      <c r="AP423" s="9">
        <f>IF(AN423="Mikro",Pieņēmumi!$AR$31*AL423*0.5,0)</f>
        <v>0</v>
      </c>
      <c r="AQ423">
        <v>51</v>
      </c>
      <c r="AR423">
        <v>2</v>
      </c>
      <c r="AS423" s="2">
        <f t="shared" si="306"/>
        <v>25.5</v>
      </c>
      <c r="AT423" s="6">
        <f>ROUNDUP(IF($A423=1,AQ423/Pieņēmumi!$BC$39,IF($A423=2,AQ423/Pieņēmumi!$BC$40,IF($A423=3,AQ423/Pieņēmumi!$BC$41,AQ423/Pieņēmumi!$BC$42))),$AT$10)</f>
        <v>3</v>
      </c>
      <c r="AU423" s="6">
        <f t="shared" si="316"/>
        <v>17</v>
      </c>
      <c r="AV423" s="6" t="str">
        <f>IF(AND(AU423&gt;=0,AU423&lt;Pieņēmumi!$BC$46),0,
IF(AND(AU423&gt;= Pieņēmumi!$BC$46,AU423&lt;Pieņēmumi!$BC$47), "Mikro",
IF(AND(AU423&gt;=Pieņēmumi!$BC$47,AU423&lt;Pieņēmumi!$BC$48), "Mazs",
IF(AND(AU423&gt;=Pieņēmumi!$BC$48,AU423&lt;Pieņēmumi!$BC$49), "Vidējs","Liels"))))</f>
        <v>Vidējs</v>
      </c>
      <c r="AW423" s="9">
        <f>IF(AV423="Mikro",Pieņēmumi!$BC$31*AT423*0.5,
IF(AV423="Mazs",Pieņēmumi!$BC$31*AT423,
IF(AV423="Vidējs",Pieņēmumi!$BC$32*AT423,
IF(AV423="Liels",Pieņēmumi!$BC$34*AT423,
0))))</f>
        <v>3.4883720930232558</v>
      </c>
      <c r="AX423" s="9">
        <f>IF(AV423="Mikro",Pieņēmumi!$BC$31*AT423*0.5,0)</f>
        <v>0</v>
      </c>
      <c r="AY423">
        <v>43</v>
      </c>
      <c r="AZ423">
        <v>2</v>
      </c>
      <c r="BA423" s="2">
        <f t="shared" si="330"/>
        <v>21.5</v>
      </c>
      <c r="BB423" s="6">
        <f>ROUNDUP(IF($A423=1,AY423/Pieņēmumi!$BN$39,IF($A423=2,AY423/Pieņēmumi!$BN$40,IF($A423=3,AY423/Pieņēmumi!$BN$41,AY423/Pieņēmumi!$BN$42))),$BB$10)</f>
        <v>2</v>
      </c>
      <c r="BC423" s="6">
        <f t="shared" si="317"/>
        <v>21.5</v>
      </c>
      <c r="BD423" s="6" t="str">
        <f>IF(AND(BC423&gt;=0,BC423&lt;Pieņēmumi!$BN$46),0,
IF(AND(BC423&gt;= Pieņēmumi!$BN$46,BC423&lt;Pieņēmumi!$BN$47), "Mikro",
IF(AND(BC423&gt;=Pieņēmumi!$BN$47,BC423&lt;Pieņēmumi!$BN$48), "Mazs",
IF(AND(BC423&gt;=Pieņēmumi!$BN$48,BC423&lt;Pieņēmumi!$BN$49), "Vidējs","Liels"))))</f>
        <v>Liels</v>
      </c>
      <c r="BE423" s="9">
        <f>IF(BD423="Mikro",Pieņēmumi!$BN$31*BB423*0.5,
IF(BD423="Mazs",Pieņēmumi!$BN$31*BB423,
IF(BD423="Vidējs",Pieņēmumi!$BN$32*BB423,
IF(BD423="Liels",Pieņēmumi!$BN$34*BB423,
0))))</f>
        <v>3.1746031746031744</v>
      </c>
      <c r="BF423" s="9">
        <f>IF(BD423="Mikro",Pieņēmumi!$BN$31*BB423*0.5,0)</f>
        <v>0</v>
      </c>
      <c r="BG423">
        <v>33</v>
      </c>
      <c r="BH423">
        <v>1</v>
      </c>
      <c r="BI423" s="2">
        <f t="shared" si="308"/>
        <v>33</v>
      </c>
      <c r="BJ423" s="6">
        <f>ROUNDUP(IF($A423=1,BG423/Pieņēmumi!$BY$39,IF($A423=2,BG423/Pieņēmumi!$BY$40,IF($A423=3,BG423/Pieņēmumi!$BY$41,BG423/Pieņēmumi!$BY$42))),$BJ$10)</f>
        <v>2</v>
      </c>
      <c r="BK423" s="6">
        <f t="shared" si="318"/>
        <v>16.5</v>
      </c>
      <c r="BL423" s="6" t="str">
        <f>IF(AND(BK423&gt;=0,BK423&lt;Pieņēmumi!$BY$46),0,
IF(AND(BK423&gt;= Pieņēmumi!$BY$46,BK423&lt;Pieņēmumi!$BY$47), "Mikro",
IF(AND(BK423&gt;=Pieņēmumi!$BY$47,BK423&lt;Pieņēmumi!$BY$48), "Mazs",
IF(AND(BK423&gt;=Pieņēmumi!$BY$48,BK423&lt;Pieņēmumi!$BY$49), "Vidējs","Liels"))))</f>
        <v>Vidējs</v>
      </c>
      <c r="BM423" s="9">
        <f>IF(BL423="Mikro",Pieņēmumi!$BY$31*BJ423*0.5,
IF(BL423="Mazs",Pieņēmumi!$BY$31*BJ423,
IF(BL423="Vidējs",Pieņēmumi!$BY$32*BJ423,
IF(BL423="Liels",Pieņēmumi!$BY$34*BJ423,
0))))</f>
        <v>2.5839793281653747</v>
      </c>
      <c r="BN423" s="9">
        <f>IF(BL423="Mikro",Pieņēmumi!$BY$31*BJ423*0.5,0)</f>
        <v>0</v>
      </c>
      <c r="BO423">
        <v>47</v>
      </c>
      <c r="BP423">
        <v>2</v>
      </c>
      <c r="BQ423" s="2">
        <f t="shared" si="329"/>
        <v>23.5</v>
      </c>
      <c r="BR423" s="6">
        <f>ROUNDUP(IF($A423=1,BO423/Pieņēmumi!$CJ$39,IF($A423=2,BO423/Pieņēmumi!$CJ$40,IF($A423=3,BO423/Pieņēmumi!$CJ$41,BO423/Pieņēmumi!$CJ$42))),$BR$10)</f>
        <v>2</v>
      </c>
      <c r="BS423" s="6">
        <f t="shared" si="319"/>
        <v>23.5</v>
      </c>
      <c r="BT423" s="6" t="str">
        <f>IF(AND(BS423&gt;=0,BS423&lt;Pieņēmumi!$CJ$46),0,
IF(AND(BS423&gt;= Pieņēmumi!$CJ$46,BS423&lt;Pieņēmumi!$CJ$47), "Mikro",
IF(AND(BS423&gt;=Pieņēmumi!$CJ$47,BS423&lt;Pieņēmumi!$CJ$48), "Mazs",
IF(AND(BS423&gt;=Pieņēmumi!$CJ$48,BS423&lt;Pieņēmumi!$CJ$49), "Vidējs","Liels"))))</f>
        <v>Liels</v>
      </c>
      <c r="BU423" s="9">
        <f>IF(BT423="Mikro",Pieņēmumi!$CJ$31*BR423*0.5,
IF(BT423="Mazs",Pieņēmumi!$CJ$31*BR423,
IF(BT423="Vidējs",Pieņēmumi!$CJ$32*BR423,
IF(BT423="Liels",Pieņēmumi!$CJ$34*BR423,
0))))</f>
        <v>3.3910533910533909</v>
      </c>
      <c r="BV423" s="9">
        <f>IF(BT423="Mikro",Pieņēmumi!$CJ$31*BR423*0.5,0)</f>
        <v>0</v>
      </c>
      <c r="BW423">
        <v>0</v>
      </c>
      <c r="BX423">
        <v>0</v>
      </c>
      <c r="BY423" s="2">
        <v>0</v>
      </c>
      <c r="BZ423" s="6">
        <f>ROUNDUP(IF($A423=1,BW423/Pieņēmumi!$CU$42,IF($A423=2,BW423/Pieņēmumi!$CU$43,IF($A423=3,BW423/Pieņēmumi!$CU$44,BW423/Pieņēmumi!$CU$45))),$CH$10)</f>
        <v>0</v>
      </c>
      <c r="CA423" s="6">
        <f t="shared" si="320"/>
        <v>0</v>
      </c>
      <c r="CB423" s="6">
        <f>IF(AND(CA423&gt;=0,CA423&lt;Pieņēmumi!$CU$49),0,
IF(AND(CA423&gt;=Pieņēmumi!$CU$49,CA423&lt;Pieņēmumi!$CU$50),"Mazs",
IF(AND(CA423&gt;=Pieņēmumi!$CU$50,CA423&lt;Pieņēmumi!$CU$51),"Vidējs","Liels")))</f>
        <v>0</v>
      </c>
      <c r="CC423" s="9">
        <f>IF(CB423="Mazs",Pieņēmumi!$CU$34*BZ423,IF(CB423="Vidējs",Pieņēmumi!$CU$35*BZ423,IF(CB423="Liels",Pieņēmumi!$CU$37*BZ423,0)))</f>
        <v>0</v>
      </c>
      <c r="CD423" s="9">
        <f>IF(CB423="Mazs",(Pieņēmumi!$CU$35-Pieņēmumi!$CU$34)*BZ423,0)</f>
        <v>0</v>
      </c>
      <c r="CE423">
        <v>0</v>
      </c>
      <c r="CF423">
        <v>0</v>
      </c>
      <c r="CG423" s="2">
        <v>0</v>
      </c>
      <c r="CH423" s="6">
        <f>ROUNDUP(IF($A423=1,CE423/Pieņēmumi!$DE$42,IF($A423=2,CE423/Pieņēmumi!$DE$43,IF($A423=3,CE423/Pieņēmumi!$DE$44,CE423/Pieņēmumi!$DE$45))),$CH$10)</f>
        <v>0</v>
      </c>
      <c r="CI423" s="6">
        <f t="shared" si="321"/>
        <v>0</v>
      </c>
      <c r="CJ423" s="6">
        <f>IF(AND(CI423&gt;=0,CI423&lt;Pieņēmumi!$DE$49),0,
IF(AND(CI423&gt;=Pieņēmumi!$DE$49,CI423&lt;Pieņēmumi!$DE$50),"Mazs",
IF(AND(CI423&gt;=Pieņēmumi!$DE$50,CI423&lt;Pieņēmumi!$DE$51),"Vidējs","Liels")))</f>
        <v>0</v>
      </c>
      <c r="CK423" s="9">
        <f>IF(CJ423="Mazs",Pieņēmumi!$DE$34*CH423,IF(CJ423="Vidējs",Pieņēmumi!$DE$35*CH423,IF(CJ423="Liels",Pieņēmumi!$DE$37*CH423,0)))</f>
        <v>0</v>
      </c>
      <c r="CL423" s="9">
        <f>IF(CJ423="Mazs",(Pieņēmumi!$DE$35-Pieņēmumi!$DE$34)*CH423,0)</f>
        <v>0</v>
      </c>
      <c r="CM423">
        <v>0</v>
      </c>
      <c r="CN423">
        <v>0</v>
      </c>
      <c r="CO423" s="2">
        <v>0</v>
      </c>
      <c r="CP423" s="6">
        <f>ROUNDUP(IF($A423=1,CM423/Pieņēmumi!$DO$42,IF($A423=2,CM423/Pieņēmumi!$DO$43,IF($A423=3,CM423/Pieņēmumi!$DO$44,CM423/Pieņēmumi!$DO$45))),$CP$10)</f>
        <v>0</v>
      </c>
      <c r="CQ423" s="6">
        <f t="shared" si="322"/>
        <v>0</v>
      </c>
      <c r="CR423" s="6">
        <f>IF(AND(CQ423&gt;=0,CQ423&lt;Pieņēmumi!$DO$49),0,
IF(AND(CQ423&gt;=Pieņēmumi!$DO$49,CQ423&lt;Pieņēmumi!$DO$50),"Mazs",
IF(AND(CQ423&gt;=Pieņēmumi!$DO$50,CQ423&lt;Pieņēmumi!$DO$51),"Vidējs","Liels")))</f>
        <v>0</v>
      </c>
      <c r="CS423" s="9">
        <f>IF(CR423="Mazs",Pieņēmumi!$DO$34*CP423,IF(CR423="Vidējs",Pieņēmumi!$DO$35*CP423,IF(CR423="Liels",Pieņēmumi!$DO$37*CP423,0)))</f>
        <v>0</v>
      </c>
      <c r="CT423" s="9">
        <f>IF(CR423="Mazs",(Pieņēmumi!$DO$35-Pieņēmumi!$DO$34)*CP423,0)</f>
        <v>0</v>
      </c>
      <c r="CU423" s="6">
        <f t="shared" si="323"/>
        <v>356</v>
      </c>
      <c r="CV423" s="6">
        <f t="shared" si="324"/>
        <v>14</v>
      </c>
      <c r="CW423" s="2">
        <f t="shared" si="325"/>
        <v>25.428571428571427</v>
      </c>
      <c r="CX423" t="str">
        <f t="shared" si="326"/>
        <v>Vidējā</v>
      </c>
    </row>
    <row r="424" spans="1:102" x14ac:dyDescent="0.25">
      <c r="A424" s="5">
        <v>2</v>
      </c>
      <c r="B424" s="23">
        <v>0.28388811415142901</v>
      </c>
      <c r="C424">
        <v>20</v>
      </c>
      <c r="D424">
        <v>1</v>
      </c>
      <c r="E424" s="2">
        <f t="shared" si="331"/>
        <v>20</v>
      </c>
      <c r="F424" s="6">
        <f>ROUNDUP(IF($A424=1,C424/Pieņēmumi!$B$39,IF($A424=2,C424/Pieņēmumi!$B$40,IF($A424=3,C424/Pieņēmumi!$B$41,C424/Pieņēmumi!$B$42))),$F$10)</f>
        <v>1</v>
      </c>
      <c r="G424" s="6">
        <f t="shared" si="311"/>
        <v>20</v>
      </c>
      <c r="H424" s="6" t="str">
        <f>IF(AND(G424&gt;=0,G424&lt;Pieņēmumi!$B$46),0,
IF(AND(G424&gt;= Pieņēmumi!$B$46,G424&lt;Pieņēmumi!$B$47), "Mikro",
IF(AND(G424&gt;=Pieņēmumi!$B$47,G424&lt;Pieņēmumi!$B$48), "Mazs",
IF(AND(G424&gt;=Pieņēmumi!$B$48,G424&lt;Pieņēmumi!$B$49), "Vidējs","Liels"))))</f>
        <v>Vidējs</v>
      </c>
      <c r="I424" s="9">
        <f>IF(H424="Mikro",Pieņēmumi!$B$31*F424*0.5,
IF(H424="Mazs",Pieņēmumi!$B$31*F424,
IF(H424="Vidējs",Pieņēmumi!$B$32*F424,
IF(H424="Liels",Pieņēmumi!$B$34*F424,
0))))</f>
        <v>0.8074935400516795</v>
      </c>
      <c r="J424" s="9">
        <f>IF(H424="Mikro",Pieņēmumi!$B$31*F424*0.5,0)</f>
        <v>0</v>
      </c>
      <c r="K424">
        <v>18</v>
      </c>
      <c r="L424">
        <v>1</v>
      </c>
      <c r="M424" s="2">
        <f t="shared" si="310"/>
        <v>18</v>
      </c>
      <c r="N424" s="6">
        <f>ROUNDUP(IF($A424=1,K424/Pieņēmumi!$L$39,IF($A424=2,K424/Pieņēmumi!$L$40,IF($A424=3,K424/Pieņēmumi!$L$41,K424/Pieņēmumi!$L$42))),$N$10)</f>
        <v>1</v>
      </c>
      <c r="O424" s="6">
        <f t="shared" si="312"/>
        <v>18</v>
      </c>
      <c r="P424" s="6" t="str">
        <f>IF(AND(O424&gt;=0,O424&lt;Pieņēmumi!$L$46),0,
IF(AND(O424&gt;= Pieņēmumi!$L$46,O424&lt;Pieņēmumi!$L$47), "Mikro",
IF(AND(O424&gt;=Pieņēmumi!$L$47,O424&lt;Pieņēmumi!$L$48), "Mazs",
IF(AND(O424&gt;=Pieņēmumi!$L$48,O424&lt;Pieņēmumi!$L$49), "Vidējs","Liels"))))</f>
        <v>Vidējs</v>
      </c>
      <c r="Q424" s="9">
        <f>IF(P424="Mikro",Pieņēmumi!$L$31*N424*0.5,
IF(P424="Mazs",Pieņēmumi!$L$31*N424,
IF(P424="Vidējs",Pieņēmumi!$L$32*N424,
IF(P424="Liels",Pieņēmumi!$L$34*N424,
0))))</f>
        <v>0.83979328165374689</v>
      </c>
      <c r="R424" s="9">
        <f>IF(P424="Mikro",Pieņēmumi!$L$31*N424*0.5,0)</f>
        <v>0</v>
      </c>
      <c r="S424">
        <v>20</v>
      </c>
      <c r="T424">
        <v>1</v>
      </c>
      <c r="U424" s="2">
        <f t="shared" si="332"/>
        <v>20</v>
      </c>
      <c r="V424" s="6">
        <f>ROUNDUP(IF($A424=1,S424/Pieņēmumi!$V$39,IF($A424=2,S424/Pieņēmumi!$V$40,IF($A424=3,S424/Pieņēmumi!$V$41,S424/Pieņēmumi!$V$42))),$V$10)</f>
        <v>1</v>
      </c>
      <c r="W424" s="6">
        <f t="shared" si="313"/>
        <v>20</v>
      </c>
      <c r="X424" s="6" t="str">
        <f>IF(AND(W424&gt;=0,W424&lt;Pieņēmumi!$V$46),0,
IF(AND(W424&gt;= Pieņēmumi!$V$46,W424&lt;Pieņēmumi!$V$47), "Mikro",
IF(AND(W424&gt;=Pieņēmumi!$V$47,W424&lt;Pieņēmumi!$V$48), "Mazs",
IF(AND(W424&gt;=Pieņēmumi!$V$48,W424&lt;Pieņēmumi!$V$49), "Vidējs","Liels"))))</f>
        <v>Vidējs</v>
      </c>
      <c r="Y424" s="9">
        <f>IF(X424="Mikro",Pieņēmumi!$V$31*V424*0.5,
IF(X424="Mazs",Pieņēmumi!$V$31*V424,
IF(X424="Vidējs",Pieņēmumi!$V$32*V424,
IF(X424="Liels",Pieņēmumi!$V$34*V424,
0))))</f>
        <v>0.87209302325581406</v>
      </c>
      <c r="Z424" s="9">
        <f>IF(X424="Mikro",Pieņēmumi!$V$31*V424*0.5,0)</f>
        <v>0</v>
      </c>
      <c r="AA424">
        <v>18</v>
      </c>
      <c r="AB424">
        <v>1</v>
      </c>
      <c r="AC424" s="2">
        <f t="shared" si="328"/>
        <v>18</v>
      </c>
      <c r="AD424" s="6">
        <f>ROUNDUP(IF($A424=1,AA424/Pieņēmumi!$AF$39,IF($A424=2,AA424/Pieņēmumi!$AF$40,IF($A424=3,AA424/Pieņēmumi!$AF$41,AA424/Pieņēmumi!$AF$42))),$AD$10)</f>
        <v>1</v>
      </c>
      <c r="AE424" s="6">
        <f t="shared" si="314"/>
        <v>18</v>
      </c>
      <c r="AF424" s="6" t="str">
        <f>IF(AND(AE424&gt;=0,AE424&lt;Pieņēmumi!$AF$46),0,
IF(AND(AE424&gt;= Pieņēmumi!$AF$46,AE424&lt;Pieņēmumi!$AF$47), "Mikro",
IF(AND(AE424&gt;=Pieņēmumi!$AF$47,AE424&lt;Pieņēmumi!$AF$48), "Mazs",
IF(AND(AE424&gt;=Pieņēmumi!$AF$48,AE424&lt;Pieņēmumi!$AF$49), "Vidējs","Liels"))))</f>
        <v>Vidējs</v>
      </c>
      <c r="AG424" s="9">
        <f>IF(AF424="Mikro",Pieņēmumi!$AF$31*AD424*0.5,
IF(AF424="Mazs",Pieņēmumi!$AF$31*AD424,
IF(AF424="Vidējs",Pieņēmumi!$AF$32*AD424,
IF(AF424="Liels",Pieņēmumi!$AF$34*AD424,
0))))</f>
        <v>1.03359173126615</v>
      </c>
      <c r="AH424" s="9">
        <f>IF(AF424="Mikro",Pieņēmumi!$AF$31*AD424*0.5,0)</f>
        <v>0</v>
      </c>
      <c r="AI424">
        <v>0</v>
      </c>
      <c r="AJ424">
        <v>0</v>
      </c>
      <c r="AK424" s="2">
        <v>0</v>
      </c>
      <c r="AL424" s="6">
        <f>ROUNDUP(IF($A424=1,AI424/Pieņēmumi!$AR$39,IF($A424=2,AI424/Pieņēmumi!$AR$40,IF($A424=3,AI424/Pieņēmumi!$AR$41,AI424/Pieņēmumi!$AR$42))),$AL$10)</f>
        <v>0</v>
      </c>
      <c r="AM424" s="6">
        <f t="shared" si="315"/>
        <v>0</v>
      </c>
      <c r="AN424" s="6">
        <f>IF(AND(AM424&gt;=0,AM424&lt;Pieņēmumi!$AR$46),0,
IF(AND(AM424&gt;= Pieņēmumi!$AR$46,AM424&lt;Pieņēmumi!$AR$47), "Mikro",
IF(AND(AM424&gt;=Pieņēmumi!$AR$47,AM424&lt;Pieņēmumi!$AR$48), "Mazs",
IF(AND(AM424&gt;=Pieņēmumi!$AR$48,AM424&lt;Pieņēmumi!$AR$49), "Vidējs","Liels"))))</f>
        <v>0</v>
      </c>
      <c r="AO424" s="9">
        <f>IF(AN424="Mikro",Pieņēmumi!$AR$31*AL424*0.5,
IF(AN424="Mazs",Pieņēmumi!$AR$31*AL424,
IF(AN424="Vidējs",Pieņēmumi!$AR$32*AL424,
IF(AN424="Liels",Pieņēmumi!$AR$34*AL424,
0))))</f>
        <v>0</v>
      </c>
      <c r="AP424" s="9">
        <f>IF(AN424="Mikro",Pieņēmumi!$AR$31*AL424*0.5,0)</f>
        <v>0</v>
      </c>
      <c r="AQ424">
        <v>0</v>
      </c>
      <c r="AR424">
        <v>0</v>
      </c>
      <c r="AS424" s="2">
        <v>0</v>
      </c>
      <c r="AT424" s="6">
        <f>ROUNDUP(IF($A424=1,AQ424/Pieņēmumi!$BC$39,IF($A424=2,AQ424/Pieņēmumi!$BC$40,IF($A424=3,AQ424/Pieņēmumi!$BC$41,AQ424/Pieņēmumi!$BC$42))),$AT$10)</f>
        <v>0</v>
      </c>
      <c r="AU424" s="6">
        <f t="shared" si="316"/>
        <v>0</v>
      </c>
      <c r="AV424" s="6">
        <f>IF(AND(AU424&gt;=0,AU424&lt;Pieņēmumi!$BC$46),0,
IF(AND(AU424&gt;= Pieņēmumi!$BC$46,AU424&lt;Pieņēmumi!$BC$47), "Mikro",
IF(AND(AU424&gt;=Pieņēmumi!$BC$47,AU424&lt;Pieņēmumi!$BC$48), "Mazs",
IF(AND(AU424&gt;=Pieņēmumi!$BC$48,AU424&lt;Pieņēmumi!$BC$49), "Vidējs","Liels"))))</f>
        <v>0</v>
      </c>
      <c r="AW424" s="9">
        <f>IF(AV424="Mikro",Pieņēmumi!$BC$31*AT424*0.5,
IF(AV424="Mazs",Pieņēmumi!$BC$31*AT424,
IF(AV424="Vidējs",Pieņēmumi!$BC$32*AT424,
IF(AV424="Liels",Pieņēmumi!$BC$34*AT424,
0))))</f>
        <v>0</v>
      </c>
      <c r="AX424" s="9">
        <f>IF(AV424="Mikro",Pieņēmumi!$BC$31*AT424*0.5,0)</f>
        <v>0</v>
      </c>
      <c r="AY424">
        <v>0</v>
      </c>
      <c r="AZ424">
        <v>0</v>
      </c>
      <c r="BA424" s="2">
        <v>0</v>
      </c>
      <c r="BB424" s="6">
        <f>ROUNDUP(IF($A424=1,AY424/Pieņēmumi!$BN$39,IF($A424=2,AY424/Pieņēmumi!$BN$40,IF($A424=3,AY424/Pieņēmumi!$BN$41,AY424/Pieņēmumi!$BN$42))),$BB$10)</f>
        <v>0</v>
      </c>
      <c r="BC424" s="6">
        <f t="shared" si="317"/>
        <v>0</v>
      </c>
      <c r="BD424" s="6">
        <f>IF(AND(BC424&gt;=0,BC424&lt;Pieņēmumi!$BN$46),0,
IF(AND(BC424&gt;= Pieņēmumi!$BN$46,BC424&lt;Pieņēmumi!$BN$47), "Mikro",
IF(AND(BC424&gt;=Pieņēmumi!$BN$47,BC424&lt;Pieņēmumi!$BN$48), "Mazs",
IF(AND(BC424&gt;=Pieņēmumi!$BN$48,BC424&lt;Pieņēmumi!$BN$49), "Vidējs","Liels"))))</f>
        <v>0</v>
      </c>
      <c r="BE424" s="9">
        <f>IF(BD424="Mikro",Pieņēmumi!$BN$31*BB424*0.5,
IF(BD424="Mazs",Pieņēmumi!$BN$31*BB424,
IF(BD424="Vidējs",Pieņēmumi!$BN$32*BB424,
IF(BD424="Liels",Pieņēmumi!$BN$34*BB424,
0))))</f>
        <v>0</v>
      </c>
      <c r="BF424" s="9">
        <f>IF(BD424="Mikro",Pieņēmumi!$BN$31*BB424*0.5,0)</f>
        <v>0</v>
      </c>
      <c r="BG424">
        <v>0</v>
      </c>
      <c r="BH424">
        <v>0</v>
      </c>
      <c r="BI424" s="2">
        <v>0</v>
      </c>
      <c r="BJ424" s="6">
        <f>ROUNDUP(IF($A424=1,BG424/Pieņēmumi!$BY$39,IF($A424=2,BG424/Pieņēmumi!$BY$40,IF($A424=3,BG424/Pieņēmumi!$BY$41,BG424/Pieņēmumi!$BY$42))),$BJ$10)</f>
        <v>0</v>
      </c>
      <c r="BK424" s="6">
        <f t="shared" si="318"/>
        <v>0</v>
      </c>
      <c r="BL424" s="6">
        <f>IF(AND(BK424&gt;=0,BK424&lt;Pieņēmumi!$BY$46),0,
IF(AND(BK424&gt;= Pieņēmumi!$BY$46,BK424&lt;Pieņēmumi!$BY$47), "Mikro",
IF(AND(BK424&gt;=Pieņēmumi!$BY$47,BK424&lt;Pieņēmumi!$BY$48), "Mazs",
IF(AND(BK424&gt;=Pieņēmumi!$BY$48,BK424&lt;Pieņēmumi!$BY$49), "Vidējs","Liels"))))</f>
        <v>0</v>
      </c>
      <c r="BM424" s="9">
        <f>IF(BL424="Mikro",Pieņēmumi!$BY$31*BJ424*0.5,
IF(BL424="Mazs",Pieņēmumi!$BY$31*BJ424,
IF(BL424="Vidējs",Pieņēmumi!$BY$32*BJ424,
IF(BL424="Liels",Pieņēmumi!$BY$34*BJ424,
0))))</f>
        <v>0</v>
      </c>
      <c r="BN424" s="9">
        <f>IF(BL424="Mikro",Pieņēmumi!$BY$31*BJ424*0.5,0)</f>
        <v>0</v>
      </c>
      <c r="BO424">
        <v>0</v>
      </c>
      <c r="BP424">
        <v>0</v>
      </c>
      <c r="BQ424" s="2">
        <v>0</v>
      </c>
      <c r="BR424" s="6">
        <f>ROUNDUP(IF($A424=1,BO424/Pieņēmumi!$CJ$39,IF($A424=2,BO424/Pieņēmumi!$CJ$40,IF($A424=3,BO424/Pieņēmumi!$CJ$41,BO424/Pieņēmumi!$CJ$42))),$BR$10)</f>
        <v>0</v>
      </c>
      <c r="BS424" s="6">
        <f t="shared" si="319"/>
        <v>0</v>
      </c>
      <c r="BT424" s="6">
        <f>IF(AND(BS424&gt;=0,BS424&lt;Pieņēmumi!$CJ$46),0,
IF(AND(BS424&gt;= Pieņēmumi!$CJ$46,BS424&lt;Pieņēmumi!$CJ$47), "Mikro",
IF(AND(BS424&gt;=Pieņēmumi!$CJ$47,BS424&lt;Pieņēmumi!$CJ$48), "Mazs",
IF(AND(BS424&gt;=Pieņēmumi!$CJ$48,BS424&lt;Pieņēmumi!$CJ$49), "Vidējs","Liels"))))</f>
        <v>0</v>
      </c>
      <c r="BU424" s="9">
        <f>IF(BT424="Mikro",Pieņēmumi!$CJ$31*BR424*0.5,
IF(BT424="Mazs",Pieņēmumi!$CJ$31*BR424,
IF(BT424="Vidējs",Pieņēmumi!$CJ$32*BR424,
IF(BT424="Liels",Pieņēmumi!$CJ$34*BR424,
0))))</f>
        <v>0</v>
      </c>
      <c r="BV424" s="9">
        <f>IF(BT424="Mikro",Pieņēmumi!$CJ$31*BR424*0.5,0)</f>
        <v>0</v>
      </c>
      <c r="BW424">
        <v>0</v>
      </c>
      <c r="BX424">
        <v>0</v>
      </c>
      <c r="BY424" s="2">
        <v>0</v>
      </c>
      <c r="BZ424" s="6">
        <f>ROUNDUP(IF($A424=1,BW424/Pieņēmumi!$CU$42,IF($A424=2,BW424/Pieņēmumi!$CU$43,IF($A424=3,BW424/Pieņēmumi!$CU$44,BW424/Pieņēmumi!$CU$45))),$CH$10)</f>
        <v>0</v>
      </c>
      <c r="CA424" s="6">
        <f t="shared" si="320"/>
        <v>0</v>
      </c>
      <c r="CB424" s="6">
        <f>IF(AND(CA424&gt;=0,CA424&lt;Pieņēmumi!$CU$49),0,
IF(AND(CA424&gt;=Pieņēmumi!$CU$49,CA424&lt;Pieņēmumi!$CU$50),"Mazs",
IF(AND(CA424&gt;=Pieņēmumi!$CU$50,CA424&lt;Pieņēmumi!$CU$51),"Vidējs","Liels")))</f>
        <v>0</v>
      </c>
      <c r="CC424" s="9">
        <f>IF(CB424="Mazs",Pieņēmumi!$CU$34*BZ424,IF(CB424="Vidējs",Pieņēmumi!$CU$35*BZ424,IF(CB424="Liels",Pieņēmumi!$CU$37*BZ424,0)))</f>
        <v>0</v>
      </c>
      <c r="CD424" s="9">
        <f>IF(CB424="Mazs",(Pieņēmumi!$CU$35-Pieņēmumi!$CU$34)*BZ424,0)</f>
        <v>0</v>
      </c>
      <c r="CE424">
        <v>0</v>
      </c>
      <c r="CF424">
        <v>0</v>
      </c>
      <c r="CG424" s="2">
        <v>0</v>
      </c>
      <c r="CH424" s="6">
        <f>ROUNDUP(IF($A424=1,CE424/Pieņēmumi!$DE$42,IF($A424=2,CE424/Pieņēmumi!$DE$43,IF($A424=3,CE424/Pieņēmumi!$DE$44,CE424/Pieņēmumi!$DE$45))),$CH$10)</f>
        <v>0</v>
      </c>
      <c r="CI424" s="6">
        <f t="shared" si="321"/>
        <v>0</v>
      </c>
      <c r="CJ424" s="6">
        <f>IF(AND(CI424&gt;=0,CI424&lt;Pieņēmumi!$DE$49),0,
IF(AND(CI424&gt;=Pieņēmumi!$DE$49,CI424&lt;Pieņēmumi!$DE$50),"Mazs",
IF(AND(CI424&gt;=Pieņēmumi!$DE$50,CI424&lt;Pieņēmumi!$DE$51),"Vidējs","Liels")))</f>
        <v>0</v>
      </c>
      <c r="CK424" s="9">
        <f>IF(CJ424="Mazs",Pieņēmumi!$DE$34*CH424,IF(CJ424="Vidējs",Pieņēmumi!$DE$35*CH424,IF(CJ424="Liels",Pieņēmumi!$DE$37*CH424,0)))</f>
        <v>0</v>
      </c>
      <c r="CL424" s="9">
        <f>IF(CJ424="Mazs",(Pieņēmumi!$DE$35-Pieņēmumi!$DE$34)*CH424,0)</f>
        <v>0</v>
      </c>
      <c r="CM424">
        <v>0</v>
      </c>
      <c r="CN424">
        <v>0</v>
      </c>
      <c r="CO424" s="2">
        <v>0</v>
      </c>
      <c r="CP424" s="6">
        <f>ROUNDUP(IF($A424=1,CM424/Pieņēmumi!$DO$42,IF($A424=2,CM424/Pieņēmumi!$DO$43,IF($A424=3,CM424/Pieņēmumi!$DO$44,CM424/Pieņēmumi!$DO$45))),$CP$10)</f>
        <v>0</v>
      </c>
      <c r="CQ424" s="6">
        <f t="shared" si="322"/>
        <v>0</v>
      </c>
      <c r="CR424" s="6">
        <f>IF(AND(CQ424&gt;=0,CQ424&lt;Pieņēmumi!$DO$49),0,
IF(AND(CQ424&gt;=Pieņēmumi!$DO$49,CQ424&lt;Pieņēmumi!$DO$50),"Mazs",
IF(AND(CQ424&gt;=Pieņēmumi!$DO$50,CQ424&lt;Pieņēmumi!$DO$51),"Vidējs","Liels")))</f>
        <v>0</v>
      </c>
      <c r="CS424" s="9">
        <f>IF(CR424="Mazs",Pieņēmumi!$DO$34*CP424,IF(CR424="Vidējs",Pieņēmumi!$DO$35*CP424,IF(CR424="Liels",Pieņēmumi!$DO$37*CP424,0)))</f>
        <v>0</v>
      </c>
      <c r="CT424" s="9">
        <f>IF(CR424="Mazs",(Pieņēmumi!$DO$35-Pieņēmumi!$DO$34)*CP424,0)</f>
        <v>0</v>
      </c>
      <c r="CU424" s="6">
        <f t="shared" si="323"/>
        <v>76</v>
      </c>
      <c r="CV424" s="6">
        <f t="shared" si="324"/>
        <v>4</v>
      </c>
      <c r="CW424" s="2">
        <f t="shared" si="325"/>
        <v>19</v>
      </c>
      <c r="CX424" t="str">
        <f t="shared" si="326"/>
        <v>Mazā</v>
      </c>
    </row>
    <row r="425" spans="1:102" x14ac:dyDescent="0.25">
      <c r="A425" s="5">
        <v>1</v>
      </c>
      <c r="B425" s="23">
        <v>0.28291445365472145</v>
      </c>
      <c r="C425">
        <v>36</v>
      </c>
      <c r="D425">
        <v>2</v>
      </c>
      <c r="E425" s="2">
        <f t="shared" si="331"/>
        <v>18</v>
      </c>
      <c r="F425" s="6">
        <f>ROUNDUP(IF($A425=1,C425/Pieņēmumi!$B$39,IF($A425=2,C425/Pieņēmumi!$B$40,IF($A425=3,C425/Pieņēmumi!$B$41,C425/Pieņēmumi!$B$42))),$F$10)</f>
        <v>2</v>
      </c>
      <c r="G425" s="6">
        <f t="shared" si="311"/>
        <v>18</v>
      </c>
      <c r="H425" s="6" t="str">
        <f>IF(AND(G425&gt;=0,G425&lt;Pieņēmumi!$B$46),0,
IF(AND(G425&gt;= Pieņēmumi!$B$46,G425&lt;Pieņēmumi!$B$47), "Mikro",
IF(AND(G425&gt;=Pieņēmumi!$B$47,G425&lt;Pieņēmumi!$B$48), "Mazs",
IF(AND(G425&gt;=Pieņēmumi!$B$48,G425&lt;Pieņēmumi!$B$49), "Vidējs","Liels"))))</f>
        <v>Vidējs</v>
      </c>
      <c r="I425" s="9">
        <f>IF(H425="Mikro",Pieņēmumi!$B$31*F425*0.5,
IF(H425="Mazs",Pieņēmumi!$B$31*F425,
IF(H425="Vidējs",Pieņēmumi!$B$32*F425,
IF(H425="Liels",Pieņēmumi!$B$34*F425,
0))))</f>
        <v>1.614987080103359</v>
      </c>
      <c r="J425" s="9">
        <f>IF(H425="Mikro",Pieņēmumi!$B$31*F425*0.5,0)</f>
        <v>0</v>
      </c>
      <c r="K425">
        <v>32</v>
      </c>
      <c r="L425">
        <v>1</v>
      </c>
      <c r="M425" s="2">
        <f t="shared" si="310"/>
        <v>32</v>
      </c>
      <c r="N425" s="6">
        <f>ROUNDUP(IF($A425=1,K425/Pieņēmumi!$L$39,IF($A425=2,K425/Pieņēmumi!$L$40,IF($A425=3,K425/Pieņēmumi!$L$41,K425/Pieņēmumi!$L$42))),$N$10)</f>
        <v>2</v>
      </c>
      <c r="O425" s="6">
        <f t="shared" si="312"/>
        <v>16</v>
      </c>
      <c r="P425" s="6" t="str">
        <f>IF(AND(O425&gt;=0,O425&lt;Pieņēmumi!$L$46),0,
IF(AND(O425&gt;= Pieņēmumi!$L$46,O425&lt;Pieņēmumi!$L$47), "Mikro",
IF(AND(O425&gt;=Pieņēmumi!$L$47,O425&lt;Pieņēmumi!$L$48), "Mazs",
IF(AND(O425&gt;=Pieņēmumi!$L$48,O425&lt;Pieņēmumi!$L$49), "Vidējs","Liels"))))</f>
        <v>Vidējs</v>
      </c>
      <c r="Q425" s="9">
        <f>IF(P425="Mikro",Pieņēmumi!$L$31*N425*0.5,
IF(P425="Mazs",Pieņēmumi!$L$31*N425,
IF(P425="Vidējs",Pieņēmumi!$L$32*N425,
IF(P425="Liels",Pieņēmumi!$L$34*N425,
0))))</f>
        <v>1.6795865633074938</v>
      </c>
      <c r="R425" s="9">
        <f>IF(P425="Mikro",Pieņēmumi!$L$31*N425*0.5,0)</f>
        <v>0</v>
      </c>
      <c r="S425">
        <v>50</v>
      </c>
      <c r="T425">
        <v>3</v>
      </c>
      <c r="U425" s="2">
        <f t="shared" si="332"/>
        <v>16.666666666666668</v>
      </c>
      <c r="V425" s="6">
        <f>ROUNDUP(IF($A425=1,S425/Pieņēmumi!$V$39,IF($A425=2,S425/Pieņēmumi!$V$40,IF($A425=3,S425/Pieņēmumi!$V$41,S425/Pieņēmumi!$V$42))),$V$10)</f>
        <v>3</v>
      </c>
      <c r="W425" s="6">
        <f t="shared" si="313"/>
        <v>16.666666666666668</v>
      </c>
      <c r="X425" s="6" t="str">
        <f>IF(AND(W425&gt;=0,W425&lt;Pieņēmumi!$V$46),0,
IF(AND(W425&gt;= Pieņēmumi!$V$46,W425&lt;Pieņēmumi!$V$47), "Mikro",
IF(AND(W425&gt;=Pieņēmumi!$V$47,W425&lt;Pieņēmumi!$V$48), "Mazs",
IF(AND(W425&gt;=Pieņēmumi!$V$48,W425&lt;Pieņēmumi!$V$49), "Vidējs","Liels"))))</f>
        <v>Vidējs</v>
      </c>
      <c r="Y425" s="9">
        <f>IF(X425="Mikro",Pieņēmumi!$V$31*V425*0.5,
IF(X425="Mazs",Pieņēmumi!$V$31*V425,
IF(X425="Vidējs",Pieņēmumi!$V$32*V425,
IF(X425="Liels",Pieņēmumi!$V$34*V425,
0))))</f>
        <v>2.6162790697674421</v>
      </c>
      <c r="Z425" s="9">
        <f>IF(X425="Mikro",Pieņēmumi!$V$31*V425*0.5,0)</f>
        <v>0</v>
      </c>
      <c r="AA425">
        <v>55</v>
      </c>
      <c r="AB425">
        <v>3</v>
      </c>
      <c r="AC425" s="2">
        <f t="shared" si="328"/>
        <v>18.333333333333332</v>
      </c>
      <c r="AD425" s="6">
        <f>ROUNDUP(IF($A425=1,AA425/Pieņēmumi!$AF$39,IF($A425=2,AA425/Pieņēmumi!$AF$40,IF($A425=3,AA425/Pieņēmumi!$AF$41,AA425/Pieņēmumi!$AF$42))),$AD$10)</f>
        <v>3</v>
      </c>
      <c r="AE425" s="6">
        <f t="shared" si="314"/>
        <v>18.333333333333332</v>
      </c>
      <c r="AF425" s="6" t="str">
        <f>IF(AND(AE425&gt;=0,AE425&lt;Pieņēmumi!$AF$46),0,
IF(AND(AE425&gt;= Pieņēmumi!$AF$46,AE425&lt;Pieņēmumi!$AF$47), "Mikro",
IF(AND(AE425&gt;=Pieņēmumi!$AF$47,AE425&lt;Pieņēmumi!$AF$48), "Mazs",
IF(AND(AE425&gt;=Pieņēmumi!$AF$48,AE425&lt;Pieņēmumi!$AF$49), "Vidējs","Liels"))))</f>
        <v>Vidējs</v>
      </c>
      <c r="AG425" s="9">
        <f>IF(AF425="Mikro",Pieņēmumi!$AF$31*AD425*0.5,
IF(AF425="Mazs",Pieņēmumi!$AF$31*AD425,
IF(AF425="Vidējs",Pieņēmumi!$AF$32*AD425,
IF(AF425="Liels",Pieņēmumi!$AF$34*AD425,
0))))</f>
        <v>3.1007751937984498</v>
      </c>
      <c r="AH425" s="9">
        <f>IF(AF425="Mikro",Pieņēmumi!$AF$31*AD425*0.5,0)</f>
        <v>0</v>
      </c>
      <c r="AI425">
        <v>50</v>
      </c>
      <c r="AJ425">
        <v>3</v>
      </c>
      <c r="AK425" s="2">
        <f>AI425/AJ425</f>
        <v>16.666666666666668</v>
      </c>
      <c r="AL425" s="6">
        <f>ROUNDUP(IF($A425=1,AI425/Pieņēmumi!$AR$39,IF($A425=2,AI425/Pieņēmumi!$AR$40,IF($A425=3,AI425/Pieņēmumi!$AR$41,AI425/Pieņēmumi!$AR$42))),$AL$10)</f>
        <v>2</v>
      </c>
      <c r="AM425" s="6">
        <f t="shared" si="315"/>
        <v>25</v>
      </c>
      <c r="AN425" s="6" t="str">
        <f>IF(AND(AM425&gt;=0,AM425&lt;Pieņēmumi!$AR$46),0,
IF(AND(AM425&gt;= Pieņēmumi!$AR$46,AM425&lt;Pieņēmumi!$AR$47), "Mikro",
IF(AND(AM425&gt;=Pieņēmumi!$AR$47,AM425&lt;Pieņēmumi!$AR$48), "Mazs",
IF(AND(AM425&gt;=Pieņēmumi!$AR$48,AM425&lt;Pieņēmumi!$AR$49), "Vidējs","Liels"))))</f>
        <v>Liels</v>
      </c>
      <c r="AO425" s="9">
        <f>IF(AN425="Mikro",Pieņēmumi!$AR$31*AL425*0.5,
IF(AN425="Mazs",Pieņēmumi!$AR$31*AL425,
IF(AN425="Vidējs",Pieņēmumi!$AR$32*AL425,
IF(AN425="Liels",Pieņēmumi!$AR$34*AL425,
0))))</f>
        <v>2.7417027417027415</v>
      </c>
      <c r="AP425" s="9">
        <f>IF(AN425="Mikro",Pieņēmumi!$AR$31*AL425*0.5,0)</f>
        <v>0</v>
      </c>
      <c r="AQ425">
        <v>58</v>
      </c>
      <c r="AR425">
        <v>3</v>
      </c>
      <c r="AS425" s="2">
        <f>AQ425/AR425</f>
        <v>19.333333333333332</v>
      </c>
      <c r="AT425" s="6">
        <f>ROUNDUP(IF($A425=1,AQ425/Pieņēmumi!$BC$39,IF($A425=2,AQ425/Pieņēmumi!$BC$40,IF($A425=3,AQ425/Pieņēmumi!$BC$41,AQ425/Pieņēmumi!$BC$42))),$AT$10)</f>
        <v>3</v>
      </c>
      <c r="AU425" s="6">
        <f t="shared" si="316"/>
        <v>19.333333333333332</v>
      </c>
      <c r="AV425" s="6" t="str">
        <f>IF(AND(AU425&gt;=0,AU425&lt;Pieņēmumi!$BC$46),0,
IF(AND(AU425&gt;= Pieņēmumi!$BC$46,AU425&lt;Pieņēmumi!$BC$47), "Mikro",
IF(AND(AU425&gt;=Pieņēmumi!$BC$47,AU425&lt;Pieņēmumi!$BC$48), "Mazs",
IF(AND(AU425&gt;=Pieņēmumi!$BC$48,AU425&lt;Pieņēmumi!$BC$49), "Vidējs","Liels"))))</f>
        <v>Vidējs</v>
      </c>
      <c r="AW425" s="9">
        <f>IF(AV425="Mikro",Pieņēmumi!$BC$31*AT425*0.5,
IF(AV425="Mazs",Pieņēmumi!$BC$31*AT425,
IF(AV425="Vidējs",Pieņēmumi!$BC$32*AT425,
IF(AV425="Liels",Pieņēmumi!$BC$34*AT425,
0))))</f>
        <v>3.4883720930232558</v>
      </c>
      <c r="AX425" s="9">
        <f>IF(AV425="Mikro",Pieņēmumi!$BC$31*AT425*0.5,0)</f>
        <v>0</v>
      </c>
      <c r="AY425">
        <v>52</v>
      </c>
      <c r="AZ425">
        <v>3</v>
      </c>
      <c r="BA425" s="2">
        <f t="shared" ref="BA425:BA432" si="333">AY425/AZ425</f>
        <v>17.333333333333332</v>
      </c>
      <c r="BB425" s="6">
        <f>ROUNDUP(IF($A425=1,AY425/Pieņēmumi!$BN$39,IF($A425=2,AY425/Pieņēmumi!$BN$40,IF($A425=3,AY425/Pieņēmumi!$BN$41,AY425/Pieņēmumi!$BN$42))),$BB$10)</f>
        <v>3</v>
      </c>
      <c r="BC425" s="6">
        <f t="shared" si="317"/>
        <v>17.333333333333332</v>
      </c>
      <c r="BD425" s="6" t="str">
        <f>IF(AND(BC425&gt;=0,BC425&lt;Pieņēmumi!$BN$46),0,
IF(AND(BC425&gt;= Pieņēmumi!$BN$46,BC425&lt;Pieņēmumi!$BN$47), "Mikro",
IF(AND(BC425&gt;=Pieņēmumi!$BN$47,BC425&lt;Pieņēmumi!$BN$48), "Mazs",
IF(AND(BC425&gt;=Pieņēmumi!$BN$48,BC425&lt;Pieņēmumi!$BN$49), "Vidējs","Liels"))))</f>
        <v>Vidējs</v>
      </c>
      <c r="BE425" s="9">
        <f>IF(BD425="Mikro",Pieņēmumi!$BN$31*BB425*0.5,
IF(BD425="Mazs",Pieņēmumi!$BN$31*BB425,
IF(BD425="Vidējs",Pieņēmumi!$BN$32*BB425,
IF(BD425="Liels",Pieņēmumi!$BN$34*BB425,
0))))</f>
        <v>3.6821705426356592</v>
      </c>
      <c r="BF425" s="9">
        <f>IF(BD425="Mikro",Pieņēmumi!$BN$31*BB425*0.5,0)</f>
        <v>0</v>
      </c>
      <c r="BG425">
        <v>80</v>
      </c>
      <c r="BH425">
        <v>3</v>
      </c>
      <c r="BI425" s="2">
        <f t="shared" ref="BI425:BI439" si="334">BG425/BH425</f>
        <v>26.666666666666668</v>
      </c>
      <c r="BJ425" s="6">
        <f>ROUNDUP(IF($A425=1,BG425/Pieņēmumi!$BY$39,IF($A425=2,BG425/Pieņēmumi!$BY$40,IF($A425=3,BG425/Pieņēmumi!$BY$41,BG425/Pieņēmumi!$BY$42))),$BJ$10)</f>
        <v>4</v>
      </c>
      <c r="BK425" s="6">
        <f t="shared" si="318"/>
        <v>20</v>
      </c>
      <c r="BL425" s="6" t="str">
        <f>IF(AND(BK425&gt;=0,BK425&lt;Pieņēmumi!$BY$46),0,
IF(AND(BK425&gt;= Pieņēmumi!$BY$46,BK425&lt;Pieņēmumi!$BY$47), "Mikro",
IF(AND(BK425&gt;=Pieņēmumi!$BY$47,BK425&lt;Pieņēmumi!$BY$48), "Mazs",
IF(AND(BK425&gt;=Pieņēmumi!$BY$48,BK425&lt;Pieņēmumi!$BY$49), "Vidējs","Liels"))))</f>
        <v>Vidējs</v>
      </c>
      <c r="BM425" s="9">
        <f>IF(BL425="Mikro",Pieņēmumi!$BY$31*BJ425*0.5,
IF(BL425="Mazs",Pieņēmumi!$BY$31*BJ425,
IF(BL425="Vidējs",Pieņēmumi!$BY$32*BJ425,
IF(BL425="Liels",Pieņēmumi!$BY$34*BJ425,
0))))</f>
        <v>5.1679586563307494</v>
      </c>
      <c r="BN425" s="9">
        <f>IF(BL425="Mikro",Pieņēmumi!$BY$31*BJ425*0.5,0)</f>
        <v>0</v>
      </c>
      <c r="BO425">
        <v>86</v>
      </c>
      <c r="BP425">
        <v>3</v>
      </c>
      <c r="BQ425" s="2">
        <f t="shared" ref="BQ425:BQ431" si="335">BO425/BP425</f>
        <v>28.666666666666668</v>
      </c>
      <c r="BR425" s="6">
        <f>ROUNDUP(IF($A425=1,BO425/Pieņēmumi!$CJ$39,IF($A425=2,BO425/Pieņēmumi!$CJ$40,IF($A425=3,BO425/Pieņēmumi!$CJ$41,BO425/Pieņēmumi!$CJ$42))),$BR$10)</f>
        <v>4</v>
      </c>
      <c r="BS425" s="6">
        <f t="shared" si="319"/>
        <v>21.5</v>
      </c>
      <c r="BT425" s="6" t="str">
        <f>IF(AND(BS425&gt;=0,BS425&lt;Pieņēmumi!$CJ$46),0,
IF(AND(BS425&gt;= Pieņēmumi!$CJ$46,BS425&lt;Pieņēmumi!$CJ$47), "Mikro",
IF(AND(BS425&gt;=Pieņēmumi!$CJ$47,BS425&lt;Pieņēmumi!$CJ$48), "Mazs",
IF(AND(BS425&gt;=Pieņēmumi!$CJ$48,BS425&lt;Pieņēmumi!$CJ$49), "Vidējs","Liels"))))</f>
        <v>Liels</v>
      </c>
      <c r="BU425" s="9">
        <f>IF(BT425="Mikro",Pieņēmumi!$CJ$31*BR425*0.5,
IF(BT425="Mazs",Pieņēmumi!$CJ$31*BR425,
IF(BT425="Vidējs",Pieņēmumi!$CJ$32*BR425,
IF(BT425="Liels",Pieņēmumi!$CJ$34*BR425,
0))))</f>
        <v>6.7821067821067818</v>
      </c>
      <c r="BV425" s="9">
        <f>IF(BT425="Mikro",Pieņēmumi!$CJ$31*BR425*0.5,0)</f>
        <v>0</v>
      </c>
      <c r="BW425">
        <v>91</v>
      </c>
      <c r="BX425">
        <v>2</v>
      </c>
      <c r="BY425" s="2">
        <f>BW425/BX425</f>
        <v>45.5</v>
      </c>
      <c r="BZ425" s="6">
        <f>ROUNDUP(IF($A425=1,BW425/Pieņēmumi!$CU$42,IF($A425=2,BW425/Pieņēmumi!$CU$43,IF($A425=3,BW425/Pieņēmumi!$CU$44,BW425/Pieņēmumi!$CU$45))),$CH$10)</f>
        <v>4</v>
      </c>
      <c r="CA425" s="6">
        <f t="shared" si="320"/>
        <v>22.75</v>
      </c>
      <c r="CB425" s="6" t="str">
        <f>IF(AND(CA425&gt;=0,CA425&lt;Pieņēmumi!$CU$49),0,
IF(AND(CA425&gt;=Pieņēmumi!$CU$49,CA425&lt;Pieņēmumi!$CU$50),"Mazs",
IF(AND(CA425&gt;=Pieņēmumi!$CU$50,CA425&lt;Pieņēmumi!$CU$51),"Vidējs","Liels")))</f>
        <v>Liels</v>
      </c>
      <c r="CC425" s="9">
        <f>IF(CB425="Mazs",Pieņēmumi!$CU$34*BZ425,IF(CB425="Vidējs",Pieņēmumi!$CU$35*BZ425,IF(CB425="Liels",Pieņēmumi!$CU$37*BZ425,0)))</f>
        <v>7.0707070707070701</v>
      </c>
      <c r="CD425" s="9">
        <f>IF(CB425="Mazs",(Pieņēmumi!$CU$35-Pieņēmumi!$CU$34)*BZ425,0)</f>
        <v>0</v>
      </c>
      <c r="CE425">
        <v>101</v>
      </c>
      <c r="CF425">
        <v>3</v>
      </c>
      <c r="CG425" s="2">
        <f>CE425/CF425</f>
        <v>33.666666666666664</v>
      </c>
      <c r="CH425" s="6">
        <f>ROUNDUP(IF($A425=1,CE425/Pieņēmumi!$DE$42,IF($A425=2,CE425/Pieņēmumi!$DE$43,IF($A425=3,CE425/Pieņēmumi!$DE$44,CE425/Pieņēmumi!$DE$45))),$CH$10)</f>
        <v>5</v>
      </c>
      <c r="CI425" s="6">
        <f t="shared" si="321"/>
        <v>20.2</v>
      </c>
      <c r="CJ425" s="6" t="str">
        <f>IF(AND(CI425&gt;=0,CI425&lt;Pieņēmumi!$DE$49),0,
IF(AND(CI425&gt;=Pieņēmumi!$DE$49,CI425&lt;Pieņēmumi!$DE$50),"Mazs",
IF(AND(CI425&gt;=Pieņēmumi!$DE$50,CI425&lt;Pieņēmumi!$DE$51),"Vidējs","Liels")))</f>
        <v>Vidējs</v>
      </c>
      <c r="CK425" s="9">
        <f>IF(CJ425="Mazs",Pieņēmumi!$DE$34*CH425,IF(CJ425="Vidējs",Pieņēmumi!$DE$35*CH425,IF(CJ425="Liels",Pieņēmumi!$DE$37*CH425,0)))</f>
        <v>6.9444444444444455</v>
      </c>
      <c r="CL425" s="9">
        <f>IF(CJ425="Mazs",(Pieņēmumi!$DE$35-Pieņēmumi!$DE$34)*CH425,0)</f>
        <v>0</v>
      </c>
      <c r="CM425">
        <v>109</v>
      </c>
      <c r="CN425">
        <v>3</v>
      </c>
      <c r="CO425" s="2">
        <f>CM425/CN425</f>
        <v>36.333333333333336</v>
      </c>
      <c r="CP425" s="6">
        <f>ROUNDUP(IF($A425=1,CM425/Pieņēmumi!$DO$42,IF($A425=2,CM425/Pieņēmumi!$DO$43,IF($A425=3,CM425/Pieņēmumi!$DO$44,CM425/Pieņēmumi!$DO$45))),$CP$10)</f>
        <v>5</v>
      </c>
      <c r="CQ425" s="6">
        <f t="shared" si="322"/>
        <v>21.8</v>
      </c>
      <c r="CR425" s="6" t="str">
        <f>IF(AND(CQ425&gt;=0,CQ425&lt;Pieņēmumi!$DO$49),0,
IF(AND(CQ425&gt;=Pieņēmumi!$DO$49,CQ425&lt;Pieņēmumi!$DO$50),"Mazs",
IF(AND(CQ425&gt;=Pieņēmumi!$DO$50,CQ425&lt;Pieņēmumi!$DO$51),"Vidējs","Liels")))</f>
        <v>Liels</v>
      </c>
      <c r="CS425" s="9">
        <f>IF(CR425="Mazs",Pieņēmumi!$DO$34*CP425,IF(CR425="Vidējs",Pieņēmumi!$DO$35*CP425,IF(CR425="Liels",Pieņēmumi!$DO$37*CP425,0)))</f>
        <v>8.8383838383838373</v>
      </c>
      <c r="CT425" s="9">
        <f>IF(CR425="Mazs",(Pieņēmumi!$DO$35-Pieņēmumi!$DO$34)*CP425,0)</f>
        <v>0</v>
      </c>
      <c r="CU425" s="6">
        <f t="shared" si="323"/>
        <v>800</v>
      </c>
      <c r="CV425" s="6">
        <f t="shared" si="324"/>
        <v>32</v>
      </c>
      <c r="CW425" s="2">
        <f t="shared" si="325"/>
        <v>25</v>
      </c>
      <c r="CX425" t="str">
        <f t="shared" si="326"/>
        <v>Lielā</v>
      </c>
    </row>
    <row r="426" spans="1:102" x14ac:dyDescent="0.25">
      <c r="A426" s="5">
        <v>1</v>
      </c>
      <c r="B426" s="23">
        <v>0.28267867297608429</v>
      </c>
      <c r="C426">
        <v>0</v>
      </c>
      <c r="D426">
        <v>0</v>
      </c>
      <c r="E426" s="2">
        <v>0</v>
      </c>
      <c r="F426" s="6">
        <f>ROUNDUP(IF($A426=1,C426/Pieņēmumi!$B$39,IF($A426=2,C426/Pieņēmumi!$B$40,IF($A426=3,C426/Pieņēmumi!$B$41,C426/Pieņēmumi!$B$42))),$F$10)</f>
        <v>0</v>
      </c>
      <c r="G426" s="6">
        <f t="shared" si="311"/>
        <v>0</v>
      </c>
      <c r="H426" s="6">
        <f>IF(AND(G426&gt;=0,G426&lt;Pieņēmumi!$B$46),0,
IF(AND(G426&gt;= Pieņēmumi!$B$46,G426&lt;Pieņēmumi!$B$47), "Mikro",
IF(AND(G426&gt;=Pieņēmumi!$B$47,G426&lt;Pieņēmumi!$B$48), "Mazs",
IF(AND(G426&gt;=Pieņēmumi!$B$48,G426&lt;Pieņēmumi!$B$49), "Vidējs","Liels"))))</f>
        <v>0</v>
      </c>
      <c r="I426" s="9">
        <f>IF(H426="Mikro",Pieņēmumi!$B$31*F426*0.5,
IF(H426="Mazs",Pieņēmumi!$B$31*F426,
IF(H426="Vidējs",Pieņēmumi!$B$32*F426,
IF(H426="Liels",Pieņēmumi!$B$34*F426,
0))))</f>
        <v>0</v>
      </c>
      <c r="J426" s="9">
        <f>IF(H426="Mikro",Pieņēmumi!$B$31*F426*0.5,0)</f>
        <v>0</v>
      </c>
      <c r="K426">
        <v>0</v>
      </c>
      <c r="L426">
        <v>0</v>
      </c>
      <c r="M426" s="2">
        <v>0</v>
      </c>
      <c r="N426" s="6">
        <f>ROUNDUP(IF($A426=1,K426/Pieņēmumi!$L$39,IF($A426=2,K426/Pieņēmumi!$L$40,IF($A426=3,K426/Pieņēmumi!$L$41,K426/Pieņēmumi!$L$42))),$N$10)</f>
        <v>0</v>
      </c>
      <c r="O426" s="6">
        <f t="shared" si="312"/>
        <v>0</v>
      </c>
      <c r="P426" s="6">
        <f>IF(AND(O426&gt;=0,O426&lt;Pieņēmumi!$L$46),0,
IF(AND(O426&gt;= Pieņēmumi!$L$46,O426&lt;Pieņēmumi!$L$47), "Mikro",
IF(AND(O426&gt;=Pieņēmumi!$L$47,O426&lt;Pieņēmumi!$L$48), "Mazs",
IF(AND(O426&gt;=Pieņēmumi!$L$48,O426&lt;Pieņēmumi!$L$49), "Vidējs","Liels"))))</f>
        <v>0</v>
      </c>
      <c r="Q426" s="9">
        <f>IF(P426="Mikro",Pieņēmumi!$L$31*N426*0.5,
IF(P426="Mazs",Pieņēmumi!$L$31*N426,
IF(P426="Vidējs",Pieņēmumi!$L$32*N426,
IF(P426="Liels",Pieņēmumi!$L$34*N426,
0))))</f>
        <v>0</v>
      </c>
      <c r="R426" s="9">
        <f>IF(P426="Mikro",Pieņēmumi!$L$31*N426*0.5,0)</f>
        <v>0</v>
      </c>
      <c r="S426">
        <v>0</v>
      </c>
      <c r="T426">
        <v>0</v>
      </c>
      <c r="U426" s="2">
        <v>0</v>
      </c>
      <c r="V426" s="6">
        <f>ROUNDUP(IF($A426=1,S426/Pieņēmumi!$V$39,IF($A426=2,S426/Pieņēmumi!$V$40,IF($A426=3,S426/Pieņēmumi!$V$41,S426/Pieņēmumi!$V$42))),$V$10)</f>
        <v>0</v>
      </c>
      <c r="W426" s="6">
        <f t="shared" si="313"/>
        <v>0</v>
      </c>
      <c r="X426" s="6">
        <f>IF(AND(W426&gt;=0,W426&lt;Pieņēmumi!$V$46),0,
IF(AND(W426&gt;= Pieņēmumi!$V$46,W426&lt;Pieņēmumi!$V$47), "Mikro",
IF(AND(W426&gt;=Pieņēmumi!$V$47,W426&lt;Pieņēmumi!$V$48), "Mazs",
IF(AND(W426&gt;=Pieņēmumi!$V$48,W426&lt;Pieņēmumi!$V$49), "Vidējs","Liels"))))</f>
        <v>0</v>
      </c>
      <c r="Y426" s="9">
        <f>IF(X426="Mikro",Pieņēmumi!$V$31*V426*0.5,
IF(X426="Mazs",Pieņēmumi!$V$31*V426,
IF(X426="Vidējs",Pieņēmumi!$V$32*V426,
IF(X426="Liels",Pieņēmumi!$V$34*V426,
0))))</f>
        <v>0</v>
      </c>
      <c r="Z426" s="9">
        <f>IF(X426="Mikro",Pieņēmumi!$V$31*V426*0.5,0)</f>
        <v>0</v>
      </c>
      <c r="AA426">
        <v>0</v>
      </c>
      <c r="AB426">
        <v>0</v>
      </c>
      <c r="AC426" s="2">
        <v>0</v>
      </c>
      <c r="AD426" s="6">
        <f>ROUNDUP(IF($A426=1,AA426/Pieņēmumi!$AF$39,IF($A426=2,AA426/Pieņēmumi!$AF$40,IF($A426=3,AA426/Pieņēmumi!$AF$41,AA426/Pieņēmumi!$AF$42))),$AD$10)</f>
        <v>0</v>
      </c>
      <c r="AE426" s="6">
        <f t="shared" si="314"/>
        <v>0</v>
      </c>
      <c r="AF426" s="6">
        <f>IF(AND(AE426&gt;=0,AE426&lt;Pieņēmumi!$AF$46),0,
IF(AND(AE426&gt;= Pieņēmumi!$AF$46,AE426&lt;Pieņēmumi!$AF$47), "Mikro",
IF(AND(AE426&gt;=Pieņēmumi!$AF$47,AE426&lt;Pieņēmumi!$AF$48), "Mazs",
IF(AND(AE426&gt;=Pieņēmumi!$AF$48,AE426&lt;Pieņēmumi!$AF$49), "Vidējs","Liels"))))</f>
        <v>0</v>
      </c>
      <c r="AG426" s="9">
        <f>IF(AF426="Mikro",Pieņēmumi!$AF$31*AD426*0.5,
IF(AF426="Mazs",Pieņēmumi!$AF$31*AD426,
IF(AF426="Vidējs",Pieņēmumi!$AF$32*AD426,
IF(AF426="Liels",Pieņēmumi!$AF$34*AD426,
0))))</f>
        <v>0</v>
      </c>
      <c r="AH426" s="9">
        <f>IF(AF426="Mikro",Pieņēmumi!$AF$31*AD426*0.5,0)</f>
        <v>0</v>
      </c>
      <c r="AI426">
        <v>0</v>
      </c>
      <c r="AJ426">
        <v>0</v>
      </c>
      <c r="AK426" s="2">
        <v>0</v>
      </c>
      <c r="AL426" s="6">
        <f>ROUNDUP(IF($A426=1,AI426/Pieņēmumi!$AR$39,IF($A426=2,AI426/Pieņēmumi!$AR$40,IF($A426=3,AI426/Pieņēmumi!$AR$41,AI426/Pieņēmumi!$AR$42))),$AL$10)</f>
        <v>0</v>
      </c>
      <c r="AM426" s="6">
        <f t="shared" si="315"/>
        <v>0</v>
      </c>
      <c r="AN426" s="6">
        <f>IF(AND(AM426&gt;=0,AM426&lt;Pieņēmumi!$AR$46),0,
IF(AND(AM426&gt;= Pieņēmumi!$AR$46,AM426&lt;Pieņēmumi!$AR$47), "Mikro",
IF(AND(AM426&gt;=Pieņēmumi!$AR$47,AM426&lt;Pieņēmumi!$AR$48), "Mazs",
IF(AND(AM426&gt;=Pieņēmumi!$AR$48,AM426&lt;Pieņēmumi!$AR$49), "Vidējs","Liels"))))</f>
        <v>0</v>
      </c>
      <c r="AO426" s="9">
        <f>IF(AN426="Mikro",Pieņēmumi!$AR$31*AL426*0.5,
IF(AN426="Mazs",Pieņēmumi!$AR$31*AL426,
IF(AN426="Vidējs",Pieņēmumi!$AR$32*AL426,
IF(AN426="Liels",Pieņēmumi!$AR$34*AL426,
0))))</f>
        <v>0</v>
      </c>
      <c r="AP426" s="9">
        <f>IF(AN426="Mikro",Pieņēmumi!$AR$31*AL426*0.5,0)</f>
        <v>0</v>
      </c>
      <c r="AQ426">
        <v>0</v>
      </c>
      <c r="AR426">
        <v>0</v>
      </c>
      <c r="AS426" s="2">
        <v>0</v>
      </c>
      <c r="AT426" s="6">
        <f>ROUNDUP(IF($A426=1,AQ426/Pieņēmumi!$BC$39,IF($A426=2,AQ426/Pieņēmumi!$BC$40,IF($A426=3,AQ426/Pieņēmumi!$BC$41,AQ426/Pieņēmumi!$BC$42))),$AT$10)</f>
        <v>0</v>
      </c>
      <c r="AU426" s="6">
        <f t="shared" si="316"/>
        <v>0</v>
      </c>
      <c r="AV426" s="6">
        <f>IF(AND(AU426&gt;=0,AU426&lt;Pieņēmumi!$BC$46),0,
IF(AND(AU426&gt;= Pieņēmumi!$BC$46,AU426&lt;Pieņēmumi!$BC$47), "Mikro",
IF(AND(AU426&gt;=Pieņēmumi!$BC$47,AU426&lt;Pieņēmumi!$BC$48), "Mazs",
IF(AND(AU426&gt;=Pieņēmumi!$BC$48,AU426&lt;Pieņēmumi!$BC$49), "Vidējs","Liels"))))</f>
        <v>0</v>
      </c>
      <c r="AW426" s="9">
        <f>IF(AV426="Mikro",Pieņēmumi!$BC$31*AT426*0.5,
IF(AV426="Mazs",Pieņēmumi!$BC$31*AT426,
IF(AV426="Vidējs",Pieņēmumi!$BC$32*AT426,
IF(AV426="Liels",Pieņēmumi!$BC$34*AT426,
0))))</f>
        <v>0</v>
      </c>
      <c r="AX426" s="9">
        <f>IF(AV426="Mikro",Pieņēmumi!$BC$31*AT426*0.5,0)</f>
        <v>0</v>
      </c>
      <c r="AY426">
        <v>93</v>
      </c>
      <c r="AZ426">
        <v>3</v>
      </c>
      <c r="BA426" s="2">
        <f t="shared" si="333"/>
        <v>31</v>
      </c>
      <c r="BB426" s="6">
        <f>ROUNDUP(IF($A426=1,AY426/Pieņēmumi!$BN$39,IF($A426=2,AY426/Pieņēmumi!$BN$40,IF($A426=3,AY426/Pieņēmumi!$BN$41,AY426/Pieņēmumi!$BN$42))),$BB$10)</f>
        <v>4</v>
      </c>
      <c r="BC426" s="6">
        <f t="shared" si="317"/>
        <v>23.25</v>
      </c>
      <c r="BD426" s="6" t="str">
        <f>IF(AND(BC426&gt;=0,BC426&lt;Pieņēmumi!$BN$46),0,
IF(AND(BC426&gt;= Pieņēmumi!$BN$46,BC426&lt;Pieņēmumi!$BN$47), "Mikro",
IF(AND(BC426&gt;=Pieņēmumi!$BN$47,BC426&lt;Pieņēmumi!$BN$48), "Mazs",
IF(AND(BC426&gt;=Pieņēmumi!$BN$48,BC426&lt;Pieņēmumi!$BN$49), "Vidējs","Liels"))))</f>
        <v>Liels</v>
      </c>
      <c r="BE426" s="9">
        <f>IF(BD426="Mikro",Pieņēmumi!$BN$31*BB426*0.5,
IF(BD426="Mazs",Pieņēmumi!$BN$31*BB426,
IF(BD426="Vidējs",Pieņēmumi!$BN$32*BB426,
IF(BD426="Liels",Pieņēmumi!$BN$34*BB426,
0))))</f>
        <v>6.3492063492063489</v>
      </c>
      <c r="BF426" s="9">
        <f>IF(BD426="Mikro",Pieņēmumi!$BN$31*BB426*0.5,0)</f>
        <v>0</v>
      </c>
      <c r="BG426">
        <v>63</v>
      </c>
      <c r="BH426">
        <v>2</v>
      </c>
      <c r="BI426" s="2">
        <f t="shared" si="334"/>
        <v>31.5</v>
      </c>
      <c r="BJ426" s="6">
        <f>ROUNDUP(IF($A426=1,BG426/Pieņēmumi!$BY$39,IF($A426=2,BG426/Pieņēmumi!$BY$40,IF($A426=3,BG426/Pieņēmumi!$BY$41,BG426/Pieņēmumi!$BY$42))),$BJ$10)</f>
        <v>3</v>
      </c>
      <c r="BK426" s="6">
        <f t="shared" si="318"/>
        <v>21</v>
      </c>
      <c r="BL426" s="6" t="str">
        <f>IF(AND(BK426&gt;=0,BK426&lt;Pieņēmumi!$BY$46),0,
IF(AND(BK426&gt;= Pieņēmumi!$BY$46,BK426&lt;Pieņēmumi!$BY$47), "Mikro",
IF(AND(BK426&gt;=Pieņēmumi!$BY$47,BK426&lt;Pieņēmumi!$BY$48), "Mazs",
IF(AND(BK426&gt;=Pieņēmumi!$BY$48,BK426&lt;Pieņēmumi!$BY$49), "Vidējs","Liels"))))</f>
        <v>Liels</v>
      </c>
      <c r="BM426" s="9">
        <f>IF(BL426="Mikro",Pieņēmumi!$BY$31*BJ426*0.5,
IF(BL426="Mazs",Pieņēmumi!$BY$31*BJ426,
IF(BL426="Vidējs",Pieņēmumi!$BY$32*BJ426,
IF(BL426="Liels",Pieņēmumi!$BY$34*BJ426,
0))))</f>
        <v>4.9783549783549779</v>
      </c>
      <c r="BN426" s="9">
        <f>IF(BL426="Mikro",Pieņēmumi!$BY$31*BJ426*0.5,0)</f>
        <v>0</v>
      </c>
      <c r="BO426">
        <v>63</v>
      </c>
      <c r="BP426">
        <v>2</v>
      </c>
      <c r="BQ426" s="2">
        <f t="shared" si="335"/>
        <v>31.5</v>
      </c>
      <c r="BR426" s="6">
        <f>ROUNDUP(IF($A426=1,BO426/Pieņēmumi!$CJ$39,IF($A426=2,BO426/Pieņēmumi!$CJ$40,IF($A426=3,BO426/Pieņēmumi!$CJ$41,BO426/Pieņēmumi!$CJ$42))),$BR$10)</f>
        <v>3</v>
      </c>
      <c r="BS426" s="6">
        <f t="shared" si="319"/>
        <v>21</v>
      </c>
      <c r="BT426" s="6" t="str">
        <f>IF(AND(BS426&gt;=0,BS426&lt;Pieņēmumi!$CJ$46),0,
IF(AND(BS426&gt;= Pieņēmumi!$CJ$46,BS426&lt;Pieņēmumi!$CJ$47), "Mikro",
IF(AND(BS426&gt;=Pieņēmumi!$CJ$47,BS426&lt;Pieņēmumi!$CJ$48), "Mazs",
IF(AND(BS426&gt;=Pieņēmumi!$CJ$48,BS426&lt;Pieņēmumi!$CJ$49), "Vidējs","Liels"))))</f>
        <v>Liels</v>
      </c>
      <c r="BU426" s="9">
        <f>IF(BT426="Mikro",Pieņēmumi!$CJ$31*BR426*0.5,
IF(BT426="Mazs",Pieņēmumi!$CJ$31*BR426,
IF(BT426="Vidējs",Pieņēmumi!$CJ$32*BR426,
IF(BT426="Liels",Pieņēmumi!$CJ$34*BR426,
0))))</f>
        <v>5.0865800865800868</v>
      </c>
      <c r="BV426" s="9">
        <f>IF(BT426="Mikro",Pieņēmumi!$CJ$31*BR426*0.5,0)</f>
        <v>0</v>
      </c>
      <c r="BW426">
        <v>186</v>
      </c>
      <c r="BX426">
        <v>6</v>
      </c>
      <c r="BY426" s="2">
        <f>BW426/BX426</f>
        <v>31</v>
      </c>
      <c r="BZ426" s="6">
        <f>ROUNDUP(IF($A426=1,BW426/Pieņēmumi!$CU$42,IF($A426=2,BW426/Pieņēmumi!$CU$43,IF($A426=3,BW426/Pieņēmumi!$CU$44,BW426/Pieņēmumi!$CU$45))),$CH$10)</f>
        <v>8</v>
      </c>
      <c r="CA426" s="6">
        <f t="shared" si="320"/>
        <v>23.25</v>
      </c>
      <c r="CB426" s="6" t="str">
        <f>IF(AND(CA426&gt;=0,CA426&lt;Pieņēmumi!$CU$49),0,
IF(AND(CA426&gt;=Pieņēmumi!$CU$49,CA426&lt;Pieņēmumi!$CU$50),"Mazs",
IF(AND(CA426&gt;=Pieņēmumi!$CU$50,CA426&lt;Pieņēmumi!$CU$51),"Vidējs","Liels")))</f>
        <v>Liels</v>
      </c>
      <c r="CC426" s="9">
        <f>IF(CB426="Mazs",Pieņēmumi!$CU$34*BZ426,IF(CB426="Vidējs",Pieņēmumi!$CU$35*BZ426,IF(CB426="Liels",Pieņēmumi!$CU$37*BZ426,0)))</f>
        <v>14.14141414141414</v>
      </c>
      <c r="CD426" s="9">
        <f>IF(CB426="Mazs",(Pieņēmumi!$CU$35-Pieņēmumi!$CU$34)*BZ426,0)</f>
        <v>0</v>
      </c>
      <c r="CE426">
        <v>173</v>
      </c>
      <c r="CF426">
        <v>6</v>
      </c>
      <c r="CG426" s="2">
        <f>CE426/CF426</f>
        <v>28.833333333333332</v>
      </c>
      <c r="CH426" s="6">
        <f>ROUNDUP(IF($A426=1,CE426/Pieņēmumi!$DE$42,IF($A426=2,CE426/Pieņēmumi!$DE$43,IF($A426=3,CE426/Pieņēmumi!$DE$44,CE426/Pieņēmumi!$DE$45))),$CH$10)</f>
        <v>7</v>
      </c>
      <c r="CI426" s="6">
        <f t="shared" si="321"/>
        <v>24.714285714285715</v>
      </c>
      <c r="CJ426" s="6" t="str">
        <f>IF(AND(CI426&gt;=0,CI426&lt;Pieņēmumi!$DE$49),0,
IF(AND(CI426&gt;=Pieņēmumi!$DE$49,CI426&lt;Pieņēmumi!$DE$50),"Mazs",
IF(AND(CI426&gt;=Pieņēmumi!$DE$50,CI426&lt;Pieņēmumi!$DE$51),"Vidējs","Liels")))</f>
        <v>Liels</v>
      </c>
      <c r="CK426" s="9">
        <f>IF(CJ426="Mazs",Pieņēmumi!$DE$34*CH426,IF(CJ426="Vidējs",Pieņēmumi!$DE$35*CH426,IF(CJ426="Liels",Pieņēmumi!$DE$37*CH426,0)))</f>
        <v>12.373737373737372</v>
      </c>
      <c r="CL426" s="9">
        <f>IF(CJ426="Mazs",(Pieņēmumi!$DE$35-Pieņēmumi!$DE$34)*CH426,0)</f>
        <v>0</v>
      </c>
      <c r="CM426">
        <v>158</v>
      </c>
      <c r="CN426">
        <v>6</v>
      </c>
      <c r="CO426" s="2">
        <f>CM426/CN426</f>
        <v>26.333333333333332</v>
      </c>
      <c r="CP426" s="6">
        <f>ROUNDUP(IF($A426=1,CM426/Pieņēmumi!$DO$42,IF($A426=2,CM426/Pieņēmumi!$DO$43,IF($A426=3,CM426/Pieņēmumi!$DO$44,CM426/Pieņēmumi!$DO$45))),$CP$10)</f>
        <v>7</v>
      </c>
      <c r="CQ426" s="6">
        <f t="shared" si="322"/>
        <v>22.571428571428573</v>
      </c>
      <c r="CR426" s="6" t="str">
        <f>IF(AND(CQ426&gt;=0,CQ426&lt;Pieņēmumi!$DO$49),0,
IF(AND(CQ426&gt;=Pieņēmumi!$DO$49,CQ426&lt;Pieņēmumi!$DO$50),"Mazs",
IF(AND(CQ426&gt;=Pieņēmumi!$DO$50,CQ426&lt;Pieņēmumi!$DO$51),"Vidējs","Liels")))</f>
        <v>Liels</v>
      </c>
      <c r="CS426" s="9">
        <f>IF(CR426="Mazs",Pieņēmumi!$DO$34*CP426,IF(CR426="Vidējs",Pieņēmumi!$DO$35*CP426,IF(CR426="Liels",Pieņēmumi!$DO$37*CP426,0)))</f>
        <v>12.373737373737372</v>
      </c>
      <c r="CT426" s="9">
        <f>IF(CR426="Mazs",(Pieņēmumi!$DO$35-Pieņēmumi!$DO$34)*CP426,0)</f>
        <v>0</v>
      </c>
      <c r="CU426" s="6">
        <f t="shared" si="323"/>
        <v>736</v>
      </c>
      <c r="CV426" s="6">
        <f t="shared" si="324"/>
        <v>25</v>
      </c>
      <c r="CW426" s="2">
        <f t="shared" si="325"/>
        <v>29.44</v>
      </c>
      <c r="CX426" t="str">
        <f t="shared" si="326"/>
        <v>Lielā</v>
      </c>
    </row>
    <row r="427" spans="1:102" x14ac:dyDescent="0.25">
      <c r="A427" s="5">
        <v>1</v>
      </c>
      <c r="B427" s="23">
        <v>0.28187391023399466</v>
      </c>
      <c r="C427">
        <v>20</v>
      </c>
      <c r="D427">
        <v>1</v>
      </c>
      <c r="E427" s="2">
        <f t="shared" ref="E427:E433" si="336">C427/D427</f>
        <v>20</v>
      </c>
      <c r="F427" s="6">
        <f>ROUNDUP(IF($A427=1,C427/Pieņēmumi!$B$39,IF($A427=2,C427/Pieņēmumi!$B$40,IF($A427=3,C427/Pieņēmumi!$B$41,C427/Pieņēmumi!$B$42))),$F$10)</f>
        <v>1</v>
      </c>
      <c r="G427" s="6">
        <f t="shared" si="311"/>
        <v>20</v>
      </c>
      <c r="H427" s="6" t="str">
        <f>IF(AND(G427&gt;=0,G427&lt;Pieņēmumi!$B$46),0,
IF(AND(G427&gt;= Pieņēmumi!$B$46,G427&lt;Pieņēmumi!$B$47), "Mikro",
IF(AND(G427&gt;=Pieņēmumi!$B$47,G427&lt;Pieņēmumi!$B$48), "Mazs",
IF(AND(G427&gt;=Pieņēmumi!$B$48,G427&lt;Pieņēmumi!$B$49), "Vidējs","Liels"))))</f>
        <v>Vidējs</v>
      </c>
      <c r="I427" s="9">
        <f>IF(H427="Mikro",Pieņēmumi!$B$31*F427*0.5,
IF(H427="Mazs",Pieņēmumi!$B$31*F427,
IF(H427="Vidējs",Pieņēmumi!$B$32*F427,
IF(H427="Liels",Pieņēmumi!$B$34*F427,
0))))</f>
        <v>0.8074935400516795</v>
      </c>
      <c r="J427" s="9">
        <f>IF(H427="Mikro",Pieņēmumi!$B$31*F427*0.5,0)</f>
        <v>0</v>
      </c>
      <c r="K427">
        <v>22</v>
      </c>
      <c r="L427">
        <v>1</v>
      </c>
      <c r="M427" s="2">
        <f t="shared" ref="M427:M433" si="337">K427/L427</f>
        <v>22</v>
      </c>
      <c r="N427" s="6">
        <f>ROUNDUP(IF($A427=1,K427/Pieņēmumi!$L$39,IF($A427=2,K427/Pieņēmumi!$L$40,IF($A427=3,K427/Pieņēmumi!$L$41,K427/Pieņēmumi!$L$42))),$N$10)</f>
        <v>2</v>
      </c>
      <c r="O427" s="6">
        <f t="shared" si="312"/>
        <v>11</v>
      </c>
      <c r="P427" s="6" t="str">
        <f>IF(AND(O427&gt;=0,O427&lt;Pieņēmumi!$L$46),0,
IF(AND(O427&gt;= Pieņēmumi!$L$46,O427&lt;Pieņēmumi!$L$47), "Mikro",
IF(AND(O427&gt;=Pieņēmumi!$L$47,O427&lt;Pieņēmumi!$L$48), "Mazs",
IF(AND(O427&gt;=Pieņēmumi!$L$48,O427&lt;Pieņēmumi!$L$49), "Vidējs","Liels"))))</f>
        <v>Mazs</v>
      </c>
      <c r="Q427" s="9">
        <f>IF(P427="Mikro",Pieņēmumi!$L$31*N427*0.5,
IF(P427="Mazs",Pieņēmumi!$L$31*N427,
IF(P427="Vidējs",Pieņēmumi!$L$32*N427,
IF(P427="Liels",Pieņēmumi!$L$34*N427,
0))))</f>
        <v>1.4939309056956116</v>
      </c>
      <c r="R427" s="9">
        <f>IF(P427="Mikro",Pieņēmumi!$L$31*N427*0.5,0)</f>
        <v>0</v>
      </c>
      <c r="S427">
        <v>20</v>
      </c>
      <c r="T427">
        <v>1</v>
      </c>
      <c r="U427" s="2">
        <f t="shared" ref="U427:U433" si="338">S427/T427</f>
        <v>20</v>
      </c>
      <c r="V427" s="6">
        <f>ROUNDUP(IF($A427=1,S427/Pieņēmumi!$V$39,IF($A427=2,S427/Pieņēmumi!$V$40,IF($A427=3,S427/Pieņēmumi!$V$41,S427/Pieņēmumi!$V$42))),$V$10)</f>
        <v>1</v>
      </c>
      <c r="W427" s="6">
        <f t="shared" si="313"/>
        <v>20</v>
      </c>
      <c r="X427" s="6" t="str">
        <f>IF(AND(W427&gt;=0,W427&lt;Pieņēmumi!$V$46),0,
IF(AND(W427&gt;= Pieņēmumi!$V$46,W427&lt;Pieņēmumi!$V$47), "Mikro",
IF(AND(W427&gt;=Pieņēmumi!$V$47,W427&lt;Pieņēmumi!$V$48), "Mazs",
IF(AND(W427&gt;=Pieņēmumi!$V$48,W427&lt;Pieņēmumi!$V$49), "Vidējs","Liels"))))</f>
        <v>Vidējs</v>
      </c>
      <c r="Y427" s="9">
        <f>IF(X427="Mikro",Pieņēmumi!$V$31*V427*0.5,
IF(X427="Mazs",Pieņēmumi!$V$31*V427,
IF(X427="Vidējs",Pieņēmumi!$V$32*V427,
IF(X427="Liels",Pieņēmumi!$V$34*V427,
0))))</f>
        <v>0.87209302325581406</v>
      </c>
      <c r="Z427" s="9">
        <f>IF(X427="Mikro",Pieņēmumi!$V$31*V427*0.5,0)</f>
        <v>0</v>
      </c>
      <c r="AA427">
        <v>23</v>
      </c>
      <c r="AB427">
        <v>1</v>
      </c>
      <c r="AC427" s="2">
        <f t="shared" ref="AC427:AC433" si="339">AA427/AB427</f>
        <v>23</v>
      </c>
      <c r="AD427" s="6">
        <f>ROUNDUP(IF($A427=1,AA427/Pieņēmumi!$AF$39,IF($A427=2,AA427/Pieņēmumi!$AF$40,IF($A427=3,AA427/Pieņēmumi!$AF$41,AA427/Pieņēmumi!$AF$42))),$AD$10)</f>
        <v>2</v>
      </c>
      <c r="AE427" s="6">
        <f t="shared" si="314"/>
        <v>11.5</v>
      </c>
      <c r="AF427" s="6" t="str">
        <f>IF(AND(AE427&gt;=0,AE427&lt;Pieņēmumi!$AF$46),0,
IF(AND(AE427&gt;= Pieņēmumi!$AF$46,AE427&lt;Pieņēmumi!$AF$47), "Mikro",
IF(AND(AE427&gt;=Pieņēmumi!$AF$47,AE427&lt;Pieņēmumi!$AF$48), "Mazs",
IF(AND(AE427&gt;=Pieņēmumi!$AF$48,AE427&lt;Pieņēmumi!$AF$49), "Vidējs","Liels"))))</f>
        <v>Mazs</v>
      </c>
      <c r="AG427" s="9">
        <f>IF(AF427="Mikro",Pieņēmumi!$AF$31*AD427*0.5,
IF(AF427="Mazs",Pieņēmumi!$AF$31*AD427,
IF(AF427="Vidējs",Pieņēmumi!$AF$32*AD427,
IF(AF427="Liels",Pieņēmumi!$AF$34*AD427,
0))))</f>
        <v>1.680672268907563</v>
      </c>
      <c r="AH427" s="9">
        <f>IF(AF427="Mikro",Pieņēmumi!$AF$31*AD427*0.5,0)</f>
        <v>0</v>
      </c>
      <c r="AI427">
        <v>40</v>
      </c>
      <c r="AJ427">
        <v>2</v>
      </c>
      <c r="AK427" s="2">
        <f t="shared" ref="AK427:AK433" si="340">AI427/AJ427</f>
        <v>20</v>
      </c>
      <c r="AL427" s="6">
        <f>ROUNDUP(IF($A427=1,AI427/Pieņēmumi!$AR$39,IF($A427=2,AI427/Pieņēmumi!$AR$40,IF($A427=3,AI427/Pieņēmumi!$AR$41,AI427/Pieņēmumi!$AR$42))),$AL$10)</f>
        <v>2</v>
      </c>
      <c r="AM427" s="6">
        <f t="shared" si="315"/>
        <v>20</v>
      </c>
      <c r="AN427" s="6" t="str">
        <f>IF(AND(AM427&gt;=0,AM427&lt;Pieņēmumi!$AR$46),0,
IF(AND(AM427&gt;= Pieņēmumi!$AR$46,AM427&lt;Pieņēmumi!$AR$47), "Mikro",
IF(AND(AM427&gt;=Pieņēmumi!$AR$47,AM427&lt;Pieņēmumi!$AR$48), "Mazs",
IF(AND(AM427&gt;=Pieņēmumi!$AR$48,AM427&lt;Pieņēmumi!$AR$49), "Vidējs","Liels"))))</f>
        <v>Vidējs</v>
      </c>
      <c r="AO427" s="9">
        <f>IF(AN427="Mikro",Pieņēmumi!$AR$31*AL427*0.5,
IF(AN427="Mazs",Pieņēmumi!$AR$31*AL427,
IF(AN427="Vidējs",Pieņēmumi!$AR$32*AL427,
IF(AN427="Liels",Pieņēmumi!$AR$34*AL427,
0))))</f>
        <v>2.1963824289405687</v>
      </c>
      <c r="AP427" s="9">
        <f>IF(AN427="Mikro",Pieņēmumi!$AR$31*AL427*0.5,0)</f>
        <v>0</v>
      </c>
      <c r="AQ427">
        <v>25</v>
      </c>
      <c r="AR427">
        <v>1</v>
      </c>
      <c r="AS427" s="2">
        <f>AQ427/AR427</f>
        <v>25</v>
      </c>
      <c r="AT427" s="6">
        <f>ROUNDUP(IF($A427=1,AQ427/Pieņēmumi!$BC$39,IF($A427=2,AQ427/Pieņēmumi!$BC$40,IF($A427=3,AQ427/Pieņēmumi!$BC$41,AQ427/Pieņēmumi!$BC$42))),$AT$10)</f>
        <v>1</v>
      </c>
      <c r="AU427" s="6">
        <f t="shared" si="316"/>
        <v>25</v>
      </c>
      <c r="AV427" s="6" t="str">
        <f>IF(AND(AU427&gt;=0,AU427&lt;Pieņēmumi!$BC$46),0,
IF(AND(AU427&gt;= Pieņēmumi!$BC$46,AU427&lt;Pieņēmumi!$BC$47), "Mikro",
IF(AND(AU427&gt;=Pieņēmumi!$BC$47,AU427&lt;Pieņēmumi!$BC$48), "Mazs",
IF(AND(AU427&gt;=Pieņēmumi!$BC$48,AU427&lt;Pieņēmumi!$BC$49), "Vidējs","Liels"))))</f>
        <v>Liels</v>
      </c>
      <c r="AW427" s="9">
        <f>IF(AV427="Mikro",Pieņēmumi!$BC$31*AT427*0.5,
IF(AV427="Mazs",Pieņēmumi!$BC$31*AT427,
IF(AV427="Vidējs",Pieņēmumi!$BC$32*AT427,
IF(AV427="Liels",Pieņēmumi!$BC$34*AT427,
0))))</f>
        <v>1.5151515151515151</v>
      </c>
      <c r="AX427" s="9">
        <f>IF(AV427="Mikro",Pieņēmumi!$BC$31*AT427*0.5,0)</f>
        <v>0</v>
      </c>
      <c r="AY427">
        <v>54</v>
      </c>
      <c r="AZ427">
        <v>2</v>
      </c>
      <c r="BA427" s="2">
        <f t="shared" si="333"/>
        <v>27</v>
      </c>
      <c r="BB427" s="6">
        <f>ROUNDUP(IF($A427=1,AY427/Pieņēmumi!$BN$39,IF($A427=2,AY427/Pieņēmumi!$BN$40,IF($A427=3,AY427/Pieņēmumi!$BN$41,AY427/Pieņēmumi!$BN$42))),$BB$10)</f>
        <v>3</v>
      </c>
      <c r="BC427" s="6">
        <f t="shared" si="317"/>
        <v>18</v>
      </c>
      <c r="BD427" s="6" t="str">
        <f>IF(AND(BC427&gt;=0,BC427&lt;Pieņēmumi!$BN$46),0,
IF(AND(BC427&gt;= Pieņēmumi!$BN$46,BC427&lt;Pieņēmumi!$BN$47), "Mikro",
IF(AND(BC427&gt;=Pieņēmumi!$BN$47,BC427&lt;Pieņēmumi!$BN$48), "Mazs",
IF(AND(BC427&gt;=Pieņēmumi!$BN$48,BC427&lt;Pieņēmumi!$BN$49), "Vidējs","Liels"))))</f>
        <v>Vidējs</v>
      </c>
      <c r="BE427" s="9">
        <f>IF(BD427="Mikro",Pieņēmumi!$BN$31*BB427*0.5,
IF(BD427="Mazs",Pieņēmumi!$BN$31*BB427,
IF(BD427="Vidējs",Pieņēmumi!$BN$32*BB427,
IF(BD427="Liels",Pieņēmumi!$BN$34*BB427,
0))))</f>
        <v>3.6821705426356592</v>
      </c>
      <c r="BF427" s="9">
        <f>IF(BD427="Mikro",Pieņēmumi!$BN$31*BB427*0.5,0)</f>
        <v>0</v>
      </c>
      <c r="BG427">
        <v>44</v>
      </c>
      <c r="BH427">
        <v>2</v>
      </c>
      <c r="BI427" s="2">
        <f t="shared" si="334"/>
        <v>22</v>
      </c>
      <c r="BJ427" s="6">
        <f>ROUNDUP(IF($A427=1,BG427/Pieņēmumi!$BY$39,IF($A427=2,BG427/Pieņēmumi!$BY$40,IF($A427=3,BG427/Pieņēmumi!$BY$41,BG427/Pieņēmumi!$BY$42))),$BJ$10)</f>
        <v>2</v>
      </c>
      <c r="BK427" s="6">
        <f t="shared" si="318"/>
        <v>22</v>
      </c>
      <c r="BL427" s="6" t="str">
        <f>IF(AND(BK427&gt;=0,BK427&lt;Pieņēmumi!$BY$46),0,
IF(AND(BK427&gt;= Pieņēmumi!$BY$46,BK427&lt;Pieņēmumi!$BY$47), "Mikro",
IF(AND(BK427&gt;=Pieņēmumi!$BY$47,BK427&lt;Pieņēmumi!$BY$48), "Mazs",
IF(AND(BK427&gt;=Pieņēmumi!$BY$48,BK427&lt;Pieņēmumi!$BY$49), "Vidējs","Liels"))))</f>
        <v>Liels</v>
      </c>
      <c r="BM427" s="9">
        <f>IF(BL427="Mikro",Pieņēmumi!$BY$31*BJ427*0.5,
IF(BL427="Mazs",Pieņēmumi!$BY$31*BJ427,
IF(BL427="Vidējs",Pieņēmumi!$BY$32*BJ427,
IF(BL427="Liels",Pieņēmumi!$BY$34*BJ427,
0))))</f>
        <v>3.3189033189033186</v>
      </c>
      <c r="BN427" s="9">
        <f>IF(BL427="Mikro",Pieņēmumi!$BY$31*BJ427*0.5,0)</f>
        <v>0</v>
      </c>
      <c r="BO427">
        <v>23</v>
      </c>
      <c r="BP427">
        <v>1</v>
      </c>
      <c r="BQ427" s="2">
        <f t="shared" si="335"/>
        <v>23</v>
      </c>
      <c r="BR427" s="6">
        <f>ROUNDUP(IF($A427=1,BO427/Pieņēmumi!$CJ$39,IF($A427=2,BO427/Pieņēmumi!$CJ$40,IF($A427=3,BO427/Pieņēmumi!$CJ$41,BO427/Pieņēmumi!$CJ$42))),$BR$10)</f>
        <v>1</v>
      </c>
      <c r="BS427" s="6">
        <f t="shared" si="319"/>
        <v>23</v>
      </c>
      <c r="BT427" s="6" t="str">
        <f>IF(AND(BS427&gt;=0,BS427&lt;Pieņēmumi!$CJ$46),0,
IF(AND(BS427&gt;= Pieņēmumi!$CJ$46,BS427&lt;Pieņēmumi!$CJ$47), "Mikro",
IF(AND(BS427&gt;=Pieņēmumi!$CJ$47,BS427&lt;Pieņēmumi!$CJ$48), "Mazs",
IF(AND(BS427&gt;=Pieņēmumi!$CJ$48,BS427&lt;Pieņēmumi!$CJ$49), "Vidējs","Liels"))))</f>
        <v>Liels</v>
      </c>
      <c r="BU427" s="9">
        <f>IF(BT427="Mikro",Pieņēmumi!$CJ$31*BR427*0.5,
IF(BT427="Mazs",Pieņēmumi!$CJ$31*BR427,
IF(BT427="Vidējs",Pieņēmumi!$CJ$32*BR427,
IF(BT427="Liels",Pieņēmumi!$CJ$34*BR427,
0))))</f>
        <v>1.6955266955266954</v>
      </c>
      <c r="BV427" s="9">
        <f>IF(BT427="Mikro",Pieņēmumi!$CJ$31*BR427*0.5,0)</f>
        <v>0</v>
      </c>
      <c r="BW427">
        <v>29</v>
      </c>
      <c r="BX427">
        <v>1</v>
      </c>
      <c r="BY427" s="2">
        <f>BW427/BX427</f>
        <v>29</v>
      </c>
      <c r="BZ427" s="6">
        <f>ROUNDUP(IF($A427=1,BW427/Pieņēmumi!$CU$42,IF($A427=2,BW427/Pieņēmumi!$CU$43,IF($A427=3,BW427/Pieņēmumi!$CU$44,BW427/Pieņēmumi!$CU$45))),$CH$10)</f>
        <v>2</v>
      </c>
      <c r="CA427" s="6">
        <f t="shared" si="320"/>
        <v>14.5</v>
      </c>
      <c r="CB427" s="6" t="str">
        <f>IF(AND(CA427&gt;=0,CA427&lt;Pieņēmumi!$CU$49),0,
IF(AND(CA427&gt;=Pieņēmumi!$CU$49,CA427&lt;Pieņēmumi!$CU$50),"Mazs",
IF(AND(CA427&gt;=Pieņēmumi!$CU$50,CA427&lt;Pieņēmumi!$CU$51),"Vidējs","Liels")))</f>
        <v>Vidējs</v>
      </c>
      <c r="CC427" s="9">
        <f>IF(CB427="Mazs",Pieņēmumi!$CU$34*BZ427,IF(CB427="Vidējs",Pieņēmumi!$CU$35*BZ427,IF(CB427="Liels",Pieņēmumi!$CU$37*BZ427,0)))</f>
        <v>2.7777777777777781</v>
      </c>
      <c r="CD427" s="9">
        <f>IF(CB427="Mazs",(Pieņēmumi!$CU$35-Pieņēmumi!$CU$34)*BZ427,0)</f>
        <v>0</v>
      </c>
      <c r="CE427">
        <v>17</v>
      </c>
      <c r="CF427">
        <v>1</v>
      </c>
      <c r="CG427" s="2">
        <f>CE427/CF427</f>
        <v>17</v>
      </c>
      <c r="CH427" s="6">
        <f>ROUNDUP(IF($A427=1,CE427/Pieņēmumi!$DE$42,IF($A427=2,CE427/Pieņēmumi!$DE$43,IF($A427=3,CE427/Pieņēmumi!$DE$44,CE427/Pieņēmumi!$DE$45))),$CH$10)</f>
        <v>1</v>
      </c>
      <c r="CI427" s="6">
        <f t="shared" si="321"/>
        <v>17</v>
      </c>
      <c r="CJ427" s="6" t="str">
        <f>IF(AND(CI427&gt;=0,CI427&lt;Pieņēmumi!$DE$49),0,
IF(AND(CI427&gt;=Pieņēmumi!$DE$49,CI427&lt;Pieņēmumi!$DE$50),"Mazs",
IF(AND(CI427&gt;=Pieņēmumi!$DE$50,CI427&lt;Pieņēmumi!$DE$51),"Vidējs","Liels")))</f>
        <v>Vidējs</v>
      </c>
      <c r="CK427" s="9">
        <f>IF(CJ427="Mazs",Pieņēmumi!$DE$34*CH427,IF(CJ427="Vidējs",Pieņēmumi!$DE$35*CH427,IF(CJ427="Liels",Pieņēmumi!$DE$37*CH427,0)))</f>
        <v>1.3888888888888891</v>
      </c>
      <c r="CL427" s="9">
        <f>IF(CJ427="Mazs",(Pieņēmumi!$DE$35-Pieņēmumi!$DE$34)*CH427,0)</f>
        <v>0</v>
      </c>
      <c r="CM427">
        <v>19</v>
      </c>
      <c r="CN427">
        <v>1</v>
      </c>
      <c r="CO427" s="2">
        <f>CM427/CN427</f>
        <v>19</v>
      </c>
      <c r="CP427" s="6">
        <f>ROUNDUP(IF($A427=1,CM427/Pieņēmumi!$DO$42,IF($A427=2,CM427/Pieņēmumi!$DO$43,IF($A427=3,CM427/Pieņēmumi!$DO$44,CM427/Pieņēmumi!$DO$45))),$CP$10)</f>
        <v>1</v>
      </c>
      <c r="CQ427" s="6">
        <f t="shared" si="322"/>
        <v>19</v>
      </c>
      <c r="CR427" s="6" t="str">
        <f>IF(AND(CQ427&gt;=0,CQ427&lt;Pieņēmumi!$DO$49),0,
IF(AND(CQ427&gt;=Pieņēmumi!$DO$49,CQ427&lt;Pieņēmumi!$DO$50),"Mazs",
IF(AND(CQ427&gt;=Pieņēmumi!$DO$50,CQ427&lt;Pieņēmumi!$DO$51),"Vidējs","Liels")))</f>
        <v>Vidējs</v>
      </c>
      <c r="CS427" s="9">
        <f>IF(CR427="Mazs",Pieņēmumi!$DO$34*CP427,IF(CR427="Vidējs",Pieņēmumi!$DO$35*CP427,IF(CR427="Liels",Pieņēmumi!$DO$37*CP427,0)))</f>
        <v>1.3888888888888891</v>
      </c>
      <c r="CT427" s="9">
        <f>IF(CR427="Mazs",(Pieņēmumi!$DO$35-Pieņēmumi!$DO$34)*CP427,0)</f>
        <v>0</v>
      </c>
      <c r="CU427" s="6">
        <f t="shared" si="323"/>
        <v>336</v>
      </c>
      <c r="CV427" s="6">
        <f t="shared" si="324"/>
        <v>15</v>
      </c>
      <c r="CW427" s="2">
        <f t="shared" si="325"/>
        <v>22.4</v>
      </c>
      <c r="CX427" t="str">
        <f t="shared" si="326"/>
        <v>Vidējā</v>
      </c>
    </row>
    <row r="428" spans="1:102" x14ac:dyDescent="0.25">
      <c r="A428" s="5">
        <v>3</v>
      </c>
      <c r="B428" s="23">
        <v>0.28064455957035173</v>
      </c>
      <c r="C428">
        <v>23</v>
      </c>
      <c r="D428">
        <v>1</v>
      </c>
      <c r="E428" s="2">
        <f t="shared" si="336"/>
        <v>23</v>
      </c>
      <c r="F428" s="6">
        <f>ROUNDUP(IF($A428=1,C428/Pieņēmumi!$B$39,IF($A428=2,C428/Pieņēmumi!$B$40,IF($A428=3,C428/Pieņēmumi!$B$41,C428/Pieņēmumi!$B$42))),$F$10)</f>
        <v>2</v>
      </c>
      <c r="G428" s="6">
        <f t="shared" si="311"/>
        <v>11.5</v>
      </c>
      <c r="H428" s="6" t="str">
        <f>IF(AND(G428&gt;=0,G428&lt;Pieņēmumi!$B$46),0,
IF(AND(G428&gt;= Pieņēmumi!$B$46,G428&lt;Pieņēmumi!$B$47), "Mikro",
IF(AND(G428&gt;=Pieņēmumi!$B$47,G428&lt;Pieņēmumi!$B$48), "Mazs",
IF(AND(G428&gt;=Pieņēmumi!$B$48,G428&lt;Pieņēmumi!$B$49), "Vidējs","Liels"))))</f>
        <v>Mazs</v>
      </c>
      <c r="I428" s="9">
        <f>IF(H428="Mikro",Pieņēmumi!$B$31*F428*0.5,
IF(H428="Mazs",Pieņēmumi!$B$31*F428,
IF(H428="Vidējs",Pieņēmumi!$B$32*F428,
IF(H428="Liels",Pieņēmumi!$B$34*F428,
0))))</f>
        <v>1.4316837846249613</v>
      </c>
      <c r="J428" s="9">
        <f>IF(H428="Mikro",Pieņēmumi!$B$31*F428*0.5,0)</f>
        <v>0</v>
      </c>
      <c r="K428">
        <v>15</v>
      </c>
      <c r="L428">
        <v>1</v>
      </c>
      <c r="M428" s="2">
        <f t="shared" si="337"/>
        <v>15</v>
      </c>
      <c r="N428" s="6">
        <f>ROUNDUP(IF($A428=1,K428/Pieņēmumi!$L$39,IF($A428=2,K428/Pieņēmumi!$L$40,IF($A428=3,K428/Pieņēmumi!$L$41,K428/Pieņēmumi!$L$42))),$N$10)</f>
        <v>1</v>
      </c>
      <c r="O428" s="6">
        <f t="shared" si="312"/>
        <v>15</v>
      </c>
      <c r="P428" s="6" t="str">
        <f>IF(AND(O428&gt;=0,O428&lt;Pieņēmumi!$L$46),0,
IF(AND(O428&gt;= Pieņēmumi!$L$46,O428&lt;Pieņēmumi!$L$47), "Mikro",
IF(AND(O428&gt;=Pieņēmumi!$L$47,O428&lt;Pieņēmumi!$L$48), "Mazs",
IF(AND(O428&gt;=Pieņēmumi!$L$48,O428&lt;Pieņēmumi!$L$49), "Vidējs","Liels"))))</f>
        <v>Vidējs</v>
      </c>
      <c r="Q428" s="9">
        <f>IF(P428="Mikro",Pieņēmumi!$L$31*N428*0.5,
IF(P428="Mazs",Pieņēmumi!$L$31*N428,
IF(P428="Vidējs",Pieņēmumi!$L$32*N428,
IF(P428="Liels",Pieņēmumi!$L$34*N428,
0))))</f>
        <v>0.83979328165374689</v>
      </c>
      <c r="R428" s="9">
        <f>IF(P428="Mikro",Pieņēmumi!$L$31*N428*0.5,0)</f>
        <v>0</v>
      </c>
      <c r="S428">
        <v>27</v>
      </c>
      <c r="T428">
        <v>1</v>
      </c>
      <c r="U428" s="2">
        <f t="shared" si="338"/>
        <v>27</v>
      </c>
      <c r="V428" s="6">
        <f>ROUNDUP(IF($A428=1,S428/Pieņēmumi!$V$39,IF($A428=2,S428/Pieņēmumi!$V$40,IF($A428=3,S428/Pieņēmumi!$V$41,S428/Pieņēmumi!$V$42))),$V$10)</f>
        <v>2</v>
      </c>
      <c r="W428" s="6">
        <f t="shared" si="313"/>
        <v>13.5</v>
      </c>
      <c r="X428" s="6" t="str">
        <f>IF(AND(W428&gt;=0,W428&lt;Pieņēmumi!$V$46),0,
IF(AND(W428&gt;= Pieņēmumi!$V$46,W428&lt;Pieņēmumi!$V$47), "Mikro",
IF(AND(W428&gt;=Pieņēmumi!$V$47,W428&lt;Pieņēmumi!$V$48), "Mazs",
IF(AND(W428&gt;=Pieņēmumi!$V$48,W428&lt;Pieņēmumi!$V$49), "Vidējs","Liels"))))</f>
        <v>Vidējs</v>
      </c>
      <c r="Y428" s="9">
        <f>IF(X428="Mikro",Pieņēmumi!$V$31*V428*0.5,
IF(X428="Mazs",Pieņēmumi!$V$31*V428,
IF(X428="Vidējs",Pieņēmumi!$V$32*V428,
IF(X428="Liels",Pieņēmumi!$V$34*V428,
0))))</f>
        <v>1.7441860465116281</v>
      </c>
      <c r="Z428" s="9">
        <f>IF(X428="Mikro",Pieņēmumi!$V$31*V428*0.5,0)</f>
        <v>0</v>
      </c>
      <c r="AA428">
        <v>14</v>
      </c>
      <c r="AB428">
        <v>1</v>
      </c>
      <c r="AC428" s="2">
        <f t="shared" si="339"/>
        <v>14</v>
      </c>
      <c r="AD428" s="6">
        <f>ROUNDUP(IF($A428=1,AA428/Pieņēmumi!$AF$39,IF($A428=2,AA428/Pieņēmumi!$AF$40,IF($A428=3,AA428/Pieņēmumi!$AF$41,AA428/Pieņēmumi!$AF$42))),$AD$10)</f>
        <v>1</v>
      </c>
      <c r="AE428" s="6">
        <f t="shared" si="314"/>
        <v>14</v>
      </c>
      <c r="AF428" s="6" t="str">
        <f>IF(AND(AE428&gt;=0,AE428&lt;Pieņēmumi!$AF$46),0,
IF(AND(AE428&gt;= Pieņēmumi!$AF$46,AE428&lt;Pieņēmumi!$AF$47), "Mikro",
IF(AND(AE428&gt;=Pieņēmumi!$AF$47,AE428&lt;Pieņēmumi!$AF$48), "Mazs",
IF(AND(AE428&gt;=Pieņēmumi!$AF$48,AE428&lt;Pieņēmumi!$AF$49), "Vidējs","Liels"))))</f>
        <v>Vidējs</v>
      </c>
      <c r="AG428" s="9">
        <f>IF(AF428="Mikro",Pieņēmumi!$AF$31*AD428*0.5,
IF(AF428="Mazs",Pieņēmumi!$AF$31*AD428,
IF(AF428="Vidējs",Pieņēmumi!$AF$32*AD428,
IF(AF428="Liels",Pieņēmumi!$AF$34*AD428,
0))))</f>
        <v>1.03359173126615</v>
      </c>
      <c r="AH428" s="9">
        <f>IF(AF428="Mikro",Pieņēmumi!$AF$31*AD428*0.5,0)</f>
        <v>0</v>
      </c>
      <c r="AI428">
        <v>23</v>
      </c>
      <c r="AJ428">
        <v>1</v>
      </c>
      <c r="AK428" s="2">
        <f t="shared" si="340"/>
        <v>23</v>
      </c>
      <c r="AL428" s="6">
        <f>ROUNDUP(IF($A428=1,AI428/Pieņēmumi!$AR$39,IF($A428=2,AI428/Pieņēmumi!$AR$40,IF($A428=3,AI428/Pieņēmumi!$AR$41,AI428/Pieņēmumi!$AR$42))),$AL$10)</f>
        <v>1</v>
      </c>
      <c r="AM428" s="6">
        <f t="shared" si="315"/>
        <v>23</v>
      </c>
      <c r="AN428" s="6" t="str">
        <f>IF(AND(AM428&gt;=0,AM428&lt;Pieņēmumi!$AR$46),0,
IF(AND(AM428&gt;= Pieņēmumi!$AR$46,AM428&lt;Pieņēmumi!$AR$47), "Mikro",
IF(AND(AM428&gt;=Pieņēmumi!$AR$47,AM428&lt;Pieņēmumi!$AR$48), "Mazs",
IF(AND(AM428&gt;=Pieņēmumi!$AR$48,AM428&lt;Pieņēmumi!$AR$49), "Vidējs","Liels"))))</f>
        <v>Liels</v>
      </c>
      <c r="AO428" s="9">
        <f>IF(AN428="Mikro",Pieņēmumi!$AR$31*AL428*0.5,
IF(AN428="Mazs",Pieņēmumi!$AR$31*AL428,
IF(AN428="Vidējs",Pieņēmumi!$AR$32*AL428,
IF(AN428="Liels",Pieņēmumi!$AR$34*AL428,
0))))</f>
        <v>1.3708513708513708</v>
      </c>
      <c r="AP428" s="9">
        <f>IF(AN428="Mikro",Pieņēmumi!$AR$31*AL428*0.5,0)</f>
        <v>0</v>
      </c>
      <c r="AQ428">
        <v>22</v>
      </c>
      <c r="AR428">
        <v>1</v>
      </c>
      <c r="AS428" s="2">
        <f>AQ428/AR428</f>
        <v>22</v>
      </c>
      <c r="AT428" s="6">
        <f>ROUNDUP(IF($A428=1,AQ428/Pieņēmumi!$BC$39,IF($A428=2,AQ428/Pieņēmumi!$BC$40,IF($A428=3,AQ428/Pieņēmumi!$BC$41,AQ428/Pieņēmumi!$BC$42))),$AT$10)</f>
        <v>1</v>
      </c>
      <c r="AU428" s="6">
        <f t="shared" si="316"/>
        <v>22</v>
      </c>
      <c r="AV428" s="6" t="str">
        <f>IF(AND(AU428&gt;=0,AU428&lt;Pieņēmumi!$BC$46),0,
IF(AND(AU428&gt;= Pieņēmumi!$BC$46,AU428&lt;Pieņēmumi!$BC$47), "Mikro",
IF(AND(AU428&gt;=Pieņēmumi!$BC$47,AU428&lt;Pieņēmumi!$BC$48), "Mazs",
IF(AND(AU428&gt;=Pieņēmumi!$BC$48,AU428&lt;Pieņēmumi!$BC$49), "Vidējs","Liels"))))</f>
        <v>Liels</v>
      </c>
      <c r="AW428" s="9">
        <f>IF(AV428="Mikro",Pieņēmumi!$BC$31*AT428*0.5,
IF(AV428="Mazs",Pieņēmumi!$BC$31*AT428,
IF(AV428="Vidējs",Pieņēmumi!$BC$32*AT428,
IF(AV428="Liels",Pieņēmumi!$BC$34*AT428,
0))))</f>
        <v>1.5151515151515151</v>
      </c>
      <c r="AX428" s="9">
        <f>IF(AV428="Mikro",Pieņēmumi!$BC$31*AT428*0.5,0)</f>
        <v>0</v>
      </c>
      <c r="AY428">
        <v>32</v>
      </c>
      <c r="AZ428">
        <v>2</v>
      </c>
      <c r="BA428" s="2">
        <f t="shared" si="333"/>
        <v>16</v>
      </c>
      <c r="BB428" s="6">
        <f>ROUNDUP(IF($A428=1,AY428/Pieņēmumi!$BN$39,IF($A428=2,AY428/Pieņēmumi!$BN$40,IF($A428=3,AY428/Pieņēmumi!$BN$41,AY428/Pieņēmumi!$BN$42))),$BB$10)</f>
        <v>2</v>
      </c>
      <c r="BC428" s="6">
        <f t="shared" si="317"/>
        <v>16</v>
      </c>
      <c r="BD428" s="6" t="str">
        <f>IF(AND(BC428&gt;=0,BC428&lt;Pieņēmumi!$BN$46),0,
IF(AND(BC428&gt;= Pieņēmumi!$BN$46,BC428&lt;Pieņēmumi!$BN$47), "Mikro",
IF(AND(BC428&gt;=Pieņēmumi!$BN$47,BC428&lt;Pieņēmumi!$BN$48), "Mazs",
IF(AND(BC428&gt;=Pieņēmumi!$BN$48,BC428&lt;Pieņēmumi!$BN$49), "Vidējs","Liels"))))</f>
        <v>Vidējs</v>
      </c>
      <c r="BE428" s="9">
        <f>IF(BD428="Mikro",Pieņēmumi!$BN$31*BB428*0.5,
IF(BD428="Mazs",Pieņēmumi!$BN$31*BB428,
IF(BD428="Vidējs",Pieņēmumi!$BN$32*BB428,
IF(BD428="Liels",Pieņēmumi!$BN$34*BB428,
0))))</f>
        <v>2.454780361757106</v>
      </c>
      <c r="BF428" s="9">
        <f>IF(BD428="Mikro",Pieņēmumi!$BN$31*BB428*0.5,0)</f>
        <v>0</v>
      </c>
      <c r="BG428">
        <v>23</v>
      </c>
      <c r="BH428">
        <v>1</v>
      </c>
      <c r="BI428" s="2">
        <f t="shared" si="334"/>
        <v>23</v>
      </c>
      <c r="BJ428" s="6">
        <f>ROUNDUP(IF($A428=1,BG428/Pieņēmumi!$BY$39,IF($A428=2,BG428/Pieņēmumi!$BY$40,IF($A428=3,BG428/Pieņēmumi!$BY$41,BG428/Pieņēmumi!$BY$42))),$BJ$10)</f>
        <v>1</v>
      </c>
      <c r="BK428" s="6">
        <f t="shared" si="318"/>
        <v>23</v>
      </c>
      <c r="BL428" s="6" t="str">
        <f>IF(AND(BK428&gt;=0,BK428&lt;Pieņēmumi!$BY$46),0,
IF(AND(BK428&gt;= Pieņēmumi!$BY$46,BK428&lt;Pieņēmumi!$BY$47), "Mikro",
IF(AND(BK428&gt;=Pieņēmumi!$BY$47,BK428&lt;Pieņēmumi!$BY$48), "Mazs",
IF(AND(BK428&gt;=Pieņēmumi!$BY$48,BK428&lt;Pieņēmumi!$BY$49), "Vidējs","Liels"))))</f>
        <v>Liels</v>
      </c>
      <c r="BM428" s="9">
        <f>IF(BL428="Mikro",Pieņēmumi!$BY$31*BJ428*0.5,
IF(BL428="Mazs",Pieņēmumi!$BY$31*BJ428,
IF(BL428="Vidējs",Pieņēmumi!$BY$32*BJ428,
IF(BL428="Liels",Pieņēmumi!$BY$34*BJ428,
0))))</f>
        <v>1.6594516594516593</v>
      </c>
      <c r="BN428" s="9">
        <f>IF(BL428="Mikro",Pieņēmumi!$BY$31*BJ428*0.5,0)</f>
        <v>0</v>
      </c>
      <c r="BO428">
        <v>21</v>
      </c>
      <c r="BP428">
        <v>1</v>
      </c>
      <c r="BQ428" s="2">
        <f t="shared" si="335"/>
        <v>21</v>
      </c>
      <c r="BR428" s="6">
        <f>ROUNDUP(IF($A428=1,BO428/Pieņēmumi!$CJ$39,IF($A428=2,BO428/Pieņēmumi!$CJ$40,IF($A428=3,BO428/Pieņēmumi!$CJ$41,BO428/Pieņēmumi!$CJ$42))),$BR$10)</f>
        <v>1</v>
      </c>
      <c r="BS428" s="6">
        <f t="shared" si="319"/>
        <v>21</v>
      </c>
      <c r="BT428" s="6" t="str">
        <f>IF(AND(BS428&gt;=0,BS428&lt;Pieņēmumi!$CJ$46),0,
IF(AND(BS428&gt;= Pieņēmumi!$CJ$46,BS428&lt;Pieņēmumi!$CJ$47), "Mikro",
IF(AND(BS428&gt;=Pieņēmumi!$CJ$47,BS428&lt;Pieņēmumi!$CJ$48), "Mazs",
IF(AND(BS428&gt;=Pieņēmumi!$CJ$48,BS428&lt;Pieņēmumi!$CJ$49), "Vidējs","Liels"))))</f>
        <v>Liels</v>
      </c>
      <c r="BU428" s="9">
        <f>IF(BT428="Mikro",Pieņēmumi!$CJ$31*BR428*0.5,
IF(BT428="Mazs",Pieņēmumi!$CJ$31*BR428,
IF(BT428="Vidējs",Pieņēmumi!$CJ$32*BR428,
IF(BT428="Liels",Pieņēmumi!$CJ$34*BR428,
0))))</f>
        <v>1.6955266955266954</v>
      </c>
      <c r="BV428" s="9">
        <f>IF(BT428="Mikro",Pieņēmumi!$CJ$31*BR428*0.5,0)</f>
        <v>0</v>
      </c>
      <c r="BW428">
        <v>14</v>
      </c>
      <c r="BX428">
        <v>1</v>
      </c>
      <c r="BY428" s="2">
        <f>BW428/BX428</f>
        <v>14</v>
      </c>
      <c r="BZ428" s="6">
        <f>ROUNDUP(IF($A428=1,BW428/Pieņēmumi!$CU$42,IF($A428=2,BW428/Pieņēmumi!$CU$43,IF($A428=3,BW428/Pieņēmumi!$CU$44,BW428/Pieņēmumi!$CU$45))),$CH$10)</f>
        <v>1</v>
      </c>
      <c r="CA428" s="6">
        <f t="shared" si="320"/>
        <v>14</v>
      </c>
      <c r="CB428" s="6" t="str">
        <f>IF(AND(CA428&gt;=0,CA428&lt;Pieņēmumi!$CU$49),0,
IF(AND(CA428&gt;=Pieņēmumi!$CU$49,CA428&lt;Pieņēmumi!$CU$50),"Mazs",
IF(AND(CA428&gt;=Pieņēmumi!$CU$50,CA428&lt;Pieņēmumi!$CU$51),"Vidējs","Liels")))</f>
        <v>Vidējs</v>
      </c>
      <c r="CC428" s="9">
        <f>IF(CB428="Mazs",Pieņēmumi!$CU$34*BZ428,IF(CB428="Vidējs",Pieņēmumi!$CU$35*BZ428,IF(CB428="Liels",Pieņēmumi!$CU$37*BZ428,0)))</f>
        <v>1.3888888888888891</v>
      </c>
      <c r="CD428" s="9">
        <f>IF(CB428="Mazs",(Pieņēmumi!$CU$35-Pieņēmumi!$CU$34)*BZ428,0)</f>
        <v>0</v>
      </c>
      <c r="CE428">
        <v>12</v>
      </c>
      <c r="CF428">
        <v>1</v>
      </c>
      <c r="CG428" s="2">
        <f>CE428/CF428</f>
        <v>12</v>
      </c>
      <c r="CH428" s="6">
        <f>ROUNDUP(IF($A428=1,CE428/Pieņēmumi!$DE$42,IF($A428=2,CE428/Pieņēmumi!$DE$43,IF($A428=3,CE428/Pieņēmumi!$DE$44,CE428/Pieņēmumi!$DE$45))),$CH$10)</f>
        <v>1</v>
      </c>
      <c r="CI428" s="6">
        <f t="shared" si="321"/>
        <v>12</v>
      </c>
      <c r="CJ428" s="6" t="str">
        <f>IF(AND(CI428&gt;=0,CI428&lt;Pieņēmumi!$DE$49),0,
IF(AND(CI428&gt;=Pieņēmumi!$DE$49,CI428&lt;Pieņēmumi!$DE$50),"Mazs",
IF(AND(CI428&gt;=Pieņēmumi!$DE$50,CI428&lt;Pieņēmumi!$DE$51),"Vidējs","Liels")))</f>
        <v>Vidējs</v>
      </c>
      <c r="CK428" s="9">
        <f>IF(CJ428="Mazs",Pieņēmumi!$DE$34*CH428,IF(CJ428="Vidējs",Pieņēmumi!$DE$35*CH428,IF(CJ428="Liels",Pieņēmumi!$DE$37*CH428,0)))</f>
        <v>1.3888888888888891</v>
      </c>
      <c r="CL428" s="9">
        <f>IF(CJ428="Mazs",(Pieņēmumi!$DE$35-Pieņēmumi!$DE$34)*CH428,0)</f>
        <v>0</v>
      </c>
      <c r="CM428">
        <v>15</v>
      </c>
      <c r="CN428">
        <v>1</v>
      </c>
      <c r="CO428" s="2">
        <f>CM428/CN428</f>
        <v>15</v>
      </c>
      <c r="CP428" s="6">
        <f>ROUNDUP(IF($A428=1,CM428/Pieņēmumi!$DO$42,IF($A428=2,CM428/Pieņēmumi!$DO$43,IF($A428=3,CM428/Pieņēmumi!$DO$44,CM428/Pieņēmumi!$DO$45))),$CP$10)</f>
        <v>1</v>
      </c>
      <c r="CQ428" s="6">
        <f t="shared" si="322"/>
        <v>15</v>
      </c>
      <c r="CR428" s="6" t="str">
        <f>IF(AND(CQ428&gt;=0,CQ428&lt;Pieņēmumi!$DO$49),0,
IF(AND(CQ428&gt;=Pieņēmumi!$DO$49,CQ428&lt;Pieņēmumi!$DO$50),"Mazs",
IF(AND(CQ428&gt;=Pieņēmumi!$DO$50,CQ428&lt;Pieņēmumi!$DO$51),"Vidējs","Liels")))</f>
        <v>Vidējs</v>
      </c>
      <c r="CS428" s="9">
        <f>IF(CR428="Mazs",Pieņēmumi!$DO$34*CP428,IF(CR428="Vidējs",Pieņēmumi!$DO$35*CP428,IF(CR428="Liels",Pieņēmumi!$DO$37*CP428,0)))</f>
        <v>1.3888888888888891</v>
      </c>
      <c r="CT428" s="9">
        <f>IF(CR428="Mazs",(Pieņēmumi!$DO$35-Pieņēmumi!$DO$34)*CP428,0)</f>
        <v>0</v>
      </c>
      <c r="CU428" s="6">
        <f t="shared" si="323"/>
        <v>241</v>
      </c>
      <c r="CV428" s="6">
        <f t="shared" si="324"/>
        <v>13</v>
      </c>
      <c r="CW428" s="2">
        <f t="shared" si="325"/>
        <v>18.53846153846154</v>
      </c>
      <c r="CX428" t="str">
        <f t="shared" si="326"/>
        <v>Vidējā</v>
      </c>
    </row>
    <row r="429" spans="1:102" x14ac:dyDescent="0.25">
      <c r="A429" s="5">
        <v>3</v>
      </c>
      <c r="B429" s="23">
        <v>0.28029938803430665</v>
      </c>
      <c r="C429">
        <v>11</v>
      </c>
      <c r="D429">
        <v>1</v>
      </c>
      <c r="E429" s="2">
        <f t="shared" si="336"/>
        <v>11</v>
      </c>
      <c r="F429" s="6">
        <f>ROUNDUP(IF($A429=1,C429/Pieņēmumi!$B$39,IF($A429=2,C429/Pieņēmumi!$B$40,IF($A429=3,C429/Pieņēmumi!$B$41,C429/Pieņēmumi!$B$42))),$F$10)</f>
        <v>1</v>
      </c>
      <c r="G429" s="6">
        <f t="shared" si="311"/>
        <v>11</v>
      </c>
      <c r="H429" s="6" t="str">
        <f>IF(AND(G429&gt;=0,G429&lt;Pieņēmumi!$B$46),0,
IF(AND(G429&gt;= Pieņēmumi!$B$46,G429&lt;Pieņēmumi!$B$47), "Mikro",
IF(AND(G429&gt;=Pieņēmumi!$B$47,G429&lt;Pieņēmumi!$B$48), "Mazs",
IF(AND(G429&gt;=Pieņēmumi!$B$48,G429&lt;Pieņēmumi!$B$49), "Vidējs","Liels"))))</f>
        <v>Mazs</v>
      </c>
      <c r="I429" s="9">
        <f>IF(H429="Mikro",Pieņēmumi!$B$31*F429*0.5,
IF(H429="Mazs",Pieņēmumi!$B$31*F429,
IF(H429="Vidējs",Pieņēmumi!$B$32*F429,
IF(H429="Liels",Pieņēmumi!$B$34*F429,
0))))</f>
        <v>0.71584189231248063</v>
      </c>
      <c r="J429" s="9">
        <f>IF(H429="Mikro",Pieņēmumi!$B$31*F429*0.5,0)</f>
        <v>0</v>
      </c>
      <c r="K429">
        <v>8</v>
      </c>
      <c r="L429">
        <v>1</v>
      </c>
      <c r="M429" s="2">
        <f t="shared" si="337"/>
        <v>8</v>
      </c>
      <c r="N429" s="6">
        <f>ROUNDUP(IF($A429=1,K429/Pieņēmumi!$L$39,IF($A429=2,K429/Pieņēmumi!$L$40,IF($A429=3,K429/Pieņēmumi!$L$41,K429/Pieņēmumi!$L$42))),$N$10)</f>
        <v>1</v>
      </c>
      <c r="O429" s="6">
        <f t="shared" si="312"/>
        <v>8</v>
      </c>
      <c r="P429" s="6" t="str">
        <f>IF(AND(O429&gt;=0,O429&lt;Pieņēmumi!$L$46),0,
IF(AND(O429&gt;= Pieņēmumi!$L$46,O429&lt;Pieņēmumi!$L$47), "Mikro",
IF(AND(O429&gt;=Pieņēmumi!$L$47,O429&lt;Pieņēmumi!$L$48), "Mazs",
IF(AND(O429&gt;=Pieņēmumi!$L$48,O429&lt;Pieņēmumi!$L$49), "Vidējs","Liels"))))</f>
        <v>Mazs</v>
      </c>
      <c r="Q429" s="9">
        <f>IF(P429="Mikro",Pieņēmumi!$L$31*N429*0.5,
IF(P429="Mazs",Pieņēmumi!$L$31*N429,
IF(P429="Vidējs",Pieņēmumi!$L$32*N429,
IF(P429="Liels",Pieņēmumi!$L$34*N429,
0))))</f>
        <v>0.7469654528478058</v>
      </c>
      <c r="R429" s="9">
        <f>IF(P429="Mikro",Pieņēmumi!$L$31*N429*0.5,0)</f>
        <v>0</v>
      </c>
      <c r="S429">
        <v>11</v>
      </c>
      <c r="T429">
        <v>1</v>
      </c>
      <c r="U429" s="2">
        <f t="shared" si="338"/>
        <v>11</v>
      </c>
      <c r="V429" s="6">
        <f>ROUNDUP(IF($A429=1,S429/Pieņēmumi!$V$39,IF($A429=2,S429/Pieņēmumi!$V$40,IF($A429=3,S429/Pieņēmumi!$V$41,S429/Pieņēmumi!$V$42))),$V$10)</f>
        <v>1</v>
      </c>
      <c r="W429" s="6">
        <f t="shared" si="313"/>
        <v>11</v>
      </c>
      <c r="X429" s="6" t="str">
        <f>IF(AND(W429&gt;=0,W429&lt;Pieņēmumi!$V$46),0,
IF(AND(W429&gt;= Pieņēmumi!$V$46,W429&lt;Pieņēmumi!$V$47), "Mikro",
IF(AND(W429&gt;=Pieņēmumi!$V$47,W429&lt;Pieņēmumi!$V$48), "Mazs",
IF(AND(W429&gt;=Pieņēmumi!$V$48,W429&lt;Pieņēmumi!$V$49), "Vidējs","Liels"))))</f>
        <v>Mazs</v>
      </c>
      <c r="Y429" s="9">
        <f>IF(X429="Mikro",Pieņēmumi!$V$31*V429*0.5,
IF(X429="Mazs",Pieņēmumi!$V$31*V429,
IF(X429="Vidējs",Pieņēmumi!$V$32*V429,
IF(X429="Liels",Pieņēmumi!$V$34*V429,
0))))</f>
        <v>0.77808901338313108</v>
      </c>
      <c r="Z429" s="9">
        <f>IF(X429="Mikro",Pieņēmumi!$V$31*V429*0.5,0)</f>
        <v>0</v>
      </c>
      <c r="AA429">
        <v>6</v>
      </c>
      <c r="AB429">
        <v>1</v>
      </c>
      <c r="AC429" s="2">
        <f t="shared" si="339"/>
        <v>6</v>
      </c>
      <c r="AD429" s="6">
        <f>ROUNDUP(IF($A429=1,AA429/Pieņēmumi!$AF$39,IF($A429=2,AA429/Pieņēmumi!$AF$40,IF($A429=3,AA429/Pieņēmumi!$AF$41,AA429/Pieņēmumi!$AF$42))),$AD$10)</f>
        <v>1</v>
      </c>
      <c r="AE429" s="6">
        <f t="shared" si="314"/>
        <v>6</v>
      </c>
      <c r="AF429" s="6" t="str">
        <f>IF(AND(AE429&gt;=0,AE429&lt;Pieņēmumi!$AF$46),0,
IF(AND(AE429&gt;= Pieņēmumi!$AF$46,AE429&lt;Pieņēmumi!$AF$47), "Mikro",
IF(AND(AE429&gt;=Pieņēmumi!$AF$47,AE429&lt;Pieņēmumi!$AF$48), "Mazs",
IF(AND(AE429&gt;=Pieņēmumi!$AF$48,AE429&lt;Pieņēmumi!$AF$49), "Vidējs","Liels"))))</f>
        <v>Mikro</v>
      </c>
      <c r="AG429" s="9">
        <f>IF(AF429="Mikro",Pieņēmumi!$AF$31*AD429*0.5,
IF(AF429="Mazs",Pieņēmumi!$AF$31*AD429,
IF(AF429="Vidējs",Pieņēmumi!$AF$32*AD429,
IF(AF429="Liels",Pieņēmumi!$AF$34*AD429,
0))))</f>
        <v>0.42016806722689076</v>
      </c>
      <c r="AH429" s="9">
        <f>IF(AF429="Mikro",Pieņēmumi!$AF$31*AD429*0.5,0)</f>
        <v>0.42016806722689076</v>
      </c>
      <c r="AI429">
        <v>13</v>
      </c>
      <c r="AJ429">
        <v>1</v>
      </c>
      <c r="AK429" s="2">
        <f t="shared" si="340"/>
        <v>13</v>
      </c>
      <c r="AL429" s="6">
        <f>ROUNDUP(IF($A429=1,AI429/Pieņēmumi!$AR$39,IF($A429=2,AI429/Pieņēmumi!$AR$40,IF($A429=3,AI429/Pieņēmumi!$AR$41,AI429/Pieņēmumi!$AR$42))),$AL$10)</f>
        <v>1</v>
      </c>
      <c r="AM429" s="6">
        <f t="shared" si="315"/>
        <v>13</v>
      </c>
      <c r="AN429" s="6" t="str">
        <f>IF(AND(AM429&gt;=0,AM429&lt;Pieņēmumi!$AR$46),0,
IF(AND(AM429&gt;= Pieņēmumi!$AR$46,AM429&lt;Pieņēmumi!$AR$47), "Mikro",
IF(AND(AM429&gt;=Pieņēmumi!$AR$47,AM429&lt;Pieņēmumi!$AR$48), "Mazs",
IF(AND(AM429&gt;=Pieņēmumi!$AR$48,AM429&lt;Pieņēmumi!$AR$49), "Vidējs","Liels"))))</f>
        <v>Vidējs</v>
      </c>
      <c r="AO429" s="9">
        <f>IF(AN429="Mikro",Pieņēmumi!$AR$31*AL429*0.5,
IF(AN429="Mazs",Pieņēmumi!$AR$31*AL429,
IF(AN429="Vidējs",Pieņēmumi!$AR$32*AL429,
IF(AN429="Liels",Pieņēmumi!$AR$34*AL429,
0))))</f>
        <v>1.0981912144702843</v>
      </c>
      <c r="AP429" s="9">
        <f>IF(AN429="Mikro",Pieņēmumi!$AR$31*AL429*0.5,0)</f>
        <v>0</v>
      </c>
      <c r="AQ429">
        <v>12</v>
      </c>
      <c r="AR429">
        <v>1</v>
      </c>
      <c r="AS429" s="2">
        <f>AQ429/AR429</f>
        <v>12</v>
      </c>
      <c r="AT429" s="6">
        <f>ROUNDUP(IF($A429=1,AQ429/Pieņēmumi!$BC$39,IF($A429=2,AQ429/Pieņēmumi!$BC$40,IF($A429=3,AQ429/Pieņēmumi!$BC$41,AQ429/Pieņēmumi!$BC$42))),$AT$10)</f>
        <v>1</v>
      </c>
      <c r="AU429" s="6">
        <f t="shared" si="316"/>
        <v>12</v>
      </c>
      <c r="AV429" s="6" t="str">
        <f>IF(AND(AU429&gt;=0,AU429&lt;Pieņēmumi!$BC$46),0,
IF(AND(AU429&gt;= Pieņēmumi!$BC$46,AU429&lt;Pieņēmumi!$BC$47), "Mikro",
IF(AND(AU429&gt;=Pieņēmumi!$BC$47,AU429&lt;Pieņēmumi!$BC$48), "Mazs",
IF(AND(AU429&gt;=Pieņēmumi!$BC$48,AU429&lt;Pieņēmumi!$BC$49), "Vidējs","Liels"))))</f>
        <v>Vidējs</v>
      </c>
      <c r="AW429" s="9">
        <f>IF(AV429="Mikro",Pieņēmumi!$BC$31*AT429*0.5,
IF(AV429="Mazs",Pieņēmumi!$BC$31*AT429,
IF(AV429="Vidējs",Pieņēmumi!$BC$32*AT429,
IF(AV429="Liels",Pieņēmumi!$BC$34*AT429,
0))))</f>
        <v>1.1627906976744187</v>
      </c>
      <c r="AX429" s="9">
        <f>IF(AV429="Mikro",Pieņēmumi!$BC$31*AT429*0.5,0)</f>
        <v>0</v>
      </c>
      <c r="AY429">
        <v>10</v>
      </c>
      <c r="AZ429">
        <v>1</v>
      </c>
      <c r="BA429" s="2">
        <f t="shared" si="333"/>
        <v>10</v>
      </c>
      <c r="BB429" s="6">
        <f>ROUNDUP(IF($A429=1,AY429/Pieņēmumi!$BN$39,IF($A429=2,AY429/Pieņēmumi!$BN$40,IF($A429=3,AY429/Pieņēmumi!$BN$41,AY429/Pieņēmumi!$BN$42))),$BB$10)</f>
        <v>1</v>
      </c>
      <c r="BC429" s="6">
        <f t="shared" si="317"/>
        <v>10</v>
      </c>
      <c r="BD429" s="6" t="str">
        <f>IF(AND(BC429&gt;=0,BC429&lt;Pieņēmumi!$BN$46),0,
IF(AND(BC429&gt;= Pieņēmumi!$BN$46,BC429&lt;Pieņēmumi!$BN$47), "Mikro",
IF(AND(BC429&gt;=Pieņēmumi!$BN$47,BC429&lt;Pieņēmumi!$BN$48), "Mazs",
IF(AND(BC429&gt;=Pieņēmumi!$BN$48,BC429&lt;Pieņēmumi!$BN$49), "Vidējs","Liels"))))</f>
        <v>Mazs</v>
      </c>
      <c r="BE429" s="9">
        <f>IF(BD429="Mikro",Pieņēmumi!$BN$31*BB429*0.5,
IF(BD429="Mazs",Pieņēmumi!$BN$31*BB429,
IF(BD429="Vidējs",Pieņēmumi!$BN$32*BB429,
IF(BD429="Liels",Pieņēmumi!$BN$34*BB429,
0))))</f>
        <v>1.0270774976657331</v>
      </c>
      <c r="BF429" s="9">
        <f>IF(BD429="Mikro",Pieņēmumi!$BN$31*BB429*0.5,0)</f>
        <v>0</v>
      </c>
      <c r="BG429">
        <v>10</v>
      </c>
      <c r="BH429">
        <v>1</v>
      </c>
      <c r="BI429" s="2">
        <f t="shared" si="334"/>
        <v>10</v>
      </c>
      <c r="BJ429" s="6">
        <f>ROUNDUP(IF($A429=1,BG429/Pieņēmumi!$BY$39,IF($A429=2,BG429/Pieņēmumi!$BY$40,IF($A429=3,BG429/Pieņēmumi!$BY$41,BG429/Pieņēmumi!$BY$42))),$BJ$10)</f>
        <v>1</v>
      </c>
      <c r="BK429" s="6">
        <f t="shared" si="318"/>
        <v>10</v>
      </c>
      <c r="BL429" s="6" t="str">
        <f>IF(AND(BK429&gt;=0,BK429&lt;Pieņēmumi!$BY$46),0,
IF(AND(BK429&gt;= Pieņēmumi!$BY$46,BK429&lt;Pieņēmumi!$BY$47), "Mikro",
IF(AND(BK429&gt;=Pieņēmumi!$BY$47,BK429&lt;Pieņēmumi!$BY$48), "Mazs",
IF(AND(BK429&gt;=Pieņēmumi!$BY$48,BK429&lt;Pieņēmumi!$BY$49), "Vidējs","Liels"))))</f>
        <v>Mazs</v>
      </c>
      <c r="BM429" s="9">
        <f>IF(BL429="Mikro",Pieņēmumi!$BY$31*BJ429*0.5,
IF(BL429="Mazs",Pieņēmumi!$BY$31*BJ429,
IF(BL429="Vidējs",Pieņēmumi!$BY$32*BJ429,
IF(BL429="Liels",Pieņēmumi!$BY$34*BJ429,
0))))</f>
        <v>1.0893246187363834</v>
      </c>
      <c r="BN429" s="9">
        <f>IF(BL429="Mikro",Pieņēmumi!$BY$31*BJ429*0.5,0)</f>
        <v>0</v>
      </c>
      <c r="BO429">
        <v>5</v>
      </c>
      <c r="BP429">
        <v>1</v>
      </c>
      <c r="BQ429" s="2">
        <f t="shared" si="335"/>
        <v>5</v>
      </c>
      <c r="BR429" s="6">
        <f>ROUNDUP(IF($A429=1,BO429/Pieņēmumi!$CJ$39,IF($A429=2,BO429/Pieņēmumi!$CJ$40,IF($A429=3,BO429/Pieņēmumi!$CJ$41,BO429/Pieņēmumi!$CJ$42))),$BR$10)</f>
        <v>1</v>
      </c>
      <c r="BS429" s="6">
        <f t="shared" si="319"/>
        <v>5</v>
      </c>
      <c r="BT429" s="6" t="str">
        <f>IF(AND(BS429&gt;=0,BS429&lt;Pieņēmumi!$CJ$46),0,
IF(AND(BS429&gt;= Pieņēmumi!$CJ$46,BS429&lt;Pieņēmumi!$CJ$47), "Mikro",
IF(AND(BS429&gt;=Pieņēmumi!$CJ$47,BS429&lt;Pieņēmumi!$CJ$48), "Mazs",
IF(AND(BS429&gt;=Pieņēmumi!$CJ$48,BS429&lt;Pieņēmumi!$CJ$49), "Vidējs","Liels"))))</f>
        <v>Mikro</v>
      </c>
      <c r="BU429" s="9">
        <f>IF(BT429="Mikro",Pieņēmumi!$CJ$31*BR429*0.5,
IF(BT429="Mazs",Pieņēmumi!$CJ$31*BR429,
IF(BT429="Vidējs",Pieņēmumi!$CJ$32*BR429,
IF(BT429="Liels",Pieņēmumi!$CJ$34*BR429,
0))))</f>
        <v>0.54466230936819171</v>
      </c>
      <c r="BV429" s="9">
        <f>IF(BT429="Mikro",Pieņēmumi!$CJ$31*BR429*0.5,0)</f>
        <v>0.54466230936819171</v>
      </c>
      <c r="BW429">
        <v>0</v>
      </c>
      <c r="BX429">
        <v>0</v>
      </c>
      <c r="BY429" s="2">
        <v>0</v>
      </c>
      <c r="BZ429" s="6">
        <f>ROUNDUP(IF($A429=1,BW429/Pieņēmumi!$CU$42,IF($A429=2,BW429/Pieņēmumi!$CU$43,IF($A429=3,BW429/Pieņēmumi!$CU$44,BW429/Pieņēmumi!$CU$45))),$CH$10)</f>
        <v>0</v>
      </c>
      <c r="CA429" s="6">
        <f t="shared" si="320"/>
        <v>0</v>
      </c>
      <c r="CB429" s="6">
        <f>IF(AND(CA429&gt;=0,CA429&lt;Pieņēmumi!$CU$49),0,
IF(AND(CA429&gt;=Pieņēmumi!$CU$49,CA429&lt;Pieņēmumi!$CU$50),"Mazs",
IF(AND(CA429&gt;=Pieņēmumi!$CU$50,CA429&lt;Pieņēmumi!$CU$51),"Vidējs","Liels")))</f>
        <v>0</v>
      </c>
      <c r="CC429" s="9">
        <f>IF(CB429="Mazs",Pieņēmumi!$CU$34*BZ429,IF(CB429="Vidējs",Pieņēmumi!$CU$35*BZ429,IF(CB429="Liels",Pieņēmumi!$CU$37*BZ429,0)))</f>
        <v>0</v>
      </c>
      <c r="CD429" s="9">
        <f>IF(CB429="Mazs",(Pieņēmumi!$CU$35-Pieņēmumi!$CU$34)*BZ429,0)</f>
        <v>0</v>
      </c>
      <c r="CE429">
        <v>0</v>
      </c>
      <c r="CF429">
        <v>0</v>
      </c>
      <c r="CG429" s="2">
        <v>0</v>
      </c>
      <c r="CH429" s="6">
        <f>ROUNDUP(IF($A429=1,CE429/Pieņēmumi!$DE$42,IF($A429=2,CE429/Pieņēmumi!$DE$43,IF($A429=3,CE429/Pieņēmumi!$DE$44,CE429/Pieņēmumi!$DE$45))),$CH$10)</f>
        <v>0</v>
      </c>
      <c r="CI429" s="6">
        <f t="shared" si="321"/>
        <v>0</v>
      </c>
      <c r="CJ429" s="6">
        <f>IF(AND(CI429&gt;=0,CI429&lt;Pieņēmumi!$DE$49),0,
IF(AND(CI429&gt;=Pieņēmumi!$DE$49,CI429&lt;Pieņēmumi!$DE$50),"Mazs",
IF(AND(CI429&gt;=Pieņēmumi!$DE$50,CI429&lt;Pieņēmumi!$DE$51),"Vidējs","Liels")))</f>
        <v>0</v>
      </c>
      <c r="CK429" s="9">
        <f>IF(CJ429="Mazs",Pieņēmumi!$DE$34*CH429,IF(CJ429="Vidējs",Pieņēmumi!$DE$35*CH429,IF(CJ429="Liels",Pieņēmumi!$DE$37*CH429,0)))</f>
        <v>0</v>
      </c>
      <c r="CL429" s="9">
        <f>IF(CJ429="Mazs",(Pieņēmumi!$DE$35-Pieņēmumi!$DE$34)*CH429,0)</f>
        <v>0</v>
      </c>
      <c r="CM429">
        <v>0</v>
      </c>
      <c r="CN429">
        <v>0</v>
      </c>
      <c r="CO429" s="2">
        <v>0</v>
      </c>
      <c r="CP429" s="6">
        <f>ROUNDUP(IF($A429=1,CM429/Pieņēmumi!$DO$42,IF($A429=2,CM429/Pieņēmumi!$DO$43,IF($A429=3,CM429/Pieņēmumi!$DO$44,CM429/Pieņēmumi!$DO$45))),$CP$10)</f>
        <v>0</v>
      </c>
      <c r="CQ429" s="6">
        <f t="shared" si="322"/>
        <v>0</v>
      </c>
      <c r="CR429" s="6">
        <f>IF(AND(CQ429&gt;=0,CQ429&lt;Pieņēmumi!$DO$49),0,
IF(AND(CQ429&gt;=Pieņēmumi!$DO$49,CQ429&lt;Pieņēmumi!$DO$50),"Mazs",
IF(AND(CQ429&gt;=Pieņēmumi!$DO$50,CQ429&lt;Pieņēmumi!$DO$51),"Vidējs","Liels")))</f>
        <v>0</v>
      </c>
      <c r="CS429" s="9">
        <f>IF(CR429="Mazs",Pieņēmumi!$DO$34*CP429,IF(CR429="Vidējs",Pieņēmumi!$DO$35*CP429,IF(CR429="Liels",Pieņēmumi!$DO$37*CP429,0)))</f>
        <v>0</v>
      </c>
      <c r="CT429" s="9">
        <f>IF(CR429="Mazs",(Pieņēmumi!$DO$35-Pieņēmumi!$DO$34)*CP429,0)</f>
        <v>0</v>
      </c>
      <c r="CU429" s="6">
        <f t="shared" si="323"/>
        <v>86</v>
      </c>
      <c r="CV429" s="6">
        <f t="shared" si="324"/>
        <v>9</v>
      </c>
      <c r="CW429" s="2">
        <f t="shared" si="325"/>
        <v>9.5555555555555554</v>
      </c>
      <c r="CX429" t="str">
        <f t="shared" si="326"/>
        <v>Mazā</v>
      </c>
    </row>
    <row r="430" spans="1:102" x14ac:dyDescent="0.25">
      <c r="A430" s="5">
        <v>3</v>
      </c>
      <c r="B430" s="23">
        <v>0.27997782839570584</v>
      </c>
      <c r="C430">
        <v>4</v>
      </c>
      <c r="D430">
        <v>1</v>
      </c>
      <c r="E430" s="2">
        <f t="shared" si="336"/>
        <v>4</v>
      </c>
      <c r="F430" s="6">
        <f>ROUNDUP(IF($A430=1,C430/Pieņēmumi!$B$39,IF($A430=2,C430/Pieņēmumi!$B$40,IF($A430=3,C430/Pieņēmumi!$B$41,C430/Pieņēmumi!$B$42))),$F$10)</f>
        <v>1</v>
      </c>
      <c r="G430" s="6">
        <f t="shared" si="311"/>
        <v>4</v>
      </c>
      <c r="H430" s="6" t="str">
        <f>IF(AND(G430&gt;=0,G430&lt;Pieņēmumi!$B$46),0,
IF(AND(G430&gt;= Pieņēmumi!$B$46,G430&lt;Pieņēmumi!$B$47), "Mikro",
IF(AND(G430&gt;=Pieņēmumi!$B$47,G430&lt;Pieņēmumi!$B$48), "Mazs",
IF(AND(G430&gt;=Pieņēmumi!$B$48,G430&lt;Pieņēmumi!$B$49), "Vidējs","Liels"))))</f>
        <v>Mikro</v>
      </c>
      <c r="I430" s="9">
        <f>IF(H430="Mikro",Pieņēmumi!$B$31*F430*0.5,
IF(H430="Mazs",Pieņēmumi!$B$31*F430,
IF(H430="Vidējs",Pieņēmumi!$B$32*F430,
IF(H430="Liels",Pieņēmumi!$B$34*F430,
0))))</f>
        <v>0.35792094615624032</v>
      </c>
      <c r="J430" s="9">
        <f>IF(H430="Mikro",Pieņēmumi!$B$31*F430*0.5,0)</f>
        <v>0.35792094615624032</v>
      </c>
      <c r="K430">
        <v>7</v>
      </c>
      <c r="L430">
        <v>1</v>
      </c>
      <c r="M430" s="2">
        <f t="shared" si="337"/>
        <v>7</v>
      </c>
      <c r="N430" s="6">
        <f>ROUNDUP(IF($A430=1,K430/Pieņēmumi!$L$39,IF($A430=2,K430/Pieņēmumi!$L$40,IF($A430=3,K430/Pieņēmumi!$L$41,K430/Pieņēmumi!$L$42))),$N$10)</f>
        <v>1</v>
      </c>
      <c r="O430" s="6">
        <f t="shared" si="312"/>
        <v>7</v>
      </c>
      <c r="P430" s="6" t="str">
        <f>IF(AND(O430&gt;=0,O430&lt;Pieņēmumi!$L$46),0,
IF(AND(O430&gt;= Pieņēmumi!$L$46,O430&lt;Pieņēmumi!$L$47), "Mikro",
IF(AND(O430&gt;=Pieņēmumi!$L$47,O430&lt;Pieņēmumi!$L$48), "Mazs",
IF(AND(O430&gt;=Pieņēmumi!$L$48,O430&lt;Pieņēmumi!$L$49), "Vidējs","Liels"))))</f>
        <v>Mikro</v>
      </c>
      <c r="Q430" s="9">
        <f>IF(P430="Mikro",Pieņēmumi!$L$31*N430*0.5,
IF(P430="Mazs",Pieņēmumi!$L$31*N430,
IF(P430="Vidējs",Pieņēmumi!$L$32*N430,
IF(P430="Liels",Pieņēmumi!$L$34*N430,
0))))</f>
        <v>0.3734827264239029</v>
      </c>
      <c r="R430" s="9">
        <f>IF(P430="Mikro",Pieņēmumi!$L$31*N430*0.5,0)</f>
        <v>0.3734827264239029</v>
      </c>
      <c r="S430">
        <v>2</v>
      </c>
      <c r="T430">
        <v>1</v>
      </c>
      <c r="U430" s="2">
        <f t="shared" si="338"/>
        <v>2</v>
      </c>
      <c r="V430" s="6">
        <f>ROUNDUP(IF($A430=1,S430/Pieņēmumi!$V$39,IF($A430=2,S430/Pieņēmumi!$V$40,IF($A430=3,S430/Pieņēmumi!$V$41,S430/Pieņēmumi!$V$42))),$V$10)</f>
        <v>1</v>
      </c>
      <c r="W430" s="6">
        <f t="shared" si="313"/>
        <v>2</v>
      </c>
      <c r="X430" s="6" t="str">
        <f>IF(AND(W430&gt;=0,W430&lt;Pieņēmumi!$V$46),0,
IF(AND(W430&gt;= Pieņēmumi!$V$46,W430&lt;Pieņēmumi!$V$47), "Mikro",
IF(AND(W430&gt;=Pieņēmumi!$V$47,W430&lt;Pieņēmumi!$V$48), "Mazs",
IF(AND(W430&gt;=Pieņēmumi!$V$48,W430&lt;Pieņēmumi!$V$49), "Vidējs","Liels"))))</f>
        <v>Mikro</v>
      </c>
      <c r="Y430" s="9">
        <f>IF(X430="Mikro",Pieņēmumi!$V$31*V430*0.5,
IF(X430="Mazs",Pieņēmumi!$V$31*V430,
IF(X430="Vidējs",Pieņēmumi!$V$32*V430,
IF(X430="Liels",Pieņēmumi!$V$34*V430,
0))))</f>
        <v>0.38904450669156554</v>
      </c>
      <c r="Z430" s="9">
        <f>IF(X430="Mikro",Pieņēmumi!$V$31*V430*0.5,0)</f>
        <v>0.38904450669156554</v>
      </c>
      <c r="AA430">
        <v>4</v>
      </c>
      <c r="AB430">
        <v>1</v>
      </c>
      <c r="AC430" s="2">
        <f t="shared" si="339"/>
        <v>4</v>
      </c>
      <c r="AD430" s="6">
        <f>ROUNDUP(IF($A430=1,AA430/Pieņēmumi!$AF$39,IF($A430=2,AA430/Pieņēmumi!$AF$40,IF($A430=3,AA430/Pieņēmumi!$AF$41,AA430/Pieņēmumi!$AF$42))),$AD$10)</f>
        <v>1</v>
      </c>
      <c r="AE430" s="6">
        <f t="shared" si="314"/>
        <v>4</v>
      </c>
      <c r="AF430" s="6" t="str">
        <f>IF(AND(AE430&gt;=0,AE430&lt;Pieņēmumi!$AF$46),0,
IF(AND(AE430&gt;= Pieņēmumi!$AF$46,AE430&lt;Pieņēmumi!$AF$47), "Mikro",
IF(AND(AE430&gt;=Pieņēmumi!$AF$47,AE430&lt;Pieņēmumi!$AF$48), "Mazs",
IF(AND(AE430&gt;=Pieņēmumi!$AF$48,AE430&lt;Pieņēmumi!$AF$49), "Vidējs","Liels"))))</f>
        <v>Mikro</v>
      </c>
      <c r="AG430" s="9">
        <f>IF(AF430="Mikro",Pieņēmumi!$AF$31*AD430*0.5,
IF(AF430="Mazs",Pieņēmumi!$AF$31*AD430,
IF(AF430="Vidējs",Pieņēmumi!$AF$32*AD430,
IF(AF430="Liels",Pieņēmumi!$AF$34*AD430,
0))))</f>
        <v>0.42016806722689076</v>
      </c>
      <c r="AH430" s="9">
        <f>IF(AF430="Mikro",Pieņēmumi!$AF$31*AD430*0.5,0)</f>
        <v>0.42016806722689076</v>
      </c>
      <c r="AI430">
        <v>9</v>
      </c>
      <c r="AJ430">
        <v>1</v>
      </c>
      <c r="AK430" s="2">
        <f t="shared" si="340"/>
        <v>9</v>
      </c>
      <c r="AL430" s="6">
        <f>ROUNDUP(IF($A430=1,AI430/Pieņēmumi!$AR$39,IF($A430=2,AI430/Pieņēmumi!$AR$40,IF($A430=3,AI430/Pieņēmumi!$AR$41,AI430/Pieņēmumi!$AR$42))),$AL$10)</f>
        <v>1</v>
      </c>
      <c r="AM430" s="6">
        <f t="shared" si="315"/>
        <v>9</v>
      </c>
      <c r="AN430" s="6" t="str">
        <f>IF(AND(AM430&gt;=0,AM430&lt;Pieņēmumi!$AR$46),0,
IF(AND(AM430&gt;= Pieņēmumi!$AR$46,AM430&lt;Pieņēmumi!$AR$47), "Mikro",
IF(AND(AM430&gt;=Pieņēmumi!$AR$47,AM430&lt;Pieņēmumi!$AR$48), "Mazs",
IF(AND(AM430&gt;=Pieņēmumi!$AR$48,AM430&lt;Pieņēmumi!$AR$49), "Vidējs","Liels"))))</f>
        <v>Mazs</v>
      </c>
      <c r="AO430" s="9">
        <f>IF(AN430="Mikro",Pieņēmumi!$AR$31*AL430*0.5,
IF(AN430="Mazs",Pieņēmumi!$AR$31*AL430,
IF(AN430="Vidējs",Pieņēmumi!$AR$32*AL430,
IF(AN430="Liels",Pieņēmumi!$AR$34*AL430,
0))))</f>
        <v>0.90258325552443208</v>
      </c>
      <c r="AP430" s="9">
        <f>IF(AN430="Mikro",Pieņēmumi!$AR$31*AL430*0.5,0)</f>
        <v>0</v>
      </c>
      <c r="AQ430">
        <v>7</v>
      </c>
      <c r="AR430">
        <v>1</v>
      </c>
      <c r="AS430" s="2">
        <f>AQ430/AR430</f>
        <v>7</v>
      </c>
      <c r="AT430" s="6">
        <f>ROUNDUP(IF($A430=1,AQ430/Pieņēmumi!$BC$39,IF($A430=2,AQ430/Pieņēmumi!$BC$40,IF($A430=3,AQ430/Pieņēmumi!$BC$41,AQ430/Pieņēmumi!$BC$42))),$AT$10)</f>
        <v>1</v>
      </c>
      <c r="AU430" s="6">
        <f t="shared" si="316"/>
        <v>7</v>
      </c>
      <c r="AV430" s="6" t="str">
        <f>IF(AND(AU430&gt;=0,AU430&lt;Pieņēmumi!$BC$46),0,
IF(AND(AU430&gt;= Pieņēmumi!$BC$46,AU430&lt;Pieņēmumi!$BC$47), "Mikro",
IF(AND(AU430&gt;=Pieņēmumi!$BC$47,AU430&lt;Pieņēmumi!$BC$48), "Mazs",
IF(AND(AU430&gt;=Pieņēmumi!$BC$48,AU430&lt;Pieņēmumi!$BC$49), "Vidējs","Liels"))))</f>
        <v>Mikro</v>
      </c>
      <c r="AW430" s="9">
        <f>IF(AV430="Mikro",Pieņēmumi!$BC$31*AT430*0.5,
IF(AV430="Mazs",Pieņēmumi!$BC$31*AT430,
IF(AV430="Vidējs",Pieņēmumi!$BC$32*AT430,
IF(AV430="Liels",Pieņēmumi!$BC$34*AT430,
0))))</f>
        <v>0.48241518829754126</v>
      </c>
      <c r="AX430" s="9">
        <f>IF(AV430="Mikro",Pieņēmumi!$BC$31*AT430*0.5,0)</f>
        <v>0.48241518829754126</v>
      </c>
      <c r="AY430">
        <v>5</v>
      </c>
      <c r="AZ430">
        <v>1</v>
      </c>
      <c r="BA430" s="2">
        <f t="shared" si="333"/>
        <v>5</v>
      </c>
      <c r="BB430" s="6">
        <f>ROUNDUP(IF($A430=1,AY430/Pieņēmumi!$BN$39,IF($A430=2,AY430/Pieņēmumi!$BN$40,IF($A430=3,AY430/Pieņēmumi!$BN$41,AY430/Pieņēmumi!$BN$42))),$BB$10)</f>
        <v>1</v>
      </c>
      <c r="BC430" s="6">
        <f t="shared" si="317"/>
        <v>5</v>
      </c>
      <c r="BD430" s="6" t="str">
        <f>IF(AND(BC430&gt;=0,BC430&lt;Pieņēmumi!$BN$46),0,
IF(AND(BC430&gt;= Pieņēmumi!$BN$46,BC430&lt;Pieņēmumi!$BN$47), "Mikro",
IF(AND(BC430&gt;=Pieņēmumi!$BN$47,BC430&lt;Pieņēmumi!$BN$48), "Mazs",
IF(AND(BC430&gt;=Pieņēmumi!$BN$48,BC430&lt;Pieņēmumi!$BN$49), "Vidējs","Liels"))))</f>
        <v>Mikro</v>
      </c>
      <c r="BE430" s="9">
        <f>IF(BD430="Mikro",Pieņēmumi!$BN$31*BB430*0.5,
IF(BD430="Mazs",Pieņēmumi!$BN$31*BB430,
IF(BD430="Vidējs",Pieņēmumi!$BN$32*BB430,
IF(BD430="Liels",Pieņēmumi!$BN$34*BB430,
0))))</f>
        <v>0.51353874883286654</v>
      </c>
      <c r="BF430" s="9">
        <f>IF(BD430="Mikro",Pieņēmumi!$BN$31*BB430*0.5,0)</f>
        <v>0.51353874883286654</v>
      </c>
      <c r="BG430">
        <v>3</v>
      </c>
      <c r="BH430">
        <v>1</v>
      </c>
      <c r="BI430" s="2">
        <f t="shared" si="334"/>
        <v>3</v>
      </c>
      <c r="BJ430" s="6">
        <f>ROUNDUP(IF($A430=1,BG430/Pieņēmumi!$BY$39,IF($A430=2,BG430/Pieņēmumi!$BY$40,IF($A430=3,BG430/Pieņēmumi!$BY$41,BG430/Pieņēmumi!$BY$42))),$BJ$10)</f>
        <v>1</v>
      </c>
      <c r="BK430" s="6">
        <f t="shared" si="318"/>
        <v>3</v>
      </c>
      <c r="BL430" s="6" t="str">
        <f>IF(AND(BK430&gt;=0,BK430&lt;Pieņēmumi!$BY$46),0,
IF(AND(BK430&gt;= Pieņēmumi!$BY$46,BK430&lt;Pieņēmumi!$BY$47), "Mikro",
IF(AND(BK430&gt;=Pieņēmumi!$BY$47,BK430&lt;Pieņēmumi!$BY$48), "Mazs",
IF(AND(BK430&gt;=Pieņēmumi!$BY$48,BK430&lt;Pieņēmumi!$BY$49), "Vidējs","Liels"))))</f>
        <v>Mikro</v>
      </c>
      <c r="BM430" s="9">
        <f>IF(BL430="Mikro",Pieņēmumi!$BY$31*BJ430*0.5,
IF(BL430="Mazs",Pieņēmumi!$BY$31*BJ430,
IF(BL430="Vidējs",Pieņēmumi!$BY$32*BJ430,
IF(BL430="Liels",Pieņēmumi!$BY$34*BJ430,
0))))</f>
        <v>0.54466230936819171</v>
      </c>
      <c r="BN430" s="9">
        <f>IF(BL430="Mikro",Pieņēmumi!$BY$31*BJ430*0.5,0)</f>
        <v>0.54466230936819171</v>
      </c>
      <c r="BO430">
        <v>4</v>
      </c>
      <c r="BP430">
        <v>1</v>
      </c>
      <c r="BQ430" s="2">
        <f t="shared" si="335"/>
        <v>4</v>
      </c>
      <c r="BR430" s="6">
        <f>ROUNDUP(IF($A430=1,BO430/Pieņēmumi!$CJ$39,IF($A430=2,BO430/Pieņēmumi!$CJ$40,IF($A430=3,BO430/Pieņēmumi!$CJ$41,BO430/Pieņēmumi!$CJ$42))),$BR$10)</f>
        <v>1</v>
      </c>
      <c r="BS430" s="6">
        <f t="shared" si="319"/>
        <v>4</v>
      </c>
      <c r="BT430" s="6" t="str">
        <f>IF(AND(BS430&gt;=0,BS430&lt;Pieņēmumi!$CJ$46),0,
IF(AND(BS430&gt;= Pieņēmumi!$CJ$46,BS430&lt;Pieņēmumi!$CJ$47), "Mikro",
IF(AND(BS430&gt;=Pieņēmumi!$CJ$47,BS430&lt;Pieņēmumi!$CJ$48), "Mazs",
IF(AND(BS430&gt;=Pieņēmumi!$CJ$48,BS430&lt;Pieņēmumi!$CJ$49), "Vidējs","Liels"))))</f>
        <v>Mikro</v>
      </c>
      <c r="BU430" s="9">
        <f>IF(BT430="Mikro",Pieņēmumi!$CJ$31*BR430*0.5,
IF(BT430="Mazs",Pieņēmumi!$CJ$31*BR430,
IF(BT430="Vidējs",Pieņēmumi!$CJ$32*BR430,
IF(BT430="Liels",Pieņēmumi!$CJ$34*BR430,
0))))</f>
        <v>0.54466230936819171</v>
      </c>
      <c r="BV430" s="9">
        <f>IF(BT430="Mikro",Pieņēmumi!$CJ$31*BR430*0.5,0)</f>
        <v>0.54466230936819171</v>
      </c>
      <c r="BW430">
        <v>0</v>
      </c>
      <c r="BX430">
        <v>0</v>
      </c>
      <c r="BY430" s="2">
        <v>0</v>
      </c>
      <c r="BZ430" s="6">
        <f>ROUNDUP(IF($A430=1,BW430/Pieņēmumi!$CU$42,IF($A430=2,BW430/Pieņēmumi!$CU$43,IF($A430=3,BW430/Pieņēmumi!$CU$44,BW430/Pieņēmumi!$CU$45))),$CH$10)</f>
        <v>0</v>
      </c>
      <c r="CA430" s="6">
        <f t="shared" si="320"/>
        <v>0</v>
      </c>
      <c r="CB430" s="6">
        <f>IF(AND(CA430&gt;=0,CA430&lt;Pieņēmumi!$CU$49),0,
IF(AND(CA430&gt;=Pieņēmumi!$CU$49,CA430&lt;Pieņēmumi!$CU$50),"Mazs",
IF(AND(CA430&gt;=Pieņēmumi!$CU$50,CA430&lt;Pieņēmumi!$CU$51),"Vidējs","Liels")))</f>
        <v>0</v>
      </c>
      <c r="CC430" s="9">
        <f>IF(CB430="Mazs",Pieņēmumi!$CU$34*BZ430,IF(CB430="Vidējs",Pieņēmumi!$CU$35*BZ430,IF(CB430="Liels",Pieņēmumi!$CU$37*BZ430,0)))</f>
        <v>0</v>
      </c>
      <c r="CD430" s="9">
        <f>IF(CB430="Mazs",(Pieņēmumi!$CU$35-Pieņēmumi!$CU$34)*BZ430,0)</f>
        <v>0</v>
      </c>
      <c r="CE430">
        <v>0</v>
      </c>
      <c r="CF430">
        <v>0</v>
      </c>
      <c r="CG430" s="2">
        <v>0</v>
      </c>
      <c r="CH430" s="6">
        <f>ROUNDUP(IF($A430=1,CE430/Pieņēmumi!$DE$42,IF($A430=2,CE430/Pieņēmumi!$DE$43,IF($A430=3,CE430/Pieņēmumi!$DE$44,CE430/Pieņēmumi!$DE$45))),$CH$10)</f>
        <v>0</v>
      </c>
      <c r="CI430" s="6">
        <f t="shared" si="321"/>
        <v>0</v>
      </c>
      <c r="CJ430" s="6">
        <f>IF(AND(CI430&gt;=0,CI430&lt;Pieņēmumi!$DE$49),0,
IF(AND(CI430&gt;=Pieņēmumi!$DE$49,CI430&lt;Pieņēmumi!$DE$50),"Mazs",
IF(AND(CI430&gt;=Pieņēmumi!$DE$50,CI430&lt;Pieņēmumi!$DE$51),"Vidējs","Liels")))</f>
        <v>0</v>
      </c>
      <c r="CK430" s="9">
        <f>IF(CJ430="Mazs",Pieņēmumi!$DE$34*CH430,IF(CJ430="Vidējs",Pieņēmumi!$DE$35*CH430,IF(CJ430="Liels",Pieņēmumi!$DE$37*CH430,0)))</f>
        <v>0</v>
      </c>
      <c r="CL430" s="9">
        <f>IF(CJ430="Mazs",(Pieņēmumi!$DE$35-Pieņēmumi!$DE$34)*CH430,0)</f>
        <v>0</v>
      </c>
      <c r="CM430">
        <v>0</v>
      </c>
      <c r="CN430">
        <v>0</v>
      </c>
      <c r="CO430" s="2">
        <v>0</v>
      </c>
      <c r="CP430" s="6">
        <f>ROUNDUP(IF($A430=1,CM430/Pieņēmumi!$DO$42,IF($A430=2,CM430/Pieņēmumi!$DO$43,IF($A430=3,CM430/Pieņēmumi!$DO$44,CM430/Pieņēmumi!$DO$45))),$CP$10)</f>
        <v>0</v>
      </c>
      <c r="CQ430" s="6">
        <f t="shared" si="322"/>
        <v>0</v>
      </c>
      <c r="CR430" s="6">
        <f>IF(AND(CQ430&gt;=0,CQ430&lt;Pieņēmumi!$DO$49),0,
IF(AND(CQ430&gt;=Pieņēmumi!$DO$49,CQ430&lt;Pieņēmumi!$DO$50),"Mazs",
IF(AND(CQ430&gt;=Pieņēmumi!$DO$50,CQ430&lt;Pieņēmumi!$DO$51),"Vidējs","Liels")))</f>
        <v>0</v>
      </c>
      <c r="CS430" s="9">
        <f>IF(CR430="Mazs",Pieņēmumi!$DO$34*CP430,IF(CR430="Vidējs",Pieņēmumi!$DO$35*CP430,IF(CR430="Liels",Pieņēmumi!$DO$37*CP430,0)))</f>
        <v>0</v>
      </c>
      <c r="CT430" s="9">
        <f>IF(CR430="Mazs",(Pieņēmumi!$DO$35-Pieņēmumi!$DO$34)*CP430,0)</f>
        <v>0</v>
      </c>
      <c r="CU430" s="6">
        <f t="shared" si="323"/>
        <v>45</v>
      </c>
      <c r="CV430" s="6">
        <f t="shared" si="324"/>
        <v>9</v>
      </c>
      <c r="CW430" s="2">
        <f t="shared" si="325"/>
        <v>5</v>
      </c>
      <c r="CX430" t="str">
        <f t="shared" si="326"/>
        <v>Mazā</v>
      </c>
    </row>
    <row r="431" spans="1:102" x14ac:dyDescent="0.25">
      <c r="A431" s="5">
        <v>3</v>
      </c>
      <c r="B431" s="23">
        <v>0.27814917519628424</v>
      </c>
      <c r="C431">
        <v>23</v>
      </c>
      <c r="D431">
        <v>1</v>
      </c>
      <c r="E431" s="2">
        <f t="shared" si="336"/>
        <v>23</v>
      </c>
      <c r="F431" s="6">
        <f>ROUNDUP(IF($A431=1,C431/Pieņēmumi!$B$39,IF($A431=2,C431/Pieņēmumi!$B$40,IF($A431=3,C431/Pieņēmumi!$B$41,C431/Pieņēmumi!$B$42))),$F$10)</f>
        <v>2</v>
      </c>
      <c r="G431" s="6">
        <f t="shared" si="311"/>
        <v>11.5</v>
      </c>
      <c r="H431" s="6" t="str">
        <f>IF(AND(G431&gt;=0,G431&lt;Pieņēmumi!$B$46),0,
IF(AND(G431&gt;= Pieņēmumi!$B$46,G431&lt;Pieņēmumi!$B$47), "Mikro",
IF(AND(G431&gt;=Pieņēmumi!$B$47,G431&lt;Pieņēmumi!$B$48), "Mazs",
IF(AND(G431&gt;=Pieņēmumi!$B$48,G431&lt;Pieņēmumi!$B$49), "Vidējs","Liels"))))</f>
        <v>Mazs</v>
      </c>
      <c r="I431" s="9">
        <f>IF(H431="Mikro",Pieņēmumi!$B$31*F431*0.5,
IF(H431="Mazs",Pieņēmumi!$B$31*F431,
IF(H431="Vidējs",Pieņēmumi!$B$32*F431,
IF(H431="Liels",Pieņēmumi!$B$34*F431,
0))))</f>
        <v>1.4316837846249613</v>
      </c>
      <c r="J431" s="9">
        <f>IF(H431="Mikro",Pieņēmumi!$B$31*F431*0.5,0)</f>
        <v>0</v>
      </c>
      <c r="K431">
        <v>18</v>
      </c>
      <c r="L431">
        <v>1</v>
      </c>
      <c r="M431" s="2">
        <f t="shared" si="337"/>
        <v>18</v>
      </c>
      <c r="N431" s="6">
        <f>ROUNDUP(IF($A431=1,K431/Pieņēmumi!$L$39,IF($A431=2,K431/Pieņēmumi!$L$40,IF($A431=3,K431/Pieņēmumi!$L$41,K431/Pieņēmumi!$L$42))),$N$10)</f>
        <v>1</v>
      </c>
      <c r="O431" s="6">
        <f t="shared" si="312"/>
        <v>18</v>
      </c>
      <c r="P431" s="6" t="str">
        <f>IF(AND(O431&gt;=0,O431&lt;Pieņēmumi!$L$46),0,
IF(AND(O431&gt;= Pieņēmumi!$L$46,O431&lt;Pieņēmumi!$L$47), "Mikro",
IF(AND(O431&gt;=Pieņēmumi!$L$47,O431&lt;Pieņēmumi!$L$48), "Mazs",
IF(AND(O431&gt;=Pieņēmumi!$L$48,O431&lt;Pieņēmumi!$L$49), "Vidējs","Liels"))))</f>
        <v>Vidējs</v>
      </c>
      <c r="Q431" s="9">
        <f>IF(P431="Mikro",Pieņēmumi!$L$31*N431*0.5,
IF(P431="Mazs",Pieņēmumi!$L$31*N431,
IF(P431="Vidējs",Pieņēmumi!$L$32*N431,
IF(P431="Liels",Pieņēmumi!$L$34*N431,
0))))</f>
        <v>0.83979328165374689</v>
      </c>
      <c r="R431" s="9">
        <f>IF(P431="Mikro",Pieņēmumi!$L$31*N431*0.5,0)</f>
        <v>0</v>
      </c>
      <c r="S431">
        <v>19</v>
      </c>
      <c r="T431">
        <v>1</v>
      </c>
      <c r="U431" s="2">
        <f t="shared" si="338"/>
        <v>19</v>
      </c>
      <c r="V431" s="6">
        <f>ROUNDUP(IF($A431=1,S431/Pieņēmumi!$V$39,IF($A431=2,S431/Pieņēmumi!$V$40,IF($A431=3,S431/Pieņēmumi!$V$41,S431/Pieņēmumi!$V$42))),$V$10)</f>
        <v>1</v>
      </c>
      <c r="W431" s="6">
        <f t="shared" si="313"/>
        <v>19</v>
      </c>
      <c r="X431" s="6" t="str">
        <f>IF(AND(W431&gt;=0,W431&lt;Pieņēmumi!$V$46),0,
IF(AND(W431&gt;= Pieņēmumi!$V$46,W431&lt;Pieņēmumi!$V$47), "Mikro",
IF(AND(W431&gt;=Pieņēmumi!$V$47,W431&lt;Pieņēmumi!$V$48), "Mazs",
IF(AND(W431&gt;=Pieņēmumi!$V$48,W431&lt;Pieņēmumi!$V$49), "Vidējs","Liels"))))</f>
        <v>Vidējs</v>
      </c>
      <c r="Y431" s="9">
        <f>IF(X431="Mikro",Pieņēmumi!$V$31*V431*0.5,
IF(X431="Mazs",Pieņēmumi!$V$31*V431,
IF(X431="Vidējs",Pieņēmumi!$V$32*V431,
IF(X431="Liels",Pieņēmumi!$V$34*V431,
0))))</f>
        <v>0.87209302325581406</v>
      </c>
      <c r="Z431" s="9">
        <f>IF(X431="Mikro",Pieņēmumi!$V$31*V431*0.5,0)</f>
        <v>0</v>
      </c>
      <c r="AA431">
        <v>25</v>
      </c>
      <c r="AB431">
        <v>1</v>
      </c>
      <c r="AC431" s="2">
        <f t="shared" si="339"/>
        <v>25</v>
      </c>
      <c r="AD431" s="6">
        <f>ROUNDUP(IF($A431=1,AA431/Pieņēmumi!$AF$39,IF($A431=2,AA431/Pieņēmumi!$AF$40,IF($A431=3,AA431/Pieņēmumi!$AF$41,AA431/Pieņēmumi!$AF$42))),$AD$10)</f>
        <v>2</v>
      </c>
      <c r="AE431" s="6">
        <f t="shared" si="314"/>
        <v>12.5</v>
      </c>
      <c r="AF431" s="6" t="str">
        <f>IF(AND(AE431&gt;=0,AE431&lt;Pieņēmumi!$AF$46),0,
IF(AND(AE431&gt;= Pieņēmumi!$AF$46,AE431&lt;Pieņēmumi!$AF$47), "Mikro",
IF(AND(AE431&gt;=Pieņēmumi!$AF$47,AE431&lt;Pieņēmumi!$AF$48), "Mazs",
IF(AND(AE431&gt;=Pieņēmumi!$AF$48,AE431&lt;Pieņēmumi!$AF$49), "Vidējs","Liels"))))</f>
        <v>Vidējs</v>
      </c>
      <c r="AG431" s="9">
        <f>IF(AF431="Mikro",Pieņēmumi!$AF$31*AD431*0.5,
IF(AF431="Mazs",Pieņēmumi!$AF$31*AD431,
IF(AF431="Vidējs",Pieņēmumi!$AF$32*AD431,
IF(AF431="Liels",Pieņēmumi!$AF$34*AD431,
0))))</f>
        <v>2.0671834625323</v>
      </c>
      <c r="AH431" s="9">
        <f>IF(AF431="Mikro",Pieņēmumi!$AF$31*AD431*0.5,0)</f>
        <v>0</v>
      </c>
      <c r="AI431">
        <v>30</v>
      </c>
      <c r="AJ431">
        <v>2</v>
      </c>
      <c r="AK431" s="2">
        <f t="shared" si="340"/>
        <v>15</v>
      </c>
      <c r="AL431" s="6">
        <f>ROUNDUP(IF($A431=1,AI431/Pieņēmumi!$AR$39,IF($A431=2,AI431/Pieņēmumi!$AR$40,IF($A431=3,AI431/Pieņēmumi!$AR$41,AI431/Pieņēmumi!$AR$42))),$AL$10)</f>
        <v>2</v>
      </c>
      <c r="AM431" s="6">
        <f t="shared" si="315"/>
        <v>15</v>
      </c>
      <c r="AN431" s="6" t="str">
        <f>IF(AND(AM431&gt;=0,AM431&lt;Pieņēmumi!$AR$46),0,
IF(AND(AM431&gt;= Pieņēmumi!$AR$46,AM431&lt;Pieņēmumi!$AR$47), "Mikro",
IF(AND(AM431&gt;=Pieņēmumi!$AR$47,AM431&lt;Pieņēmumi!$AR$48), "Mazs",
IF(AND(AM431&gt;=Pieņēmumi!$AR$48,AM431&lt;Pieņēmumi!$AR$49), "Vidējs","Liels"))))</f>
        <v>Vidējs</v>
      </c>
      <c r="AO431" s="9">
        <f>IF(AN431="Mikro",Pieņēmumi!$AR$31*AL431*0.5,
IF(AN431="Mazs",Pieņēmumi!$AR$31*AL431,
IF(AN431="Vidējs",Pieņēmumi!$AR$32*AL431,
IF(AN431="Liels",Pieņēmumi!$AR$34*AL431,
0))))</f>
        <v>2.1963824289405687</v>
      </c>
      <c r="AP431" s="9">
        <f>IF(AN431="Mikro",Pieņēmumi!$AR$31*AL431*0.5,0)</f>
        <v>0</v>
      </c>
      <c r="AQ431">
        <v>28</v>
      </c>
      <c r="AR431">
        <v>1</v>
      </c>
      <c r="AS431" s="2">
        <f>AQ431/AR431</f>
        <v>28</v>
      </c>
      <c r="AT431" s="6">
        <f>ROUNDUP(IF($A431=1,AQ431/Pieņēmumi!$BC$39,IF($A431=2,AQ431/Pieņēmumi!$BC$40,IF($A431=3,AQ431/Pieņēmumi!$BC$41,AQ431/Pieņēmumi!$BC$42))),$AT$10)</f>
        <v>2</v>
      </c>
      <c r="AU431" s="6">
        <f t="shared" si="316"/>
        <v>14</v>
      </c>
      <c r="AV431" s="6" t="str">
        <f>IF(AND(AU431&gt;=0,AU431&lt;Pieņēmumi!$BC$46),0,
IF(AND(AU431&gt;= Pieņēmumi!$BC$46,AU431&lt;Pieņēmumi!$BC$47), "Mikro",
IF(AND(AU431&gt;=Pieņēmumi!$BC$47,AU431&lt;Pieņēmumi!$BC$48), "Mazs",
IF(AND(AU431&gt;=Pieņēmumi!$BC$48,AU431&lt;Pieņēmumi!$BC$49), "Vidējs","Liels"))))</f>
        <v>Vidējs</v>
      </c>
      <c r="AW431" s="9">
        <f>IF(AV431="Mikro",Pieņēmumi!$BC$31*AT431*0.5,
IF(AV431="Mazs",Pieņēmumi!$BC$31*AT431,
IF(AV431="Vidējs",Pieņēmumi!$BC$32*AT431,
IF(AV431="Liels",Pieņēmumi!$BC$34*AT431,
0))))</f>
        <v>2.3255813953488373</v>
      </c>
      <c r="AX431" s="9">
        <f>IF(AV431="Mikro",Pieņēmumi!$BC$31*AT431*0.5,0)</f>
        <v>0</v>
      </c>
      <c r="AY431">
        <v>29</v>
      </c>
      <c r="AZ431">
        <v>1</v>
      </c>
      <c r="BA431" s="2">
        <f t="shared" si="333"/>
        <v>29</v>
      </c>
      <c r="BB431" s="6">
        <f>ROUNDUP(IF($A431=1,AY431/Pieņēmumi!$BN$39,IF($A431=2,AY431/Pieņēmumi!$BN$40,IF($A431=3,AY431/Pieņēmumi!$BN$41,AY431/Pieņēmumi!$BN$42))),$BB$10)</f>
        <v>2</v>
      </c>
      <c r="BC431" s="6">
        <f t="shared" si="317"/>
        <v>14.5</v>
      </c>
      <c r="BD431" s="6" t="str">
        <f>IF(AND(BC431&gt;=0,BC431&lt;Pieņēmumi!$BN$46),0,
IF(AND(BC431&gt;= Pieņēmumi!$BN$46,BC431&lt;Pieņēmumi!$BN$47), "Mikro",
IF(AND(BC431&gt;=Pieņēmumi!$BN$47,BC431&lt;Pieņēmumi!$BN$48), "Mazs",
IF(AND(BC431&gt;=Pieņēmumi!$BN$48,BC431&lt;Pieņēmumi!$BN$49), "Vidējs","Liels"))))</f>
        <v>Vidējs</v>
      </c>
      <c r="BE431" s="9">
        <f>IF(BD431="Mikro",Pieņēmumi!$BN$31*BB431*0.5,
IF(BD431="Mazs",Pieņēmumi!$BN$31*BB431,
IF(BD431="Vidējs",Pieņēmumi!$BN$32*BB431,
IF(BD431="Liels",Pieņēmumi!$BN$34*BB431,
0))))</f>
        <v>2.454780361757106</v>
      </c>
      <c r="BF431" s="9">
        <f>IF(BD431="Mikro",Pieņēmumi!$BN$31*BB431*0.5,0)</f>
        <v>0</v>
      </c>
      <c r="BG431">
        <v>47</v>
      </c>
      <c r="BH431">
        <v>3</v>
      </c>
      <c r="BI431" s="2">
        <f t="shared" si="334"/>
        <v>15.666666666666666</v>
      </c>
      <c r="BJ431" s="6">
        <f>ROUNDUP(IF($A431=1,BG431/Pieņēmumi!$BY$39,IF($A431=2,BG431/Pieņēmumi!$BY$40,IF($A431=3,BG431/Pieņēmumi!$BY$41,BG431/Pieņēmumi!$BY$42))),$BJ$10)</f>
        <v>2</v>
      </c>
      <c r="BK431" s="6">
        <f t="shared" si="318"/>
        <v>23.5</v>
      </c>
      <c r="BL431" s="6" t="str">
        <f>IF(AND(BK431&gt;=0,BK431&lt;Pieņēmumi!$BY$46),0,
IF(AND(BK431&gt;= Pieņēmumi!$BY$46,BK431&lt;Pieņēmumi!$BY$47), "Mikro",
IF(AND(BK431&gt;=Pieņēmumi!$BY$47,BK431&lt;Pieņēmumi!$BY$48), "Mazs",
IF(AND(BK431&gt;=Pieņēmumi!$BY$48,BK431&lt;Pieņēmumi!$BY$49), "Vidējs","Liels"))))</f>
        <v>Liels</v>
      </c>
      <c r="BM431" s="9">
        <f>IF(BL431="Mikro",Pieņēmumi!$BY$31*BJ431*0.5,
IF(BL431="Mazs",Pieņēmumi!$BY$31*BJ431,
IF(BL431="Vidējs",Pieņēmumi!$BY$32*BJ431,
IF(BL431="Liels",Pieņēmumi!$BY$34*BJ431,
0))))</f>
        <v>3.3189033189033186</v>
      </c>
      <c r="BN431" s="9">
        <f>IF(BL431="Mikro",Pieņēmumi!$BY$31*BJ431*0.5,0)</f>
        <v>0</v>
      </c>
      <c r="BO431">
        <v>53</v>
      </c>
      <c r="BP431">
        <v>2</v>
      </c>
      <c r="BQ431" s="2">
        <f t="shared" si="335"/>
        <v>26.5</v>
      </c>
      <c r="BR431" s="6">
        <f>ROUNDUP(IF($A431=1,BO431/Pieņēmumi!$CJ$39,IF($A431=2,BO431/Pieņēmumi!$CJ$40,IF($A431=3,BO431/Pieņēmumi!$CJ$41,BO431/Pieņēmumi!$CJ$42))),$BR$10)</f>
        <v>3</v>
      </c>
      <c r="BS431" s="6">
        <f t="shared" si="319"/>
        <v>17.666666666666668</v>
      </c>
      <c r="BT431" s="6" t="str">
        <f>IF(AND(BS431&gt;=0,BS431&lt;Pieņēmumi!$CJ$46),0,
IF(AND(BS431&gt;= Pieņēmumi!$CJ$46,BS431&lt;Pieņēmumi!$CJ$47), "Mikro",
IF(AND(BS431&gt;=Pieņēmumi!$CJ$47,BS431&lt;Pieņēmumi!$CJ$48), "Mazs",
IF(AND(BS431&gt;=Pieņēmumi!$CJ$48,BS431&lt;Pieņēmumi!$CJ$49), "Vidējs","Liels"))))</f>
        <v>Vidējs</v>
      </c>
      <c r="BU431" s="9">
        <f>IF(BT431="Mikro",Pieņēmumi!$CJ$31*BR431*0.5,
IF(BT431="Mazs",Pieņēmumi!$CJ$31*BR431,
IF(BT431="Vidējs",Pieņēmumi!$CJ$32*BR431,
IF(BT431="Liels",Pieņēmumi!$CJ$34*BR431,
0))))</f>
        <v>3.8759689922480618</v>
      </c>
      <c r="BV431" s="9">
        <f>IF(BT431="Mikro",Pieņēmumi!$CJ$31*BR431*0.5,0)</f>
        <v>0</v>
      </c>
      <c r="BW431">
        <v>80</v>
      </c>
      <c r="BX431">
        <v>2</v>
      </c>
      <c r="BY431" s="2">
        <f>BW431/BX431</f>
        <v>40</v>
      </c>
      <c r="BZ431" s="6">
        <f>ROUNDUP(IF($A431=1,BW431/Pieņēmumi!$CU$42,IF($A431=2,BW431/Pieņēmumi!$CU$43,IF($A431=3,BW431/Pieņēmumi!$CU$44,BW431/Pieņēmumi!$CU$45))),$CH$10)</f>
        <v>4</v>
      </c>
      <c r="CA431" s="6">
        <f t="shared" si="320"/>
        <v>20</v>
      </c>
      <c r="CB431" s="6" t="str">
        <f>IF(AND(CA431&gt;=0,CA431&lt;Pieņēmumi!$CU$49),0,
IF(AND(CA431&gt;=Pieņēmumi!$CU$49,CA431&lt;Pieņēmumi!$CU$50),"Mazs",
IF(AND(CA431&gt;=Pieņēmumi!$CU$50,CA431&lt;Pieņēmumi!$CU$51),"Vidējs","Liels")))</f>
        <v>Vidējs</v>
      </c>
      <c r="CC431" s="9">
        <f>IF(CB431="Mazs",Pieņēmumi!$CU$34*BZ431,IF(CB431="Vidējs",Pieņēmumi!$CU$35*BZ431,IF(CB431="Liels",Pieņēmumi!$CU$37*BZ431,0)))</f>
        <v>5.5555555555555562</v>
      </c>
      <c r="CD431" s="9">
        <f>IF(CB431="Mazs",(Pieņēmumi!$CU$35-Pieņēmumi!$CU$34)*BZ431,0)</f>
        <v>0</v>
      </c>
      <c r="CE431">
        <v>74</v>
      </c>
      <c r="CF431">
        <v>3</v>
      </c>
      <c r="CG431" s="2">
        <f>CE431/CF431</f>
        <v>24.666666666666668</v>
      </c>
      <c r="CH431" s="6">
        <f>ROUNDUP(IF($A431=1,CE431/Pieņēmumi!$DE$42,IF($A431=2,CE431/Pieņēmumi!$DE$43,IF($A431=3,CE431/Pieņēmumi!$DE$44,CE431/Pieņēmumi!$DE$45))),$CH$10)</f>
        <v>3</v>
      </c>
      <c r="CI431" s="6">
        <f t="shared" si="321"/>
        <v>24.666666666666668</v>
      </c>
      <c r="CJ431" s="6" t="str">
        <f>IF(AND(CI431&gt;=0,CI431&lt;Pieņēmumi!$DE$49),0,
IF(AND(CI431&gt;=Pieņēmumi!$DE$49,CI431&lt;Pieņēmumi!$DE$50),"Mazs",
IF(AND(CI431&gt;=Pieņēmumi!$DE$50,CI431&lt;Pieņēmumi!$DE$51),"Vidējs","Liels")))</f>
        <v>Liels</v>
      </c>
      <c r="CK431" s="9">
        <f>IF(CJ431="Mazs",Pieņēmumi!$DE$34*CH431,IF(CJ431="Vidējs",Pieņēmumi!$DE$35*CH431,IF(CJ431="Liels",Pieņēmumi!$DE$37*CH431,0)))</f>
        <v>5.3030303030303028</v>
      </c>
      <c r="CL431" s="9">
        <f>IF(CJ431="Mazs",(Pieņēmumi!$DE$35-Pieņēmumi!$DE$34)*CH431,0)</f>
        <v>0</v>
      </c>
      <c r="CM431">
        <v>67</v>
      </c>
      <c r="CN431">
        <v>3</v>
      </c>
      <c r="CO431" s="2">
        <f>CM431/CN431</f>
        <v>22.333333333333332</v>
      </c>
      <c r="CP431" s="6">
        <f>ROUNDUP(IF($A431=1,CM431/Pieņēmumi!$DO$42,IF($A431=2,CM431/Pieņēmumi!$DO$43,IF($A431=3,CM431/Pieņēmumi!$DO$44,CM431/Pieņēmumi!$DO$45))),$CP$10)</f>
        <v>3</v>
      </c>
      <c r="CQ431" s="6">
        <f t="shared" si="322"/>
        <v>22.333333333333332</v>
      </c>
      <c r="CR431" s="6" t="str">
        <f>IF(AND(CQ431&gt;=0,CQ431&lt;Pieņēmumi!$DO$49),0,
IF(AND(CQ431&gt;=Pieņēmumi!$DO$49,CQ431&lt;Pieņēmumi!$DO$50),"Mazs",
IF(AND(CQ431&gt;=Pieņēmumi!$DO$50,CQ431&lt;Pieņēmumi!$DO$51),"Vidējs","Liels")))</f>
        <v>Liels</v>
      </c>
      <c r="CS431" s="9">
        <f>IF(CR431="Mazs",Pieņēmumi!$DO$34*CP431,IF(CR431="Vidējs",Pieņēmumi!$DO$35*CP431,IF(CR431="Liels",Pieņēmumi!$DO$37*CP431,0)))</f>
        <v>5.3030303030303028</v>
      </c>
      <c r="CT431" s="9">
        <f>IF(CR431="Mazs",(Pieņēmumi!$DO$35-Pieņēmumi!$DO$34)*CP431,0)</f>
        <v>0</v>
      </c>
      <c r="CU431" s="6">
        <f t="shared" si="323"/>
        <v>493</v>
      </c>
      <c r="CV431" s="6">
        <f t="shared" si="324"/>
        <v>21</v>
      </c>
      <c r="CW431" s="2">
        <f t="shared" si="325"/>
        <v>23.476190476190474</v>
      </c>
      <c r="CX431" t="str">
        <f t="shared" si="326"/>
        <v>Vidējā</v>
      </c>
    </row>
    <row r="432" spans="1:102" x14ac:dyDescent="0.25">
      <c r="A432" s="5">
        <v>3</v>
      </c>
      <c r="B432" s="23">
        <v>0.27637010205223644</v>
      </c>
      <c r="C432">
        <v>14</v>
      </c>
      <c r="D432">
        <v>1</v>
      </c>
      <c r="E432" s="2">
        <f t="shared" si="336"/>
        <v>14</v>
      </c>
      <c r="F432" s="6">
        <f>ROUNDUP(IF($A432=1,C432/Pieņēmumi!$B$39,IF($A432=2,C432/Pieņēmumi!$B$40,IF($A432=3,C432/Pieņēmumi!$B$41,C432/Pieņēmumi!$B$42))),$F$10)</f>
        <v>1</v>
      </c>
      <c r="G432" s="6">
        <f t="shared" si="311"/>
        <v>14</v>
      </c>
      <c r="H432" s="6" t="str">
        <f>IF(AND(G432&gt;=0,G432&lt;Pieņēmumi!$B$46),0,
IF(AND(G432&gt;= Pieņēmumi!$B$46,G432&lt;Pieņēmumi!$B$47), "Mikro",
IF(AND(G432&gt;=Pieņēmumi!$B$47,G432&lt;Pieņēmumi!$B$48), "Mazs",
IF(AND(G432&gt;=Pieņēmumi!$B$48,G432&lt;Pieņēmumi!$B$49), "Vidējs","Liels"))))</f>
        <v>Vidējs</v>
      </c>
      <c r="I432" s="9">
        <f>IF(H432="Mikro",Pieņēmumi!$B$31*F432*0.5,
IF(H432="Mazs",Pieņēmumi!$B$31*F432,
IF(H432="Vidējs",Pieņēmumi!$B$32*F432,
IF(H432="Liels",Pieņēmumi!$B$34*F432,
0))))</f>
        <v>0.8074935400516795</v>
      </c>
      <c r="J432" s="9">
        <f>IF(H432="Mikro",Pieņēmumi!$B$31*F432*0.5,0)</f>
        <v>0</v>
      </c>
      <c r="K432">
        <v>5</v>
      </c>
      <c r="L432">
        <v>1</v>
      </c>
      <c r="M432" s="2">
        <f t="shared" si="337"/>
        <v>5</v>
      </c>
      <c r="N432" s="6">
        <f>ROUNDUP(IF($A432=1,K432/Pieņēmumi!$L$39,IF($A432=2,K432/Pieņēmumi!$L$40,IF($A432=3,K432/Pieņēmumi!$L$41,K432/Pieņēmumi!$L$42))),$N$10)</f>
        <v>1</v>
      </c>
      <c r="O432" s="6">
        <f t="shared" si="312"/>
        <v>5</v>
      </c>
      <c r="P432" s="6" t="str">
        <f>IF(AND(O432&gt;=0,O432&lt;Pieņēmumi!$L$46),0,
IF(AND(O432&gt;= Pieņēmumi!$L$46,O432&lt;Pieņēmumi!$L$47), "Mikro",
IF(AND(O432&gt;=Pieņēmumi!$L$47,O432&lt;Pieņēmumi!$L$48), "Mazs",
IF(AND(O432&gt;=Pieņēmumi!$L$48,O432&lt;Pieņēmumi!$L$49), "Vidējs","Liels"))))</f>
        <v>Mikro</v>
      </c>
      <c r="Q432" s="9">
        <f>IF(P432="Mikro",Pieņēmumi!$L$31*N432*0.5,
IF(P432="Mazs",Pieņēmumi!$L$31*N432,
IF(P432="Vidējs",Pieņēmumi!$L$32*N432,
IF(P432="Liels",Pieņēmumi!$L$34*N432,
0))))</f>
        <v>0.3734827264239029</v>
      </c>
      <c r="R432" s="9">
        <f>IF(P432="Mikro",Pieņēmumi!$L$31*N432*0.5,0)</f>
        <v>0.3734827264239029</v>
      </c>
      <c r="S432">
        <v>10</v>
      </c>
      <c r="T432">
        <v>1</v>
      </c>
      <c r="U432" s="2">
        <f t="shared" si="338"/>
        <v>10</v>
      </c>
      <c r="V432" s="6">
        <f>ROUNDUP(IF($A432=1,S432/Pieņēmumi!$V$39,IF($A432=2,S432/Pieņēmumi!$V$40,IF($A432=3,S432/Pieņēmumi!$V$41,S432/Pieņēmumi!$V$42))),$V$10)</f>
        <v>1</v>
      </c>
      <c r="W432" s="6">
        <f t="shared" si="313"/>
        <v>10</v>
      </c>
      <c r="X432" s="6" t="str">
        <f>IF(AND(W432&gt;=0,W432&lt;Pieņēmumi!$V$46),0,
IF(AND(W432&gt;= Pieņēmumi!$V$46,W432&lt;Pieņēmumi!$V$47), "Mikro",
IF(AND(W432&gt;=Pieņēmumi!$V$47,W432&lt;Pieņēmumi!$V$48), "Mazs",
IF(AND(W432&gt;=Pieņēmumi!$V$48,W432&lt;Pieņēmumi!$V$49), "Vidējs","Liels"))))</f>
        <v>Mazs</v>
      </c>
      <c r="Y432" s="9">
        <f>IF(X432="Mikro",Pieņēmumi!$V$31*V432*0.5,
IF(X432="Mazs",Pieņēmumi!$V$31*V432,
IF(X432="Vidējs",Pieņēmumi!$V$32*V432,
IF(X432="Liels",Pieņēmumi!$V$34*V432,
0))))</f>
        <v>0.77808901338313108</v>
      </c>
      <c r="Z432" s="9">
        <f>IF(X432="Mikro",Pieņēmumi!$V$31*V432*0.5,0)</f>
        <v>0</v>
      </c>
      <c r="AA432">
        <v>11</v>
      </c>
      <c r="AB432">
        <v>1</v>
      </c>
      <c r="AC432" s="2">
        <f t="shared" si="339"/>
        <v>11</v>
      </c>
      <c r="AD432" s="6">
        <f>ROUNDUP(IF($A432=1,AA432/Pieņēmumi!$AF$39,IF($A432=2,AA432/Pieņēmumi!$AF$40,IF($A432=3,AA432/Pieņēmumi!$AF$41,AA432/Pieņēmumi!$AF$42))),$AD$10)</f>
        <v>1</v>
      </c>
      <c r="AE432" s="6">
        <f t="shared" si="314"/>
        <v>11</v>
      </c>
      <c r="AF432" s="6" t="str">
        <f>IF(AND(AE432&gt;=0,AE432&lt;Pieņēmumi!$AF$46),0,
IF(AND(AE432&gt;= Pieņēmumi!$AF$46,AE432&lt;Pieņēmumi!$AF$47), "Mikro",
IF(AND(AE432&gt;=Pieņēmumi!$AF$47,AE432&lt;Pieņēmumi!$AF$48), "Mazs",
IF(AND(AE432&gt;=Pieņēmumi!$AF$48,AE432&lt;Pieņēmumi!$AF$49), "Vidējs","Liels"))))</f>
        <v>Mazs</v>
      </c>
      <c r="AG432" s="9">
        <f>IF(AF432="Mikro",Pieņēmumi!$AF$31*AD432*0.5,
IF(AF432="Mazs",Pieņēmumi!$AF$31*AD432,
IF(AF432="Vidējs",Pieņēmumi!$AF$32*AD432,
IF(AF432="Liels",Pieņēmumi!$AF$34*AD432,
0))))</f>
        <v>0.84033613445378152</v>
      </c>
      <c r="AH432" s="9">
        <f>IF(AF432="Mikro",Pieņēmumi!$AF$31*AD432*0.5,0)</f>
        <v>0</v>
      </c>
      <c r="AI432">
        <v>6</v>
      </c>
      <c r="AJ432">
        <v>1</v>
      </c>
      <c r="AK432" s="2">
        <f t="shared" si="340"/>
        <v>6</v>
      </c>
      <c r="AL432" s="6">
        <f>ROUNDUP(IF($A432=1,AI432/Pieņēmumi!$AR$39,IF($A432=2,AI432/Pieņēmumi!$AR$40,IF($A432=3,AI432/Pieņēmumi!$AR$41,AI432/Pieņēmumi!$AR$42))),$AL$10)</f>
        <v>1</v>
      </c>
      <c r="AM432" s="6">
        <f t="shared" si="315"/>
        <v>6</v>
      </c>
      <c r="AN432" s="6" t="str">
        <f>IF(AND(AM432&gt;=0,AM432&lt;Pieņēmumi!$AR$46),0,
IF(AND(AM432&gt;= Pieņēmumi!$AR$46,AM432&lt;Pieņēmumi!$AR$47), "Mikro",
IF(AND(AM432&gt;=Pieņēmumi!$AR$47,AM432&lt;Pieņēmumi!$AR$48), "Mazs",
IF(AND(AM432&gt;=Pieņēmumi!$AR$48,AM432&lt;Pieņēmumi!$AR$49), "Vidējs","Liels"))))</f>
        <v>Mikro</v>
      </c>
      <c r="AO432" s="9">
        <f>IF(AN432="Mikro",Pieņēmumi!$AR$31*AL432*0.5,
IF(AN432="Mazs",Pieņēmumi!$AR$31*AL432,
IF(AN432="Vidējs",Pieņēmumi!$AR$32*AL432,
IF(AN432="Liels",Pieņēmumi!$AR$34*AL432,
0))))</f>
        <v>0.45129162776221604</v>
      </c>
      <c r="AP432" s="9">
        <f>IF(AN432="Mikro",Pieņēmumi!$AR$31*AL432*0.5,0)</f>
        <v>0.45129162776221604</v>
      </c>
      <c r="AQ432">
        <v>0</v>
      </c>
      <c r="AR432">
        <v>0</v>
      </c>
      <c r="AS432" s="2">
        <v>0</v>
      </c>
      <c r="AT432" s="6">
        <f>ROUNDUP(IF($A432=1,AQ432/Pieņēmumi!$BC$39,IF($A432=2,AQ432/Pieņēmumi!$BC$40,IF($A432=3,AQ432/Pieņēmumi!$BC$41,AQ432/Pieņēmumi!$BC$42))),$AT$10)</f>
        <v>0</v>
      </c>
      <c r="AU432" s="6">
        <f t="shared" si="316"/>
        <v>0</v>
      </c>
      <c r="AV432" s="6">
        <f>IF(AND(AU432&gt;=0,AU432&lt;Pieņēmumi!$BC$46),0,
IF(AND(AU432&gt;= Pieņēmumi!$BC$46,AU432&lt;Pieņēmumi!$BC$47), "Mikro",
IF(AND(AU432&gt;=Pieņēmumi!$BC$47,AU432&lt;Pieņēmumi!$BC$48), "Mazs",
IF(AND(AU432&gt;=Pieņēmumi!$BC$48,AU432&lt;Pieņēmumi!$BC$49), "Vidējs","Liels"))))</f>
        <v>0</v>
      </c>
      <c r="AW432" s="9">
        <f>IF(AV432="Mikro",Pieņēmumi!$BC$31*AT432*0.5,
IF(AV432="Mazs",Pieņēmumi!$BC$31*AT432,
IF(AV432="Vidējs",Pieņēmumi!$BC$32*AT432,
IF(AV432="Liels",Pieņēmumi!$BC$34*AT432,
0))))</f>
        <v>0</v>
      </c>
      <c r="AX432" s="9">
        <f>IF(AV432="Mikro",Pieņēmumi!$BC$31*AT432*0.5,0)</f>
        <v>0</v>
      </c>
      <c r="AY432">
        <v>7</v>
      </c>
      <c r="AZ432">
        <v>1</v>
      </c>
      <c r="BA432" s="2">
        <f t="shared" si="333"/>
        <v>7</v>
      </c>
      <c r="BB432" s="6">
        <f>ROUNDUP(IF($A432=1,AY432/Pieņēmumi!$BN$39,IF($A432=2,AY432/Pieņēmumi!$BN$40,IF($A432=3,AY432/Pieņēmumi!$BN$41,AY432/Pieņēmumi!$BN$42))),$BB$10)</f>
        <v>1</v>
      </c>
      <c r="BC432" s="6">
        <f t="shared" si="317"/>
        <v>7</v>
      </c>
      <c r="BD432" s="6" t="str">
        <f>IF(AND(BC432&gt;=0,BC432&lt;Pieņēmumi!$BN$46),0,
IF(AND(BC432&gt;= Pieņēmumi!$BN$46,BC432&lt;Pieņēmumi!$BN$47), "Mikro",
IF(AND(BC432&gt;=Pieņēmumi!$BN$47,BC432&lt;Pieņēmumi!$BN$48), "Mazs",
IF(AND(BC432&gt;=Pieņēmumi!$BN$48,BC432&lt;Pieņēmumi!$BN$49), "Vidējs","Liels"))))</f>
        <v>Mikro</v>
      </c>
      <c r="BE432" s="9">
        <f>IF(BD432="Mikro",Pieņēmumi!$BN$31*BB432*0.5,
IF(BD432="Mazs",Pieņēmumi!$BN$31*BB432,
IF(BD432="Vidējs",Pieņēmumi!$BN$32*BB432,
IF(BD432="Liels",Pieņēmumi!$BN$34*BB432,
0))))</f>
        <v>0.51353874883286654</v>
      </c>
      <c r="BF432" s="9">
        <f>IF(BD432="Mikro",Pieņēmumi!$BN$31*BB432*0.5,0)</f>
        <v>0.51353874883286654</v>
      </c>
      <c r="BG432">
        <v>11</v>
      </c>
      <c r="BH432">
        <v>1</v>
      </c>
      <c r="BI432" s="2">
        <f t="shared" si="334"/>
        <v>11</v>
      </c>
      <c r="BJ432" s="6">
        <f>ROUNDUP(IF($A432=1,BG432/Pieņēmumi!$BY$39,IF($A432=2,BG432/Pieņēmumi!$BY$40,IF($A432=3,BG432/Pieņēmumi!$BY$41,BG432/Pieņēmumi!$BY$42))),$BJ$10)</f>
        <v>1</v>
      </c>
      <c r="BK432" s="6">
        <f t="shared" si="318"/>
        <v>11</v>
      </c>
      <c r="BL432" s="6" t="str">
        <f>IF(AND(BK432&gt;=0,BK432&lt;Pieņēmumi!$BY$46),0,
IF(AND(BK432&gt;= Pieņēmumi!$BY$46,BK432&lt;Pieņēmumi!$BY$47), "Mikro",
IF(AND(BK432&gt;=Pieņēmumi!$BY$47,BK432&lt;Pieņēmumi!$BY$48), "Mazs",
IF(AND(BK432&gt;=Pieņēmumi!$BY$48,BK432&lt;Pieņēmumi!$BY$49), "Vidējs","Liels"))))</f>
        <v>Mazs</v>
      </c>
      <c r="BM432" s="9">
        <f>IF(BL432="Mikro",Pieņēmumi!$BY$31*BJ432*0.5,
IF(BL432="Mazs",Pieņēmumi!$BY$31*BJ432,
IF(BL432="Vidējs",Pieņēmumi!$BY$32*BJ432,
IF(BL432="Liels",Pieņēmumi!$BY$34*BJ432,
0))))</f>
        <v>1.0893246187363834</v>
      </c>
      <c r="BN432" s="9">
        <f>IF(BL432="Mikro",Pieņēmumi!$BY$31*BJ432*0.5,0)</f>
        <v>0</v>
      </c>
      <c r="BO432">
        <v>0</v>
      </c>
      <c r="BP432">
        <v>0</v>
      </c>
      <c r="BQ432" s="2">
        <v>0</v>
      </c>
      <c r="BR432" s="6">
        <f>ROUNDUP(IF($A432=1,BO432/Pieņēmumi!$CJ$39,IF($A432=2,BO432/Pieņēmumi!$CJ$40,IF($A432=3,BO432/Pieņēmumi!$CJ$41,BO432/Pieņēmumi!$CJ$42))),$BR$10)</f>
        <v>0</v>
      </c>
      <c r="BS432" s="6">
        <f t="shared" si="319"/>
        <v>0</v>
      </c>
      <c r="BT432" s="6">
        <f>IF(AND(BS432&gt;=0,BS432&lt;Pieņēmumi!$CJ$46),0,
IF(AND(BS432&gt;= Pieņēmumi!$CJ$46,BS432&lt;Pieņēmumi!$CJ$47), "Mikro",
IF(AND(BS432&gt;=Pieņēmumi!$CJ$47,BS432&lt;Pieņēmumi!$CJ$48), "Mazs",
IF(AND(BS432&gt;=Pieņēmumi!$CJ$48,BS432&lt;Pieņēmumi!$CJ$49), "Vidējs","Liels"))))</f>
        <v>0</v>
      </c>
      <c r="BU432" s="9">
        <f>IF(BT432="Mikro",Pieņēmumi!$CJ$31*BR432*0.5,
IF(BT432="Mazs",Pieņēmumi!$CJ$31*BR432,
IF(BT432="Vidējs",Pieņēmumi!$CJ$32*BR432,
IF(BT432="Liels",Pieņēmumi!$CJ$34*BR432,
0))))</f>
        <v>0</v>
      </c>
      <c r="BV432" s="9">
        <f>IF(BT432="Mikro",Pieņēmumi!$CJ$31*BR432*0.5,0)</f>
        <v>0</v>
      </c>
      <c r="BW432">
        <v>0</v>
      </c>
      <c r="BX432">
        <v>0</v>
      </c>
      <c r="BY432" s="2">
        <v>0</v>
      </c>
      <c r="BZ432" s="6">
        <f>ROUNDUP(IF($A432=1,BW432/Pieņēmumi!$CU$42,IF($A432=2,BW432/Pieņēmumi!$CU$43,IF($A432=3,BW432/Pieņēmumi!$CU$44,BW432/Pieņēmumi!$CU$45))),$CH$10)</f>
        <v>0</v>
      </c>
      <c r="CA432" s="6">
        <f t="shared" si="320"/>
        <v>0</v>
      </c>
      <c r="CB432" s="6">
        <f>IF(AND(CA432&gt;=0,CA432&lt;Pieņēmumi!$CU$49),0,
IF(AND(CA432&gt;=Pieņēmumi!$CU$49,CA432&lt;Pieņēmumi!$CU$50),"Mazs",
IF(AND(CA432&gt;=Pieņēmumi!$CU$50,CA432&lt;Pieņēmumi!$CU$51),"Vidējs","Liels")))</f>
        <v>0</v>
      </c>
      <c r="CC432" s="9">
        <f>IF(CB432="Mazs",Pieņēmumi!$CU$34*BZ432,IF(CB432="Vidējs",Pieņēmumi!$CU$35*BZ432,IF(CB432="Liels",Pieņēmumi!$CU$37*BZ432,0)))</f>
        <v>0</v>
      </c>
      <c r="CD432" s="9">
        <f>IF(CB432="Mazs",(Pieņēmumi!$CU$35-Pieņēmumi!$CU$34)*BZ432,0)</f>
        <v>0</v>
      </c>
      <c r="CE432">
        <v>0</v>
      </c>
      <c r="CF432">
        <v>0</v>
      </c>
      <c r="CG432" s="2">
        <v>0</v>
      </c>
      <c r="CH432" s="6">
        <f>ROUNDUP(IF($A432=1,CE432/Pieņēmumi!$DE$42,IF($A432=2,CE432/Pieņēmumi!$DE$43,IF($A432=3,CE432/Pieņēmumi!$DE$44,CE432/Pieņēmumi!$DE$45))),$CH$10)</f>
        <v>0</v>
      </c>
      <c r="CI432" s="6">
        <f t="shared" si="321"/>
        <v>0</v>
      </c>
      <c r="CJ432" s="6">
        <f>IF(AND(CI432&gt;=0,CI432&lt;Pieņēmumi!$DE$49),0,
IF(AND(CI432&gt;=Pieņēmumi!$DE$49,CI432&lt;Pieņēmumi!$DE$50),"Mazs",
IF(AND(CI432&gt;=Pieņēmumi!$DE$50,CI432&lt;Pieņēmumi!$DE$51),"Vidējs","Liels")))</f>
        <v>0</v>
      </c>
      <c r="CK432" s="9">
        <f>IF(CJ432="Mazs",Pieņēmumi!$DE$34*CH432,IF(CJ432="Vidējs",Pieņēmumi!$DE$35*CH432,IF(CJ432="Liels",Pieņēmumi!$DE$37*CH432,0)))</f>
        <v>0</v>
      </c>
      <c r="CL432" s="9">
        <f>IF(CJ432="Mazs",(Pieņēmumi!$DE$35-Pieņēmumi!$DE$34)*CH432,0)</f>
        <v>0</v>
      </c>
      <c r="CM432">
        <v>0</v>
      </c>
      <c r="CN432">
        <v>0</v>
      </c>
      <c r="CO432" s="2">
        <v>0</v>
      </c>
      <c r="CP432" s="6">
        <f>ROUNDUP(IF($A432=1,CM432/Pieņēmumi!$DO$42,IF($A432=2,CM432/Pieņēmumi!$DO$43,IF($A432=3,CM432/Pieņēmumi!$DO$44,CM432/Pieņēmumi!$DO$45))),$CP$10)</f>
        <v>0</v>
      </c>
      <c r="CQ432" s="6">
        <f t="shared" si="322"/>
        <v>0</v>
      </c>
      <c r="CR432" s="6">
        <f>IF(AND(CQ432&gt;=0,CQ432&lt;Pieņēmumi!$DO$49),0,
IF(AND(CQ432&gt;=Pieņēmumi!$DO$49,CQ432&lt;Pieņēmumi!$DO$50),"Mazs",
IF(AND(CQ432&gt;=Pieņēmumi!$DO$50,CQ432&lt;Pieņēmumi!$DO$51),"Vidējs","Liels")))</f>
        <v>0</v>
      </c>
      <c r="CS432" s="9">
        <f>IF(CR432="Mazs",Pieņēmumi!$DO$34*CP432,IF(CR432="Vidējs",Pieņēmumi!$DO$35*CP432,IF(CR432="Liels",Pieņēmumi!$DO$37*CP432,0)))</f>
        <v>0</v>
      </c>
      <c r="CT432" s="9">
        <f>IF(CR432="Mazs",(Pieņēmumi!$DO$35-Pieņēmumi!$DO$34)*CP432,0)</f>
        <v>0</v>
      </c>
      <c r="CU432" s="6">
        <f t="shared" si="323"/>
        <v>64</v>
      </c>
      <c r="CV432" s="6">
        <f t="shared" si="324"/>
        <v>7</v>
      </c>
      <c r="CW432" s="2">
        <f t="shared" si="325"/>
        <v>9.1428571428571423</v>
      </c>
      <c r="CX432" t="str">
        <f t="shared" si="326"/>
        <v>Mazā</v>
      </c>
    </row>
    <row r="433" spans="1:102" x14ac:dyDescent="0.25">
      <c r="A433" s="5">
        <v>3</v>
      </c>
      <c r="B433" s="23">
        <v>0.27519630509954796</v>
      </c>
      <c r="C433">
        <v>16</v>
      </c>
      <c r="D433">
        <v>2</v>
      </c>
      <c r="E433" s="2">
        <f t="shared" si="336"/>
        <v>8</v>
      </c>
      <c r="F433" s="6">
        <f>ROUNDUP(IF($A433=1,C433/Pieņēmumi!$B$39,IF($A433=2,C433/Pieņēmumi!$B$40,IF($A433=3,C433/Pieņēmumi!$B$41,C433/Pieņēmumi!$B$42))),$F$10)</f>
        <v>1</v>
      </c>
      <c r="G433" s="6">
        <f t="shared" si="311"/>
        <v>16</v>
      </c>
      <c r="H433" s="6" t="str">
        <f>IF(AND(G433&gt;=0,G433&lt;Pieņēmumi!$B$46),0,
IF(AND(G433&gt;= Pieņēmumi!$B$46,G433&lt;Pieņēmumi!$B$47), "Mikro",
IF(AND(G433&gt;=Pieņēmumi!$B$47,G433&lt;Pieņēmumi!$B$48), "Mazs",
IF(AND(G433&gt;=Pieņēmumi!$B$48,G433&lt;Pieņēmumi!$B$49), "Vidējs","Liels"))))</f>
        <v>Vidējs</v>
      </c>
      <c r="I433" s="9">
        <f>IF(H433="Mikro",Pieņēmumi!$B$31*F433*0.5,
IF(H433="Mazs",Pieņēmumi!$B$31*F433,
IF(H433="Vidējs",Pieņēmumi!$B$32*F433,
IF(H433="Liels",Pieņēmumi!$B$34*F433,
0))))</f>
        <v>0.8074935400516795</v>
      </c>
      <c r="J433" s="9">
        <f>IF(H433="Mikro",Pieņēmumi!$B$31*F433*0.5,0)</f>
        <v>0</v>
      </c>
      <c r="K433">
        <v>14</v>
      </c>
      <c r="L433">
        <v>1</v>
      </c>
      <c r="M433" s="2">
        <f t="shared" si="337"/>
        <v>14</v>
      </c>
      <c r="N433" s="6">
        <f>ROUNDUP(IF($A433=1,K433/Pieņēmumi!$L$39,IF($A433=2,K433/Pieņēmumi!$L$40,IF($A433=3,K433/Pieņēmumi!$L$41,K433/Pieņēmumi!$L$42))),$N$10)</f>
        <v>1</v>
      </c>
      <c r="O433" s="6">
        <f t="shared" si="312"/>
        <v>14</v>
      </c>
      <c r="P433" s="6" t="str">
        <f>IF(AND(O433&gt;=0,O433&lt;Pieņēmumi!$L$46),0,
IF(AND(O433&gt;= Pieņēmumi!$L$46,O433&lt;Pieņēmumi!$L$47), "Mikro",
IF(AND(O433&gt;=Pieņēmumi!$L$47,O433&lt;Pieņēmumi!$L$48), "Mazs",
IF(AND(O433&gt;=Pieņēmumi!$L$48,O433&lt;Pieņēmumi!$L$49), "Vidējs","Liels"))))</f>
        <v>Vidējs</v>
      </c>
      <c r="Q433" s="9">
        <f>IF(P433="Mikro",Pieņēmumi!$L$31*N433*0.5,
IF(P433="Mazs",Pieņēmumi!$L$31*N433,
IF(P433="Vidējs",Pieņēmumi!$L$32*N433,
IF(P433="Liels",Pieņēmumi!$L$34*N433,
0))))</f>
        <v>0.83979328165374689</v>
      </c>
      <c r="R433" s="9">
        <f>IF(P433="Mikro",Pieņēmumi!$L$31*N433*0.5,0)</f>
        <v>0</v>
      </c>
      <c r="S433">
        <v>8</v>
      </c>
      <c r="T433">
        <v>1</v>
      </c>
      <c r="U433" s="2">
        <f t="shared" si="338"/>
        <v>8</v>
      </c>
      <c r="V433" s="6">
        <f>ROUNDUP(IF($A433=1,S433/Pieņēmumi!$V$39,IF($A433=2,S433/Pieņēmumi!$V$40,IF($A433=3,S433/Pieņēmumi!$V$41,S433/Pieņēmumi!$V$42))),$V$10)</f>
        <v>1</v>
      </c>
      <c r="W433" s="6">
        <f t="shared" si="313"/>
        <v>8</v>
      </c>
      <c r="X433" s="6" t="str">
        <f>IF(AND(W433&gt;=0,W433&lt;Pieņēmumi!$V$46),0,
IF(AND(W433&gt;= Pieņēmumi!$V$46,W433&lt;Pieņēmumi!$V$47), "Mikro",
IF(AND(W433&gt;=Pieņēmumi!$V$47,W433&lt;Pieņēmumi!$V$48), "Mazs",
IF(AND(W433&gt;=Pieņēmumi!$V$48,W433&lt;Pieņēmumi!$V$49), "Vidējs","Liels"))))</f>
        <v>Mazs</v>
      </c>
      <c r="Y433" s="9">
        <f>IF(X433="Mikro",Pieņēmumi!$V$31*V433*0.5,
IF(X433="Mazs",Pieņēmumi!$V$31*V433,
IF(X433="Vidējs",Pieņēmumi!$V$32*V433,
IF(X433="Liels",Pieņēmumi!$V$34*V433,
0))))</f>
        <v>0.77808901338313108</v>
      </c>
      <c r="Z433" s="9">
        <f>IF(X433="Mikro",Pieņēmumi!$V$31*V433*0.5,0)</f>
        <v>0</v>
      </c>
      <c r="AA433">
        <v>12</v>
      </c>
      <c r="AB433">
        <v>1</v>
      </c>
      <c r="AC433" s="2">
        <f t="shared" si="339"/>
        <v>12</v>
      </c>
      <c r="AD433" s="6">
        <f>ROUNDUP(IF($A433=1,AA433/Pieņēmumi!$AF$39,IF($A433=2,AA433/Pieņēmumi!$AF$40,IF($A433=3,AA433/Pieņēmumi!$AF$41,AA433/Pieņēmumi!$AF$42))),$AD$10)</f>
        <v>1</v>
      </c>
      <c r="AE433" s="6">
        <f t="shared" si="314"/>
        <v>12</v>
      </c>
      <c r="AF433" s="6" t="str">
        <f>IF(AND(AE433&gt;=0,AE433&lt;Pieņēmumi!$AF$46),0,
IF(AND(AE433&gt;= Pieņēmumi!$AF$46,AE433&lt;Pieņēmumi!$AF$47), "Mikro",
IF(AND(AE433&gt;=Pieņēmumi!$AF$47,AE433&lt;Pieņēmumi!$AF$48), "Mazs",
IF(AND(AE433&gt;=Pieņēmumi!$AF$48,AE433&lt;Pieņēmumi!$AF$49), "Vidējs","Liels"))))</f>
        <v>Vidējs</v>
      </c>
      <c r="AG433" s="9">
        <f>IF(AF433="Mikro",Pieņēmumi!$AF$31*AD433*0.5,
IF(AF433="Mazs",Pieņēmumi!$AF$31*AD433,
IF(AF433="Vidējs",Pieņēmumi!$AF$32*AD433,
IF(AF433="Liels",Pieņēmumi!$AF$34*AD433,
0))))</f>
        <v>1.03359173126615</v>
      </c>
      <c r="AH433" s="9">
        <f>IF(AF433="Mikro",Pieņēmumi!$AF$31*AD433*0.5,0)</f>
        <v>0</v>
      </c>
      <c r="AI433">
        <v>12</v>
      </c>
      <c r="AJ433">
        <v>1</v>
      </c>
      <c r="AK433" s="2">
        <f t="shared" si="340"/>
        <v>12</v>
      </c>
      <c r="AL433" s="6">
        <f>ROUNDUP(IF($A433=1,AI433/Pieņēmumi!$AR$39,IF($A433=2,AI433/Pieņēmumi!$AR$40,IF($A433=3,AI433/Pieņēmumi!$AR$41,AI433/Pieņēmumi!$AR$42))),$AL$10)</f>
        <v>1</v>
      </c>
      <c r="AM433" s="6">
        <f t="shared" si="315"/>
        <v>12</v>
      </c>
      <c r="AN433" s="6" t="str">
        <f>IF(AND(AM433&gt;=0,AM433&lt;Pieņēmumi!$AR$46),0,
IF(AND(AM433&gt;= Pieņēmumi!$AR$46,AM433&lt;Pieņēmumi!$AR$47), "Mikro",
IF(AND(AM433&gt;=Pieņēmumi!$AR$47,AM433&lt;Pieņēmumi!$AR$48), "Mazs",
IF(AND(AM433&gt;=Pieņēmumi!$AR$48,AM433&lt;Pieņēmumi!$AR$49), "Vidējs","Liels"))))</f>
        <v>Vidējs</v>
      </c>
      <c r="AO433" s="9">
        <f>IF(AN433="Mikro",Pieņēmumi!$AR$31*AL433*0.5,
IF(AN433="Mazs",Pieņēmumi!$AR$31*AL433,
IF(AN433="Vidējs",Pieņēmumi!$AR$32*AL433,
IF(AN433="Liels",Pieņēmumi!$AR$34*AL433,
0))))</f>
        <v>1.0981912144702843</v>
      </c>
      <c r="AP433" s="9">
        <f>IF(AN433="Mikro",Pieņēmumi!$AR$31*AL433*0.5,0)</f>
        <v>0</v>
      </c>
      <c r="AQ433">
        <v>9</v>
      </c>
      <c r="AR433">
        <v>1</v>
      </c>
      <c r="AS433" s="2">
        <f>AQ433/AR433</f>
        <v>9</v>
      </c>
      <c r="AT433" s="6">
        <f>ROUNDUP(IF($A433=1,AQ433/Pieņēmumi!$BC$39,IF($A433=2,AQ433/Pieņēmumi!$BC$40,IF($A433=3,AQ433/Pieņēmumi!$BC$41,AQ433/Pieņēmumi!$BC$42))),$AT$10)</f>
        <v>1</v>
      </c>
      <c r="AU433" s="6">
        <f t="shared" si="316"/>
        <v>9</v>
      </c>
      <c r="AV433" s="6" t="str">
        <f>IF(AND(AU433&gt;=0,AU433&lt;Pieņēmumi!$BC$46),0,
IF(AND(AU433&gt;= Pieņēmumi!$BC$46,AU433&lt;Pieņēmumi!$BC$47), "Mikro",
IF(AND(AU433&gt;=Pieņēmumi!$BC$47,AU433&lt;Pieņēmumi!$BC$48), "Mazs",
IF(AND(AU433&gt;=Pieņēmumi!$BC$48,AU433&lt;Pieņēmumi!$BC$49), "Vidējs","Liels"))))</f>
        <v>Mazs</v>
      </c>
      <c r="AW433" s="9">
        <f>IF(AV433="Mikro",Pieņēmumi!$BC$31*AT433*0.5,
IF(AV433="Mazs",Pieņēmumi!$BC$31*AT433,
IF(AV433="Vidējs",Pieņēmumi!$BC$32*AT433,
IF(AV433="Liels",Pieņēmumi!$BC$34*AT433,
0))))</f>
        <v>0.96483037659508253</v>
      </c>
      <c r="AX433" s="9">
        <f>IF(AV433="Mikro",Pieņēmumi!$BC$31*AT433*0.5,0)</f>
        <v>0</v>
      </c>
      <c r="AY433">
        <v>11</v>
      </c>
      <c r="AZ433">
        <v>0</v>
      </c>
      <c r="BA433" s="2">
        <v>0</v>
      </c>
      <c r="BB433" s="6">
        <f>ROUNDUP(IF($A433=1,AY433/Pieņēmumi!$BN$39,IF($A433=2,AY433/Pieņēmumi!$BN$40,IF($A433=3,AY433/Pieņēmumi!$BN$41,AY433/Pieņēmumi!$BN$42))),$BB$10)</f>
        <v>1</v>
      </c>
      <c r="BC433" s="6">
        <f t="shared" si="317"/>
        <v>11</v>
      </c>
      <c r="BD433" s="6" t="str">
        <f>IF(AND(BC433&gt;=0,BC433&lt;Pieņēmumi!$BN$46),0,
IF(AND(BC433&gt;= Pieņēmumi!$BN$46,BC433&lt;Pieņēmumi!$BN$47), "Mikro",
IF(AND(BC433&gt;=Pieņēmumi!$BN$47,BC433&lt;Pieņēmumi!$BN$48), "Mazs",
IF(AND(BC433&gt;=Pieņēmumi!$BN$48,BC433&lt;Pieņēmumi!$BN$49), "Vidējs","Liels"))))</f>
        <v>Mazs</v>
      </c>
      <c r="BE433" s="9">
        <f>IF(BD433="Mikro",Pieņēmumi!$BN$31*BB433*0.5,
IF(BD433="Mazs",Pieņēmumi!$BN$31*BB433,
IF(BD433="Vidējs",Pieņēmumi!$BN$32*BB433,
IF(BD433="Liels",Pieņēmumi!$BN$34*BB433,
0))))</f>
        <v>1.0270774976657331</v>
      </c>
      <c r="BF433" s="9">
        <f>IF(BD433="Mikro",Pieņēmumi!$BN$31*BB433*0.5,0)</f>
        <v>0</v>
      </c>
      <c r="BG433">
        <v>12</v>
      </c>
      <c r="BH433">
        <v>2</v>
      </c>
      <c r="BI433" s="2">
        <f t="shared" si="334"/>
        <v>6</v>
      </c>
      <c r="BJ433" s="6">
        <f>ROUNDUP(IF($A433=1,BG433/Pieņēmumi!$BY$39,IF($A433=2,BG433/Pieņēmumi!$BY$40,IF($A433=3,BG433/Pieņēmumi!$BY$41,BG433/Pieņēmumi!$BY$42))),$BJ$10)</f>
        <v>1</v>
      </c>
      <c r="BK433" s="6">
        <f t="shared" si="318"/>
        <v>12</v>
      </c>
      <c r="BL433" s="6" t="str">
        <f>IF(AND(BK433&gt;=0,BK433&lt;Pieņēmumi!$BY$46),0,
IF(AND(BK433&gt;= Pieņēmumi!$BY$46,BK433&lt;Pieņēmumi!$BY$47), "Mikro",
IF(AND(BK433&gt;=Pieņēmumi!$BY$47,BK433&lt;Pieņēmumi!$BY$48), "Mazs",
IF(AND(BK433&gt;=Pieņēmumi!$BY$48,BK433&lt;Pieņēmumi!$BY$49), "Vidējs","Liels"))))</f>
        <v>Vidējs</v>
      </c>
      <c r="BM433" s="9">
        <f>IF(BL433="Mikro",Pieņēmumi!$BY$31*BJ433*0.5,
IF(BL433="Mazs",Pieņēmumi!$BY$31*BJ433,
IF(BL433="Vidējs",Pieņēmumi!$BY$32*BJ433,
IF(BL433="Liels",Pieņēmumi!$BY$34*BJ433,
0))))</f>
        <v>1.2919896640826873</v>
      </c>
      <c r="BN433" s="9">
        <f>IF(BL433="Mikro",Pieņēmumi!$BY$31*BJ433*0.5,0)</f>
        <v>0</v>
      </c>
      <c r="BO433">
        <v>10</v>
      </c>
      <c r="BP433">
        <v>1</v>
      </c>
      <c r="BQ433" s="2">
        <f t="shared" ref="BQ433:BQ450" si="341">BO433/BP433</f>
        <v>10</v>
      </c>
      <c r="BR433" s="6">
        <f>ROUNDUP(IF($A433=1,BO433/Pieņēmumi!$CJ$39,IF($A433=2,BO433/Pieņēmumi!$CJ$40,IF($A433=3,BO433/Pieņēmumi!$CJ$41,BO433/Pieņēmumi!$CJ$42))),$BR$10)</f>
        <v>1</v>
      </c>
      <c r="BS433" s="6">
        <f t="shared" si="319"/>
        <v>10</v>
      </c>
      <c r="BT433" s="6" t="str">
        <f>IF(AND(BS433&gt;=0,BS433&lt;Pieņēmumi!$CJ$46),0,
IF(AND(BS433&gt;= Pieņēmumi!$CJ$46,BS433&lt;Pieņēmumi!$CJ$47), "Mikro",
IF(AND(BS433&gt;=Pieņēmumi!$CJ$47,BS433&lt;Pieņēmumi!$CJ$48), "Mazs",
IF(AND(BS433&gt;=Pieņēmumi!$CJ$48,BS433&lt;Pieņēmumi!$CJ$49), "Vidējs","Liels"))))</f>
        <v>Mazs</v>
      </c>
      <c r="BU433" s="9">
        <f>IF(BT433="Mikro",Pieņēmumi!$CJ$31*BR433*0.5,
IF(BT433="Mazs",Pieņēmumi!$CJ$31*BR433,
IF(BT433="Vidējs",Pieņēmumi!$CJ$32*BR433,
IF(BT433="Liels",Pieņēmumi!$CJ$34*BR433,
0))))</f>
        <v>1.0893246187363834</v>
      </c>
      <c r="BV433" s="9">
        <f>IF(BT433="Mikro",Pieņēmumi!$CJ$31*BR433*0.5,0)</f>
        <v>0</v>
      </c>
      <c r="BW433">
        <v>0</v>
      </c>
      <c r="BX433">
        <v>0</v>
      </c>
      <c r="BY433" s="2">
        <v>0</v>
      </c>
      <c r="BZ433" s="6">
        <f>ROUNDUP(IF($A433=1,BW433/Pieņēmumi!$CU$42,IF($A433=2,BW433/Pieņēmumi!$CU$43,IF($A433=3,BW433/Pieņēmumi!$CU$44,BW433/Pieņēmumi!$CU$45))),$CH$10)</f>
        <v>0</v>
      </c>
      <c r="CA433" s="6">
        <f t="shared" si="320"/>
        <v>0</v>
      </c>
      <c r="CB433" s="6">
        <f>IF(AND(CA433&gt;=0,CA433&lt;Pieņēmumi!$CU$49),0,
IF(AND(CA433&gt;=Pieņēmumi!$CU$49,CA433&lt;Pieņēmumi!$CU$50),"Mazs",
IF(AND(CA433&gt;=Pieņēmumi!$CU$50,CA433&lt;Pieņēmumi!$CU$51),"Vidējs","Liels")))</f>
        <v>0</v>
      </c>
      <c r="CC433" s="9">
        <f>IF(CB433="Mazs",Pieņēmumi!$CU$34*BZ433,IF(CB433="Vidējs",Pieņēmumi!$CU$35*BZ433,IF(CB433="Liels",Pieņēmumi!$CU$37*BZ433,0)))</f>
        <v>0</v>
      </c>
      <c r="CD433" s="9">
        <f>IF(CB433="Mazs",(Pieņēmumi!$CU$35-Pieņēmumi!$CU$34)*BZ433,0)</f>
        <v>0</v>
      </c>
      <c r="CE433">
        <v>0</v>
      </c>
      <c r="CF433">
        <v>0</v>
      </c>
      <c r="CG433" s="2">
        <v>0</v>
      </c>
      <c r="CH433" s="6">
        <f>ROUNDUP(IF($A433=1,CE433/Pieņēmumi!$DE$42,IF($A433=2,CE433/Pieņēmumi!$DE$43,IF($A433=3,CE433/Pieņēmumi!$DE$44,CE433/Pieņēmumi!$DE$45))),$CH$10)</f>
        <v>0</v>
      </c>
      <c r="CI433" s="6">
        <f t="shared" si="321"/>
        <v>0</v>
      </c>
      <c r="CJ433" s="6">
        <f>IF(AND(CI433&gt;=0,CI433&lt;Pieņēmumi!$DE$49),0,
IF(AND(CI433&gt;=Pieņēmumi!$DE$49,CI433&lt;Pieņēmumi!$DE$50),"Mazs",
IF(AND(CI433&gt;=Pieņēmumi!$DE$50,CI433&lt;Pieņēmumi!$DE$51),"Vidējs","Liels")))</f>
        <v>0</v>
      </c>
      <c r="CK433" s="9">
        <f>IF(CJ433="Mazs",Pieņēmumi!$DE$34*CH433,IF(CJ433="Vidējs",Pieņēmumi!$DE$35*CH433,IF(CJ433="Liels",Pieņēmumi!$DE$37*CH433,0)))</f>
        <v>0</v>
      </c>
      <c r="CL433" s="9">
        <f>IF(CJ433="Mazs",(Pieņēmumi!$DE$35-Pieņēmumi!$DE$34)*CH433,0)</f>
        <v>0</v>
      </c>
      <c r="CM433">
        <v>0</v>
      </c>
      <c r="CN433">
        <v>0</v>
      </c>
      <c r="CO433" s="2">
        <v>0</v>
      </c>
      <c r="CP433" s="6">
        <f>ROUNDUP(IF($A433=1,CM433/Pieņēmumi!$DO$42,IF($A433=2,CM433/Pieņēmumi!$DO$43,IF($A433=3,CM433/Pieņēmumi!$DO$44,CM433/Pieņēmumi!$DO$45))),$CP$10)</f>
        <v>0</v>
      </c>
      <c r="CQ433" s="6">
        <f t="shared" si="322"/>
        <v>0</v>
      </c>
      <c r="CR433" s="6">
        <f>IF(AND(CQ433&gt;=0,CQ433&lt;Pieņēmumi!$DO$49),0,
IF(AND(CQ433&gt;=Pieņēmumi!$DO$49,CQ433&lt;Pieņēmumi!$DO$50),"Mazs",
IF(AND(CQ433&gt;=Pieņēmumi!$DO$50,CQ433&lt;Pieņēmumi!$DO$51),"Vidējs","Liels")))</f>
        <v>0</v>
      </c>
      <c r="CS433" s="9">
        <f>IF(CR433="Mazs",Pieņēmumi!$DO$34*CP433,IF(CR433="Vidējs",Pieņēmumi!$DO$35*CP433,IF(CR433="Liels",Pieņēmumi!$DO$37*CP433,0)))</f>
        <v>0</v>
      </c>
      <c r="CT433" s="9">
        <f>IF(CR433="Mazs",(Pieņēmumi!$DO$35-Pieņēmumi!$DO$34)*CP433,0)</f>
        <v>0</v>
      </c>
      <c r="CU433" s="6">
        <f t="shared" si="323"/>
        <v>104</v>
      </c>
      <c r="CV433" s="6">
        <f t="shared" si="324"/>
        <v>10</v>
      </c>
      <c r="CW433" s="2">
        <f t="shared" si="325"/>
        <v>10.4</v>
      </c>
      <c r="CX433" t="str">
        <f t="shared" si="326"/>
        <v>Vidējā</v>
      </c>
    </row>
    <row r="434" spans="1:102" x14ac:dyDescent="0.25">
      <c r="A434" s="5">
        <v>1</v>
      </c>
      <c r="B434" s="23">
        <v>0.27413757198689404</v>
      </c>
      <c r="C434">
        <v>0</v>
      </c>
      <c r="D434">
        <v>0</v>
      </c>
      <c r="E434" s="2">
        <v>0</v>
      </c>
      <c r="F434" s="6">
        <f>ROUNDUP(IF($A434=1,C434/Pieņēmumi!$B$39,IF($A434=2,C434/Pieņēmumi!$B$40,IF($A434=3,C434/Pieņēmumi!$B$41,C434/Pieņēmumi!$B$42))),$F$10)</f>
        <v>0</v>
      </c>
      <c r="G434" s="6">
        <f t="shared" si="311"/>
        <v>0</v>
      </c>
      <c r="H434" s="6">
        <f>IF(AND(G434&gt;=0,G434&lt;Pieņēmumi!$B$46),0,
IF(AND(G434&gt;= Pieņēmumi!$B$46,G434&lt;Pieņēmumi!$B$47), "Mikro",
IF(AND(G434&gt;=Pieņēmumi!$B$47,G434&lt;Pieņēmumi!$B$48), "Mazs",
IF(AND(G434&gt;=Pieņēmumi!$B$48,G434&lt;Pieņēmumi!$B$49), "Vidējs","Liels"))))</f>
        <v>0</v>
      </c>
      <c r="I434" s="9">
        <f>IF(H434="Mikro",Pieņēmumi!$B$31*F434*0.5,
IF(H434="Mazs",Pieņēmumi!$B$31*F434,
IF(H434="Vidējs",Pieņēmumi!$B$32*F434,
IF(H434="Liels",Pieņēmumi!$B$34*F434,
0))))</f>
        <v>0</v>
      </c>
      <c r="J434" s="9">
        <f>IF(H434="Mikro",Pieņēmumi!$B$31*F434*0.5,0)</f>
        <v>0</v>
      </c>
      <c r="K434">
        <v>0</v>
      </c>
      <c r="L434">
        <v>0</v>
      </c>
      <c r="M434" s="2">
        <v>0</v>
      </c>
      <c r="N434" s="6">
        <f>ROUNDUP(IF($A434=1,K434/Pieņēmumi!$L$39,IF($A434=2,K434/Pieņēmumi!$L$40,IF($A434=3,K434/Pieņēmumi!$L$41,K434/Pieņēmumi!$L$42))),$N$10)</f>
        <v>0</v>
      </c>
      <c r="O434" s="6">
        <f t="shared" si="312"/>
        <v>0</v>
      </c>
      <c r="P434" s="6">
        <f>IF(AND(O434&gt;=0,O434&lt;Pieņēmumi!$L$46),0,
IF(AND(O434&gt;= Pieņēmumi!$L$46,O434&lt;Pieņēmumi!$L$47), "Mikro",
IF(AND(O434&gt;=Pieņēmumi!$L$47,O434&lt;Pieņēmumi!$L$48), "Mazs",
IF(AND(O434&gt;=Pieņēmumi!$L$48,O434&lt;Pieņēmumi!$L$49), "Vidējs","Liels"))))</f>
        <v>0</v>
      </c>
      <c r="Q434" s="9">
        <f>IF(P434="Mikro",Pieņēmumi!$L$31*N434*0.5,
IF(P434="Mazs",Pieņēmumi!$L$31*N434,
IF(P434="Vidējs",Pieņēmumi!$L$32*N434,
IF(P434="Liels",Pieņēmumi!$L$34*N434,
0))))</f>
        <v>0</v>
      </c>
      <c r="R434" s="9">
        <f>IF(P434="Mikro",Pieņēmumi!$L$31*N434*0.5,0)</f>
        <v>0</v>
      </c>
      <c r="S434">
        <v>0</v>
      </c>
      <c r="T434">
        <v>0</v>
      </c>
      <c r="U434" s="2">
        <v>0</v>
      </c>
      <c r="V434" s="6">
        <f>ROUNDUP(IF($A434=1,S434/Pieņēmumi!$V$39,IF($A434=2,S434/Pieņēmumi!$V$40,IF($A434=3,S434/Pieņēmumi!$V$41,S434/Pieņēmumi!$V$42))),$V$10)</f>
        <v>0</v>
      </c>
      <c r="W434" s="6">
        <f t="shared" si="313"/>
        <v>0</v>
      </c>
      <c r="X434" s="6">
        <f>IF(AND(W434&gt;=0,W434&lt;Pieņēmumi!$V$46),0,
IF(AND(W434&gt;= Pieņēmumi!$V$46,W434&lt;Pieņēmumi!$V$47), "Mikro",
IF(AND(W434&gt;=Pieņēmumi!$V$47,W434&lt;Pieņēmumi!$V$48), "Mazs",
IF(AND(W434&gt;=Pieņēmumi!$V$48,W434&lt;Pieņēmumi!$V$49), "Vidējs","Liels"))))</f>
        <v>0</v>
      </c>
      <c r="Y434" s="9">
        <f>IF(X434="Mikro",Pieņēmumi!$V$31*V434*0.5,
IF(X434="Mazs",Pieņēmumi!$V$31*V434,
IF(X434="Vidējs",Pieņēmumi!$V$32*V434,
IF(X434="Liels",Pieņēmumi!$V$34*V434,
0))))</f>
        <v>0</v>
      </c>
      <c r="Z434" s="9">
        <f>IF(X434="Mikro",Pieņēmumi!$V$31*V434*0.5,0)</f>
        <v>0</v>
      </c>
      <c r="AA434">
        <v>0</v>
      </c>
      <c r="AB434">
        <v>0</v>
      </c>
      <c r="AC434" s="2">
        <v>0</v>
      </c>
      <c r="AD434" s="6">
        <f>ROUNDUP(IF($A434=1,AA434/Pieņēmumi!$AF$39,IF($A434=2,AA434/Pieņēmumi!$AF$40,IF($A434=3,AA434/Pieņēmumi!$AF$41,AA434/Pieņēmumi!$AF$42))),$AD$10)</f>
        <v>0</v>
      </c>
      <c r="AE434" s="6">
        <f t="shared" si="314"/>
        <v>0</v>
      </c>
      <c r="AF434" s="6">
        <f>IF(AND(AE434&gt;=0,AE434&lt;Pieņēmumi!$AF$46),0,
IF(AND(AE434&gt;= Pieņēmumi!$AF$46,AE434&lt;Pieņēmumi!$AF$47), "Mikro",
IF(AND(AE434&gt;=Pieņēmumi!$AF$47,AE434&lt;Pieņēmumi!$AF$48), "Mazs",
IF(AND(AE434&gt;=Pieņēmumi!$AF$48,AE434&lt;Pieņēmumi!$AF$49), "Vidējs","Liels"))))</f>
        <v>0</v>
      </c>
      <c r="AG434" s="9">
        <f>IF(AF434="Mikro",Pieņēmumi!$AF$31*AD434*0.5,
IF(AF434="Mazs",Pieņēmumi!$AF$31*AD434,
IF(AF434="Vidējs",Pieņēmumi!$AF$32*AD434,
IF(AF434="Liels",Pieņēmumi!$AF$34*AD434,
0))))</f>
        <v>0</v>
      </c>
      <c r="AH434" s="9">
        <f>IF(AF434="Mikro",Pieņēmumi!$AF$31*AD434*0.5,0)</f>
        <v>0</v>
      </c>
      <c r="AI434">
        <v>0</v>
      </c>
      <c r="AJ434">
        <v>0</v>
      </c>
      <c r="AK434" s="2">
        <v>0</v>
      </c>
      <c r="AL434" s="6">
        <f>ROUNDUP(IF($A434=1,AI434/Pieņēmumi!$AR$39,IF($A434=2,AI434/Pieņēmumi!$AR$40,IF($A434=3,AI434/Pieņēmumi!$AR$41,AI434/Pieņēmumi!$AR$42))),$AL$10)</f>
        <v>0</v>
      </c>
      <c r="AM434" s="6">
        <f t="shared" si="315"/>
        <v>0</v>
      </c>
      <c r="AN434" s="6">
        <f>IF(AND(AM434&gt;=0,AM434&lt;Pieņēmumi!$AR$46),0,
IF(AND(AM434&gt;= Pieņēmumi!$AR$46,AM434&lt;Pieņēmumi!$AR$47), "Mikro",
IF(AND(AM434&gt;=Pieņēmumi!$AR$47,AM434&lt;Pieņēmumi!$AR$48), "Mazs",
IF(AND(AM434&gt;=Pieņēmumi!$AR$48,AM434&lt;Pieņēmumi!$AR$49), "Vidējs","Liels"))))</f>
        <v>0</v>
      </c>
      <c r="AO434" s="9">
        <f>IF(AN434="Mikro",Pieņēmumi!$AR$31*AL434*0.5,
IF(AN434="Mazs",Pieņēmumi!$AR$31*AL434,
IF(AN434="Vidējs",Pieņēmumi!$AR$32*AL434,
IF(AN434="Liels",Pieņēmumi!$AR$34*AL434,
0))))</f>
        <v>0</v>
      </c>
      <c r="AP434" s="9">
        <f>IF(AN434="Mikro",Pieņēmumi!$AR$31*AL434*0.5,0)</f>
        <v>0</v>
      </c>
      <c r="AQ434">
        <v>0</v>
      </c>
      <c r="AR434">
        <v>0</v>
      </c>
      <c r="AS434" s="2">
        <v>0</v>
      </c>
      <c r="AT434" s="6">
        <f>ROUNDUP(IF($A434=1,AQ434/Pieņēmumi!$BC$39,IF($A434=2,AQ434/Pieņēmumi!$BC$40,IF($A434=3,AQ434/Pieņēmumi!$BC$41,AQ434/Pieņēmumi!$BC$42))),$AT$10)</f>
        <v>0</v>
      </c>
      <c r="AU434" s="6">
        <f t="shared" si="316"/>
        <v>0</v>
      </c>
      <c r="AV434" s="6">
        <f>IF(AND(AU434&gt;=0,AU434&lt;Pieņēmumi!$BC$46),0,
IF(AND(AU434&gt;= Pieņēmumi!$BC$46,AU434&lt;Pieņēmumi!$BC$47), "Mikro",
IF(AND(AU434&gt;=Pieņēmumi!$BC$47,AU434&lt;Pieņēmumi!$BC$48), "Mazs",
IF(AND(AU434&gt;=Pieņēmumi!$BC$48,AU434&lt;Pieņēmumi!$BC$49), "Vidējs","Liels"))))</f>
        <v>0</v>
      </c>
      <c r="AW434" s="9">
        <f>IF(AV434="Mikro",Pieņēmumi!$BC$31*AT434*0.5,
IF(AV434="Mazs",Pieņēmumi!$BC$31*AT434,
IF(AV434="Vidējs",Pieņēmumi!$BC$32*AT434,
IF(AV434="Liels",Pieņēmumi!$BC$34*AT434,
0))))</f>
        <v>0</v>
      </c>
      <c r="AX434" s="9">
        <f>IF(AV434="Mikro",Pieņēmumi!$BC$31*AT434*0.5,0)</f>
        <v>0</v>
      </c>
      <c r="AY434">
        <v>90</v>
      </c>
      <c r="AZ434">
        <v>3</v>
      </c>
      <c r="BA434" s="2">
        <f t="shared" ref="BA434:BA439" si="342">AY434/AZ434</f>
        <v>30</v>
      </c>
      <c r="BB434" s="6">
        <f>ROUNDUP(IF($A434=1,AY434/Pieņēmumi!$BN$39,IF($A434=2,AY434/Pieņēmumi!$BN$40,IF($A434=3,AY434/Pieņēmumi!$BN$41,AY434/Pieņēmumi!$BN$42))),$BB$10)</f>
        <v>4</v>
      </c>
      <c r="BC434" s="6">
        <f t="shared" si="317"/>
        <v>22.5</v>
      </c>
      <c r="BD434" s="6" t="str">
        <f>IF(AND(BC434&gt;=0,BC434&lt;Pieņēmumi!$BN$46),0,
IF(AND(BC434&gt;= Pieņēmumi!$BN$46,BC434&lt;Pieņēmumi!$BN$47), "Mikro",
IF(AND(BC434&gt;=Pieņēmumi!$BN$47,BC434&lt;Pieņēmumi!$BN$48), "Mazs",
IF(AND(BC434&gt;=Pieņēmumi!$BN$48,BC434&lt;Pieņēmumi!$BN$49), "Vidējs","Liels"))))</f>
        <v>Liels</v>
      </c>
      <c r="BE434" s="9">
        <f>IF(BD434="Mikro",Pieņēmumi!$BN$31*BB434*0.5,
IF(BD434="Mazs",Pieņēmumi!$BN$31*BB434,
IF(BD434="Vidējs",Pieņēmumi!$BN$32*BB434,
IF(BD434="Liels",Pieņēmumi!$BN$34*BB434,
0))))</f>
        <v>6.3492063492063489</v>
      </c>
      <c r="BF434" s="9">
        <f>IF(BD434="Mikro",Pieņēmumi!$BN$31*BB434*0.5,0)</f>
        <v>0</v>
      </c>
      <c r="BG434">
        <v>120</v>
      </c>
      <c r="BH434">
        <v>4</v>
      </c>
      <c r="BI434" s="2">
        <f t="shared" si="334"/>
        <v>30</v>
      </c>
      <c r="BJ434" s="6">
        <f>ROUNDUP(IF($A434=1,BG434/Pieņēmumi!$BY$39,IF($A434=2,BG434/Pieņēmumi!$BY$40,IF($A434=3,BG434/Pieņēmumi!$BY$41,BG434/Pieņēmumi!$BY$42))),$BJ$10)</f>
        <v>5</v>
      </c>
      <c r="BK434" s="6">
        <f t="shared" si="318"/>
        <v>24</v>
      </c>
      <c r="BL434" s="6" t="str">
        <f>IF(AND(BK434&gt;=0,BK434&lt;Pieņēmumi!$BY$46),0,
IF(AND(BK434&gt;= Pieņēmumi!$BY$46,BK434&lt;Pieņēmumi!$BY$47), "Mikro",
IF(AND(BK434&gt;=Pieņēmumi!$BY$47,BK434&lt;Pieņēmumi!$BY$48), "Mazs",
IF(AND(BK434&gt;=Pieņēmumi!$BY$48,BK434&lt;Pieņēmumi!$BY$49), "Vidējs","Liels"))))</f>
        <v>Liels</v>
      </c>
      <c r="BM434" s="9">
        <f>IF(BL434="Mikro",Pieņēmumi!$BY$31*BJ434*0.5,
IF(BL434="Mazs",Pieņēmumi!$BY$31*BJ434,
IF(BL434="Vidējs",Pieņēmumi!$BY$32*BJ434,
IF(BL434="Liels",Pieņēmumi!$BY$34*BJ434,
0))))</f>
        <v>8.2972582972582956</v>
      </c>
      <c r="BN434" s="9">
        <f>IF(BL434="Mikro",Pieņēmumi!$BY$31*BJ434*0.5,0)</f>
        <v>0</v>
      </c>
      <c r="BO434">
        <v>108</v>
      </c>
      <c r="BP434">
        <v>4</v>
      </c>
      <c r="BQ434" s="2">
        <f t="shared" si="341"/>
        <v>27</v>
      </c>
      <c r="BR434" s="6">
        <f>ROUNDUP(IF($A434=1,BO434/Pieņēmumi!$CJ$39,IF($A434=2,BO434/Pieņēmumi!$CJ$40,IF($A434=3,BO434/Pieņēmumi!$CJ$41,BO434/Pieņēmumi!$CJ$42))),$BR$10)</f>
        <v>5</v>
      </c>
      <c r="BS434" s="6">
        <f t="shared" si="319"/>
        <v>21.6</v>
      </c>
      <c r="BT434" s="6" t="str">
        <f>IF(AND(BS434&gt;=0,BS434&lt;Pieņēmumi!$CJ$46),0,
IF(AND(BS434&gt;= Pieņēmumi!$CJ$46,BS434&lt;Pieņēmumi!$CJ$47), "Mikro",
IF(AND(BS434&gt;=Pieņēmumi!$CJ$47,BS434&lt;Pieņēmumi!$CJ$48), "Mazs",
IF(AND(BS434&gt;=Pieņēmumi!$CJ$48,BS434&lt;Pieņēmumi!$CJ$49), "Vidējs","Liels"))))</f>
        <v>Liels</v>
      </c>
      <c r="BU434" s="9">
        <f>IF(BT434="Mikro",Pieņēmumi!$CJ$31*BR434*0.5,
IF(BT434="Mazs",Pieņēmumi!$CJ$31*BR434,
IF(BT434="Vidējs",Pieņēmumi!$CJ$32*BR434,
IF(BT434="Liels",Pieņēmumi!$CJ$34*BR434,
0))))</f>
        <v>8.4776334776334767</v>
      </c>
      <c r="BV434" s="9">
        <f>IF(BT434="Mikro",Pieņēmumi!$CJ$31*BR434*0.5,0)</f>
        <v>0</v>
      </c>
      <c r="BW434">
        <v>90</v>
      </c>
      <c r="BX434">
        <v>4</v>
      </c>
      <c r="BY434" s="2">
        <f>BW434/BX434</f>
        <v>22.5</v>
      </c>
      <c r="BZ434" s="6">
        <f>ROUNDUP(IF($A434=1,BW434/Pieņēmumi!$CU$42,IF($A434=2,BW434/Pieņēmumi!$CU$43,IF($A434=3,BW434/Pieņēmumi!$CU$44,BW434/Pieņēmumi!$CU$45))),$CH$10)</f>
        <v>4</v>
      </c>
      <c r="CA434" s="6">
        <f t="shared" si="320"/>
        <v>22.5</v>
      </c>
      <c r="CB434" s="6" t="str">
        <f>IF(AND(CA434&gt;=0,CA434&lt;Pieņēmumi!$CU$49),0,
IF(AND(CA434&gt;=Pieņēmumi!$CU$49,CA434&lt;Pieņēmumi!$CU$50),"Mazs",
IF(AND(CA434&gt;=Pieņēmumi!$CU$50,CA434&lt;Pieņēmumi!$CU$51),"Vidējs","Liels")))</f>
        <v>Liels</v>
      </c>
      <c r="CC434" s="9">
        <f>IF(CB434="Mazs",Pieņēmumi!$CU$34*BZ434,IF(CB434="Vidējs",Pieņēmumi!$CU$35*BZ434,IF(CB434="Liels",Pieņēmumi!$CU$37*BZ434,0)))</f>
        <v>7.0707070707070701</v>
      </c>
      <c r="CD434" s="9">
        <f>IF(CB434="Mazs",(Pieņēmumi!$CU$35-Pieņēmumi!$CU$34)*BZ434,0)</f>
        <v>0</v>
      </c>
      <c r="CE434">
        <v>97</v>
      </c>
      <c r="CF434">
        <v>4</v>
      </c>
      <c r="CG434" s="2">
        <f>CE434/CF434</f>
        <v>24.25</v>
      </c>
      <c r="CH434" s="6">
        <f>ROUNDUP(IF($A434=1,CE434/Pieņēmumi!$DE$42,IF($A434=2,CE434/Pieņēmumi!$DE$43,IF($A434=3,CE434/Pieņēmumi!$DE$44,CE434/Pieņēmumi!$DE$45))),$CH$10)</f>
        <v>4</v>
      </c>
      <c r="CI434" s="6">
        <f t="shared" si="321"/>
        <v>24.25</v>
      </c>
      <c r="CJ434" s="6" t="str">
        <f>IF(AND(CI434&gt;=0,CI434&lt;Pieņēmumi!$DE$49),0,
IF(AND(CI434&gt;=Pieņēmumi!$DE$49,CI434&lt;Pieņēmumi!$DE$50),"Mazs",
IF(AND(CI434&gt;=Pieņēmumi!$DE$50,CI434&lt;Pieņēmumi!$DE$51),"Vidējs","Liels")))</f>
        <v>Liels</v>
      </c>
      <c r="CK434" s="9">
        <f>IF(CJ434="Mazs",Pieņēmumi!$DE$34*CH434,IF(CJ434="Vidējs",Pieņēmumi!$DE$35*CH434,IF(CJ434="Liels",Pieņēmumi!$DE$37*CH434,0)))</f>
        <v>7.0707070707070701</v>
      </c>
      <c r="CL434" s="9">
        <f>IF(CJ434="Mazs",(Pieņēmumi!$DE$35-Pieņēmumi!$DE$34)*CH434,0)</f>
        <v>0</v>
      </c>
      <c r="CM434">
        <v>83</v>
      </c>
      <c r="CN434">
        <v>3</v>
      </c>
      <c r="CO434" s="2">
        <f>CM434/CN434</f>
        <v>27.666666666666668</v>
      </c>
      <c r="CP434" s="6">
        <f>ROUNDUP(IF($A434=1,CM434/Pieņēmumi!$DO$42,IF($A434=2,CM434/Pieņēmumi!$DO$43,IF($A434=3,CM434/Pieņēmumi!$DO$44,CM434/Pieņēmumi!$DO$45))),$CP$10)</f>
        <v>4</v>
      </c>
      <c r="CQ434" s="6">
        <f t="shared" si="322"/>
        <v>20.75</v>
      </c>
      <c r="CR434" s="6" t="str">
        <f>IF(AND(CQ434&gt;=0,CQ434&lt;Pieņēmumi!$DO$49),0,
IF(AND(CQ434&gt;=Pieņēmumi!$DO$49,CQ434&lt;Pieņēmumi!$DO$50),"Mazs",
IF(AND(CQ434&gt;=Pieņēmumi!$DO$50,CQ434&lt;Pieņēmumi!$DO$51),"Vidējs","Liels")))</f>
        <v>Vidējs</v>
      </c>
      <c r="CS434" s="9">
        <f>IF(CR434="Mazs",Pieņēmumi!$DO$34*CP434,IF(CR434="Vidējs",Pieņēmumi!$DO$35*CP434,IF(CR434="Liels",Pieņēmumi!$DO$37*CP434,0)))</f>
        <v>5.5555555555555562</v>
      </c>
      <c r="CT434" s="9">
        <f>IF(CR434="Mazs",(Pieņēmumi!$DO$35-Pieņēmumi!$DO$34)*CP434,0)</f>
        <v>0</v>
      </c>
      <c r="CU434" s="6">
        <f t="shared" si="323"/>
        <v>588</v>
      </c>
      <c r="CV434" s="6">
        <f t="shared" si="324"/>
        <v>22</v>
      </c>
      <c r="CW434" s="2">
        <f t="shared" si="325"/>
        <v>26.727272727272727</v>
      </c>
      <c r="CX434" t="str">
        <f t="shared" si="326"/>
        <v>Lielā</v>
      </c>
    </row>
    <row r="435" spans="1:102" x14ac:dyDescent="0.25">
      <c r="A435" s="5">
        <v>1</v>
      </c>
      <c r="B435" s="23">
        <v>0.27197597088499648</v>
      </c>
      <c r="C435">
        <v>41</v>
      </c>
      <c r="D435">
        <v>2</v>
      </c>
      <c r="E435" s="2">
        <f t="shared" ref="E435:E468" si="343">C435/D435</f>
        <v>20.5</v>
      </c>
      <c r="F435" s="6">
        <f>ROUNDUP(IF($A435=1,C435/Pieņēmumi!$B$39,IF($A435=2,C435/Pieņēmumi!$B$40,IF($A435=3,C435/Pieņēmumi!$B$41,C435/Pieņēmumi!$B$42))),$F$10)</f>
        <v>3</v>
      </c>
      <c r="G435" s="6">
        <f t="shared" si="311"/>
        <v>13.666666666666666</v>
      </c>
      <c r="H435" s="6" t="str">
        <f>IF(AND(G435&gt;=0,G435&lt;Pieņēmumi!$B$46),0,
IF(AND(G435&gt;= Pieņēmumi!$B$46,G435&lt;Pieņēmumi!$B$47), "Mikro",
IF(AND(G435&gt;=Pieņēmumi!$B$47,G435&lt;Pieņēmumi!$B$48), "Mazs",
IF(AND(G435&gt;=Pieņēmumi!$B$48,G435&lt;Pieņēmumi!$B$49), "Vidējs","Liels"))))</f>
        <v>Vidējs</v>
      </c>
      <c r="I435" s="9">
        <f>IF(H435="Mikro",Pieņēmumi!$B$31*F435*0.5,
IF(H435="Mazs",Pieņēmumi!$B$31*F435,
IF(H435="Vidējs",Pieņēmumi!$B$32*F435,
IF(H435="Liels",Pieņēmumi!$B$34*F435,
0))))</f>
        <v>2.4224806201550386</v>
      </c>
      <c r="J435" s="9">
        <f>IF(H435="Mikro",Pieņēmumi!$B$31*F435*0.5,0)</f>
        <v>0</v>
      </c>
      <c r="K435">
        <v>38</v>
      </c>
      <c r="L435">
        <v>2</v>
      </c>
      <c r="M435" s="2">
        <f t="shared" ref="M435:M441" si="344">K435/L435</f>
        <v>19</v>
      </c>
      <c r="N435" s="6">
        <f>ROUNDUP(IF($A435=1,K435/Pieņēmumi!$L$39,IF($A435=2,K435/Pieņēmumi!$L$40,IF($A435=3,K435/Pieņēmumi!$L$41,K435/Pieņēmumi!$L$42))),$N$10)</f>
        <v>2</v>
      </c>
      <c r="O435" s="6">
        <f t="shared" si="312"/>
        <v>19</v>
      </c>
      <c r="P435" s="6" t="str">
        <f>IF(AND(O435&gt;=0,O435&lt;Pieņēmumi!$L$46),0,
IF(AND(O435&gt;= Pieņēmumi!$L$46,O435&lt;Pieņēmumi!$L$47), "Mikro",
IF(AND(O435&gt;=Pieņēmumi!$L$47,O435&lt;Pieņēmumi!$L$48), "Mazs",
IF(AND(O435&gt;=Pieņēmumi!$L$48,O435&lt;Pieņēmumi!$L$49), "Vidējs","Liels"))))</f>
        <v>Vidējs</v>
      </c>
      <c r="Q435" s="9">
        <f>IF(P435="Mikro",Pieņēmumi!$L$31*N435*0.5,
IF(P435="Mazs",Pieņēmumi!$L$31*N435,
IF(P435="Vidējs",Pieņēmumi!$L$32*N435,
IF(P435="Liels",Pieņēmumi!$L$34*N435,
0))))</f>
        <v>1.6795865633074938</v>
      </c>
      <c r="R435" s="9">
        <f>IF(P435="Mikro",Pieņēmumi!$L$31*N435*0.5,0)</f>
        <v>0</v>
      </c>
      <c r="S435">
        <v>40</v>
      </c>
      <c r="T435">
        <v>2</v>
      </c>
      <c r="U435" s="2">
        <f>S435/T435</f>
        <v>20</v>
      </c>
      <c r="V435" s="6">
        <f>ROUNDUP(IF($A435=1,S435/Pieņēmumi!$V$39,IF($A435=2,S435/Pieņēmumi!$V$40,IF($A435=3,S435/Pieņēmumi!$V$41,S435/Pieņēmumi!$V$42))),$V$10)</f>
        <v>2</v>
      </c>
      <c r="W435" s="6">
        <f t="shared" si="313"/>
        <v>20</v>
      </c>
      <c r="X435" s="6" t="str">
        <f>IF(AND(W435&gt;=0,W435&lt;Pieņēmumi!$V$46),0,
IF(AND(W435&gt;= Pieņēmumi!$V$46,W435&lt;Pieņēmumi!$V$47), "Mikro",
IF(AND(W435&gt;=Pieņēmumi!$V$47,W435&lt;Pieņēmumi!$V$48), "Mazs",
IF(AND(W435&gt;=Pieņēmumi!$V$48,W435&lt;Pieņēmumi!$V$49), "Vidējs","Liels"))))</f>
        <v>Vidējs</v>
      </c>
      <c r="Y435" s="9">
        <f>IF(X435="Mikro",Pieņēmumi!$V$31*V435*0.5,
IF(X435="Mazs",Pieņēmumi!$V$31*V435,
IF(X435="Vidējs",Pieņēmumi!$V$32*V435,
IF(X435="Liels",Pieņēmumi!$V$34*V435,
0))))</f>
        <v>1.7441860465116281</v>
      </c>
      <c r="Z435" s="9">
        <f>IF(X435="Mikro",Pieņēmumi!$V$31*V435*0.5,0)</f>
        <v>0</v>
      </c>
      <c r="AA435">
        <v>26</v>
      </c>
      <c r="AB435">
        <v>1</v>
      </c>
      <c r="AC435" s="2">
        <f>AA435/AB435</f>
        <v>26</v>
      </c>
      <c r="AD435" s="6">
        <f>ROUNDUP(IF($A435=1,AA435/Pieņēmumi!$AF$39,IF($A435=2,AA435/Pieņēmumi!$AF$40,IF($A435=3,AA435/Pieņēmumi!$AF$41,AA435/Pieņēmumi!$AF$42))),$AD$10)</f>
        <v>2</v>
      </c>
      <c r="AE435" s="6">
        <f t="shared" si="314"/>
        <v>13</v>
      </c>
      <c r="AF435" s="6" t="str">
        <f>IF(AND(AE435&gt;=0,AE435&lt;Pieņēmumi!$AF$46),0,
IF(AND(AE435&gt;= Pieņēmumi!$AF$46,AE435&lt;Pieņēmumi!$AF$47), "Mikro",
IF(AND(AE435&gt;=Pieņēmumi!$AF$47,AE435&lt;Pieņēmumi!$AF$48), "Mazs",
IF(AND(AE435&gt;=Pieņēmumi!$AF$48,AE435&lt;Pieņēmumi!$AF$49), "Vidējs","Liels"))))</f>
        <v>Vidējs</v>
      </c>
      <c r="AG435" s="9">
        <f>IF(AF435="Mikro",Pieņēmumi!$AF$31*AD435*0.5,
IF(AF435="Mazs",Pieņēmumi!$AF$31*AD435,
IF(AF435="Vidējs",Pieņēmumi!$AF$32*AD435,
IF(AF435="Liels",Pieņēmumi!$AF$34*AD435,
0))))</f>
        <v>2.0671834625323</v>
      </c>
      <c r="AH435" s="9">
        <f>IF(AF435="Mikro",Pieņēmumi!$AF$31*AD435*0.5,0)</f>
        <v>0</v>
      </c>
      <c r="AI435">
        <v>44</v>
      </c>
      <c r="AJ435">
        <v>2</v>
      </c>
      <c r="AK435" s="2">
        <f>AI435/AJ435</f>
        <v>22</v>
      </c>
      <c r="AL435" s="6">
        <f>ROUNDUP(IF($A435=1,AI435/Pieņēmumi!$AR$39,IF($A435=2,AI435/Pieņēmumi!$AR$40,IF($A435=3,AI435/Pieņēmumi!$AR$41,AI435/Pieņēmumi!$AR$42))),$AL$10)</f>
        <v>2</v>
      </c>
      <c r="AM435" s="6">
        <f t="shared" si="315"/>
        <v>22</v>
      </c>
      <c r="AN435" s="6" t="str">
        <f>IF(AND(AM435&gt;=0,AM435&lt;Pieņēmumi!$AR$46),0,
IF(AND(AM435&gt;= Pieņēmumi!$AR$46,AM435&lt;Pieņēmumi!$AR$47), "Mikro",
IF(AND(AM435&gt;=Pieņēmumi!$AR$47,AM435&lt;Pieņēmumi!$AR$48), "Mazs",
IF(AND(AM435&gt;=Pieņēmumi!$AR$48,AM435&lt;Pieņēmumi!$AR$49), "Vidējs","Liels"))))</f>
        <v>Liels</v>
      </c>
      <c r="AO435" s="9">
        <f>IF(AN435="Mikro",Pieņēmumi!$AR$31*AL435*0.5,
IF(AN435="Mazs",Pieņēmumi!$AR$31*AL435,
IF(AN435="Vidējs",Pieņēmumi!$AR$32*AL435,
IF(AN435="Liels",Pieņēmumi!$AR$34*AL435,
0))))</f>
        <v>2.7417027417027415</v>
      </c>
      <c r="AP435" s="9">
        <f>IF(AN435="Mikro",Pieņēmumi!$AR$31*AL435*0.5,0)</f>
        <v>0</v>
      </c>
      <c r="AQ435">
        <v>47</v>
      </c>
      <c r="AR435">
        <v>2</v>
      </c>
      <c r="AS435" s="2">
        <f>AQ435/AR435</f>
        <v>23.5</v>
      </c>
      <c r="AT435" s="6">
        <f>ROUNDUP(IF($A435=1,AQ435/Pieņēmumi!$BC$39,IF($A435=2,AQ435/Pieņēmumi!$BC$40,IF($A435=3,AQ435/Pieņēmumi!$BC$41,AQ435/Pieņēmumi!$BC$42))),$AT$10)</f>
        <v>2</v>
      </c>
      <c r="AU435" s="6">
        <f t="shared" si="316"/>
        <v>23.5</v>
      </c>
      <c r="AV435" s="6" t="str">
        <f>IF(AND(AU435&gt;=0,AU435&lt;Pieņēmumi!$BC$46),0,
IF(AND(AU435&gt;= Pieņēmumi!$BC$46,AU435&lt;Pieņēmumi!$BC$47), "Mikro",
IF(AND(AU435&gt;=Pieņēmumi!$BC$47,AU435&lt;Pieņēmumi!$BC$48), "Mazs",
IF(AND(AU435&gt;=Pieņēmumi!$BC$48,AU435&lt;Pieņēmumi!$BC$49), "Vidējs","Liels"))))</f>
        <v>Liels</v>
      </c>
      <c r="AW435" s="9">
        <f>IF(AV435="Mikro",Pieņēmumi!$BC$31*AT435*0.5,
IF(AV435="Mazs",Pieņēmumi!$BC$31*AT435,
IF(AV435="Vidējs",Pieņēmumi!$BC$32*AT435,
IF(AV435="Liels",Pieņēmumi!$BC$34*AT435,
0))))</f>
        <v>3.0303030303030303</v>
      </c>
      <c r="AX435" s="9">
        <f>IF(AV435="Mikro",Pieņēmumi!$BC$31*AT435*0.5,0)</f>
        <v>0</v>
      </c>
      <c r="AY435">
        <v>47</v>
      </c>
      <c r="AZ435">
        <v>2</v>
      </c>
      <c r="BA435" s="2">
        <f t="shared" si="342"/>
        <v>23.5</v>
      </c>
      <c r="BB435" s="6">
        <f>ROUNDUP(IF($A435=1,AY435/Pieņēmumi!$BN$39,IF($A435=2,AY435/Pieņēmumi!$BN$40,IF($A435=3,AY435/Pieņēmumi!$BN$41,AY435/Pieņēmumi!$BN$42))),$BB$10)</f>
        <v>2</v>
      </c>
      <c r="BC435" s="6">
        <f t="shared" si="317"/>
        <v>23.5</v>
      </c>
      <c r="BD435" s="6" t="str">
        <f>IF(AND(BC435&gt;=0,BC435&lt;Pieņēmumi!$BN$46),0,
IF(AND(BC435&gt;= Pieņēmumi!$BN$46,BC435&lt;Pieņēmumi!$BN$47), "Mikro",
IF(AND(BC435&gt;=Pieņēmumi!$BN$47,BC435&lt;Pieņēmumi!$BN$48), "Mazs",
IF(AND(BC435&gt;=Pieņēmumi!$BN$48,BC435&lt;Pieņēmumi!$BN$49), "Vidējs","Liels"))))</f>
        <v>Liels</v>
      </c>
      <c r="BE435" s="9">
        <f>IF(BD435="Mikro",Pieņēmumi!$BN$31*BB435*0.5,
IF(BD435="Mazs",Pieņēmumi!$BN$31*BB435,
IF(BD435="Vidējs",Pieņēmumi!$BN$32*BB435,
IF(BD435="Liels",Pieņēmumi!$BN$34*BB435,
0))))</f>
        <v>3.1746031746031744</v>
      </c>
      <c r="BF435" s="9">
        <f>IF(BD435="Mikro",Pieņēmumi!$BN$31*BB435*0.5,0)</f>
        <v>0</v>
      </c>
      <c r="BG435">
        <v>50</v>
      </c>
      <c r="BH435">
        <v>2</v>
      </c>
      <c r="BI435" s="2">
        <f t="shared" si="334"/>
        <v>25</v>
      </c>
      <c r="BJ435" s="6">
        <f>ROUNDUP(IF($A435=1,BG435/Pieņēmumi!$BY$39,IF($A435=2,BG435/Pieņēmumi!$BY$40,IF($A435=3,BG435/Pieņēmumi!$BY$41,BG435/Pieņēmumi!$BY$42))),$BJ$10)</f>
        <v>2</v>
      </c>
      <c r="BK435" s="6">
        <f t="shared" si="318"/>
        <v>25</v>
      </c>
      <c r="BL435" s="6" t="str">
        <f>IF(AND(BK435&gt;=0,BK435&lt;Pieņēmumi!$BY$46),0,
IF(AND(BK435&gt;= Pieņēmumi!$BY$46,BK435&lt;Pieņēmumi!$BY$47), "Mikro",
IF(AND(BK435&gt;=Pieņēmumi!$BY$47,BK435&lt;Pieņēmumi!$BY$48), "Mazs",
IF(AND(BK435&gt;=Pieņēmumi!$BY$48,BK435&lt;Pieņēmumi!$BY$49), "Vidējs","Liels"))))</f>
        <v>Liels</v>
      </c>
      <c r="BM435" s="9">
        <f>IF(BL435="Mikro",Pieņēmumi!$BY$31*BJ435*0.5,
IF(BL435="Mazs",Pieņēmumi!$BY$31*BJ435,
IF(BL435="Vidējs",Pieņēmumi!$BY$32*BJ435,
IF(BL435="Liels",Pieņēmumi!$BY$34*BJ435,
0))))</f>
        <v>3.3189033189033186</v>
      </c>
      <c r="BN435" s="9">
        <f>IF(BL435="Mikro",Pieņēmumi!$BY$31*BJ435*0.5,0)</f>
        <v>0</v>
      </c>
      <c r="BO435">
        <v>40</v>
      </c>
      <c r="BP435">
        <v>2</v>
      </c>
      <c r="BQ435" s="2">
        <f t="shared" si="341"/>
        <v>20</v>
      </c>
      <c r="BR435" s="6">
        <f>ROUNDUP(IF($A435=1,BO435/Pieņēmumi!$CJ$39,IF($A435=2,BO435/Pieņēmumi!$CJ$40,IF($A435=3,BO435/Pieņēmumi!$CJ$41,BO435/Pieņēmumi!$CJ$42))),$BR$10)</f>
        <v>2</v>
      </c>
      <c r="BS435" s="6">
        <f t="shared" si="319"/>
        <v>20</v>
      </c>
      <c r="BT435" s="6" t="str">
        <f>IF(AND(BS435&gt;=0,BS435&lt;Pieņēmumi!$CJ$46),0,
IF(AND(BS435&gt;= Pieņēmumi!$CJ$46,BS435&lt;Pieņēmumi!$CJ$47), "Mikro",
IF(AND(BS435&gt;=Pieņēmumi!$CJ$47,BS435&lt;Pieņēmumi!$CJ$48), "Mazs",
IF(AND(BS435&gt;=Pieņēmumi!$CJ$48,BS435&lt;Pieņēmumi!$CJ$49), "Vidējs","Liels"))))</f>
        <v>Vidējs</v>
      </c>
      <c r="BU435" s="9">
        <f>IF(BT435="Mikro",Pieņēmumi!$CJ$31*BR435*0.5,
IF(BT435="Mazs",Pieņēmumi!$CJ$31*BR435,
IF(BT435="Vidējs",Pieņēmumi!$CJ$32*BR435,
IF(BT435="Liels",Pieņēmumi!$CJ$34*BR435,
0))))</f>
        <v>2.5839793281653747</v>
      </c>
      <c r="BV435" s="9">
        <f>IF(BT435="Mikro",Pieņēmumi!$CJ$31*BR435*0.5,0)</f>
        <v>0</v>
      </c>
      <c r="BW435">
        <v>24</v>
      </c>
      <c r="BX435">
        <v>1</v>
      </c>
      <c r="BY435" s="2">
        <f>BW435/BX435</f>
        <v>24</v>
      </c>
      <c r="BZ435" s="6">
        <f>ROUNDUP(IF($A435=1,BW435/Pieņēmumi!$CU$42,IF($A435=2,BW435/Pieņēmumi!$CU$43,IF($A435=3,BW435/Pieņēmumi!$CU$44,BW435/Pieņēmumi!$CU$45))),$CH$10)</f>
        <v>1</v>
      </c>
      <c r="CA435" s="6">
        <f t="shared" si="320"/>
        <v>24</v>
      </c>
      <c r="CB435" s="6" t="str">
        <f>IF(AND(CA435&gt;=0,CA435&lt;Pieņēmumi!$CU$49),0,
IF(AND(CA435&gt;=Pieņēmumi!$CU$49,CA435&lt;Pieņēmumi!$CU$50),"Mazs",
IF(AND(CA435&gt;=Pieņēmumi!$CU$50,CA435&lt;Pieņēmumi!$CU$51),"Vidējs","Liels")))</f>
        <v>Liels</v>
      </c>
      <c r="CC435" s="9">
        <f>IF(CB435="Mazs",Pieņēmumi!$CU$34*BZ435,IF(CB435="Vidējs",Pieņēmumi!$CU$35*BZ435,IF(CB435="Liels",Pieņēmumi!$CU$37*BZ435,0)))</f>
        <v>1.7676767676767675</v>
      </c>
      <c r="CD435" s="9">
        <f>IF(CB435="Mazs",(Pieņēmumi!$CU$35-Pieņēmumi!$CU$34)*BZ435,0)</f>
        <v>0</v>
      </c>
      <c r="CE435">
        <v>30</v>
      </c>
      <c r="CF435">
        <v>1</v>
      </c>
      <c r="CG435" s="2">
        <f>CE435/CF435</f>
        <v>30</v>
      </c>
      <c r="CH435" s="6">
        <f>ROUNDUP(IF($A435=1,CE435/Pieņēmumi!$DE$42,IF($A435=2,CE435/Pieņēmumi!$DE$43,IF($A435=3,CE435/Pieņēmumi!$DE$44,CE435/Pieņēmumi!$DE$45))),$CH$10)</f>
        <v>2</v>
      </c>
      <c r="CI435" s="6">
        <f t="shared" si="321"/>
        <v>15</v>
      </c>
      <c r="CJ435" s="6" t="str">
        <f>IF(AND(CI435&gt;=0,CI435&lt;Pieņēmumi!$DE$49),0,
IF(AND(CI435&gt;=Pieņēmumi!$DE$49,CI435&lt;Pieņēmumi!$DE$50),"Mazs",
IF(AND(CI435&gt;=Pieņēmumi!$DE$50,CI435&lt;Pieņēmumi!$DE$51),"Vidējs","Liels")))</f>
        <v>Vidējs</v>
      </c>
      <c r="CK435" s="9">
        <f>IF(CJ435="Mazs",Pieņēmumi!$DE$34*CH435,IF(CJ435="Vidējs",Pieņēmumi!$DE$35*CH435,IF(CJ435="Liels",Pieņēmumi!$DE$37*CH435,0)))</f>
        <v>2.7777777777777781</v>
      </c>
      <c r="CL435" s="9">
        <f>IF(CJ435="Mazs",(Pieņēmumi!$DE$35-Pieņēmumi!$DE$34)*CH435,0)</f>
        <v>0</v>
      </c>
      <c r="CM435">
        <v>19</v>
      </c>
      <c r="CN435">
        <v>1</v>
      </c>
      <c r="CO435" s="2">
        <f>CM435/CN435</f>
        <v>19</v>
      </c>
      <c r="CP435" s="6">
        <f>ROUNDUP(IF($A435=1,CM435/Pieņēmumi!$DO$42,IF($A435=2,CM435/Pieņēmumi!$DO$43,IF($A435=3,CM435/Pieņēmumi!$DO$44,CM435/Pieņēmumi!$DO$45))),$CP$10)</f>
        <v>1</v>
      </c>
      <c r="CQ435" s="6">
        <f t="shared" si="322"/>
        <v>19</v>
      </c>
      <c r="CR435" s="6" t="str">
        <f>IF(AND(CQ435&gt;=0,CQ435&lt;Pieņēmumi!$DO$49),0,
IF(AND(CQ435&gt;=Pieņēmumi!$DO$49,CQ435&lt;Pieņēmumi!$DO$50),"Mazs",
IF(AND(CQ435&gt;=Pieņēmumi!$DO$50,CQ435&lt;Pieņēmumi!$DO$51),"Vidējs","Liels")))</f>
        <v>Vidējs</v>
      </c>
      <c r="CS435" s="9">
        <f>IF(CR435="Mazs",Pieņēmumi!$DO$34*CP435,IF(CR435="Vidējs",Pieņēmumi!$DO$35*CP435,IF(CR435="Liels",Pieņēmumi!$DO$37*CP435,0)))</f>
        <v>1.3888888888888891</v>
      </c>
      <c r="CT435" s="9">
        <f>IF(CR435="Mazs",(Pieņēmumi!$DO$35-Pieņēmumi!$DO$34)*CP435,0)</f>
        <v>0</v>
      </c>
      <c r="CU435" s="6">
        <f t="shared" si="323"/>
        <v>446</v>
      </c>
      <c r="CV435" s="6">
        <f t="shared" si="324"/>
        <v>20</v>
      </c>
      <c r="CW435" s="2">
        <f t="shared" si="325"/>
        <v>22.3</v>
      </c>
      <c r="CX435" t="str">
        <f t="shared" si="326"/>
        <v>Vidējā</v>
      </c>
    </row>
    <row r="436" spans="1:102" x14ac:dyDescent="0.25">
      <c r="A436" s="5">
        <v>3</v>
      </c>
      <c r="B436" s="23">
        <v>0.27140060071704331</v>
      </c>
      <c r="C436">
        <v>10</v>
      </c>
      <c r="D436">
        <v>1</v>
      </c>
      <c r="E436" s="2">
        <f t="shared" si="343"/>
        <v>10</v>
      </c>
      <c r="F436" s="6">
        <f>ROUNDUP(IF($A436=1,C436/Pieņēmumi!$B$39,IF($A436=2,C436/Pieņēmumi!$B$40,IF($A436=3,C436/Pieņēmumi!$B$41,C436/Pieņēmumi!$B$42))),$F$10)</f>
        <v>1</v>
      </c>
      <c r="G436" s="6">
        <f t="shared" si="311"/>
        <v>10</v>
      </c>
      <c r="H436" s="6" t="str">
        <f>IF(AND(G436&gt;=0,G436&lt;Pieņēmumi!$B$46),0,
IF(AND(G436&gt;= Pieņēmumi!$B$46,G436&lt;Pieņēmumi!$B$47), "Mikro",
IF(AND(G436&gt;=Pieņēmumi!$B$47,G436&lt;Pieņēmumi!$B$48), "Mazs",
IF(AND(G436&gt;=Pieņēmumi!$B$48,G436&lt;Pieņēmumi!$B$49), "Vidējs","Liels"))))</f>
        <v>Mazs</v>
      </c>
      <c r="I436" s="9">
        <f>IF(H436="Mikro",Pieņēmumi!$B$31*F436*0.5,
IF(H436="Mazs",Pieņēmumi!$B$31*F436,
IF(H436="Vidējs",Pieņēmumi!$B$32*F436,
IF(H436="Liels",Pieņēmumi!$B$34*F436,
0))))</f>
        <v>0.71584189231248063</v>
      </c>
      <c r="J436" s="9">
        <f>IF(H436="Mikro",Pieņēmumi!$B$31*F436*0.5,0)</f>
        <v>0</v>
      </c>
      <c r="K436">
        <v>9</v>
      </c>
      <c r="L436">
        <v>1</v>
      </c>
      <c r="M436" s="2">
        <f t="shared" si="344"/>
        <v>9</v>
      </c>
      <c r="N436" s="6">
        <f>ROUNDUP(IF($A436=1,K436/Pieņēmumi!$L$39,IF($A436=2,K436/Pieņēmumi!$L$40,IF($A436=3,K436/Pieņēmumi!$L$41,K436/Pieņēmumi!$L$42))),$N$10)</f>
        <v>1</v>
      </c>
      <c r="O436" s="6">
        <f t="shared" si="312"/>
        <v>9</v>
      </c>
      <c r="P436" s="6" t="str">
        <f>IF(AND(O436&gt;=0,O436&lt;Pieņēmumi!$L$46),0,
IF(AND(O436&gt;= Pieņēmumi!$L$46,O436&lt;Pieņēmumi!$L$47), "Mikro",
IF(AND(O436&gt;=Pieņēmumi!$L$47,O436&lt;Pieņēmumi!$L$48), "Mazs",
IF(AND(O436&gt;=Pieņēmumi!$L$48,O436&lt;Pieņēmumi!$L$49), "Vidējs","Liels"))))</f>
        <v>Mazs</v>
      </c>
      <c r="Q436" s="9">
        <f>IF(P436="Mikro",Pieņēmumi!$L$31*N436*0.5,
IF(P436="Mazs",Pieņēmumi!$L$31*N436,
IF(P436="Vidējs",Pieņēmumi!$L$32*N436,
IF(P436="Liels",Pieņēmumi!$L$34*N436,
0))))</f>
        <v>0.7469654528478058</v>
      </c>
      <c r="R436" s="9">
        <f>IF(P436="Mikro",Pieņēmumi!$L$31*N436*0.5,0)</f>
        <v>0</v>
      </c>
      <c r="S436">
        <v>10</v>
      </c>
      <c r="T436">
        <v>1</v>
      </c>
      <c r="U436" s="2">
        <f>S436/T436</f>
        <v>10</v>
      </c>
      <c r="V436" s="6">
        <f>ROUNDUP(IF($A436=1,S436/Pieņēmumi!$V$39,IF($A436=2,S436/Pieņēmumi!$V$40,IF($A436=3,S436/Pieņēmumi!$V$41,S436/Pieņēmumi!$V$42))),$V$10)</f>
        <v>1</v>
      </c>
      <c r="W436" s="6">
        <f t="shared" si="313"/>
        <v>10</v>
      </c>
      <c r="X436" s="6" t="str">
        <f>IF(AND(W436&gt;=0,W436&lt;Pieņēmumi!$V$46),0,
IF(AND(W436&gt;= Pieņēmumi!$V$46,W436&lt;Pieņēmumi!$V$47), "Mikro",
IF(AND(W436&gt;=Pieņēmumi!$V$47,W436&lt;Pieņēmumi!$V$48), "Mazs",
IF(AND(W436&gt;=Pieņēmumi!$V$48,W436&lt;Pieņēmumi!$V$49), "Vidējs","Liels"))))</f>
        <v>Mazs</v>
      </c>
      <c r="Y436" s="9">
        <f>IF(X436="Mikro",Pieņēmumi!$V$31*V436*0.5,
IF(X436="Mazs",Pieņēmumi!$V$31*V436,
IF(X436="Vidējs",Pieņēmumi!$V$32*V436,
IF(X436="Liels",Pieņēmumi!$V$34*V436,
0))))</f>
        <v>0.77808901338313108</v>
      </c>
      <c r="Z436" s="9">
        <f>IF(X436="Mikro",Pieņēmumi!$V$31*V436*0.5,0)</f>
        <v>0</v>
      </c>
      <c r="AA436">
        <v>11</v>
      </c>
      <c r="AB436">
        <v>1</v>
      </c>
      <c r="AC436" s="2">
        <f>AA436/AB436</f>
        <v>11</v>
      </c>
      <c r="AD436" s="6">
        <f>ROUNDUP(IF($A436=1,AA436/Pieņēmumi!$AF$39,IF($A436=2,AA436/Pieņēmumi!$AF$40,IF($A436=3,AA436/Pieņēmumi!$AF$41,AA436/Pieņēmumi!$AF$42))),$AD$10)</f>
        <v>1</v>
      </c>
      <c r="AE436" s="6">
        <f t="shared" si="314"/>
        <v>11</v>
      </c>
      <c r="AF436" s="6" t="str">
        <f>IF(AND(AE436&gt;=0,AE436&lt;Pieņēmumi!$AF$46),0,
IF(AND(AE436&gt;= Pieņēmumi!$AF$46,AE436&lt;Pieņēmumi!$AF$47), "Mikro",
IF(AND(AE436&gt;=Pieņēmumi!$AF$47,AE436&lt;Pieņēmumi!$AF$48), "Mazs",
IF(AND(AE436&gt;=Pieņēmumi!$AF$48,AE436&lt;Pieņēmumi!$AF$49), "Vidējs","Liels"))))</f>
        <v>Mazs</v>
      </c>
      <c r="AG436" s="9">
        <f>IF(AF436="Mikro",Pieņēmumi!$AF$31*AD436*0.5,
IF(AF436="Mazs",Pieņēmumi!$AF$31*AD436,
IF(AF436="Vidējs",Pieņēmumi!$AF$32*AD436,
IF(AF436="Liels",Pieņēmumi!$AF$34*AD436,
0))))</f>
        <v>0.84033613445378152</v>
      </c>
      <c r="AH436" s="9">
        <f>IF(AF436="Mikro",Pieņēmumi!$AF$31*AD436*0.5,0)</f>
        <v>0</v>
      </c>
      <c r="AI436">
        <v>9</v>
      </c>
      <c r="AJ436">
        <v>3</v>
      </c>
      <c r="AK436" s="2">
        <f>AI436/AJ436</f>
        <v>3</v>
      </c>
      <c r="AL436" s="6">
        <f>ROUNDUP(IF($A436=1,AI436/Pieņēmumi!$AR$39,IF($A436=2,AI436/Pieņēmumi!$AR$40,IF($A436=3,AI436/Pieņēmumi!$AR$41,AI436/Pieņēmumi!$AR$42))),$AL$10)</f>
        <v>1</v>
      </c>
      <c r="AM436" s="6">
        <f t="shared" si="315"/>
        <v>9</v>
      </c>
      <c r="AN436" s="6" t="str">
        <f>IF(AND(AM436&gt;=0,AM436&lt;Pieņēmumi!$AR$46),0,
IF(AND(AM436&gt;= Pieņēmumi!$AR$46,AM436&lt;Pieņēmumi!$AR$47), "Mikro",
IF(AND(AM436&gt;=Pieņēmumi!$AR$47,AM436&lt;Pieņēmumi!$AR$48), "Mazs",
IF(AND(AM436&gt;=Pieņēmumi!$AR$48,AM436&lt;Pieņēmumi!$AR$49), "Vidējs","Liels"))))</f>
        <v>Mazs</v>
      </c>
      <c r="AO436" s="9">
        <f>IF(AN436="Mikro",Pieņēmumi!$AR$31*AL436*0.5,
IF(AN436="Mazs",Pieņēmumi!$AR$31*AL436,
IF(AN436="Vidējs",Pieņēmumi!$AR$32*AL436,
IF(AN436="Liels",Pieņēmumi!$AR$34*AL436,
0))))</f>
        <v>0.90258325552443208</v>
      </c>
      <c r="AP436" s="9">
        <f>IF(AN436="Mikro",Pieņēmumi!$AR$31*AL436*0.5,0)</f>
        <v>0</v>
      </c>
      <c r="AQ436">
        <v>4</v>
      </c>
      <c r="AR436">
        <v>3</v>
      </c>
      <c r="AS436" s="2">
        <f>AQ436/AR436</f>
        <v>1.3333333333333333</v>
      </c>
      <c r="AT436" s="6">
        <f>ROUNDUP(IF($A436=1,AQ436/Pieņēmumi!$BC$39,IF($A436=2,AQ436/Pieņēmumi!$BC$40,IF($A436=3,AQ436/Pieņēmumi!$BC$41,AQ436/Pieņēmumi!$BC$42))),$AT$10)</f>
        <v>1</v>
      </c>
      <c r="AU436" s="6">
        <f t="shared" si="316"/>
        <v>4</v>
      </c>
      <c r="AV436" s="6" t="str">
        <f>IF(AND(AU436&gt;=0,AU436&lt;Pieņēmumi!$BC$46),0,
IF(AND(AU436&gt;= Pieņēmumi!$BC$46,AU436&lt;Pieņēmumi!$BC$47), "Mikro",
IF(AND(AU436&gt;=Pieņēmumi!$BC$47,AU436&lt;Pieņēmumi!$BC$48), "Mazs",
IF(AND(AU436&gt;=Pieņēmumi!$BC$48,AU436&lt;Pieņēmumi!$BC$49), "Vidējs","Liels"))))</f>
        <v>Mikro</v>
      </c>
      <c r="AW436" s="9">
        <f>IF(AV436="Mikro",Pieņēmumi!$BC$31*AT436*0.5,
IF(AV436="Mazs",Pieņēmumi!$BC$31*AT436,
IF(AV436="Vidējs",Pieņēmumi!$BC$32*AT436,
IF(AV436="Liels",Pieņēmumi!$BC$34*AT436,
0))))</f>
        <v>0.48241518829754126</v>
      </c>
      <c r="AX436" s="9">
        <f>IF(AV436="Mikro",Pieņēmumi!$BC$31*AT436*0.5,0)</f>
        <v>0.48241518829754126</v>
      </c>
      <c r="AY436">
        <v>5</v>
      </c>
      <c r="AZ436">
        <v>2</v>
      </c>
      <c r="BA436" s="2">
        <f t="shared" si="342"/>
        <v>2.5</v>
      </c>
      <c r="BB436" s="6">
        <f>ROUNDUP(IF($A436=1,AY436/Pieņēmumi!$BN$39,IF($A436=2,AY436/Pieņēmumi!$BN$40,IF($A436=3,AY436/Pieņēmumi!$BN$41,AY436/Pieņēmumi!$BN$42))),$BB$10)</f>
        <v>1</v>
      </c>
      <c r="BC436" s="6">
        <f t="shared" si="317"/>
        <v>5</v>
      </c>
      <c r="BD436" s="6" t="str">
        <f>IF(AND(BC436&gt;=0,BC436&lt;Pieņēmumi!$BN$46),0,
IF(AND(BC436&gt;= Pieņēmumi!$BN$46,BC436&lt;Pieņēmumi!$BN$47), "Mikro",
IF(AND(BC436&gt;=Pieņēmumi!$BN$47,BC436&lt;Pieņēmumi!$BN$48), "Mazs",
IF(AND(BC436&gt;=Pieņēmumi!$BN$48,BC436&lt;Pieņēmumi!$BN$49), "Vidējs","Liels"))))</f>
        <v>Mikro</v>
      </c>
      <c r="BE436" s="9">
        <f>IF(BD436="Mikro",Pieņēmumi!$BN$31*BB436*0.5,
IF(BD436="Mazs",Pieņēmumi!$BN$31*BB436,
IF(BD436="Vidējs",Pieņēmumi!$BN$32*BB436,
IF(BD436="Liels",Pieņēmumi!$BN$34*BB436,
0))))</f>
        <v>0.51353874883286654</v>
      </c>
      <c r="BF436" s="9">
        <f>IF(BD436="Mikro",Pieņēmumi!$BN$31*BB436*0.5,0)</f>
        <v>0.51353874883286654</v>
      </c>
      <c r="BG436">
        <v>14</v>
      </c>
      <c r="BH436">
        <v>1</v>
      </c>
      <c r="BI436" s="2">
        <f t="shared" si="334"/>
        <v>14</v>
      </c>
      <c r="BJ436" s="6">
        <f>ROUNDUP(IF($A436=1,BG436/Pieņēmumi!$BY$39,IF($A436=2,BG436/Pieņēmumi!$BY$40,IF($A436=3,BG436/Pieņēmumi!$BY$41,BG436/Pieņēmumi!$BY$42))),$BJ$10)</f>
        <v>1</v>
      </c>
      <c r="BK436" s="6">
        <f t="shared" si="318"/>
        <v>14</v>
      </c>
      <c r="BL436" s="6" t="str">
        <f>IF(AND(BK436&gt;=0,BK436&lt;Pieņēmumi!$BY$46),0,
IF(AND(BK436&gt;= Pieņēmumi!$BY$46,BK436&lt;Pieņēmumi!$BY$47), "Mikro",
IF(AND(BK436&gt;=Pieņēmumi!$BY$47,BK436&lt;Pieņēmumi!$BY$48), "Mazs",
IF(AND(BK436&gt;=Pieņēmumi!$BY$48,BK436&lt;Pieņēmumi!$BY$49), "Vidējs","Liels"))))</f>
        <v>Vidējs</v>
      </c>
      <c r="BM436" s="9">
        <f>IF(BL436="Mikro",Pieņēmumi!$BY$31*BJ436*0.5,
IF(BL436="Mazs",Pieņēmumi!$BY$31*BJ436,
IF(BL436="Vidējs",Pieņēmumi!$BY$32*BJ436,
IF(BL436="Liels",Pieņēmumi!$BY$34*BJ436,
0))))</f>
        <v>1.2919896640826873</v>
      </c>
      <c r="BN436" s="9">
        <f>IF(BL436="Mikro",Pieņēmumi!$BY$31*BJ436*0.5,0)</f>
        <v>0</v>
      </c>
      <c r="BO436">
        <v>8</v>
      </c>
      <c r="BP436">
        <v>1</v>
      </c>
      <c r="BQ436" s="2">
        <f t="shared" si="341"/>
        <v>8</v>
      </c>
      <c r="BR436" s="6">
        <f>ROUNDUP(IF($A436=1,BO436/Pieņēmumi!$CJ$39,IF($A436=2,BO436/Pieņēmumi!$CJ$40,IF($A436=3,BO436/Pieņēmumi!$CJ$41,BO436/Pieņēmumi!$CJ$42))),$BR$10)</f>
        <v>1</v>
      </c>
      <c r="BS436" s="6">
        <f t="shared" si="319"/>
        <v>8</v>
      </c>
      <c r="BT436" s="6" t="str">
        <f>IF(AND(BS436&gt;=0,BS436&lt;Pieņēmumi!$CJ$46),0,
IF(AND(BS436&gt;= Pieņēmumi!$CJ$46,BS436&lt;Pieņēmumi!$CJ$47), "Mikro",
IF(AND(BS436&gt;=Pieņēmumi!$CJ$47,BS436&lt;Pieņēmumi!$CJ$48), "Mazs",
IF(AND(BS436&gt;=Pieņēmumi!$CJ$48,BS436&lt;Pieņēmumi!$CJ$49), "Vidējs","Liels"))))</f>
        <v>Mazs</v>
      </c>
      <c r="BU436" s="9">
        <f>IF(BT436="Mikro",Pieņēmumi!$CJ$31*BR436*0.5,
IF(BT436="Mazs",Pieņēmumi!$CJ$31*BR436,
IF(BT436="Vidējs",Pieņēmumi!$CJ$32*BR436,
IF(BT436="Liels",Pieņēmumi!$CJ$34*BR436,
0))))</f>
        <v>1.0893246187363834</v>
      </c>
      <c r="BV436" s="9">
        <f>IF(BT436="Mikro",Pieņēmumi!$CJ$31*BR436*0.5,0)</f>
        <v>0</v>
      </c>
      <c r="BW436">
        <v>0</v>
      </c>
      <c r="BX436">
        <v>0</v>
      </c>
      <c r="BY436" s="2">
        <v>0</v>
      </c>
      <c r="BZ436" s="6">
        <f>ROUNDUP(IF($A436=1,BW436/Pieņēmumi!$CU$42,IF($A436=2,BW436/Pieņēmumi!$CU$43,IF($A436=3,BW436/Pieņēmumi!$CU$44,BW436/Pieņēmumi!$CU$45))),$CH$10)</f>
        <v>0</v>
      </c>
      <c r="CA436" s="6">
        <f t="shared" si="320"/>
        <v>0</v>
      </c>
      <c r="CB436" s="6">
        <f>IF(AND(CA436&gt;=0,CA436&lt;Pieņēmumi!$CU$49),0,
IF(AND(CA436&gt;=Pieņēmumi!$CU$49,CA436&lt;Pieņēmumi!$CU$50),"Mazs",
IF(AND(CA436&gt;=Pieņēmumi!$CU$50,CA436&lt;Pieņēmumi!$CU$51),"Vidējs","Liels")))</f>
        <v>0</v>
      </c>
      <c r="CC436" s="9">
        <f>IF(CB436="Mazs",Pieņēmumi!$CU$34*BZ436,IF(CB436="Vidējs",Pieņēmumi!$CU$35*BZ436,IF(CB436="Liels",Pieņēmumi!$CU$37*BZ436,0)))</f>
        <v>0</v>
      </c>
      <c r="CD436" s="9">
        <f>IF(CB436="Mazs",(Pieņēmumi!$CU$35-Pieņēmumi!$CU$34)*BZ436,0)</f>
        <v>0</v>
      </c>
      <c r="CE436">
        <v>0</v>
      </c>
      <c r="CF436">
        <v>0</v>
      </c>
      <c r="CG436" s="2">
        <v>0</v>
      </c>
      <c r="CH436" s="6">
        <f>ROUNDUP(IF($A436=1,CE436/Pieņēmumi!$DE$42,IF($A436=2,CE436/Pieņēmumi!$DE$43,IF($A436=3,CE436/Pieņēmumi!$DE$44,CE436/Pieņēmumi!$DE$45))),$CH$10)</f>
        <v>0</v>
      </c>
      <c r="CI436" s="6">
        <f t="shared" si="321"/>
        <v>0</v>
      </c>
      <c r="CJ436" s="6">
        <f>IF(AND(CI436&gt;=0,CI436&lt;Pieņēmumi!$DE$49),0,
IF(AND(CI436&gt;=Pieņēmumi!$DE$49,CI436&lt;Pieņēmumi!$DE$50),"Mazs",
IF(AND(CI436&gt;=Pieņēmumi!$DE$50,CI436&lt;Pieņēmumi!$DE$51),"Vidējs","Liels")))</f>
        <v>0</v>
      </c>
      <c r="CK436" s="9">
        <f>IF(CJ436="Mazs",Pieņēmumi!$DE$34*CH436,IF(CJ436="Vidējs",Pieņēmumi!$DE$35*CH436,IF(CJ436="Liels",Pieņēmumi!$DE$37*CH436,0)))</f>
        <v>0</v>
      </c>
      <c r="CL436" s="9">
        <f>IF(CJ436="Mazs",(Pieņēmumi!$DE$35-Pieņēmumi!$DE$34)*CH436,0)</f>
        <v>0</v>
      </c>
      <c r="CM436">
        <v>0</v>
      </c>
      <c r="CN436">
        <v>0</v>
      </c>
      <c r="CO436" s="2">
        <v>0</v>
      </c>
      <c r="CP436" s="6">
        <f>ROUNDUP(IF($A436=1,CM436/Pieņēmumi!$DO$42,IF($A436=2,CM436/Pieņēmumi!$DO$43,IF($A436=3,CM436/Pieņēmumi!$DO$44,CM436/Pieņēmumi!$DO$45))),$CP$10)</f>
        <v>0</v>
      </c>
      <c r="CQ436" s="6">
        <f t="shared" si="322"/>
        <v>0</v>
      </c>
      <c r="CR436" s="6">
        <f>IF(AND(CQ436&gt;=0,CQ436&lt;Pieņēmumi!$DO$49),0,
IF(AND(CQ436&gt;=Pieņēmumi!$DO$49,CQ436&lt;Pieņēmumi!$DO$50),"Mazs",
IF(AND(CQ436&gt;=Pieņēmumi!$DO$50,CQ436&lt;Pieņēmumi!$DO$51),"Vidējs","Liels")))</f>
        <v>0</v>
      </c>
      <c r="CS436" s="9">
        <f>IF(CR436="Mazs",Pieņēmumi!$DO$34*CP436,IF(CR436="Vidējs",Pieņēmumi!$DO$35*CP436,IF(CR436="Liels",Pieņēmumi!$DO$37*CP436,0)))</f>
        <v>0</v>
      </c>
      <c r="CT436" s="9">
        <f>IF(CR436="Mazs",(Pieņēmumi!$DO$35-Pieņēmumi!$DO$34)*CP436,0)</f>
        <v>0</v>
      </c>
      <c r="CU436" s="6">
        <f t="shared" si="323"/>
        <v>80</v>
      </c>
      <c r="CV436" s="6">
        <f t="shared" si="324"/>
        <v>14</v>
      </c>
      <c r="CW436" s="2">
        <f t="shared" si="325"/>
        <v>5.7142857142857144</v>
      </c>
      <c r="CX436" t="str">
        <f t="shared" si="326"/>
        <v>Mazā</v>
      </c>
    </row>
    <row r="437" spans="1:102" x14ac:dyDescent="0.25">
      <c r="A437" s="5">
        <v>2</v>
      </c>
      <c r="B437" s="23">
        <v>0.26992435892618394</v>
      </c>
      <c r="C437">
        <v>13</v>
      </c>
      <c r="D437">
        <v>1</v>
      </c>
      <c r="E437" s="2">
        <f t="shared" si="343"/>
        <v>13</v>
      </c>
      <c r="F437" s="6">
        <f>ROUNDUP(IF($A437=1,C437/Pieņēmumi!$B$39,IF($A437=2,C437/Pieņēmumi!$B$40,IF($A437=3,C437/Pieņēmumi!$B$41,C437/Pieņēmumi!$B$42))),$F$10)</f>
        <v>1</v>
      </c>
      <c r="G437" s="6">
        <f t="shared" si="311"/>
        <v>13</v>
      </c>
      <c r="H437" s="6" t="str">
        <f>IF(AND(G437&gt;=0,G437&lt;Pieņēmumi!$B$46),0,
IF(AND(G437&gt;= Pieņēmumi!$B$46,G437&lt;Pieņēmumi!$B$47), "Mikro",
IF(AND(G437&gt;=Pieņēmumi!$B$47,G437&lt;Pieņēmumi!$B$48), "Mazs",
IF(AND(G437&gt;=Pieņēmumi!$B$48,G437&lt;Pieņēmumi!$B$49), "Vidējs","Liels"))))</f>
        <v>Vidējs</v>
      </c>
      <c r="I437" s="9">
        <f>IF(H437="Mikro",Pieņēmumi!$B$31*F437*0.5,
IF(H437="Mazs",Pieņēmumi!$B$31*F437,
IF(H437="Vidējs",Pieņēmumi!$B$32*F437,
IF(H437="Liels",Pieņēmumi!$B$34*F437,
0))))</f>
        <v>0.8074935400516795</v>
      </c>
      <c r="J437" s="9">
        <f>IF(H437="Mikro",Pieņēmumi!$B$31*F437*0.5,0)</f>
        <v>0</v>
      </c>
      <c r="K437">
        <v>15</v>
      </c>
      <c r="L437">
        <v>1</v>
      </c>
      <c r="M437" s="2">
        <f t="shared" si="344"/>
        <v>15</v>
      </c>
      <c r="N437" s="6">
        <f>ROUNDUP(IF($A437=1,K437/Pieņēmumi!$L$39,IF($A437=2,K437/Pieņēmumi!$L$40,IF($A437=3,K437/Pieņēmumi!$L$41,K437/Pieņēmumi!$L$42))),$N$10)</f>
        <v>1</v>
      </c>
      <c r="O437" s="6">
        <f t="shared" si="312"/>
        <v>15</v>
      </c>
      <c r="P437" s="6" t="str">
        <f>IF(AND(O437&gt;=0,O437&lt;Pieņēmumi!$L$46),0,
IF(AND(O437&gt;= Pieņēmumi!$L$46,O437&lt;Pieņēmumi!$L$47), "Mikro",
IF(AND(O437&gt;=Pieņēmumi!$L$47,O437&lt;Pieņēmumi!$L$48), "Mazs",
IF(AND(O437&gt;=Pieņēmumi!$L$48,O437&lt;Pieņēmumi!$L$49), "Vidējs","Liels"))))</f>
        <v>Vidējs</v>
      </c>
      <c r="Q437" s="9">
        <f>IF(P437="Mikro",Pieņēmumi!$L$31*N437*0.5,
IF(P437="Mazs",Pieņēmumi!$L$31*N437,
IF(P437="Vidējs",Pieņēmumi!$L$32*N437,
IF(P437="Liels",Pieņēmumi!$L$34*N437,
0))))</f>
        <v>0.83979328165374689</v>
      </c>
      <c r="R437" s="9">
        <f>IF(P437="Mikro",Pieņēmumi!$L$31*N437*0.5,0)</f>
        <v>0</v>
      </c>
      <c r="S437">
        <v>10</v>
      </c>
      <c r="T437">
        <v>1</v>
      </c>
      <c r="U437" s="2">
        <f>S437/T437</f>
        <v>10</v>
      </c>
      <c r="V437" s="6">
        <f>ROUNDUP(IF($A437=1,S437/Pieņēmumi!$V$39,IF($A437=2,S437/Pieņēmumi!$V$40,IF($A437=3,S437/Pieņēmumi!$V$41,S437/Pieņēmumi!$V$42))),$V$10)</f>
        <v>1</v>
      </c>
      <c r="W437" s="6">
        <f t="shared" si="313"/>
        <v>10</v>
      </c>
      <c r="X437" s="6" t="str">
        <f>IF(AND(W437&gt;=0,W437&lt;Pieņēmumi!$V$46),0,
IF(AND(W437&gt;= Pieņēmumi!$V$46,W437&lt;Pieņēmumi!$V$47), "Mikro",
IF(AND(W437&gt;=Pieņēmumi!$V$47,W437&lt;Pieņēmumi!$V$48), "Mazs",
IF(AND(W437&gt;=Pieņēmumi!$V$48,W437&lt;Pieņēmumi!$V$49), "Vidējs","Liels"))))</f>
        <v>Mazs</v>
      </c>
      <c r="Y437" s="9">
        <f>IF(X437="Mikro",Pieņēmumi!$V$31*V437*0.5,
IF(X437="Mazs",Pieņēmumi!$V$31*V437,
IF(X437="Vidējs",Pieņēmumi!$V$32*V437,
IF(X437="Liels",Pieņēmumi!$V$34*V437,
0))))</f>
        <v>0.77808901338313108</v>
      </c>
      <c r="Z437" s="9">
        <f>IF(X437="Mikro",Pieņēmumi!$V$31*V437*0.5,0)</f>
        <v>0</v>
      </c>
      <c r="AA437">
        <v>11</v>
      </c>
      <c r="AB437">
        <v>1</v>
      </c>
      <c r="AC437" s="2">
        <f>AA437/AB437</f>
        <v>11</v>
      </c>
      <c r="AD437" s="6">
        <f>ROUNDUP(IF($A437=1,AA437/Pieņēmumi!$AF$39,IF($A437=2,AA437/Pieņēmumi!$AF$40,IF($A437=3,AA437/Pieņēmumi!$AF$41,AA437/Pieņēmumi!$AF$42))),$AD$10)</f>
        <v>1</v>
      </c>
      <c r="AE437" s="6">
        <f t="shared" si="314"/>
        <v>11</v>
      </c>
      <c r="AF437" s="6" t="str">
        <f>IF(AND(AE437&gt;=0,AE437&lt;Pieņēmumi!$AF$46),0,
IF(AND(AE437&gt;= Pieņēmumi!$AF$46,AE437&lt;Pieņēmumi!$AF$47), "Mikro",
IF(AND(AE437&gt;=Pieņēmumi!$AF$47,AE437&lt;Pieņēmumi!$AF$48), "Mazs",
IF(AND(AE437&gt;=Pieņēmumi!$AF$48,AE437&lt;Pieņēmumi!$AF$49), "Vidējs","Liels"))))</f>
        <v>Mazs</v>
      </c>
      <c r="AG437" s="9">
        <f>IF(AF437="Mikro",Pieņēmumi!$AF$31*AD437*0.5,
IF(AF437="Mazs",Pieņēmumi!$AF$31*AD437,
IF(AF437="Vidējs",Pieņēmumi!$AF$32*AD437,
IF(AF437="Liels",Pieņēmumi!$AF$34*AD437,
0))))</f>
        <v>0.84033613445378152</v>
      </c>
      <c r="AH437" s="9">
        <f>IF(AF437="Mikro",Pieņēmumi!$AF$31*AD437*0.5,0)</f>
        <v>0</v>
      </c>
      <c r="AI437">
        <v>21</v>
      </c>
      <c r="AJ437">
        <v>1</v>
      </c>
      <c r="AK437" s="2">
        <f>AI437/AJ437</f>
        <v>21</v>
      </c>
      <c r="AL437" s="6">
        <f>ROUNDUP(IF($A437=1,AI437/Pieņēmumi!$AR$39,IF($A437=2,AI437/Pieņēmumi!$AR$40,IF($A437=3,AI437/Pieņēmumi!$AR$41,AI437/Pieņēmumi!$AR$42))),$AL$10)</f>
        <v>1</v>
      </c>
      <c r="AM437" s="6">
        <f t="shared" si="315"/>
        <v>21</v>
      </c>
      <c r="AN437" s="6" t="str">
        <f>IF(AND(AM437&gt;=0,AM437&lt;Pieņēmumi!$AR$46),0,
IF(AND(AM437&gt;= Pieņēmumi!$AR$46,AM437&lt;Pieņēmumi!$AR$47), "Mikro",
IF(AND(AM437&gt;=Pieņēmumi!$AR$47,AM437&lt;Pieņēmumi!$AR$48), "Mazs",
IF(AND(AM437&gt;=Pieņēmumi!$AR$48,AM437&lt;Pieņēmumi!$AR$49), "Vidējs","Liels"))))</f>
        <v>Liels</v>
      </c>
      <c r="AO437" s="9">
        <f>IF(AN437="Mikro",Pieņēmumi!$AR$31*AL437*0.5,
IF(AN437="Mazs",Pieņēmumi!$AR$31*AL437,
IF(AN437="Vidējs",Pieņēmumi!$AR$32*AL437,
IF(AN437="Liels",Pieņēmumi!$AR$34*AL437,
0))))</f>
        <v>1.3708513708513708</v>
      </c>
      <c r="AP437" s="9">
        <f>IF(AN437="Mikro",Pieņēmumi!$AR$31*AL437*0.5,0)</f>
        <v>0</v>
      </c>
      <c r="AQ437">
        <v>26</v>
      </c>
      <c r="AR437">
        <v>1</v>
      </c>
      <c r="AS437" s="2">
        <f>AQ437/AR437</f>
        <v>26</v>
      </c>
      <c r="AT437" s="6">
        <f>ROUNDUP(IF($A437=1,AQ437/Pieņēmumi!$BC$39,IF($A437=2,AQ437/Pieņēmumi!$BC$40,IF($A437=3,AQ437/Pieņēmumi!$BC$41,AQ437/Pieņēmumi!$BC$42))),$AT$10)</f>
        <v>2</v>
      </c>
      <c r="AU437" s="6">
        <f t="shared" si="316"/>
        <v>13</v>
      </c>
      <c r="AV437" s="6" t="str">
        <f>IF(AND(AU437&gt;=0,AU437&lt;Pieņēmumi!$BC$46),0,
IF(AND(AU437&gt;= Pieņēmumi!$BC$46,AU437&lt;Pieņēmumi!$BC$47), "Mikro",
IF(AND(AU437&gt;=Pieņēmumi!$BC$47,AU437&lt;Pieņēmumi!$BC$48), "Mazs",
IF(AND(AU437&gt;=Pieņēmumi!$BC$48,AU437&lt;Pieņēmumi!$BC$49), "Vidējs","Liels"))))</f>
        <v>Vidējs</v>
      </c>
      <c r="AW437" s="9">
        <f>IF(AV437="Mikro",Pieņēmumi!$BC$31*AT437*0.5,
IF(AV437="Mazs",Pieņēmumi!$BC$31*AT437,
IF(AV437="Vidējs",Pieņēmumi!$BC$32*AT437,
IF(AV437="Liels",Pieņēmumi!$BC$34*AT437,
0))))</f>
        <v>2.3255813953488373</v>
      </c>
      <c r="AX437" s="9">
        <f>IF(AV437="Mikro",Pieņēmumi!$BC$31*AT437*0.5,0)</f>
        <v>0</v>
      </c>
      <c r="AY437">
        <v>27</v>
      </c>
      <c r="AZ437">
        <v>2</v>
      </c>
      <c r="BA437" s="2">
        <f t="shared" si="342"/>
        <v>13.5</v>
      </c>
      <c r="BB437" s="6">
        <f>ROUNDUP(IF($A437=1,AY437/Pieņēmumi!$BN$39,IF($A437=2,AY437/Pieņēmumi!$BN$40,IF($A437=3,AY437/Pieņēmumi!$BN$41,AY437/Pieņēmumi!$BN$42))),$BB$10)</f>
        <v>2</v>
      </c>
      <c r="BC437" s="6">
        <f t="shared" si="317"/>
        <v>13.5</v>
      </c>
      <c r="BD437" s="6" t="str">
        <f>IF(AND(BC437&gt;=0,BC437&lt;Pieņēmumi!$BN$46),0,
IF(AND(BC437&gt;= Pieņēmumi!$BN$46,BC437&lt;Pieņēmumi!$BN$47), "Mikro",
IF(AND(BC437&gt;=Pieņēmumi!$BN$47,BC437&lt;Pieņēmumi!$BN$48), "Mazs",
IF(AND(BC437&gt;=Pieņēmumi!$BN$48,BC437&lt;Pieņēmumi!$BN$49), "Vidējs","Liels"))))</f>
        <v>Vidējs</v>
      </c>
      <c r="BE437" s="9">
        <f>IF(BD437="Mikro",Pieņēmumi!$BN$31*BB437*0.5,
IF(BD437="Mazs",Pieņēmumi!$BN$31*BB437,
IF(BD437="Vidējs",Pieņēmumi!$BN$32*BB437,
IF(BD437="Liels",Pieņēmumi!$BN$34*BB437,
0))))</f>
        <v>2.454780361757106</v>
      </c>
      <c r="BF437" s="9">
        <f>IF(BD437="Mikro",Pieņēmumi!$BN$31*BB437*0.5,0)</f>
        <v>0</v>
      </c>
      <c r="BG437">
        <v>13</v>
      </c>
      <c r="BH437">
        <v>1</v>
      </c>
      <c r="BI437" s="2">
        <f t="shared" si="334"/>
        <v>13</v>
      </c>
      <c r="BJ437" s="6">
        <f>ROUNDUP(IF($A437=1,BG437/Pieņēmumi!$BY$39,IF($A437=2,BG437/Pieņēmumi!$BY$40,IF($A437=3,BG437/Pieņēmumi!$BY$41,BG437/Pieņēmumi!$BY$42))),$BJ$10)</f>
        <v>1</v>
      </c>
      <c r="BK437" s="6">
        <f t="shared" si="318"/>
        <v>13</v>
      </c>
      <c r="BL437" s="6" t="str">
        <f>IF(AND(BK437&gt;=0,BK437&lt;Pieņēmumi!$BY$46),0,
IF(AND(BK437&gt;= Pieņēmumi!$BY$46,BK437&lt;Pieņēmumi!$BY$47), "Mikro",
IF(AND(BK437&gt;=Pieņēmumi!$BY$47,BK437&lt;Pieņēmumi!$BY$48), "Mazs",
IF(AND(BK437&gt;=Pieņēmumi!$BY$48,BK437&lt;Pieņēmumi!$BY$49), "Vidējs","Liels"))))</f>
        <v>Vidējs</v>
      </c>
      <c r="BM437" s="9">
        <f>IF(BL437="Mikro",Pieņēmumi!$BY$31*BJ437*0.5,
IF(BL437="Mazs",Pieņēmumi!$BY$31*BJ437,
IF(BL437="Vidējs",Pieņēmumi!$BY$32*BJ437,
IF(BL437="Liels",Pieņēmumi!$BY$34*BJ437,
0))))</f>
        <v>1.2919896640826873</v>
      </c>
      <c r="BN437" s="9">
        <f>IF(BL437="Mikro",Pieņēmumi!$BY$31*BJ437*0.5,0)</f>
        <v>0</v>
      </c>
      <c r="BO437">
        <v>12</v>
      </c>
      <c r="BP437">
        <v>1</v>
      </c>
      <c r="BQ437" s="2">
        <f t="shared" si="341"/>
        <v>12</v>
      </c>
      <c r="BR437" s="6">
        <f>ROUNDUP(IF($A437=1,BO437/Pieņēmumi!$CJ$39,IF($A437=2,BO437/Pieņēmumi!$CJ$40,IF($A437=3,BO437/Pieņēmumi!$CJ$41,BO437/Pieņēmumi!$CJ$42))),$BR$10)</f>
        <v>1</v>
      </c>
      <c r="BS437" s="6">
        <f t="shared" si="319"/>
        <v>12</v>
      </c>
      <c r="BT437" s="6" t="str">
        <f>IF(AND(BS437&gt;=0,BS437&lt;Pieņēmumi!$CJ$46),0,
IF(AND(BS437&gt;= Pieņēmumi!$CJ$46,BS437&lt;Pieņēmumi!$CJ$47), "Mikro",
IF(AND(BS437&gt;=Pieņēmumi!$CJ$47,BS437&lt;Pieņēmumi!$CJ$48), "Mazs",
IF(AND(BS437&gt;=Pieņēmumi!$CJ$48,BS437&lt;Pieņēmumi!$CJ$49), "Vidējs","Liels"))))</f>
        <v>Vidējs</v>
      </c>
      <c r="BU437" s="9">
        <f>IF(BT437="Mikro",Pieņēmumi!$CJ$31*BR437*0.5,
IF(BT437="Mazs",Pieņēmumi!$CJ$31*BR437,
IF(BT437="Vidējs",Pieņēmumi!$CJ$32*BR437,
IF(BT437="Liels",Pieņēmumi!$CJ$34*BR437,
0))))</f>
        <v>1.2919896640826873</v>
      </c>
      <c r="BV437" s="9">
        <f>IF(BT437="Mikro",Pieņēmumi!$CJ$31*BR437*0.5,0)</f>
        <v>0</v>
      </c>
      <c r="BW437">
        <v>0</v>
      </c>
      <c r="BX437">
        <v>0</v>
      </c>
      <c r="BY437" s="2">
        <v>0</v>
      </c>
      <c r="BZ437" s="6">
        <f>ROUNDUP(IF($A437=1,BW437/Pieņēmumi!$CU$42,IF($A437=2,BW437/Pieņēmumi!$CU$43,IF($A437=3,BW437/Pieņēmumi!$CU$44,BW437/Pieņēmumi!$CU$45))),$CH$10)</f>
        <v>0</v>
      </c>
      <c r="CA437" s="6">
        <f t="shared" si="320"/>
        <v>0</v>
      </c>
      <c r="CB437" s="6">
        <f>IF(AND(CA437&gt;=0,CA437&lt;Pieņēmumi!$CU$49),0,
IF(AND(CA437&gt;=Pieņēmumi!$CU$49,CA437&lt;Pieņēmumi!$CU$50),"Mazs",
IF(AND(CA437&gt;=Pieņēmumi!$CU$50,CA437&lt;Pieņēmumi!$CU$51),"Vidējs","Liels")))</f>
        <v>0</v>
      </c>
      <c r="CC437" s="9">
        <f>IF(CB437="Mazs",Pieņēmumi!$CU$34*BZ437,IF(CB437="Vidējs",Pieņēmumi!$CU$35*BZ437,IF(CB437="Liels",Pieņēmumi!$CU$37*BZ437,0)))</f>
        <v>0</v>
      </c>
      <c r="CD437" s="9">
        <f>IF(CB437="Mazs",(Pieņēmumi!$CU$35-Pieņēmumi!$CU$34)*BZ437,0)</f>
        <v>0</v>
      </c>
      <c r="CE437">
        <v>16</v>
      </c>
      <c r="CF437">
        <v>1</v>
      </c>
      <c r="CG437" s="2">
        <f>CE437/CF437</f>
        <v>16</v>
      </c>
      <c r="CH437" s="6">
        <f>ROUNDUP(IF($A437=1,CE437/Pieņēmumi!$DE$42,IF($A437=2,CE437/Pieņēmumi!$DE$43,IF($A437=3,CE437/Pieņēmumi!$DE$44,CE437/Pieņēmumi!$DE$45))),$CH$10)</f>
        <v>1</v>
      </c>
      <c r="CI437" s="6">
        <f t="shared" si="321"/>
        <v>16</v>
      </c>
      <c r="CJ437" s="6" t="str">
        <f>IF(AND(CI437&gt;=0,CI437&lt;Pieņēmumi!$DE$49),0,
IF(AND(CI437&gt;=Pieņēmumi!$DE$49,CI437&lt;Pieņēmumi!$DE$50),"Mazs",
IF(AND(CI437&gt;=Pieņēmumi!$DE$50,CI437&lt;Pieņēmumi!$DE$51),"Vidējs","Liels")))</f>
        <v>Vidējs</v>
      </c>
      <c r="CK437" s="9">
        <f>IF(CJ437="Mazs",Pieņēmumi!$DE$34*CH437,IF(CJ437="Vidējs",Pieņēmumi!$DE$35*CH437,IF(CJ437="Liels",Pieņēmumi!$DE$37*CH437,0)))</f>
        <v>1.3888888888888891</v>
      </c>
      <c r="CL437" s="9">
        <f>IF(CJ437="Mazs",(Pieņēmumi!$DE$35-Pieņēmumi!$DE$34)*CH437,0)</f>
        <v>0</v>
      </c>
      <c r="CM437">
        <v>10</v>
      </c>
      <c r="CN437">
        <v>1</v>
      </c>
      <c r="CO437" s="2">
        <f>CM437/CN437</f>
        <v>10</v>
      </c>
      <c r="CP437" s="6">
        <f>ROUNDUP(IF($A437=1,CM437/Pieņēmumi!$DO$42,IF($A437=2,CM437/Pieņēmumi!$DO$43,IF($A437=3,CM437/Pieņēmumi!$DO$44,CM437/Pieņēmumi!$DO$45))),$CP$10)</f>
        <v>1</v>
      </c>
      <c r="CQ437" s="6">
        <f t="shared" si="322"/>
        <v>10</v>
      </c>
      <c r="CR437" s="6" t="str">
        <f>IF(AND(CQ437&gt;=0,CQ437&lt;Pieņēmumi!$DO$49),0,
IF(AND(CQ437&gt;=Pieņēmumi!$DO$49,CQ437&lt;Pieņēmumi!$DO$50),"Mazs",
IF(AND(CQ437&gt;=Pieņēmumi!$DO$50,CQ437&lt;Pieņēmumi!$DO$51),"Vidējs","Liels")))</f>
        <v>Mazs</v>
      </c>
      <c r="CS437" s="9">
        <f>IF(CR437="Mazs",Pieņēmumi!$DO$34*CP437,IF(CR437="Vidējs",Pieņēmumi!$DO$35*CP437,IF(CR437="Liels",Pieņēmumi!$DO$37*CP437,0)))</f>
        <v>1.151571739807034</v>
      </c>
      <c r="CT437" s="9">
        <f>IF(CR437="Mazs",(Pieņēmumi!$DO$35-Pieņēmumi!$DO$34)*CP437,0)</f>
        <v>0.23731714908185508</v>
      </c>
      <c r="CU437" s="6">
        <f t="shared" si="323"/>
        <v>174</v>
      </c>
      <c r="CV437" s="6">
        <f t="shared" si="324"/>
        <v>12</v>
      </c>
      <c r="CW437" s="2">
        <f t="shared" si="325"/>
        <v>14.5</v>
      </c>
      <c r="CX437" t="str">
        <f t="shared" si="326"/>
        <v>Vidējā</v>
      </c>
    </row>
    <row r="438" spans="1:102" x14ac:dyDescent="0.25">
      <c r="A438" s="5">
        <v>1</v>
      </c>
      <c r="B438" s="23">
        <v>0.26960711293810513</v>
      </c>
      <c r="C438">
        <v>21</v>
      </c>
      <c r="D438">
        <v>1</v>
      </c>
      <c r="E438" s="2">
        <f t="shared" si="343"/>
        <v>21</v>
      </c>
      <c r="F438" s="6">
        <f>ROUNDUP(IF($A438=1,C438/Pieņēmumi!$B$39,IF($A438=2,C438/Pieņēmumi!$B$40,IF($A438=3,C438/Pieņēmumi!$B$41,C438/Pieņēmumi!$B$42))),$F$10)</f>
        <v>2</v>
      </c>
      <c r="G438" s="6">
        <f t="shared" si="311"/>
        <v>10.5</v>
      </c>
      <c r="H438" s="6" t="str">
        <f>IF(AND(G438&gt;=0,G438&lt;Pieņēmumi!$B$46),0,
IF(AND(G438&gt;= Pieņēmumi!$B$46,G438&lt;Pieņēmumi!$B$47), "Mikro",
IF(AND(G438&gt;=Pieņēmumi!$B$47,G438&lt;Pieņēmumi!$B$48), "Mazs",
IF(AND(G438&gt;=Pieņēmumi!$B$48,G438&lt;Pieņēmumi!$B$49), "Vidējs","Liels"))))</f>
        <v>Mazs</v>
      </c>
      <c r="I438" s="9">
        <f>IF(H438="Mikro",Pieņēmumi!$B$31*F438*0.5,
IF(H438="Mazs",Pieņēmumi!$B$31*F438,
IF(H438="Vidējs",Pieņēmumi!$B$32*F438,
IF(H438="Liels",Pieņēmumi!$B$34*F438,
0))))</f>
        <v>1.4316837846249613</v>
      </c>
      <c r="J438" s="9">
        <f>IF(H438="Mikro",Pieņēmumi!$B$31*F438*0.5,0)</f>
        <v>0</v>
      </c>
      <c r="K438">
        <v>22</v>
      </c>
      <c r="L438">
        <v>2</v>
      </c>
      <c r="M438" s="2">
        <f t="shared" si="344"/>
        <v>11</v>
      </c>
      <c r="N438" s="6">
        <f>ROUNDUP(IF($A438=1,K438/Pieņēmumi!$L$39,IF($A438=2,K438/Pieņēmumi!$L$40,IF($A438=3,K438/Pieņēmumi!$L$41,K438/Pieņēmumi!$L$42))),$N$10)</f>
        <v>2</v>
      </c>
      <c r="O438" s="6">
        <f t="shared" si="312"/>
        <v>11</v>
      </c>
      <c r="P438" s="6" t="str">
        <f>IF(AND(O438&gt;=0,O438&lt;Pieņēmumi!$L$46),0,
IF(AND(O438&gt;= Pieņēmumi!$L$46,O438&lt;Pieņēmumi!$L$47), "Mikro",
IF(AND(O438&gt;=Pieņēmumi!$L$47,O438&lt;Pieņēmumi!$L$48), "Mazs",
IF(AND(O438&gt;=Pieņēmumi!$L$48,O438&lt;Pieņēmumi!$L$49), "Vidējs","Liels"))))</f>
        <v>Mazs</v>
      </c>
      <c r="Q438" s="9">
        <f>IF(P438="Mikro",Pieņēmumi!$L$31*N438*0.5,
IF(P438="Mazs",Pieņēmumi!$L$31*N438,
IF(P438="Vidējs",Pieņēmumi!$L$32*N438,
IF(P438="Liels",Pieņēmumi!$L$34*N438,
0))))</f>
        <v>1.4939309056956116</v>
      </c>
      <c r="R438" s="9">
        <f>IF(P438="Mikro",Pieņēmumi!$L$31*N438*0.5,0)</f>
        <v>0</v>
      </c>
      <c r="S438">
        <v>26</v>
      </c>
      <c r="T438">
        <v>2</v>
      </c>
      <c r="U438" s="2">
        <f>S438/T438</f>
        <v>13</v>
      </c>
      <c r="V438" s="6">
        <f>ROUNDUP(IF($A438=1,S438/Pieņēmumi!$V$39,IF($A438=2,S438/Pieņēmumi!$V$40,IF($A438=3,S438/Pieņēmumi!$V$41,S438/Pieņēmumi!$V$42))),$V$10)</f>
        <v>2</v>
      </c>
      <c r="W438" s="6">
        <f t="shared" si="313"/>
        <v>13</v>
      </c>
      <c r="X438" s="6" t="str">
        <f>IF(AND(W438&gt;=0,W438&lt;Pieņēmumi!$V$46),0,
IF(AND(W438&gt;= Pieņēmumi!$V$46,W438&lt;Pieņēmumi!$V$47), "Mikro",
IF(AND(W438&gt;=Pieņēmumi!$V$47,W438&lt;Pieņēmumi!$V$48), "Mazs",
IF(AND(W438&gt;=Pieņēmumi!$V$48,W438&lt;Pieņēmumi!$V$49), "Vidējs","Liels"))))</f>
        <v>Vidējs</v>
      </c>
      <c r="Y438" s="9">
        <f>IF(X438="Mikro",Pieņēmumi!$V$31*V438*0.5,
IF(X438="Mazs",Pieņēmumi!$V$31*V438,
IF(X438="Vidējs",Pieņēmumi!$V$32*V438,
IF(X438="Liels",Pieņēmumi!$V$34*V438,
0))))</f>
        <v>1.7441860465116281</v>
      </c>
      <c r="Z438" s="9">
        <f>IF(X438="Mikro",Pieņēmumi!$V$31*V438*0.5,0)</f>
        <v>0</v>
      </c>
      <c r="AA438">
        <v>33</v>
      </c>
      <c r="AB438">
        <v>2</v>
      </c>
      <c r="AC438" s="2">
        <f>AA438/AB438</f>
        <v>16.5</v>
      </c>
      <c r="AD438" s="6">
        <f>ROUNDUP(IF($A438=1,AA438/Pieņēmumi!$AF$39,IF($A438=2,AA438/Pieņēmumi!$AF$40,IF($A438=3,AA438/Pieņēmumi!$AF$41,AA438/Pieņēmumi!$AF$42))),$AD$10)</f>
        <v>2</v>
      </c>
      <c r="AE438" s="6">
        <f t="shared" si="314"/>
        <v>16.5</v>
      </c>
      <c r="AF438" s="6" t="str">
        <f>IF(AND(AE438&gt;=0,AE438&lt;Pieņēmumi!$AF$46),0,
IF(AND(AE438&gt;= Pieņēmumi!$AF$46,AE438&lt;Pieņēmumi!$AF$47), "Mikro",
IF(AND(AE438&gt;=Pieņēmumi!$AF$47,AE438&lt;Pieņēmumi!$AF$48), "Mazs",
IF(AND(AE438&gt;=Pieņēmumi!$AF$48,AE438&lt;Pieņēmumi!$AF$49), "Vidējs","Liels"))))</f>
        <v>Vidējs</v>
      </c>
      <c r="AG438" s="9">
        <f>IF(AF438="Mikro",Pieņēmumi!$AF$31*AD438*0.5,
IF(AF438="Mazs",Pieņēmumi!$AF$31*AD438,
IF(AF438="Vidējs",Pieņēmumi!$AF$32*AD438,
IF(AF438="Liels",Pieņēmumi!$AF$34*AD438,
0))))</f>
        <v>2.0671834625323</v>
      </c>
      <c r="AH438" s="9">
        <f>IF(AF438="Mikro",Pieņēmumi!$AF$31*AD438*0.5,0)</f>
        <v>0</v>
      </c>
      <c r="AI438">
        <v>30</v>
      </c>
      <c r="AJ438">
        <v>3</v>
      </c>
      <c r="AK438" s="2">
        <f>AI438/AJ438</f>
        <v>10</v>
      </c>
      <c r="AL438" s="6">
        <f>ROUNDUP(IF($A438=1,AI438/Pieņēmumi!$AR$39,IF($A438=2,AI438/Pieņēmumi!$AR$40,IF($A438=3,AI438/Pieņēmumi!$AR$41,AI438/Pieņēmumi!$AR$42))),$AL$10)</f>
        <v>2</v>
      </c>
      <c r="AM438" s="6">
        <f t="shared" si="315"/>
        <v>15</v>
      </c>
      <c r="AN438" s="6" t="str">
        <f>IF(AND(AM438&gt;=0,AM438&lt;Pieņēmumi!$AR$46),0,
IF(AND(AM438&gt;= Pieņēmumi!$AR$46,AM438&lt;Pieņēmumi!$AR$47), "Mikro",
IF(AND(AM438&gt;=Pieņēmumi!$AR$47,AM438&lt;Pieņēmumi!$AR$48), "Mazs",
IF(AND(AM438&gt;=Pieņēmumi!$AR$48,AM438&lt;Pieņēmumi!$AR$49), "Vidējs","Liels"))))</f>
        <v>Vidējs</v>
      </c>
      <c r="AO438" s="9">
        <f>IF(AN438="Mikro",Pieņēmumi!$AR$31*AL438*0.5,
IF(AN438="Mazs",Pieņēmumi!$AR$31*AL438,
IF(AN438="Vidējs",Pieņēmumi!$AR$32*AL438,
IF(AN438="Liels",Pieņēmumi!$AR$34*AL438,
0))))</f>
        <v>2.1963824289405687</v>
      </c>
      <c r="AP438" s="9">
        <f>IF(AN438="Mikro",Pieņēmumi!$AR$31*AL438*0.5,0)</f>
        <v>0</v>
      </c>
      <c r="AQ438">
        <v>37</v>
      </c>
      <c r="AR438">
        <v>2</v>
      </c>
      <c r="AS438" s="2">
        <f>AQ438/AR438</f>
        <v>18.5</v>
      </c>
      <c r="AT438" s="6">
        <f>ROUNDUP(IF($A438=1,AQ438/Pieņēmumi!$BC$39,IF($A438=2,AQ438/Pieņēmumi!$BC$40,IF($A438=3,AQ438/Pieņēmumi!$BC$41,AQ438/Pieņēmumi!$BC$42))),$AT$10)</f>
        <v>2</v>
      </c>
      <c r="AU438" s="6">
        <f t="shared" si="316"/>
        <v>18.5</v>
      </c>
      <c r="AV438" s="6" t="str">
        <f>IF(AND(AU438&gt;=0,AU438&lt;Pieņēmumi!$BC$46),0,
IF(AND(AU438&gt;= Pieņēmumi!$BC$46,AU438&lt;Pieņēmumi!$BC$47), "Mikro",
IF(AND(AU438&gt;=Pieņēmumi!$BC$47,AU438&lt;Pieņēmumi!$BC$48), "Mazs",
IF(AND(AU438&gt;=Pieņēmumi!$BC$48,AU438&lt;Pieņēmumi!$BC$49), "Vidējs","Liels"))))</f>
        <v>Vidējs</v>
      </c>
      <c r="AW438" s="9">
        <f>IF(AV438="Mikro",Pieņēmumi!$BC$31*AT438*0.5,
IF(AV438="Mazs",Pieņēmumi!$BC$31*AT438,
IF(AV438="Vidējs",Pieņēmumi!$BC$32*AT438,
IF(AV438="Liels",Pieņēmumi!$BC$34*AT438,
0))))</f>
        <v>2.3255813953488373</v>
      </c>
      <c r="AX438" s="9">
        <f>IF(AV438="Mikro",Pieņēmumi!$BC$31*AT438*0.5,0)</f>
        <v>0</v>
      </c>
      <c r="AY438">
        <v>36</v>
      </c>
      <c r="AZ438">
        <v>3</v>
      </c>
      <c r="BA438" s="2">
        <f t="shared" si="342"/>
        <v>12</v>
      </c>
      <c r="BB438" s="6">
        <f>ROUNDUP(IF($A438=1,AY438/Pieņēmumi!$BN$39,IF($A438=2,AY438/Pieņēmumi!$BN$40,IF($A438=3,AY438/Pieņēmumi!$BN$41,AY438/Pieņēmumi!$BN$42))),$BB$10)</f>
        <v>2</v>
      </c>
      <c r="BC438" s="6">
        <f t="shared" si="317"/>
        <v>18</v>
      </c>
      <c r="BD438" s="6" t="str">
        <f>IF(AND(BC438&gt;=0,BC438&lt;Pieņēmumi!$BN$46),0,
IF(AND(BC438&gt;= Pieņēmumi!$BN$46,BC438&lt;Pieņēmumi!$BN$47), "Mikro",
IF(AND(BC438&gt;=Pieņēmumi!$BN$47,BC438&lt;Pieņēmumi!$BN$48), "Mazs",
IF(AND(BC438&gt;=Pieņēmumi!$BN$48,BC438&lt;Pieņēmumi!$BN$49), "Vidējs","Liels"))))</f>
        <v>Vidējs</v>
      </c>
      <c r="BE438" s="9">
        <f>IF(BD438="Mikro",Pieņēmumi!$BN$31*BB438*0.5,
IF(BD438="Mazs",Pieņēmumi!$BN$31*BB438,
IF(BD438="Vidējs",Pieņēmumi!$BN$32*BB438,
IF(BD438="Liels",Pieņēmumi!$BN$34*BB438,
0))))</f>
        <v>2.454780361757106</v>
      </c>
      <c r="BF438" s="9">
        <f>IF(BD438="Mikro",Pieņēmumi!$BN$31*BB438*0.5,0)</f>
        <v>0</v>
      </c>
      <c r="BG438">
        <v>25</v>
      </c>
      <c r="BH438">
        <v>2</v>
      </c>
      <c r="BI438" s="2">
        <f t="shared" si="334"/>
        <v>12.5</v>
      </c>
      <c r="BJ438" s="6">
        <f>ROUNDUP(IF($A438=1,BG438/Pieņēmumi!$BY$39,IF($A438=2,BG438/Pieņēmumi!$BY$40,IF($A438=3,BG438/Pieņēmumi!$BY$41,BG438/Pieņēmumi!$BY$42))),$BJ$10)</f>
        <v>1</v>
      </c>
      <c r="BK438" s="6">
        <f t="shared" si="318"/>
        <v>25</v>
      </c>
      <c r="BL438" s="6" t="str">
        <f>IF(AND(BK438&gt;=0,BK438&lt;Pieņēmumi!$BY$46),0,
IF(AND(BK438&gt;= Pieņēmumi!$BY$46,BK438&lt;Pieņēmumi!$BY$47), "Mikro",
IF(AND(BK438&gt;=Pieņēmumi!$BY$47,BK438&lt;Pieņēmumi!$BY$48), "Mazs",
IF(AND(BK438&gt;=Pieņēmumi!$BY$48,BK438&lt;Pieņēmumi!$BY$49), "Vidējs","Liels"))))</f>
        <v>Liels</v>
      </c>
      <c r="BM438" s="9">
        <f>IF(BL438="Mikro",Pieņēmumi!$BY$31*BJ438*0.5,
IF(BL438="Mazs",Pieņēmumi!$BY$31*BJ438,
IF(BL438="Vidējs",Pieņēmumi!$BY$32*BJ438,
IF(BL438="Liels",Pieņēmumi!$BY$34*BJ438,
0))))</f>
        <v>1.6594516594516593</v>
      </c>
      <c r="BN438" s="9">
        <f>IF(BL438="Mikro",Pieņēmumi!$BY$31*BJ438*0.5,0)</f>
        <v>0</v>
      </c>
      <c r="BO438">
        <v>33</v>
      </c>
      <c r="BP438">
        <v>3</v>
      </c>
      <c r="BQ438" s="2">
        <f t="shared" si="341"/>
        <v>11</v>
      </c>
      <c r="BR438" s="6">
        <f>ROUNDUP(IF($A438=1,BO438/Pieņēmumi!$CJ$39,IF($A438=2,BO438/Pieņēmumi!$CJ$40,IF($A438=3,BO438/Pieņēmumi!$CJ$41,BO438/Pieņēmumi!$CJ$42))),$BR$10)</f>
        <v>2</v>
      </c>
      <c r="BS438" s="6">
        <f t="shared" si="319"/>
        <v>16.5</v>
      </c>
      <c r="BT438" s="6" t="str">
        <f>IF(AND(BS438&gt;=0,BS438&lt;Pieņēmumi!$CJ$46),0,
IF(AND(BS438&gt;= Pieņēmumi!$CJ$46,BS438&lt;Pieņēmumi!$CJ$47), "Mikro",
IF(AND(BS438&gt;=Pieņēmumi!$CJ$47,BS438&lt;Pieņēmumi!$CJ$48), "Mazs",
IF(AND(BS438&gt;=Pieņēmumi!$CJ$48,BS438&lt;Pieņēmumi!$CJ$49), "Vidējs","Liels"))))</f>
        <v>Vidējs</v>
      </c>
      <c r="BU438" s="9">
        <f>IF(BT438="Mikro",Pieņēmumi!$CJ$31*BR438*0.5,
IF(BT438="Mazs",Pieņēmumi!$CJ$31*BR438,
IF(BT438="Vidējs",Pieņēmumi!$CJ$32*BR438,
IF(BT438="Liels",Pieņēmumi!$CJ$34*BR438,
0))))</f>
        <v>2.5839793281653747</v>
      </c>
      <c r="BV438" s="9">
        <f>IF(BT438="Mikro",Pieņēmumi!$CJ$31*BR438*0.5,0)</f>
        <v>0</v>
      </c>
      <c r="BW438">
        <v>0</v>
      </c>
      <c r="BX438">
        <v>0</v>
      </c>
      <c r="BY438" s="2">
        <v>0</v>
      </c>
      <c r="BZ438" s="6">
        <f>ROUNDUP(IF($A438=1,BW438/Pieņēmumi!$CU$42,IF($A438=2,BW438/Pieņēmumi!$CU$43,IF($A438=3,BW438/Pieņēmumi!$CU$44,BW438/Pieņēmumi!$CU$45))),$CH$10)</f>
        <v>0</v>
      </c>
      <c r="CA438" s="6">
        <f t="shared" si="320"/>
        <v>0</v>
      </c>
      <c r="CB438" s="6">
        <f>IF(AND(CA438&gt;=0,CA438&lt;Pieņēmumi!$CU$49),0,
IF(AND(CA438&gt;=Pieņēmumi!$CU$49,CA438&lt;Pieņēmumi!$CU$50),"Mazs",
IF(AND(CA438&gt;=Pieņēmumi!$CU$50,CA438&lt;Pieņēmumi!$CU$51),"Vidējs","Liels")))</f>
        <v>0</v>
      </c>
      <c r="CC438" s="9">
        <f>IF(CB438="Mazs",Pieņēmumi!$CU$34*BZ438,IF(CB438="Vidējs",Pieņēmumi!$CU$35*BZ438,IF(CB438="Liels",Pieņēmumi!$CU$37*BZ438,0)))</f>
        <v>0</v>
      </c>
      <c r="CD438" s="9">
        <f>IF(CB438="Mazs",(Pieņēmumi!$CU$35-Pieņēmumi!$CU$34)*BZ438,0)</f>
        <v>0</v>
      </c>
      <c r="CE438">
        <v>0</v>
      </c>
      <c r="CF438">
        <v>0</v>
      </c>
      <c r="CG438" s="2">
        <v>0</v>
      </c>
      <c r="CH438" s="6">
        <f>ROUNDUP(IF($A438=1,CE438/Pieņēmumi!$DE$42,IF($A438=2,CE438/Pieņēmumi!$DE$43,IF($A438=3,CE438/Pieņēmumi!$DE$44,CE438/Pieņēmumi!$DE$45))),$CH$10)</f>
        <v>0</v>
      </c>
      <c r="CI438" s="6">
        <f t="shared" si="321"/>
        <v>0</v>
      </c>
      <c r="CJ438" s="6">
        <f>IF(AND(CI438&gt;=0,CI438&lt;Pieņēmumi!$DE$49),0,
IF(AND(CI438&gt;=Pieņēmumi!$DE$49,CI438&lt;Pieņēmumi!$DE$50),"Mazs",
IF(AND(CI438&gt;=Pieņēmumi!$DE$50,CI438&lt;Pieņēmumi!$DE$51),"Vidējs","Liels")))</f>
        <v>0</v>
      </c>
      <c r="CK438" s="9">
        <f>IF(CJ438="Mazs",Pieņēmumi!$DE$34*CH438,IF(CJ438="Vidējs",Pieņēmumi!$DE$35*CH438,IF(CJ438="Liels",Pieņēmumi!$DE$37*CH438,0)))</f>
        <v>0</v>
      </c>
      <c r="CL438" s="9">
        <f>IF(CJ438="Mazs",(Pieņēmumi!$DE$35-Pieņēmumi!$DE$34)*CH438,0)</f>
        <v>0</v>
      </c>
      <c r="CM438">
        <v>12</v>
      </c>
      <c r="CN438">
        <v>1</v>
      </c>
      <c r="CO438" s="2">
        <f>CM438/CN438</f>
        <v>12</v>
      </c>
      <c r="CP438" s="6">
        <f>ROUNDUP(IF($A438=1,CM438/Pieņēmumi!$DO$42,IF($A438=2,CM438/Pieņēmumi!$DO$43,IF($A438=3,CM438/Pieņēmumi!$DO$44,CM438/Pieņēmumi!$DO$45))),$CP$10)</f>
        <v>1</v>
      </c>
      <c r="CQ438" s="6">
        <f t="shared" si="322"/>
        <v>12</v>
      </c>
      <c r="CR438" s="6" t="str">
        <f>IF(AND(CQ438&gt;=0,CQ438&lt;Pieņēmumi!$DO$49),0,
IF(AND(CQ438&gt;=Pieņēmumi!$DO$49,CQ438&lt;Pieņēmumi!$DO$50),"Mazs",
IF(AND(CQ438&gt;=Pieņēmumi!$DO$50,CQ438&lt;Pieņēmumi!$DO$51),"Vidējs","Liels")))</f>
        <v>Vidējs</v>
      </c>
      <c r="CS438" s="9">
        <f>IF(CR438="Mazs",Pieņēmumi!$DO$34*CP438,IF(CR438="Vidējs",Pieņēmumi!$DO$35*CP438,IF(CR438="Liels",Pieņēmumi!$DO$37*CP438,0)))</f>
        <v>1.3888888888888891</v>
      </c>
      <c r="CT438" s="9">
        <f>IF(CR438="Mazs",(Pieņēmumi!$DO$35-Pieņēmumi!$DO$34)*CP438,0)</f>
        <v>0</v>
      </c>
      <c r="CU438" s="6">
        <f t="shared" si="323"/>
        <v>275</v>
      </c>
      <c r="CV438" s="6">
        <f t="shared" si="324"/>
        <v>21</v>
      </c>
      <c r="CW438" s="2">
        <f t="shared" si="325"/>
        <v>13.095238095238095</v>
      </c>
      <c r="CX438" t="str">
        <f t="shared" si="326"/>
        <v>Vidējā</v>
      </c>
    </row>
    <row r="439" spans="1:102" x14ac:dyDescent="0.25">
      <c r="A439" s="5">
        <v>3</v>
      </c>
      <c r="B439" s="23">
        <v>0.26946618141496215</v>
      </c>
      <c r="C439">
        <v>8</v>
      </c>
      <c r="D439">
        <v>1</v>
      </c>
      <c r="E439" s="2">
        <f t="shared" si="343"/>
        <v>8</v>
      </c>
      <c r="F439" s="6">
        <f>ROUNDUP(IF($A439=1,C439/Pieņēmumi!$B$39,IF($A439=2,C439/Pieņēmumi!$B$40,IF($A439=3,C439/Pieņēmumi!$B$41,C439/Pieņēmumi!$B$42))),$F$10)</f>
        <v>1</v>
      </c>
      <c r="G439" s="6">
        <f t="shared" si="311"/>
        <v>8</v>
      </c>
      <c r="H439" s="6" t="str">
        <f>IF(AND(G439&gt;=0,G439&lt;Pieņēmumi!$B$46),0,
IF(AND(G439&gt;= Pieņēmumi!$B$46,G439&lt;Pieņēmumi!$B$47), "Mikro",
IF(AND(G439&gt;=Pieņēmumi!$B$47,G439&lt;Pieņēmumi!$B$48), "Mazs",
IF(AND(G439&gt;=Pieņēmumi!$B$48,G439&lt;Pieņēmumi!$B$49), "Vidējs","Liels"))))</f>
        <v>Mazs</v>
      </c>
      <c r="I439" s="9">
        <f>IF(H439="Mikro",Pieņēmumi!$B$31*F439*0.5,
IF(H439="Mazs",Pieņēmumi!$B$31*F439,
IF(H439="Vidējs",Pieņēmumi!$B$32*F439,
IF(H439="Liels",Pieņēmumi!$B$34*F439,
0))))</f>
        <v>0.71584189231248063</v>
      </c>
      <c r="J439" s="9">
        <f>IF(H439="Mikro",Pieņēmumi!$B$31*F439*0.5,0)</f>
        <v>0</v>
      </c>
      <c r="K439">
        <v>9</v>
      </c>
      <c r="L439">
        <v>1</v>
      </c>
      <c r="M439" s="2">
        <f t="shared" si="344"/>
        <v>9</v>
      </c>
      <c r="N439" s="6">
        <f>ROUNDUP(IF($A439=1,K439/Pieņēmumi!$L$39,IF($A439=2,K439/Pieņēmumi!$L$40,IF($A439=3,K439/Pieņēmumi!$L$41,K439/Pieņēmumi!$L$42))),$N$10)</f>
        <v>1</v>
      </c>
      <c r="O439" s="6">
        <f t="shared" si="312"/>
        <v>9</v>
      </c>
      <c r="P439" s="6" t="str">
        <f>IF(AND(O439&gt;=0,O439&lt;Pieņēmumi!$L$46),0,
IF(AND(O439&gt;= Pieņēmumi!$L$46,O439&lt;Pieņēmumi!$L$47), "Mikro",
IF(AND(O439&gt;=Pieņēmumi!$L$47,O439&lt;Pieņēmumi!$L$48), "Mazs",
IF(AND(O439&gt;=Pieņēmumi!$L$48,O439&lt;Pieņēmumi!$L$49), "Vidējs","Liels"))))</f>
        <v>Mazs</v>
      </c>
      <c r="Q439" s="9">
        <f>IF(P439="Mikro",Pieņēmumi!$L$31*N439*0.5,
IF(P439="Mazs",Pieņēmumi!$L$31*N439,
IF(P439="Vidējs",Pieņēmumi!$L$32*N439,
IF(P439="Liels",Pieņēmumi!$L$34*N439,
0))))</f>
        <v>0.7469654528478058</v>
      </c>
      <c r="R439" s="9">
        <f>IF(P439="Mikro",Pieņēmumi!$L$31*N439*0.5,0)</f>
        <v>0</v>
      </c>
      <c r="S439">
        <v>7</v>
      </c>
      <c r="T439">
        <v>1</v>
      </c>
      <c r="U439" s="2">
        <f>S439/T439</f>
        <v>7</v>
      </c>
      <c r="V439" s="6">
        <f>ROUNDUP(IF($A439=1,S439/Pieņēmumi!$V$39,IF($A439=2,S439/Pieņēmumi!$V$40,IF($A439=3,S439/Pieņēmumi!$V$41,S439/Pieņēmumi!$V$42))),$V$10)</f>
        <v>1</v>
      </c>
      <c r="W439" s="6">
        <f t="shared" si="313"/>
        <v>7</v>
      </c>
      <c r="X439" s="6" t="str">
        <f>IF(AND(W439&gt;=0,W439&lt;Pieņēmumi!$V$46),0,
IF(AND(W439&gt;= Pieņēmumi!$V$46,W439&lt;Pieņēmumi!$V$47), "Mikro",
IF(AND(W439&gt;=Pieņēmumi!$V$47,W439&lt;Pieņēmumi!$V$48), "Mazs",
IF(AND(W439&gt;=Pieņēmumi!$V$48,W439&lt;Pieņēmumi!$V$49), "Vidējs","Liels"))))</f>
        <v>Mikro</v>
      </c>
      <c r="Y439" s="9">
        <f>IF(X439="Mikro",Pieņēmumi!$V$31*V439*0.5,
IF(X439="Mazs",Pieņēmumi!$V$31*V439,
IF(X439="Vidējs",Pieņēmumi!$V$32*V439,
IF(X439="Liels",Pieņēmumi!$V$34*V439,
0))))</f>
        <v>0.38904450669156554</v>
      </c>
      <c r="Z439" s="9">
        <f>IF(X439="Mikro",Pieņēmumi!$V$31*V439*0.5,0)</f>
        <v>0.38904450669156554</v>
      </c>
      <c r="AA439">
        <v>10</v>
      </c>
      <c r="AB439">
        <v>1</v>
      </c>
      <c r="AC439" s="2">
        <f>AA439/AB439</f>
        <v>10</v>
      </c>
      <c r="AD439" s="6">
        <f>ROUNDUP(IF($A439=1,AA439/Pieņēmumi!$AF$39,IF($A439=2,AA439/Pieņēmumi!$AF$40,IF($A439=3,AA439/Pieņēmumi!$AF$41,AA439/Pieņēmumi!$AF$42))),$AD$10)</f>
        <v>1</v>
      </c>
      <c r="AE439" s="6">
        <f t="shared" si="314"/>
        <v>10</v>
      </c>
      <c r="AF439" s="6" t="str">
        <f>IF(AND(AE439&gt;=0,AE439&lt;Pieņēmumi!$AF$46),0,
IF(AND(AE439&gt;= Pieņēmumi!$AF$46,AE439&lt;Pieņēmumi!$AF$47), "Mikro",
IF(AND(AE439&gt;=Pieņēmumi!$AF$47,AE439&lt;Pieņēmumi!$AF$48), "Mazs",
IF(AND(AE439&gt;=Pieņēmumi!$AF$48,AE439&lt;Pieņēmumi!$AF$49), "Vidējs","Liels"))))</f>
        <v>Mazs</v>
      </c>
      <c r="AG439" s="9">
        <f>IF(AF439="Mikro",Pieņēmumi!$AF$31*AD439*0.5,
IF(AF439="Mazs",Pieņēmumi!$AF$31*AD439,
IF(AF439="Vidējs",Pieņēmumi!$AF$32*AD439,
IF(AF439="Liels",Pieņēmumi!$AF$34*AD439,
0))))</f>
        <v>0.84033613445378152</v>
      </c>
      <c r="AH439" s="9">
        <f>IF(AF439="Mikro",Pieņēmumi!$AF$31*AD439*0.5,0)</f>
        <v>0</v>
      </c>
      <c r="AI439">
        <v>10</v>
      </c>
      <c r="AJ439">
        <v>1</v>
      </c>
      <c r="AK439" s="2">
        <f>AI439/AJ439</f>
        <v>10</v>
      </c>
      <c r="AL439" s="6">
        <f>ROUNDUP(IF($A439=1,AI439/Pieņēmumi!$AR$39,IF($A439=2,AI439/Pieņēmumi!$AR$40,IF($A439=3,AI439/Pieņēmumi!$AR$41,AI439/Pieņēmumi!$AR$42))),$AL$10)</f>
        <v>1</v>
      </c>
      <c r="AM439" s="6">
        <f t="shared" si="315"/>
        <v>10</v>
      </c>
      <c r="AN439" s="6" t="str">
        <f>IF(AND(AM439&gt;=0,AM439&lt;Pieņēmumi!$AR$46),0,
IF(AND(AM439&gt;= Pieņēmumi!$AR$46,AM439&lt;Pieņēmumi!$AR$47), "Mikro",
IF(AND(AM439&gt;=Pieņēmumi!$AR$47,AM439&lt;Pieņēmumi!$AR$48), "Mazs",
IF(AND(AM439&gt;=Pieņēmumi!$AR$48,AM439&lt;Pieņēmumi!$AR$49), "Vidējs","Liels"))))</f>
        <v>Mazs</v>
      </c>
      <c r="AO439" s="9">
        <f>IF(AN439="Mikro",Pieņēmumi!$AR$31*AL439*0.5,
IF(AN439="Mazs",Pieņēmumi!$AR$31*AL439,
IF(AN439="Vidējs",Pieņēmumi!$AR$32*AL439,
IF(AN439="Liels",Pieņēmumi!$AR$34*AL439,
0))))</f>
        <v>0.90258325552443208</v>
      </c>
      <c r="AP439" s="9">
        <f>IF(AN439="Mikro",Pieņēmumi!$AR$31*AL439*0.5,0)</f>
        <v>0</v>
      </c>
      <c r="AQ439">
        <v>17</v>
      </c>
      <c r="AR439">
        <v>1</v>
      </c>
      <c r="AS439" s="2">
        <f>AQ439/AR439</f>
        <v>17</v>
      </c>
      <c r="AT439" s="6">
        <f>ROUNDUP(IF($A439=1,AQ439/Pieņēmumi!$BC$39,IF($A439=2,AQ439/Pieņēmumi!$BC$40,IF($A439=3,AQ439/Pieņēmumi!$BC$41,AQ439/Pieņēmumi!$BC$42))),$AT$10)</f>
        <v>1</v>
      </c>
      <c r="AU439" s="6">
        <f t="shared" si="316"/>
        <v>17</v>
      </c>
      <c r="AV439" s="6" t="str">
        <f>IF(AND(AU439&gt;=0,AU439&lt;Pieņēmumi!$BC$46),0,
IF(AND(AU439&gt;= Pieņēmumi!$BC$46,AU439&lt;Pieņēmumi!$BC$47), "Mikro",
IF(AND(AU439&gt;=Pieņēmumi!$BC$47,AU439&lt;Pieņēmumi!$BC$48), "Mazs",
IF(AND(AU439&gt;=Pieņēmumi!$BC$48,AU439&lt;Pieņēmumi!$BC$49), "Vidējs","Liels"))))</f>
        <v>Vidējs</v>
      </c>
      <c r="AW439" s="9">
        <f>IF(AV439="Mikro",Pieņēmumi!$BC$31*AT439*0.5,
IF(AV439="Mazs",Pieņēmumi!$BC$31*AT439,
IF(AV439="Vidējs",Pieņēmumi!$BC$32*AT439,
IF(AV439="Liels",Pieņēmumi!$BC$34*AT439,
0))))</f>
        <v>1.1627906976744187</v>
      </c>
      <c r="AX439" s="9">
        <f>IF(AV439="Mikro",Pieņēmumi!$BC$31*AT439*0.5,0)</f>
        <v>0</v>
      </c>
      <c r="AY439">
        <v>11</v>
      </c>
      <c r="AZ439">
        <v>1</v>
      </c>
      <c r="BA439" s="2">
        <f t="shared" si="342"/>
        <v>11</v>
      </c>
      <c r="BB439" s="6">
        <f>ROUNDUP(IF($A439=1,AY439/Pieņēmumi!$BN$39,IF($A439=2,AY439/Pieņēmumi!$BN$40,IF($A439=3,AY439/Pieņēmumi!$BN$41,AY439/Pieņēmumi!$BN$42))),$BB$10)</f>
        <v>1</v>
      </c>
      <c r="BC439" s="6">
        <f t="shared" si="317"/>
        <v>11</v>
      </c>
      <c r="BD439" s="6" t="str">
        <f>IF(AND(BC439&gt;=0,BC439&lt;Pieņēmumi!$BN$46),0,
IF(AND(BC439&gt;= Pieņēmumi!$BN$46,BC439&lt;Pieņēmumi!$BN$47), "Mikro",
IF(AND(BC439&gt;=Pieņēmumi!$BN$47,BC439&lt;Pieņēmumi!$BN$48), "Mazs",
IF(AND(BC439&gt;=Pieņēmumi!$BN$48,BC439&lt;Pieņēmumi!$BN$49), "Vidējs","Liels"))))</f>
        <v>Mazs</v>
      </c>
      <c r="BE439" s="9">
        <f>IF(BD439="Mikro",Pieņēmumi!$BN$31*BB439*0.5,
IF(BD439="Mazs",Pieņēmumi!$BN$31*BB439,
IF(BD439="Vidējs",Pieņēmumi!$BN$32*BB439,
IF(BD439="Liels",Pieņēmumi!$BN$34*BB439,
0))))</f>
        <v>1.0270774976657331</v>
      </c>
      <c r="BF439" s="9">
        <f>IF(BD439="Mikro",Pieņēmumi!$BN$31*BB439*0.5,0)</f>
        <v>0</v>
      </c>
      <c r="BG439">
        <v>12</v>
      </c>
      <c r="BH439">
        <v>1</v>
      </c>
      <c r="BI439" s="2">
        <f t="shared" si="334"/>
        <v>12</v>
      </c>
      <c r="BJ439" s="6">
        <f>ROUNDUP(IF($A439=1,BG439/Pieņēmumi!$BY$39,IF($A439=2,BG439/Pieņēmumi!$BY$40,IF($A439=3,BG439/Pieņēmumi!$BY$41,BG439/Pieņēmumi!$BY$42))),$BJ$10)</f>
        <v>1</v>
      </c>
      <c r="BK439" s="6">
        <f t="shared" si="318"/>
        <v>12</v>
      </c>
      <c r="BL439" s="6" t="str">
        <f>IF(AND(BK439&gt;=0,BK439&lt;Pieņēmumi!$BY$46),0,
IF(AND(BK439&gt;= Pieņēmumi!$BY$46,BK439&lt;Pieņēmumi!$BY$47), "Mikro",
IF(AND(BK439&gt;=Pieņēmumi!$BY$47,BK439&lt;Pieņēmumi!$BY$48), "Mazs",
IF(AND(BK439&gt;=Pieņēmumi!$BY$48,BK439&lt;Pieņēmumi!$BY$49), "Vidējs","Liels"))))</f>
        <v>Vidējs</v>
      </c>
      <c r="BM439" s="9">
        <f>IF(BL439="Mikro",Pieņēmumi!$BY$31*BJ439*0.5,
IF(BL439="Mazs",Pieņēmumi!$BY$31*BJ439,
IF(BL439="Vidējs",Pieņēmumi!$BY$32*BJ439,
IF(BL439="Liels",Pieņēmumi!$BY$34*BJ439,
0))))</f>
        <v>1.2919896640826873</v>
      </c>
      <c r="BN439" s="9">
        <f>IF(BL439="Mikro",Pieņēmumi!$BY$31*BJ439*0.5,0)</f>
        <v>0</v>
      </c>
      <c r="BO439">
        <v>11</v>
      </c>
      <c r="BP439">
        <v>1</v>
      </c>
      <c r="BQ439" s="2">
        <f t="shared" si="341"/>
        <v>11</v>
      </c>
      <c r="BR439" s="6">
        <f>ROUNDUP(IF($A439=1,BO439/Pieņēmumi!$CJ$39,IF($A439=2,BO439/Pieņēmumi!$CJ$40,IF($A439=3,BO439/Pieņēmumi!$CJ$41,BO439/Pieņēmumi!$CJ$42))),$BR$10)</f>
        <v>1</v>
      </c>
      <c r="BS439" s="6">
        <f t="shared" si="319"/>
        <v>11</v>
      </c>
      <c r="BT439" s="6" t="str">
        <f>IF(AND(BS439&gt;=0,BS439&lt;Pieņēmumi!$CJ$46),0,
IF(AND(BS439&gt;= Pieņēmumi!$CJ$46,BS439&lt;Pieņēmumi!$CJ$47), "Mikro",
IF(AND(BS439&gt;=Pieņēmumi!$CJ$47,BS439&lt;Pieņēmumi!$CJ$48), "Mazs",
IF(AND(BS439&gt;=Pieņēmumi!$CJ$48,BS439&lt;Pieņēmumi!$CJ$49), "Vidējs","Liels"))))</f>
        <v>Mazs</v>
      </c>
      <c r="BU439" s="9">
        <f>IF(BT439="Mikro",Pieņēmumi!$CJ$31*BR439*0.5,
IF(BT439="Mazs",Pieņēmumi!$CJ$31*BR439,
IF(BT439="Vidējs",Pieņēmumi!$CJ$32*BR439,
IF(BT439="Liels",Pieņēmumi!$CJ$34*BR439,
0))))</f>
        <v>1.0893246187363834</v>
      </c>
      <c r="BV439" s="9">
        <f>IF(BT439="Mikro",Pieņēmumi!$CJ$31*BR439*0.5,0)</f>
        <v>0</v>
      </c>
      <c r="BW439">
        <v>0</v>
      </c>
      <c r="BX439">
        <v>0</v>
      </c>
      <c r="BY439" s="2">
        <v>0</v>
      </c>
      <c r="BZ439" s="6">
        <f>ROUNDUP(IF($A439=1,BW439/Pieņēmumi!$CU$42,IF($A439=2,BW439/Pieņēmumi!$CU$43,IF($A439=3,BW439/Pieņēmumi!$CU$44,BW439/Pieņēmumi!$CU$45))),$CH$10)</f>
        <v>0</v>
      </c>
      <c r="CA439" s="6">
        <f t="shared" si="320"/>
        <v>0</v>
      </c>
      <c r="CB439" s="6">
        <f>IF(AND(CA439&gt;=0,CA439&lt;Pieņēmumi!$CU$49),0,
IF(AND(CA439&gt;=Pieņēmumi!$CU$49,CA439&lt;Pieņēmumi!$CU$50),"Mazs",
IF(AND(CA439&gt;=Pieņēmumi!$CU$50,CA439&lt;Pieņēmumi!$CU$51),"Vidējs","Liels")))</f>
        <v>0</v>
      </c>
      <c r="CC439" s="9">
        <f>IF(CB439="Mazs",Pieņēmumi!$CU$34*BZ439,IF(CB439="Vidējs",Pieņēmumi!$CU$35*BZ439,IF(CB439="Liels",Pieņēmumi!$CU$37*BZ439,0)))</f>
        <v>0</v>
      </c>
      <c r="CD439" s="9">
        <f>IF(CB439="Mazs",(Pieņēmumi!$CU$35-Pieņēmumi!$CU$34)*BZ439,0)</f>
        <v>0</v>
      </c>
      <c r="CE439">
        <v>0</v>
      </c>
      <c r="CF439">
        <v>0</v>
      </c>
      <c r="CG439" s="2">
        <v>0</v>
      </c>
      <c r="CH439" s="6">
        <f>ROUNDUP(IF($A439=1,CE439/Pieņēmumi!$DE$42,IF($A439=2,CE439/Pieņēmumi!$DE$43,IF($A439=3,CE439/Pieņēmumi!$DE$44,CE439/Pieņēmumi!$DE$45))),$CH$10)</f>
        <v>0</v>
      </c>
      <c r="CI439" s="6">
        <f t="shared" si="321"/>
        <v>0</v>
      </c>
      <c r="CJ439" s="6">
        <f>IF(AND(CI439&gt;=0,CI439&lt;Pieņēmumi!$DE$49),0,
IF(AND(CI439&gt;=Pieņēmumi!$DE$49,CI439&lt;Pieņēmumi!$DE$50),"Mazs",
IF(AND(CI439&gt;=Pieņēmumi!$DE$50,CI439&lt;Pieņēmumi!$DE$51),"Vidējs","Liels")))</f>
        <v>0</v>
      </c>
      <c r="CK439" s="9">
        <f>IF(CJ439="Mazs",Pieņēmumi!$DE$34*CH439,IF(CJ439="Vidējs",Pieņēmumi!$DE$35*CH439,IF(CJ439="Liels",Pieņēmumi!$DE$37*CH439,0)))</f>
        <v>0</v>
      </c>
      <c r="CL439" s="9">
        <f>IF(CJ439="Mazs",(Pieņēmumi!$DE$35-Pieņēmumi!$DE$34)*CH439,0)</f>
        <v>0</v>
      </c>
      <c r="CM439">
        <v>0</v>
      </c>
      <c r="CN439">
        <v>0</v>
      </c>
      <c r="CO439" s="2">
        <v>0</v>
      </c>
      <c r="CP439" s="6">
        <f>ROUNDUP(IF($A439=1,CM439/Pieņēmumi!$DO$42,IF($A439=2,CM439/Pieņēmumi!$DO$43,IF($A439=3,CM439/Pieņēmumi!$DO$44,CM439/Pieņēmumi!$DO$45))),$CP$10)</f>
        <v>0</v>
      </c>
      <c r="CQ439" s="6">
        <f t="shared" si="322"/>
        <v>0</v>
      </c>
      <c r="CR439" s="6">
        <f>IF(AND(CQ439&gt;=0,CQ439&lt;Pieņēmumi!$DO$49),0,
IF(AND(CQ439&gt;=Pieņēmumi!$DO$49,CQ439&lt;Pieņēmumi!$DO$50),"Mazs",
IF(AND(CQ439&gt;=Pieņēmumi!$DO$50,CQ439&lt;Pieņēmumi!$DO$51),"Vidējs","Liels")))</f>
        <v>0</v>
      </c>
      <c r="CS439" s="9">
        <f>IF(CR439="Mazs",Pieņēmumi!$DO$34*CP439,IF(CR439="Vidējs",Pieņēmumi!$DO$35*CP439,IF(CR439="Liels",Pieņēmumi!$DO$37*CP439,0)))</f>
        <v>0</v>
      </c>
      <c r="CT439" s="9">
        <f>IF(CR439="Mazs",(Pieņēmumi!$DO$35-Pieņēmumi!$DO$34)*CP439,0)</f>
        <v>0</v>
      </c>
      <c r="CU439" s="6">
        <f t="shared" si="323"/>
        <v>95</v>
      </c>
      <c r="CV439" s="6">
        <f t="shared" si="324"/>
        <v>9</v>
      </c>
      <c r="CW439" s="2">
        <f t="shared" si="325"/>
        <v>10.555555555555555</v>
      </c>
      <c r="CX439" t="str">
        <f t="shared" si="326"/>
        <v>Mazā</v>
      </c>
    </row>
    <row r="440" spans="1:102" x14ac:dyDescent="0.25">
      <c r="A440" s="5">
        <v>3</v>
      </c>
      <c r="B440" s="23">
        <v>0.26818969441405194</v>
      </c>
      <c r="C440">
        <v>6</v>
      </c>
      <c r="D440">
        <v>1</v>
      </c>
      <c r="E440" s="2">
        <f t="shared" si="343"/>
        <v>6</v>
      </c>
      <c r="F440" s="6">
        <f>ROUNDUP(IF($A440=1,C440/Pieņēmumi!$B$39,IF($A440=2,C440/Pieņēmumi!$B$40,IF($A440=3,C440/Pieņēmumi!$B$41,C440/Pieņēmumi!$B$42))),$F$10)</f>
        <v>1</v>
      </c>
      <c r="G440" s="6">
        <f t="shared" si="311"/>
        <v>6</v>
      </c>
      <c r="H440" s="6" t="str">
        <f>IF(AND(G440&gt;=0,G440&lt;Pieņēmumi!$B$46),0,
IF(AND(G440&gt;= Pieņēmumi!$B$46,G440&lt;Pieņēmumi!$B$47), "Mikro",
IF(AND(G440&gt;=Pieņēmumi!$B$47,G440&lt;Pieņēmumi!$B$48), "Mazs",
IF(AND(G440&gt;=Pieņēmumi!$B$48,G440&lt;Pieņēmumi!$B$49), "Vidējs","Liels"))))</f>
        <v>Mikro</v>
      </c>
      <c r="I440" s="9">
        <f>IF(H440="Mikro",Pieņēmumi!$B$31*F440*0.5,
IF(H440="Mazs",Pieņēmumi!$B$31*F440,
IF(H440="Vidējs",Pieņēmumi!$B$32*F440,
IF(H440="Liels",Pieņēmumi!$B$34*F440,
0))))</f>
        <v>0.35792094615624032</v>
      </c>
      <c r="J440" s="9">
        <f>IF(H440="Mikro",Pieņēmumi!$B$31*F440*0.5,0)</f>
        <v>0.35792094615624032</v>
      </c>
      <c r="K440">
        <v>9</v>
      </c>
      <c r="L440">
        <v>1</v>
      </c>
      <c r="M440" s="2">
        <f t="shared" si="344"/>
        <v>9</v>
      </c>
      <c r="N440" s="6">
        <f>ROUNDUP(IF($A440=1,K440/Pieņēmumi!$L$39,IF($A440=2,K440/Pieņēmumi!$L$40,IF($A440=3,K440/Pieņēmumi!$L$41,K440/Pieņēmumi!$L$42))),$N$10)</f>
        <v>1</v>
      </c>
      <c r="O440" s="6">
        <f t="shared" si="312"/>
        <v>9</v>
      </c>
      <c r="P440" s="6" t="str">
        <f>IF(AND(O440&gt;=0,O440&lt;Pieņēmumi!$L$46),0,
IF(AND(O440&gt;= Pieņēmumi!$L$46,O440&lt;Pieņēmumi!$L$47), "Mikro",
IF(AND(O440&gt;=Pieņēmumi!$L$47,O440&lt;Pieņēmumi!$L$48), "Mazs",
IF(AND(O440&gt;=Pieņēmumi!$L$48,O440&lt;Pieņēmumi!$L$49), "Vidējs","Liels"))))</f>
        <v>Mazs</v>
      </c>
      <c r="Q440" s="9">
        <f>IF(P440="Mikro",Pieņēmumi!$L$31*N440*0.5,
IF(P440="Mazs",Pieņēmumi!$L$31*N440,
IF(P440="Vidējs",Pieņēmumi!$L$32*N440,
IF(P440="Liels",Pieņēmumi!$L$34*N440,
0))))</f>
        <v>0.7469654528478058</v>
      </c>
      <c r="R440" s="9">
        <f>IF(P440="Mikro",Pieņēmumi!$L$31*N440*0.5,0)</f>
        <v>0</v>
      </c>
      <c r="S440">
        <v>0</v>
      </c>
      <c r="T440">
        <v>0</v>
      </c>
      <c r="U440" s="2">
        <v>0</v>
      </c>
      <c r="V440" s="6">
        <f>ROUNDUP(IF($A440=1,S440/Pieņēmumi!$V$39,IF($A440=2,S440/Pieņēmumi!$V$40,IF($A440=3,S440/Pieņēmumi!$V$41,S440/Pieņēmumi!$V$42))),$V$10)</f>
        <v>0</v>
      </c>
      <c r="W440" s="6">
        <f t="shared" si="313"/>
        <v>0</v>
      </c>
      <c r="X440" s="6">
        <f>IF(AND(W440&gt;=0,W440&lt;Pieņēmumi!$V$46),0,
IF(AND(W440&gt;= Pieņēmumi!$V$46,W440&lt;Pieņēmumi!$V$47), "Mikro",
IF(AND(W440&gt;=Pieņēmumi!$V$47,W440&lt;Pieņēmumi!$V$48), "Mazs",
IF(AND(W440&gt;=Pieņēmumi!$V$48,W440&lt;Pieņēmumi!$V$49), "Vidējs","Liels"))))</f>
        <v>0</v>
      </c>
      <c r="Y440" s="9">
        <f>IF(X440="Mikro",Pieņēmumi!$V$31*V440*0.5,
IF(X440="Mazs",Pieņēmumi!$V$31*V440,
IF(X440="Vidējs",Pieņēmumi!$V$32*V440,
IF(X440="Liels",Pieņēmumi!$V$34*V440,
0))))</f>
        <v>0</v>
      </c>
      <c r="Z440" s="9">
        <f>IF(X440="Mikro",Pieņēmumi!$V$31*V440*0.5,0)</f>
        <v>0</v>
      </c>
      <c r="AA440">
        <v>8</v>
      </c>
      <c r="AB440">
        <v>0</v>
      </c>
      <c r="AC440" s="2">
        <v>0</v>
      </c>
      <c r="AD440" s="6">
        <f>ROUNDUP(IF($A440=1,AA440/Pieņēmumi!$AF$39,IF($A440=2,AA440/Pieņēmumi!$AF$40,IF($A440=3,AA440/Pieņēmumi!$AF$41,AA440/Pieņēmumi!$AF$42))),$AD$10)</f>
        <v>1</v>
      </c>
      <c r="AE440" s="6">
        <f t="shared" si="314"/>
        <v>8</v>
      </c>
      <c r="AF440" s="6" t="str">
        <f>IF(AND(AE440&gt;=0,AE440&lt;Pieņēmumi!$AF$46),0,
IF(AND(AE440&gt;= Pieņēmumi!$AF$46,AE440&lt;Pieņēmumi!$AF$47), "Mikro",
IF(AND(AE440&gt;=Pieņēmumi!$AF$47,AE440&lt;Pieņēmumi!$AF$48), "Mazs",
IF(AND(AE440&gt;=Pieņēmumi!$AF$48,AE440&lt;Pieņēmumi!$AF$49), "Vidējs","Liels"))))</f>
        <v>Mazs</v>
      </c>
      <c r="AG440" s="9">
        <f>IF(AF440="Mikro",Pieņēmumi!$AF$31*AD440*0.5,
IF(AF440="Mazs",Pieņēmumi!$AF$31*AD440,
IF(AF440="Vidējs",Pieņēmumi!$AF$32*AD440,
IF(AF440="Liels",Pieņēmumi!$AF$34*AD440,
0))))</f>
        <v>0.84033613445378152</v>
      </c>
      <c r="AH440" s="9">
        <f>IF(AF440="Mikro",Pieņēmumi!$AF$31*AD440*0.5,0)</f>
        <v>0</v>
      </c>
      <c r="AI440">
        <v>7</v>
      </c>
      <c r="AJ440">
        <v>0</v>
      </c>
      <c r="AK440" s="2">
        <v>0</v>
      </c>
      <c r="AL440" s="6">
        <f>ROUNDUP(IF($A440=1,AI440/Pieņēmumi!$AR$39,IF($A440=2,AI440/Pieņēmumi!$AR$40,IF($A440=3,AI440/Pieņēmumi!$AR$41,AI440/Pieņēmumi!$AR$42))),$AL$10)</f>
        <v>1</v>
      </c>
      <c r="AM440" s="6">
        <f t="shared" si="315"/>
        <v>7</v>
      </c>
      <c r="AN440" s="6" t="str">
        <f>IF(AND(AM440&gt;=0,AM440&lt;Pieņēmumi!$AR$46),0,
IF(AND(AM440&gt;= Pieņēmumi!$AR$46,AM440&lt;Pieņēmumi!$AR$47), "Mikro",
IF(AND(AM440&gt;=Pieņēmumi!$AR$47,AM440&lt;Pieņēmumi!$AR$48), "Mazs",
IF(AND(AM440&gt;=Pieņēmumi!$AR$48,AM440&lt;Pieņēmumi!$AR$49), "Vidējs","Liels"))))</f>
        <v>Mikro</v>
      </c>
      <c r="AO440" s="9">
        <f>IF(AN440="Mikro",Pieņēmumi!$AR$31*AL440*0.5,
IF(AN440="Mazs",Pieņēmumi!$AR$31*AL440,
IF(AN440="Vidējs",Pieņēmumi!$AR$32*AL440,
IF(AN440="Liels",Pieņēmumi!$AR$34*AL440,
0))))</f>
        <v>0.45129162776221604</v>
      </c>
      <c r="AP440" s="9">
        <f>IF(AN440="Mikro",Pieņēmumi!$AR$31*AL440*0.5,0)</f>
        <v>0.45129162776221604</v>
      </c>
      <c r="AQ440">
        <v>2</v>
      </c>
      <c r="AR440">
        <v>0</v>
      </c>
      <c r="AS440" s="2">
        <v>0</v>
      </c>
      <c r="AT440" s="6">
        <f>ROUNDUP(IF($A440=1,AQ440/Pieņēmumi!$BC$39,IF($A440=2,AQ440/Pieņēmumi!$BC$40,IF($A440=3,AQ440/Pieņēmumi!$BC$41,AQ440/Pieņēmumi!$BC$42))),$AT$10)</f>
        <v>1</v>
      </c>
      <c r="AU440" s="6">
        <f t="shared" si="316"/>
        <v>2</v>
      </c>
      <c r="AV440" s="6" t="str">
        <f>IF(AND(AU440&gt;=0,AU440&lt;Pieņēmumi!$BC$46),0,
IF(AND(AU440&gt;= Pieņēmumi!$BC$46,AU440&lt;Pieņēmumi!$BC$47), "Mikro",
IF(AND(AU440&gt;=Pieņēmumi!$BC$47,AU440&lt;Pieņēmumi!$BC$48), "Mazs",
IF(AND(AU440&gt;=Pieņēmumi!$BC$48,AU440&lt;Pieņēmumi!$BC$49), "Vidējs","Liels"))))</f>
        <v>Mikro</v>
      </c>
      <c r="AW440" s="9">
        <f>IF(AV440="Mikro",Pieņēmumi!$BC$31*AT440*0.5,
IF(AV440="Mazs",Pieņēmumi!$BC$31*AT440,
IF(AV440="Vidējs",Pieņēmumi!$BC$32*AT440,
IF(AV440="Liels",Pieņēmumi!$BC$34*AT440,
0))))</f>
        <v>0.48241518829754126</v>
      </c>
      <c r="AX440" s="9">
        <f>IF(AV440="Mikro",Pieņēmumi!$BC$31*AT440*0.5,0)</f>
        <v>0.48241518829754126</v>
      </c>
      <c r="AY440">
        <v>0</v>
      </c>
      <c r="AZ440">
        <v>0</v>
      </c>
      <c r="BA440" s="2">
        <v>0</v>
      </c>
      <c r="BB440" s="6">
        <f>ROUNDUP(IF($A440=1,AY440/Pieņēmumi!$BN$39,IF($A440=2,AY440/Pieņēmumi!$BN$40,IF($A440=3,AY440/Pieņēmumi!$BN$41,AY440/Pieņēmumi!$BN$42))),$BB$10)</f>
        <v>0</v>
      </c>
      <c r="BC440" s="6">
        <f t="shared" si="317"/>
        <v>0</v>
      </c>
      <c r="BD440" s="6">
        <f>IF(AND(BC440&gt;=0,BC440&lt;Pieņēmumi!$BN$46),0,
IF(AND(BC440&gt;= Pieņēmumi!$BN$46,BC440&lt;Pieņēmumi!$BN$47), "Mikro",
IF(AND(BC440&gt;=Pieņēmumi!$BN$47,BC440&lt;Pieņēmumi!$BN$48), "Mazs",
IF(AND(BC440&gt;=Pieņēmumi!$BN$48,BC440&lt;Pieņēmumi!$BN$49), "Vidējs","Liels"))))</f>
        <v>0</v>
      </c>
      <c r="BE440" s="9">
        <f>IF(BD440="Mikro",Pieņēmumi!$BN$31*BB440*0.5,
IF(BD440="Mazs",Pieņēmumi!$BN$31*BB440,
IF(BD440="Vidējs",Pieņēmumi!$BN$32*BB440,
IF(BD440="Liels",Pieņēmumi!$BN$34*BB440,
0))))</f>
        <v>0</v>
      </c>
      <c r="BF440" s="9">
        <f>IF(BD440="Mikro",Pieņēmumi!$BN$31*BB440*0.5,0)</f>
        <v>0</v>
      </c>
      <c r="BG440">
        <v>0</v>
      </c>
      <c r="BH440">
        <v>0</v>
      </c>
      <c r="BI440" s="2">
        <v>0</v>
      </c>
      <c r="BJ440" s="6">
        <f>ROUNDUP(IF($A440=1,BG440/Pieņēmumi!$BY$39,IF($A440=2,BG440/Pieņēmumi!$BY$40,IF($A440=3,BG440/Pieņēmumi!$BY$41,BG440/Pieņēmumi!$BY$42))),$BJ$10)</f>
        <v>0</v>
      </c>
      <c r="BK440" s="6">
        <f t="shared" si="318"/>
        <v>0</v>
      </c>
      <c r="BL440" s="6">
        <f>IF(AND(BK440&gt;=0,BK440&lt;Pieņēmumi!$BY$46),0,
IF(AND(BK440&gt;= Pieņēmumi!$BY$46,BK440&lt;Pieņēmumi!$BY$47), "Mikro",
IF(AND(BK440&gt;=Pieņēmumi!$BY$47,BK440&lt;Pieņēmumi!$BY$48), "Mazs",
IF(AND(BK440&gt;=Pieņēmumi!$BY$48,BK440&lt;Pieņēmumi!$BY$49), "Vidējs","Liels"))))</f>
        <v>0</v>
      </c>
      <c r="BM440" s="9">
        <f>IF(BL440="Mikro",Pieņēmumi!$BY$31*BJ440*0.5,
IF(BL440="Mazs",Pieņēmumi!$BY$31*BJ440,
IF(BL440="Vidējs",Pieņēmumi!$BY$32*BJ440,
IF(BL440="Liels",Pieņēmumi!$BY$34*BJ440,
0))))</f>
        <v>0</v>
      </c>
      <c r="BN440" s="9">
        <f>IF(BL440="Mikro",Pieņēmumi!$BY$31*BJ440*0.5,0)</f>
        <v>0</v>
      </c>
      <c r="BO440">
        <v>7</v>
      </c>
      <c r="BP440">
        <v>1</v>
      </c>
      <c r="BQ440" s="2">
        <f t="shared" si="341"/>
        <v>7</v>
      </c>
      <c r="BR440" s="6">
        <f>ROUNDUP(IF($A440=1,BO440/Pieņēmumi!$CJ$39,IF($A440=2,BO440/Pieņēmumi!$CJ$40,IF($A440=3,BO440/Pieņēmumi!$CJ$41,BO440/Pieņēmumi!$CJ$42))),$BR$10)</f>
        <v>1</v>
      </c>
      <c r="BS440" s="6">
        <f t="shared" si="319"/>
        <v>7</v>
      </c>
      <c r="BT440" s="6" t="str">
        <f>IF(AND(BS440&gt;=0,BS440&lt;Pieņēmumi!$CJ$46),0,
IF(AND(BS440&gt;= Pieņēmumi!$CJ$46,BS440&lt;Pieņēmumi!$CJ$47), "Mikro",
IF(AND(BS440&gt;=Pieņēmumi!$CJ$47,BS440&lt;Pieņēmumi!$CJ$48), "Mazs",
IF(AND(BS440&gt;=Pieņēmumi!$CJ$48,BS440&lt;Pieņēmumi!$CJ$49), "Vidējs","Liels"))))</f>
        <v>Mikro</v>
      </c>
      <c r="BU440" s="9">
        <f>IF(BT440="Mikro",Pieņēmumi!$CJ$31*BR440*0.5,
IF(BT440="Mazs",Pieņēmumi!$CJ$31*BR440,
IF(BT440="Vidējs",Pieņēmumi!$CJ$32*BR440,
IF(BT440="Liels",Pieņēmumi!$CJ$34*BR440,
0))))</f>
        <v>0.54466230936819171</v>
      </c>
      <c r="BV440" s="9">
        <f>IF(BT440="Mikro",Pieņēmumi!$CJ$31*BR440*0.5,0)</f>
        <v>0.54466230936819171</v>
      </c>
      <c r="BW440">
        <v>0</v>
      </c>
      <c r="BX440">
        <v>0</v>
      </c>
      <c r="BY440" s="2">
        <v>0</v>
      </c>
      <c r="BZ440" s="6">
        <f>ROUNDUP(IF($A440=1,BW440/Pieņēmumi!$CU$42,IF($A440=2,BW440/Pieņēmumi!$CU$43,IF($A440=3,BW440/Pieņēmumi!$CU$44,BW440/Pieņēmumi!$CU$45))),$CH$10)</f>
        <v>0</v>
      </c>
      <c r="CA440" s="6">
        <f t="shared" si="320"/>
        <v>0</v>
      </c>
      <c r="CB440" s="6">
        <f>IF(AND(CA440&gt;=0,CA440&lt;Pieņēmumi!$CU$49),0,
IF(AND(CA440&gt;=Pieņēmumi!$CU$49,CA440&lt;Pieņēmumi!$CU$50),"Mazs",
IF(AND(CA440&gt;=Pieņēmumi!$CU$50,CA440&lt;Pieņēmumi!$CU$51),"Vidējs","Liels")))</f>
        <v>0</v>
      </c>
      <c r="CC440" s="9">
        <f>IF(CB440="Mazs",Pieņēmumi!$CU$34*BZ440,IF(CB440="Vidējs",Pieņēmumi!$CU$35*BZ440,IF(CB440="Liels",Pieņēmumi!$CU$37*BZ440,0)))</f>
        <v>0</v>
      </c>
      <c r="CD440" s="9">
        <f>IF(CB440="Mazs",(Pieņēmumi!$CU$35-Pieņēmumi!$CU$34)*BZ440,0)</f>
        <v>0</v>
      </c>
      <c r="CE440">
        <v>0</v>
      </c>
      <c r="CF440">
        <v>0</v>
      </c>
      <c r="CG440" s="2">
        <v>0</v>
      </c>
      <c r="CH440" s="6">
        <f>ROUNDUP(IF($A440=1,CE440/Pieņēmumi!$DE$42,IF($A440=2,CE440/Pieņēmumi!$DE$43,IF($A440=3,CE440/Pieņēmumi!$DE$44,CE440/Pieņēmumi!$DE$45))),$CH$10)</f>
        <v>0</v>
      </c>
      <c r="CI440" s="6">
        <f t="shared" si="321"/>
        <v>0</v>
      </c>
      <c r="CJ440" s="6">
        <f>IF(AND(CI440&gt;=0,CI440&lt;Pieņēmumi!$DE$49),0,
IF(AND(CI440&gt;=Pieņēmumi!$DE$49,CI440&lt;Pieņēmumi!$DE$50),"Mazs",
IF(AND(CI440&gt;=Pieņēmumi!$DE$50,CI440&lt;Pieņēmumi!$DE$51),"Vidējs","Liels")))</f>
        <v>0</v>
      </c>
      <c r="CK440" s="9">
        <f>IF(CJ440="Mazs",Pieņēmumi!$DE$34*CH440,IF(CJ440="Vidējs",Pieņēmumi!$DE$35*CH440,IF(CJ440="Liels",Pieņēmumi!$DE$37*CH440,0)))</f>
        <v>0</v>
      </c>
      <c r="CL440" s="9">
        <f>IF(CJ440="Mazs",(Pieņēmumi!$DE$35-Pieņēmumi!$DE$34)*CH440,0)</f>
        <v>0</v>
      </c>
      <c r="CM440">
        <v>0</v>
      </c>
      <c r="CN440">
        <v>0</v>
      </c>
      <c r="CO440" s="2">
        <v>0</v>
      </c>
      <c r="CP440" s="6">
        <f>ROUNDUP(IF($A440=1,CM440/Pieņēmumi!$DO$42,IF($A440=2,CM440/Pieņēmumi!$DO$43,IF($A440=3,CM440/Pieņēmumi!$DO$44,CM440/Pieņēmumi!$DO$45))),$CP$10)</f>
        <v>0</v>
      </c>
      <c r="CQ440" s="6">
        <f t="shared" si="322"/>
        <v>0</v>
      </c>
      <c r="CR440" s="6">
        <f>IF(AND(CQ440&gt;=0,CQ440&lt;Pieņēmumi!$DO$49),0,
IF(AND(CQ440&gt;=Pieņēmumi!$DO$49,CQ440&lt;Pieņēmumi!$DO$50),"Mazs",
IF(AND(CQ440&gt;=Pieņēmumi!$DO$50,CQ440&lt;Pieņēmumi!$DO$51),"Vidējs","Liels")))</f>
        <v>0</v>
      </c>
      <c r="CS440" s="9">
        <f>IF(CR440="Mazs",Pieņēmumi!$DO$34*CP440,IF(CR440="Vidējs",Pieņēmumi!$DO$35*CP440,IF(CR440="Liels",Pieņēmumi!$DO$37*CP440,0)))</f>
        <v>0</v>
      </c>
      <c r="CT440" s="9">
        <f>IF(CR440="Mazs",(Pieņēmumi!$DO$35-Pieņēmumi!$DO$34)*CP440,0)</f>
        <v>0</v>
      </c>
      <c r="CU440" s="6">
        <f t="shared" si="323"/>
        <v>39</v>
      </c>
      <c r="CV440" s="6">
        <f t="shared" si="324"/>
        <v>3</v>
      </c>
      <c r="CW440" s="2">
        <f t="shared" si="325"/>
        <v>13</v>
      </c>
      <c r="CX440" t="str">
        <f t="shared" si="326"/>
        <v>Mazā</v>
      </c>
    </row>
    <row r="441" spans="1:102" x14ac:dyDescent="0.25">
      <c r="A441" s="5">
        <v>3</v>
      </c>
      <c r="B441" s="23">
        <v>0.26783611052652689</v>
      </c>
      <c r="C441">
        <v>34</v>
      </c>
      <c r="D441">
        <v>2</v>
      </c>
      <c r="E441" s="2">
        <f t="shared" si="343"/>
        <v>17</v>
      </c>
      <c r="F441" s="6">
        <f>ROUNDUP(IF($A441=1,C441/Pieņēmumi!$B$39,IF($A441=2,C441/Pieņēmumi!$B$40,IF($A441=3,C441/Pieņēmumi!$B$41,C441/Pieņēmumi!$B$42))),$F$10)</f>
        <v>2</v>
      </c>
      <c r="G441" s="6">
        <f t="shared" si="311"/>
        <v>17</v>
      </c>
      <c r="H441" s="6" t="str">
        <f>IF(AND(G441&gt;=0,G441&lt;Pieņēmumi!$B$46),0,
IF(AND(G441&gt;= Pieņēmumi!$B$46,G441&lt;Pieņēmumi!$B$47), "Mikro",
IF(AND(G441&gt;=Pieņēmumi!$B$47,G441&lt;Pieņēmumi!$B$48), "Mazs",
IF(AND(G441&gt;=Pieņēmumi!$B$48,G441&lt;Pieņēmumi!$B$49), "Vidējs","Liels"))))</f>
        <v>Vidējs</v>
      </c>
      <c r="I441" s="9">
        <f>IF(H441="Mikro",Pieņēmumi!$B$31*F441*0.5,
IF(H441="Mazs",Pieņēmumi!$B$31*F441,
IF(H441="Vidējs",Pieņēmumi!$B$32*F441,
IF(H441="Liels",Pieņēmumi!$B$34*F441,
0))))</f>
        <v>1.614987080103359</v>
      </c>
      <c r="J441" s="9">
        <f>IF(H441="Mikro",Pieņēmumi!$B$31*F441*0.5,0)</f>
        <v>0</v>
      </c>
      <c r="K441">
        <v>26</v>
      </c>
      <c r="L441">
        <v>2</v>
      </c>
      <c r="M441" s="2">
        <f t="shared" si="344"/>
        <v>13</v>
      </c>
      <c r="N441" s="6">
        <f>ROUNDUP(IF($A441=1,K441/Pieņēmumi!$L$39,IF($A441=2,K441/Pieņēmumi!$L$40,IF($A441=3,K441/Pieņēmumi!$L$41,K441/Pieņēmumi!$L$42))),$N$10)</f>
        <v>2</v>
      </c>
      <c r="O441" s="6">
        <f t="shared" si="312"/>
        <v>13</v>
      </c>
      <c r="P441" s="6" t="str">
        <f>IF(AND(O441&gt;=0,O441&lt;Pieņēmumi!$L$46),0,
IF(AND(O441&gt;= Pieņēmumi!$L$46,O441&lt;Pieņēmumi!$L$47), "Mikro",
IF(AND(O441&gt;=Pieņēmumi!$L$47,O441&lt;Pieņēmumi!$L$48), "Mazs",
IF(AND(O441&gt;=Pieņēmumi!$L$48,O441&lt;Pieņēmumi!$L$49), "Vidējs","Liels"))))</f>
        <v>Vidējs</v>
      </c>
      <c r="Q441" s="9">
        <f>IF(P441="Mikro",Pieņēmumi!$L$31*N441*0.5,
IF(P441="Mazs",Pieņēmumi!$L$31*N441,
IF(P441="Vidējs",Pieņēmumi!$L$32*N441,
IF(P441="Liels",Pieņēmumi!$L$34*N441,
0))))</f>
        <v>1.6795865633074938</v>
      </c>
      <c r="R441" s="9">
        <f>IF(P441="Mikro",Pieņēmumi!$L$31*N441*0.5,0)</f>
        <v>0</v>
      </c>
      <c r="S441">
        <v>39</v>
      </c>
      <c r="T441">
        <v>2</v>
      </c>
      <c r="U441" s="2">
        <f t="shared" ref="U441:U474" si="345">S441/T441</f>
        <v>19.5</v>
      </c>
      <c r="V441" s="6">
        <f>ROUNDUP(IF($A441=1,S441/Pieņēmumi!$V$39,IF($A441=2,S441/Pieņēmumi!$V$40,IF($A441=3,S441/Pieņēmumi!$V$41,S441/Pieņēmumi!$V$42))),$V$10)</f>
        <v>2</v>
      </c>
      <c r="W441" s="6">
        <f t="shared" si="313"/>
        <v>19.5</v>
      </c>
      <c r="X441" s="6" t="str">
        <f>IF(AND(W441&gt;=0,W441&lt;Pieņēmumi!$V$46),0,
IF(AND(W441&gt;= Pieņēmumi!$V$46,W441&lt;Pieņēmumi!$V$47), "Mikro",
IF(AND(W441&gt;=Pieņēmumi!$V$47,W441&lt;Pieņēmumi!$V$48), "Mazs",
IF(AND(W441&gt;=Pieņēmumi!$V$48,W441&lt;Pieņēmumi!$V$49), "Vidējs","Liels"))))</f>
        <v>Vidējs</v>
      </c>
      <c r="Y441" s="9">
        <f>IF(X441="Mikro",Pieņēmumi!$V$31*V441*0.5,
IF(X441="Mazs",Pieņēmumi!$V$31*V441,
IF(X441="Vidējs",Pieņēmumi!$V$32*V441,
IF(X441="Liels",Pieņēmumi!$V$34*V441,
0))))</f>
        <v>1.7441860465116281</v>
      </c>
      <c r="Z441" s="9">
        <f>IF(X441="Mikro",Pieņēmumi!$V$31*V441*0.5,0)</f>
        <v>0</v>
      </c>
      <c r="AA441">
        <v>26</v>
      </c>
      <c r="AB441">
        <v>2</v>
      </c>
      <c r="AC441" s="2">
        <f t="shared" ref="AC441:AC458" si="346">AA441/AB441</f>
        <v>13</v>
      </c>
      <c r="AD441" s="6">
        <f>ROUNDUP(IF($A441=1,AA441/Pieņēmumi!$AF$39,IF($A441=2,AA441/Pieņēmumi!$AF$40,IF($A441=3,AA441/Pieņēmumi!$AF$41,AA441/Pieņēmumi!$AF$42))),$AD$10)</f>
        <v>2</v>
      </c>
      <c r="AE441" s="6">
        <f t="shared" si="314"/>
        <v>13</v>
      </c>
      <c r="AF441" s="6" t="str">
        <f>IF(AND(AE441&gt;=0,AE441&lt;Pieņēmumi!$AF$46),0,
IF(AND(AE441&gt;= Pieņēmumi!$AF$46,AE441&lt;Pieņēmumi!$AF$47), "Mikro",
IF(AND(AE441&gt;=Pieņēmumi!$AF$47,AE441&lt;Pieņēmumi!$AF$48), "Mazs",
IF(AND(AE441&gt;=Pieņēmumi!$AF$48,AE441&lt;Pieņēmumi!$AF$49), "Vidējs","Liels"))))</f>
        <v>Vidējs</v>
      </c>
      <c r="AG441" s="9">
        <f>IF(AF441="Mikro",Pieņēmumi!$AF$31*AD441*0.5,
IF(AF441="Mazs",Pieņēmumi!$AF$31*AD441,
IF(AF441="Vidējs",Pieņēmumi!$AF$32*AD441,
IF(AF441="Liels",Pieņēmumi!$AF$34*AD441,
0))))</f>
        <v>2.0671834625323</v>
      </c>
      <c r="AH441" s="9">
        <f>IF(AF441="Mikro",Pieņēmumi!$AF$31*AD441*0.5,0)</f>
        <v>0</v>
      </c>
      <c r="AI441">
        <v>22</v>
      </c>
      <c r="AJ441">
        <v>1</v>
      </c>
      <c r="AK441" s="2">
        <f t="shared" ref="AK441:AK461" si="347">AI441/AJ441</f>
        <v>22</v>
      </c>
      <c r="AL441" s="6">
        <f>ROUNDUP(IF($A441=1,AI441/Pieņēmumi!$AR$39,IF($A441=2,AI441/Pieņēmumi!$AR$40,IF($A441=3,AI441/Pieņēmumi!$AR$41,AI441/Pieņēmumi!$AR$42))),$AL$10)</f>
        <v>1</v>
      </c>
      <c r="AM441" s="6">
        <f t="shared" si="315"/>
        <v>22</v>
      </c>
      <c r="AN441" s="6" t="str">
        <f>IF(AND(AM441&gt;=0,AM441&lt;Pieņēmumi!$AR$46),0,
IF(AND(AM441&gt;= Pieņēmumi!$AR$46,AM441&lt;Pieņēmumi!$AR$47), "Mikro",
IF(AND(AM441&gt;=Pieņēmumi!$AR$47,AM441&lt;Pieņēmumi!$AR$48), "Mazs",
IF(AND(AM441&gt;=Pieņēmumi!$AR$48,AM441&lt;Pieņēmumi!$AR$49), "Vidējs","Liels"))))</f>
        <v>Liels</v>
      </c>
      <c r="AO441" s="9">
        <f>IF(AN441="Mikro",Pieņēmumi!$AR$31*AL441*0.5,
IF(AN441="Mazs",Pieņēmumi!$AR$31*AL441,
IF(AN441="Vidējs",Pieņēmumi!$AR$32*AL441,
IF(AN441="Liels",Pieņēmumi!$AR$34*AL441,
0))))</f>
        <v>1.3708513708513708</v>
      </c>
      <c r="AP441" s="9">
        <f>IF(AN441="Mikro",Pieņēmumi!$AR$31*AL441*0.5,0)</f>
        <v>0</v>
      </c>
      <c r="AQ441">
        <v>25</v>
      </c>
      <c r="AR441">
        <v>1</v>
      </c>
      <c r="AS441" s="2">
        <f>AQ441/AR441</f>
        <v>25</v>
      </c>
      <c r="AT441" s="6">
        <f>ROUNDUP(IF($A441=1,AQ441/Pieņēmumi!$BC$39,IF($A441=2,AQ441/Pieņēmumi!$BC$40,IF($A441=3,AQ441/Pieņēmumi!$BC$41,AQ441/Pieņēmumi!$BC$42))),$AT$10)</f>
        <v>1</v>
      </c>
      <c r="AU441" s="6">
        <f t="shared" si="316"/>
        <v>25</v>
      </c>
      <c r="AV441" s="6" t="str">
        <f>IF(AND(AU441&gt;=0,AU441&lt;Pieņēmumi!$BC$46),0,
IF(AND(AU441&gt;= Pieņēmumi!$BC$46,AU441&lt;Pieņēmumi!$BC$47), "Mikro",
IF(AND(AU441&gt;=Pieņēmumi!$BC$47,AU441&lt;Pieņēmumi!$BC$48), "Mazs",
IF(AND(AU441&gt;=Pieņēmumi!$BC$48,AU441&lt;Pieņēmumi!$BC$49), "Vidējs","Liels"))))</f>
        <v>Liels</v>
      </c>
      <c r="AW441" s="9">
        <f>IF(AV441="Mikro",Pieņēmumi!$BC$31*AT441*0.5,
IF(AV441="Mazs",Pieņēmumi!$BC$31*AT441,
IF(AV441="Vidējs",Pieņēmumi!$BC$32*AT441,
IF(AV441="Liels",Pieņēmumi!$BC$34*AT441,
0))))</f>
        <v>1.5151515151515151</v>
      </c>
      <c r="AX441" s="9">
        <f>IF(AV441="Mikro",Pieņēmumi!$BC$31*AT441*0.5,0)</f>
        <v>0</v>
      </c>
      <c r="AY441">
        <v>30</v>
      </c>
      <c r="AZ441">
        <v>2</v>
      </c>
      <c r="BA441" s="2">
        <f t="shared" ref="BA441:BA450" si="348">AY441/AZ441</f>
        <v>15</v>
      </c>
      <c r="BB441" s="6">
        <f>ROUNDUP(IF($A441=1,AY441/Pieņēmumi!$BN$39,IF($A441=2,AY441/Pieņēmumi!$BN$40,IF($A441=3,AY441/Pieņēmumi!$BN$41,AY441/Pieņēmumi!$BN$42))),$BB$10)</f>
        <v>2</v>
      </c>
      <c r="BC441" s="6">
        <f t="shared" si="317"/>
        <v>15</v>
      </c>
      <c r="BD441" s="6" t="str">
        <f>IF(AND(BC441&gt;=0,BC441&lt;Pieņēmumi!$BN$46),0,
IF(AND(BC441&gt;= Pieņēmumi!$BN$46,BC441&lt;Pieņēmumi!$BN$47), "Mikro",
IF(AND(BC441&gt;=Pieņēmumi!$BN$47,BC441&lt;Pieņēmumi!$BN$48), "Mazs",
IF(AND(BC441&gt;=Pieņēmumi!$BN$48,BC441&lt;Pieņēmumi!$BN$49), "Vidējs","Liels"))))</f>
        <v>Vidējs</v>
      </c>
      <c r="BE441" s="9">
        <f>IF(BD441="Mikro",Pieņēmumi!$BN$31*BB441*0.5,
IF(BD441="Mazs",Pieņēmumi!$BN$31*BB441,
IF(BD441="Vidējs",Pieņēmumi!$BN$32*BB441,
IF(BD441="Liels",Pieņēmumi!$BN$34*BB441,
0))))</f>
        <v>2.454780361757106</v>
      </c>
      <c r="BF441" s="9">
        <f>IF(BD441="Mikro",Pieņēmumi!$BN$31*BB441*0.5,0)</f>
        <v>0</v>
      </c>
      <c r="BG441">
        <v>29</v>
      </c>
      <c r="BH441">
        <v>2</v>
      </c>
      <c r="BI441" s="2">
        <f>BG441/BH441</f>
        <v>14.5</v>
      </c>
      <c r="BJ441" s="6">
        <f>ROUNDUP(IF($A441=1,BG441/Pieņēmumi!$BY$39,IF($A441=2,BG441/Pieņēmumi!$BY$40,IF($A441=3,BG441/Pieņēmumi!$BY$41,BG441/Pieņēmumi!$BY$42))),$BJ$10)</f>
        <v>2</v>
      </c>
      <c r="BK441" s="6">
        <f t="shared" si="318"/>
        <v>14.5</v>
      </c>
      <c r="BL441" s="6" t="str">
        <f>IF(AND(BK441&gt;=0,BK441&lt;Pieņēmumi!$BY$46),0,
IF(AND(BK441&gt;= Pieņēmumi!$BY$46,BK441&lt;Pieņēmumi!$BY$47), "Mikro",
IF(AND(BK441&gt;=Pieņēmumi!$BY$47,BK441&lt;Pieņēmumi!$BY$48), "Mazs",
IF(AND(BK441&gt;=Pieņēmumi!$BY$48,BK441&lt;Pieņēmumi!$BY$49), "Vidējs","Liels"))))</f>
        <v>Vidējs</v>
      </c>
      <c r="BM441" s="9">
        <f>IF(BL441="Mikro",Pieņēmumi!$BY$31*BJ441*0.5,
IF(BL441="Mazs",Pieņēmumi!$BY$31*BJ441,
IF(BL441="Vidējs",Pieņēmumi!$BY$32*BJ441,
IF(BL441="Liels",Pieņēmumi!$BY$34*BJ441,
0))))</f>
        <v>2.5839793281653747</v>
      </c>
      <c r="BN441" s="9">
        <f>IF(BL441="Mikro",Pieņēmumi!$BY$31*BJ441*0.5,0)</f>
        <v>0</v>
      </c>
      <c r="BO441">
        <v>35</v>
      </c>
      <c r="BP441">
        <v>2</v>
      </c>
      <c r="BQ441" s="2">
        <f t="shared" si="341"/>
        <v>17.5</v>
      </c>
      <c r="BR441" s="6">
        <f>ROUNDUP(IF($A441=1,BO441/Pieņēmumi!$CJ$39,IF($A441=2,BO441/Pieņēmumi!$CJ$40,IF($A441=3,BO441/Pieņēmumi!$CJ$41,BO441/Pieņēmumi!$CJ$42))),$BR$10)</f>
        <v>2</v>
      </c>
      <c r="BS441" s="6">
        <f t="shared" si="319"/>
        <v>17.5</v>
      </c>
      <c r="BT441" s="6" t="str">
        <f>IF(AND(BS441&gt;=0,BS441&lt;Pieņēmumi!$CJ$46),0,
IF(AND(BS441&gt;= Pieņēmumi!$CJ$46,BS441&lt;Pieņēmumi!$CJ$47), "Mikro",
IF(AND(BS441&gt;=Pieņēmumi!$CJ$47,BS441&lt;Pieņēmumi!$CJ$48), "Mazs",
IF(AND(BS441&gt;=Pieņēmumi!$CJ$48,BS441&lt;Pieņēmumi!$CJ$49), "Vidējs","Liels"))))</f>
        <v>Vidējs</v>
      </c>
      <c r="BU441" s="9">
        <f>IF(BT441="Mikro",Pieņēmumi!$CJ$31*BR441*0.5,
IF(BT441="Mazs",Pieņēmumi!$CJ$31*BR441,
IF(BT441="Vidējs",Pieņēmumi!$CJ$32*BR441,
IF(BT441="Liels",Pieņēmumi!$CJ$34*BR441,
0))))</f>
        <v>2.5839793281653747</v>
      </c>
      <c r="BV441" s="9">
        <f>IF(BT441="Mikro",Pieņēmumi!$CJ$31*BR441*0.5,0)</f>
        <v>0</v>
      </c>
      <c r="BW441">
        <v>18</v>
      </c>
      <c r="BX441">
        <v>1</v>
      </c>
      <c r="BY441" s="2">
        <f>BW441/BX441</f>
        <v>18</v>
      </c>
      <c r="BZ441" s="6">
        <f>ROUNDUP(IF($A441=1,BW441/Pieņēmumi!$CU$42,IF($A441=2,BW441/Pieņēmumi!$CU$43,IF($A441=3,BW441/Pieņēmumi!$CU$44,BW441/Pieņēmumi!$CU$45))),$CH$10)</f>
        <v>1</v>
      </c>
      <c r="CA441" s="6">
        <f t="shared" si="320"/>
        <v>18</v>
      </c>
      <c r="CB441" s="6" t="str">
        <f>IF(AND(CA441&gt;=0,CA441&lt;Pieņēmumi!$CU$49),0,
IF(AND(CA441&gt;=Pieņēmumi!$CU$49,CA441&lt;Pieņēmumi!$CU$50),"Mazs",
IF(AND(CA441&gt;=Pieņēmumi!$CU$50,CA441&lt;Pieņēmumi!$CU$51),"Vidējs","Liels")))</f>
        <v>Vidējs</v>
      </c>
      <c r="CC441" s="9">
        <f>IF(CB441="Mazs",Pieņēmumi!$CU$34*BZ441,IF(CB441="Vidējs",Pieņēmumi!$CU$35*BZ441,IF(CB441="Liels",Pieņēmumi!$CU$37*BZ441,0)))</f>
        <v>1.3888888888888891</v>
      </c>
      <c r="CD441" s="9">
        <f>IF(CB441="Mazs",(Pieņēmumi!$CU$35-Pieņēmumi!$CU$34)*BZ441,0)</f>
        <v>0</v>
      </c>
      <c r="CE441">
        <v>11</v>
      </c>
      <c r="CF441">
        <v>1</v>
      </c>
      <c r="CG441" s="2">
        <f>CE441/CF441</f>
        <v>11</v>
      </c>
      <c r="CH441" s="6">
        <f>ROUNDUP(IF($A441=1,CE441/Pieņēmumi!$DE$42,IF($A441=2,CE441/Pieņēmumi!$DE$43,IF($A441=3,CE441/Pieņēmumi!$DE$44,CE441/Pieņēmumi!$DE$45))),$CH$10)</f>
        <v>1</v>
      </c>
      <c r="CI441" s="6">
        <f t="shared" si="321"/>
        <v>11</v>
      </c>
      <c r="CJ441" s="6" t="str">
        <f>IF(AND(CI441&gt;=0,CI441&lt;Pieņēmumi!$DE$49),0,
IF(AND(CI441&gt;=Pieņēmumi!$DE$49,CI441&lt;Pieņēmumi!$DE$50),"Mazs",
IF(AND(CI441&gt;=Pieņēmumi!$DE$50,CI441&lt;Pieņēmumi!$DE$51),"Vidējs","Liels")))</f>
        <v>Mazs</v>
      </c>
      <c r="CK441" s="9">
        <f>IF(CJ441="Mazs",Pieņēmumi!$DE$34*CH441,IF(CJ441="Vidējs",Pieņēmumi!$DE$35*CH441,IF(CJ441="Liels",Pieņēmumi!$DE$37*CH441,0)))</f>
        <v>1.151571739807034</v>
      </c>
      <c r="CL441" s="9">
        <f>IF(CJ441="Mazs",(Pieņēmumi!$DE$35-Pieņēmumi!$DE$34)*CH441,0)</f>
        <v>0.23731714908185508</v>
      </c>
      <c r="CM441">
        <v>23</v>
      </c>
      <c r="CN441">
        <v>2</v>
      </c>
      <c r="CO441" s="2">
        <f>CM441/CN441</f>
        <v>11.5</v>
      </c>
      <c r="CP441" s="6">
        <f>ROUNDUP(IF($A441=1,CM441/Pieņēmumi!$DO$42,IF($A441=2,CM441/Pieņēmumi!$DO$43,IF($A441=3,CM441/Pieņēmumi!$DO$44,CM441/Pieņēmumi!$DO$45))),$CP$10)</f>
        <v>1</v>
      </c>
      <c r="CQ441" s="6">
        <f t="shared" si="322"/>
        <v>23</v>
      </c>
      <c r="CR441" s="6" t="str">
        <f>IF(AND(CQ441&gt;=0,CQ441&lt;Pieņēmumi!$DO$49),0,
IF(AND(CQ441&gt;=Pieņēmumi!$DO$49,CQ441&lt;Pieņēmumi!$DO$50),"Mazs",
IF(AND(CQ441&gt;=Pieņēmumi!$DO$50,CQ441&lt;Pieņēmumi!$DO$51),"Vidējs","Liels")))</f>
        <v>Liels</v>
      </c>
      <c r="CS441" s="9">
        <f>IF(CR441="Mazs",Pieņēmumi!$DO$34*CP441,IF(CR441="Vidējs",Pieņēmumi!$DO$35*CP441,IF(CR441="Liels",Pieņēmumi!$DO$37*CP441,0)))</f>
        <v>1.7676767676767675</v>
      </c>
      <c r="CT441" s="9">
        <f>IF(CR441="Mazs",(Pieņēmumi!$DO$35-Pieņēmumi!$DO$34)*CP441,0)</f>
        <v>0</v>
      </c>
      <c r="CU441" s="6">
        <f t="shared" si="323"/>
        <v>318</v>
      </c>
      <c r="CV441" s="6">
        <f t="shared" si="324"/>
        <v>20</v>
      </c>
      <c r="CW441" s="2">
        <f t="shared" si="325"/>
        <v>15.9</v>
      </c>
      <c r="CX441" t="str">
        <f t="shared" si="326"/>
        <v>Vidējā</v>
      </c>
    </row>
    <row r="442" spans="1:102" x14ac:dyDescent="0.25">
      <c r="A442" s="5">
        <v>3</v>
      </c>
      <c r="B442" s="23">
        <v>0.26292309551719839</v>
      </c>
      <c r="C442">
        <v>11</v>
      </c>
      <c r="D442">
        <v>1</v>
      </c>
      <c r="E442" s="2">
        <f t="shared" si="343"/>
        <v>11</v>
      </c>
      <c r="F442" s="6">
        <f>ROUNDUP(IF($A442=1,C442/Pieņēmumi!$B$39,IF($A442=2,C442/Pieņēmumi!$B$40,IF($A442=3,C442/Pieņēmumi!$B$41,C442/Pieņēmumi!$B$42))),$F$10)</f>
        <v>1</v>
      </c>
      <c r="G442" s="6">
        <f t="shared" si="311"/>
        <v>11</v>
      </c>
      <c r="H442" s="6" t="str">
        <f>IF(AND(G442&gt;=0,G442&lt;Pieņēmumi!$B$46),0,
IF(AND(G442&gt;= Pieņēmumi!$B$46,G442&lt;Pieņēmumi!$B$47), "Mikro",
IF(AND(G442&gt;=Pieņēmumi!$B$47,G442&lt;Pieņēmumi!$B$48), "Mazs",
IF(AND(G442&gt;=Pieņēmumi!$B$48,G442&lt;Pieņēmumi!$B$49), "Vidējs","Liels"))))</f>
        <v>Mazs</v>
      </c>
      <c r="I442" s="9">
        <f>IF(H442="Mikro",Pieņēmumi!$B$31*F442*0.5,
IF(H442="Mazs",Pieņēmumi!$B$31*F442,
IF(H442="Vidējs",Pieņēmumi!$B$32*F442,
IF(H442="Liels",Pieņēmumi!$B$34*F442,
0))))</f>
        <v>0.71584189231248063</v>
      </c>
      <c r="J442" s="9">
        <f>IF(H442="Mikro",Pieņēmumi!$B$31*F442*0.5,0)</f>
        <v>0</v>
      </c>
      <c r="K442">
        <v>8</v>
      </c>
      <c r="L442">
        <v>0</v>
      </c>
      <c r="M442" s="2">
        <v>0</v>
      </c>
      <c r="N442" s="6">
        <f>ROUNDUP(IF($A442=1,K442/Pieņēmumi!$L$39,IF($A442=2,K442/Pieņēmumi!$L$40,IF($A442=3,K442/Pieņēmumi!$L$41,K442/Pieņēmumi!$L$42))),$N$10)</f>
        <v>1</v>
      </c>
      <c r="O442" s="6">
        <f t="shared" si="312"/>
        <v>8</v>
      </c>
      <c r="P442" s="6" t="str">
        <f>IF(AND(O442&gt;=0,O442&lt;Pieņēmumi!$L$46),0,
IF(AND(O442&gt;= Pieņēmumi!$L$46,O442&lt;Pieņēmumi!$L$47), "Mikro",
IF(AND(O442&gt;=Pieņēmumi!$L$47,O442&lt;Pieņēmumi!$L$48), "Mazs",
IF(AND(O442&gt;=Pieņēmumi!$L$48,O442&lt;Pieņēmumi!$L$49), "Vidējs","Liels"))))</f>
        <v>Mazs</v>
      </c>
      <c r="Q442" s="9">
        <f>IF(P442="Mikro",Pieņēmumi!$L$31*N442*0.5,
IF(P442="Mazs",Pieņēmumi!$L$31*N442,
IF(P442="Vidējs",Pieņēmumi!$L$32*N442,
IF(P442="Liels",Pieņēmumi!$L$34*N442,
0))))</f>
        <v>0.7469654528478058</v>
      </c>
      <c r="R442" s="9">
        <f>IF(P442="Mikro",Pieņēmumi!$L$31*N442*0.5,0)</f>
        <v>0</v>
      </c>
      <c r="S442">
        <v>10</v>
      </c>
      <c r="T442">
        <v>1</v>
      </c>
      <c r="U442" s="2">
        <f t="shared" si="345"/>
        <v>10</v>
      </c>
      <c r="V442" s="6">
        <f>ROUNDUP(IF($A442=1,S442/Pieņēmumi!$V$39,IF($A442=2,S442/Pieņēmumi!$V$40,IF($A442=3,S442/Pieņēmumi!$V$41,S442/Pieņēmumi!$V$42))),$V$10)</f>
        <v>1</v>
      </c>
      <c r="W442" s="6">
        <f t="shared" si="313"/>
        <v>10</v>
      </c>
      <c r="X442" s="6" t="str">
        <f>IF(AND(W442&gt;=0,W442&lt;Pieņēmumi!$V$46),0,
IF(AND(W442&gt;= Pieņēmumi!$V$46,W442&lt;Pieņēmumi!$V$47), "Mikro",
IF(AND(W442&gt;=Pieņēmumi!$V$47,W442&lt;Pieņēmumi!$V$48), "Mazs",
IF(AND(W442&gt;=Pieņēmumi!$V$48,W442&lt;Pieņēmumi!$V$49), "Vidējs","Liels"))))</f>
        <v>Mazs</v>
      </c>
      <c r="Y442" s="9">
        <f>IF(X442="Mikro",Pieņēmumi!$V$31*V442*0.5,
IF(X442="Mazs",Pieņēmumi!$V$31*V442,
IF(X442="Vidējs",Pieņēmumi!$V$32*V442,
IF(X442="Liels",Pieņēmumi!$V$34*V442,
0))))</f>
        <v>0.77808901338313108</v>
      </c>
      <c r="Z442" s="9">
        <f>IF(X442="Mikro",Pieņēmumi!$V$31*V442*0.5,0)</f>
        <v>0</v>
      </c>
      <c r="AA442">
        <v>11</v>
      </c>
      <c r="AB442">
        <v>1</v>
      </c>
      <c r="AC442" s="2">
        <f t="shared" si="346"/>
        <v>11</v>
      </c>
      <c r="AD442" s="6">
        <f>ROUNDUP(IF($A442=1,AA442/Pieņēmumi!$AF$39,IF($A442=2,AA442/Pieņēmumi!$AF$40,IF($A442=3,AA442/Pieņēmumi!$AF$41,AA442/Pieņēmumi!$AF$42))),$AD$10)</f>
        <v>1</v>
      </c>
      <c r="AE442" s="6">
        <f t="shared" si="314"/>
        <v>11</v>
      </c>
      <c r="AF442" s="6" t="str">
        <f>IF(AND(AE442&gt;=0,AE442&lt;Pieņēmumi!$AF$46),0,
IF(AND(AE442&gt;= Pieņēmumi!$AF$46,AE442&lt;Pieņēmumi!$AF$47), "Mikro",
IF(AND(AE442&gt;=Pieņēmumi!$AF$47,AE442&lt;Pieņēmumi!$AF$48), "Mazs",
IF(AND(AE442&gt;=Pieņēmumi!$AF$48,AE442&lt;Pieņēmumi!$AF$49), "Vidējs","Liels"))))</f>
        <v>Mazs</v>
      </c>
      <c r="AG442" s="9">
        <f>IF(AF442="Mikro",Pieņēmumi!$AF$31*AD442*0.5,
IF(AF442="Mazs",Pieņēmumi!$AF$31*AD442,
IF(AF442="Vidējs",Pieņēmumi!$AF$32*AD442,
IF(AF442="Liels",Pieņēmumi!$AF$34*AD442,
0))))</f>
        <v>0.84033613445378152</v>
      </c>
      <c r="AH442" s="9">
        <f>IF(AF442="Mikro",Pieņēmumi!$AF$31*AD442*0.5,0)</f>
        <v>0</v>
      </c>
      <c r="AI442">
        <v>11</v>
      </c>
      <c r="AJ442">
        <v>1</v>
      </c>
      <c r="AK442" s="2">
        <f t="shared" si="347"/>
        <v>11</v>
      </c>
      <c r="AL442" s="6">
        <f>ROUNDUP(IF($A442=1,AI442/Pieņēmumi!$AR$39,IF($A442=2,AI442/Pieņēmumi!$AR$40,IF($A442=3,AI442/Pieņēmumi!$AR$41,AI442/Pieņēmumi!$AR$42))),$AL$10)</f>
        <v>1</v>
      </c>
      <c r="AM442" s="6">
        <f t="shared" si="315"/>
        <v>11</v>
      </c>
      <c r="AN442" s="6" t="str">
        <f>IF(AND(AM442&gt;=0,AM442&lt;Pieņēmumi!$AR$46),0,
IF(AND(AM442&gt;= Pieņēmumi!$AR$46,AM442&lt;Pieņēmumi!$AR$47), "Mikro",
IF(AND(AM442&gt;=Pieņēmumi!$AR$47,AM442&lt;Pieņēmumi!$AR$48), "Mazs",
IF(AND(AM442&gt;=Pieņēmumi!$AR$48,AM442&lt;Pieņēmumi!$AR$49), "Vidējs","Liels"))))</f>
        <v>Mazs</v>
      </c>
      <c r="AO442" s="9">
        <f>IF(AN442="Mikro",Pieņēmumi!$AR$31*AL442*0.5,
IF(AN442="Mazs",Pieņēmumi!$AR$31*AL442,
IF(AN442="Vidējs",Pieņēmumi!$AR$32*AL442,
IF(AN442="Liels",Pieņēmumi!$AR$34*AL442,
0))))</f>
        <v>0.90258325552443208</v>
      </c>
      <c r="AP442" s="9">
        <f>IF(AN442="Mikro",Pieņēmumi!$AR$31*AL442*0.5,0)</f>
        <v>0</v>
      </c>
      <c r="AQ442">
        <v>12</v>
      </c>
      <c r="AR442">
        <v>0</v>
      </c>
      <c r="AS442" s="2">
        <v>0</v>
      </c>
      <c r="AT442" s="6">
        <f>ROUNDUP(IF($A442=1,AQ442/Pieņēmumi!$BC$39,IF($A442=2,AQ442/Pieņēmumi!$BC$40,IF($A442=3,AQ442/Pieņēmumi!$BC$41,AQ442/Pieņēmumi!$BC$42))),$AT$10)</f>
        <v>1</v>
      </c>
      <c r="AU442" s="6">
        <f t="shared" si="316"/>
        <v>12</v>
      </c>
      <c r="AV442" s="6" t="str">
        <f>IF(AND(AU442&gt;=0,AU442&lt;Pieņēmumi!$BC$46),0,
IF(AND(AU442&gt;= Pieņēmumi!$BC$46,AU442&lt;Pieņēmumi!$BC$47), "Mikro",
IF(AND(AU442&gt;=Pieņēmumi!$BC$47,AU442&lt;Pieņēmumi!$BC$48), "Mazs",
IF(AND(AU442&gt;=Pieņēmumi!$BC$48,AU442&lt;Pieņēmumi!$BC$49), "Vidējs","Liels"))))</f>
        <v>Vidējs</v>
      </c>
      <c r="AW442" s="9">
        <f>IF(AV442="Mikro",Pieņēmumi!$BC$31*AT442*0.5,
IF(AV442="Mazs",Pieņēmumi!$BC$31*AT442,
IF(AV442="Vidējs",Pieņēmumi!$BC$32*AT442,
IF(AV442="Liels",Pieņēmumi!$BC$34*AT442,
0))))</f>
        <v>1.1627906976744187</v>
      </c>
      <c r="AX442" s="9">
        <f>IF(AV442="Mikro",Pieņēmumi!$BC$31*AT442*0.5,0)</f>
        <v>0</v>
      </c>
      <c r="AY442">
        <v>8</v>
      </c>
      <c r="AZ442">
        <v>1</v>
      </c>
      <c r="BA442" s="2">
        <f t="shared" si="348"/>
        <v>8</v>
      </c>
      <c r="BB442" s="6">
        <f>ROUNDUP(IF($A442=1,AY442/Pieņēmumi!$BN$39,IF($A442=2,AY442/Pieņēmumi!$BN$40,IF($A442=3,AY442/Pieņēmumi!$BN$41,AY442/Pieņēmumi!$BN$42))),$BB$10)</f>
        <v>1</v>
      </c>
      <c r="BC442" s="6">
        <f t="shared" si="317"/>
        <v>8</v>
      </c>
      <c r="BD442" s="6" t="str">
        <f>IF(AND(BC442&gt;=0,BC442&lt;Pieņēmumi!$BN$46),0,
IF(AND(BC442&gt;= Pieņēmumi!$BN$46,BC442&lt;Pieņēmumi!$BN$47), "Mikro",
IF(AND(BC442&gt;=Pieņēmumi!$BN$47,BC442&lt;Pieņēmumi!$BN$48), "Mazs",
IF(AND(BC442&gt;=Pieņēmumi!$BN$48,BC442&lt;Pieņēmumi!$BN$49), "Vidējs","Liels"))))</f>
        <v>Mazs</v>
      </c>
      <c r="BE442" s="9">
        <f>IF(BD442="Mikro",Pieņēmumi!$BN$31*BB442*0.5,
IF(BD442="Mazs",Pieņēmumi!$BN$31*BB442,
IF(BD442="Vidējs",Pieņēmumi!$BN$32*BB442,
IF(BD442="Liels",Pieņēmumi!$BN$34*BB442,
0))))</f>
        <v>1.0270774976657331</v>
      </c>
      <c r="BF442" s="9">
        <f>IF(BD442="Mikro",Pieņēmumi!$BN$31*BB442*0.5,0)</f>
        <v>0</v>
      </c>
      <c r="BG442">
        <v>4</v>
      </c>
      <c r="BH442">
        <v>0</v>
      </c>
      <c r="BI442" s="2">
        <v>0</v>
      </c>
      <c r="BJ442" s="6">
        <f>ROUNDUP(IF($A442=1,BG442/Pieņēmumi!$BY$39,IF($A442=2,BG442/Pieņēmumi!$BY$40,IF($A442=3,BG442/Pieņēmumi!$BY$41,BG442/Pieņēmumi!$BY$42))),$BJ$10)</f>
        <v>1</v>
      </c>
      <c r="BK442" s="6">
        <f t="shared" si="318"/>
        <v>4</v>
      </c>
      <c r="BL442" s="6" t="str">
        <f>IF(AND(BK442&gt;=0,BK442&lt;Pieņēmumi!$BY$46),0,
IF(AND(BK442&gt;= Pieņēmumi!$BY$46,BK442&lt;Pieņēmumi!$BY$47), "Mikro",
IF(AND(BK442&gt;=Pieņēmumi!$BY$47,BK442&lt;Pieņēmumi!$BY$48), "Mazs",
IF(AND(BK442&gt;=Pieņēmumi!$BY$48,BK442&lt;Pieņēmumi!$BY$49), "Vidējs","Liels"))))</f>
        <v>Mikro</v>
      </c>
      <c r="BM442" s="9">
        <f>IF(BL442="Mikro",Pieņēmumi!$BY$31*BJ442*0.5,
IF(BL442="Mazs",Pieņēmumi!$BY$31*BJ442,
IF(BL442="Vidējs",Pieņēmumi!$BY$32*BJ442,
IF(BL442="Liels",Pieņēmumi!$BY$34*BJ442,
0))))</f>
        <v>0.54466230936819171</v>
      </c>
      <c r="BN442" s="9">
        <f>IF(BL442="Mikro",Pieņēmumi!$BY$31*BJ442*0.5,0)</f>
        <v>0.54466230936819171</v>
      </c>
      <c r="BO442">
        <v>8</v>
      </c>
      <c r="BP442">
        <v>1</v>
      </c>
      <c r="BQ442" s="2">
        <f t="shared" si="341"/>
        <v>8</v>
      </c>
      <c r="BR442" s="6">
        <f>ROUNDUP(IF($A442=1,BO442/Pieņēmumi!$CJ$39,IF($A442=2,BO442/Pieņēmumi!$CJ$40,IF($A442=3,BO442/Pieņēmumi!$CJ$41,BO442/Pieņēmumi!$CJ$42))),$BR$10)</f>
        <v>1</v>
      </c>
      <c r="BS442" s="6">
        <f t="shared" si="319"/>
        <v>8</v>
      </c>
      <c r="BT442" s="6" t="str">
        <f>IF(AND(BS442&gt;=0,BS442&lt;Pieņēmumi!$CJ$46),0,
IF(AND(BS442&gt;= Pieņēmumi!$CJ$46,BS442&lt;Pieņēmumi!$CJ$47), "Mikro",
IF(AND(BS442&gt;=Pieņēmumi!$CJ$47,BS442&lt;Pieņēmumi!$CJ$48), "Mazs",
IF(AND(BS442&gt;=Pieņēmumi!$CJ$48,BS442&lt;Pieņēmumi!$CJ$49), "Vidējs","Liels"))))</f>
        <v>Mazs</v>
      </c>
      <c r="BU442" s="9">
        <f>IF(BT442="Mikro",Pieņēmumi!$CJ$31*BR442*0.5,
IF(BT442="Mazs",Pieņēmumi!$CJ$31*BR442,
IF(BT442="Vidējs",Pieņēmumi!$CJ$32*BR442,
IF(BT442="Liels",Pieņēmumi!$CJ$34*BR442,
0))))</f>
        <v>1.0893246187363834</v>
      </c>
      <c r="BV442" s="9">
        <f>IF(BT442="Mikro",Pieņēmumi!$CJ$31*BR442*0.5,0)</f>
        <v>0</v>
      </c>
      <c r="BW442">
        <v>0</v>
      </c>
      <c r="BX442">
        <v>0</v>
      </c>
      <c r="BY442" s="2">
        <v>0</v>
      </c>
      <c r="BZ442" s="6">
        <f>ROUNDUP(IF($A442=1,BW442/Pieņēmumi!$CU$42,IF($A442=2,BW442/Pieņēmumi!$CU$43,IF($A442=3,BW442/Pieņēmumi!$CU$44,BW442/Pieņēmumi!$CU$45))),$CH$10)</f>
        <v>0</v>
      </c>
      <c r="CA442" s="6">
        <f t="shared" si="320"/>
        <v>0</v>
      </c>
      <c r="CB442" s="6">
        <f>IF(AND(CA442&gt;=0,CA442&lt;Pieņēmumi!$CU$49),0,
IF(AND(CA442&gt;=Pieņēmumi!$CU$49,CA442&lt;Pieņēmumi!$CU$50),"Mazs",
IF(AND(CA442&gt;=Pieņēmumi!$CU$50,CA442&lt;Pieņēmumi!$CU$51),"Vidējs","Liels")))</f>
        <v>0</v>
      </c>
      <c r="CC442" s="9">
        <f>IF(CB442="Mazs",Pieņēmumi!$CU$34*BZ442,IF(CB442="Vidējs",Pieņēmumi!$CU$35*BZ442,IF(CB442="Liels",Pieņēmumi!$CU$37*BZ442,0)))</f>
        <v>0</v>
      </c>
      <c r="CD442" s="9">
        <f>IF(CB442="Mazs",(Pieņēmumi!$CU$35-Pieņēmumi!$CU$34)*BZ442,0)</f>
        <v>0</v>
      </c>
      <c r="CE442">
        <v>0</v>
      </c>
      <c r="CF442">
        <v>0</v>
      </c>
      <c r="CG442" s="2">
        <v>0</v>
      </c>
      <c r="CH442" s="6">
        <f>ROUNDUP(IF($A442=1,CE442/Pieņēmumi!$DE$42,IF($A442=2,CE442/Pieņēmumi!$DE$43,IF($A442=3,CE442/Pieņēmumi!$DE$44,CE442/Pieņēmumi!$DE$45))),$CH$10)</f>
        <v>0</v>
      </c>
      <c r="CI442" s="6">
        <f t="shared" si="321"/>
        <v>0</v>
      </c>
      <c r="CJ442" s="6">
        <f>IF(AND(CI442&gt;=0,CI442&lt;Pieņēmumi!$DE$49),0,
IF(AND(CI442&gt;=Pieņēmumi!$DE$49,CI442&lt;Pieņēmumi!$DE$50),"Mazs",
IF(AND(CI442&gt;=Pieņēmumi!$DE$50,CI442&lt;Pieņēmumi!$DE$51),"Vidējs","Liels")))</f>
        <v>0</v>
      </c>
      <c r="CK442" s="9">
        <f>IF(CJ442="Mazs",Pieņēmumi!$DE$34*CH442,IF(CJ442="Vidējs",Pieņēmumi!$DE$35*CH442,IF(CJ442="Liels",Pieņēmumi!$DE$37*CH442,0)))</f>
        <v>0</v>
      </c>
      <c r="CL442" s="9">
        <f>IF(CJ442="Mazs",(Pieņēmumi!$DE$35-Pieņēmumi!$DE$34)*CH442,0)</f>
        <v>0</v>
      </c>
      <c r="CM442">
        <v>0</v>
      </c>
      <c r="CN442">
        <v>0</v>
      </c>
      <c r="CO442" s="2">
        <v>0</v>
      </c>
      <c r="CP442" s="6">
        <f>ROUNDUP(IF($A442=1,CM442/Pieņēmumi!$DO$42,IF($A442=2,CM442/Pieņēmumi!$DO$43,IF($A442=3,CM442/Pieņēmumi!$DO$44,CM442/Pieņēmumi!$DO$45))),$CP$10)</f>
        <v>0</v>
      </c>
      <c r="CQ442" s="6">
        <f t="shared" si="322"/>
        <v>0</v>
      </c>
      <c r="CR442" s="6">
        <f>IF(AND(CQ442&gt;=0,CQ442&lt;Pieņēmumi!$DO$49),0,
IF(AND(CQ442&gt;=Pieņēmumi!$DO$49,CQ442&lt;Pieņēmumi!$DO$50),"Mazs",
IF(AND(CQ442&gt;=Pieņēmumi!$DO$50,CQ442&lt;Pieņēmumi!$DO$51),"Vidējs","Liels")))</f>
        <v>0</v>
      </c>
      <c r="CS442" s="9">
        <f>IF(CR442="Mazs",Pieņēmumi!$DO$34*CP442,IF(CR442="Vidējs",Pieņēmumi!$DO$35*CP442,IF(CR442="Liels",Pieņēmumi!$DO$37*CP442,0)))</f>
        <v>0</v>
      </c>
      <c r="CT442" s="9">
        <f>IF(CR442="Mazs",(Pieņēmumi!$DO$35-Pieņēmumi!$DO$34)*CP442,0)</f>
        <v>0</v>
      </c>
      <c r="CU442" s="6">
        <f t="shared" si="323"/>
        <v>83</v>
      </c>
      <c r="CV442" s="6">
        <f t="shared" si="324"/>
        <v>6</v>
      </c>
      <c r="CW442" s="2">
        <f t="shared" si="325"/>
        <v>13.833333333333334</v>
      </c>
      <c r="CX442" t="str">
        <f t="shared" si="326"/>
        <v>Mazā</v>
      </c>
    </row>
    <row r="443" spans="1:102" x14ac:dyDescent="0.25">
      <c r="A443" s="5">
        <v>1</v>
      </c>
      <c r="B443" s="23">
        <v>0.26190512237294405</v>
      </c>
      <c r="C443">
        <v>20</v>
      </c>
      <c r="D443">
        <v>1</v>
      </c>
      <c r="E443" s="2">
        <f t="shared" si="343"/>
        <v>20</v>
      </c>
      <c r="F443" s="6">
        <f>ROUNDUP(IF($A443=1,C443/Pieņēmumi!$B$39,IF($A443=2,C443/Pieņēmumi!$B$40,IF($A443=3,C443/Pieņēmumi!$B$41,C443/Pieņēmumi!$B$42))),$F$10)</f>
        <v>1</v>
      </c>
      <c r="G443" s="6">
        <f t="shared" si="311"/>
        <v>20</v>
      </c>
      <c r="H443" s="6" t="str">
        <f>IF(AND(G443&gt;=0,G443&lt;Pieņēmumi!$B$46),0,
IF(AND(G443&gt;= Pieņēmumi!$B$46,G443&lt;Pieņēmumi!$B$47), "Mikro",
IF(AND(G443&gt;=Pieņēmumi!$B$47,G443&lt;Pieņēmumi!$B$48), "Mazs",
IF(AND(G443&gt;=Pieņēmumi!$B$48,G443&lt;Pieņēmumi!$B$49), "Vidējs","Liels"))))</f>
        <v>Vidējs</v>
      </c>
      <c r="I443" s="9">
        <f>IF(H443="Mikro",Pieņēmumi!$B$31*F443*0.5,
IF(H443="Mazs",Pieņēmumi!$B$31*F443,
IF(H443="Vidējs",Pieņēmumi!$B$32*F443,
IF(H443="Liels",Pieņēmumi!$B$34*F443,
0))))</f>
        <v>0.8074935400516795</v>
      </c>
      <c r="J443" s="9">
        <f>IF(H443="Mikro",Pieņēmumi!$B$31*F443*0.5,0)</f>
        <v>0</v>
      </c>
      <c r="K443">
        <v>26</v>
      </c>
      <c r="L443">
        <v>1</v>
      </c>
      <c r="M443" s="2">
        <f t="shared" ref="M443:M468" si="349">K443/L443</f>
        <v>26</v>
      </c>
      <c r="N443" s="6">
        <f>ROUNDUP(IF($A443=1,K443/Pieņēmumi!$L$39,IF($A443=2,K443/Pieņēmumi!$L$40,IF($A443=3,K443/Pieņēmumi!$L$41,K443/Pieņēmumi!$L$42))),$N$10)</f>
        <v>2</v>
      </c>
      <c r="O443" s="6">
        <f t="shared" si="312"/>
        <v>13</v>
      </c>
      <c r="P443" s="6" t="str">
        <f>IF(AND(O443&gt;=0,O443&lt;Pieņēmumi!$L$46),0,
IF(AND(O443&gt;= Pieņēmumi!$L$46,O443&lt;Pieņēmumi!$L$47), "Mikro",
IF(AND(O443&gt;=Pieņēmumi!$L$47,O443&lt;Pieņēmumi!$L$48), "Mazs",
IF(AND(O443&gt;=Pieņēmumi!$L$48,O443&lt;Pieņēmumi!$L$49), "Vidējs","Liels"))))</f>
        <v>Vidējs</v>
      </c>
      <c r="Q443" s="9">
        <f>IF(P443="Mikro",Pieņēmumi!$L$31*N443*0.5,
IF(P443="Mazs",Pieņēmumi!$L$31*N443,
IF(P443="Vidējs",Pieņēmumi!$L$32*N443,
IF(P443="Liels",Pieņēmumi!$L$34*N443,
0))))</f>
        <v>1.6795865633074938</v>
      </c>
      <c r="R443" s="9">
        <f>IF(P443="Mikro",Pieņēmumi!$L$31*N443*0.5,0)</f>
        <v>0</v>
      </c>
      <c r="S443">
        <v>27</v>
      </c>
      <c r="T443">
        <v>1</v>
      </c>
      <c r="U443" s="2">
        <f t="shared" si="345"/>
        <v>27</v>
      </c>
      <c r="V443" s="6">
        <f>ROUNDUP(IF($A443=1,S443/Pieņēmumi!$V$39,IF($A443=2,S443/Pieņēmumi!$V$40,IF($A443=3,S443/Pieņēmumi!$V$41,S443/Pieņēmumi!$V$42))),$V$10)</f>
        <v>2</v>
      </c>
      <c r="W443" s="6">
        <f t="shared" si="313"/>
        <v>13.5</v>
      </c>
      <c r="X443" s="6" t="str">
        <f>IF(AND(W443&gt;=0,W443&lt;Pieņēmumi!$V$46),0,
IF(AND(W443&gt;= Pieņēmumi!$V$46,W443&lt;Pieņēmumi!$V$47), "Mikro",
IF(AND(W443&gt;=Pieņēmumi!$V$47,W443&lt;Pieņēmumi!$V$48), "Mazs",
IF(AND(W443&gt;=Pieņēmumi!$V$48,W443&lt;Pieņēmumi!$V$49), "Vidējs","Liels"))))</f>
        <v>Vidējs</v>
      </c>
      <c r="Y443" s="9">
        <f>IF(X443="Mikro",Pieņēmumi!$V$31*V443*0.5,
IF(X443="Mazs",Pieņēmumi!$V$31*V443,
IF(X443="Vidējs",Pieņēmumi!$V$32*V443,
IF(X443="Liels",Pieņēmumi!$V$34*V443,
0))))</f>
        <v>1.7441860465116281</v>
      </c>
      <c r="Z443" s="9">
        <f>IF(X443="Mikro",Pieņēmumi!$V$31*V443*0.5,0)</f>
        <v>0</v>
      </c>
      <c r="AA443">
        <v>39</v>
      </c>
      <c r="AB443">
        <v>2</v>
      </c>
      <c r="AC443" s="2">
        <f t="shared" si="346"/>
        <v>19.5</v>
      </c>
      <c r="AD443" s="6">
        <f>ROUNDUP(IF($A443=1,AA443/Pieņēmumi!$AF$39,IF($A443=2,AA443/Pieņēmumi!$AF$40,IF($A443=3,AA443/Pieņēmumi!$AF$41,AA443/Pieņēmumi!$AF$42))),$AD$10)</f>
        <v>2</v>
      </c>
      <c r="AE443" s="6">
        <f t="shared" si="314"/>
        <v>19.5</v>
      </c>
      <c r="AF443" s="6" t="str">
        <f>IF(AND(AE443&gt;=0,AE443&lt;Pieņēmumi!$AF$46),0,
IF(AND(AE443&gt;= Pieņēmumi!$AF$46,AE443&lt;Pieņēmumi!$AF$47), "Mikro",
IF(AND(AE443&gt;=Pieņēmumi!$AF$47,AE443&lt;Pieņēmumi!$AF$48), "Mazs",
IF(AND(AE443&gt;=Pieņēmumi!$AF$48,AE443&lt;Pieņēmumi!$AF$49), "Vidējs","Liels"))))</f>
        <v>Vidējs</v>
      </c>
      <c r="AG443" s="9">
        <f>IF(AF443="Mikro",Pieņēmumi!$AF$31*AD443*0.5,
IF(AF443="Mazs",Pieņēmumi!$AF$31*AD443,
IF(AF443="Vidējs",Pieņēmumi!$AF$32*AD443,
IF(AF443="Liels",Pieņēmumi!$AF$34*AD443,
0))))</f>
        <v>2.0671834625323</v>
      </c>
      <c r="AH443" s="9">
        <f>IF(AF443="Mikro",Pieņēmumi!$AF$31*AD443*0.5,0)</f>
        <v>0</v>
      </c>
      <c r="AI443">
        <v>45</v>
      </c>
      <c r="AJ443">
        <v>3</v>
      </c>
      <c r="AK443" s="2">
        <f t="shared" si="347"/>
        <v>15</v>
      </c>
      <c r="AL443" s="6">
        <f>ROUNDUP(IF($A443=1,AI443/Pieņēmumi!$AR$39,IF($A443=2,AI443/Pieņēmumi!$AR$40,IF($A443=3,AI443/Pieņēmumi!$AR$41,AI443/Pieņēmumi!$AR$42))),$AL$10)</f>
        <v>2</v>
      </c>
      <c r="AM443" s="6">
        <f t="shared" si="315"/>
        <v>22.5</v>
      </c>
      <c r="AN443" s="6" t="str">
        <f>IF(AND(AM443&gt;=0,AM443&lt;Pieņēmumi!$AR$46),0,
IF(AND(AM443&gt;= Pieņēmumi!$AR$46,AM443&lt;Pieņēmumi!$AR$47), "Mikro",
IF(AND(AM443&gt;=Pieņēmumi!$AR$47,AM443&lt;Pieņēmumi!$AR$48), "Mazs",
IF(AND(AM443&gt;=Pieņēmumi!$AR$48,AM443&lt;Pieņēmumi!$AR$49), "Vidējs","Liels"))))</f>
        <v>Liels</v>
      </c>
      <c r="AO443" s="9">
        <f>IF(AN443="Mikro",Pieņēmumi!$AR$31*AL443*0.5,
IF(AN443="Mazs",Pieņēmumi!$AR$31*AL443,
IF(AN443="Vidējs",Pieņēmumi!$AR$32*AL443,
IF(AN443="Liels",Pieņēmumi!$AR$34*AL443,
0))))</f>
        <v>2.7417027417027415</v>
      </c>
      <c r="AP443" s="9">
        <f>IF(AN443="Mikro",Pieņēmumi!$AR$31*AL443*0.5,0)</f>
        <v>0</v>
      </c>
      <c r="AQ443">
        <v>45</v>
      </c>
      <c r="AR443">
        <v>2</v>
      </c>
      <c r="AS443" s="2">
        <f t="shared" ref="AS443:AS474" si="350">AQ443/AR443</f>
        <v>22.5</v>
      </c>
      <c r="AT443" s="6">
        <f>ROUNDUP(IF($A443=1,AQ443/Pieņēmumi!$BC$39,IF($A443=2,AQ443/Pieņēmumi!$BC$40,IF($A443=3,AQ443/Pieņēmumi!$BC$41,AQ443/Pieņēmumi!$BC$42))),$AT$10)</f>
        <v>2</v>
      </c>
      <c r="AU443" s="6">
        <f t="shared" si="316"/>
        <v>22.5</v>
      </c>
      <c r="AV443" s="6" t="str">
        <f>IF(AND(AU443&gt;=0,AU443&lt;Pieņēmumi!$BC$46),0,
IF(AND(AU443&gt;= Pieņēmumi!$BC$46,AU443&lt;Pieņēmumi!$BC$47), "Mikro",
IF(AND(AU443&gt;=Pieņēmumi!$BC$47,AU443&lt;Pieņēmumi!$BC$48), "Mazs",
IF(AND(AU443&gt;=Pieņēmumi!$BC$48,AU443&lt;Pieņēmumi!$BC$49), "Vidējs","Liels"))))</f>
        <v>Liels</v>
      </c>
      <c r="AW443" s="9">
        <f>IF(AV443="Mikro",Pieņēmumi!$BC$31*AT443*0.5,
IF(AV443="Mazs",Pieņēmumi!$BC$31*AT443,
IF(AV443="Vidējs",Pieņēmumi!$BC$32*AT443,
IF(AV443="Liels",Pieņēmumi!$BC$34*AT443,
0))))</f>
        <v>3.0303030303030303</v>
      </c>
      <c r="AX443" s="9">
        <f>IF(AV443="Mikro",Pieņēmumi!$BC$31*AT443*0.5,0)</f>
        <v>0</v>
      </c>
      <c r="AY443">
        <v>50</v>
      </c>
      <c r="AZ443">
        <v>2</v>
      </c>
      <c r="BA443" s="2">
        <f t="shared" si="348"/>
        <v>25</v>
      </c>
      <c r="BB443" s="6">
        <f>ROUNDUP(IF($A443=1,AY443/Pieņēmumi!$BN$39,IF($A443=2,AY443/Pieņēmumi!$BN$40,IF($A443=3,AY443/Pieņēmumi!$BN$41,AY443/Pieņēmumi!$BN$42))),$BB$10)</f>
        <v>2</v>
      </c>
      <c r="BC443" s="6">
        <f t="shared" si="317"/>
        <v>25</v>
      </c>
      <c r="BD443" s="6" t="str">
        <f>IF(AND(BC443&gt;=0,BC443&lt;Pieņēmumi!$BN$46),0,
IF(AND(BC443&gt;= Pieņēmumi!$BN$46,BC443&lt;Pieņēmumi!$BN$47), "Mikro",
IF(AND(BC443&gt;=Pieņēmumi!$BN$47,BC443&lt;Pieņēmumi!$BN$48), "Mazs",
IF(AND(BC443&gt;=Pieņēmumi!$BN$48,BC443&lt;Pieņēmumi!$BN$49), "Vidējs","Liels"))))</f>
        <v>Liels</v>
      </c>
      <c r="BE443" s="9">
        <f>IF(BD443="Mikro",Pieņēmumi!$BN$31*BB443*0.5,
IF(BD443="Mazs",Pieņēmumi!$BN$31*BB443,
IF(BD443="Vidējs",Pieņēmumi!$BN$32*BB443,
IF(BD443="Liels",Pieņēmumi!$BN$34*BB443,
0))))</f>
        <v>3.1746031746031744</v>
      </c>
      <c r="BF443" s="9">
        <f>IF(BD443="Mikro",Pieņēmumi!$BN$31*BB443*0.5,0)</f>
        <v>0</v>
      </c>
      <c r="BG443">
        <v>44</v>
      </c>
      <c r="BH443">
        <v>2</v>
      </c>
      <c r="BI443" s="2">
        <f t="shared" ref="BI443:BI450" si="351">BG443/BH443</f>
        <v>22</v>
      </c>
      <c r="BJ443" s="6">
        <f>ROUNDUP(IF($A443=1,BG443/Pieņēmumi!$BY$39,IF($A443=2,BG443/Pieņēmumi!$BY$40,IF($A443=3,BG443/Pieņēmumi!$BY$41,BG443/Pieņēmumi!$BY$42))),$BJ$10)</f>
        <v>2</v>
      </c>
      <c r="BK443" s="6">
        <f t="shared" si="318"/>
        <v>22</v>
      </c>
      <c r="BL443" s="6" t="str">
        <f>IF(AND(BK443&gt;=0,BK443&lt;Pieņēmumi!$BY$46),0,
IF(AND(BK443&gt;= Pieņēmumi!$BY$46,BK443&lt;Pieņēmumi!$BY$47), "Mikro",
IF(AND(BK443&gt;=Pieņēmumi!$BY$47,BK443&lt;Pieņēmumi!$BY$48), "Mazs",
IF(AND(BK443&gt;=Pieņēmumi!$BY$48,BK443&lt;Pieņēmumi!$BY$49), "Vidējs","Liels"))))</f>
        <v>Liels</v>
      </c>
      <c r="BM443" s="9">
        <f>IF(BL443="Mikro",Pieņēmumi!$BY$31*BJ443*0.5,
IF(BL443="Mazs",Pieņēmumi!$BY$31*BJ443,
IF(BL443="Vidējs",Pieņēmumi!$BY$32*BJ443,
IF(BL443="Liels",Pieņēmumi!$BY$34*BJ443,
0))))</f>
        <v>3.3189033189033186</v>
      </c>
      <c r="BN443" s="9">
        <f>IF(BL443="Mikro",Pieņēmumi!$BY$31*BJ443*0.5,0)</f>
        <v>0</v>
      </c>
      <c r="BO443">
        <v>46</v>
      </c>
      <c r="BP443">
        <v>2</v>
      </c>
      <c r="BQ443" s="2">
        <f t="shared" si="341"/>
        <v>23</v>
      </c>
      <c r="BR443" s="6">
        <f>ROUNDUP(IF($A443=1,BO443/Pieņēmumi!$CJ$39,IF($A443=2,BO443/Pieņēmumi!$CJ$40,IF($A443=3,BO443/Pieņēmumi!$CJ$41,BO443/Pieņēmumi!$CJ$42))),$BR$10)</f>
        <v>2</v>
      </c>
      <c r="BS443" s="6">
        <f t="shared" si="319"/>
        <v>23</v>
      </c>
      <c r="BT443" s="6" t="str">
        <f>IF(AND(BS443&gt;=0,BS443&lt;Pieņēmumi!$CJ$46),0,
IF(AND(BS443&gt;= Pieņēmumi!$CJ$46,BS443&lt;Pieņēmumi!$CJ$47), "Mikro",
IF(AND(BS443&gt;=Pieņēmumi!$CJ$47,BS443&lt;Pieņēmumi!$CJ$48), "Mazs",
IF(AND(BS443&gt;=Pieņēmumi!$CJ$48,BS443&lt;Pieņēmumi!$CJ$49), "Vidējs","Liels"))))</f>
        <v>Liels</v>
      </c>
      <c r="BU443" s="9">
        <f>IF(BT443="Mikro",Pieņēmumi!$CJ$31*BR443*0.5,
IF(BT443="Mazs",Pieņēmumi!$CJ$31*BR443,
IF(BT443="Vidējs",Pieņēmumi!$CJ$32*BR443,
IF(BT443="Liels",Pieņēmumi!$CJ$34*BR443,
0))))</f>
        <v>3.3910533910533909</v>
      </c>
      <c r="BV443" s="9">
        <f>IF(BT443="Mikro",Pieņēmumi!$CJ$31*BR443*0.5,0)</f>
        <v>0</v>
      </c>
      <c r="BW443">
        <v>36</v>
      </c>
      <c r="BX443">
        <v>1</v>
      </c>
      <c r="BY443" s="2">
        <f>BW443/BX443</f>
        <v>36</v>
      </c>
      <c r="BZ443" s="6">
        <f>ROUNDUP(IF($A443=1,BW443/Pieņēmumi!$CU$42,IF($A443=2,BW443/Pieņēmumi!$CU$43,IF($A443=3,BW443/Pieņēmumi!$CU$44,BW443/Pieņēmumi!$CU$45))),$CH$10)</f>
        <v>2</v>
      </c>
      <c r="CA443" s="6">
        <f t="shared" si="320"/>
        <v>18</v>
      </c>
      <c r="CB443" s="6" t="str">
        <f>IF(AND(CA443&gt;=0,CA443&lt;Pieņēmumi!$CU$49),0,
IF(AND(CA443&gt;=Pieņēmumi!$CU$49,CA443&lt;Pieņēmumi!$CU$50),"Mazs",
IF(AND(CA443&gt;=Pieņēmumi!$CU$50,CA443&lt;Pieņēmumi!$CU$51),"Vidējs","Liels")))</f>
        <v>Vidējs</v>
      </c>
      <c r="CC443" s="9">
        <f>IF(CB443="Mazs",Pieņēmumi!$CU$34*BZ443,IF(CB443="Vidējs",Pieņēmumi!$CU$35*BZ443,IF(CB443="Liels",Pieņēmumi!$CU$37*BZ443,0)))</f>
        <v>2.7777777777777781</v>
      </c>
      <c r="CD443" s="9">
        <f>IF(CB443="Mazs",(Pieņēmumi!$CU$35-Pieņēmumi!$CU$34)*BZ443,0)</f>
        <v>0</v>
      </c>
      <c r="CE443">
        <v>40</v>
      </c>
      <c r="CF443">
        <v>1</v>
      </c>
      <c r="CG443" s="2">
        <f>CE443/CF443</f>
        <v>40</v>
      </c>
      <c r="CH443" s="6">
        <f>ROUNDUP(IF($A443=1,CE443/Pieņēmumi!$DE$42,IF($A443=2,CE443/Pieņēmumi!$DE$43,IF($A443=3,CE443/Pieņēmumi!$DE$44,CE443/Pieņēmumi!$DE$45))),$CH$10)</f>
        <v>2</v>
      </c>
      <c r="CI443" s="6">
        <f t="shared" si="321"/>
        <v>20</v>
      </c>
      <c r="CJ443" s="6" t="str">
        <f>IF(AND(CI443&gt;=0,CI443&lt;Pieņēmumi!$DE$49),0,
IF(AND(CI443&gt;=Pieņēmumi!$DE$49,CI443&lt;Pieņēmumi!$DE$50),"Mazs",
IF(AND(CI443&gt;=Pieņēmumi!$DE$50,CI443&lt;Pieņēmumi!$DE$51),"Vidējs","Liels")))</f>
        <v>Vidējs</v>
      </c>
      <c r="CK443" s="9">
        <f>IF(CJ443="Mazs",Pieņēmumi!$DE$34*CH443,IF(CJ443="Vidējs",Pieņēmumi!$DE$35*CH443,IF(CJ443="Liels",Pieņēmumi!$DE$37*CH443,0)))</f>
        <v>2.7777777777777781</v>
      </c>
      <c r="CL443" s="9">
        <f>IF(CJ443="Mazs",(Pieņēmumi!$DE$35-Pieņēmumi!$DE$34)*CH443,0)</f>
        <v>0</v>
      </c>
      <c r="CM443">
        <v>23</v>
      </c>
      <c r="CN443">
        <v>1</v>
      </c>
      <c r="CO443" s="2">
        <f>CM443/CN443</f>
        <v>23</v>
      </c>
      <c r="CP443" s="6">
        <f>ROUNDUP(IF($A443=1,CM443/Pieņēmumi!$DO$42,IF($A443=2,CM443/Pieņēmumi!$DO$43,IF($A443=3,CM443/Pieņēmumi!$DO$44,CM443/Pieņēmumi!$DO$45))),$CP$10)</f>
        <v>1</v>
      </c>
      <c r="CQ443" s="6">
        <f t="shared" si="322"/>
        <v>23</v>
      </c>
      <c r="CR443" s="6" t="str">
        <f>IF(AND(CQ443&gt;=0,CQ443&lt;Pieņēmumi!$DO$49),0,
IF(AND(CQ443&gt;=Pieņēmumi!$DO$49,CQ443&lt;Pieņēmumi!$DO$50),"Mazs",
IF(AND(CQ443&gt;=Pieņēmumi!$DO$50,CQ443&lt;Pieņēmumi!$DO$51),"Vidējs","Liels")))</f>
        <v>Liels</v>
      </c>
      <c r="CS443" s="9">
        <f>IF(CR443="Mazs",Pieņēmumi!$DO$34*CP443,IF(CR443="Vidējs",Pieņēmumi!$DO$35*CP443,IF(CR443="Liels",Pieņēmumi!$DO$37*CP443,0)))</f>
        <v>1.7676767676767675</v>
      </c>
      <c r="CT443" s="9">
        <f>IF(CR443="Mazs",(Pieņēmumi!$DO$35-Pieņēmumi!$DO$34)*CP443,0)</f>
        <v>0</v>
      </c>
      <c r="CU443" s="6">
        <f t="shared" si="323"/>
        <v>441</v>
      </c>
      <c r="CV443" s="6">
        <f t="shared" si="324"/>
        <v>19</v>
      </c>
      <c r="CW443" s="2">
        <f t="shared" si="325"/>
        <v>23.210526315789473</v>
      </c>
      <c r="CX443" t="str">
        <f t="shared" si="326"/>
        <v>Vidējā</v>
      </c>
    </row>
    <row r="444" spans="1:102" x14ac:dyDescent="0.25">
      <c r="A444" s="5">
        <v>3</v>
      </c>
      <c r="B444" s="23">
        <v>0.26117735548415155</v>
      </c>
      <c r="C444">
        <v>48</v>
      </c>
      <c r="D444">
        <v>2</v>
      </c>
      <c r="E444" s="2">
        <f t="shared" si="343"/>
        <v>24</v>
      </c>
      <c r="F444" s="6">
        <f>ROUNDUP(IF($A444=1,C444/Pieņēmumi!$B$39,IF($A444=2,C444/Pieņēmumi!$B$40,IF($A444=3,C444/Pieņēmumi!$B$41,C444/Pieņēmumi!$B$42))),$F$10)</f>
        <v>3</v>
      </c>
      <c r="G444" s="6">
        <f t="shared" si="311"/>
        <v>16</v>
      </c>
      <c r="H444" s="6" t="str">
        <f>IF(AND(G444&gt;=0,G444&lt;Pieņēmumi!$B$46),0,
IF(AND(G444&gt;= Pieņēmumi!$B$46,G444&lt;Pieņēmumi!$B$47), "Mikro",
IF(AND(G444&gt;=Pieņēmumi!$B$47,G444&lt;Pieņēmumi!$B$48), "Mazs",
IF(AND(G444&gt;=Pieņēmumi!$B$48,G444&lt;Pieņēmumi!$B$49), "Vidējs","Liels"))))</f>
        <v>Vidējs</v>
      </c>
      <c r="I444" s="9">
        <f>IF(H444="Mikro",Pieņēmumi!$B$31*F444*0.5,
IF(H444="Mazs",Pieņēmumi!$B$31*F444,
IF(H444="Vidējs",Pieņēmumi!$B$32*F444,
IF(H444="Liels",Pieņēmumi!$B$34*F444,
0))))</f>
        <v>2.4224806201550386</v>
      </c>
      <c r="J444" s="9">
        <f>IF(H444="Mikro",Pieņēmumi!$B$31*F444*0.5,0)</f>
        <v>0</v>
      </c>
      <c r="K444">
        <v>54</v>
      </c>
      <c r="L444">
        <v>3</v>
      </c>
      <c r="M444" s="2">
        <f t="shared" si="349"/>
        <v>18</v>
      </c>
      <c r="N444" s="6">
        <f>ROUNDUP(IF($A444=1,K444/Pieņēmumi!$L$39,IF($A444=2,K444/Pieņēmumi!$L$40,IF($A444=3,K444/Pieņēmumi!$L$41,K444/Pieņēmumi!$L$42))),$N$10)</f>
        <v>3</v>
      </c>
      <c r="O444" s="6">
        <f t="shared" si="312"/>
        <v>18</v>
      </c>
      <c r="P444" s="6" t="str">
        <f>IF(AND(O444&gt;=0,O444&lt;Pieņēmumi!$L$46),0,
IF(AND(O444&gt;= Pieņēmumi!$L$46,O444&lt;Pieņēmumi!$L$47), "Mikro",
IF(AND(O444&gt;=Pieņēmumi!$L$47,O444&lt;Pieņēmumi!$L$48), "Mazs",
IF(AND(O444&gt;=Pieņēmumi!$L$48,O444&lt;Pieņēmumi!$L$49), "Vidējs","Liels"))))</f>
        <v>Vidējs</v>
      </c>
      <c r="Q444" s="9">
        <f>IF(P444="Mikro",Pieņēmumi!$L$31*N444*0.5,
IF(P444="Mazs",Pieņēmumi!$L$31*N444,
IF(P444="Vidējs",Pieņēmumi!$L$32*N444,
IF(P444="Liels",Pieņēmumi!$L$34*N444,
0))))</f>
        <v>2.5193798449612408</v>
      </c>
      <c r="R444" s="9">
        <f>IF(P444="Mikro",Pieņēmumi!$L$31*N444*0.5,0)</f>
        <v>0</v>
      </c>
      <c r="S444">
        <v>49</v>
      </c>
      <c r="T444">
        <v>3</v>
      </c>
      <c r="U444" s="2">
        <f t="shared" si="345"/>
        <v>16.333333333333332</v>
      </c>
      <c r="V444" s="6">
        <f>ROUNDUP(IF($A444=1,S444/Pieņēmumi!$V$39,IF($A444=2,S444/Pieņēmumi!$V$40,IF($A444=3,S444/Pieņēmumi!$V$41,S444/Pieņēmumi!$V$42))),$V$10)</f>
        <v>3</v>
      </c>
      <c r="W444" s="6">
        <f t="shared" si="313"/>
        <v>16.333333333333332</v>
      </c>
      <c r="X444" s="6" t="str">
        <f>IF(AND(W444&gt;=0,W444&lt;Pieņēmumi!$V$46),0,
IF(AND(W444&gt;= Pieņēmumi!$V$46,W444&lt;Pieņēmumi!$V$47), "Mikro",
IF(AND(W444&gt;=Pieņēmumi!$V$47,W444&lt;Pieņēmumi!$V$48), "Mazs",
IF(AND(W444&gt;=Pieņēmumi!$V$48,W444&lt;Pieņēmumi!$V$49), "Vidējs","Liels"))))</f>
        <v>Vidējs</v>
      </c>
      <c r="Y444" s="9">
        <f>IF(X444="Mikro",Pieņēmumi!$V$31*V444*0.5,
IF(X444="Mazs",Pieņēmumi!$V$31*V444,
IF(X444="Vidējs",Pieņēmumi!$V$32*V444,
IF(X444="Liels",Pieņēmumi!$V$34*V444,
0))))</f>
        <v>2.6162790697674421</v>
      </c>
      <c r="Z444" s="9">
        <f>IF(X444="Mikro",Pieņēmumi!$V$31*V444*0.5,0)</f>
        <v>0</v>
      </c>
      <c r="AA444">
        <v>66</v>
      </c>
      <c r="AB444">
        <v>3</v>
      </c>
      <c r="AC444" s="2">
        <f t="shared" si="346"/>
        <v>22</v>
      </c>
      <c r="AD444" s="6">
        <f>ROUNDUP(IF($A444=1,AA444/Pieņēmumi!$AF$39,IF($A444=2,AA444/Pieņēmumi!$AF$40,IF($A444=3,AA444/Pieņēmumi!$AF$41,AA444/Pieņēmumi!$AF$42))),$AD$10)</f>
        <v>4</v>
      </c>
      <c r="AE444" s="6">
        <f t="shared" si="314"/>
        <v>16.5</v>
      </c>
      <c r="AF444" s="6" t="str">
        <f>IF(AND(AE444&gt;=0,AE444&lt;Pieņēmumi!$AF$46),0,
IF(AND(AE444&gt;= Pieņēmumi!$AF$46,AE444&lt;Pieņēmumi!$AF$47), "Mikro",
IF(AND(AE444&gt;=Pieņēmumi!$AF$47,AE444&lt;Pieņēmumi!$AF$48), "Mazs",
IF(AND(AE444&gt;=Pieņēmumi!$AF$48,AE444&lt;Pieņēmumi!$AF$49), "Vidējs","Liels"))))</f>
        <v>Vidējs</v>
      </c>
      <c r="AG444" s="9">
        <f>IF(AF444="Mikro",Pieņēmumi!$AF$31*AD444*0.5,
IF(AF444="Mazs",Pieņēmumi!$AF$31*AD444,
IF(AF444="Vidējs",Pieņēmumi!$AF$32*AD444,
IF(AF444="Liels",Pieņēmumi!$AF$34*AD444,
0))))</f>
        <v>4.1343669250646</v>
      </c>
      <c r="AH444" s="9">
        <f>IF(AF444="Mikro",Pieņēmumi!$AF$31*AD444*0.5,0)</f>
        <v>0</v>
      </c>
      <c r="AI444">
        <v>43</v>
      </c>
      <c r="AJ444">
        <v>2</v>
      </c>
      <c r="AK444" s="2">
        <f t="shared" si="347"/>
        <v>21.5</v>
      </c>
      <c r="AL444" s="6">
        <f>ROUNDUP(IF($A444=1,AI444/Pieņēmumi!$AR$39,IF($A444=2,AI444/Pieņēmumi!$AR$40,IF($A444=3,AI444/Pieņēmumi!$AR$41,AI444/Pieņēmumi!$AR$42))),$AL$10)</f>
        <v>2</v>
      </c>
      <c r="AM444" s="6">
        <f t="shared" si="315"/>
        <v>21.5</v>
      </c>
      <c r="AN444" s="6" t="str">
        <f>IF(AND(AM444&gt;=0,AM444&lt;Pieņēmumi!$AR$46),0,
IF(AND(AM444&gt;= Pieņēmumi!$AR$46,AM444&lt;Pieņēmumi!$AR$47), "Mikro",
IF(AND(AM444&gt;=Pieņēmumi!$AR$47,AM444&lt;Pieņēmumi!$AR$48), "Mazs",
IF(AND(AM444&gt;=Pieņēmumi!$AR$48,AM444&lt;Pieņēmumi!$AR$49), "Vidējs","Liels"))))</f>
        <v>Liels</v>
      </c>
      <c r="AO444" s="9">
        <f>IF(AN444="Mikro",Pieņēmumi!$AR$31*AL444*0.5,
IF(AN444="Mazs",Pieņēmumi!$AR$31*AL444,
IF(AN444="Vidējs",Pieņēmumi!$AR$32*AL444,
IF(AN444="Liels",Pieņēmumi!$AR$34*AL444,
0))))</f>
        <v>2.7417027417027415</v>
      </c>
      <c r="AP444" s="9">
        <f>IF(AN444="Mikro",Pieņēmumi!$AR$31*AL444*0.5,0)</f>
        <v>0</v>
      </c>
      <c r="AQ444">
        <v>50</v>
      </c>
      <c r="AR444">
        <v>3</v>
      </c>
      <c r="AS444" s="2">
        <f t="shared" si="350"/>
        <v>16.666666666666668</v>
      </c>
      <c r="AT444" s="6">
        <f>ROUNDUP(IF($A444=1,AQ444/Pieņēmumi!$BC$39,IF($A444=2,AQ444/Pieņēmumi!$BC$40,IF($A444=3,AQ444/Pieņēmumi!$BC$41,AQ444/Pieņēmumi!$BC$42))),$AT$10)</f>
        <v>2</v>
      </c>
      <c r="AU444" s="6">
        <f t="shared" si="316"/>
        <v>25</v>
      </c>
      <c r="AV444" s="6" t="str">
        <f>IF(AND(AU444&gt;=0,AU444&lt;Pieņēmumi!$BC$46),0,
IF(AND(AU444&gt;= Pieņēmumi!$BC$46,AU444&lt;Pieņēmumi!$BC$47), "Mikro",
IF(AND(AU444&gt;=Pieņēmumi!$BC$47,AU444&lt;Pieņēmumi!$BC$48), "Mazs",
IF(AND(AU444&gt;=Pieņēmumi!$BC$48,AU444&lt;Pieņēmumi!$BC$49), "Vidējs","Liels"))))</f>
        <v>Liels</v>
      </c>
      <c r="AW444" s="9">
        <f>IF(AV444="Mikro",Pieņēmumi!$BC$31*AT444*0.5,
IF(AV444="Mazs",Pieņēmumi!$BC$31*AT444,
IF(AV444="Vidējs",Pieņēmumi!$BC$32*AT444,
IF(AV444="Liels",Pieņēmumi!$BC$34*AT444,
0))))</f>
        <v>3.0303030303030303</v>
      </c>
      <c r="AX444" s="9">
        <f>IF(AV444="Mikro",Pieņēmumi!$BC$31*AT444*0.5,0)</f>
        <v>0</v>
      </c>
      <c r="AY444">
        <v>48</v>
      </c>
      <c r="AZ444">
        <v>3</v>
      </c>
      <c r="BA444" s="2">
        <f t="shared" si="348"/>
        <v>16</v>
      </c>
      <c r="BB444" s="6">
        <f>ROUNDUP(IF($A444=1,AY444/Pieņēmumi!$BN$39,IF($A444=2,AY444/Pieņēmumi!$BN$40,IF($A444=3,AY444/Pieņēmumi!$BN$41,AY444/Pieņēmumi!$BN$42))),$BB$10)</f>
        <v>2</v>
      </c>
      <c r="BC444" s="6">
        <f t="shared" si="317"/>
        <v>24</v>
      </c>
      <c r="BD444" s="6" t="str">
        <f>IF(AND(BC444&gt;=0,BC444&lt;Pieņēmumi!$BN$46),0,
IF(AND(BC444&gt;= Pieņēmumi!$BN$46,BC444&lt;Pieņēmumi!$BN$47), "Mikro",
IF(AND(BC444&gt;=Pieņēmumi!$BN$47,BC444&lt;Pieņēmumi!$BN$48), "Mazs",
IF(AND(BC444&gt;=Pieņēmumi!$BN$48,BC444&lt;Pieņēmumi!$BN$49), "Vidējs","Liels"))))</f>
        <v>Liels</v>
      </c>
      <c r="BE444" s="9">
        <f>IF(BD444="Mikro",Pieņēmumi!$BN$31*BB444*0.5,
IF(BD444="Mazs",Pieņēmumi!$BN$31*BB444,
IF(BD444="Vidējs",Pieņēmumi!$BN$32*BB444,
IF(BD444="Liels",Pieņēmumi!$BN$34*BB444,
0))))</f>
        <v>3.1746031746031744</v>
      </c>
      <c r="BF444" s="9">
        <f>IF(BD444="Mikro",Pieņēmumi!$BN$31*BB444*0.5,0)</f>
        <v>0</v>
      </c>
      <c r="BG444">
        <v>27</v>
      </c>
      <c r="BH444">
        <v>2</v>
      </c>
      <c r="BI444" s="2">
        <f t="shared" si="351"/>
        <v>13.5</v>
      </c>
      <c r="BJ444" s="6">
        <f>ROUNDUP(IF($A444=1,BG444/Pieņēmumi!$BY$39,IF($A444=2,BG444/Pieņēmumi!$BY$40,IF($A444=3,BG444/Pieņēmumi!$BY$41,BG444/Pieņēmumi!$BY$42))),$BJ$10)</f>
        <v>2</v>
      </c>
      <c r="BK444" s="6">
        <f t="shared" si="318"/>
        <v>13.5</v>
      </c>
      <c r="BL444" s="6" t="str">
        <f>IF(AND(BK444&gt;=0,BK444&lt;Pieņēmumi!$BY$46),0,
IF(AND(BK444&gt;= Pieņēmumi!$BY$46,BK444&lt;Pieņēmumi!$BY$47), "Mikro",
IF(AND(BK444&gt;=Pieņēmumi!$BY$47,BK444&lt;Pieņēmumi!$BY$48), "Mazs",
IF(AND(BK444&gt;=Pieņēmumi!$BY$48,BK444&lt;Pieņēmumi!$BY$49), "Vidējs","Liels"))))</f>
        <v>Vidējs</v>
      </c>
      <c r="BM444" s="9">
        <f>IF(BL444="Mikro",Pieņēmumi!$BY$31*BJ444*0.5,
IF(BL444="Mazs",Pieņēmumi!$BY$31*BJ444,
IF(BL444="Vidējs",Pieņēmumi!$BY$32*BJ444,
IF(BL444="Liels",Pieņēmumi!$BY$34*BJ444,
0))))</f>
        <v>2.5839793281653747</v>
      </c>
      <c r="BN444" s="9">
        <f>IF(BL444="Mikro",Pieņēmumi!$BY$31*BJ444*0.5,0)</f>
        <v>0</v>
      </c>
      <c r="BO444">
        <v>23</v>
      </c>
      <c r="BP444">
        <v>1</v>
      </c>
      <c r="BQ444" s="2">
        <f t="shared" si="341"/>
        <v>23</v>
      </c>
      <c r="BR444" s="6">
        <f>ROUNDUP(IF($A444=1,BO444/Pieņēmumi!$CJ$39,IF($A444=2,BO444/Pieņēmumi!$CJ$40,IF($A444=3,BO444/Pieņēmumi!$CJ$41,BO444/Pieņēmumi!$CJ$42))),$BR$10)</f>
        <v>1</v>
      </c>
      <c r="BS444" s="6">
        <f t="shared" si="319"/>
        <v>23</v>
      </c>
      <c r="BT444" s="6" t="str">
        <f>IF(AND(BS444&gt;=0,BS444&lt;Pieņēmumi!$CJ$46),0,
IF(AND(BS444&gt;= Pieņēmumi!$CJ$46,BS444&lt;Pieņēmumi!$CJ$47), "Mikro",
IF(AND(BS444&gt;=Pieņēmumi!$CJ$47,BS444&lt;Pieņēmumi!$CJ$48), "Mazs",
IF(AND(BS444&gt;=Pieņēmumi!$CJ$48,BS444&lt;Pieņēmumi!$CJ$49), "Vidējs","Liels"))))</f>
        <v>Liels</v>
      </c>
      <c r="BU444" s="9">
        <f>IF(BT444="Mikro",Pieņēmumi!$CJ$31*BR444*0.5,
IF(BT444="Mazs",Pieņēmumi!$CJ$31*BR444,
IF(BT444="Vidējs",Pieņēmumi!$CJ$32*BR444,
IF(BT444="Liels",Pieņēmumi!$CJ$34*BR444,
0))))</f>
        <v>1.6955266955266954</v>
      </c>
      <c r="BV444" s="9">
        <f>IF(BT444="Mikro",Pieņēmumi!$CJ$31*BR444*0.5,0)</f>
        <v>0</v>
      </c>
      <c r="BW444">
        <v>0</v>
      </c>
      <c r="BX444">
        <v>0</v>
      </c>
      <c r="BY444" s="2">
        <v>0</v>
      </c>
      <c r="BZ444" s="6">
        <f>ROUNDUP(IF($A444=1,BW444/Pieņēmumi!$CU$42,IF($A444=2,BW444/Pieņēmumi!$CU$43,IF($A444=3,BW444/Pieņēmumi!$CU$44,BW444/Pieņēmumi!$CU$45))),$CH$10)</f>
        <v>0</v>
      </c>
      <c r="CA444" s="6">
        <f t="shared" si="320"/>
        <v>0</v>
      </c>
      <c r="CB444" s="6">
        <f>IF(AND(CA444&gt;=0,CA444&lt;Pieņēmumi!$CU$49),0,
IF(AND(CA444&gt;=Pieņēmumi!$CU$49,CA444&lt;Pieņēmumi!$CU$50),"Mazs",
IF(AND(CA444&gt;=Pieņēmumi!$CU$50,CA444&lt;Pieņēmumi!$CU$51),"Vidējs","Liels")))</f>
        <v>0</v>
      </c>
      <c r="CC444" s="9">
        <f>IF(CB444="Mazs",Pieņēmumi!$CU$34*BZ444,IF(CB444="Vidējs",Pieņēmumi!$CU$35*BZ444,IF(CB444="Liels",Pieņēmumi!$CU$37*BZ444,0)))</f>
        <v>0</v>
      </c>
      <c r="CD444" s="9">
        <f>IF(CB444="Mazs",(Pieņēmumi!$CU$35-Pieņēmumi!$CU$34)*BZ444,0)</f>
        <v>0</v>
      </c>
      <c r="CE444">
        <v>0</v>
      </c>
      <c r="CF444">
        <v>0</v>
      </c>
      <c r="CG444" s="2">
        <v>0</v>
      </c>
      <c r="CH444" s="6">
        <f>ROUNDUP(IF($A444=1,CE444/Pieņēmumi!$DE$42,IF($A444=2,CE444/Pieņēmumi!$DE$43,IF($A444=3,CE444/Pieņēmumi!$DE$44,CE444/Pieņēmumi!$DE$45))),$CH$10)</f>
        <v>0</v>
      </c>
      <c r="CI444" s="6">
        <f t="shared" si="321"/>
        <v>0</v>
      </c>
      <c r="CJ444" s="6">
        <f>IF(AND(CI444&gt;=0,CI444&lt;Pieņēmumi!$DE$49),0,
IF(AND(CI444&gt;=Pieņēmumi!$DE$49,CI444&lt;Pieņēmumi!$DE$50),"Mazs",
IF(AND(CI444&gt;=Pieņēmumi!$DE$50,CI444&lt;Pieņēmumi!$DE$51),"Vidējs","Liels")))</f>
        <v>0</v>
      </c>
      <c r="CK444" s="9">
        <f>IF(CJ444="Mazs",Pieņēmumi!$DE$34*CH444,IF(CJ444="Vidējs",Pieņēmumi!$DE$35*CH444,IF(CJ444="Liels",Pieņēmumi!$DE$37*CH444,0)))</f>
        <v>0</v>
      </c>
      <c r="CL444" s="9">
        <f>IF(CJ444="Mazs",(Pieņēmumi!$DE$35-Pieņēmumi!$DE$34)*CH444,0)</f>
        <v>0</v>
      </c>
      <c r="CM444">
        <v>0</v>
      </c>
      <c r="CN444">
        <v>0</v>
      </c>
      <c r="CO444" s="2">
        <v>0</v>
      </c>
      <c r="CP444" s="6">
        <f>ROUNDUP(IF($A444=1,CM444/Pieņēmumi!$DO$42,IF($A444=2,CM444/Pieņēmumi!$DO$43,IF($A444=3,CM444/Pieņēmumi!$DO$44,CM444/Pieņēmumi!$DO$45))),$CP$10)</f>
        <v>0</v>
      </c>
      <c r="CQ444" s="6">
        <f t="shared" si="322"/>
        <v>0</v>
      </c>
      <c r="CR444" s="6">
        <f>IF(AND(CQ444&gt;=0,CQ444&lt;Pieņēmumi!$DO$49),0,
IF(AND(CQ444&gt;=Pieņēmumi!$DO$49,CQ444&lt;Pieņēmumi!$DO$50),"Mazs",
IF(AND(CQ444&gt;=Pieņēmumi!$DO$50,CQ444&lt;Pieņēmumi!$DO$51),"Vidējs","Liels")))</f>
        <v>0</v>
      </c>
      <c r="CS444" s="9">
        <f>IF(CR444="Mazs",Pieņēmumi!$DO$34*CP444,IF(CR444="Vidējs",Pieņēmumi!$DO$35*CP444,IF(CR444="Liels",Pieņēmumi!$DO$37*CP444,0)))</f>
        <v>0</v>
      </c>
      <c r="CT444" s="9">
        <f>IF(CR444="Mazs",(Pieņēmumi!$DO$35-Pieņēmumi!$DO$34)*CP444,0)</f>
        <v>0</v>
      </c>
      <c r="CU444" s="6">
        <f t="shared" si="323"/>
        <v>408</v>
      </c>
      <c r="CV444" s="6">
        <f t="shared" si="324"/>
        <v>22</v>
      </c>
      <c r="CW444" s="2">
        <f t="shared" si="325"/>
        <v>18.545454545454547</v>
      </c>
      <c r="CX444" t="str">
        <f t="shared" si="326"/>
        <v>Vidējā</v>
      </c>
    </row>
    <row r="445" spans="1:102" x14ac:dyDescent="0.25">
      <c r="A445" s="5">
        <v>1</v>
      </c>
      <c r="B445" s="23">
        <v>0.25994428578822437</v>
      </c>
      <c r="C445">
        <v>116</v>
      </c>
      <c r="D445">
        <v>4</v>
      </c>
      <c r="E445" s="2">
        <f t="shared" si="343"/>
        <v>29</v>
      </c>
      <c r="F445" s="6">
        <f>ROUNDUP(IF($A445=1,C445/Pieņēmumi!$B$39,IF($A445=2,C445/Pieņēmumi!$B$40,IF($A445=3,C445/Pieņēmumi!$B$41,C445/Pieņēmumi!$B$42))),$F$10)</f>
        <v>6</v>
      </c>
      <c r="G445" s="6">
        <f t="shared" si="311"/>
        <v>19.333333333333332</v>
      </c>
      <c r="H445" s="6" t="str">
        <f>IF(AND(G445&gt;=0,G445&lt;Pieņēmumi!$B$46),0,
IF(AND(G445&gt;= Pieņēmumi!$B$46,G445&lt;Pieņēmumi!$B$47), "Mikro",
IF(AND(G445&gt;=Pieņēmumi!$B$47,G445&lt;Pieņēmumi!$B$48), "Mazs",
IF(AND(G445&gt;=Pieņēmumi!$B$48,G445&lt;Pieņēmumi!$B$49), "Vidējs","Liels"))))</f>
        <v>Vidējs</v>
      </c>
      <c r="I445" s="9">
        <f>IF(H445="Mikro",Pieņēmumi!$B$31*F445*0.5,
IF(H445="Mazs",Pieņēmumi!$B$31*F445,
IF(H445="Vidējs",Pieņēmumi!$B$32*F445,
IF(H445="Liels",Pieņēmumi!$B$34*F445,
0))))</f>
        <v>4.8449612403100772</v>
      </c>
      <c r="J445" s="9">
        <f>IF(H445="Mikro",Pieņēmumi!$B$31*F445*0.5,0)</f>
        <v>0</v>
      </c>
      <c r="K445">
        <v>117</v>
      </c>
      <c r="L445">
        <v>4</v>
      </c>
      <c r="M445" s="2">
        <f t="shared" si="349"/>
        <v>29.25</v>
      </c>
      <c r="N445" s="6">
        <f>ROUNDUP(IF($A445=1,K445/Pieņēmumi!$L$39,IF($A445=2,K445/Pieņēmumi!$L$40,IF($A445=3,K445/Pieņēmumi!$L$41,K445/Pieņēmumi!$L$42))),$N$10)</f>
        <v>6</v>
      </c>
      <c r="O445" s="6">
        <f t="shared" si="312"/>
        <v>19.5</v>
      </c>
      <c r="P445" s="6" t="str">
        <f>IF(AND(O445&gt;=0,O445&lt;Pieņēmumi!$L$46),0,
IF(AND(O445&gt;= Pieņēmumi!$L$46,O445&lt;Pieņēmumi!$L$47), "Mikro",
IF(AND(O445&gt;=Pieņēmumi!$L$47,O445&lt;Pieņēmumi!$L$48), "Mazs",
IF(AND(O445&gt;=Pieņēmumi!$L$48,O445&lt;Pieņēmumi!$L$49), "Vidējs","Liels"))))</f>
        <v>Vidējs</v>
      </c>
      <c r="Q445" s="9">
        <f>IF(P445="Mikro",Pieņēmumi!$L$31*N445*0.5,
IF(P445="Mazs",Pieņēmumi!$L$31*N445,
IF(P445="Vidējs",Pieņēmumi!$L$32*N445,
IF(P445="Liels",Pieņēmumi!$L$34*N445,
0))))</f>
        <v>5.0387596899224816</v>
      </c>
      <c r="R445" s="9">
        <f>IF(P445="Mikro",Pieņēmumi!$L$31*N445*0.5,0)</f>
        <v>0</v>
      </c>
      <c r="S445">
        <v>140</v>
      </c>
      <c r="T445">
        <v>5</v>
      </c>
      <c r="U445" s="2">
        <f t="shared" si="345"/>
        <v>28</v>
      </c>
      <c r="V445" s="6">
        <f>ROUNDUP(IF($A445=1,S445/Pieņēmumi!$V$39,IF($A445=2,S445/Pieņēmumi!$V$40,IF($A445=3,S445/Pieņēmumi!$V$41,S445/Pieņēmumi!$V$42))),$V$10)</f>
        <v>7</v>
      </c>
      <c r="W445" s="6">
        <f t="shared" si="313"/>
        <v>20</v>
      </c>
      <c r="X445" s="6" t="str">
        <f>IF(AND(W445&gt;=0,W445&lt;Pieņēmumi!$V$46),0,
IF(AND(W445&gt;= Pieņēmumi!$V$46,W445&lt;Pieņēmumi!$V$47), "Mikro",
IF(AND(W445&gt;=Pieņēmumi!$V$47,W445&lt;Pieņēmumi!$V$48), "Mazs",
IF(AND(W445&gt;=Pieņēmumi!$V$48,W445&lt;Pieņēmumi!$V$49), "Vidējs","Liels"))))</f>
        <v>Vidējs</v>
      </c>
      <c r="Y445" s="9">
        <f>IF(X445="Mikro",Pieņēmumi!$V$31*V445*0.5,
IF(X445="Mazs",Pieņēmumi!$V$31*V445,
IF(X445="Vidējs",Pieņēmumi!$V$32*V445,
IF(X445="Liels",Pieņēmumi!$V$34*V445,
0))))</f>
        <v>6.1046511627906987</v>
      </c>
      <c r="Z445" s="9">
        <f>IF(X445="Mikro",Pieņēmumi!$V$31*V445*0.5,0)</f>
        <v>0</v>
      </c>
      <c r="AA445">
        <v>116</v>
      </c>
      <c r="AB445">
        <v>4</v>
      </c>
      <c r="AC445" s="2">
        <f t="shared" si="346"/>
        <v>29</v>
      </c>
      <c r="AD445" s="6">
        <f>ROUNDUP(IF($A445=1,AA445/Pieņēmumi!$AF$39,IF($A445=2,AA445/Pieņēmumi!$AF$40,IF($A445=3,AA445/Pieņēmumi!$AF$41,AA445/Pieņēmumi!$AF$42))),$AD$10)</f>
        <v>6</v>
      </c>
      <c r="AE445" s="6">
        <f t="shared" si="314"/>
        <v>19.333333333333332</v>
      </c>
      <c r="AF445" s="6" t="str">
        <f>IF(AND(AE445&gt;=0,AE445&lt;Pieņēmumi!$AF$46),0,
IF(AND(AE445&gt;= Pieņēmumi!$AF$46,AE445&lt;Pieņēmumi!$AF$47), "Mikro",
IF(AND(AE445&gt;=Pieņēmumi!$AF$47,AE445&lt;Pieņēmumi!$AF$48), "Mazs",
IF(AND(AE445&gt;=Pieņēmumi!$AF$48,AE445&lt;Pieņēmumi!$AF$49), "Vidējs","Liels"))))</f>
        <v>Vidējs</v>
      </c>
      <c r="AG445" s="9">
        <f>IF(AF445="Mikro",Pieņēmumi!$AF$31*AD445*0.5,
IF(AF445="Mazs",Pieņēmumi!$AF$31*AD445,
IF(AF445="Vidējs",Pieņēmumi!$AF$32*AD445,
IF(AF445="Liels",Pieņēmumi!$AF$34*AD445,
0))))</f>
        <v>6.2015503875968996</v>
      </c>
      <c r="AH445" s="9">
        <f>IF(AF445="Mikro",Pieņēmumi!$AF$31*AD445*0.5,0)</f>
        <v>0</v>
      </c>
      <c r="AI445">
        <v>129</v>
      </c>
      <c r="AJ445">
        <v>5</v>
      </c>
      <c r="AK445" s="2">
        <f t="shared" si="347"/>
        <v>25.8</v>
      </c>
      <c r="AL445" s="6">
        <f>ROUNDUP(IF($A445=1,AI445/Pieņēmumi!$AR$39,IF($A445=2,AI445/Pieņēmumi!$AR$40,IF($A445=3,AI445/Pieņēmumi!$AR$41,AI445/Pieņēmumi!$AR$42))),$AL$10)</f>
        <v>6</v>
      </c>
      <c r="AM445" s="6">
        <f t="shared" si="315"/>
        <v>21.5</v>
      </c>
      <c r="AN445" s="6" t="str">
        <f>IF(AND(AM445&gt;=0,AM445&lt;Pieņēmumi!$AR$46),0,
IF(AND(AM445&gt;= Pieņēmumi!$AR$46,AM445&lt;Pieņēmumi!$AR$47), "Mikro",
IF(AND(AM445&gt;=Pieņēmumi!$AR$47,AM445&lt;Pieņēmumi!$AR$48), "Mazs",
IF(AND(AM445&gt;=Pieņēmumi!$AR$48,AM445&lt;Pieņēmumi!$AR$49), "Vidējs","Liels"))))</f>
        <v>Liels</v>
      </c>
      <c r="AO445" s="9">
        <f>IF(AN445="Mikro",Pieņēmumi!$AR$31*AL445*0.5,
IF(AN445="Mazs",Pieņēmumi!$AR$31*AL445,
IF(AN445="Vidējs",Pieņēmumi!$AR$32*AL445,
IF(AN445="Liels",Pieņēmumi!$AR$34*AL445,
0))))</f>
        <v>8.2251082251082241</v>
      </c>
      <c r="AP445" s="9">
        <f>IF(AN445="Mikro",Pieņēmumi!$AR$31*AL445*0.5,0)</f>
        <v>0</v>
      </c>
      <c r="AQ445">
        <v>144</v>
      </c>
      <c r="AR445">
        <v>5</v>
      </c>
      <c r="AS445" s="2">
        <f t="shared" si="350"/>
        <v>28.8</v>
      </c>
      <c r="AT445" s="6">
        <f>ROUNDUP(IF($A445=1,AQ445/Pieņēmumi!$BC$39,IF($A445=2,AQ445/Pieņēmumi!$BC$40,IF($A445=3,AQ445/Pieņēmumi!$BC$41,AQ445/Pieņēmumi!$BC$42))),$AT$10)</f>
        <v>6</v>
      </c>
      <c r="AU445" s="6">
        <f t="shared" si="316"/>
        <v>24</v>
      </c>
      <c r="AV445" s="6" t="str">
        <f>IF(AND(AU445&gt;=0,AU445&lt;Pieņēmumi!$BC$46),0,
IF(AND(AU445&gt;= Pieņēmumi!$BC$46,AU445&lt;Pieņēmumi!$BC$47), "Mikro",
IF(AND(AU445&gt;=Pieņēmumi!$BC$47,AU445&lt;Pieņēmumi!$BC$48), "Mazs",
IF(AND(AU445&gt;=Pieņēmumi!$BC$48,AU445&lt;Pieņēmumi!$BC$49), "Vidējs","Liels"))))</f>
        <v>Liels</v>
      </c>
      <c r="AW445" s="9">
        <f>IF(AV445="Mikro",Pieņēmumi!$BC$31*AT445*0.5,
IF(AV445="Mazs",Pieņēmumi!$BC$31*AT445,
IF(AV445="Vidējs",Pieņēmumi!$BC$32*AT445,
IF(AV445="Liels",Pieņēmumi!$BC$34*AT445,
0))))</f>
        <v>9.0909090909090899</v>
      </c>
      <c r="AX445" s="9">
        <f>IF(AV445="Mikro",Pieņēmumi!$BC$31*AT445*0.5,0)</f>
        <v>0</v>
      </c>
      <c r="AY445">
        <v>123</v>
      </c>
      <c r="AZ445">
        <v>5</v>
      </c>
      <c r="BA445" s="2">
        <f t="shared" si="348"/>
        <v>24.6</v>
      </c>
      <c r="BB445" s="6">
        <f>ROUNDUP(IF($A445=1,AY445/Pieņēmumi!$BN$39,IF($A445=2,AY445/Pieņēmumi!$BN$40,IF($A445=3,AY445/Pieņēmumi!$BN$41,AY445/Pieņēmumi!$BN$42))),$BB$10)</f>
        <v>5</v>
      </c>
      <c r="BC445" s="6">
        <f t="shared" si="317"/>
        <v>24.6</v>
      </c>
      <c r="BD445" s="6" t="str">
        <f>IF(AND(BC445&gt;=0,BC445&lt;Pieņēmumi!$BN$46),0,
IF(AND(BC445&gt;= Pieņēmumi!$BN$46,BC445&lt;Pieņēmumi!$BN$47), "Mikro",
IF(AND(BC445&gt;=Pieņēmumi!$BN$47,BC445&lt;Pieņēmumi!$BN$48), "Mazs",
IF(AND(BC445&gt;=Pieņēmumi!$BN$48,BC445&lt;Pieņēmumi!$BN$49), "Vidējs","Liels"))))</f>
        <v>Liels</v>
      </c>
      <c r="BE445" s="9">
        <f>IF(BD445="Mikro",Pieņēmumi!$BN$31*BB445*0.5,
IF(BD445="Mazs",Pieņēmumi!$BN$31*BB445,
IF(BD445="Vidējs",Pieņēmumi!$BN$32*BB445,
IF(BD445="Liels",Pieņēmumi!$BN$34*BB445,
0))))</f>
        <v>7.9365079365079358</v>
      </c>
      <c r="BF445" s="9">
        <f>IF(BD445="Mikro",Pieņēmumi!$BN$31*BB445*0.5,0)</f>
        <v>0</v>
      </c>
      <c r="BG445">
        <v>88</v>
      </c>
      <c r="BH445">
        <v>4</v>
      </c>
      <c r="BI445" s="2">
        <f t="shared" si="351"/>
        <v>22</v>
      </c>
      <c r="BJ445" s="6">
        <f>ROUNDUP(IF($A445=1,BG445/Pieņēmumi!$BY$39,IF($A445=2,BG445/Pieņēmumi!$BY$40,IF($A445=3,BG445/Pieņēmumi!$BY$41,BG445/Pieņēmumi!$BY$42))),$BJ$10)</f>
        <v>4</v>
      </c>
      <c r="BK445" s="6">
        <f t="shared" si="318"/>
        <v>22</v>
      </c>
      <c r="BL445" s="6" t="str">
        <f>IF(AND(BK445&gt;=0,BK445&lt;Pieņēmumi!$BY$46),0,
IF(AND(BK445&gt;= Pieņēmumi!$BY$46,BK445&lt;Pieņēmumi!$BY$47), "Mikro",
IF(AND(BK445&gt;=Pieņēmumi!$BY$47,BK445&lt;Pieņēmumi!$BY$48), "Mazs",
IF(AND(BK445&gt;=Pieņēmumi!$BY$48,BK445&lt;Pieņēmumi!$BY$49), "Vidējs","Liels"))))</f>
        <v>Liels</v>
      </c>
      <c r="BM445" s="9">
        <f>IF(BL445="Mikro",Pieņēmumi!$BY$31*BJ445*0.5,
IF(BL445="Mazs",Pieņēmumi!$BY$31*BJ445,
IF(BL445="Vidējs",Pieņēmumi!$BY$32*BJ445,
IF(BL445="Liels",Pieņēmumi!$BY$34*BJ445,
0))))</f>
        <v>6.6378066378066372</v>
      </c>
      <c r="BN445" s="9">
        <f>IF(BL445="Mikro",Pieņēmumi!$BY$31*BJ445*0.5,0)</f>
        <v>0</v>
      </c>
      <c r="BO445">
        <v>107</v>
      </c>
      <c r="BP445">
        <v>4</v>
      </c>
      <c r="BQ445" s="2">
        <f t="shared" si="341"/>
        <v>26.75</v>
      </c>
      <c r="BR445" s="6">
        <f>ROUNDUP(IF($A445=1,BO445/Pieņēmumi!$CJ$39,IF($A445=2,BO445/Pieņēmumi!$CJ$40,IF($A445=3,BO445/Pieņēmumi!$CJ$41,BO445/Pieņēmumi!$CJ$42))),$BR$10)</f>
        <v>5</v>
      </c>
      <c r="BS445" s="6">
        <f t="shared" si="319"/>
        <v>21.4</v>
      </c>
      <c r="BT445" s="6" t="str">
        <f>IF(AND(BS445&gt;=0,BS445&lt;Pieņēmumi!$CJ$46),0,
IF(AND(BS445&gt;= Pieņēmumi!$CJ$46,BS445&lt;Pieņēmumi!$CJ$47), "Mikro",
IF(AND(BS445&gt;=Pieņēmumi!$CJ$47,BS445&lt;Pieņēmumi!$CJ$48), "Mazs",
IF(AND(BS445&gt;=Pieņēmumi!$CJ$48,BS445&lt;Pieņēmumi!$CJ$49), "Vidējs","Liels"))))</f>
        <v>Liels</v>
      </c>
      <c r="BU445" s="9">
        <f>IF(BT445="Mikro",Pieņēmumi!$CJ$31*BR445*0.5,
IF(BT445="Mazs",Pieņēmumi!$CJ$31*BR445,
IF(BT445="Vidējs",Pieņēmumi!$CJ$32*BR445,
IF(BT445="Liels",Pieņēmumi!$CJ$34*BR445,
0))))</f>
        <v>8.4776334776334767</v>
      </c>
      <c r="BV445" s="9">
        <f>IF(BT445="Mikro",Pieņēmumi!$CJ$31*BR445*0.5,0)</f>
        <v>0</v>
      </c>
      <c r="BW445">
        <v>55</v>
      </c>
      <c r="BX445">
        <v>2</v>
      </c>
      <c r="BY445" s="2">
        <f>BW445/BX445</f>
        <v>27.5</v>
      </c>
      <c r="BZ445" s="6">
        <f>ROUNDUP(IF($A445=1,BW445/Pieņēmumi!$CU$42,IF($A445=2,BW445/Pieņēmumi!$CU$43,IF($A445=3,BW445/Pieņēmumi!$CU$44,BW445/Pieņēmumi!$CU$45))),$CH$10)</f>
        <v>3</v>
      </c>
      <c r="CA445" s="6">
        <f t="shared" si="320"/>
        <v>18.333333333333332</v>
      </c>
      <c r="CB445" s="6" t="str">
        <f>IF(AND(CA445&gt;=0,CA445&lt;Pieņēmumi!$CU$49),0,
IF(AND(CA445&gt;=Pieņēmumi!$CU$49,CA445&lt;Pieņēmumi!$CU$50),"Mazs",
IF(AND(CA445&gt;=Pieņēmumi!$CU$50,CA445&lt;Pieņēmumi!$CU$51),"Vidējs","Liels")))</f>
        <v>Vidējs</v>
      </c>
      <c r="CC445" s="9">
        <f>IF(CB445="Mazs",Pieņēmumi!$CU$34*BZ445,IF(CB445="Vidējs",Pieņēmumi!$CU$35*BZ445,IF(CB445="Liels",Pieņēmumi!$CU$37*BZ445,0)))</f>
        <v>4.166666666666667</v>
      </c>
      <c r="CD445" s="9">
        <f>IF(CB445="Mazs",(Pieņēmumi!$CU$35-Pieņēmumi!$CU$34)*BZ445,0)</f>
        <v>0</v>
      </c>
      <c r="CE445">
        <v>70</v>
      </c>
      <c r="CF445">
        <v>3</v>
      </c>
      <c r="CG445" s="2">
        <f>CE445/CF445</f>
        <v>23.333333333333332</v>
      </c>
      <c r="CH445" s="6">
        <f>ROUNDUP(IF($A445=1,CE445/Pieņēmumi!$DE$42,IF($A445=2,CE445/Pieņēmumi!$DE$43,IF($A445=3,CE445/Pieņēmumi!$DE$44,CE445/Pieņēmumi!$DE$45))),$CH$10)</f>
        <v>3</v>
      </c>
      <c r="CI445" s="6">
        <f t="shared" si="321"/>
        <v>23.333333333333332</v>
      </c>
      <c r="CJ445" s="6" t="str">
        <f>IF(AND(CI445&gt;=0,CI445&lt;Pieņēmumi!$DE$49),0,
IF(AND(CI445&gt;=Pieņēmumi!$DE$49,CI445&lt;Pieņēmumi!$DE$50),"Mazs",
IF(AND(CI445&gt;=Pieņēmumi!$DE$50,CI445&lt;Pieņēmumi!$DE$51),"Vidējs","Liels")))</f>
        <v>Liels</v>
      </c>
      <c r="CK445" s="9">
        <f>IF(CJ445="Mazs",Pieņēmumi!$DE$34*CH445,IF(CJ445="Vidējs",Pieņēmumi!$DE$35*CH445,IF(CJ445="Liels",Pieņēmumi!$DE$37*CH445,0)))</f>
        <v>5.3030303030303028</v>
      </c>
      <c r="CL445" s="9">
        <f>IF(CJ445="Mazs",(Pieņēmumi!$DE$35-Pieņēmumi!$DE$34)*CH445,0)</f>
        <v>0</v>
      </c>
      <c r="CM445">
        <v>55</v>
      </c>
      <c r="CN445">
        <v>2</v>
      </c>
      <c r="CO445" s="2">
        <f>CM445/CN445</f>
        <v>27.5</v>
      </c>
      <c r="CP445" s="6">
        <f>ROUNDUP(IF($A445=1,CM445/Pieņēmumi!$DO$42,IF($A445=2,CM445/Pieņēmumi!$DO$43,IF($A445=3,CM445/Pieņēmumi!$DO$44,CM445/Pieņēmumi!$DO$45))),$CP$10)</f>
        <v>3</v>
      </c>
      <c r="CQ445" s="6">
        <f t="shared" si="322"/>
        <v>18.333333333333332</v>
      </c>
      <c r="CR445" s="6" t="str">
        <f>IF(AND(CQ445&gt;=0,CQ445&lt;Pieņēmumi!$DO$49),0,
IF(AND(CQ445&gt;=Pieņēmumi!$DO$49,CQ445&lt;Pieņēmumi!$DO$50),"Mazs",
IF(AND(CQ445&gt;=Pieņēmumi!$DO$50,CQ445&lt;Pieņēmumi!$DO$51),"Vidējs","Liels")))</f>
        <v>Vidējs</v>
      </c>
      <c r="CS445" s="9">
        <f>IF(CR445="Mazs",Pieņēmumi!$DO$34*CP445,IF(CR445="Vidējs",Pieņēmumi!$DO$35*CP445,IF(CR445="Liels",Pieņēmumi!$DO$37*CP445,0)))</f>
        <v>4.166666666666667</v>
      </c>
      <c r="CT445" s="9">
        <f>IF(CR445="Mazs",(Pieņēmumi!$DO$35-Pieņēmumi!$DO$34)*CP445,0)</f>
        <v>0</v>
      </c>
      <c r="CU445" s="6">
        <f t="shared" si="323"/>
        <v>1260</v>
      </c>
      <c r="CV445" s="6">
        <f t="shared" si="324"/>
        <v>47</v>
      </c>
      <c r="CW445" s="2">
        <f t="shared" si="325"/>
        <v>26.808510638297872</v>
      </c>
      <c r="CX445" t="str">
        <f t="shared" si="326"/>
        <v>Lielā</v>
      </c>
    </row>
    <row r="446" spans="1:102" x14ac:dyDescent="0.25">
      <c r="A446" s="5">
        <v>3</v>
      </c>
      <c r="B446" s="23">
        <v>0.25992448071077923</v>
      </c>
      <c r="C446">
        <v>7</v>
      </c>
      <c r="D446">
        <v>1</v>
      </c>
      <c r="E446" s="2">
        <f t="shared" si="343"/>
        <v>7</v>
      </c>
      <c r="F446" s="6">
        <f>ROUNDUP(IF($A446=1,C446/Pieņēmumi!$B$39,IF($A446=2,C446/Pieņēmumi!$B$40,IF($A446=3,C446/Pieņēmumi!$B$41,C446/Pieņēmumi!$B$42))),$F$10)</f>
        <v>1</v>
      </c>
      <c r="G446" s="6">
        <f t="shared" si="311"/>
        <v>7</v>
      </c>
      <c r="H446" s="6" t="str">
        <f>IF(AND(G446&gt;=0,G446&lt;Pieņēmumi!$B$46),0,
IF(AND(G446&gt;= Pieņēmumi!$B$46,G446&lt;Pieņēmumi!$B$47), "Mikro",
IF(AND(G446&gt;=Pieņēmumi!$B$47,G446&lt;Pieņēmumi!$B$48), "Mazs",
IF(AND(G446&gt;=Pieņēmumi!$B$48,G446&lt;Pieņēmumi!$B$49), "Vidējs","Liels"))))</f>
        <v>Mikro</v>
      </c>
      <c r="I446" s="9">
        <f>IF(H446="Mikro",Pieņēmumi!$B$31*F446*0.5,
IF(H446="Mazs",Pieņēmumi!$B$31*F446,
IF(H446="Vidējs",Pieņēmumi!$B$32*F446,
IF(H446="Liels",Pieņēmumi!$B$34*F446,
0))))</f>
        <v>0.35792094615624032</v>
      </c>
      <c r="J446" s="9">
        <f>IF(H446="Mikro",Pieņēmumi!$B$31*F446*0.5,0)</f>
        <v>0.35792094615624032</v>
      </c>
      <c r="K446">
        <v>10</v>
      </c>
      <c r="L446">
        <v>1</v>
      </c>
      <c r="M446" s="2">
        <f t="shared" si="349"/>
        <v>10</v>
      </c>
      <c r="N446" s="6">
        <f>ROUNDUP(IF($A446=1,K446/Pieņēmumi!$L$39,IF($A446=2,K446/Pieņēmumi!$L$40,IF($A446=3,K446/Pieņēmumi!$L$41,K446/Pieņēmumi!$L$42))),$N$10)</f>
        <v>1</v>
      </c>
      <c r="O446" s="6">
        <f t="shared" si="312"/>
        <v>10</v>
      </c>
      <c r="P446" s="6" t="str">
        <f>IF(AND(O446&gt;=0,O446&lt;Pieņēmumi!$L$46),0,
IF(AND(O446&gt;= Pieņēmumi!$L$46,O446&lt;Pieņēmumi!$L$47), "Mikro",
IF(AND(O446&gt;=Pieņēmumi!$L$47,O446&lt;Pieņēmumi!$L$48), "Mazs",
IF(AND(O446&gt;=Pieņēmumi!$L$48,O446&lt;Pieņēmumi!$L$49), "Vidējs","Liels"))))</f>
        <v>Mazs</v>
      </c>
      <c r="Q446" s="9">
        <f>IF(P446="Mikro",Pieņēmumi!$L$31*N446*0.5,
IF(P446="Mazs",Pieņēmumi!$L$31*N446,
IF(P446="Vidējs",Pieņēmumi!$L$32*N446,
IF(P446="Liels",Pieņēmumi!$L$34*N446,
0))))</f>
        <v>0.7469654528478058</v>
      </c>
      <c r="R446" s="9">
        <f>IF(P446="Mikro",Pieņēmumi!$L$31*N446*0.5,0)</f>
        <v>0</v>
      </c>
      <c r="S446">
        <v>5</v>
      </c>
      <c r="T446">
        <v>1</v>
      </c>
      <c r="U446" s="2">
        <f t="shared" si="345"/>
        <v>5</v>
      </c>
      <c r="V446" s="6">
        <f>ROUNDUP(IF($A446=1,S446/Pieņēmumi!$V$39,IF($A446=2,S446/Pieņēmumi!$V$40,IF($A446=3,S446/Pieņēmumi!$V$41,S446/Pieņēmumi!$V$42))),$V$10)</f>
        <v>1</v>
      </c>
      <c r="W446" s="6">
        <f t="shared" si="313"/>
        <v>5</v>
      </c>
      <c r="X446" s="6" t="str">
        <f>IF(AND(W446&gt;=0,W446&lt;Pieņēmumi!$V$46),0,
IF(AND(W446&gt;= Pieņēmumi!$V$46,W446&lt;Pieņēmumi!$V$47), "Mikro",
IF(AND(W446&gt;=Pieņēmumi!$V$47,W446&lt;Pieņēmumi!$V$48), "Mazs",
IF(AND(W446&gt;=Pieņēmumi!$V$48,W446&lt;Pieņēmumi!$V$49), "Vidējs","Liels"))))</f>
        <v>Mikro</v>
      </c>
      <c r="Y446" s="9">
        <f>IF(X446="Mikro",Pieņēmumi!$V$31*V446*0.5,
IF(X446="Mazs",Pieņēmumi!$V$31*V446,
IF(X446="Vidējs",Pieņēmumi!$V$32*V446,
IF(X446="Liels",Pieņēmumi!$V$34*V446,
0))))</f>
        <v>0.38904450669156554</v>
      </c>
      <c r="Z446" s="9">
        <f>IF(X446="Mikro",Pieņēmumi!$V$31*V446*0.5,0)</f>
        <v>0.38904450669156554</v>
      </c>
      <c r="AA446">
        <v>5</v>
      </c>
      <c r="AB446">
        <v>1</v>
      </c>
      <c r="AC446" s="2">
        <f t="shared" si="346"/>
        <v>5</v>
      </c>
      <c r="AD446" s="6">
        <f>ROUNDUP(IF($A446=1,AA446/Pieņēmumi!$AF$39,IF($A446=2,AA446/Pieņēmumi!$AF$40,IF($A446=3,AA446/Pieņēmumi!$AF$41,AA446/Pieņēmumi!$AF$42))),$AD$10)</f>
        <v>1</v>
      </c>
      <c r="AE446" s="6">
        <f t="shared" si="314"/>
        <v>5</v>
      </c>
      <c r="AF446" s="6" t="str">
        <f>IF(AND(AE446&gt;=0,AE446&lt;Pieņēmumi!$AF$46),0,
IF(AND(AE446&gt;= Pieņēmumi!$AF$46,AE446&lt;Pieņēmumi!$AF$47), "Mikro",
IF(AND(AE446&gt;=Pieņēmumi!$AF$47,AE446&lt;Pieņēmumi!$AF$48), "Mazs",
IF(AND(AE446&gt;=Pieņēmumi!$AF$48,AE446&lt;Pieņēmumi!$AF$49), "Vidējs","Liels"))))</f>
        <v>Mikro</v>
      </c>
      <c r="AG446" s="9">
        <f>IF(AF446="Mikro",Pieņēmumi!$AF$31*AD446*0.5,
IF(AF446="Mazs",Pieņēmumi!$AF$31*AD446,
IF(AF446="Vidējs",Pieņēmumi!$AF$32*AD446,
IF(AF446="Liels",Pieņēmumi!$AF$34*AD446,
0))))</f>
        <v>0.42016806722689076</v>
      </c>
      <c r="AH446" s="9">
        <f>IF(AF446="Mikro",Pieņēmumi!$AF$31*AD446*0.5,0)</f>
        <v>0.42016806722689076</v>
      </c>
      <c r="AI446">
        <v>7</v>
      </c>
      <c r="AJ446">
        <v>1</v>
      </c>
      <c r="AK446" s="2">
        <f t="shared" si="347"/>
        <v>7</v>
      </c>
      <c r="AL446" s="6">
        <f>ROUNDUP(IF($A446=1,AI446/Pieņēmumi!$AR$39,IF($A446=2,AI446/Pieņēmumi!$AR$40,IF($A446=3,AI446/Pieņēmumi!$AR$41,AI446/Pieņēmumi!$AR$42))),$AL$10)</f>
        <v>1</v>
      </c>
      <c r="AM446" s="6">
        <f t="shared" si="315"/>
        <v>7</v>
      </c>
      <c r="AN446" s="6" t="str">
        <f>IF(AND(AM446&gt;=0,AM446&lt;Pieņēmumi!$AR$46),0,
IF(AND(AM446&gt;= Pieņēmumi!$AR$46,AM446&lt;Pieņēmumi!$AR$47), "Mikro",
IF(AND(AM446&gt;=Pieņēmumi!$AR$47,AM446&lt;Pieņēmumi!$AR$48), "Mazs",
IF(AND(AM446&gt;=Pieņēmumi!$AR$48,AM446&lt;Pieņēmumi!$AR$49), "Vidējs","Liels"))))</f>
        <v>Mikro</v>
      </c>
      <c r="AO446" s="9">
        <f>IF(AN446="Mikro",Pieņēmumi!$AR$31*AL446*0.5,
IF(AN446="Mazs",Pieņēmumi!$AR$31*AL446,
IF(AN446="Vidējs",Pieņēmumi!$AR$32*AL446,
IF(AN446="Liels",Pieņēmumi!$AR$34*AL446,
0))))</f>
        <v>0.45129162776221604</v>
      </c>
      <c r="AP446" s="9">
        <f>IF(AN446="Mikro",Pieņēmumi!$AR$31*AL446*0.5,0)</f>
        <v>0.45129162776221604</v>
      </c>
      <c r="AQ446">
        <v>6</v>
      </c>
      <c r="AR446">
        <v>1</v>
      </c>
      <c r="AS446" s="2">
        <f t="shared" si="350"/>
        <v>6</v>
      </c>
      <c r="AT446" s="6">
        <f>ROUNDUP(IF($A446=1,AQ446/Pieņēmumi!$BC$39,IF($A446=2,AQ446/Pieņēmumi!$BC$40,IF($A446=3,AQ446/Pieņēmumi!$BC$41,AQ446/Pieņēmumi!$BC$42))),$AT$10)</f>
        <v>1</v>
      </c>
      <c r="AU446" s="6">
        <f t="shared" si="316"/>
        <v>6</v>
      </c>
      <c r="AV446" s="6" t="str">
        <f>IF(AND(AU446&gt;=0,AU446&lt;Pieņēmumi!$BC$46),0,
IF(AND(AU446&gt;= Pieņēmumi!$BC$46,AU446&lt;Pieņēmumi!$BC$47), "Mikro",
IF(AND(AU446&gt;=Pieņēmumi!$BC$47,AU446&lt;Pieņēmumi!$BC$48), "Mazs",
IF(AND(AU446&gt;=Pieņēmumi!$BC$48,AU446&lt;Pieņēmumi!$BC$49), "Vidējs","Liels"))))</f>
        <v>Mikro</v>
      </c>
      <c r="AW446" s="9">
        <f>IF(AV446="Mikro",Pieņēmumi!$BC$31*AT446*0.5,
IF(AV446="Mazs",Pieņēmumi!$BC$31*AT446,
IF(AV446="Vidējs",Pieņēmumi!$BC$32*AT446,
IF(AV446="Liels",Pieņēmumi!$BC$34*AT446,
0))))</f>
        <v>0.48241518829754126</v>
      </c>
      <c r="AX446" s="9">
        <f>IF(AV446="Mikro",Pieņēmumi!$BC$31*AT446*0.5,0)</f>
        <v>0.48241518829754126</v>
      </c>
      <c r="AY446">
        <v>11</v>
      </c>
      <c r="AZ446">
        <v>1</v>
      </c>
      <c r="BA446" s="2">
        <f t="shared" si="348"/>
        <v>11</v>
      </c>
      <c r="BB446" s="6">
        <f>ROUNDUP(IF($A446=1,AY446/Pieņēmumi!$BN$39,IF($A446=2,AY446/Pieņēmumi!$BN$40,IF($A446=3,AY446/Pieņēmumi!$BN$41,AY446/Pieņēmumi!$BN$42))),$BB$10)</f>
        <v>1</v>
      </c>
      <c r="BC446" s="6">
        <f t="shared" si="317"/>
        <v>11</v>
      </c>
      <c r="BD446" s="6" t="str">
        <f>IF(AND(BC446&gt;=0,BC446&lt;Pieņēmumi!$BN$46),0,
IF(AND(BC446&gt;= Pieņēmumi!$BN$46,BC446&lt;Pieņēmumi!$BN$47), "Mikro",
IF(AND(BC446&gt;=Pieņēmumi!$BN$47,BC446&lt;Pieņēmumi!$BN$48), "Mazs",
IF(AND(BC446&gt;=Pieņēmumi!$BN$48,BC446&lt;Pieņēmumi!$BN$49), "Vidējs","Liels"))))</f>
        <v>Mazs</v>
      </c>
      <c r="BE446" s="9">
        <f>IF(BD446="Mikro",Pieņēmumi!$BN$31*BB446*0.5,
IF(BD446="Mazs",Pieņēmumi!$BN$31*BB446,
IF(BD446="Vidējs",Pieņēmumi!$BN$32*BB446,
IF(BD446="Liels",Pieņēmumi!$BN$34*BB446,
0))))</f>
        <v>1.0270774976657331</v>
      </c>
      <c r="BF446" s="9">
        <f>IF(BD446="Mikro",Pieņēmumi!$BN$31*BB446*0.5,0)</f>
        <v>0</v>
      </c>
      <c r="BG446">
        <v>12</v>
      </c>
      <c r="BH446">
        <v>1</v>
      </c>
      <c r="BI446" s="2">
        <f t="shared" si="351"/>
        <v>12</v>
      </c>
      <c r="BJ446" s="6">
        <f>ROUNDUP(IF($A446=1,BG446/Pieņēmumi!$BY$39,IF($A446=2,BG446/Pieņēmumi!$BY$40,IF($A446=3,BG446/Pieņēmumi!$BY$41,BG446/Pieņēmumi!$BY$42))),$BJ$10)</f>
        <v>1</v>
      </c>
      <c r="BK446" s="6">
        <f t="shared" si="318"/>
        <v>12</v>
      </c>
      <c r="BL446" s="6" t="str">
        <f>IF(AND(BK446&gt;=0,BK446&lt;Pieņēmumi!$BY$46),0,
IF(AND(BK446&gt;= Pieņēmumi!$BY$46,BK446&lt;Pieņēmumi!$BY$47), "Mikro",
IF(AND(BK446&gt;=Pieņēmumi!$BY$47,BK446&lt;Pieņēmumi!$BY$48), "Mazs",
IF(AND(BK446&gt;=Pieņēmumi!$BY$48,BK446&lt;Pieņēmumi!$BY$49), "Vidējs","Liels"))))</f>
        <v>Vidējs</v>
      </c>
      <c r="BM446" s="9">
        <f>IF(BL446="Mikro",Pieņēmumi!$BY$31*BJ446*0.5,
IF(BL446="Mazs",Pieņēmumi!$BY$31*BJ446,
IF(BL446="Vidējs",Pieņēmumi!$BY$32*BJ446,
IF(BL446="Liels",Pieņēmumi!$BY$34*BJ446,
0))))</f>
        <v>1.2919896640826873</v>
      </c>
      <c r="BN446" s="9">
        <f>IF(BL446="Mikro",Pieņēmumi!$BY$31*BJ446*0.5,0)</f>
        <v>0</v>
      </c>
      <c r="BO446">
        <v>8</v>
      </c>
      <c r="BP446">
        <v>1</v>
      </c>
      <c r="BQ446" s="2">
        <f t="shared" si="341"/>
        <v>8</v>
      </c>
      <c r="BR446" s="6">
        <f>ROUNDUP(IF($A446=1,BO446/Pieņēmumi!$CJ$39,IF($A446=2,BO446/Pieņēmumi!$CJ$40,IF($A446=3,BO446/Pieņēmumi!$CJ$41,BO446/Pieņēmumi!$CJ$42))),$BR$10)</f>
        <v>1</v>
      </c>
      <c r="BS446" s="6">
        <f t="shared" si="319"/>
        <v>8</v>
      </c>
      <c r="BT446" s="6" t="str">
        <f>IF(AND(BS446&gt;=0,BS446&lt;Pieņēmumi!$CJ$46),0,
IF(AND(BS446&gt;= Pieņēmumi!$CJ$46,BS446&lt;Pieņēmumi!$CJ$47), "Mikro",
IF(AND(BS446&gt;=Pieņēmumi!$CJ$47,BS446&lt;Pieņēmumi!$CJ$48), "Mazs",
IF(AND(BS446&gt;=Pieņēmumi!$CJ$48,BS446&lt;Pieņēmumi!$CJ$49), "Vidējs","Liels"))))</f>
        <v>Mazs</v>
      </c>
      <c r="BU446" s="9">
        <f>IF(BT446="Mikro",Pieņēmumi!$CJ$31*BR446*0.5,
IF(BT446="Mazs",Pieņēmumi!$CJ$31*BR446,
IF(BT446="Vidējs",Pieņēmumi!$CJ$32*BR446,
IF(BT446="Liels",Pieņēmumi!$CJ$34*BR446,
0))))</f>
        <v>1.0893246187363834</v>
      </c>
      <c r="BV446" s="9">
        <f>IF(BT446="Mikro",Pieņēmumi!$CJ$31*BR446*0.5,0)</f>
        <v>0</v>
      </c>
      <c r="BW446">
        <v>0</v>
      </c>
      <c r="BX446">
        <v>0</v>
      </c>
      <c r="BY446" s="2">
        <v>0</v>
      </c>
      <c r="BZ446" s="6">
        <f>ROUNDUP(IF($A446=1,BW446/Pieņēmumi!$CU$42,IF($A446=2,BW446/Pieņēmumi!$CU$43,IF($A446=3,BW446/Pieņēmumi!$CU$44,BW446/Pieņēmumi!$CU$45))),$CH$10)</f>
        <v>0</v>
      </c>
      <c r="CA446" s="6">
        <f t="shared" si="320"/>
        <v>0</v>
      </c>
      <c r="CB446" s="6">
        <f>IF(AND(CA446&gt;=0,CA446&lt;Pieņēmumi!$CU$49),0,
IF(AND(CA446&gt;=Pieņēmumi!$CU$49,CA446&lt;Pieņēmumi!$CU$50),"Mazs",
IF(AND(CA446&gt;=Pieņēmumi!$CU$50,CA446&lt;Pieņēmumi!$CU$51),"Vidējs","Liels")))</f>
        <v>0</v>
      </c>
      <c r="CC446" s="9">
        <f>IF(CB446="Mazs",Pieņēmumi!$CU$34*BZ446,IF(CB446="Vidējs",Pieņēmumi!$CU$35*BZ446,IF(CB446="Liels",Pieņēmumi!$CU$37*BZ446,0)))</f>
        <v>0</v>
      </c>
      <c r="CD446" s="9">
        <f>IF(CB446="Mazs",(Pieņēmumi!$CU$35-Pieņēmumi!$CU$34)*BZ446,0)</f>
        <v>0</v>
      </c>
      <c r="CE446">
        <v>0</v>
      </c>
      <c r="CF446">
        <v>0</v>
      </c>
      <c r="CG446" s="2">
        <v>0</v>
      </c>
      <c r="CH446" s="6">
        <f>ROUNDUP(IF($A446=1,CE446/Pieņēmumi!$DE$42,IF($A446=2,CE446/Pieņēmumi!$DE$43,IF($A446=3,CE446/Pieņēmumi!$DE$44,CE446/Pieņēmumi!$DE$45))),$CH$10)</f>
        <v>0</v>
      </c>
      <c r="CI446" s="6">
        <f t="shared" si="321"/>
        <v>0</v>
      </c>
      <c r="CJ446" s="6">
        <f>IF(AND(CI446&gt;=0,CI446&lt;Pieņēmumi!$DE$49),0,
IF(AND(CI446&gt;=Pieņēmumi!$DE$49,CI446&lt;Pieņēmumi!$DE$50),"Mazs",
IF(AND(CI446&gt;=Pieņēmumi!$DE$50,CI446&lt;Pieņēmumi!$DE$51),"Vidējs","Liels")))</f>
        <v>0</v>
      </c>
      <c r="CK446" s="9">
        <f>IF(CJ446="Mazs",Pieņēmumi!$DE$34*CH446,IF(CJ446="Vidējs",Pieņēmumi!$DE$35*CH446,IF(CJ446="Liels",Pieņēmumi!$DE$37*CH446,0)))</f>
        <v>0</v>
      </c>
      <c r="CL446" s="9">
        <f>IF(CJ446="Mazs",(Pieņēmumi!$DE$35-Pieņēmumi!$DE$34)*CH446,0)</f>
        <v>0</v>
      </c>
      <c r="CM446">
        <v>0</v>
      </c>
      <c r="CN446">
        <v>0</v>
      </c>
      <c r="CO446" s="2">
        <v>0</v>
      </c>
      <c r="CP446" s="6">
        <f>ROUNDUP(IF($A446=1,CM446/Pieņēmumi!$DO$42,IF($A446=2,CM446/Pieņēmumi!$DO$43,IF($A446=3,CM446/Pieņēmumi!$DO$44,CM446/Pieņēmumi!$DO$45))),$CP$10)</f>
        <v>0</v>
      </c>
      <c r="CQ446" s="6">
        <f t="shared" si="322"/>
        <v>0</v>
      </c>
      <c r="CR446" s="6">
        <f>IF(AND(CQ446&gt;=0,CQ446&lt;Pieņēmumi!$DO$49),0,
IF(AND(CQ446&gt;=Pieņēmumi!$DO$49,CQ446&lt;Pieņēmumi!$DO$50),"Mazs",
IF(AND(CQ446&gt;=Pieņēmumi!$DO$50,CQ446&lt;Pieņēmumi!$DO$51),"Vidējs","Liels")))</f>
        <v>0</v>
      </c>
      <c r="CS446" s="9">
        <f>IF(CR446="Mazs",Pieņēmumi!$DO$34*CP446,IF(CR446="Vidējs",Pieņēmumi!$DO$35*CP446,IF(CR446="Liels",Pieņēmumi!$DO$37*CP446,0)))</f>
        <v>0</v>
      </c>
      <c r="CT446" s="9">
        <f>IF(CR446="Mazs",(Pieņēmumi!$DO$35-Pieņēmumi!$DO$34)*CP446,0)</f>
        <v>0</v>
      </c>
      <c r="CU446" s="6">
        <f t="shared" si="323"/>
        <v>71</v>
      </c>
      <c r="CV446" s="6">
        <f t="shared" si="324"/>
        <v>9</v>
      </c>
      <c r="CW446" s="2">
        <f t="shared" si="325"/>
        <v>7.8888888888888893</v>
      </c>
      <c r="CX446" t="str">
        <f t="shared" si="326"/>
        <v>Mazā</v>
      </c>
    </row>
    <row r="447" spans="1:102" x14ac:dyDescent="0.25">
      <c r="A447" s="5">
        <v>3</v>
      </c>
      <c r="B447" s="23">
        <v>0.25983639616735776</v>
      </c>
      <c r="C447">
        <v>14</v>
      </c>
      <c r="D447">
        <v>1</v>
      </c>
      <c r="E447" s="2">
        <f t="shared" si="343"/>
        <v>14</v>
      </c>
      <c r="F447" s="6">
        <f>ROUNDUP(IF($A447=1,C447/Pieņēmumi!$B$39,IF($A447=2,C447/Pieņēmumi!$B$40,IF($A447=3,C447/Pieņēmumi!$B$41,C447/Pieņēmumi!$B$42))),$F$10)</f>
        <v>1</v>
      </c>
      <c r="G447" s="6">
        <f t="shared" si="311"/>
        <v>14</v>
      </c>
      <c r="H447" s="6" t="str">
        <f>IF(AND(G447&gt;=0,G447&lt;Pieņēmumi!$B$46),0,
IF(AND(G447&gt;= Pieņēmumi!$B$46,G447&lt;Pieņēmumi!$B$47), "Mikro",
IF(AND(G447&gt;=Pieņēmumi!$B$47,G447&lt;Pieņēmumi!$B$48), "Mazs",
IF(AND(G447&gt;=Pieņēmumi!$B$48,G447&lt;Pieņēmumi!$B$49), "Vidējs","Liels"))))</f>
        <v>Vidējs</v>
      </c>
      <c r="I447" s="9">
        <f>IF(H447="Mikro",Pieņēmumi!$B$31*F447*0.5,
IF(H447="Mazs",Pieņēmumi!$B$31*F447,
IF(H447="Vidējs",Pieņēmumi!$B$32*F447,
IF(H447="Liels",Pieņēmumi!$B$34*F447,
0))))</f>
        <v>0.8074935400516795</v>
      </c>
      <c r="J447" s="9">
        <f>IF(H447="Mikro",Pieņēmumi!$B$31*F447*0.5,0)</f>
        <v>0</v>
      </c>
      <c r="K447">
        <v>13</v>
      </c>
      <c r="L447">
        <v>1</v>
      </c>
      <c r="M447" s="2">
        <f t="shared" si="349"/>
        <v>13</v>
      </c>
      <c r="N447" s="6">
        <f>ROUNDUP(IF($A447=1,K447/Pieņēmumi!$L$39,IF($A447=2,K447/Pieņēmumi!$L$40,IF($A447=3,K447/Pieņēmumi!$L$41,K447/Pieņēmumi!$L$42))),$N$10)</f>
        <v>1</v>
      </c>
      <c r="O447" s="6">
        <f t="shared" si="312"/>
        <v>13</v>
      </c>
      <c r="P447" s="6" t="str">
        <f>IF(AND(O447&gt;=0,O447&lt;Pieņēmumi!$L$46),0,
IF(AND(O447&gt;= Pieņēmumi!$L$46,O447&lt;Pieņēmumi!$L$47), "Mikro",
IF(AND(O447&gt;=Pieņēmumi!$L$47,O447&lt;Pieņēmumi!$L$48), "Mazs",
IF(AND(O447&gt;=Pieņēmumi!$L$48,O447&lt;Pieņēmumi!$L$49), "Vidējs","Liels"))))</f>
        <v>Vidējs</v>
      </c>
      <c r="Q447" s="9">
        <f>IF(P447="Mikro",Pieņēmumi!$L$31*N447*0.5,
IF(P447="Mazs",Pieņēmumi!$L$31*N447,
IF(P447="Vidējs",Pieņēmumi!$L$32*N447,
IF(P447="Liels",Pieņēmumi!$L$34*N447,
0))))</f>
        <v>0.83979328165374689</v>
      </c>
      <c r="R447" s="9">
        <f>IF(P447="Mikro",Pieņēmumi!$L$31*N447*0.5,0)</f>
        <v>0</v>
      </c>
      <c r="S447">
        <v>9</v>
      </c>
      <c r="T447">
        <v>1</v>
      </c>
      <c r="U447" s="2">
        <f t="shared" si="345"/>
        <v>9</v>
      </c>
      <c r="V447" s="6">
        <f>ROUNDUP(IF($A447=1,S447/Pieņēmumi!$V$39,IF($A447=2,S447/Pieņēmumi!$V$40,IF($A447=3,S447/Pieņēmumi!$V$41,S447/Pieņēmumi!$V$42))),$V$10)</f>
        <v>1</v>
      </c>
      <c r="W447" s="6">
        <f t="shared" si="313"/>
        <v>9</v>
      </c>
      <c r="X447" s="6" t="str">
        <f>IF(AND(W447&gt;=0,W447&lt;Pieņēmumi!$V$46),0,
IF(AND(W447&gt;= Pieņēmumi!$V$46,W447&lt;Pieņēmumi!$V$47), "Mikro",
IF(AND(W447&gt;=Pieņēmumi!$V$47,W447&lt;Pieņēmumi!$V$48), "Mazs",
IF(AND(W447&gt;=Pieņēmumi!$V$48,W447&lt;Pieņēmumi!$V$49), "Vidējs","Liels"))))</f>
        <v>Mazs</v>
      </c>
      <c r="Y447" s="9">
        <f>IF(X447="Mikro",Pieņēmumi!$V$31*V447*0.5,
IF(X447="Mazs",Pieņēmumi!$V$31*V447,
IF(X447="Vidējs",Pieņēmumi!$V$32*V447,
IF(X447="Liels",Pieņēmumi!$V$34*V447,
0))))</f>
        <v>0.77808901338313108</v>
      </c>
      <c r="Z447" s="9">
        <f>IF(X447="Mikro",Pieņēmumi!$V$31*V447*0.5,0)</f>
        <v>0</v>
      </c>
      <c r="AA447">
        <v>12</v>
      </c>
      <c r="AB447">
        <v>1</v>
      </c>
      <c r="AC447" s="2">
        <f t="shared" si="346"/>
        <v>12</v>
      </c>
      <c r="AD447" s="6">
        <f>ROUNDUP(IF($A447=1,AA447/Pieņēmumi!$AF$39,IF($A447=2,AA447/Pieņēmumi!$AF$40,IF($A447=3,AA447/Pieņēmumi!$AF$41,AA447/Pieņēmumi!$AF$42))),$AD$10)</f>
        <v>1</v>
      </c>
      <c r="AE447" s="6">
        <f t="shared" si="314"/>
        <v>12</v>
      </c>
      <c r="AF447" s="6" t="str">
        <f>IF(AND(AE447&gt;=0,AE447&lt;Pieņēmumi!$AF$46),0,
IF(AND(AE447&gt;= Pieņēmumi!$AF$46,AE447&lt;Pieņēmumi!$AF$47), "Mikro",
IF(AND(AE447&gt;=Pieņēmumi!$AF$47,AE447&lt;Pieņēmumi!$AF$48), "Mazs",
IF(AND(AE447&gt;=Pieņēmumi!$AF$48,AE447&lt;Pieņēmumi!$AF$49), "Vidējs","Liels"))))</f>
        <v>Vidējs</v>
      </c>
      <c r="AG447" s="9">
        <f>IF(AF447="Mikro",Pieņēmumi!$AF$31*AD447*0.5,
IF(AF447="Mazs",Pieņēmumi!$AF$31*AD447,
IF(AF447="Vidējs",Pieņēmumi!$AF$32*AD447,
IF(AF447="Liels",Pieņēmumi!$AF$34*AD447,
0))))</f>
        <v>1.03359173126615</v>
      </c>
      <c r="AH447" s="9">
        <f>IF(AF447="Mikro",Pieņēmumi!$AF$31*AD447*0.5,0)</f>
        <v>0</v>
      </c>
      <c r="AI447">
        <v>8</v>
      </c>
      <c r="AJ447">
        <v>1</v>
      </c>
      <c r="AK447" s="2">
        <f t="shared" si="347"/>
        <v>8</v>
      </c>
      <c r="AL447" s="6">
        <f>ROUNDUP(IF($A447=1,AI447/Pieņēmumi!$AR$39,IF($A447=2,AI447/Pieņēmumi!$AR$40,IF($A447=3,AI447/Pieņēmumi!$AR$41,AI447/Pieņēmumi!$AR$42))),$AL$10)</f>
        <v>1</v>
      </c>
      <c r="AM447" s="6">
        <f t="shared" si="315"/>
        <v>8</v>
      </c>
      <c r="AN447" s="6" t="str">
        <f>IF(AND(AM447&gt;=0,AM447&lt;Pieņēmumi!$AR$46),0,
IF(AND(AM447&gt;= Pieņēmumi!$AR$46,AM447&lt;Pieņēmumi!$AR$47), "Mikro",
IF(AND(AM447&gt;=Pieņēmumi!$AR$47,AM447&lt;Pieņēmumi!$AR$48), "Mazs",
IF(AND(AM447&gt;=Pieņēmumi!$AR$48,AM447&lt;Pieņēmumi!$AR$49), "Vidējs","Liels"))))</f>
        <v>Mazs</v>
      </c>
      <c r="AO447" s="9">
        <f>IF(AN447="Mikro",Pieņēmumi!$AR$31*AL447*0.5,
IF(AN447="Mazs",Pieņēmumi!$AR$31*AL447,
IF(AN447="Vidējs",Pieņēmumi!$AR$32*AL447,
IF(AN447="Liels",Pieņēmumi!$AR$34*AL447,
0))))</f>
        <v>0.90258325552443208</v>
      </c>
      <c r="AP447" s="9">
        <f>IF(AN447="Mikro",Pieņēmumi!$AR$31*AL447*0.5,0)</f>
        <v>0</v>
      </c>
      <c r="AQ447">
        <v>15</v>
      </c>
      <c r="AR447">
        <v>1</v>
      </c>
      <c r="AS447" s="2">
        <f t="shared" si="350"/>
        <v>15</v>
      </c>
      <c r="AT447" s="6">
        <f>ROUNDUP(IF($A447=1,AQ447/Pieņēmumi!$BC$39,IF($A447=2,AQ447/Pieņēmumi!$BC$40,IF($A447=3,AQ447/Pieņēmumi!$BC$41,AQ447/Pieņēmumi!$BC$42))),$AT$10)</f>
        <v>1</v>
      </c>
      <c r="AU447" s="6">
        <f t="shared" si="316"/>
        <v>15</v>
      </c>
      <c r="AV447" s="6" t="str">
        <f>IF(AND(AU447&gt;=0,AU447&lt;Pieņēmumi!$BC$46),0,
IF(AND(AU447&gt;= Pieņēmumi!$BC$46,AU447&lt;Pieņēmumi!$BC$47), "Mikro",
IF(AND(AU447&gt;=Pieņēmumi!$BC$47,AU447&lt;Pieņēmumi!$BC$48), "Mazs",
IF(AND(AU447&gt;=Pieņēmumi!$BC$48,AU447&lt;Pieņēmumi!$BC$49), "Vidējs","Liels"))))</f>
        <v>Vidējs</v>
      </c>
      <c r="AW447" s="9">
        <f>IF(AV447="Mikro",Pieņēmumi!$BC$31*AT447*0.5,
IF(AV447="Mazs",Pieņēmumi!$BC$31*AT447,
IF(AV447="Vidējs",Pieņēmumi!$BC$32*AT447,
IF(AV447="Liels",Pieņēmumi!$BC$34*AT447,
0))))</f>
        <v>1.1627906976744187</v>
      </c>
      <c r="AX447" s="9">
        <f>IF(AV447="Mikro",Pieņēmumi!$BC$31*AT447*0.5,0)</f>
        <v>0</v>
      </c>
      <c r="AY447">
        <v>12</v>
      </c>
      <c r="AZ447">
        <v>1</v>
      </c>
      <c r="BA447" s="2">
        <f t="shared" si="348"/>
        <v>12</v>
      </c>
      <c r="BB447" s="6">
        <f>ROUNDUP(IF($A447=1,AY447/Pieņēmumi!$BN$39,IF($A447=2,AY447/Pieņēmumi!$BN$40,IF($A447=3,AY447/Pieņēmumi!$BN$41,AY447/Pieņēmumi!$BN$42))),$BB$10)</f>
        <v>1</v>
      </c>
      <c r="BC447" s="6">
        <f t="shared" si="317"/>
        <v>12</v>
      </c>
      <c r="BD447" s="6" t="str">
        <f>IF(AND(BC447&gt;=0,BC447&lt;Pieņēmumi!$BN$46),0,
IF(AND(BC447&gt;= Pieņēmumi!$BN$46,BC447&lt;Pieņēmumi!$BN$47), "Mikro",
IF(AND(BC447&gt;=Pieņēmumi!$BN$47,BC447&lt;Pieņēmumi!$BN$48), "Mazs",
IF(AND(BC447&gt;=Pieņēmumi!$BN$48,BC447&lt;Pieņēmumi!$BN$49), "Vidējs","Liels"))))</f>
        <v>Vidējs</v>
      </c>
      <c r="BE447" s="9">
        <f>IF(BD447="Mikro",Pieņēmumi!$BN$31*BB447*0.5,
IF(BD447="Mazs",Pieņēmumi!$BN$31*BB447,
IF(BD447="Vidējs",Pieņēmumi!$BN$32*BB447,
IF(BD447="Liels",Pieņēmumi!$BN$34*BB447,
0))))</f>
        <v>1.227390180878553</v>
      </c>
      <c r="BF447" s="9">
        <f>IF(BD447="Mikro",Pieņēmumi!$BN$31*BB447*0.5,0)</f>
        <v>0</v>
      </c>
      <c r="BG447">
        <v>6</v>
      </c>
      <c r="BH447">
        <v>1</v>
      </c>
      <c r="BI447" s="2">
        <f t="shared" si="351"/>
        <v>6</v>
      </c>
      <c r="BJ447" s="6">
        <f>ROUNDUP(IF($A447=1,BG447/Pieņēmumi!$BY$39,IF($A447=2,BG447/Pieņēmumi!$BY$40,IF($A447=3,BG447/Pieņēmumi!$BY$41,BG447/Pieņēmumi!$BY$42))),$BJ$10)</f>
        <v>1</v>
      </c>
      <c r="BK447" s="6">
        <f t="shared" si="318"/>
        <v>6</v>
      </c>
      <c r="BL447" s="6" t="str">
        <f>IF(AND(BK447&gt;=0,BK447&lt;Pieņēmumi!$BY$46),0,
IF(AND(BK447&gt;= Pieņēmumi!$BY$46,BK447&lt;Pieņēmumi!$BY$47), "Mikro",
IF(AND(BK447&gt;=Pieņēmumi!$BY$47,BK447&lt;Pieņēmumi!$BY$48), "Mazs",
IF(AND(BK447&gt;=Pieņēmumi!$BY$48,BK447&lt;Pieņēmumi!$BY$49), "Vidējs","Liels"))))</f>
        <v>Mikro</v>
      </c>
      <c r="BM447" s="9">
        <f>IF(BL447="Mikro",Pieņēmumi!$BY$31*BJ447*0.5,
IF(BL447="Mazs",Pieņēmumi!$BY$31*BJ447,
IF(BL447="Vidējs",Pieņēmumi!$BY$32*BJ447,
IF(BL447="Liels",Pieņēmumi!$BY$34*BJ447,
0))))</f>
        <v>0.54466230936819171</v>
      </c>
      <c r="BN447" s="9">
        <f>IF(BL447="Mikro",Pieņēmumi!$BY$31*BJ447*0.5,0)</f>
        <v>0.54466230936819171</v>
      </c>
      <c r="BO447">
        <v>14</v>
      </c>
      <c r="BP447">
        <v>1</v>
      </c>
      <c r="BQ447" s="2">
        <f t="shared" si="341"/>
        <v>14</v>
      </c>
      <c r="BR447" s="6">
        <f>ROUNDUP(IF($A447=1,BO447/Pieņēmumi!$CJ$39,IF($A447=2,BO447/Pieņēmumi!$CJ$40,IF($A447=3,BO447/Pieņēmumi!$CJ$41,BO447/Pieņēmumi!$CJ$42))),$BR$10)</f>
        <v>1</v>
      </c>
      <c r="BS447" s="6">
        <f t="shared" si="319"/>
        <v>14</v>
      </c>
      <c r="BT447" s="6" t="str">
        <f>IF(AND(BS447&gt;=0,BS447&lt;Pieņēmumi!$CJ$46),0,
IF(AND(BS447&gt;= Pieņēmumi!$CJ$46,BS447&lt;Pieņēmumi!$CJ$47), "Mikro",
IF(AND(BS447&gt;=Pieņēmumi!$CJ$47,BS447&lt;Pieņēmumi!$CJ$48), "Mazs",
IF(AND(BS447&gt;=Pieņēmumi!$CJ$48,BS447&lt;Pieņēmumi!$CJ$49), "Vidējs","Liels"))))</f>
        <v>Vidējs</v>
      </c>
      <c r="BU447" s="9">
        <f>IF(BT447="Mikro",Pieņēmumi!$CJ$31*BR447*0.5,
IF(BT447="Mazs",Pieņēmumi!$CJ$31*BR447,
IF(BT447="Vidējs",Pieņēmumi!$CJ$32*BR447,
IF(BT447="Liels",Pieņēmumi!$CJ$34*BR447,
0))))</f>
        <v>1.2919896640826873</v>
      </c>
      <c r="BV447" s="9">
        <f>IF(BT447="Mikro",Pieņēmumi!$CJ$31*BR447*0.5,0)</f>
        <v>0</v>
      </c>
      <c r="BW447">
        <v>0</v>
      </c>
      <c r="BX447">
        <v>0</v>
      </c>
      <c r="BY447" s="2">
        <v>0</v>
      </c>
      <c r="BZ447" s="6">
        <f>ROUNDUP(IF($A447=1,BW447/Pieņēmumi!$CU$42,IF($A447=2,BW447/Pieņēmumi!$CU$43,IF($A447=3,BW447/Pieņēmumi!$CU$44,BW447/Pieņēmumi!$CU$45))),$CH$10)</f>
        <v>0</v>
      </c>
      <c r="CA447" s="6">
        <f t="shared" si="320"/>
        <v>0</v>
      </c>
      <c r="CB447" s="6">
        <f>IF(AND(CA447&gt;=0,CA447&lt;Pieņēmumi!$CU$49),0,
IF(AND(CA447&gt;=Pieņēmumi!$CU$49,CA447&lt;Pieņēmumi!$CU$50),"Mazs",
IF(AND(CA447&gt;=Pieņēmumi!$CU$50,CA447&lt;Pieņēmumi!$CU$51),"Vidējs","Liels")))</f>
        <v>0</v>
      </c>
      <c r="CC447" s="9">
        <f>IF(CB447="Mazs",Pieņēmumi!$CU$34*BZ447,IF(CB447="Vidējs",Pieņēmumi!$CU$35*BZ447,IF(CB447="Liels",Pieņēmumi!$CU$37*BZ447,0)))</f>
        <v>0</v>
      </c>
      <c r="CD447" s="9">
        <f>IF(CB447="Mazs",(Pieņēmumi!$CU$35-Pieņēmumi!$CU$34)*BZ447,0)</f>
        <v>0</v>
      </c>
      <c r="CE447">
        <v>0</v>
      </c>
      <c r="CF447">
        <v>0</v>
      </c>
      <c r="CG447" s="2">
        <v>0</v>
      </c>
      <c r="CH447" s="6">
        <f>ROUNDUP(IF($A447=1,CE447/Pieņēmumi!$DE$42,IF($A447=2,CE447/Pieņēmumi!$DE$43,IF($A447=3,CE447/Pieņēmumi!$DE$44,CE447/Pieņēmumi!$DE$45))),$CH$10)</f>
        <v>0</v>
      </c>
      <c r="CI447" s="6">
        <f t="shared" si="321"/>
        <v>0</v>
      </c>
      <c r="CJ447" s="6">
        <f>IF(AND(CI447&gt;=0,CI447&lt;Pieņēmumi!$DE$49),0,
IF(AND(CI447&gt;=Pieņēmumi!$DE$49,CI447&lt;Pieņēmumi!$DE$50),"Mazs",
IF(AND(CI447&gt;=Pieņēmumi!$DE$50,CI447&lt;Pieņēmumi!$DE$51),"Vidējs","Liels")))</f>
        <v>0</v>
      </c>
      <c r="CK447" s="9">
        <f>IF(CJ447="Mazs",Pieņēmumi!$DE$34*CH447,IF(CJ447="Vidējs",Pieņēmumi!$DE$35*CH447,IF(CJ447="Liels",Pieņēmumi!$DE$37*CH447,0)))</f>
        <v>0</v>
      </c>
      <c r="CL447" s="9">
        <f>IF(CJ447="Mazs",(Pieņēmumi!$DE$35-Pieņēmumi!$DE$34)*CH447,0)</f>
        <v>0</v>
      </c>
      <c r="CM447">
        <v>0</v>
      </c>
      <c r="CN447">
        <v>0</v>
      </c>
      <c r="CO447" s="2">
        <v>0</v>
      </c>
      <c r="CP447" s="6">
        <f>ROUNDUP(IF($A447=1,CM447/Pieņēmumi!$DO$42,IF($A447=2,CM447/Pieņēmumi!$DO$43,IF($A447=3,CM447/Pieņēmumi!$DO$44,CM447/Pieņēmumi!$DO$45))),$CP$10)</f>
        <v>0</v>
      </c>
      <c r="CQ447" s="6">
        <f t="shared" si="322"/>
        <v>0</v>
      </c>
      <c r="CR447" s="6">
        <f>IF(AND(CQ447&gt;=0,CQ447&lt;Pieņēmumi!$DO$49),0,
IF(AND(CQ447&gt;=Pieņēmumi!$DO$49,CQ447&lt;Pieņēmumi!$DO$50),"Mazs",
IF(AND(CQ447&gt;=Pieņēmumi!$DO$50,CQ447&lt;Pieņēmumi!$DO$51),"Vidējs","Liels")))</f>
        <v>0</v>
      </c>
      <c r="CS447" s="9">
        <f>IF(CR447="Mazs",Pieņēmumi!$DO$34*CP447,IF(CR447="Vidējs",Pieņēmumi!$DO$35*CP447,IF(CR447="Liels",Pieņēmumi!$DO$37*CP447,0)))</f>
        <v>0</v>
      </c>
      <c r="CT447" s="9">
        <f>IF(CR447="Mazs",(Pieņēmumi!$DO$35-Pieņēmumi!$DO$34)*CP447,0)</f>
        <v>0</v>
      </c>
      <c r="CU447" s="6">
        <f t="shared" si="323"/>
        <v>103</v>
      </c>
      <c r="CV447" s="6">
        <f t="shared" si="324"/>
        <v>9</v>
      </c>
      <c r="CW447" s="2">
        <f t="shared" si="325"/>
        <v>11.444444444444445</v>
      </c>
      <c r="CX447" t="str">
        <f t="shared" si="326"/>
        <v>Vidējā</v>
      </c>
    </row>
    <row r="448" spans="1:102" x14ac:dyDescent="0.25">
      <c r="A448" s="5">
        <v>2</v>
      </c>
      <c r="B448" s="23">
        <v>0.25944471736212615</v>
      </c>
      <c r="C448">
        <v>25</v>
      </c>
      <c r="D448">
        <v>1</v>
      </c>
      <c r="E448" s="2">
        <f t="shared" si="343"/>
        <v>25</v>
      </c>
      <c r="F448" s="6">
        <f>ROUNDUP(IF($A448=1,C448/Pieņēmumi!$B$39,IF($A448=2,C448/Pieņēmumi!$B$40,IF($A448=3,C448/Pieņēmumi!$B$41,C448/Pieņēmumi!$B$42))),$F$10)</f>
        <v>2</v>
      </c>
      <c r="G448" s="6">
        <f t="shared" si="311"/>
        <v>12.5</v>
      </c>
      <c r="H448" s="6" t="str">
        <f>IF(AND(G448&gt;=0,G448&lt;Pieņēmumi!$B$46),0,
IF(AND(G448&gt;= Pieņēmumi!$B$46,G448&lt;Pieņēmumi!$B$47), "Mikro",
IF(AND(G448&gt;=Pieņēmumi!$B$47,G448&lt;Pieņēmumi!$B$48), "Mazs",
IF(AND(G448&gt;=Pieņēmumi!$B$48,G448&lt;Pieņēmumi!$B$49), "Vidējs","Liels"))))</f>
        <v>Vidējs</v>
      </c>
      <c r="I448" s="9">
        <f>IF(H448="Mikro",Pieņēmumi!$B$31*F448*0.5,
IF(H448="Mazs",Pieņēmumi!$B$31*F448,
IF(H448="Vidējs",Pieņēmumi!$B$32*F448,
IF(H448="Liels",Pieņēmumi!$B$34*F448,
0))))</f>
        <v>1.614987080103359</v>
      </c>
      <c r="J448" s="9">
        <f>IF(H448="Mikro",Pieņēmumi!$B$31*F448*0.5,0)</f>
        <v>0</v>
      </c>
      <c r="K448">
        <v>22</v>
      </c>
      <c r="L448">
        <v>1</v>
      </c>
      <c r="M448" s="2">
        <f t="shared" si="349"/>
        <v>22</v>
      </c>
      <c r="N448" s="6">
        <f>ROUNDUP(IF($A448=1,K448/Pieņēmumi!$L$39,IF($A448=2,K448/Pieņēmumi!$L$40,IF($A448=3,K448/Pieņēmumi!$L$41,K448/Pieņēmumi!$L$42))),$N$10)</f>
        <v>2</v>
      </c>
      <c r="O448" s="6">
        <f t="shared" si="312"/>
        <v>11</v>
      </c>
      <c r="P448" s="6" t="str">
        <f>IF(AND(O448&gt;=0,O448&lt;Pieņēmumi!$L$46),0,
IF(AND(O448&gt;= Pieņēmumi!$L$46,O448&lt;Pieņēmumi!$L$47), "Mikro",
IF(AND(O448&gt;=Pieņēmumi!$L$47,O448&lt;Pieņēmumi!$L$48), "Mazs",
IF(AND(O448&gt;=Pieņēmumi!$L$48,O448&lt;Pieņēmumi!$L$49), "Vidējs","Liels"))))</f>
        <v>Mazs</v>
      </c>
      <c r="Q448" s="9">
        <f>IF(P448="Mikro",Pieņēmumi!$L$31*N448*0.5,
IF(P448="Mazs",Pieņēmumi!$L$31*N448,
IF(P448="Vidējs",Pieņēmumi!$L$32*N448,
IF(P448="Liels",Pieņēmumi!$L$34*N448,
0))))</f>
        <v>1.4939309056956116</v>
      </c>
      <c r="R448" s="9">
        <f>IF(P448="Mikro",Pieņēmumi!$L$31*N448*0.5,0)</f>
        <v>0</v>
      </c>
      <c r="S448">
        <v>16</v>
      </c>
      <c r="T448">
        <v>1</v>
      </c>
      <c r="U448" s="2">
        <f t="shared" si="345"/>
        <v>16</v>
      </c>
      <c r="V448" s="6">
        <f>ROUNDUP(IF($A448=1,S448/Pieņēmumi!$V$39,IF($A448=2,S448/Pieņēmumi!$V$40,IF($A448=3,S448/Pieņēmumi!$V$41,S448/Pieņēmumi!$V$42))),$V$10)</f>
        <v>1</v>
      </c>
      <c r="W448" s="6">
        <f t="shared" si="313"/>
        <v>16</v>
      </c>
      <c r="X448" s="6" t="str">
        <f>IF(AND(W448&gt;=0,W448&lt;Pieņēmumi!$V$46),0,
IF(AND(W448&gt;= Pieņēmumi!$V$46,W448&lt;Pieņēmumi!$V$47), "Mikro",
IF(AND(W448&gt;=Pieņēmumi!$V$47,W448&lt;Pieņēmumi!$V$48), "Mazs",
IF(AND(W448&gt;=Pieņēmumi!$V$48,W448&lt;Pieņēmumi!$V$49), "Vidējs","Liels"))))</f>
        <v>Vidējs</v>
      </c>
      <c r="Y448" s="9">
        <f>IF(X448="Mikro",Pieņēmumi!$V$31*V448*0.5,
IF(X448="Mazs",Pieņēmumi!$V$31*V448,
IF(X448="Vidējs",Pieņēmumi!$V$32*V448,
IF(X448="Liels",Pieņēmumi!$V$34*V448,
0))))</f>
        <v>0.87209302325581406</v>
      </c>
      <c r="Z448" s="9">
        <f>IF(X448="Mikro",Pieņēmumi!$V$31*V448*0.5,0)</f>
        <v>0</v>
      </c>
      <c r="AA448">
        <v>17</v>
      </c>
      <c r="AB448">
        <v>1</v>
      </c>
      <c r="AC448" s="2">
        <f t="shared" si="346"/>
        <v>17</v>
      </c>
      <c r="AD448" s="6">
        <f>ROUNDUP(IF($A448=1,AA448/Pieņēmumi!$AF$39,IF($A448=2,AA448/Pieņēmumi!$AF$40,IF($A448=3,AA448/Pieņēmumi!$AF$41,AA448/Pieņēmumi!$AF$42))),$AD$10)</f>
        <v>1</v>
      </c>
      <c r="AE448" s="6">
        <f t="shared" si="314"/>
        <v>17</v>
      </c>
      <c r="AF448" s="6" t="str">
        <f>IF(AND(AE448&gt;=0,AE448&lt;Pieņēmumi!$AF$46),0,
IF(AND(AE448&gt;= Pieņēmumi!$AF$46,AE448&lt;Pieņēmumi!$AF$47), "Mikro",
IF(AND(AE448&gt;=Pieņēmumi!$AF$47,AE448&lt;Pieņēmumi!$AF$48), "Mazs",
IF(AND(AE448&gt;=Pieņēmumi!$AF$48,AE448&lt;Pieņēmumi!$AF$49), "Vidējs","Liels"))))</f>
        <v>Vidējs</v>
      </c>
      <c r="AG448" s="9">
        <f>IF(AF448="Mikro",Pieņēmumi!$AF$31*AD448*0.5,
IF(AF448="Mazs",Pieņēmumi!$AF$31*AD448,
IF(AF448="Vidējs",Pieņēmumi!$AF$32*AD448,
IF(AF448="Liels",Pieņēmumi!$AF$34*AD448,
0))))</f>
        <v>1.03359173126615</v>
      </c>
      <c r="AH448" s="9">
        <f>IF(AF448="Mikro",Pieņēmumi!$AF$31*AD448*0.5,0)</f>
        <v>0</v>
      </c>
      <c r="AI448">
        <v>22</v>
      </c>
      <c r="AJ448">
        <v>1</v>
      </c>
      <c r="AK448" s="2">
        <f t="shared" si="347"/>
        <v>22</v>
      </c>
      <c r="AL448" s="6">
        <f>ROUNDUP(IF($A448=1,AI448/Pieņēmumi!$AR$39,IF($A448=2,AI448/Pieņēmumi!$AR$40,IF($A448=3,AI448/Pieņēmumi!$AR$41,AI448/Pieņēmumi!$AR$42))),$AL$10)</f>
        <v>1</v>
      </c>
      <c r="AM448" s="6">
        <f t="shared" si="315"/>
        <v>22</v>
      </c>
      <c r="AN448" s="6" t="str">
        <f>IF(AND(AM448&gt;=0,AM448&lt;Pieņēmumi!$AR$46),0,
IF(AND(AM448&gt;= Pieņēmumi!$AR$46,AM448&lt;Pieņēmumi!$AR$47), "Mikro",
IF(AND(AM448&gt;=Pieņēmumi!$AR$47,AM448&lt;Pieņēmumi!$AR$48), "Mazs",
IF(AND(AM448&gt;=Pieņēmumi!$AR$48,AM448&lt;Pieņēmumi!$AR$49), "Vidējs","Liels"))))</f>
        <v>Liels</v>
      </c>
      <c r="AO448" s="9">
        <f>IF(AN448="Mikro",Pieņēmumi!$AR$31*AL448*0.5,
IF(AN448="Mazs",Pieņēmumi!$AR$31*AL448,
IF(AN448="Vidējs",Pieņēmumi!$AR$32*AL448,
IF(AN448="Liels",Pieņēmumi!$AR$34*AL448,
0))))</f>
        <v>1.3708513708513708</v>
      </c>
      <c r="AP448" s="9">
        <f>IF(AN448="Mikro",Pieņēmumi!$AR$31*AL448*0.5,0)</f>
        <v>0</v>
      </c>
      <c r="AQ448">
        <v>26</v>
      </c>
      <c r="AR448">
        <v>1</v>
      </c>
      <c r="AS448" s="2">
        <f t="shared" si="350"/>
        <v>26</v>
      </c>
      <c r="AT448" s="6">
        <f>ROUNDUP(IF($A448=1,AQ448/Pieņēmumi!$BC$39,IF($A448=2,AQ448/Pieņēmumi!$BC$40,IF($A448=3,AQ448/Pieņēmumi!$BC$41,AQ448/Pieņēmumi!$BC$42))),$AT$10)</f>
        <v>2</v>
      </c>
      <c r="AU448" s="6">
        <f t="shared" si="316"/>
        <v>13</v>
      </c>
      <c r="AV448" s="6" t="str">
        <f>IF(AND(AU448&gt;=0,AU448&lt;Pieņēmumi!$BC$46),0,
IF(AND(AU448&gt;= Pieņēmumi!$BC$46,AU448&lt;Pieņēmumi!$BC$47), "Mikro",
IF(AND(AU448&gt;=Pieņēmumi!$BC$47,AU448&lt;Pieņēmumi!$BC$48), "Mazs",
IF(AND(AU448&gt;=Pieņēmumi!$BC$48,AU448&lt;Pieņēmumi!$BC$49), "Vidējs","Liels"))))</f>
        <v>Vidējs</v>
      </c>
      <c r="AW448" s="9">
        <f>IF(AV448="Mikro",Pieņēmumi!$BC$31*AT448*0.5,
IF(AV448="Mazs",Pieņēmumi!$BC$31*AT448,
IF(AV448="Vidējs",Pieņēmumi!$BC$32*AT448,
IF(AV448="Liels",Pieņēmumi!$BC$34*AT448,
0))))</f>
        <v>2.3255813953488373</v>
      </c>
      <c r="AX448" s="9">
        <f>IF(AV448="Mikro",Pieņēmumi!$BC$31*AT448*0.5,0)</f>
        <v>0</v>
      </c>
      <c r="AY448">
        <v>21</v>
      </c>
      <c r="AZ448">
        <v>1</v>
      </c>
      <c r="BA448" s="2">
        <f t="shared" si="348"/>
        <v>21</v>
      </c>
      <c r="BB448" s="6">
        <f>ROUNDUP(IF($A448=1,AY448/Pieņēmumi!$BN$39,IF($A448=2,AY448/Pieņēmumi!$BN$40,IF($A448=3,AY448/Pieņēmumi!$BN$41,AY448/Pieņēmumi!$BN$42))),$BB$10)</f>
        <v>1</v>
      </c>
      <c r="BC448" s="6">
        <f t="shared" si="317"/>
        <v>21</v>
      </c>
      <c r="BD448" s="6" t="str">
        <f>IF(AND(BC448&gt;=0,BC448&lt;Pieņēmumi!$BN$46),0,
IF(AND(BC448&gt;= Pieņēmumi!$BN$46,BC448&lt;Pieņēmumi!$BN$47), "Mikro",
IF(AND(BC448&gt;=Pieņēmumi!$BN$47,BC448&lt;Pieņēmumi!$BN$48), "Mazs",
IF(AND(BC448&gt;=Pieņēmumi!$BN$48,BC448&lt;Pieņēmumi!$BN$49), "Vidējs","Liels"))))</f>
        <v>Liels</v>
      </c>
      <c r="BE448" s="9">
        <f>IF(BD448="Mikro",Pieņēmumi!$BN$31*BB448*0.5,
IF(BD448="Mazs",Pieņēmumi!$BN$31*BB448,
IF(BD448="Vidējs",Pieņēmumi!$BN$32*BB448,
IF(BD448="Liels",Pieņēmumi!$BN$34*BB448,
0))))</f>
        <v>1.5873015873015872</v>
      </c>
      <c r="BF448" s="9">
        <f>IF(BD448="Mikro",Pieņēmumi!$BN$31*BB448*0.5,0)</f>
        <v>0</v>
      </c>
      <c r="BG448">
        <v>32</v>
      </c>
      <c r="BH448">
        <v>2</v>
      </c>
      <c r="BI448" s="2">
        <f t="shared" si="351"/>
        <v>16</v>
      </c>
      <c r="BJ448" s="6">
        <f>ROUNDUP(IF($A448=1,BG448/Pieņēmumi!$BY$39,IF($A448=2,BG448/Pieņēmumi!$BY$40,IF($A448=3,BG448/Pieņēmumi!$BY$41,BG448/Pieņēmumi!$BY$42))),$BJ$10)</f>
        <v>2</v>
      </c>
      <c r="BK448" s="6">
        <f t="shared" si="318"/>
        <v>16</v>
      </c>
      <c r="BL448" s="6" t="str">
        <f>IF(AND(BK448&gt;=0,BK448&lt;Pieņēmumi!$BY$46),0,
IF(AND(BK448&gt;= Pieņēmumi!$BY$46,BK448&lt;Pieņēmumi!$BY$47), "Mikro",
IF(AND(BK448&gt;=Pieņēmumi!$BY$47,BK448&lt;Pieņēmumi!$BY$48), "Mazs",
IF(AND(BK448&gt;=Pieņēmumi!$BY$48,BK448&lt;Pieņēmumi!$BY$49), "Vidējs","Liels"))))</f>
        <v>Vidējs</v>
      </c>
      <c r="BM448" s="9">
        <f>IF(BL448="Mikro",Pieņēmumi!$BY$31*BJ448*0.5,
IF(BL448="Mazs",Pieņēmumi!$BY$31*BJ448,
IF(BL448="Vidējs",Pieņēmumi!$BY$32*BJ448,
IF(BL448="Liels",Pieņēmumi!$BY$34*BJ448,
0))))</f>
        <v>2.5839793281653747</v>
      </c>
      <c r="BN448" s="9">
        <f>IF(BL448="Mikro",Pieņēmumi!$BY$31*BJ448*0.5,0)</f>
        <v>0</v>
      </c>
      <c r="BO448">
        <v>25</v>
      </c>
      <c r="BP448">
        <v>1</v>
      </c>
      <c r="BQ448" s="2">
        <f t="shared" si="341"/>
        <v>25</v>
      </c>
      <c r="BR448" s="6">
        <f>ROUNDUP(IF($A448=1,BO448/Pieņēmumi!$CJ$39,IF($A448=2,BO448/Pieņēmumi!$CJ$40,IF($A448=3,BO448/Pieņēmumi!$CJ$41,BO448/Pieņēmumi!$CJ$42))),$BR$10)</f>
        <v>1</v>
      </c>
      <c r="BS448" s="6">
        <f t="shared" si="319"/>
        <v>25</v>
      </c>
      <c r="BT448" s="6" t="str">
        <f>IF(AND(BS448&gt;=0,BS448&lt;Pieņēmumi!$CJ$46),0,
IF(AND(BS448&gt;= Pieņēmumi!$CJ$46,BS448&lt;Pieņēmumi!$CJ$47), "Mikro",
IF(AND(BS448&gt;=Pieņēmumi!$CJ$47,BS448&lt;Pieņēmumi!$CJ$48), "Mazs",
IF(AND(BS448&gt;=Pieņēmumi!$CJ$48,BS448&lt;Pieņēmumi!$CJ$49), "Vidējs","Liels"))))</f>
        <v>Liels</v>
      </c>
      <c r="BU448" s="9">
        <f>IF(BT448="Mikro",Pieņēmumi!$CJ$31*BR448*0.5,
IF(BT448="Mazs",Pieņēmumi!$CJ$31*BR448,
IF(BT448="Vidējs",Pieņēmumi!$CJ$32*BR448,
IF(BT448="Liels",Pieņēmumi!$CJ$34*BR448,
0))))</f>
        <v>1.6955266955266954</v>
      </c>
      <c r="BV448" s="9">
        <f>IF(BT448="Mikro",Pieņēmumi!$CJ$31*BR448*0.5,0)</f>
        <v>0</v>
      </c>
      <c r="BW448">
        <v>0</v>
      </c>
      <c r="BX448">
        <v>0</v>
      </c>
      <c r="BY448" s="2">
        <v>0</v>
      </c>
      <c r="BZ448" s="6">
        <f>ROUNDUP(IF($A448=1,BW448/Pieņēmumi!$CU$42,IF($A448=2,BW448/Pieņēmumi!$CU$43,IF($A448=3,BW448/Pieņēmumi!$CU$44,BW448/Pieņēmumi!$CU$45))),$CH$10)</f>
        <v>0</v>
      </c>
      <c r="CA448" s="6">
        <f t="shared" si="320"/>
        <v>0</v>
      </c>
      <c r="CB448" s="6">
        <f>IF(AND(CA448&gt;=0,CA448&lt;Pieņēmumi!$CU$49),0,
IF(AND(CA448&gt;=Pieņēmumi!$CU$49,CA448&lt;Pieņēmumi!$CU$50),"Mazs",
IF(AND(CA448&gt;=Pieņēmumi!$CU$50,CA448&lt;Pieņēmumi!$CU$51),"Vidējs","Liels")))</f>
        <v>0</v>
      </c>
      <c r="CC448" s="9">
        <f>IF(CB448="Mazs",Pieņēmumi!$CU$34*BZ448,IF(CB448="Vidējs",Pieņēmumi!$CU$35*BZ448,IF(CB448="Liels",Pieņēmumi!$CU$37*BZ448,0)))</f>
        <v>0</v>
      </c>
      <c r="CD448" s="9">
        <f>IF(CB448="Mazs",(Pieņēmumi!$CU$35-Pieņēmumi!$CU$34)*BZ448,0)</f>
        <v>0</v>
      </c>
      <c r="CE448">
        <v>0</v>
      </c>
      <c r="CF448">
        <v>0</v>
      </c>
      <c r="CG448" s="2">
        <v>0</v>
      </c>
      <c r="CH448" s="6">
        <f>ROUNDUP(IF($A448=1,CE448/Pieņēmumi!$DE$42,IF($A448=2,CE448/Pieņēmumi!$DE$43,IF($A448=3,CE448/Pieņēmumi!$DE$44,CE448/Pieņēmumi!$DE$45))),$CH$10)</f>
        <v>0</v>
      </c>
      <c r="CI448" s="6">
        <f t="shared" si="321"/>
        <v>0</v>
      </c>
      <c r="CJ448" s="6">
        <f>IF(AND(CI448&gt;=0,CI448&lt;Pieņēmumi!$DE$49),0,
IF(AND(CI448&gt;=Pieņēmumi!$DE$49,CI448&lt;Pieņēmumi!$DE$50),"Mazs",
IF(AND(CI448&gt;=Pieņēmumi!$DE$50,CI448&lt;Pieņēmumi!$DE$51),"Vidējs","Liels")))</f>
        <v>0</v>
      </c>
      <c r="CK448" s="9">
        <f>IF(CJ448="Mazs",Pieņēmumi!$DE$34*CH448,IF(CJ448="Vidējs",Pieņēmumi!$DE$35*CH448,IF(CJ448="Liels",Pieņēmumi!$DE$37*CH448,0)))</f>
        <v>0</v>
      </c>
      <c r="CL448" s="9">
        <f>IF(CJ448="Mazs",(Pieņēmumi!$DE$35-Pieņēmumi!$DE$34)*CH448,0)</f>
        <v>0</v>
      </c>
      <c r="CM448">
        <v>0</v>
      </c>
      <c r="CN448">
        <v>0</v>
      </c>
      <c r="CO448" s="2">
        <v>0</v>
      </c>
      <c r="CP448" s="6">
        <f>ROUNDUP(IF($A448=1,CM448/Pieņēmumi!$DO$42,IF($A448=2,CM448/Pieņēmumi!$DO$43,IF($A448=3,CM448/Pieņēmumi!$DO$44,CM448/Pieņēmumi!$DO$45))),$CP$10)</f>
        <v>0</v>
      </c>
      <c r="CQ448" s="6">
        <f t="shared" si="322"/>
        <v>0</v>
      </c>
      <c r="CR448" s="6">
        <f>IF(AND(CQ448&gt;=0,CQ448&lt;Pieņēmumi!$DO$49),0,
IF(AND(CQ448&gt;=Pieņēmumi!$DO$49,CQ448&lt;Pieņēmumi!$DO$50),"Mazs",
IF(AND(CQ448&gt;=Pieņēmumi!$DO$50,CQ448&lt;Pieņēmumi!$DO$51),"Vidējs","Liels")))</f>
        <v>0</v>
      </c>
      <c r="CS448" s="9">
        <f>IF(CR448="Mazs",Pieņēmumi!$DO$34*CP448,IF(CR448="Vidējs",Pieņēmumi!$DO$35*CP448,IF(CR448="Liels",Pieņēmumi!$DO$37*CP448,0)))</f>
        <v>0</v>
      </c>
      <c r="CT448" s="9">
        <f>IF(CR448="Mazs",(Pieņēmumi!$DO$35-Pieņēmumi!$DO$34)*CP448,0)</f>
        <v>0</v>
      </c>
      <c r="CU448" s="6">
        <f t="shared" si="323"/>
        <v>206</v>
      </c>
      <c r="CV448" s="6">
        <f t="shared" si="324"/>
        <v>10</v>
      </c>
      <c r="CW448" s="2">
        <f t="shared" si="325"/>
        <v>20.6</v>
      </c>
      <c r="CX448" t="str">
        <f t="shared" si="326"/>
        <v>Vidējā</v>
      </c>
    </row>
    <row r="449" spans="1:102" x14ac:dyDescent="0.25">
      <c r="A449" s="5">
        <v>3</v>
      </c>
      <c r="B449" s="23">
        <v>0.25910586451744944</v>
      </c>
      <c r="C449">
        <v>10</v>
      </c>
      <c r="D449">
        <v>1</v>
      </c>
      <c r="E449" s="2">
        <f t="shared" si="343"/>
        <v>10</v>
      </c>
      <c r="F449" s="6">
        <f>ROUNDUP(IF($A449=1,C449/Pieņēmumi!$B$39,IF($A449=2,C449/Pieņēmumi!$B$40,IF($A449=3,C449/Pieņēmumi!$B$41,C449/Pieņēmumi!$B$42))),$F$10)</f>
        <v>1</v>
      </c>
      <c r="G449" s="6">
        <f t="shared" si="311"/>
        <v>10</v>
      </c>
      <c r="H449" s="6" t="str">
        <f>IF(AND(G449&gt;=0,G449&lt;Pieņēmumi!$B$46),0,
IF(AND(G449&gt;= Pieņēmumi!$B$46,G449&lt;Pieņēmumi!$B$47), "Mikro",
IF(AND(G449&gt;=Pieņēmumi!$B$47,G449&lt;Pieņēmumi!$B$48), "Mazs",
IF(AND(G449&gt;=Pieņēmumi!$B$48,G449&lt;Pieņēmumi!$B$49), "Vidējs","Liels"))))</f>
        <v>Mazs</v>
      </c>
      <c r="I449" s="9">
        <f>IF(H449="Mikro",Pieņēmumi!$B$31*F449*0.5,
IF(H449="Mazs",Pieņēmumi!$B$31*F449,
IF(H449="Vidējs",Pieņēmumi!$B$32*F449,
IF(H449="Liels",Pieņēmumi!$B$34*F449,
0))))</f>
        <v>0.71584189231248063</v>
      </c>
      <c r="J449" s="9">
        <f>IF(H449="Mikro",Pieņēmumi!$B$31*F449*0.5,0)</f>
        <v>0</v>
      </c>
      <c r="K449">
        <v>13</v>
      </c>
      <c r="L449">
        <v>1</v>
      </c>
      <c r="M449" s="2">
        <f t="shared" si="349"/>
        <v>13</v>
      </c>
      <c r="N449" s="6">
        <f>ROUNDUP(IF($A449=1,K449/Pieņēmumi!$L$39,IF($A449=2,K449/Pieņēmumi!$L$40,IF($A449=3,K449/Pieņēmumi!$L$41,K449/Pieņēmumi!$L$42))),$N$10)</f>
        <v>1</v>
      </c>
      <c r="O449" s="6">
        <f t="shared" si="312"/>
        <v>13</v>
      </c>
      <c r="P449" s="6" t="str">
        <f>IF(AND(O449&gt;=0,O449&lt;Pieņēmumi!$L$46),0,
IF(AND(O449&gt;= Pieņēmumi!$L$46,O449&lt;Pieņēmumi!$L$47), "Mikro",
IF(AND(O449&gt;=Pieņēmumi!$L$47,O449&lt;Pieņēmumi!$L$48), "Mazs",
IF(AND(O449&gt;=Pieņēmumi!$L$48,O449&lt;Pieņēmumi!$L$49), "Vidējs","Liels"))))</f>
        <v>Vidējs</v>
      </c>
      <c r="Q449" s="9">
        <f>IF(P449="Mikro",Pieņēmumi!$L$31*N449*0.5,
IF(P449="Mazs",Pieņēmumi!$L$31*N449,
IF(P449="Vidējs",Pieņēmumi!$L$32*N449,
IF(P449="Liels",Pieņēmumi!$L$34*N449,
0))))</f>
        <v>0.83979328165374689</v>
      </c>
      <c r="R449" s="9">
        <f>IF(P449="Mikro",Pieņēmumi!$L$31*N449*0.5,0)</f>
        <v>0</v>
      </c>
      <c r="S449">
        <v>15</v>
      </c>
      <c r="T449">
        <v>1</v>
      </c>
      <c r="U449" s="2">
        <f t="shared" si="345"/>
        <v>15</v>
      </c>
      <c r="V449" s="6">
        <f>ROUNDUP(IF($A449=1,S449/Pieņēmumi!$V$39,IF($A449=2,S449/Pieņēmumi!$V$40,IF($A449=3,S449/Pieņēmumi!$V$41,S449/Pieņēmumi!$V$42))),$V$10)</f>
        <v>1</v>
      </c>
      <c r="W449" s="6">
        <f t="shared" si="313"/>
        <v>15</v>
      </c>
      <c r="X449" s="6" t="str">
        <f>IF(AND(W449&gt;=0,W449&lt;Pieņēmumi!$V$46),0,
IF(AND(W449&gt;= Pieņēmumi!$V$46,W449&lt;Pieņēmumi!$V$47), "Mikro",
IF(AND(W449&gt;=Pieņēmumi!$V$47,W449&lt;Pieņēmumi!$V$48), "Mazs",
IF(AND(W449&gt;=Pieņēmumi!$V$48,W449&lt;Pieņēmumi!$V$49), "Vidējs","Liels"))))</f>
        <v>Vidējs</v>
      </c>
      <c r="Y449" s="9">
        <f>IF(X449="Mikro",Pieņēmumi!$V$31*V449*0.5,
IF(X449="Mazs",Pieņēmumi!$V$31*V449,
IF(X449="Vidējs",Pieņēmumi!$V$32*V449,
IF(X449="Liels",Pieņēmumi!$V$34*V449,
0))))</f>
        <v>0.87209302325581406</v>
      </c>
      <c r="Z449" s="9">
        <f>IF(X449="Mikro",Pieņēmumi!$V$31*V449*0.5,0)</f>
        <v>0</v>
      </c>
      <c r="AA449">
        <v>12</v>
      </c>
      <c r="AB449">
        <v>1</v>
      </c>
      <c r="AC449" s="2">
        <f t="shared" si="346"/>
        <v>12</v>
      </c>
      <c r="AD449" s="6">
        <f>ROUNDUP(IF($A449=1,AA449/Pieņēmumi!$AF$39,IF($A449=2,AA449/Pieņēmumi!$AF$40,IF($A449=3,AA449/Pieņēmumi!$AF$41,AA449/Pieņēmumi!$AF$42))),$AD$10)</f>
        <v>1</v>
      </c>
      <c r="AE449" s="6">
        <f t="shared" si="314"/>
        <v>12</v>
      </c>
      <c r="AF449" s="6" t="str">
        <f>IF(AND(AE449&gt;=0,AE449&lt;Pieņēmumi!$AF$46),0,
IF(AND(AE449&gt;= Pieņēmumi!$AF$46,AE449&lt;Pieņēmumi!$AF$47), "Mikro",
IF(AND(AE449&gt;=Pieņēmumi!$AF$47,AE449&lt;Pieņēmumi!$AF$48), "Mazs",
IF(AND(AE449&gt;=Pieņēmumi!$AF$48,AE449&lt;Pieņēmumi!$AF$49), "Vidējs","Liels"))))</f>
        <v>Vidējs</v>
      </c>
      <c r="AG449" s="9">
        <f>IF(AF449="Mikro",Pieņēmumi!$AF$31*AD449*0.5,
IF(AF449="Mazs",Pieņēmumi!$AF$31*AD449,
IF(AF449="Vidējs",Pieņēmumi!$AF$32*AD449,
IF(AF449="Liels",Pieņēmumi!$AF$34*AD449,
0))))</f>
        <v>1.03359173126615</v>
      </c>
      <c r="AH449" s="9">
        <f>IF(AF449="Mikro",Pieņēmumi!$AF$31*AD449*0.5,0)</f>
        <v>0</v>
      </c>
      <c r="AI449">
        <v>15</v>
      </c>
      <c r="AJ449">
        <v>1</v>
      </c>
      <c r="AK449" s="2">
        <f t="shared" si="347"/>
        <v>15</v>
      </c>
      <c r="AL449" s="6">
        <f>ROUNDUP(IF($A449=1,AI449/Pieņēmumi!$AR$39,IF($A449=2,AI449/Pieņēmumi!$AR$40,IF($A449=3,AI449/Pieņēmumi!$AR$41,AI449/Pieņēmumi!$AR$42))),$AL$10)</f>
        <v>1</v>
      </c>
      <c r="AM449" s="6">
        <f t="shared" si="315"/>
        <v>15</v>
      </c>
      <c r="AN449" s="6" t="str">
        <f>IF(AND(AM449&gt;=0,AM449&lt;Pieņēmumi!$AR$46),0,
IF(AND(AM449&gt;= Pieņēmumi!$AR$46,AM449&lt;Pieņēmumi!$AR$47), "Mikro",
IF(AND(AM449&gt;=Pieņēmumi!$AR$47,AM449&lt;Pieņēmumi!$AR$48), "Mazs",
IF(AND(AM449&gt;=Pieņēmumi!$AR$48,AM449&lt;Pieņēmumi!$AR$49), "Vidējs","Liels"))))</f>
        <v>Vidējs</v>
      </c>
      <c r="AO449" s="9">
        <f>IF(AN449="Mikro",Pieņēmumi!$AR$31*AL449*0.5,
IF(AN449="Mazs",Pieņēmumi!$AR$31*AL449,
IF(AN449="Vidējs",Pieņēmumi!$AR$32*AL449,
IF(AN449="Liels",Pieņēmumi!$AR$34*AL449,
0))))</f>
        <v>1.0981912144702843</v>
      </c>
      <c r="AP449" s="9">
        <f>IF(AN449="Mikro",Pieņēmumi!$AR$31*AL449*0.5,0)</f>
        <v>0</v>
      </c>
      <c r="AQ449">
        <v>14</v>
      </c>
      <c r="AR449">
        <v>1</v>
      </c>
      <c r="AS449" s="2">
        <f t="shared" si="350"/>
        <v>14</v>
      </c>
      <c r="AT449" s="6">
        <f>ROUNDUP(IF($A449=1,AQ449/Pieņēmumi!$BC$39,IF($A449=2,AQ449/Pieņēmumi!$BC$40,IF($A449=3,AQ449/Pieņēmumi!$BC$41,AQ449/Pieņēmumi!$BC$42))),$AT$10)</f>
        <v>1</v>
      </c>
      <c r="AU449" s="6">
        <f t="shared" si="316"/>
        <v>14</v>
      </c>
      <c r="AV449" s="6" t="str">
        <f>IF(AND(AU449&gt;=0,AU449&lt;Pieņēmumi!$BC$46),0,
IF(AND(AU449&gt;= Pieņēmumi!$BC$46,AU449&lt;Pieņēmumi!$BC$47), "Mikro",
IF(AND(AU449&gt;=Pieņēmumi!$BC$47,AU449&lt;Pieņēmumi!$BC$48), "Mazs",
IF(AND(AU449&gt;=Pieņēmumi!$BC$48,AU449&lt;Pieņēmumi!$BC$49), "Vidējs","Liels"))))</f>
        <v>Vidējs</v>
      </c>
      <c r="AW449" s="9">
        <f>IF(AV449="Mikro",Pieņēmumi!$BC$31*AT449*0.5,
IF(AV449="Mazs",Pieņēmumi!$BC$31*AT449,
IF(AV449="Vidējs",Pieņēmumi!$BC$32*AT449,
IF(AV449="Liels",Pieņēmumi!$BC$34*AT449,
0))))</f>
        <v>1.1627906976744187</v>
      </c>
      <c r="AX449" s="9">
        <f>IF(AV449="Mikro",Pieņēmumi!$BC$31*AT449*0.5,0)</f>
        <v>0</v>
      </c>
      <c r="AY449">
        <v>11</v>
      </c>
      <c r="AZ449">
        <v>1</v>
      </c>
      <c r="BA449" s="2">
        <f t="shared" si="348"/>
        <v>11</v>
      </c>
      <c r="BB449" s="6">
        <f>ROUNDUP(IF($A449=1,AY449/Pieņēmumi!$BN$39,IF($A449=2,AY449/Pieņēmumi!$BN$40,IF($A449=3,AY449/Pieņēmumi!$BN$41,AY449/Pieņēmumi!$BN$42))),$BB$10)</f>
        <v>1</v>
      </c>
      <c r="BC449" s="6">
        <f t="shared" si="317"/>
        <v>11</v>
      </c>
      <c r="BD449" s="6" t="str">
        <f>IF(AND(BC449&gt;=0,BC449&lt;Pieņēmumi!$BN$46),0,
IF(AND(BC449&gt;= Pieņēmumi!$BN$46,BC449&lt;Pieņēmumi!$BN$47), "Mikro",
IF(AND(BC449&gt;=Pieņēmumi!$BN$47,BC449&lt;Pieņēmumi!$BN$48), "Mazs",
IF(AND(BC449&gt;=Pieņēmumi!$BN$48,BC449&lt;Pieņēmumi!$BN$49), "Vidējs","Liels"))))</f>
        <v>Mazs</v>
      </c>
      <c r="BE449" s="9">
        <f>IF(BD449="Mikro",Pieņēmumi!$BN$31*BB449*0.5,
IF(BD449="Mazs",Pieņēmumi!$BN$31*BB449,
IF(BD449="Vidējs",Pieņēmumi!$BN$32*BB449,
IF(BD449="Liels",Pieņēmumi!$BN$34*BB449,
0))))</f>
        <v>1.0270774976657331</v>
      </c>
      <c r="BF449" s="9">
        <f>IF(BD449="Mikro",Pieņēmumi!$BN$31*BB449*0.5,0)</f>
        <v>0</v>
      </c>
      <c r="BG449">
        <v>15</v>
      </c>
      <c r="BH449">
        <v>1</v>
      </c>
      <c r="BI449" s="2">
        <f t="shared" si="351"/>
        <v>15</v>
      </c>
      <c r="BJ449" s="6">
        <f>ROUNDUP(IF($A449=1,BG449/Pieņēmumi!$BY$39,IF($A449=2,BG449/Pieņēmumi!$BY$40,IF($A449=3,BG449/Pieņēmumi!$BY$41,BG449/Pieņēmumi!$BY$42))),$BJ$10)</f>
        <v>1</v>
      </c>
      <c r="BK449" s="6">
        <f t="shared" si="318"/>
        <v>15</v>
      </c>
      <c r="BL449" s="6" t="str">
        <f>IF(AND(BK449&gt;=0,BK449&lt;Pieņēmumi!$BY$46),0,
IF(AND(BK449&gt;= Pieņēmumi!$BY$46,BK449&lt;Pieņēmumi!$BY$47), "Mikro",
IF(AND(BK449&gt;=Pieņēmumi!$BY$47,BK449&lt;Pieņēmumi!$BY$48), "Mazs",
IF(AND(BK449&gt;=Pieņēmumi!$BY$48,BK449&lt;Pieņēmumi!$BY$49), "Vidējs","Liels"))))</f>
        <v>Vidējs</v>
      </c>
      <c r="BM449" s="9">
        <f>IF(BL449="Mikro",Pieņēmumi!$BY$31*BJ449*0.5,
IF(BL449="Mazs",Pieņēmumi!$BY$31*BJ449,
IF(BL449="Vidējs",Pieņēmumi!$BY$32*BJ449,
IF(BL449="Liels",Pieņēmumi!$BY$34*BJ449,
0))))</f>
        <v>1.2919896640826873</v>
      </c>
      <c r="BN449" s="9">
        <f>IF(BL449="Mikro",Pieņēmumi!$BY$31*BJ449*0.5,0)</f>
        <v>0</v>
      </c>
      <c r="BO449">
        <v>18</v>
      </c>
      <c r="BP449">
        <v>1</v>
      </c>
      <c r="BQ449" s="2">
        <f t="shared" si="341"/>
        <v>18</v>
      </c>
      <c r="BR449" s="6">
        <f>ROUNDUP(IF($A449=1,BO449/Pieņēmumi!$CJ$39,IF($A449=2,BO449/Pieņēmumi!$CJ$40,IF($A449=3,BO449/Pieņēmumi!$CJ$41,BO449/Pieņēmumi!$CJ$42))),$BR$10)</f>
        <v>1</v>
      </c>
      <c r="BS449" s="6">
        <f t="shared" si="319"/>
        <v>18</v>
      </c>
      <c r="BT449" s="6" t="str">
        <f>IF(AND(BS449&gt;=0,BS449&lt;Pieņēmumi!$CJ$46),0,
IF(AND(BS449&gt;= Pieņēmumi!$CJ$46,BS449&lt;Pieņēmumi!$CJ$47), "Mikro",
IF(AND(BS449&gt;=Pieņēmumi!$CJ$47,BS449&lt;Pieņēmumi!$CJ$48), "Mazs",
IF(AND(BS449&gt;=Pieņēmumi!$CJ$48,BS449&lt;Pieņēmumi!$CJ$49), "Vidējs","Liels"))))</f>
        <v>Vidējs</v>
      </c>
      <c r="BU449" s="9">
        <f>IF(BT449="Mikro",Pieņēmumi!$CJ$31*BR449*0.5,
IF(BT449="Mazs",Pieņēmumi!$CJ$31*BR449,
IF(BT449="Vidējs",Pieņēmumi!$CJ$32*BR449,
IF(BT449="Liels",Pieņēmumi!$CJ$34*BR449,
0))))</f>
        <v>1.2919896640826873</v>
      </c>
      <c r="BV449" s="9">
        <f>IF(BT449="Mikro",Pieņēmumi!$CJ$31*BR449*0.5,0)</f>
        <v>0</v>
      </c>
      <c r="BW449">
        <v>9</v>
      </c>
      <c r="BX449">
        <v>1</v>
      </c>
      <c r="BY449" s="2">
        <f>BW449/BX449</f>
        <v>9</v>
      </c>
      <c r="BZ449" s="6">
        <f>ROUNDUP(IF($A449=1,BW449/Pieņēmumi!$CU$42,IF($A449=2,BW449/Pieņēmumi!$CU$43,IF($A449=3,BW449/Pieņēmumi!$CU$44,BW449/Pieņēmumi!$CU$45))),$CH$10)</f>
        <v>1</v>
      </c>
      <c r="CA449" s="6">
        <f t="shared" si="320"/>
        <v>9</v>
      </c>
      <c r="CB449" s="6" t="str">
        <f>IF(AND(CA449&gt;=0,CA449&lt;Pieņēmumi!$CU$49),0,
IF(AND(CA449&gt;=Pieņēmumi!$CU$49,CA449&lt;Pieņēmumi!$CU$50),"Mazs",
IF(AND(CA449&gt;=Pieņēmumi!$CU$50,CA449&lt;Pieņēmumi!$CU$51),"Vidējs","Liels")))</f>
        <v>Mazs</v>
      </c>
      <c r="CC449" s="9">
        <f>IF(CB449="Mazs",Pieņēmumi!$CU$34*BZ449,IF(CB449="Vidējs",Pieņēmumi!$CU$35*BZ449,IF(CB449="Liels",Pieņēmumi!$CU$37*BZ449,0)))</f>
        <v>1.151571739807034</v>
      </c>
      <c r="CD449" s="9">
        <f>IF(CB449="Mazs",(Pieņēmumi!$CU$35-Pieņēmumi!$CU$34)*BZ449,0)</f>
        <v>0.23731714908185508</v>
      </c>
      <c r="CE449">
        <v>11</v>
      </c>
      <c r="CF449">
        <v>1</v>
      </c>
      <c r="CG449" s="2">
        <f>CE449/CF449</f>
        <v>11</v>
      </c>
      <c r="CH449" s="6">
        <f>ROUNDUP(IF($A449=1,CE449/Pieņēmumi!$DE$42,IF($A449=2,CE449/Pieņēmumi!$DE$43,IF($A449=3,CE449/Pieņēmumi!$DE$44,CE449/Pieņēmumi!$DE$45))),$CH$10)</f>
        <v>1</v>
      </c>
      <c r="CI449" s="6">
        <f t="shared" si="321"/>
        <v>11</v>
      </c>
      <c r="CJ449" s="6" t="str">
        <f>IF(AND(CI449&gt;=0,CI449&lt;Pieņēmumi!$DE$49),0,
IF(AND(CI449&gt;=Pieņēmumi!$DE$49,CI449&lt;Pieņēmumi!$DE$50),"Mazs",
IF(AND(CI449&gt;=Pieņēmumi!$DE$50,CI449&lt;Pieņēmumi!$DE$51),"Vidējs","Liels")))</f>
        <v>Mazs</v>
      </c>
      <c r="CK449" s="9">
        <f>IF(CJ449="Mazs",Pieņēmumi!$DE$34*CH449,IF(CJ449="Vidējs",Pieņēmumi!$DE$35*CH449,IF(CJ449="Liels",Pieņēmumi!$DE$37*CH449,0)))</f>
        <v>1.151571739807034</v>
      </c>
      <c r="CL449" s="9">
        <f>IF(CJ449="Mazs",(Pieņēmumi!$DE$35-Pieņēmumi!$DE$34)*CH449,0)</f>
        <v>0.23731714908185508</v>
      </c>
      <c r="CM449">
        <v>6</v>
      </c>
      <c r="CN449">
        <v>1</v>
      </c>
      <c r="CO449" s="2">
        <f>CM449/CN449</f>
        <v>6</v>
      </c>
      <c r="CP449" s="6">
        <f>ROUNDUP(IF($A449=1,CM449/Pieņēmumi!$DO$42,IF($A449=2,CM449/Pieņēmumi!$DO$43,IF($A449=3,CM449/Pieņēmumi!$DO$44,CM449/Pieņēmumi!$DO$45))),$CP$10)</f>
        <v>1</v>
      </c>
      <c r="CQ449" s="6">
        <f t="shared" si="322"/>
        <v>6</v>
      </c>
      <c r="CR449" s="6" t="str">
        <f>IF(AND(CQ449&gt;=0,CQ449&lt;Pieņēmumi!$DO$49),0,
IF(AND(CQ449&gt;=Pieņēmumi!$DO$49,CQ449&lt;Pieņēmumi!$DO$50),"Mazs",
IF(AND(CQ449&gt;=Pieņēmumi!$DO$50,CQ449&lt;Pieņēmumi!$DO$51),"Vidējs","Liels")))</f>
        <v>Mazs</v>
      </c>
      <c r="CS449" s="9">
        <f>IF(CR449="Mazs",Pieņēmumi!$DO$34*CP449,IF(CR449="Vidējs",Pieņēmumi!$DO$35*CP449,IF(CR449="Liels",Pieņēmumi!$DO$37*CP449,0)))</f>
        <v>1.151571739807034</v>
      </c>
      <c r="CT449" s="9">
        <f>IF(CR449="Mazs",(Pieņēmumi!$DO$35-Pieņēmumi!$DO$34)*CP449,0)</f>
        <v>0.23731714908185508</v>
      </c>
      <c r="CU449" s="6">
        <f t="shared" si="323"/>
        <v>149</v>
      </c>
      <c r="CV449" s="6">
        <f t="shared" si="324"/>
        <v>12</v>
      </c>
      <c r="CW449" s="2">
        <f t="shared" si="325"/>
        <v>12.416666666666666</v>
      </c>
      <c r="CX449" t="str">
        <f t="shared" si="326"/>
        <v>Vidējā</v>
      </c>
    </row>
    <row r="450" spans="1:102" x14ac:dyDescent="0.25">
      <c r="A450" s="5">
        <v>3</v>
      </c>
      <c r="B450" s="23">
        <v>0.25908852588762843</v>
      </c>
      <c r="C450">
        <v>39</v>
      </c>
      <c r="D450">
        <v>2</v>
      </c>
      <c r="E450" s="2">
        <f t="shared" si="343"/>
        <v>19.5</v>
      </c>
      <c r="F450" s="6">
        <f>ROUNDUP(IF($A450=1,C450/Pieņēmumi!$B$39,IF($A450=2,C450/Pieņēmumi!$B$40,IF($A450=3,C450/Pieņēmumi!$B$41,C450/Pieņēmumi!$B$42))),$F$10)</f>
        <v>2</v>
      </c>
      <c r="G450" s="6">
        <f t="shared" si="311"/>
        <v>19.5</v>
      </c>
      <c r="H450" s="6" t="str">
        <f>IF(AND(G450&gt;=0,G450&lt;Pieņēmumi!$B$46),0,
IF(AND(G450&gt;= Pieņēmumi!$B$46,G450&lt;Pieņēmumi!$B$47), "Mikro",
IF(AND(G450&gt;=Pieņēmumi!$B$47,G450&lt;Pieņēmumi!$B$48), "Mazs",
IF(AND(G450&gt;=Pieņēmumi!$B$48,G450&lt;Pieņēmumi!$B$49), "Vidējs","Liels"))))</f>
        <v>Vidējs</v>
      </c>
      <c r="I450" s="9">
        <f>IF(H450="Mikro",Pieņēmumi!$B$31*F450*0.5,
IF(H450="Mazs",Pieņēmumi!$B$31*F450,
IF(H450="Vidējs",Pieņēmumi!$B$32*F450,
IF(H450="Liels",Pieņēmumi!$B$34*F450,
0))))</f>
        <v>1.614987080103359</v>
      </c>
      <c r="J450" s="9">
        <f>IF(H450="Mikro",Pieņēmumi!$B$31*F450*0.5,0)</f>
        <v>0</v>
      </c>
      <c r="K450">
        <v>32</v>
      </c>
      <c r="L450">
        <v>2</v>
      </c>
      <c r="M450" s="2">
        <f t="shared" si="349"/>
        <v>16</v>
      </c>
      <c r="N450" s="6">
        <f>ROUNDUP(IF($A450=1,K450/Pieņēmumi!$L$39,IF($A450=2,K450/Pieņēmumi!$L$40,IF($A450=3,K450/Pieņēmumi!$L$41,K450/Pieņēmumi!$L$42))),$N$10)</f>
        <v>2</v>
      </c>
      <c r="O450" s="6">
        <f t="shared" si="312"/>
        <v>16</v>
      </c>
      <c r="P450" s="6" t="str">
        <f>IF(AND(O450&gt;=0,O450&lt;Pieņēmumi!$L$46),0,
IF(AND(O450&gt;= Pieņēmumi!$L$46,O450&lt;Pieņēmumi!$L$47), "Mikro",
IF(AND(O450&gt;=Pieņēmumi!$L$47,O450&lt;Pieņēmumi!$L$48), "Mazs",
IF(AND(O450&gt;=Pieņēmumi!$L$48,O450&lt;Pieņēmumi!$L$49), "Vidējs","Liels"))))</f>
        <v>Vidējs</v>
      </c>
      <c r="Q450" s="9">
        <f>IF(P450="Mikro",Pieņēmumi!$L$31*N450*0.5,
IF(P450="Mazs",Pieņēmumi!$L$31*N450,
IF(P450="Vidējs",Pieņēmumi!$L$32*N450,
IF(P450="Liels",Pieņēmumi!$L$34*N450,
0))))</f>
        <v>1.6795865633074938</v>
      </c>
      <c r="R450" s="9">
        <f>IF(P450="Mikro",Pieņēmumi!$L$31*N450*0.5,0)</f>
        <v>0</v>
      </c>
      <c r="S450">
        <v>42</v>
      </c>
      <c r="T450">
        <v>2</v>
      </c>
      <c r="U450" s="2">
        <f t="shared" si="345"/>
        <v>21</v>
      </c>
      <c r="V450" s="6">
        <f>ROUNDUP(IF($A450=1,S450/Pieņēmumi!$V$39,IF($A450=2,S450/Pieņēmumi!$V$40,IF($A450=3,S450/Pieņēmumi!$V$41,S450/Pieņēmumi!$V$42))),$V$10)</f>
        <v>3</v>
      </c>
      <c r="W450" s="6">
        <f t="shared" si="313"/>
        <v>14</v>
      </c>
      <c r="X450" s="6" t="str">
        <f>IF(AND(W450&gt;=0,W450&lt;Pieņēmumi!$V$46),0,
IF(AND(W450&gt;= Pieņēmumi!$V$46,W450&lt;Pieņēmumi!$V$47), "Mikro",
IF(AND(W450&gt;=Pieņēmumi!$V$47,W450&lt;Pieņēmumi!$V$48), "Mazs",
IF(AND(W450&gt;=Pieņēmumi!$V$48,W450&lt;Pieņēmumi!$V$49), "Vidējs","Liels"))))</f>
        <v>Vidējs</v>
      </c>
      <c r="Y450" s="9">
        <f>IF(X450="Mikro",Pieņēmumi!$V$31*V450*0.5,
IF(X450="Mazs",Pieņēmumi!$V$31*V450,
IF(X450="Vidējs",Pieņēmumi!$V$32*V450,
IF(X450="Liels",Pieņēmumi!$V$34*V450,
0))))</f>
        <v>2.6162790697674421</v>
      </c>
      <c r="Z450" s="9">
        <f>IF(X450="Mikro",Pieņēmumi!$V$31*V450*0.5,0)</f>
        <v>0</v>
      </c>
      <c r="AA450">
        <v>38</v>
      </c>
      <c r="AB450">
        <v>2</v>
      </c>
      <c r="AC450" s="2">
        <f t="shared" si="346"/>
        <v>19</v>
      </c>
      <c r="AD450" s="6">
        <f>ROUNDUP(IF($A450=1,AA450/Pieņēmumi!$AF$39,IF($A450=2,AA450/Pieņēmumi!$AF$40,IF($A450=3,AA450/Pieņēmumi!$AF$41,AA450/Pieņēmumi!$AF$42))),$AD$10)</f>
        <v>2</v>
      </c>
      <c r="AE450" s="6">
        <f t="shared" si="314"/>
        <v>19</v>
      </c>
      <c r="AF450" s="6" t="str">
        <f>IF(AND(AE450&gt;=0,AE450&lt;Pieņēmumi!$AF$46),0,
IF(AND(AE450&gt;= Pieņēmumi!$AF$46,AE450&lt;Pieņēmumi!$AF$47), "Mikro",
IF(AND(AE450&gt;=Pieņēmumi!$AF$47,AE450&lt;Pieņēmumi!$AF$48), "Mazs",
IF(AND(AE450&gt;=Pieņēmumi!$AF$48,AE450&lt;Pieņēmumi!$AF$49), "Vidējs","Liels"))))</f>
        <v>Vidējs</v>
      </c>
      <c r="AG450" s="9">
        <f>IF(AF450="Mikro",Pieņēmumi!$AF$31*AD450*0.5,
IF(AF450="Mazs",Pieņēmumi!$AF$31*AD450,
IF(AF450="Vidējs",Pieņēmumi!$AF$32*AD450,
IF(AF450="Liels",Pieņēmumi!$AF$34*AD450,
0))))</f>
        <v>2.0671834625323</v>
      </c>
      <c r="AH450" s="9">
        <f>IF(AF450="Mikro",Pieņēmumi!$AF$31*AD450*0.5,0)</f>
        <v>0</v>
      </c>
      <c r="AI450">
        <v>38</v>
      </c>
      <c r="AJ450">
        <v>2</v>
      </c>
      <c r="AK450" s="2">
        <f t="shared" si="347"/>
        <v>19</v>
      </c>
      <c r="AL450" s="6">
        <f>ROUNDUP(IF($A450=1,AI450/Pieņēmumi!$AR$39,IF($A450=2,AI450/Pieņēmumi!$AR$40,IF($A450=3,AI450/Pieņēmumi!$AR$41,AI450/Pieņēmumi!$AR$42))),$AL$10)</f>
        <v>2</v>
      </c>
      <c r="AM450" s="6">
        <f t="shared" si="315"/>
        <v>19</v>
      </c>
      <c r="AN450" s="6" t="str">
        <f>IF(AND(AM450&gt;=0,AM450&lt;Pieņēmumi!$AR$46),0,
IF(AND(AM450&gt;= Pieņēmumi!$AR$46,AM450&lt;Pieņēmumi!$AR$47), "Mikro",
IF(AND(AM450&gt;=Pieņēmumi!$AR$47,AM450&lt;Pieņēmumi!$AR$48), "Mazs",
IF(AND(AM450&gt;=Pieņēmumi!$AR$48,AM450&lt;Pieņēmumi!$AR$49), "Vidējs","Liels"))))</f>
        <v>Vidējs</v>
      </c>
      <c r="AO450" s="9">
        <f>IF(AN450="Mikro",Pieņēmumi!$AR$31*AL450*0.5,
IF(AN450="Mazs",Pieņēmumi!$AR$31*AL450,
IF(AN450="Vidējs",Pieņēmumi!$AR$32*AL450,
IF(AN450="Liels",Pieņēmumi!$AR$34*AL450,
0))))</f>
        <v>2.1963824289405687</v>
      </c>
      <c r="AP450" s="9">
        <f>IF(AN450="Mikro",Pieņēmumi!$AR$31*AL450*0.5,0)</f>
        <v>0</v>
      </c>
      <c r="AQ450">
        <v>41</v>
      </c>
      <c r="AR450">
        <v>2</v>
      </c>
      <c r="AS450" s="2">
        <f t="shared" si="350"/>
        <v>20.5</v>
      </c>
      <c r="AT450" s="6">
        <f>ROUNDUP(IF($A450=1,AQ450/Pieņēmumi!$BC$39,IF($A450=2,AQ450/Pieņēmumi!$BC$40,IF($A450=3,AQ450/Pieņēmumi!$BC$41,AQ450/Pieņēmumi!$BC$42))),$AT$10)</f>
        <v>2</v>
      </c>
      <c r="AU450" s="6">
        <f t="shared" si="316"/>
        <v>20.5</v>
      </c>
      <c r="AV450" s="6" t="str">
        <f>IF(AND(AU450&gt;=0,AU450&lt;Pieņēmumi!$BC$46),0,
IF(AND(AU450&gt;= Pieņēmumi!$BC$46,AU450&lt;Pieņēmumi!$BC$47), "Mikro",
IF(AND(AU450&gt;=Pieņēmumi!$BC$47,AU450&lt;Pieņēmumi!$BC$48), "Mazs",
IF(AND(AU450&gt;=Pieņēmumi!$BC$48,AU450&lt;Pieņēmumi!$BC$49), "Vidējs","Liels"))))</f>
        <v>Vidējs</v>
      </c>
      <c r="AW450" s="9">
        <f>IF(AV450="Mikro",Pieņēmumi!$BC$31*AT450*0.5,
IF(AV450="Mazs",Pieņēmumi!$BC$31*AT450,
IF(AV450="Vidējs",Pieņēmumi!$BC$32*AT450,
IF(AV450="Liels",Pieņēmumi!$BC$34*AT450,
0))))</f>
        <v>2.3255813953488373</v>
      </c>
      <c r="AX450" s="9">
        <f>IF(AV450="Mikro",Pieņēmumi!$BC$31*AT450*0.5,0)</f>
        <v>0</v>
      </c>
      <c r="AY450">
        <v>43</v>
      </c>
      <c r="AZ450">
        <v>2</v>
      </c>
      <c r="BA450" s="2">
        <f t="shared" si="348"/>
        <v>21.5</v>
      </c>
      <c r="BB450" s="6">
        <f>ROUNDUP(IF($A450=1,AY450/Pieņēmumi!$BN$39,IF($A450=2,AY450/Pieņēmumi!$BN$40,IF($A450=3,AY450/Pieņēmumi!$BN$41,AY450/Pieņēmumi!$BN$42))),$BB$10)</f>
        <v>2</v>
      </c>
      <c r="BC450" s="6">
        <f t="shared" si="317"/>
        <v>21.5</v>
      </c>
      <c r="BD450" s="6" t="str">
        <f>IF(AND(BC450&gt;=0,BC450&lt;Pieņēmumi!$BN$46),0,
IF(AND(BC450&gt;= Pieņēmumi!$BN$46,BC450&lt;Pieņēmumi!$BN$47), "Mikro",
IF(AND(BC450&gt;=Pieņēmumi!$BN$47,BC450&lt;Pieņēmumi!$BN$48), "Mazs",
IF(AND(BC450&gt;=Pieņēmumi!$BN$48,BC450&lt;Pieņēmumi!$BN$49), "Vidējs","Liels"))))</f>
        <v>Liels</v>
      </c>
      <c r="BE450" s="9">
        <f>IF(BD450="Mikro",Pieņēmumi!$BN$31*BB450*0.5,
IF(BD450="Mazs",Pieņēmumi!$BN$31*BB450,
IF(BD450="Vidējs",Pieņēmumi!$BN$32*BB450,
IF(BD450="Liels",Pieņēmumi!$BN$34*BB450,
0))))</f>
        <v>3.1746031746031744</v>
      </c>
      <c r="BF450" s="9">
        <f>IF(BD450="Mikro",Pieņēmumi!$BN$31*BB450*0.5,0)</f>
        <v>0</v>
      </c>
      <c r="BG450">
        <v>50</v>
      </c>
      <c r="BH450">
        <v>2</v>
      </c>
      <c r="BI450" s="2">
        <f t="shared" si="351"/>
        <v>25</v>
      </c>
      <c r="BJ450" s="6">
        <f>ROUNDUP(IF($A450=1,BG450/Pieņēmumi!$BY$39,IF($A450=2,BG450/Pieņēmumi!$BY$40,IF($A450=3,BG450/Pieņēmumi!$BY$41,BG450/Pieņēmumi!$BY$42))),$BJ$10)</f>
        <v>2</v>
      </c>
      <c r="BK450" s="6">
        <f t="shared" si="318"/>
        <v>25</v>
      </c>
      <c r="BL450" s="6" t="str">
        <f>IF(AND(BK450&gt;=0,BK450&lt;Pieņēmumi!$BY$46),0,
IF(AND(BK450&gt;= Pieņēmumi!$BY$46,BK450&lt;Pieņēmumi!$BY$47), "Mikro",
IF(AND(BK450&gt;=Pieņēmumi!$BY$47,BK450&lt;Pieņēmumi!$BY$48), "Mazs",
IF(AND(BK450&gt;=Pieņēmumi!$BY$48,BK450&lt;Pieņēmumi!$BY$49), "Vidējs","Liels"))))</f>
        <v>Liels</v>
      </c>
      <c r="BM450" s="9">
        <f>IF(BL450="Mikro",Pieņēmumi!$BY$31*BJ450*0.5,
IF(BL450="Mazs",Pieņēmumi!$BY$31*BJ450,
IF(BL450="Vidējs",Pieņēmumi!$BY$32*BJ450,
IF(BL450="Liels",Pieņēmumi!$BY$34*BJ450,
0))))</f>
        <v>3.3189033189033186</v>
      </c>
      <c r="BN450" s="9">
        <f>IF(BL450="Mikro",Pieņēmumi!$BY$31*BJ450*0.5,0)</f>
        <v>0</v>
      </c>
      <c r="BO450">
        <v>40</v>
      </c>
      <c r="BP450">
        <v>2</v>
      </c>
      <c r="BQ450" s="2">
        <f t="shared" si="341"/>
        <v>20</v>
      </c>
      <c r="BR450" s="6">
        <f>ROUNDUP(IF($A450=1,BO450/Pieņēmumi!$CJ$39,IF($A450=2,BO450/Pieņēmumi!$CJ$40,IF($A450=3,BO450/Pieņēmumi!$CJ$41,BO450/Pieņēmumi!$CJ$42))),$BR$10)</f>
        <v>2</v>
      </c>
      <c r="BS450" s="6">
        <f t="shared" si="319"/>
        <v>20</v>
      </c>
      <c r="BT450" s="6" t="str">
        <f>IF(AND(BS450&gt;=0,BS450&lt;Pieņēmumi!$CJ$46),0,
IF(AND(BS450&gt;= Pieņēmumi!$CJ$46,BS450&lt;Pieņēmumi!$CJ$47), "Mikro",
IF(AND(BS450&gt;=Pieņēmumi!$CJ$47,BS450&lt;Pieņēmumi!$CJ$48), "Mazs",
IF(AND(BS450&gt;=Pieņēmumi!$CJ$48,BS450&lt;Pieņēmumi!$CJ$49), "Vidējs","Liels"))))</f>
        <v>Vidējs</v>
      </c>
      <c r="BU450" s="9">
        <f>IF(BT450="Mikro",Pieņēmumi!$CJ$31*BR450*0.5,
IF(BT450="Mazs",Pieņēmumi!$CJ$31*BR450,
IF(BT450="Vidējs",Pieņēmumi!$CJ$32*BR450,
IF(BT450="Liels",Pieņēmumi!$CJ$34*BR450,
0))))</f>
        <v>2.5839793281653747</v>
      </c>
      <c r="BV450" s="9">
        <f>IF(BT450="Mikro",Pieņēmumi!$CJ$31*BR450*0.5,0)</f>
        <v>0</v>
      </c>
      <c r="BW450">
        <v>20</v>
      </c>
      <c r="BX450">
        <v>1</v>
      </c>
      <c r="BY450" s="2">
        <f>BW450/BX450</f>
        <v>20</v>
      </c>
      <c r="BZ450" s="6">
        <f>ROUNDUP(IF($A450=1,BW450/Pieņēmumi!$CU$42,IF($A450=2,BW450/Pieņēmumi!$CU$43,IF($A450=3,BW450/Pieņēmumi!$CU$44,BW450/Pieņēmumi!$CU$45))),$CH$10)</f>
        <v>1</v>
      </c>
      <c r="CA450" s="6">
        <f t="shared" si="320"/>
        <v>20</v>
      </c>
      <c r="CB450" s="6" t="str">
        <f>IF(AND(CA450&gt;=0,CA450&lt;Pieņēmumi!$CU$49),0,
IF(AND(CA450&gt;=Pieņēmumi!$CU$49,CA450&lt;Pieņēmumi!$CU$50),"Mazs",
IF(AND(CA450&gt;=Pieņēmumi!$CU$50,CA450&lt;Pieņēmumi!$CU$51),"Vidējs","Liels")))</f>
        <v>Vidējs</v>
      </c>
      <c r="CC450" s="9">
        <f>IF(CB450="Mazs",Pieņēmumi!$CU$34*BZ450,IF(CB450="Vidējs",Pieņēmumi!$CU$35*BZ450,IF(CB450="Liels",Pieņēmumi!$CU$37*BZ450,0)))</f>
        <v>1.3888888888888891</v>
      </c>
      <c r="CD450" s="9">
        <f>IF(CB450="Mazs",(Pieņēmumi!$CU$35-Pieņēmumi!$CU$34)*BZ450,0)</f>
        <v>0</v>
      </c>
      <c r="CE450">
        <v>20</v>
      </c>
      <c r="CF450">
        <v>1</v>
      </c>
      <c r="CG450" s="2">
        <f>CE450/CF450</f>
        <v>20</v>
      </c>
      <c r="CH450" s="6">
        <f>ROUNDUP(IF($A450=1,CE450/Pieņēmumi!$DE$42,IF($A450=2,CE450/Pieņēmumi!$DE$43,IF($A450=3,CE450/Pieņēmumi!$DE$44,CE450/Pieņēmumi!$DE$45))),$CH$10)</f>
        <v>1</v>
      </c>
      <c r="CI450" s="6">
        <f t="shared" si="321"/>
        <v>20</v>
      </c>
      <c r="CJ450" s="6" t="str">
        <f>IF(AND(CI450&gt;=0,CI450&lt;Pieņēmumi!$DE$49),0,
IF(AND(CI450&gt;=Pieņēmumi!$DE$49,CI450&lt;Pieņēmumi!$DE$50),"Mazs",
IF(AND(CI450&gt;=Pieņēmumi!$DE$50,CI450&lt;Pieņēmumi!$DE$51),"Vidējs","Liels")))</f>
        <v>Vidējs</v>
      </c>
      <c r="CK450" s="9">
        <f>IF(CJ450="Mazs",Pieņēmumi!$DE$34*CH450,IF(CJ450="Vidējs",Pieņēmumi!$DE$35*CH450,IF(CJ450="Liels",Pieņēmumi!$DE$37*CH450,0)))</f>
        <v>1.3888888888888891</v>
      </c>
      <c r="CL450" s="9">
        <f>IF(CJ450="Mazs",(Pieņēmumi!$DE$35-Pieņēmumi!$DE$34)*CH450,0)</f>
        <v>0</v>
      </c>
      <c r="CM450">
        <v>16</v>
      </c>
      <c r="CN450">
        <v>1</v>
      </c>
      <c r="CO450" s="2">
        <f>CM450/CN450</f>
        <v>16</v>
      </c>
      <c r="CP450" s="6">
        <f>ROUNDUP(IF($A450=1,CM450/Pieņēmumi!$DO$42,IF($A450=2,CM450/Pieņēmumi!$DO$43,IF($A450=3,CM450/Pieņēmumi!$DO$44,CM450/Pieņēmumi!$DO$45))),$CP$10)</f>
        <v>1</v>
      </c>
      <c r="CQ450" s="6">
        <f t="shared" si="322"/>
        <v>16</v>
      </c>
      <c r="CR450" s="6" t="str">
        <f>IF(AND(CQ450&gt;=0,CQ450&lt;Pieņēmumi!$DO$49),0,
IF(AND(CQ450&gt;=Pieņēmumi!$DO$49,CQ450&lt;Pieņēmumi!$DO$50),"Mazs",
IF(AND(CQ450&gt;=Pieņēmumi!$DO$50,CQ450&lt;Pieņēmumi!$DO$51),"Vidējs","Liels")))</f>
        <v>Vidējs</v>
      </c>
      <c r="CS450" s="9">
        <f>IF(CR450="Mazs",Pieņēmumi!$DO$34*CP450,IF(CR450="Vidējs",Pieņēmumi!$DO$35*CP450,IF(CR450="Liels",Pieņēmumi!$DO$37*CP450,0)))</f>
        <v>1.3888888888888891</v>
      </c>
      <c r="CT450" s="9">
        <f>IF(CR450="Mazs",(Pieņēmumi!$DO$35-Pieņēmumi!$DO$34)*CP450,0)</f>
        <v>0</v>
      </c>
      <c r="CU450" s="6">
        <f t="shared" si="323"/>
        <v>419</v>
      </c>
      <c r="CV450" s="6">
        <f t="shared" si="324"/>
        <v>21</v>
      </c>
      <c r="CW450" s="2">
        <f t="shared" si="325"/>
        <v>19.952380952380953</v>
      </c>
      <c r="CX450" t="str">
        <f t="shared" si="326"/>
        <v>Vidējā</v>
      </c>
    </row>
    <row r="451" spans="1:102" x14ac:dyDescent="0.25">
      <c r="A451" s="5">
        <v>3</v>
      </c>
      <c r="B451" s="23">
        <v>0.25567747858961876</v>
      </c>
      <c r="C451">
        <v>71</v>
      </c>
      <c r="D451">
        <v>3</v>
      </c>
      <c r="E451" s="2">
        <f t="shared" si="343"/>
        <v>23.666666666666668</v>
      </c>
      <c r="F451" s="6">
        <f>ROUNDUP(IF($A451=1,C451/Pieņēmumi!$B$39,IF($A451=2,C451/Pieņēmumi!$B$40,IF($A451=3,C451/Pieņēmumi!$B$41,C451/Pieņēmumi!$B$42))),$F$10)</f>
        <v>4</v>
      </c>
      <c r="G451" s="6">
        <f t="shared" si="311"/>
        <v>17.75</v>
      </c>
      <c r="H451" s="6" t="str">
        <f>IF(AND(G451&gt;=0,G451&lt;Pieņēmumi!$B$46),0,
IF(AND(G451&gt;= Pieņēmumi!$B$46,G451&lt;Pieņēmumi!$B$47), "Mikro",
IF(AND(G451&gt;=Pieņēmumi!$B$47,G451&lt;Pieņēmumi!$B$48), "Mazs",
IF(AND(G451&gt;=Pieņēmumi!$B$48,G451&lt;Pieņēmumi!$B$49), "Vidējs","Liels"))))</f>
        <v>Vidējs</v>
      </c>
      <c r="I451" s="9">
        <f>IF(H451="Mikro",Pieņēmumi!$B$31*F451*0.5,
IF(H451="Mazs",Pieņēmumi!$B$31*F451,
IF(H451="Vidējs",Pieņēmumi!$B$32*F451,
IF(H451="Liels",Pieņēmumi!$B$34*F451,
0))))</f>
        <v>3.229974160206718</v>
      </c>
      <c r="J451" s="9">
        <f>IF(H451="Mikro",Pieņēmumi!$B$31*F451*0.5,0)</f>
        <v>0</v>
      </c>
      <c r="K451">
        <v>51</v>
      </c>
      <c r="L451">
        <v>2</v>
      </c>
      <c r="M451" s="2">
        <f t="shared" si="349"/>
        <v>25.5</v>
      </c>
      <c r="N451" s="6">
        <f>ROUNDUP(IF($A451=1,K451/Pieņēmumi!$L$39,IF($A451=2,K451/Pieņēmumi!$L$40,IF($A451=3,K451/Pieņēmumi!$L$41,K451/Pieņēmumi!$L$42))),$N$10)</f>
        <v>3</v>
      </c>
      <c r="O451" s="6">
        <f t="shared" si="312"/>
        <v>17</v>
      </c>
      <c r="P451" s="6" t="str">
        <f>IF(AND(O451&gt;=0,O451&lt;Pieņēmumi!$L$46),0,
IF(AND(O451&gt;= Pieņēmumi!$L$46,O451&lt;Pieņēmumi!$L$47), "Mikro",
IF(AND(O451&gt;=Pieņēmumi!$L$47,O451&lt;Pieņēmumi!$L$48), "Mazs",
IF(AND(O451&gt;=Pieņēmumi!$L$48,O451&lt;Pieņēmumi!$L$49), "Vidējs","Liels"))))</f>
        <v>Vidējs</v>
      </c>
      <c r="Q451" s="9">
        <f>IF(P451="Mikro",Pieņēmumi!$L$31*N451*0.5,
IF(P451="Mazs",Pieņēmumi!$L$31*N451,
IF(P451="Vidējs",Pieņēmumi!$L$32*N451,
IF(P451="Liels",Pieņēmumi!$L$34*N451,
0))))</f>
        <v>2.5193798449612408</v>
      </c>
      <c r="R451" s="9">
        <f>IF(P451="Mikro",Pieņēmumi!$L$31*N451*0.5,0)</f>
        <v>0</v>
      </c>
      <c r="S451">
        <v>46</v>
      </c>
      <c r="T451">
        <v>3</v>
      </c>
      <c r="U451" s="2">
        <f t="shared" si="345"/>
        <v>15.333333333333334</v>
      </c>
      <c r="V451" s="6">
        <f>ROUNDUP(IF($A451=1,S451/Pieņēmumi!$V$39,IF($A451=2,S451/Pieņēmumi!$V$40,IF($A451=3,S451/Pieņēmumi!$V$41,S451/Pieņēmumi!$V$42))),$V$10)</f>
        <v>3</v>
      </c>
      <c r="W451" s="6">
        <f t="shared" si="313"/>
        <v>15.333333333333334</v>
      </c>
      <c r="X451" s="6" t="str">
        <f>IF(AND(W451&gt;=0,W451&lt;Pieņēmumi!$V$46),0,
IF(AND(W451&gt;= Pieņēmumi!$V$46,W451&lt;Pieņēmumi!$V$47), "Mikro",
IF(AND(W451&gt;=Pieņēmumi!$V$47,W451&lt;Pieņēmumi!$V$48), "Mazs",
IF(AND(W451&gt;=Pieņēmumi!$V$48,W451&lt;Pieņēmumi!$V$49), "Vidējs","Liels"))))</f>
        <v>Vidējs</v>
      </c>
      <c r="Y451" s="9">
        <f>IF(X451="Mikro",Pieņēmumi!$V$31*V451*0.5,
IF(X451="Mazs",Pieņēmumi!$V$31*V451,
IF(X451="Vidējs",Pieņēmumi!$V$32*V451,
IF(X451="Liels",Pieņēmumi!$V$34*V451,
0))))</f>
        <v>2.6162790697674421</v>
      </c>
      <c r="Z451" s="9">
        <f>IF(X451="Mikro",Pieņēmumi!$V$31*V451*0.5,0)</f>
        <v>0</v>
      </c>
      <c r="AA451">
        <v>35</v>
      </c>
      <c r="AB451">
        <v>2</v>
      </c>
      <c r="AC451" s="2">
        <f t="shared" si="346"/>
        <v>17.5</v>
      </c>
      <c r="AD451" s="6">
        <f>ROUNDUP(IF($A451=1,AA451/Pieņēmumi!$AF$39,IF($A451=2,AA451/Pieņēmumi!$AF$40,IF($A451=3,AA451/Pieņēmumi!$AF$41,AA451/Pieņēmumi!$AF$42))),$AD$10)</f>
        <v>2</v>
      </c>
      <c r="AE451" s="6">
        <f t="shared" si="314"/>
        <v>17.5</v>
      </c>
      <c r="AF451" s="6" t="str">
        <f>IF(AND(AE451&gt;=0,AE451&lt;Pieņēmumi!$AF$46),0,
IF(AND(AE451&gt;= Pieņēmumi!$AF$46,AE451&lt;Pieņēmumi!$AF$47), "Mikro",
IF(AND(AE451&gt;=Pieņēmumi!$AF$47,AE451&lt;Pieņēmumi!$AF$48), "Mazs",
IF(AND(AE451&gt;=Pieņēmumi!$AF$48,AE451&lt;Pieņēmumi!$AF$49), "Vidējs","Liels"))))</f>
        <v>Vidējs</v>
      </c>
      <c r="AG451" s="9">
        <f>IF(AF451="Mikro",Pieņēmumi!$AF$31*AD451*0.5,
IF(AF451="Mazs",Pieņēmumi!$AF$31*AD451,
IF(AF451="Vidējs",Pieņēmumi!$AF$32*AD451,
IF(AF451="Liels",Pieņēmumi!$AF$34*AD451,
0))))</f>
        <v>2.0671834625323</v>
      </c>
      <c r="AH451" s="9">
        <f>IF(AF451="Mikro",Pieņēmumi!$AF$31*AD451*0.5,0)</f>
        <v>0</v>
      </c>
      <c r="AI451">
        <v>66</v>
      </c>
      <c r="AJ451">
        <v>3</v>
      </c>
      <c r="AK451" s="2">
        <f t="shared" si="347"/>
        <v>22</v>
      </c>
      <c r="AL451" s="6">
        <f>ROUNDUP(IF($A451=1,AI451/Pieņēmumi!$AR$39,IF($A451=2,AI451/Pieņēmumi!$AR$40,IF($A451=3,AI451/Pieņēmumi!$AR$41,AI451/Pieņēmumi!$AR$42))),$AL$10)</f>
        <v>3</v>
      </c>
      <c r="AM451" s="6">
        <f t="shared" si="315"/>
        <v>22</v>
      </c>
      <c r="AN451" s="6" t="str">
        <f>IF(AND(AM451&gt;=0,AM451&lt;Pieņēmumi!$AR$46),0,
IF(AND(AM451&gt;= Pieņēmumi!$AR$46,AM451&lt;Pieņēmumi!$AR$47), "Mikro",
IF(AND(AM451&gt;=Pieņēmumi!$AR$47,AM451&lt;Pieņēmumi!$AR$48), "Mazs",
IF(AND(AM451&gt;=Pieņēmumi!$AR$48,AM451&lt;Pieņēmumi!$AR$49), "Vidējs","Liels"))))</f>
        <v>Liels</v>
      </c>
      <c r="AO451" s="9">
        <f>IF(AN451="Mikro",Pieņēmumi!$AR$31*AL451*0.5,
IF(AN451="Mazs",Pieņēmumi!$AR$31*AL451,
IF(AN451="Vidējs",Pieņēmumi!$AR$32*AL451,
IF(AN451="Liels",Pieņēmumi!$AR$34*AL451,
0))))</f>
        <v>4.1125541125541121</v>
      </c>
      <c r="AP451" s="9">
        <f>IF(AN451="Mikro",Pieņēmumi!$AR$31*AL451*0.5,0)</f>
        <v>0</v>
      </c>
      <c r="AQ451">
        <v>53</v>
      </c>
      <c r="AR451">
        <v>4</v>
      </c>
      <c r="AS451" s="2">
        <f t="shared" si="350"/>
        <v>13.25</v>
      </c>
      <c r="AT451" s="6">
        <f>ROUNDUP(IF($A451=1,AQ451/Pieņēmumi!$BC$39,IF($A451=2,AQ451/Pieņēmumi!$BC$40,IF($A451=3,AQ451/Pieņēmumi!$BC$41,AQ451/Pieņēmumi!$BC$42))),$AT$10)</f>
        <v>3</v>
      </c>
      <c r="AU451" s="6">
        <f t="shared" si="316"/>
        <v>17.666666666666668</v>
      </c>
      <c r="AV451" s="6" t="str">
        <f>IF(AND(AU451&gt;=0,AU451&lt;Pieņēmumi!$BC$46),0,
IF(AND(AU451&gt;= Pieņēmumi!$BC$46,AU451&lt;Pieņēmumi!$BC$47), "Mikro",
IF(AND(AU451&gt;=Pieņēmumi!$BC$47,AU451&lt;Pieņēmumi!$BC$48), "Mazs",
IF(AND(AU451&gt;=Pieņēmumi!$BC$48,AU451&lt;Pieņēmumi!$BC$49), "Vidējs","Liels"))))</f>
        <v>Vidējs</v>
      </c>
      <c r="AW451" s="9">
        <f>IF(AV451="Mikro",Pieņēmumi!$BC$31*AT451*0.5,
IF(AV451="Mazs",Pieņēmumi!$BC$31*AT451,
IF(AV451="Vidējs",Pieņēmumi!$BC$32*AT451,
IF(AV451="Liels",Pieņēmumi!$BC$34*AT451,
0))))</f>
        <v>3.4883720930232558</v>
      </c>
      <c r="AX451" s="9">
        <f>IF(AV451="Mikro",Pieņēmumi!$BC$31*AT451*0.5,0)</f>
        <v>0</v>
      </c>
      <c r="AY451">
        <v>0</v>
      </c>
      <c r="AZ451">
        <v>0</v>
      </c>
      <c r="BA451" s="2">
        <v>0</v>
      </c>
      <c r="BB451" s="6">
        <f>ROUNDUP(IF($A451=1,AY451/Pieņēmumi!$BN$39,IF($A451=2,AY451/Pieņēmumi!$BN$40,IF($A451=3,AY451/Pieņēmumi!$BN$41,AY451/Pieņēmumi!$BN$42))),$BB$10)</f>
        <v>0</v>
      </c>
      <c r="BC451" s="6">
        <f t="shared" si="317"/>
        <v>0</v>
      </c>
      <c r="BD451" s="6">
        <f>IF(AND(BC451&gt;=0,BC451&lt;Pieņēmumi!$BN$46),0,
IF(AND(BC451&gt;= Pieņēmumi!$BN$46,BC451&lt;Pieņēmumi!$BN$47), "Mikro",
IF(AND(BC451&gt;=Pieņēmumi!$BN$47,BC451&lt;Pieņēmumi!$BN$48), "Mazs",
IF(AND(BC451&gt;=Pieņēmumi!$BN$48,BC451&lt;Pieņēmumi!$BN$49), "Vidējs","Liels"))))</f>
        <v>0</v>
      </c>
      <c r="BE451" s="9">
        <f>IF(BD451="Mikro",Pieņēmumi!$BN$31*BB451*0.5,
IF(BD451="Mazs",Pieņēmumi!$BN$31*BB451,
IF(BD451="Vidējs",Pieņēmumi!$BN$32*BB451,
IF(BD451="Liels",Pieņēmumi!$BN$34*BB451,
0))))</f>
        <v>0</v>
      </c>
      <c r="BF451" s="9">
        <f>IF(BD451="Mikro",Pieņēmumi!$BN$31*BB451*0.5,0)</f>
        <v>0</v>
      </c>
      <c r="BG451">
        <v>0</v>
      </c>
      <c r="BH451">
        <v>0</v>
      </c>
      <c r="BI451" s="2">
        <v>0</v>
      </c>
      <c r="BJ451" s="6">
        <f>ROUNDUP(IF($A451=1,BG451/Pieņēmumi!$BY$39,IF($A451=2,BG451/Pieņēmumi!$BY$40,IF($A451=3,BG451/Pieņēmumi!$BY$41,BG451/Pieņēmumi!$BY$42))),$BJ$10)</f>
        <v>0</v>
      </c>
      <c r="BK451" s="6">
        <f t="shared" si="318"/>
        <v>0</v>
      </c>
      <c r="BL451" s="6">
        <f>IF(AND(BK451&gt;=0,BK451&lt;Pieņēmumi!$BY$46),0,
IF(AND(BK451&gt;= Pieņēmumi!$BY$46,BK451&lt;Pieņēmumi!$BY$47), "Mikro",
IF(AND(BK451&gt;=Pieņēmumi!$BY$47,BK451&lt;Pieņēmumi!$BY$48), "Mazs",
IF(AND(BK451&gt;=Pieņēmumi!$BY$48,BK451&lt;Pieņēmumi!$BY$49), "Vidējs","Liels"))))</f>
        <v>0</v>
      </c>
      <c r="BM451" s="9">
        <f>IF(BL451="Mikro",Pieņēmumi!$BY$31*BJ451*0.5,
IF(BL451="Mazs",Pieņēmumi!$BY$31*BJ451,
IF(BL451="Vidējs",Pieņēmumi!$BY$32*BJ451,
IF(BL451="Liels",Pieņēmumi!$BY$34*BJ451,
0))))</f>
        <v>0</v>
      </c>
      <c r="BN451" s="9">
        <f>IF(BL451="Mikro",Pieņēmumi!$BY$31*BJ451*0.5,0)</f>
        <v>0</v>
      </c>
      <c r="BO451">
        <v>0</v>
      </c>
      <c r="BP451">
        <v>0</v>
      </c>
      <c r="BQ451" s="2">
        <v>0</v>
      </c>
      <c r="BR451" s="6">
        <f>ROUNDUP(IF($A451=1,BO451/Pieņēmumi!$CJ$39,IF($A451=2,BO451/Pieņēmumi!$CJ$40,IF($A451=3,BO451/Pieņēmumi!$CJ$41,BO451/Pieņēmumi!$CJ$42))),$BR$10)</f>
        <v>0</v>
      </c>
      <c r="BS451" s="6">
        <f t="shared" si="319"/>
        <v>0</v>
      </c>
      <c r="BT451" s="6">
        <f>IF(AND(BS451&gt;=0,BS451&lt;Pieņēmumi!$CJ$46),0,
IF(AND(BS451&gt;= Pieņēmumi!$CJ$46,BS451&lt;Pieņēmumi!$CJ$47), "Mikro",
IF(AND(BS451&gt;=Pieņēmumi!$CJ$47,BS451&lt;Pieņēmumi!$CJ$48), "Mazs",
IF(AND(BS451&gt;=Pieņēmumi!$CJ$48,BS451&lt;Pieņēmumi!$CJ$49), "Vidējs","Liels"))))</f>
        <v>0</v>
      </c>
      <c r="BU451" s="9">
        <f>IF(BT451="Mikro",Pieņēmumi!$CJ$31*BR451*0.5,
IF(BT451="Mazs",Pieņēmumi!$CJ$31*BR451,
IF(BT451="Vidējs",Pieņēmumi!$CJ$32*BR451,
IF(BT451="Liels",Pieņēmumi!$CJ$34*BR451,
0))))</f>
        <v>0</v>
      </c>
      <c r="BV451" s="9">
        <f>IF(BT451="Mikro",Pieņēmumi!$CJ$31*BR451*0.5,0)</f>
        <v>0</v>
      </c>
      <c r="BW451">
        <v>0</v>
      </c>
      <c r="BX451">
        <v>0</v>
      </c>
      <c r="BY451" s="2">
        <v>0</v>
      </c>
      <c r="BZ451" s="6">
        <f>ROUNDUP(IF($A451=1,BW451/Pieņēmumi!$CU$42,IF($A451=2,BW451/Pieņēmumi!$CU$43,IF($A451=3,BW451/Pieņēmumi!$CU$44,BW451/Pieņēmumi!$CU$45))),$CH$10)</f>
        <v>0</v>
      </c>
      <c r="CA451" s="6">
        <f t="shared" si="320"/>
        <v>0</v>
      </c>
      <c r="CB451" s="6">
        <f>IF(AND(CA451&gt;=0,CA451&lt;Pieņēmumi!$CU$49),0,
IF(AND(CA451&gt;=Pieņēmumi!$CU$49,CA451&lt;Pieņēmumi!$CU$50),"Mazs",
IF(AND(CA451&gt;=Pieņēmumi!$CU$50,CA451&lt;Pieņēmumi!$CU$51),"Vidējs","Liels")))</f>
        <v>0</v>
      </c>
      <c r="CC451" s="9">
        <f>IF(CB451="Mazs",Pieņēmumi!$CU$34*BZ451,IF(CB451="Vidējs",Pieņēmumi!$CU$35*BZ451,IF(CB451="Liels",Pieņēmumi!$CU$37*BZ451,0)))</f>
        <v>0</v>
      </c>
      <c r="CD451" s="9">
        <f>IF(CB451="Mazs",(Pieņēmumi!$CU$35-Pieņēmumi!$CU$34)*BZ451,0)</f>
        <v>0</v>
      </c>
      <c r="CE451">
        <v>0</v>
      </c>
      <c r="CF451">
        <v>0</v>
      </c>
      <c r="CG451" s="2">
        <v>0</v>
      </c>
      <c r="CH451" s="6">
        <f>ROUNDUP(IF($A451=1,CE451/Pieņēmumi!$DE$42,IF($A451=2,CE451/Pieņēmumi!$DE$43,IF($A451=3,CE451/Pieņēmumi!$DE$44,CE451/Pieņēmumi!$DE$45))),$CH$10)</f>
        <v>0</v>
      </c>
      <c r="CI451" s="6">
        <f t="shared" si="321"/>
        <v>0</v>
      </c>
      <c r="CJ451" s="6">
        <f>IF(AND(CI451&gt;=0,CI451&lt;Pieņēmumi!$DE$49),0,
IF(AND(CI451&gt;=Pieņēmumi!$DE$49,CI451&lt;Pieņēmumi!$DE$50),"Mazs",
IF(AND(CI451&gt;=Pieņēmumi!$DE$50,CI451&lt;Pieņēmumi!$DE$51),"Vidējs","Liels")))</f>
        <v>0</v>
      </c>
      <c r="CK451" s="9">
        <f>IF(CJ451="Mazs",Pieņēmumi!$DE$34*CH451,IF(CJ451="Vidējs",Pieņēmumi!$DE$35*CH451,IF(CJ451="Liels",Pieņēmumi!$DE$37*CH451,0)))</f>
        <v>0</v>
      </c>
      <c r="CL451" s="9">
        <f>IF(CJ451="Mazs",(Pieņēmumi!$DE$35-Pieņēmumi!$DE$34)*CH451,0)</f>
        <v>0</v>
      </c>
      <c r="CM451">
        <v>0</v>
      </c>
      <c r="CN451">
        <v>0</v>
      </c>
      <c r="CO451" s="2">
        <v>0</v>
      </c>
      <c r="CP451" s="6">
        <f>ROUNDUP(IF($A451=1,CM451/Pieņēmumi!$DO$42,IF($A451=2,CM451/Pieņēmumi!$DO$43,IF($A451=3,CM451/Pieņēmumi!$DO$44,CM451/Pieņēmumi!$DO$45))),$CP$10)</f>
        <v>0</v>
      </c>
      <c r="CQ451" s="6">
        <f t="shared" si="322"/>
        <v>0</v>
      </c>
      <c r="CR451" s="6">
        <f>IF(AND(CQ451&gt;=0,CQ451&lt;Pieņēmumi!$DO$49),0,
IF(AND(CQ451&gt;=Pieņēmumi!$DO$49,CQ451&lt;Pieņēmumi!$DO$50),"Mazs",
IF(AND(CQ451&gt;=Pieņēmumi!$DO$50,CQ451&lt;Pieņēmumi!$DO$51),"Vidējs","Liels")))</f>
        <v>0</v>
      </c>
      <c r="CS451" s="9">
        <f>IF(CR451="Mazs",Pieņēmumi!$DO$34*CP451,IF(CR451="Vidējs",Pieņēmumi!$DO$35*CP451,IF(CR451="Liels",Pieņēmumi!$DO$37*CP451,0)))</f>
        <v>0</v>
      </c>
      <c r="CT451" s="9">
        <f>IF(CR451="Mazs",(Pieņēmumi!$DO$35-Pieņēmumi!$DO$34)*CP451,0)</f>
        <v>0</v>
      </c>
      <c r="CU451" s="6">
        <f t="shared" si="323"/>
        <v>322</v>
      </c>
      <c r="CV451" s="6">
        <f t="shared" si="324"/>
        <v>17</v>
      </c>
      <c r="CW451" s="2">
        <f t="shared" si="325"/>
        <v>18.941176470588236</v>
      </c>
      <c r="CX451" t="str">
        <f t="shared" si="326"/>
        <v>Vidējā</v>
      </c>
    </row>
    <row r="452" spans="1:102" x14ac:dyDescent="0.25">
      <c r="A452" s="5">
        <v>2</v>
      </c>
      <c r="B452" s="23">
        <v>0.25501904901204897</v>
      </c>
      <c r="C452">
        <v>134</v>
      </c>
      <c r="D452">
        <v>5</v>
      </c>
      <c r="E452" s="2">
        <f t="shared" si="343"/>
        <v>26.8</v>
      </c>
      <c r="F452" s="6">
        <f>ROUNDUP(IF($A452=1,C452/Pieņēmumi!$B$39,IF($A452=2,C452/Pieņēmumi!$B$40,IF($A452=3,C452/Pieņēmumi!$B$41,C452/Pieņēmumi!$B$42))),$F$10)</f>
        <v>7</v>
      </c>
      <c r="G452" s="6">
        <f t="shared" si="311"/>
        <v>19.142857142857142</v>
      </c>
      <c r="H452" s="6" t="str">
        <f>IF(AND(G452&gt;=0,G452&lt;Pieņēmumi!$B$46),0,
IF(AND(G452&gt;= Pieņēmumi!$B$46,G452&lt;Pieņēmumi!$B$47), "Mikro",
IF(AND(G452&gt;=Pieņēmumi!$B$47,G452&lt;Pieņēmumi!$B$48), "Mazs",
IF(AND(G452&gt;=Pieņēmumi!$B$48,G452&lt;Pieņēmumi!$B$49), "Vidējs","Liels"))))</f>
        <v>Vidējs</v>
      </c>
      <c r="I452" s="9">
        <f>IF(H452="Mikro",Pieņēmumi!$B$31*F452*0.5,
IF(H452="Mazs",Pieņēmumi!$B$31*F452,
IF(H452="Vidējs",Pieņēmumi!$B$32*F452,
IF(H452="Liels",Pieņēmumi!$B$34*F452,
0))))</f>
        <v>5.6524547803617562</v>
      </c>
      <c r="J452" s="9">
        <f>IF(H452="Mikro",Pieņēmumi!$B$31*F452*0.5,0)</f>
        <v>0</v>
      </c>
      <c r="K452">
        <v>145</v>
      </c>
      <c r="L452">
        <v>6</v>
      </c>
      <c r="M452" s="2">
        <f t="shared" si="349"/>
        <v>24.166666666666668</v>
      </c>
      <c r="N452" s="6">
        <f>ROUNDUP(IF($A452=1,K452/Pieņēmumi!$L$39,IF($A452=2,K452/Pieņēmumi!$L$40,IF($A452=3,K452/Pieņēmumi!$L$41,K452/Pieņēmumi!$L$42))),$N$10)</f>
        <v>8</v>
      </c>
      <c r="O452" s="6">
        <f t="shared" si="312"/>
        <v>18.125</v>
      </c>
      <c r="P452" s="6" t="str">
        <f>IF(AND(O452&gt;=0,O452&lt;Pieņēmumi!$L$46),0,
IF(AND(O452&gt;= Pieņēmumi!$L$46,O452&lt;Pieņēmumi!$L$47), "Mikro",
IF(AND(O452&gt;=Pieņēmumi!$L$47,O452&lt;Pieņēmumi!$L$48), "Mazs",
IF(AND(O452&gt;=Pieņēmumi!$L$48,O452&lt;Pieņēmumi!$L$49), "Vidējs","Liels"))))</f>
        <v>Vidējs</v>
      </c>
      <c r="Q452" s="9">
        <f>IF(P452="Mikro",Pieņēmumi!$L$31*N452*0.5,
IF(P452="Mazs",Pieņēmumi!$L$31*N452,
IF(P452="Vidējs",Pieņēmumi!$L$32*N452,
IF(P452="Liels",Pieņēmumi!$L$34*N452,
0))))</f>
        <v>6.7183462532299751</v>
      </c>
      <c r="R452" s="9">
        <f>IF(P452="Mikro",Pieņēmumi!$L$31*N452*0.5,0)</f>
        <v>0</v>
      </c>
      <c r="S452">
        <v>143</v>
      </c>
      <c r="T452">
        <v>5</v>
      </c>
      <c r="U452" s="2">
        <f t="shared" si="345"/>
        <v>28.6</v>
      </c>
      <c r="V452" s="6">
        <f>ROUNDUP(IF($A452=1,S452/Pieņēmumi!$V$39,IF($A452=2,S452/Pieņēmumi!$V$40,IF($A452=3,S452/Pieņēmumi!$V$41,S452/Pieņēmumi!$V$42))),$V$10)</f>
        <v>8</v>
      </c>
      <c r="W452" s="6">
        <f t="shared" si="313"/>
        <v>17.875</v>
      </c>
      <c r="X452" s="6" t="str">
        <f>IF(AND(W452&gt;=0,W452&lt;Pieņēmumi!$V$46),0,
IF(AND(W452&gt;= Pieņēmumi!$V$46,W452&lt;Pieņēmumi!$V$47), "Mikro",
IF(AND(W452&gt;=Pieņēmumi!$V$47,W452&lt;Pieņēmumi!$V$48), "Mazs",
IF(AND(W452&gt;=Pieņēmumi!$V$48,W452&lt;Pieņēmumi!$V$49), "Vidējs","Liels"))))</f>
        <v>Vidējs</v>
      </c>
      <c r="Y452" s="9">
        <f>IF(X452="Mikro",Pieņēmumi!$V$31*V452*0.5,
IF(X452="Mazs",Pieņēmumi!$V$31*V452,
IF(X452="Vidējs",Pieņēmumi!$V$32*V452,
IF(X452="Liels",Pieņēmumi!$V$34*V452,
0))))</f>
        <v>6.9767441860465125</v>
      </c>
      <c r="Z452" s="9">
        <f>IF(X452="Mikro",Pieņēmumi!$V$31*V452*0.5,0)</f>
        <v>0</v>
      </c>
      <c r="AA452">
        <v>115</v>
      </c>
      <c r="AB452">
        <v>5</v>
      </c>
      <c r="AC452" s="2">
        <f t="shared" si="346"/>
        <v>23</v>
      </c>
      <c r="AD452" s="6">
        <f>ROUNDUP(IF($A452=1,AA452/Pieņēmumi!$AF$39,IF($A452=2,AA452/Pieņēmumi!$AF$40,IF($A452=3,AA452/Pieņēmumi!$AF$41,AA452/Pieņēmumi!$AF$42))),$AD$10)</f>
        <v>6</v>
      </c>
      <c r="AE452" s="6">
        <f t="shared" si="314"/>
        <v>19.166666666666668</v>
      </c>
      <c r="AF452" s="6" t="str">
        <f>IF(AND(AE452&gt;=0,AE452&lt;Pieņēmumi!$AF$46),0,
IF(AND(AE452&gt;= Pieņēmumi!$AF$46,AE452&lt;Pieņēmumi!$AF$47), "Mikro",
IF(AND(AE452&gt;=Pieņēmumi!$AF$47,AE452&lt;Pieņēmumi!$AF$48), "Mazs",
IF(AND(AE452&gt;=Pieņēmumi!$AF$48,AE452&lt;Pieņēmumi!$AF$49), "Vidējs","Liels"))))</f>
        <v>Vidējs</v>
      </c>
      <c r="AG452" s="9">
        <f>IF(AF452="Mikro",Pieņēmumi!$AF$31*AD452*0.5,
IF(AF452="Mazs",Pieņēmumi!$AF$31*AD452,
IF(AF452="Vidējs",Pieņēmumi!$AF$32*AD452,
IF(AF452="Liels",Pieņēmumi!$AF$34*AD452,
0))))</f>
        <v>6.2015503875968996</v>
      </c>
      <c r="AH452" s="9">
        <f>IF(AF452="Mikro",Pieņēmumi!$AF$31*AD452*0.5,0)</f>
        <v>0</v>
      </c>
      <c r="AI452">
        <v>126</v>
      </c>
      <c r="AJ452">
        <v>5</v>
      </c>
      <c r="AK452" s="2">
        <f t="shared" si="347"/>
        <v>25.2</v>
      </c>
      <c r="AL452" s="6">
        <f>ROUNDUP(IF($A452=1,AI452/Pieņēmumi!$AR$39,IF($A452=2,AI452/Pieņēmumi!$AR$40,IF($A452=3,AI452/Pieņēmumi!$AR$41,AI452/Pieņēmumi!$AR$42))),$AL$10)</f>
        <v>6</v>
      </c>
      <c r="AM452" s="6">
        <f t="shared" si="315"/>
        <v>21</v>
      </c>
      <c r="AN452" s="6" t="str">
        <f>IF(AND(AM452&gt;=0,AM452&lt;Pieņēmumi!$AR$46),0,
IF(AND(AM452&gt;= Pieņēmumi!$AR$46,AM452&lt;Pieņēmumi!$AR$47), "Mikro",
IF(AND(AM452&gt;=Pieņēmumi!$AR$47,AM452&lt;Pieņēmumi!$AR$48), "Mazs",
IF(AND(AM452&gt;=Pieņēmumi!$AR$48,AM452&lt;Pieņēmumi!$AR$49), "Vidējs","Liels"))))</f>
        <v>Liels</v>
      </c>
      <c r="AO452" s="9">
        <f>IF(AN452="Mikro",Pieņēmumi!$AR$31*AL452*0.5,
IF(AN452="Mazs",Pieņēmumi!$AR$31*AL452,
IF(AN452="Vidējs",Pieņēmumi!$AR$32*AL452,
IF(AN452="Liels",Pieņēmumi!$AR$34*AL452,
0))))</f>
        <v>8.2251082251082241</v>
      </c>
      <c r="AP452" s="9">
        <f>IF(AN452="Mikro",Pieņēmumi!$AR$31*AL452*0.5,0)</f>
        <v>0</v>
      </c>
      <c r="AQ452">
        <v>128</v>
      </c>
      <c r="AR452">
        <v>5</v>
      </c>
      <c r="AS452" s="2">
        <f t="shared" si="350"/>
        <v>25.6</v>
      </c>
      <c r="AT452" s="6">
        <f>ROUNDUP(IF($A452=1,AQ452/Pieņēmumi!$BC$39,IF($A452=2,AQ452/Pieņēmumi!$BC$40,IF($A452=3,AQ452/Pieņēmumi!$BC$41,AQ452/Pieņēmumi!$BC$42))),$AT$10)</f>
        <v>6</v>
      </c>
      <c r="AU452" s="6">
        <f t="shared" si="316"/>
        <v>21.333333333333332</v>
      </c>
      <c r="AV452" s="6" t="str">
        <f>IF(AND(AU452&gt;=0,AU452&lt;Pieņēmumi!$BC$46),0,
IF(AND(AU452&gt;= Pieņēmumi!$BC$46,AU452&lt;Pieņēmumi!$BC$47), "Mikro",
IF(AND(AU452&gt;=Pieņēmumi!$BC$47,AU452&lt;Pieņēmumi!$BC$48), "Mazs",
IF(AND(AU452&gt;=Pieņēmumi!$BC$48,AU452&lt;Pieņēmumi!$BC$49), "Vidējs","Liels"))))</f>
        <v>Liels</v>
      </c>
      <c r="AW452" s="9">
        <f>IF(AV452="Mikro",Pieņēmumi!$BC$31*AT452*0.5,
IF(AV452="Mazs",Pieņēmumi!$BC$31*AT452,
IF(AV452="Vidējs",Pieņēmumi!$BC$32*AT452,
IF(AV452="Liels",Pieņēmumi!$BC$34*AT452,
0))))</f>
        <v>9.0909090909090899</v>
      </c>
      <c r="AX452" s="9">
        <f>IF(AV452="Mikro",Pieņēmumi!$BC$31*AT452*0.5,0)</f>
        <v>0</v>
      </c>
      <c r="AY452">
        <v>112</v>
      </c>
      <c r="AZ452">
        <v>4</v>
      </c>
      <c r="BA452" s="2">
        <f t="shared" ref="BA452:BA462" si="352">AY452/AZ452</f>
        <v>28</v>
      </c>
      <c r="BB452" s="6">
        <f>ROUNDUP(IF($A452=1,AY452/Pieņēmumi!$BN$39,IF($A452=2,AY452/Pieņēmumi!$BN$40,IF($A452=3,AY452/Pieņēmumi!$BN$41,AY452/Pieņēmumi!$BN$42))),$BB$10)</f>
        <v>5</v>
      </c>
      <c r="BC452" s="6">
        <f t="shared" si="317"/>
        <v>22.4</v>
      </c>
      <c r="BD452" s="6" t="str">
        <f>IF(AND(BC452&gt;=0,BC452&lt;Pieņēmumi!$BN$46),0,
IF(AND(BC452&gt;= Pieņēmumi!$BN$46,BC452&lt;Pieņēmumi!$BN$47), "Mikro",
IF(AND(BC452&gt;=Pieņēmumi!$BN$47,BC452&lt;Pieņēmumi!$BN$48), "Mazs",
IF(AND(BC452&gt;=Pieņēmumi!$BN$48,BC452&lt;Pieņēmumi!$BN$49), "Vidējs","Liels"))))</f>
        <v>Liels</v>
      </c>
      <c r="BE452" s="9">
        <f>IF(BD452="Mikro",Pieņēmumi!$BN$31*BB452*0.5,
IF(BD452="Mazs",Pieņēmumi!$BN$31*BB452,
IF(BD452="Vidējs",Pieņēmumi!$BN$32*BB452,
IF(BD452="Liels",Pieņēmumi!$BN$34*BB452,
0))))</f>
        <v>7.9365079365079358</v>
      </c>
      <c r="BF452" s="9">
        <f>IF(BD452="Mikro",Pieņēmumi!$BN$31*BB452*0.5,0)</f>
        <v>0</v>
      </c>
      <c r="BG452">
        <v>96</v>
      </c>
      <c r="BH452">
        <v>4</v>
      </c>
      <c r="BI452" s="2">
        <f t="shared" ref="BI452:BI458" si="353">BG452/BH452</f>
        <v>24</v>
      </c>
      <c r="BJ452" s="6">
        <f>ROUNDUP(IF($A452=1,BG452/Pieņēmumi!$BY$39,IF($A452=2,BG452/Pieņēmumi!$BY$40,IF($A452=3,BG452/Pieņēmumi!$BY$41,BG452/Pieņēmumi!$BY$42))),$BJ$10)</f>
        <v>4</v>
      </c>
      <c r="BK452" s="6">
        <f t="shared" si="318"/>
        <v>24</v>
      </c>
      <c r="BL452" s="6" t="str">
        <f>IF(AND(BK452&gt;=0,BK452&lt;Pieņēmumi!$BY$46),0,
IF(AND(BK452&gt;= Pieņēmumi!$BY$46,BK452&lt;Pieņēmumi!$BY$47), "Mikro",
IF(AND(BK452&gt;=Pieņēmumi!$BY$47,BK452&lt;Pieņēmumi!$BY$48), "Mazs",
IF(AND(BK452&gt;=Pieņēmumi!$BY$48,BK452&lt;Pieņēmumi!$BY$49), "Vidējs","Liels"))))</f>
        <v>Liels</v>
      </c>
      <c r="BM452" s="9">
        <f>IF(BL452="Mikro",Pieņēmumi!$BY$31*BJ452*0.5,
IF(BL452="Mazs",Pieņēmumi!$BY$31*BJ452,
IF(BL452="Vidējs",Pieņēmumi!$BY$32*BJ452,
IF(BL452="Liels",Pieņēmumi!$BY$34*BJ452,
0))))</f>
        <v>6.6378066378066372</v>
      </c>
      <c r="BN452" s="9">
        <f>IF(BL452="Mikro",Pieņēmumi!$BY$31*BJ452*0.5,0)</f>
        <v>0</v>
      </c>
      <c r="BO452">
        <v>98</v>
      </c>
      <c r="BP452">
        <v>4</v>
      </c>
      <c r="BQ452" s="2">
        <f t="shared" ref="BQ452:BQ461" si="354">BO452/BP452</f>
        <v>24.5</v>
      </c>
      <c r="BR452" s="6">
        <f>ROUNDUP(IF($A452=1,BO452/Pieņēmumi!$CJ$39,IF($A452=2,BO452/Pieņēmumi!$CJ$40,IF($A452=3,BO452/Pieņēmumi!$CJ$41,BO452/Pieņēmumi!$CJ$42))),$BR$10)</f>
        <v>4</v>
      </c>
      <c r="BS452" s="6">
        <f t="shared" si="319"/>
        <v>24.5</v>
      </c>
      <c r="BT452" s="6" t="str">
        <f>IF(AND(BS452&gt;=0,BS452&lt;Pieņēmumi!$CJ$46),0,
IF(AND(BS452&gt;= Pieņēmumi!$CJ$46,BS452&lt;Pieņēmumi!$CJ$47), "Mikro",
IF(AND(BS452&gt;=Pieņēmumi!$CJ$47,BS452&lt;Pieņēmumi!$CJ$48), "Mazs",
IF(AND(BS452&gt;=Pieņēmumi!$CJ$48,BS452&lt;Pieņēmumi!$CJ$49), "Vidējs","Liels"))))</f>
        <v>Liels</v>
      </c>
      <c r="BU452" s="9">
        <f>IF(BT452="Mikro",Pieņēmumi!$CJ$31*BR452*0.5,
IF(BT452="Mazs",Pieņēmumi!$CJ$31*BR452,
IF(BT452="Vidējs",Pieņēmumi!$CJ$32*BR452,
IF(BT452="Liels",Pieņēmumi!$CJ$34*BR452,
0))))</f>
        <v>6.7821067821067818</v>
      </c>
      <c r="BV452" s="9">
        <f>IF(BT452="Mikro",Pieņēmumi!$CJ$31*BR452*0.5,0)</f>
        <v>0</v>
      </c>
      <c r="BW452">
        <v>57</v>
      </c>
      <c r="BX452">
        <v>2</v>
      </c>
      <c r="BY452" s="2">
        <f>BW452/BX452</f>
        <v>28.5</v>
      </c>
      <c r="BZ452" s="6">
        <f>ROUNDUP(IF($A452=1,BW452/Pieņēmumi!$CU$42,IF($A452=2,BW452/Pieņēmumi!$CU$43,IF($A452=3,BW452/Pieņēmumi!$CU$44,BW452/Pieņēmumi!$CU$45))),$CH$10)</f>
        <v>3</v>
      </c>
      <c r="CA452" s="6">
        <f t="shared" si="320"/>
        <v>19</v>
      </c>
      <c r="CB452" s="6" t="str">
        <f>IF(AND(CA452&gt;=0,CA452&lt;Pieņēmumi!$CU$49),0,
IF(AND(CA452&gt;=Pieņēmumi!$CU$49,CA452&lt;Pieņēmumi!$CU$50),"Mazs",
IF(AND(CA452&gt;=Pieņēmumi!$CU$50,CA452&lt;Pieņēmumi!$CU$51),"Vidējs","Liels")))</f>
        <v>Vidējs</v>
      </c>
      <c r="CC452" s="9">
        <f>IF(CB452="Mazs",Pieņēmumi!$CU$34*BZ452,IF(CB452="Vidējs",Pieņēmumi!$CU$35*BZ452,IF(CB452="Liels",Pieņēmumi!$CU$37*BZ452,0)))</f>
        <v>4.166666666666667</v>
      </c>
      <c r="CD452" s="9">
        <f>IF(CB452="Mazs",(Pieņēmumi!$CU$35-Pieņēmumi!$CU$34)*BZ452,0)</f>
        <v>0</v>
      </c>
      <c r="CE452">
        <v>44</v>
      </c>
      <c r="CF452">
        <v>2</v>
      </c>
      <c r="CG452" s="2">
        <f>CE452/CF452</f>
        <v>22</v>
      </c>
      <c r="CH452" s="6">
        <f>ROUNDUP(IF($A452=1,CE452/Pieņēmumi!$DE$42,IF($A452=2,CE452/Pieņēmumi!$DE$43,IF($A452=3,CE452/Pieņēmumi!$DE$44,CE452/Pieņēmumi!$DE$45))),$CH$10)</f>
        <v>2</v>
      </c>
      <c r="CI452" s="6">
        <f t="shared" si="321"/>
        <v>22</v>
      </c>
      <c r="CJ452" s="6" t="str">
        <f>IF(AND(CI452&gt;=0,CI452&lt;Pieņēmumi!$DE$49),0,
IF(AND(CI452&gt;=Pieņēmumi!$DE$49,CI452&lt;Pieņēmumi!$DE$50),"Mazs",
IF(AND(CI452&gt;=Pieņēmumi!$DE$50,CI452&lt;Pieņēmumi!$DE$51),"Vidējs","Liels")))</f>
        <v>Liels</v>
      </c>
      <c r="CK452" s="9">
        <f>IF(CJ452="Mazs",Pieņēmumi!$DE$34*CH452,IF(CJ452="Vidējs",Pieņēmumi!$DE$35*CH452,IF(CJ452="Liels",Pieņēmumi!$DE$37*CH452,0)))</f>
        <v>3.535353535353535</v>
      </c>
      <c r="CL452" s="9">
        <f>IF(CJ452="Mazs",(Pieņēmumi!$DE$35-Pieņēmumi!$DE$34)*CH452,0)</f>
        <v>0</v>
      </c>
      <c r="CM452">
        <v>36</v>
      </c>
      <c r="CN452">
        <v>2</v>
      </c>
      <c r="CO452" s="2">
        <f>CM452/CN452</f>
        <v>18</v>
      </c>
      <c r="CP452" s="6">
        <f>ROUNDUP(IF($A452=1,CM452/Pieņēmumi!$DO$42,IF($A452=2,CM452/Pieņēmumi!$DO$43,IF($A452=3,CM452/Pieņēmumi!$DO$44,CM452/Pieņēmumi!$DO$45))),$CP$10)</f>
        <v>2</v>
      </c>
      <c r="CQ452" s="6">
        <f t="shared" si="322"/>
        <v>18</v>
      </c>
      <c r="CR452" s="6" t="str">
        <f>IF(AND(CQ452&gt;=0,CQ452&lt;Pieņēmumi!$DO$49),0,
IF(AND(CQ452&gt;=Pieņēmumi!$DO$49,CQ452&lt;Pieņēmumi!$DO$50),"Mazs",
IF(AND(CQ452&gt;=Pieņēmumi!$DO$50,CQ452&lt;Pieņēmumi!$DO$51),"Vidējs","Liels")))</f>
        <v>Vidējs</v>
      </c>
      <c r="CS452" s="9">
        <f>IF(CR452="Mazs",Pieņēmumi!$DO$34*CP452,IF(CR452="Vidējs",Pieņēmumi!$DO$35*CP452,IF(CR452="Liels",Pieņēmumi!$DO$37*CP452,0)))</f>
        <v>2.7777777777777781</v>
      </c>
      <c r="CT452" s="9">
        <f>IF(CR452="Mazs",(Pieņēmumi!$DO$35-Pieņēmumi!$DO$34)*CP452,0)</f>
        <v>0</v>
      </c>
      <c r="CU452" s="6">
        <f t="shared" si="323"/>
        <v>1234</v>
      </c>
      <c r="CV452" s="6">
        <f t="shared" si="324"/>
        <v>49</v>
      </c>
      <c r="CW452" s="2">
        <f t="shared" si="325"/>
        <v>25.183673469387756</v>
      </c>
      <c r="CX452" t="str">
        <f t="shared" si="326"/>
        <v>Lielā</v>
      </c>
    </row>
    <row r="453" spans="1:102" x14ac:dyDescent="0.25">
      <c r="A453" s="5">
        <v>1</v>
      </c>
      <c r="B453" s="23">
        <v>0.24907129210070622</v>
      </c>
      <c r="C453">
        <v>73</v>
      </c>
      <c r="D453">
        <v>3</v>
      </c>
      <c r="E453" s="2">
        <f t="shared" si="343"/>
        <v>24.333333333333332</v>
      </c>
      <c r="F453" s="6">
        <f>ROUNDUP(IF($A453=1,C453/Pieņēmumi!$B$39,IF($A453=2,C453/Pieņēmumi!$B$40,IF($A453=3,C453/Pieņēmumi!$B$41,C453/Pieņēmumi!$B$42))),$F$10)</f>
        <v>4</v>
      </c>
      <c r="G453" s="6">
        <f t="shared" si="311"/>
        <v>18.25</v>
      </c>
      <c r="H453" s="6" t="str">
        <f>IF(AND(G453&gt;=0,G453&lt;Pieņēmumi!$B$46),0,
IF(AND(G453&gt;= Pieņēmumi!$B$46,G453&lt;Pieņēmumi!$B$47), "Mikro",
IF(AND(G453&gt;=Pieņēmumi!$B$47,G453&lt;Pieņēmumi!$B$48), "Mazs",
IF(AND(G453&gt;=Pieņēmumi!$B$48,G453&lt;Pieņēmumi!$B$49), "Vidējs","Liels"))))</f>
        <v>Vidējs</v>
      </c>
      <c r="I453" s="9">
        <f>IF(H453="Mikro",Pieņēmumi!$B$31*F453*0.5,
IF(H453="Mazs",Pieņēmumi!$B$31*F453,
IF(H453="Vidējs",Pieņēmumi!$B$32*F453,
IF(H453="Liels",Pieņēmumi!$B$34*F453,
0))))</f>
        <v>3.229974160206718</v>
      </c>
      <c r="J453" s="9">
        <f>IF(H453="Mikro",Pieņēmumi!$B$31*F453*0.5,0)</f>
        <v>0</v>
      </c>
      <c r="K453">
        <v>67</v>
      </c>
      <c r="L453">
        <v>3</v>
      </c>
      <c r="M453" s="2">
        <f t="shared" si="349"/>
        <v>22.333333333333332</v>
      </c>
      <c r="N453" s="6">
        <f>ROUNDUP(IF($A453=1,K453/Pieņēmumi!$L$39,IF($A453=2,K453/Pieņēmumi!$L$40,IF($A453=3,K453/Pieņēmumi!$L$41,K453/Pieņēmumi!$L$42))),$N$10)</f>
        <v>4</v>
      </c>
      <c r="O453" s="6">
        <f t="shared" si="312"/>
        <v>16.75</v>
      </c>
      <c r="P453" s="6" t="str">
        <f>IF(AND(O453&gt;=0,O453&lt;Pieņēmumi!$L$46),0,
IF(AND(O453&gt;= Pieņēmumi!$L$46,O453&lt;Pieņēmumi!$L$47), "Mikro",
IF(AND(O453&gt;=Pieņēmumi!$L$47,O453&lt;Pieņēmumi!$L$48), "Mazs",
IF(AND(O453&gt;=Pieņēmumi!$L$48,O453&lt;Pieņēmumi!$L$49), "Vidējs","Liels"))))</f>
        <v>Vidējs</v>
      </c>
      <c r="Q453" s="9">
        <f>IF(P453="Mikro",Pieņēmumi!$L$31*N453*0.5,
IF(P453="Mazs",Pieņēmumi!$L$31*N453,
IF(P453="Vidējs",Pieņēmumi!$L$32*N453,
IF(P453="Liels",Pieņēmumi!$L$34*N453,
0))))</f>
        <v>3.3591731266149876</v>
      </c>
      <c r="R453" s="9">
        <f>IF(P453="Mikro",Pieņēmumi!$L$31*N453*0.5,0)</f>
        <v>0</v>
      </c>
      <c r="S453">
        <v>53</v>
      </c>
      <c r="T453">
        <v>2</v>
      </c>
      <c r="U453" s="2">
        <f t="shared" si="345"/>
        <v>26.5</v>
      </c>
      <c r="V453" s="6">
        <f>ROUNDUP(IF($A453=1,S453/Pieņēmumi!$V$39,IF($A453=2,S453/Pieņēmumi!$V$40,IF($A453=3,S453/Pieņēmumi!$V$41,S453/Pieņēmumi!$V$42))),$V$10)</f>
        <v>3</v>
      </c>
      <c r="W453" s="6">
        <f t="shared" si="313"/>
        <v>17.666666666666668</v>
      </c>
      <c r="X453" s="6" t="str">
        <f>IF(AND(W453&gt;=0,W453&lt;Pieņēmumi!$V$46),0,
IF(AND(W453&gt;= Pieņēmumi!$V$46,W453&lt;Pieņēmumi!$V$47), "Mikro",
IF(AND(W453&gt;=Pieņēmumi!$V$47,W453&lt;Pieņēmumi!$V$48), "Mazs",
IF(AND(W453&gt;=Pieņēmumi!$V$48,W453&lt;Pieņēmumi!$V$49), "Vidējs","Liels"))))</f>
        <v>Vidējs</v>
      </c>
      <c r="Y453" s="9">
        <f>IF(X453="Mikro",Pieņēmumi!$V$31*V453*0.5,
IF(X453="Mazs",Pieņēmumi!$V$31*V453,
IF(X453="Vidējs",Pieņēmumi!$V$32*V453,
IF(X453="Liels",Pieņēmumi!$V$34*V453,
0))))</f>
        <v>2.6162790697674421</v>
      </c>
      <c r="Z453" s="9">
        <f>IF(X453="Mikro",Pieņēmumi!$V$31*V453*0.5,0)</f>
        <v>0</v>
      </c>
      <c r="AA453">
        <v>53</v>
      </c>
      <c r="AB453">
        <v>2</v>
      </c>
      <c r="AC453" s="2">
        <f t="shared" si="346"/>
        <v>26.5</v>
      </c>
      <c r="AD453" s="6">
        <f>ROUNDUP(IF($A453=1,AA453/Pieņēmumi!$AF$39,IF($A453=2,AA453/Pieņēmumi!$AF$40,IF($A453=3,AA453/Pieņēmumi!$AF$41,AA453/Pieņēmumi!$AF$42))),$AD$10)</f>
        <v>3</v>
      </c>
      <c r="AE453" s="6">
        <f t="shared" si="314"/>
        <v>17.666666666666668</v>
      </c>
      <c r="AF453" s="6" t="str">
        <f>IF(AND(AE453&gt;=0,AE453&lt;Pieņēmumi!$AF$46),0,
IF(AND(AE453&gt;= Pieņēmumi!$AF$46,AE453&lt;Pieņēmumi!$AF$47), "Mikro",
IF(AND(AE453&gt;=Pieņēmumi!$AF$47,AE453&lt;Pieņēmumi!$AF$48), "Mazs",
IF(AND(AE453&gt;=Pieņēmumi!$AF$48,AE453&lt;Pieņēmumi!$AF$49), "Vidējs","Liels"))))</f>
        <v>Vidējs</v>
      </c>
      <c r="AG453" s="9">
        <f>IF(AF453="Mikro",Pieņēmumi!$AF$31*AD453*0.5,
IF(AF453="Mazs",Pieņēmumi!$AF$31*AD453,
IF(AF453="Vidējs",Pieņēmumi!$AF$32*AD453,
IF(AF453="Liels",Pieņēmumi!$AF$34*AD453,
0))))</f>
        <v>3.1007751937984498</v>
      </c>
      <c r="AH453" s="9">
        <f>IF(AF453="Mikro",Pieņēmumi!$AF$31*AD453*0.5,0)</f>
        <v>0</v>
      </c>
      <c r="AI453">
        <v>58</v>
      </c>
      <c r="AJ453">
        <v>2</v>
      </c>
      <c r="AK453" s="2">
        <f t="shared" si="347"/>
        <v>29</v>
      </c>
      <c r="AL453" s="6">
        <f>ROUNDUP(IF($A453=1,AI453/Pieņēmumi!$AR$39,IF($A453=2,AI453/Pieņēmumi!$AR$40,IF($A453=3,AI453/Pieņēmumi!$AR$41,AI453/Pieņēmumi!$AR$42))),$AL$10)</f>
        <v>3</v>
      </c>
      <c r="AM453" s="6">
        <f t="shared" si="315"/>
        <v>19.333333333333332</v>
      </c>
      <c r="AN453" s="6" t="str">
        <f>IF(AND(AM453&gt;=0,AM453&lt;Pieņēmumi!$AR$46),0,
IF(AND(AM453&gt;= Pieņēmumi!$AR$46,AM453&lt;Pieņēmumi!$AR$47), "Mikro",
IF(AND(AM453&gt;=Pieņēmumi!$AR$47,AM453&lt;Pieņēmumi!$AR$48), "Mazs",
IF(AND(AM453&gt;=Pieņēmumi!$AR$48,AM453&lt;Pieņēmumi!$AR$49), "Vidējs","Liels"))))</f>
        <v>Vidējs</v>
      </c>
      <c r="AO453" s="9">
        <f>IF(AN453="Mikro",Pieņēmumi!$AR$31*AL453*0.5,
IF(AN453="Mazs",Pieņēmumi!$AR$31*AL453,
IF(AN453="Vidējs",Pieņēmumi!$AR$32*AL453,
IF(AN453="Liels",Pieņēmumi!$AR$34*AL453,
0))))</f>
        <v>3.2945736434108532</v>
      </c>
      <c r="AP453" s="9">
        <f>IF(AN453="Mikro",Pieņēmumi!$AR$31*AL453*0.5,0)</f>
        <v>0</v>
      </c>
      <c r="AQ453">
        <v>68</v>
      </c>
      <c r="AR453">
        <v>3</v>
      </c>
      <c r="AS453" s="2">
        <f t="shared" si="350"/>
        <v>22.666666666666668</v>
      </c>
      <c r="AT453" s="6">
        <f>ROUNDUP(IF($A453=1,AQ453/Pieņēmumi!$BC$39,IF($A453=2,AQ453/Pieņēmumi!$BC$40,IF($A453=3,AQ453/Pieņēmumi!$BC$41,AQ453/Pieņēmumi!$BC$42))),$AT$10)</f>
        <v>3</v>
      </c>
      <c r="AU453" s="6">
        <f t="shared" si="316"/>
        <v>22.666666666666668</v>
      </c>
      <c r="AV453" s="6" t="str">
        <f>IF(AND(AU453&gt;=0,AU453&lt;Pieņēmumi!$BC$46),0,
IF(AND(AU453&gt;= Pieņēmumi!$BC$46,AU453&lt;Pieņēmumi!$BC$47), "Mikro",
IF(AND(AU453&gt;=Pieņēmumi!$BC$47,AU453&lt;Pieņēmumi!$BC$48), "Mazs",
IF(AND(AU453&gt;=Pieņēmumi!$BC$48,AU453&lt;Pieņēmumi!$BC$49), "Vidējs","Liels"))))</f>
        <v>Liels</v>
      </c>
      <c r="AW453" s="9">
        <f>IF(AV453="Mikro",Pieņēmumi!$BC$31*AT453*0.5,
IF(AV453="Mazs",Pieņēmumi!$BC$31*AT453,
IF(AV453="Vidējs",Pieņēmumi!$BC$32*AT453,
IF(AV453="Liels",Pieņēmumi!$BC$34*AT453,
0))))</f>
        <v>4.545454545454545</v>
      </c>
      <c r="AX453" s="9">
        <f>IF(AV453="Mikro",Pieņēmumi!$BC$31*AT453*0.5,0)</f>
        <v>0</v>
      </c>
      <c r="AY453">
        <v>39</v>
      </c>
      <c r="AZ453">
        <v>1</v>
      </c>
      <c r="BA453" s="2">
        <f t="shared" si="352"/>
        <v>39</v>
      </c>
      <c r="BB453" s="6">
        <f>ROUNDUP(IF($A453=1,AY453/Pieņēmumi!$BN$39,IF($A453=2,AY453/Pieņēmumi!$BN$40,IF($A453=3,AY453/Pieņēmumi!$BN$41,AY453/Pieņēmumi!$BN$42))),$BB$10)</f>
        <v>2</v>
      </c>
      <c r="BC453" s="6">
        <f t="shared" si="317"/>
        <v>19.5</v>
      </c>
      <c r="BD453" s="6" t="str">
        <f>IF(AND(BC453&gt;=0,BC453&lt;Pieņēmumi!$BN$46),0,
IF(AND(BC453&gt;= Pieņēmumi!$BN$46,BC453&lt;Pieņēmumi!$BN$47), "Mikro",
IF(AND(BC453&gt;=Pieņēmumi!$BN$47,BC453&lt;Pieņēmumi!$BN$48), "Mazs",
IF(AND(BC453&gt;=Pieņēmumi!$BN$48,BC453&lt;Pieņēmumi!$BN$49), "Vidējs","Liels"))))</f>
        <v>Vidējs</v>
      </c>
      <c r="BE453" s="9">
        <f>IF(BD453="Mikro",Pieņēmumi!$BN$31*BB453*0.5,
IF(BD453="Mazs",Pieņēmumi!$BN$31*BB453,
IF(BD453="Vidējs",Pieņēmumi!$BN$32*BB453,
IF(BD453="Liels",Pieņēmumi!$BN$34*BB453,
0))))</f>
        <v>2.454780361757106</v>
      </c>
      <c r="BF453" s="9">
        <f>IF(BD453="Mikro",Pieņēmumi!$BN$31*BB453*0.5,0)</f>
        <v>0</v>
      </c>
      <c r="BG453">
        <v>53</v>
      </c>
      <c r="BH453">
        <v>2</v>
      </c>
      <c r="BI453" s="2">
        <f t="shared" si="353"/>
        <v>26.5</v>
      </c>
      <c r="BJ453" s="6">
        <f>ROUNDUP(IF($A453=1,BG453/Pieņēmumi!$BY$39,IF($A453=2,BG453/Pieņēmumi!$BY$40,IF($A453=3,BG453/Pieņēmumi!$BY$41,BG453/Pieņēmumi!$BY$42))),$BJ$10)</f>
        <v>3</v>
      </c>
      <c r="BK453" s="6">
        <f t="shared" si="318"/>
        <v>17.666666666666668</v>
      </c>
      <c r="BL453" s="6" t="str">
        <f>IF(AND(BK453&gt;=0,BK453&lt;Pieņēmumi!$BY$46),0,
IF(AND(BK453&gt;= Pieņēmumi!$BY$46,BK453&lt;Pieņēmumi!$BY$47), "Mikro",
IF(AND(BK453&gt;=Pieņēmumi!$BY$47,BK453&lt;Pieņēmumi!$BY$48), "Mazs",
IF(AND(BK453&gt;=Pieņēmumi!$BY$48,BK453&lt;Pieņēmumi!$BY$49), "Vidējs","Liels"))))</f>
        <v>Vidējs</v>
      </c>
      <c r="BM453" s="9">
        <f>IF(BL453="Mikro",Pieņēmumi!$BY$31*BJ453*0.5,
IF(BL453="Mazs",Pieņēmumi!$BY$31*BJ453,
IF(BL453="Vidējs",Pieņēmumi!$BY$32*BJ453,
IF(BL453="Liels",Pieņēmumi!$BY$34*BJ453,
0))))</f>
        <v>3.8759689922480618</v>
      </c>
      <c r="BN453" s="9">
        <f>IF(BL453="Mikro",Pieņēmumi!$BY$31*BJ453*0.5,0)</f>
        <v>0</v>
      </c>
      <c r="BO453">
        <v>53</v>
      </c>
      <c r="BP453">
        <v>2</v>
      </c>
      <c r="BQ453" s="2">
        <f t="shared" si="354"/>
        <v>26.5</v>
      </c>
      <c r="BR453" s="6">
        <f>ROUNDUP(IF($A453=1,BO453/Pieņēmumi!$CJ$39,IF($A453=2,BO453/Pieņēmumi!$CJ$40,IF($A453=3,BO453/Pieņēmumi!$CJ$41,BO453/Pieņēmumi!$CJ$42))),$BR$10)</f>
        <v>3</v>
      </c>
      <c r="BS453" s="6">
        <f t="shared" si="319"/>
        <v>17.666666666666668</v>
      </c>
      <c r="BT453" s="6" t="str">
        <f>IF(AND(BS453&gt;=0,BS453&lt;Pieņēmumi!$CJ$46),0,
IF(AND(BS453&gt;= Pieņēmumi!$CJ$46,BS453&lt;Pieņēmumi!$CJ$47), "Mikro",
IF(AND(BS453&gt;=Pieņēmumi!$CJ$47,BS453&lt;Pieņēmumi!$CJ$48), "Mazs",
IF(AND(BS453&gt;=Pieņēmumi!$CJ$48,BS453&lt;Pieņēmumi!$CJ$49), "Vidējs","Liels"))))</f>
        <v>Vidējs</v>
      </c>
      <c r="BU453" s="9">
        <f>IF(BT453="Mikro",Pieņēmumi!$CJ$31*BR453*0.5,
IF(BT453="Mazs",Pieņēmumi!$CJ$31*BR453,
IF(BT453="Vidējs",Pieņēmumi!$CJ$32*BR453,
IF(BT453="Liels",Pieņēmumi!$CJ$34*BR453,
0))))</f>
        <v>3.8759689922480618</v>
      </c>
      <c r="BV453" s="9">
        <f>IF(BT453="Mikro",Pieņēmumi!$CJ$31*BR453*0.5,0)</f>
        <v>0</v>
      </c>
      <c r="BW453">
        <v>44</v>
      </c>
      <c r="BX453">
        <v>3</v>
      </c>
      <c r="BY453" s="2">
        <f>BW453/BX453</f>
        <v>14.666666666666666</v>
      </c>
      <c r="BZ453" s="6">
        <f>ROUNDUP(IF($A453=1,BW453/Pieņēmumi!$CU$42,IF($A453=2,BW453/Pieņēmumi!$CU$43,IF($A453=3,BW453/Pieņēmumi!$CU$44,BW453/Pieņēmumi!$CU$45))),$CH$10)</f>
        <v>2</v>
      </c>
      <c r="CA453" s="6">
        <f t="shared" si="320"/>
        <v>22</v>
      </c>
      <c r="CB453" s="6" t="str">
        <f>IF(AND(CA453&gt;=0,CA453&lt;Pieņēmumi!$CU$49),0,
IF(AND(CA453&gt;=Pieņēmumi!$CU$49,CA453&lt;Pieņēmumi!$CU$50),"Mazs",
IF(AND(CA453&gt;=Pieņēmumi!$CU$50,CA453&lt;Pieņēmumi!$CU$51),"Vidējs","Liels")))</f>
        <v>Liels</v>
      </c>
      <c r="CC453" s="9">
        <f>IF(CB453="Mazs",Pieņēmumi!$CU$34*BZ453,IF(CB453="Vidējs",Pieņēmumi!$CU$35*BZ453,IF(CB453="Liels",Pieņēmumi!$CU$37*BZ453,0)))</f>
        <v>3.535353535353535</v>
      </c>
      <c r="CD453" s="9">
        <f>IF(CB453="Mazs",(Pieņēmumi!$CU$35-Pieņēmumi!$CU$34)*BZ453,0)</f>
        <v>0</v>
      </c>
      <c r="CE453">
        <v>35</v>
      </c>
      <c r="CF453">
        <v>1</v>
      </c>
      <c r="CG453" s="2">
        <f>CE453/CF453</f>
        <v>35</v>
      </c>
      <c r="CH453" s="6">
        <f>ROUNDUP(IF($A453=1,CE453/Pieņēmumi!$DE$42,IF($A453=2,CE453/Pieņēmumi!$DE$43,IF($A453=3,CE453/Pieņēmumi!$DE$44,CE453/Pieņēmumi!$DE$45))),$CH$10)</f>
        <v>2</v>
      </c>
      <c r="CI453" s="6">
        <f t="shared" si="321"/>
        <v>17.5</v>
      </c>
      <c r="CJ453" s="6" t="str">
        <f>IF(AND(CI453&gt;=0,CI453&lt;Pieņēmumi!$DE$49),0,
IF(AND(CI453&gt;=Pieņēmumi!$DE$49,CI453&lt;Pieņēmumi!$DE$50),"Mazs",
IF(AND(CI453&gt;=Pieņēmumi!$DE$50,CI453&lt;Pieņēmumi!$DE$51),"Vidējs","Liels")))</f>
        <v>Vidējs</v>
      </c>
      <c r="CK453" s="9">
        <f>IF(CJ453="Mazs",Pieņēmumi!$DE$34*CH453,IF(CJ453="Vidējs",Pieņēmumi!$DE$35*CH453,IF(CJ453="Liels",Pieņēmumi!$DE$37*CH453,0)))</f>
        <v>2.7777777777777781</v>
      </c>
      <c r="CL453" s="9">
        <f>IF(CJ453="Mazs",(Pieņēmumi!$DE$35-Pieņēmumi!$DE$34)*CH453,0)</f>
        <v>0</v>
      </c>
      <c r="CM453">
        <v>49</v>
      </c>
      <c r="CN453">
        <v>2</v>
      </c>
      <c r="CO453" s="2">
        <f>CM453/CN453</f>
        <v>24.5</v>
      </c>
      <c r="CP453" s="6">
        <f>ROUNDUP(IF($A453=1,CM453/Pieņēmumi!$DO$42,IF($A453=2,CM453/Pieņēmumi!$DO$43,IF($A453=3,CM453/Pieņēmumi!$DO$44,CM453/Pieņēmumi!$DO$45))),$CP$10)</f>
        <v>2</v>
      </c>
      <c r="CQ453" s="6">
        <f t="shared" si="322"/>
        <v>24.5</v>
      </c>
      <c r="CR453" s="6" t="str">
        <f>IF(AND(CQ453&gt;=0,CQ453&lt;Pieņēmumi!$DO$49),0,
IF(AND(CQ453&gt;=Pieņēmumi!$DO$49,CQ453&lt;Pieņēmumi!$DO$50),"Mazs",
IF(AND(CQ453&gt;=Pieņēmumi!$DO$50,CQ453&lt;Pieņēmumi!$DO$51),"Vidējs","Liels")))</f>
        <v>Liels</v>
      </c>
      <c r="CS453" s="9">
        <f>IF(CR453="Mazs",Pieņēmumi!$DO$34*CP453,IF(CR453="Vidējs",Pieņēmumi!$DO$35*CP453,IF(CR453="Liels",Pieņēmumi!$DO$37*CP453,0)))</f>
        <v>3.535353535353535</v>
      </c>
      <c r="CT453" s="9">
        <f>IF(CR453="Mazs",(Pieņēmumi!$DO$35-Pieņēmumi!$DO$34)*CP453,0)</f>
        <v>0</v>
      </c>
      <c r="CU453" s="6">
        <f t="shared" si="323"/>
        <v>645</v>
      </c>
      <c r="CV453" s="6">
        <f t="shared" si="324"/>
        <v>26</v>
      </c>
      <c r="CW453" s="2">
        <f t="shared" si="325"/>
        <v>24.807692307692307</v>
      </c>
      <c r="CX453" t="str">
        <f t="shared" si="326"/>
        <v>Lielā</v>
      </c>
    </row>
    <row r="454" spans="1:102" x14ac:dyDescent="0.25">
      <c r="A454" s="5">
        <v>3</v>
      </c>
      <c r="B454" s="23">
        <v>0.24619485157029342</v>
      </c>
      <c r="C454">
        <v>4</v>
      </c>
      <c r="D454">
        <v>1</v>
      </c>
      <c r="E454" s="2">
        <f t="shared" si="343"/>
        <v>4</v>
      </c>
      <c r="F454" s="6">
        <f>ROUNDUP(IF($A454=1,C454/Pieņēmumi!$B$39,IF($A454=2,C454/Pieņēmumi!$B$40,IF($A454=3,C454/Pieņēmumi!$B$41,C454/Pieņēmumi!$B$42))),$F$10)</f>
        <v>1</v>
      </c>
      <c r="G454" s="6">
        <f t="shared" si="311"/>
        <v>4</v>
      </c>
      <c r="H454" s="6" t="str">
        <f>IF(AND(G454&gt;=0,G454&lt;Pieņēmumi!$B$46),0,
IF(AND(G454&gt;= Pieņēmumi!$B$46,G454&lt;Pieņēmumi!$B$47), "Mikro",
IF(AND(G454&gt;=Pieņēmumi!$B$47,G454&lt;Pieņēmumi!$B$48), "Mazs",
IF(AND(G454&gt;=Pieņēmumi!$B$48,G454&lt;Pieņēmumi!$B$49), "Vidējs","Liels"))))</f>
        <v>Mikro</v>
      </c>
      <c r="I454" s="9">
        <f>IF(H454="Mikro",Pieņēmumi!$B$31*F454*0.5,
IF(H454="Mazs",Pieņēmumi!$B$31*F454,
IF(H454="Vidējs",Pieņēmumi!$B$32*F454,
IF(H454="Liels",Pieņēmumi!$B$34*F454,
0))))</f>
        <v>0.35792094615624032</v>
      </c>
      <c r="J454" s="9">
        <f>IF(H454="Mikro",Pieņēmumi!$B$31*F454*0.5,0)</f>
        <v>0.35792094615624032</v>
      </c>
      <c r="K454">
        <v>10</v>
      </c>
      <c r="L454">
        <v>1</v>
      </c>
      <c r="M454" s="2">
        <f t="shared" si="349"/>
        <v>10</v>
      </c>
      <c r="N454" s="6">
        <f>ROUNDUP(IF($A454=1,K454/Pieņēmumi!$L$39,IF($A454=2,K454/Pieņēmumi!$L$40,IF($A454=3,K454/Pieņēmumi!$L$41,K454/Pieņēmumi!$L$42))),$N$10)</f>
        <v>1</v>
      </c>
      <c r="O454" s="6">
        <f t="shared" si="312"/>
        <v>10</v>
      </c>
      <c r="P454" s="6" t="str">
        <f>IF(AND(O454&gt;=0,O454&lt;Pieņēmumi!$L$46),0,
IF(AND(O454&gt;= Pieņēmumi!$L$46,O454&lt;Pieņēmumi!$L$47), "Mikro",
IF(AND(O454&gt;=Pieņēmumi!$L$47,O454&lt;Pieņēmumi!$L$48), "Mazs",
IF(AND(O454&gt;=Pieņēmumi!$L$48,O454&lt;Pieņēmumi!$L$49), "Vidējs","Liels"))))</f>
        <v>Mazs</v>
      </c>
      <c r="Q454" s="9">
        <f>IF(P454="Mikro",Pieņēmumi!$L$31*N454*0.5,
IF(P454="Mazs",Pieņēmumi!$L$31*N454,
IF(P454="Vidējs",Pieņēmumi!$L$32*N454,
IF(P454="Liels",Pieņēmumi!$L$34*N454,
0))))</f>
        <v>0.7469654528478058</v>
      </c>
      <c r="R454" s="9">
        <f>IF(P454="Mikro",Pieņēmumi!$L$31*N454*0.5,0)</f>
        <v>0</v>
      </c>
      <c r="S454">
        <v>5</v>
      </c>
      <c r="T454">
        <v>1</v>
      </c>
      <c r="U454" s="2">
        <f t="shared" si="345"/>
        <v>5</v>
      </c>
      <c r="V454" s="6">
        <f>ROUNDUP(IF($A454=1,S454/Pieņēmumi!$V$39,IF($A454=2,S454/Pieņēmumi!$V$40,IF($A454=3,S454/Pieņēmumi!$V$41,S454/Pieņēmumi!$V$42))),$V$10)</f>
        <v>1</v>
      </c>
      <c r="W454" s="6">
        <f t="shared" si="313"/>
        <v>5</v>
      </c>
      <c r="X454" s="6" t="str">
        <f>IF(AND(W454&gt;=0,W454&lt;Pieņēmumi!$V$46),0,
IF(AND(W454&gt;= Pieņēmumi!$V$46,W454&lt;Pieņēmumi!$V$47), "Mikro",
IF(AND(W454&gt;=Pieņēmumi!$V$47,W454&lt;Pieņēmumi!$V$48), "Mazs",
IF(AND(W454&gt;=Pieņēmumi!$V$48,W454&lt;Pieņēmumi!$V$49), "Vidējs","Liels"))))</f>
        <v>Mikro</v>
      </c>
      <c r="Y454" s="9">
        <f>IF(X454="Mikro",Pieņēmumi!$V$31*V454*0.5,
IF(X454="Mazs",Pieņēmumi!$V$31*V454,
IF(X454="Vidējs",Pieņēmumi!$V$32*V454,
IF(X454="Liels",Pieņēmumi!$V$34*V454,
0))))</f>
        <v>0.38904450669156554</v>
      </c>
      <c r="Z454" s="9">
        <f>IF(X454="Mikro",Pieņēmumi!$V$31*V454*0.5,0)</f>
        <v>0.38904450669156554</v>
      </c>
      <c r="AA454">
        <v>5</v>
      </c>
      <c r="AB454">
        <v>1</v>
      </c>
      <c r="AC454" s="2">
        <f t="shared" si="346"/>
        <v>5</v>
      </c>
      <c r="AD454" s="6">
        <f>ROUNDUP(IF($A454=1,AA454/Pieņēmumi!$AF$39,IF($A454=2,AA454/Pieņēmumi!$AF$40,IF($A454=3,AA454/Pieņēmumi!$AF$41,AA454/Pieņēmumi!$AF$42))),$AD$10)</f>
        <v>1</v>
      </c>
      <c r="AE454" s="6">
        <f t="shared" si="314"/>
        <v>5</v>
      </c>
      <c r="AF454" s="6" t="str">
        <f>IF(AND(AE454&gt;=0,AE454&lt;Pieņēmumi!$AF$46),0,
IF(AND(AE454&gt;= Pieņēmumi!$AF$46,AE454&lt;Pieņēmumi!$AF$47), "Mikro",
IF(AND(AE454&gt;=Pieņēmumi!$AF$47,AE454&lt;Pieņēmumi!$AF$48), "Mazs",
IF(AND(AE454&gt;=Pieņēmumi!$AF$48,AE454&lt;Pieņēmumi!$AF$49), "Vidējs","Liels"))))</f>
        <v>Mikro</v>
      </c>
      <c r="AG454" s="9">
        <f>IF(AF454="Mikro",Pieņēmumi!$AF$31*AD454*0.5,
IF(AF454="Mazs",Pieņēmumi!$AF$31*AD454,
IF(AF454="Vidējs",Pieņēmumi!$AF$32*AD454,
IF(AF454="Liels",Pieņēmumi!$AF$34*AD454,
0))))</f>
        <v>0.42016806722689076</v>
      </c>
      <c r="AH454" s="9">
        <f>IF(AF454="Mikro",Pieņēmumi!$AF$31*AD454*0.5,0)</f>
        <v>0.42016806722689076</v>
      </c>
      <c r="AI454">
        <v>7</v>
      </c>
      <c r="AJ454">
        <v>1</v>
      </c>
      <c r="AK454" s="2">
        <f t="shared" si="347"/>
        <v>7</v>
      </c>
      <c r="AL454" s="6">
        <f>ROUNDUP(IF($A454=1,AI454/Pieņēmumi!$AR$39,IF($A454=2,AI454/Pieņēmumi!$AR$40,IF($A454=3,AI454/Pieņēmumi!$AR$41,AI454/Pieņēmumi!$AR$42))),$AL$10)</f>
        <v>1</v>
      </c>
      <c r="AM454" s="6">
        <f t="shared" si="315"/>
        <v>7</v>
      </c>
      <c r="AN454" s="6" t="str">
        <f>IF(AND(AM454&gt;=0,AM454&lt;Pieņēmumi!$AR$46),0,
IF(AND(AM454&gt;= Pieņēmumi!$AR$46,AM454&lt;Pieņēmumi!$AR$47), "Mikro",
IF(AND(AM454&gt;=Pieņēmumi!$AR$47,AM454&lt;Pieņēmumi!$AR$48), "Mazs",
IF(AND(AM454&gt;=Pieņēmumi!$AR$48,AM454&lt;Pieņēmumi!$AR$49), "Vidējs","Liels"))))</f>
        <v>Mikro</v>
      </c>
      <c r="AO454" s="9">
        <f>IF(AN454="Mikro",Pieņēmumi!$AR$31*AL454*0.5,
IF(AN454="Mazs",Pieņēmumi!$AR$31*AL454,
IF(AN454="Vidējs",Pieņēmumi!$AR$32*AL454,
IF(AN454="Liels",Pieņēmumi!$AR$34*AL454,
0))))</f>
        <v>0.45129162776221604</v>
      </c>
      <c r="AP454" s="9">
        <f>IF(AN454="Mikro",Pieņēmumi!$AR$31*AL454*0.5,0)</f>
        <v>0.45129162776221604</v>
      </c>
      <c r="AQ454">
        <v>8</v>
      </c>
      <c r="AR454">
        <v>1</v>
      </c>
      <c r="AS454" s="2">
        <f t="shared" si="350"/>
        <v>8</v>
      </c>
      <c r="AT454" s="6">
        <f>ROUNDUP(IF($A454=1,AQ454/Pieņēmumi!$BC$39,IF($A454=2,AQ454/Pieņēmumi!$BC$40,IF($A454=3,AQ454/Pieņēmumi!$BC$41,AQ454/Pieņēmumi!$BC$42))),$AT$10)</f>
        <v>1</v>
      </c>
      <c r="AU454" s="6">
        <f t="shared" si="316"/>
        <v>8</v>
      </c>
      <c r="AV454" s="6" t="str">
        <f>IF(AND(AU454&gt;=0,AU454&lt;Pieņēmumi!$BC$46),0,
IF(AND(AU454&gt;= Pieņēmumi!$BC$46,AU454&lt;Pieņēmumi!$BC$47), "Mikro",
IF(AND(AU454&gt;=Pieņēmumi!$BC$47,AU454&lt;Pieņēmumi!$BC$48), "Mazs",
IF(AND(AU454&gt;=Pieņēmumi!$BC$48,AU454&lt;Pieņēmumi!$BC$49), "Vidējs","Liels"))))</f>
        <v>Mazs</v>
      </c>
      <c r="AW454" s="9">
        <f>IF(AV454="Mikro",Pieņēmumi!$BC$31*AT454*0.5,
IF(AV454="Mazs",Pieņēmumi!$BC$31*AT454,
IF(AV454="Vidējs",Pieņēmumi!$BC$32*AT454,
IF(AV454="Liels",Pieņēmumi!$BC$34*AT454,
0))))</f>
        <v>0.96483037659508253</v>
      </c>
      <c r="AX454" s="9">
        <f>IF(AV454="Mikro",Pieņēmumi!$BC$31*AT454*0.5,0)</f>
        <v>0</v>
      </c>
      <c r="AY454">
        <v>7</v>
      </c>
      <c r="AZ454">
        <v>1</v>
      </c>
      <c r="BA454" s="2">
        <f t="shared" si="352"/>
        <v>7</v>
      </c>
      <c r="BB454" s="6">
        <f>ROUNDUP(IF($A454=1,AY454/Pieņēmumi!$BN$39,IF($A454=2,AY454/Pieņēmumi!$BN$40,IF($A454=3,AY454/Pieņēmumi!$BN$41,AY454/Pieņēmumi!$BN$42))),$BB$10)</f>
        <v>1</v>
      </c>
      <c r="BC454" s="6">
        <f t="shared" si="317"/>
        <v>7</v>
      </c>
      <c r="BD454" s="6" t="str">
        <f>IF(AND(BC454&gt;=0,BC454&lt;Pieņēmumi!$BN$46),0,
IF(AND(BC454&gt;= Pieņēmumi!$BN$46,BC454&lt;Pieņēmumi!$BN$47), "Mikro",
IF(AND(BC454&gt;=Pieņēmumi!$BN$47,BC454&lt;Pieņēmumi!$BN$48), "Mazs",
IF(AND(BC454&gt;=Pieņēmumi!$BN$48,BC454&lt;Pieņēmumi!$BN$49), "Vidējs","Liels"))))</f>
        <v>Mikro</v>
      </c>
      <c r="BE454" s="9">
        <f>IF(BD454="Mikro",Pieņēmumi!$BN$31*BB454*0.5,
IF(BD454="Mazs",Pieņēmumi!$BN$31*BB454,
IF(BD454="Vidējs",Pieņēmumi!$BN$32*BB454,
IF(BD454="Liels",Pieņēmumi!$BN$34*BB454,
0))))</f>
        <v>0.51353874883286654</v>
      </c>
      <c r="BF454" s="9">
        <f>IF(BD454="Mikro",Pieņēmumi!$BN$31*BB454*0.5,0)</f>
        <v>0.51353874883286654</v>
      </c>
      <c r="BG454">
        <v>7</v>
      </c>
      <c r="BH454">
        <v>1</v>
      </c>
      <c r="BI454" s="2">
        <f t="shared" si="353"/>
        <v>7</v>
      </c>
      <c r="BJ454" s="6">
        <f>ROUNDUP(IF($A454=1,BG454/Pieņēmumi!$BY$39,IF($A454=2,BG454/Pieņēmumi!$BY$40,IF($A454=3,BG454/Pieņēmumi!$BY$41,BG454/Pieņēmumi!$BY$42))),$BJ$10)</f>
        <v>1</v>
      </c>
      <c r="BK454" s="6">
        <f t="shared" si="318"/>
        <v>7</v>
      </c>
      <c r="BL454" s="6" t="str">
        <f>IF(AND(BK454&gt;=0,BK454&lt;Pieņēmumi!$BY$46),0,
IF(AND(BK454&gt;= Pieņēmumi!$BY$46,BK454&lt;Pieņēmumi!$BY$47), "Mikro",
IF(AND(BK454&gt;=Pieņēmumi!$BY$47,BK454&lt;Pieņēmumi!$BY$48), "Mazs",
IF(AND(BK454&gt;=Pieņēmumi!$BY$48,BK454&lt;Pieņēmumi!$BY$49), "Vidējs","Liels"))))</f>
        <v>Mikro</v>
      </c>
      <c r="BM454" s="9">
        <f>IF(BL454="Mikro",Pieņēmumi!$BY$31*BJ454*0.5,
IF(BL454="Mazs",Pieņēmumi!$BY$31*BJ454,
IF(BL454="Vidējs",Pieņēmumi!$BY$32*BJ454,
IF(BL454="Liels",Pieņēmumi!$BY$34*BJ454,
0))))</f>
        <v>0.54466230936819171</v>
      </c>
      <c r="BN454" s="9">
        <f>IF(BL454="Mikro",Pieņēmumi!$BY$31*BJ454*0.5,0)</f>
        <v>0.54466230936819171</v>
      </c>
      <c r="BO454">
        <v>4</v>
      </c>
      <c r="BP454">
        <v>1</v>
      </c>
      <c r="BQ454" s="2">
        <f t="shared" si="354"/>
        <v>4</v>
      </c>
      <c r="BR454" s="6">
        <f>ROUNDUP(IF($A454=1,BO454/Pieņēmumi!$CJ$39,IF($A454=2,BO454/Pieņēmumi!$CJ$40,IF($A454=3,BO454/Pieņēmumi!$CJ$41,BO454/Pieņēmumi!$CJ$42))),$BR$10)</f>
        <v>1</v>
      </c>
      <c r="BS454" s="6">
        <f t="shared" si="319"/>
        <v>4</v>
      </c>
      <c r="BT454" s="6" t="str">
        <f>IF(AND(BS454&gt;=0,BS454&lt;Pieņēmumi!$CJ$46),0,
IF(AND(BS454&gt;= Pieņēmumi!$CJ$46,BS454&lt;Pieņēmumi!$CJ$47), "Mikro",
IF(AND(BS454&gt;=Pieņēmumi!$CJ$47,BS454&lt;Pieņēmumi!$CJ$48), "Mazs",
IF(AND(BS454&gt;=Pieņēmumi!$CJ$48,BS454&lt;Pieņēmumi!$CJ$49), "Vidējs","Liels"))))</f>
        <v>Mikro</v>
      </c>
      <c r="BU454" s="9">
        <f>IF(BT454="Mikro",Pieņēmumi!$CJ$31*BR454*0.5,
IF(BT454="Mazs",Pieņēmumi!$CJ$31*BR454,
IF(BT454="Vidējs",Pieņēmumi!$CJ$32*BR454,
IF(BT454="Liels",Pieņēmumi!$CJ$34*BR454,
0))))</f>
        <v>0.54466230936819171</v>
      </c>
      <c r="BV454" s="9">
        <f>IF(BT454="Mikro",Pieņēmumi!$CJ$31*BR454*0.5,0)</f>
        <v>0.54466230936819171</v>
      </c>
      <c r="BW454">
        <v>0</v>
      </c>
      <c r="BX454">
        <v>0</v>
      </c>
      <c r="BY454" s="2">
        <v>0</v>
      </c>
      <c r="BZ454" s="6">
        <f>ROUNDUP(IF($A454=1,BW454/Pieņēmumi!$CU$42,IF($A454=2,BW454/Pieņēmumi!$CU$43,IF($A454=3,BW454/Pieņēmumi!$CU$44,BW454/Pieņēmumi!$CU$45))),$CH$10)</f>
        <v>0</v>
      </c>
      <c r="CA454" s="6">
        <f t="shared" si="320"/>
        <v>0</v>
      </c>
      <c r="CB454" s="6">
        <f>IF(AND(CA454&gt;=0,CA454&lt;Pieņēmumi!$CU$49),0,
IF(AND(CA454&gt;=Pieņēmumi!$CU$49,CA454&lt;Pieņēmumi!$CU$50),"Mazs",
IF(AND(CA454&gt;=Pieņēmumi!$CU$50,CA454&lt;Pieņēmumi!$CU$51),"Vidējs","Liels")))</f>
        <v>0</v>
      </c>
      <c r="CC454" s="9">
        <f>IF(CB454="Mazs",Pieņēmumi!$CU$34*BZ454,IF(CB454="Vidējs",Pieņēmumi!$CU$35*BZ454,IF(CB454="Liels",Pieņēmumi!$CU$37*BZ454,0)))</f>
        <v>0</v>
      </c>
      <c r="CD454" s="9">
        <f>IF(CB454="Mazs",(Pieņēmumi!$CU$35-Pieņēmumi!$CU$34)*BZ454,0)</f>
        <v>0</v>
      </c>
      <c r="CE454">
        <v>0</v>
      </c>
      <c r="CF454">
        <v>0</v>
      </c>
      <c r="CG454" s="2">
        <v>0</v>
      </c>
      <c r="CH454" s="6">
        <f>ROUNDUP(IF($A454=1,CE454/Pieņēmumi!$DE$42,IF($A454=2,CE454/Pieņēmumi!$DE$43,IF($A454=3,CE454/Pieņēmumi!$DE$44,CE454/Pieņēmumi!$DE$45))),$CH$10)</f>
        <v>0</v>
      </c>
      <c r="CI454" s="6">
        <f t="shared" si="321"/>
        <v>0</v>
      </c>
      <c r="CJ454" s="6">
        <f>IF(AND(CI454&gt;=0,CI454&lt;Pieņēmumi!$DE$49),0,
IF(AND(CI454&gt;=Pieņēmumi!$DE$49,CI454&lt;Pieņēmumi!$DE$50),"Mazs",
IF(AND(CI454&gt;=Pieņēmumi!$DE$50,CI454&lt;Pieņēmumi!$DE$51),"Vidējs","Liels")))</f>
        <v>0</v>
      </c>
      <c r="CK454" s="9">
        <f>IF(CJ454="Mazs",Pieņēmumi!$DE$34*CH454,IF(CJ454="Vidējs",Pieņēmumi!$DE$35*CH454,IF(CJ454="Liels",Pieņēmumi!$DE$37*CH454,0)))</f>
        <v>0</v>
      </c>
      <c r="CL454" s="9">
        <f>IF(CJ454="Mazs",(Pieņēmumi!$DE$35-Pieņēmumi!$DE$34)*CH454,0)</f>
        <v>0</v>
      </c>
      <c r="CM454">
        <v>0</v>
      </c>
      <c r="CN454">
        <v>0</v>
      </c>
      <c r="CO454" s="2">
        <v>0</v>
      </c>
      <c r="CP454" s="6">
        <f>ROUNDUP(IF($A454=1,CM454/Pieņēmumi!$DO$42,IF($A454=2,CM454/Pieņēmumi!$DO$43,IF($A454=3,CM454/Pieņēmumi!$DO$44,CM454/Pieņēmumi!$DO$45))),$CP$10)</f>
        <v>0</v>
      </c>
      <c r="CQ454" s="6">
        <f t="shared" si="322"/>
        <v>0</v>
      </c>
      <c r="CR454" s="6">
        <f>IF(AND(CQ454&gt;=0,CQ454&lt;Pieņēmumi!$DO$49),0,
IF(AND(CQ454&gt;=Pieņēmumi!$DO$49,CQ454&lt;Pieņēmumi!$DO$50),"Mazs",
IF(AND(CQ454&gt;=Pieņēmumi!$DO$50,CQ454&lt;Pieņēmumi!$DO$51),"Vidējs","Liels")))</f>
        <v>0</v>
      </c>
      <c r="CS454" s="9">
        <f>IF(CR454="Mazs",Pieņēmumi!$DO$34*CP454,IF(CR454="Vidējs",Pieņēmumi!$DO$35*CP454,IF(CR454="Liels",Pieņēmumi!$DO$37*CP454,0)))</f>
        <v>0</v>
      </c>
      <c r="CT454" s="9">
        <f>IF(CR454="Mazs",(Pieņēmumi!$DO$35-Pieņēmumi!$DO$34)*CP454,0)</f>
        <v>0</v>
      </c>
      <c r="CU454" s="6">
        <f t="shared" si="323"/>
        <v>57</v>
      </c>
      <c r="CV454" s="6">
        <f t="shared" si="324"/>
        <v>9</v>
      </c>
      <c r="CW454" s="2">
        <f t="shared" si="325"/>
        <v>6.333333333333333</v>
      </c>
      <c r="CX454" t="str">
        <f t="shared" si="326"/>
        <v>Mazā</v>
      </c>
    </row>
    <row r="455" spans="1:102" x14ac:dyDescent="0.25">
      <c r="A455" s="5">
        <v>3</v>
      </c>
      <c r="B455" s="23">
        <v>0.2438733694537355</v>
      </c>
      <c r="C455">
        <v>10</v>
      </c>
      <c r="D455">
        <v>1</v>
      </c>
      <c r="E455" s="2">
        <f t="shared" si="343"/>
        <v>10</v>
      </c>
      <c r="F455" s="6">
        <f>ROUNDUP(IF($A455=1,C455/Pieņēmumi!$B$39,IF($A455=2,C455/Pieņēmumi!$B$40,IF($A455=3,C455/Pieņēmumi!$B$41,C455/Pieņēmumi!$B$42))),$F$10)</f>
        <v>1</v>
      </c>
      <c r="G455" s="6">
        <f t="shared" si="311"/>
        <v>10</v>
      </c>
      <c r="H455" s="6" t="str">
        <f>IF(AND(G455&gt;=0,G455&lt;Pieņēmumi!$B$46),0,
IF(AND(G455&gt;= Pieņēmumi!$B$46,G455&lt;Pieņēmumi!$B$47), "Mikro",
IF(AND(G455&gt;=Pieņēmumi!$B$47,G455&lt;Pieņēmumi!$B$48), "Mazs",
IF(AND(G455&gt;=Pieņēmumi!$B$48,G455&lt;Pieņēmumi!$B$49), "Vidējs","Liels"))))</f>
        <v>Mazs</v>
      </c>
      <c r="I455" s="9">
        <f>IF(H455="Mikro",Pieņēmumi!$B$31*F455*0.5,
IF(H455="Mazs",Pieņēmumi!$B$31*F455,
IF(H455="Vidējs",Pieņēmumi!$B$32*F455,
IF(H455="Liels",Pieņēmumi!$B$34*F455,
0))))</f>
        <v>0.71584189231248063</v>
      </c>
      <c r="J455" s="9">
        <f>IF(H455="Mikro",Pieņēmumi!$B$31*F455*0.5,0)</f>
        <v>0</v>
      </c>
      <c r="K455">
        <v>19</v>
      </c>
      <c r="L455">
        <v>1</v>
      </c>
      <c r="M455" s="2">
        <f t="shared" si="349"/>
        <v>19</v>
      </c>
      <c r="N455" s="6">
        <f>ROUNDUP(IF($A455=1,K455/Pieņēmumi!$L$39,IF($A455=2,K455/Pieņēmumi!$L$40,IF($A455=3,K455/Pieņēmumi!$L$41,K455/Pieņēmumi!$L$42))),$N$10)</f>
        <v>1</v>
      </c>
      <c r="O455" s="6">
        <f t="shared" si="312"/>
        <v>19</v>
      </c>
      <c r="P455" s="6" t="str">
        <f>IF(AND(O455&gt;=0,O455&lt;Pieņēmumi!$L$46),0,
IF(AND(O455&gt;= Pieņēmumi!$L$46,O455&lt;Pieņēmumi!$L$47), "Mikro",
IF(AND(O455&gt;=Pieņēmumi!$L$47,O455&lt;Pieņēmumi!$L$48), "Mazs",
IF(AND(O455&gt;=Pieņēmumi!$L$48,O455&lt;Pieņēmumi!$L$49), "Vidējs","Liels"))))</f>
        <v>Vidējs</v>
      </c>
      <c r="Q455" s="9">
        <f>IF(P455="Mikro",Pieņēmumi!$L$31*N455*0.5,
IF(P455="Mazs",Pieņēmumi!$L$31*N455,
IF(P455="Vidējs",Pieņēmumi!$L$32*N455,
IF(P455="Liels",Pieņēmumi!$L$34*N455,
0))))</f>
        <v>0.83979328165374689</v>
      </c>
      <c r="R455" s="9">
        <f>IF(P455="Mikro",Pieņēmumi!$L$31*N455*0.5,0)</f>
        <v>0</v>
      </c>
      <c r="S455">
        <v>14</v>
      </c>
      <c r="T455">
        <v>1</v>
      </c>
      <c r="U455" s="2">
        <f t="shared" si="345"/>
        <v>14</v>
      </c>
      <c r="V455" s="6">
        <f>ROUNDUP(IF($A455=1,S455/Pieņēmumi!$V$39,IF($A455=2,S455/Pieņēmumi!$V$40,IF($A455=3,S455/Pieņēmumi!$V$41,S455/Pieņēmumi!$V$42))),$V$10)</f>
        <v>1</v>
      </c>
      <c r="W455" s="6">
        <f t="shared" si="313"/>
        <v>14</v>
      </c>
      <c r="X455" s="6" t="str">
        <f>IF(AND(W455&gt;=0,W455&lt;Pieņēmumi!$V$46),0,
IF(AND(W455&gt;= Pieņēmumi!$V$46,W455&lt;Pieņēmumi!$V$47), "Mikro",
IF(AND(W455&gt;=Pieņēmumi!$V$47,W455&lt;Pieņēmumi!$V$48), "Mazs",
IF(AND(W455&gt;=Pieņēmumi!$V$48,W455&lt;Pieņēmumi!$V$49), "Vidējs","Liels"))))</f>
        <v>Vidējs</v>
      </c>
      <c r="Y455" s="9">
        <f>IF(X455="Mikro",Pieņēmumi!$V$31*V455*0.5,
IF(X455="Mazs",Pieņēmumi!$V$31*V455,
IF(X455="Vidējs",Pieņēmumi!$V$32*V455,
IF(X455="Liels",Pieņēmumi!$V$34*V455,
0))))</f>
        <v>0.87209302325581406</v>
      </c>
      <c r="Z455" s="9">
        <f>IF(X455="Mikro",Pieņēmumi!$V$31*V455*0.5,0)</f>
        <v>0</v>
      </c>
      <c r="AA455">
        <v>18</v>
      </c>
      <c r="AB455">
        <v>1</v>
      </c>
      <c r="AC455" s="2">
        <f t="shared" si="346"/>
        <v>18</v>
      </c>
      <c r="AD455" s="6">
        <f>ROUNDUP(IF($A455=1,AA455/Pieņēmumi!$AF$39,IF($A455=2,AA455/Pieņēmumi!$AF$40,IF($A455=3,AA455/Pieņēmumi!$AF$41,AA455/Pieņēmumi!$AF$42))),$AD$10)</f>
        <v>1</v>
      </c>
      <c r="AE455" s="6">
        <f t="shared" si="314"/>
        <v>18</v>
      </c>
      <c r="AF455" s="6" t="str">
        <f>IF(AND(AE455&gt;=0,AE455&lt;Pieņēmumi!$AF$46),0,
IF(AND(AE455&gt;= Pieņēmumi!$AF$46,AE455&lt;Pieņēmumi!$AF$47), "Mikro",
IF(AND(AE455&gt;=Pieņēmumi!$AF$47,AE455&lt;Pieņēmumi!$AF$48), "Mazs",
IF(AND(AE455&gt;=Pieņēmumi!$AF$48,AE455&lt;Pieņēmumi!$AF$49), "Vidējs","Liels"))))</f>
        <v>Vidējs</v>
      </c>
      <c r="AG455" s="9">
        <f>IF(AF455="Mikro",Pieņēmumi!$AF$31*AD455*0.5,
IF(AF455="Mazs",Pieņēmumi!$AF$31*AD455,
IF(AF455="Vidējs",Pieņēmumi!$AF$32*AD455,
IF(AF455="Liels",Pieņēmumi!$AF$34*AD455,
0))))</f>
        <v>1.03359173126615</v>
      </c>
      <c r="AH455" s="9">
        <f>IF(AF455="Mikro",Pieņēmumi!$AF$31*AD455*0.5,0)</f>
        <v>0</v>
      </c>
      <c r="AI455">
        <v>17</v>
      </c>
      <c r="AJ455">
        <v>1</v>
      </c>
      <c r="AK455" s="2">
        <f t="shared" si="347"/>
        <v>17</v>
      </c>
      <c r="AL455" s="6">
        <f>ROUNDUP(IF($A455=1,AI455/Pieņēmumi!$AR$39,IF($A455=2,AI455/Pieņēmumi!$AR$40,IF($A455=3,AI455/Pieņēmumi!$AR$41,AI455/Pieņēmumi!$AR$42))),$AL$10)</f>
        <v>1</v>
      </c>
      <c r="AM455" s="6">
        <f t="shared" si="315"/>
        <v>17</v>
      </c>
      <c r="AN455" s="6" t="str">
        <f>IF(AND(AM455&gt;=0,AM455&lt;Pieņēmumi!$AR$46),0,
IF(AND(AM455&gt;= Pieņēmumi!$AR$46,AM455&lt;Pieņēmumi!$AR$47), "Mikro",
IF(AND(AM455&gt;=Pieņēmumi!$AR$47,AM455&lt;Pieņēmumi!$AR$48), "Mazs",
IF(AND(AM455&gt;=Pieņēmumi!$AR$48,AM455&lt;Pieņēmumi!$AR$49), "Vidējs","Liels"))))</f>
        <v>Vidējs</v>
      </c>
      <c r="AO455" s="9">
        <f>IF(AN455="Mikro",Pieņēmumi!$AR$31*AL455*0.5,
IF(AN455="Mazs",Pieņēmumi!$AR$31*AL455,
IF(AN455="Vidējs",Pieņēmumi!$AR$32*AL455,
IF(AN455="Liels",Pieņēmumi!$AR$34*AL455,
0))))</f>
        <v>1.0981912144702843</v>
      </c>
      <c r="AP455" s="9">
        <f>IF(AN455="Mikro",Pieņēmumi!$AR$31*AL455*0.5,0)</f>
        <v>0</v>
      </c>
      <c r="AQ455">
        <v>11</v>
      </c>
      <c r="AR455">
        <v>1</v>
      </c>
      <c r="AS455" s="2">
        <f t="shared" si="350"/>
        <v>11</v>
      </c>
      <c r="AT455" s="6">
        <f>ROUNDUP(IF($A455=1,AQ455/Pieņēmumi!$BC$39,IF($A455=2,AQ455/Pieņēmumi!$BC$40,IF($A455=3,AQ455/Pieņēmumi!$BC$41,AQ455/Pieņēmumi!$BC$42))),$AT$10)</f>
        <v>1</v>
      </c>
      <c r="AU455" s="6">
        <f t="shared" si="316"/>
        <v>11</v>
      </c>
      <c r="AV455" s="6" t="str">
        <f>IF(AND(AU455&gt;=0,AU455&lt;Pieņēmumi!$BC$46),0,
IF(AND(AU455&gt;= Pieņēmumi!$BC$46,AU455&lt;Pieņēmumi!$BC$47), "Mikro",
IF(AND(AU455&gt;=Pieņēmumi!$BC$47,AU455&lt;Pieņēmumi!$BC$48), "Mazs",
IF(AND(AU455&gt;=Pieņēmumi!$BC$48,AU455&lt;Pieņēmumi!$BC$49), "Vidējs","Liels"))))</f>
        <v>Mazs</v>
      </c>
      <c r="AW455" s="9">
        <f>IF(AV455="Mikro",Pieņēmumi!$BC$31*AT455*0.5,
IF(AV455="Mazs",Pieņēmumi!$BC$31*AT455,
IF(AV455="Vidējs",Pieņēmumi!$BC$32*AT455,
IF(AV455="Liels",Pieņēmumi!$BC$34*AT455,
0))))</f>
        <v>0.96483037659508253</v>
      </c>
      <c r="AX455" s="9">
        <f>IF(AV455="Mikro",Pieņēmumi!$BC$31*AT455*0.5,0)</f>
        <v>0</v>
      </c>
      <c r="AY455">
        <v>12</v>
      </c>
      <c r="AZ455">
        <v>1</v>
      </c>
      <c r="BA455" s="2">
        <f t="shared" si="352"/>
        <v>12</v>
      </c>
      <c r="BB455" s="6">
        <f>ROUNDUP(IF($A455=1,AY455/Pieņēmumi!$BN$39,IF($A455=2,AY455/Pieņēmumi!$BN$40,IF($A455=3,AY455/Pieņēmumi!$BN$41,AY455/Pieņēmumi!$BN$42))),$BB$10)</f>
        <v>1</v>
      </c>
      <c r="BC455" s="6">
        <f t="shared" si="317"/>
        <v>12</v>
      </c>
      <c r="BD455" s="6" t="str">
        <f>IF(AND(BC455&gt;=0,BC455&lt;Pieņēmumi!$BN$46),0,
IF(AND(BC455&gt;= Pieņēmumi!$BN$46,BC455&lt;Pieņēmumi!$BN$47), "Mikro",
IF(AND(BC455&gt;=Pieņēmumi!$BN$47,BC455&lt;Pieņēmumi!$BN$48), "Mazs",
IF(AND(BC455&gt;=Pieņēmumi!$BN$48,BC455&lt;Pieņēmumi!$BN$49), "Vidējs","Liels"))))</f>
        <v>Vidējs</v>
      </c>
      <c r="BE455" s="9">
        <f>IF(BD455="Mikro",Pieņēmumi!$BN$31*BB455*0.5,
IF(BD455="Mazs",Pieņēmumi!$BN$31*BB455,
IF(BD455="Vidējs",Pieņēmumi!$BN$32*BB455,
IF(BD455="Liels",Pieņēmumi!$BN$34*BB455,
0))))</f>
        <v>1.227390180878553</v>
      </c>
      <c r="BF455" s="9">
        <f>IF(BD455="Mikro",Pieņēmumi!$BN$31*BB455*0.5,0)</f>
        <v>0</v>
      </c>
      <c r="BG455">
        <v>10</v>
      </c>
      <c r="BH455">
        <v>1</v>
      </c>
      <c r="BI455" s="2">
        <f t="shared" si="353"/>
        <v>10</v>
      </c>
      <c r="BJ455" s="6">
        <f>ROUNDUP(IF($A455=1,BG455/Pieņēmumi!$BY$39,IF($A455=2,BG455/Pieņēmumi!$BY$40,IF($A455=3,BG455/Pieņēmumi!$BY$41,BG455/Pieņēmumi!$BY$42))),$BJ$10)</f>
        <v>1</v>
      </c>
      <c r="BK455" s="6">
        <f t="shared" si="318"/>
        <v>10</v>
      </c>
      <c r="BL455" s="6" t="str">
        <f>IF(AND(BK455&gt;=0,BK455&lt;Pieņēmumi!$BY$46),0,
IF(AND(BK455&gt;= Pieņēmumi!$BY$46,BK455&lt;Pieņēmumi!$BY$47), "Mikro",
IF(AND(BK455&gt;=Pieņēmumi!$BY$47,BK455&lt;Pieņēmumi!$BY$48), "Mazs",
IF(AND(BK455&gt;=Pieņēmumi!$BY$48,BK455&lt;Pieņēmumi!$BY$49), "Vidējs","Liels"))))</f>
        <v>Mazs</v>
      </c>
      <c r="BM455" s="9">
        <f>IF(BL455="Mikro",Pieņēmumi!$BY$31*BJ455*0.5,
IF(BL455="Mazs",Pieņēmumi!$BY$31*BJ455,
IF(BL455="Vidējs",Pieņēmumi!$BY$32*BJ455,
IF(BL455="Liels",Pieņēmumi!$BY$34*BJ455,
0))))</f>
        <v>1.0893246187363834</v>
      </c>
      <c r="BN455" s="9">
        <f>IF(BL455="Mikro",Pieņēmumi!$BY$31*BJ455*0.5,0)</f>
        <v>0</v>
      </c>
      <c r="BO455">
        <v>12</v>
      </c>
      <c r="BP455">
        <v>1</v>
      </c>
      <c r="BQ455" s="2">
        <f t="shared" si="354"/>
        <v>12</v>
      </c>
      <c r="BR455" s="6">
        <f>ROUNDUP(IF($A455=1,BO455/Pieņēmumi!$CJ$39,IF($A455=2,BO455/Pieņēmumi!$CJ$40,IF($A455=3,BO455/Pieņēmumi!$CJ$41,BO455/Pieņēmumi!$CJ$42))),$BR$10)</f>
        <v>1</v>
      </c>
      <c r="BS455" s="6">
        <f t="shared" si="319"/>
        <v>12</v>
      </c>
      <c r="BT455" s="6" t="str">
        <f>IF(AND(BS455&gt;=0,BS455&lt;Pieņēmumi!$CJ$46),0,
IF(AND(BS455&gt;= Pieņēmumi!$CJ$46,BS455&lt;Pieņēmumi!$CJ$47), "Mikro",
IF(AND(BS455&gt;=Pieņēmumi!$CJ$47,BS455&lt;Pieņēmumi!$CJ$48), "Mazs",
IF(AND(BS455&gt;=Pieņēmumi!$CJ$48,BS455&lt;Pieņēmumi!$CJ$49), "Vidējs","Liels"))))</f>
        <v>Vidējs</v>
      </c>
      <c r="BU455" s="9">
        <f>IF(BT455="Mikro",Pieņēmumi!$CJ$31*BR455*0.5,
IF(BT455="Mazs",Pieņēmumi!$CJ$31*BR455,
IF(BT455="Vidējs",Pieņēmumi!$CJ$32*BR455,
IF(BT455="Liels",Pieņēmumi!$CJ$34*BR455,
0))))</f>
        <v>1.2919896640826873</v>
      </c>
      <c r="BV455" s="9">
        <f>IF(BT455="Mikro",Pieņēmumi!$CJ$31*BR455*0.5,0)</f>
        <v>0</v>
      </c>
      <c r="BW455">
        <v>17</v>
      </c>
      <c r="BX455">
        <v>1</v>
      </c>
      <c r="BY455" s="2">
        <f>BW455/BX455</f>
        <v>17</v>
      </c>
      <c r="BZ455" s="6">
        <f>ROUNDUP(IF($A455=1,BW455/Pieņēmumi!$CU$42,IF($A455=2,BW455/Pieņēmumi!$CU$43,IF($A455=3,BW455/Pieņēmumi!$CU$44,BW455/Pieņēmumi!$CU$45))),$CH$10)</f>
        <v>1</v>
      </c>
      <c r="CA455" s="6">
        <f t="shared" si="320"/>
        <v>17</v>
      </c>
      <c r="CB455" s="6" t="str">
        <f>IF(AND(CA455&gt;=0,CA455&lt;Pieņēmumi!$CU$49),0,
IF(AND(CA455&gt;=Pieņēmumi!$CU$49,CA455&lt;Pieņēmumi!$CU$50),"Mazs",
IF(AND(CA455&gt;=Pieņēmumi!$CU$50,CA455&lt;Pieņēmumi!$CU$51),"Vidējs","Liels")))</f>
        <v>Vidējs</v>
      </c>
      <c r="CC455" s="9">
        <f>IF(CB455="Mazs",Pieņēmumi!$CU$34*BZ455,IF(CB455="Vidējs",Pieņēmumi!$CU$35*BZ455,IF(CB455="Liels",Pieņēmumi!$CU$37*BZ455,0)))</f>
        <v>1.3888888888888891</v>
      </c>
      <c r="CD455" s="9">
        <f>IF(CB455="Mazs",(Pieņēmumi!$CU$35-Pieņēmumi!$CU$34)*BZ455,0)</f>
        <v>0</v>
      </c>
      <c r="CE455">
        <v>10</v>
      </c>
      <c r="CF455">
        <v>1</v>
      </c>
      <c r="CG455" s="2">
        <f>CE455/CF455</f>
        <v>10</v>
      </c>
      <c r="CH455" s="6">
        <f>ROUNDUP(IF($A455=1,CE455/Pieņēmumi!$DE$42,IF($A455=2,CE455/Pieņēmumi!$DE$43,IF($A455=3,CE455/Pieņēmumi!$DE$44,CE455/Pieņēmumi!$DE$45))),$CH$10)</f>
        <v>1</v>
      </c>
      <c r="CI455" s="6">
        <f t="shared" si="321"/>
        <v>10</v>
      </c>
      <c r="CJ455" s="6" t="str">
        <f>IF(AND(CI455&gt;=0,CI455&lt;Pieņēmumi!$DE$49),0,
IF(AND(CI455&gt;=Pieņēmumi!$DE$49,CI455&lt;Pieņēmumi!$DE$50),"Mazs",
IF(AND(CI455&gt;=Pieņēmumi!$DE$50,CI455&lt;Pieņēmumi!$DE$51),"Vidējs","Liels")))</f>
        <v>Mazs</v>
      </c>
      <c r="CK455" s="9">
        <f>IF(CJ455="Mazs",Pieņēmumi!$DE$34*CH455,IF(CJ455="Vidējs",Pieņēmumi!$DE$35*CH455,IF(CJ455="Liels",Pieņēmumi!$DE$37*CH455,0)))</f>
        <v>1.151571739807034</v>
      </c>
      <c r="CL455" s="9">
        <f>IF(CJ455="Mazs",(Pieņēmumi!$DE$35-Pieņēmumi!$DE$34)*CH455,0)</f>
        <v>0.23731714908185508</v>
      </c>
      <c r="CM455">
        <v>11</v>
      </c>
      <c r="CN455">
        <v>1</v>
      </c>
      <c r="CO455" s="2">
        <f>CM455/CN455</f>
        <v>11</v>
      </c>
      <c r="CP455" s="6">
        <f>ROUNDUP(IF($A455=1,CM455/Pieņēmumi!$DO$42,IF($A455=2,CM455/Pieņēmumi!$DO$43,IF($A455=3,CM455/Pieņēmumi!$DO$44,CM455/Pieņēmumi!$DO$45))),$CP$10)</f>
        <v>1</v>
      </c>
      <c r="CQ455" s="6">
        <f t="shared" si="322"/>
        <v>11</v>
      </c>
      <c r="CR455" s="6" t="str">
        <f>IF(AND(CQ455&gt;=0,CQ455&lt;Pieņēmumi!$DO$49),0,
IF(AND(CQ455&gt;=Pieņēmumi!$DO$49,CQ455&lt;Pieņēmumi!$DO$50),"Mazs",
IF(AND(CQ455&gt;=Pieņēmumi!$DO$50,CQ455&lt;Pieņēmumi!$DO$51),"Vidējs","Liels")))</f>
        <v>Mazs</v>
      </c>
      <c r="CS455" s="9">
        <f>IF(CR455="Mazs",Pieņēmumi!$DO$34*CP455,IF(CR455="Vidējs",Pieņēmumi!$DO$35*CP455,IF(CR455="Liels",Pieņēmumi!$DO$37*CP455,0)))</f>
        <v>1.151571739807034</v>
      </c>
      <c r="CT455" s="9">
        <f>IF(CR455="Mazs",(Pieņēmumi!$DO$35-Pieņēmumi!$DO$34)*CP455,0)</f>
        <v>0.23731714908185508</v>
      </c>
      <c r="CU455" s="6">
        <f t="shared" si="323"/>
        <v>161</v>
      </c>
      <c r="CV455" s="6">
        <f t="shared" si="324"/>
        <v>12</v>
      </c>
      <c r="CW455" s="2">
        <f t="shared" si="325"/>
        <v>13.416666666666666</v>
      </c>
      <c r="CX455" t="str">
        <f t="shared" si="326"/>
        <v>Vidējā</v>
      </c>
    </row>
    <row r="456" spans="1:102" x14ac:dyDescent="0.25">
      <c r="A456" s="5">
        <v>1</v>
      </c>
      <c r="B456" s="23">
        <v>0.24244384560144816</v>
      </c>
      <c r="C456">
        <v>78</v>
      </c>
      <c r="D456">
        <v>4</v>
      </c>
      <c r="E456" s="2">
        <f t="shared" si="343"/>
        <v>19.5</v>
      </c>
      <c r="F456" s="6">
        <f>ROUNDUP(IF($A456=1,C456/Pieņēmumi!$B$39,IF($A456=2,C456/Pieņēmumi!$B$40,IF($A456=3,C456/Pieņēmumi!$B$41,C456/Pieņēmumi!$B$42))),$F$10)</f>
        <v>4</v>
      </c>
      <c r="G456" s="6">
        <f t="shared" si="311"/>
        <v>19.5</v>
      </c>
      <c r="H456" s="6" t="str">
        <f>IF(AND(G456&gt;=0,G456&lt;Pieņēmumi!$B$46),0,
IF(AND(G456&gt;= Pieņēmumi!$B$46,G456&lt;Pieņēmumi!$B$47), "Mikro",
IF(AND(G456&gt;=Pieņēmumi!$B$47,G456&lt;Pieņēmumi!$B$48), "Mazs",
IF(AND(G456&gt;=Pieņēmumi!$B$48,G456&lt;Pieņēmumi!$B$49), "Vidējs","Liels"))))</f>
        <v>Vidējs</v>
      </c>
      <c r="I456" s="9">
        <f>IF(H456="Mikro",Pieņēmumi!$B$31*F456*0.5,
IF(H456="Mazs",Pieņēmumi!$B$31*F456,
IF(H456="Vidējs",Pieņēmumi!$B$32*F456,
IF(H456="Liels",Pieņēmumi!$B$34*F456,
0))))</f>
        <v>3.229974160206718</v>
      </c>
      <c r="J456" s="9">
        <f>IF(H456="Mikro",Pieņēmumi!$B$31*F456*0.5,0)</f>
        <v>0</v>
      </c>
      <c r="K456">
        <v>83</v>
      </c>
      <c r="L456">
        <v>4</v>
      </c>
      <c r="M456" s="2">
        <f t="shared" si="349"/>
        <v>20.75</v>
      </c>
      <c r="N456" s="6">
        <f>ROUNDUP(IF($A456=1,K456/Pieņēmumi!$L$39,IF($A456=2,K456/Pieņēmumi!$L$40,IF($A456=3,K456/Pieņēmumi!$L$41,K456/Pieņēmumi!$L$42))),$N$10)</f>
        <v>5</v>
      </c>
      <c r="O456" s="6">
        <f t="shared" si="312"/>
        <v>16.600000000000001</v>
      </c>
      <c r="P456" s="6" t="str">
        <f>IF(AND(O456&gt;=0,O456&lt;Pieņēmumi!$L$46),0,
IF(AND(O456&gt;= Pieņēmumi!$L$46,O456&lt;Pieņēmumi!$L$47), "Mikro",
IF(AND(O456&gt;=Pieņēmumi!$L$47,O456&lt;Pieņēmumi!$L$48), "Mazs",
IF(AND(O456&gt;=Pieņēmumi!$L$48,O456&lt;Pieņēmumi!$L$49), "Vidējs","Liels"))))</f>
        <v>Vidējs</v>
      </c>
      <c r="Q456" s="9">
        <f>IF(P456="Mikro",Pieņēmumi!$L$31*N456*0.5,
IF(P456="Mazs",Pieņēmumi!$L$31*N456,
IF(P456="Vidējs",Pieņēmumi!$L$32*N456,
IF(P456="Liels",Pieņēmumi!$L$34*N456,
0))))</f>
        <v>4.1989664082687348</v>
      </c>
      <c r="R456" s="9">
        <f>IF(P456="Mikro",Pieņēmumi!$L$31*N456*0.5,0)</f>
        <v>0</v>
      </c>
      <c r="S456">
        <v>52</v>
      </c>
      <c r="T456">
        <v>2</v>
      </c>
      <c r="U456" s="2">
        <f t="shared" si="345"/>
        <v>26</v>
      </c>
      <c r="V456" s="6">
        <f>ROUNDUP(IF($A456=1,S456/Pieņēmumi!$V$39,IF($A456=2,S456/Pieņēmumi!$V$40,IF($A456=3,S456/Pieņēmumi!$V$41,S456/Pieņēmumi!$V$42))),$V$10)</f>
        <v>3</v>
      </c>
      <c r="W456" s="6">
        <f t="shared" si="313"/>
        <v>17.333333333333332</v>
      </c>
      <c r="X456" s="6" t="str">
        <f>IF(AND(W456&gt;=0,W456&lt;Pieņēmumi!$V$46),0,
IF(AND(W456&gt;= Pieņēmumi!$V$46,W456&lt;Pieņēmumi!$V$47), "Mikro",
IF(AND(W456&gt;=Pieņēmumi!$V$47,W456&lt;Pieņēmumi!$V$48), "Mazs",
IF(AND(W456&gt;=Pieņēmumi!$V$48,W456&lt;Pieņēmumi!$V$49), "Vidējs","Liels"))))</f>
        <v>Vidējs</v>
      </c>
      <c r="Y456" s="9">
        <f>IF(X456="Mikro",Pieņēmumi!$V$31*V456*0.5,
IF(X456="Mazs",Pieņēmumi!$V$31*V456,
IF(X456="Vidējs",Pieņēmumi!$V$32*V456,
IF(X456="Liels",Pieņēmumi!$V$34*V456,
0))))</f>
        <v>2.6162790697674421</v>
      </c>
      <c r="Z456" s="9">
        <f>IF(X456="Mikro",Pieņēmumi!$V$31*V456*0.5,0)</f>
        <v>0</v>
      </c>
      <c r="AA456">
        <v>64</v>
      </c>
      <c r="AB456">
        <v>3</v>
      </c>
      <c r="AC456" s="2">
        <f t="shared" si="346"/>
        <v>21.333333333333332</v>
      </c>
      <c r="AD456" s="6">
        <f>ROUNDUP(IF($A456=1,AA456/Pieņēmumi!$AF$39,IF($A456=2,AA456/Pieņēmumi!$AF$40,IF($A456=3,AA456/Pieņēmumi!$AF$41,AA456/Pieņēmumi!$AF$42))),$AD$10)</f>
        <v>4</v>
      </c>
      <c r="AE456" s="6">
        <f t="shared" si="314"/>
        <v>16</v>
      </c>
      <c r="AF456" s="6" t="str">
        <f>IF(AND(AE456&gt;=0,AE456&lt;Pieņēmumi!$AF$46),0,
IF(AND(AE456&gt;= Pieņēmumi!$AF$46,AE456&lt;Pieņēmumi!$AF$47), "Mikro",
IF(AND(AE456&gt;=Pieņēmumi!$AF$47,AE456&lt;Pieņēmumi!$AF$48), "Mazs",
IF(AND(AE456&gt;=Pieņēmumi!$AF$48,AE456&lt;Pieņēmumi!$AF$49), "Vidējs","Liels"))))</f>
        <v>Vidējs</v>
      </c>
      <c r="AG456" s="9">
        <f>IF(AF456="Mikro",Pieņēmumi!$AF$31*AD456*0.5,
IF(AF456="Mazs",Pieņēmumi!$AF$31*AD456,
IF(AF456="Vidējs",Pieņēmumi!$AF$32*AD456,
IF(AF456="Liels",Pieņēmumi!$AF$34*AD456,
0))))</f>
        <v>4.1343669250646</v>
      </c>
      <c r="AH456" s="9">
        <f>IF(AF456="Mikro",Pieņēmumi!$AF$31*AD456*0.5,0)</f>
        <v>0</v>
      </c>
      <c r="AI456">
        <v>61</v>
      </c>
      <c r="AJ456">
        <v>2</v>
      </c>
      <c r="AK456" s="2">
        <f t="shared" si="347"/>
        <v>30.5</v>
      </c>
      <c r="AL456" s="6">
        <f>ROUNDUP(IF($A456=1,AI456/Pieņēmumi!$AR$39,IF($A456=2,AI456/Pieņēmumi!$AR$40,IF($A456=3,AI456/Pieņēmumi!$AR$41,AI456/Pieņēmumi!$AR$42))),$AL$10)</f>
        <v>3</v>
      </c>
      <c r="AM456" s="6">
        <f t="shared" si="315"/>
        <v>20.333333333333332</v>
      </c>
      <c r="AN456" s="6" t="str">
        <f>IF(AND(AM456&gt;=0,AM456&lt;Pieņēmumi!$AR$46),0,
IF(AND(AM456&gt;= Pieņēmumi!$AR$46,AM456&lt;Pieņēmumi!$AR$47), "Mikro",
IF(AND(AM456&gt;=Pieņēmumi!$AR$47,AM456&lt;Pieņēmumi!$AR$48), "Mazs",
IF(AND(AM456&gt;=Pieņēmumi!$AR$48,AM456&lt;Pieņēmumi!$AR$49), "Vidējs","Liels"))))</f>
        <v>Vidējs</v>
      </c>
      <c r="AO456" s="9">
        <f>IF(AN456="Mikro",Pieņēmumi!$AR$31*AL456*0.5,
IF(AN456="Mazs",Pieņēmumi!$AR$31*AL456,
IF(AN456="Vidējs",Pieņēmumi!$AR$32*AL456,
IF(AN456="Liels",Pieņēmumi!$AR$34*AL456,
0))))</f>
        <v>3.2945736434108532</v>
      </c>
      <c r="AP456" s="9">
        <f>IF(AN456="Mikro",Pieņēmumi!$AR$31*AL456*0.5,0)</f>
        <v>0</v>
      </c>
      <c r="AQ456">
        <v>59</v>
      </c>
      <c r="AR456">
        <v>2</v>
      </c>
      <c r="AS456" s="2">
        <f t="shared" si="350"/>
        <v>29.5</v>
      </c>
      <c r="AT456" s="6">
        <f>ROUNDUP(IF($A456=1,AQ456/Pieņēmumi!$BC$39,IF($A456=2,AQ456/Pieņēmumi!$BC$40,IF($A456=3,AQ456/Pieņēmumi!$BC$41,AQ456/Pieņēmumi!$BC$42))),$AT$10)</f>
        <v>3</v>
      </c>
      <c r="AU456" s="6">
        <f t="shared" si="316"/>
        <v>19.666666666666668</v>
      </c>
      <c r="AV456" s="6" t="str">
        <f>IF(AND(AU456&gt;=0,AU456&lt;Pieņēmumi!$BC$46),0,
IF(AND(AU456&gt;= Pieņēmumi!$BC$46,AU456&lt;Pieņēmumi!$BC$47), "Mikro",
IF(AND(AU456&gt;=Pieņēmumi!$BC$47,AU456&lt;Pieņēmumi!$BC$48), "Mazs",
IF(AND(AU456&gt;=Pieņēmumi!$BC$48,AU456&lt;Pieņēmumi!$BC$49), "Vidējs","Liels"))))</f>
        <v>Vidējs</v>
      </c>
      <c r="AW456" s="9">
        <f>IF(AV456="Mikro",Pieņēmumi!$BC$31*AT456*0.5,
IF(AV456="Mazs",Pieņēmumi!$BC$31*AT456,
IF(AV456="Vidējs",Pieņēmumi!$BC$32*AT456,
IF(AV456="Liels",Pieņēmumi!$BC$34*AT456,
0))))</f>
        <v>3.4883720930232558</v>
      </c>
      <c r="AX456" s="9">
        <f>IF(AV456="Mikro",Pieņēmumi!$BC$31*AT456*0.5,0)</f>
        <v>0</v>
      </c>
      <c r="AY456">
        <v>57</v>
      </c>
      <c r="AZ456">
        <v>3</v>
      </c>
      <c r="BA456" s="2">
        <f t="shared" si="352"/>
        <v>19</v>
      </c>
      <c r="BB456" s="6">
        <f>ROUNDUP(IF($A456=1,AY456/Pieņēmumi!$BN$39,IF($A456=2,AY456/Pieņēmumi!$BN$40,IF($A456=3,AY456/Pieņēmumi!$BN$41,AY456/Pieņēmumi!$BN$42))),$BB$10)</f>
        <v>3</v>
      </c>
      <c r="BC456" s="6">
        <f t="shared" si="317"/>
        <v>19</v>
      </c>
      <c r="BD456" s="6" t="str">
        <f>IF(AND(BC456&gt;=0,BC456&lt;Pieņēmumi!$BN$46),0,
IF(AND(BC456&gt;= Pieņēmumi!$BN$46,BC456&lt;Pieņēmumi!$BN$47), "Mikro",
IF(AND(BC456&gt;=Pieņēmumi!$BN$47,BC456&lt;Pieņēmumi!$BN$48), "Mazs",
IF(AND(BC456&gt;=Pieņēmumi!$BN$48,BC456&lt;Pieņēmumi!$BN$49), "Vidējs","Liels"))))</f>
        <v>Vidējs</v>
      </c>
      <c r="BE456" s="9">
        <f>IF(BD456="Mikro",Pieņēmumi!$BN$31*BB456*0.5,
IF(BD456="Mazs",Pieņēmumi!$BN$31*BB456,
IF(BD456="Vidējs",Pieņēmumi!$BN$32*BB456,
IF(BD456="Liels",Pieņēmumi!$BN$34*BB456,
0))))</f>
        <v>3.6821705426356592</v>
      </c>
      <c r="BF456" s="9">
        <f>IF(BD456="Mikro",Pieņēmumi!$BN$31*BB456*0.5,0)</f>
        <v>0</v>
      </c>
      <c r="BG456">
        <v>61</v>
      </c>
      <c r="BH456">
        <v>3</v>
      </c>
      <c r="BI456" s="2">
        <f t="shared" si="353"/>
        <v>20.333333333333332</v>
      </c>
      <c r="BJ456" s="6">
        <f>ROUNDUP(IF($A456=1,BG456/Pieņēmumi!$BY$39,IF($A456=2,BG456/Pieņēmumi!$BY$40,IF($A456=3,BG456/Pieņēmumi!$BY$41,BG456/Pieņēmumi!$BY$42))),$BJ$10)</f>
        <v>3</v>
      </c>
      <c r="BK456" s="6">
        <f t="shared" si="318"/>
        <v>20.333333333333332</v>
      </c>
      <c r="BL456" s="6" t="str">
        <f>IF(AND(BK456&gt;=0,BK456&lt;Pieņēmumi!$BY$46),0,
IF(AND(BK456&gt;= Pieņēmumi!$BY$46,BK456&lt;Pieņēmumi!$BY$47), "Mikro",
IF(AND(BK456&gt;=Pieņēmumi!$BY$47,BK456&lt;Pieņēmumi!$BY$48), "Mazs",
IF(AND(BK456&gt;=Pieņēmumi!$BY$48,BK456&lt;Pieņēmumi!$BY$49), "Vidējs","Liels"))))</f>
        <v>Vidējs</v>
      </c>
      <c r="BM456" s="9">
        <f>IF(BL456="Mikro",Pieņēmumi!$BY$31*BJ456*0.5,
IF(BL456="Mazs",Pieņēmumi!$BY$31*BJ456,
IF(BL456="Vidējs",Pieņēmumi!$BY$32*BJ456,
IF(BL456="Liels",Pieņēmumi!$BY$34*BJ456,
0))))</f>
        <v>3.8759689922480618</v>
      </c>
      <c r="BN456" s="9">
        <f>IF(BL456="Mikro",Pieņēmumi!$BY$31*BJ456*0.5,0)</f>
        <v>0</v>
      </c>
      <c r="BO456">
        <v>64</v>
      </c>
      <c r="BP456">
        <v>3</v>
      </c>
      <c r="BQ456" s="2">
        <f t="shared" si="354"/>
        <v>21.333333333333332</v>
      </c>
      <c r="BR456" s="6">
        <f>ROUNDUP(IF($A456=1,BO456/Pieņēmumi!$CJ$39,IF($A456=2,BO456/Pieņēmumi!$CJ$40,IF($A456=3,BO456/Pieņēmumi!$CJ$41,BO456/Pieņēmumi!$CJ$42))),$BR$10)</f>
        <v>3</v>
      </c>
      <c r="BS456" s="6">
        <f t="shared" si="319"/>
        <v>21.333333333333332</v>
      </c>
      <c r="BT456" s="6" t="str">
        <f>IF(AND(BS456&gt;=0,BS456&lt;Pieņēmumi!$CJ$46),0,
IF(AND(BS456&gt;= Pieņēmumi!$CJ$46,BS456&lt;Pieņēmumi!$CJ$47), "Mikro",
IF(AND(BS456&gt;=Pieņēmumi!$CJ$47,BS456&lt;Pieņēmumi!$CJ$48), "Mazs",
IF(AND(BS456&gt;=Pieņēmumi!$CJ$48,BS456&lt;Pieņēmumi!$CJ$49), "Vidējs","Liels"))))</f>
        <v>Liels</v>
      </c>
      <c r="BU456" s="9">
        <f>IF(BT456="Mikro",Pieņēmumi!$CJ$31*BR456*0.5,
IF(BT456="Mazs",Pieņēmumi!$CJ$31*BR456,
IF(BT456="Vidējs",Pieņēmumi!$CJ$32*BR456,
IF(BT456="Liels",Pieņēmumi!$CJ$34*BR456,
0))))</f>
        <v>5.0865800865800868</v>
      </c>
      <c r="BV456" s="9">
        <f>IF(BT456="Mikro",Pieņēmumi!$CJ$31*BR456*0.5,0)</f>
        <v>0</v>
      </c>
      <c r="BW456">
        <v>49</v>
      </c>
      <c r="BX456">
        <v>2</v>
      </c>
      <c r="BY456" s="2">
        <f>BW456/BX456</f>
        <v>24.5</v>
      </c>
      <c r="BZ456" s="6">
        <f>ROUNDUP(IF($A456=1,BW456/Pieņēmumi!$CU$42,IF($A456=2,BW456/Pieņēmumi!$CU$43,IF($A456=3,BW456/Pieņēmumi!$CU$44,BW456/Pieņēmumi!$CU$45))),$CH$10)</f>
        <v>2</v>
      </c>
      <c r="CA456" s="6">
        <f t="shared" si="320"/>
        <v>24.5</v>
      </c>
      <c r="CB456" s="6" t="str">
        <f>IF(AND(CA456&gt;=0,CA456&lt;Pieņēmumi!$CU$49),0,
IF(AND(CA456&gt;=Pieņēmumi!$CU$49,CA456&lt;Pieņēmumi!$CU$50),"Mazs",
IF(AND(CA456&gt;=Pieņēmumi!$CU$50,CA456&lt;Pieņēmumi!$CU$51),"Vidējs","Liels")))</f>
        <v>Liels</v>
      </c>
      <c r="CC456" s="9">
        <f>IF(CB456="Mazs",Pieņēmumi!$CU$34*BZ456,IF(CB456="Vidējs",Pieņēmumi!$CU$35*BZ456,IF(CB456="Liels",Pieņēmumi!$CU$37*BZ456,0)))</f>
        <v>3.535353535353535</v>
      </c>
      <c r="CD456" s="9">
        <f>IF(CB456="Mazs",(Pieņēmumi!$CU$35-Pieņēmumi!$CU$34)*BZ456,0)</f>
        <v>0</v>
      </c>
      <c r="CE456">
        <v>44</v>
      </c>
      <c r="CF456">
        <v>2</v>
      </c>
      <c r="CG456" s="2">
        <f>CE456/CF456</f>
        <v>22</v>
      </c>
      <c r="CH456" s="6">
        <f>ROUNDUP(IF($A456=1,CE456/Pieņēmumi!$DE$42,IF($A456=2,CE456/Pieņēmumi!$DE$43,IF($A456=3,CE456/Pieņēmumi!$DE$44,CE456/Pieņēmumi!$DE$45))),$CH$10)</f>
        <v>2</v>
      </c>
      <c r="CI456" s="6">
        <f t="shared" si="321"/>
        <v>22</v>
      </c>
      <c r="CJ456" s="6" t="str">
        <f>IF(AND(CI456&gt;=0,CI456&lt;Pieņēmumi!$DE$49),0,
IF(AND(CI456&gt;=Pieņēmumi!$DE$49,CI456&lt;Pieņēmumi!$DE$50),"Mazs",
IF(AND(CI456&gt;=Pieņēmumi!$DE$50,CI456&lt;Pieņēmumi!$DE$51),"Vidējs","Liels")))</f>
        <v>Liels</v>
      </c>
      <c r="CK456" s="9">
        <f>IF(CJ456="Mazs",Pieņēmumi!$DE$34*CH456,IF(CJ456="Vidējs",Pieņēmumi!$DE$35*CH456,IF(CJ456="Liels",Pieņēmumi!$DE$37*CH456,0)))</f>
        <v>3.535353535353535</v>
      </c>
      <c r="CL456" s="9">
        <f>IF(CJ456="Mazs",(Pieņēmumi!$DE$35-Pieņēmumi!$DE$34)*CH456,0)</f>
        <v>0</v>
      </c>
      <c r="CM456">
        <v>36</v>
      </c>
      <c r="CN456">
        <v>2</v>
      </c>
      <c r="CO456" s="2">
        <f>CM456/CN456</f>
        <v>18</v>
      </c>
      <c r="CP456" s="6">
        <f>ROUNDUP(IF($A456=1,CM456/Pieņēmumi!$DO$42,IF($A456=2,CM456/Pieņēmumi!$DO$43,IF($A456=3,CM456/Pieņēmumi!$DO$44,CM456/Pieņēmumi!$DO$45))),$CP$10)</f>
        <v>2</v>
      </c>
      <c r="CQ456" s="6">
        <f t="shared" si="322"/>
        <v>18</v>
      </c>
      <c r="CR456" s="6" t="str">
        <f>IF(AND(CQ456&gt;=0,CQ456&lt;Pieņēmumi!$DO$49),0,
IF(AND(CQ456&gt;=Pieņēmumi!$DO$49,CQ456&lt;Pieņēmumi!$DO$50),"Mazs",
IF(AND(CQ456&gt;=Pieņēmumi!$DO$50,CQ456&lt;Pieņēmumi!$DO$51),"Vidējs","Liels")))</f>
        <v>Vidējs</v>
      </c>
      <c r="CS456" s="9">
        <f>IF(CR456="Mazs",Pieņēmumi!$DO$34*CP456,IF(CR456="Vidējs",Pieņēmumi!$DO$35*CP456,IF(CR456="Liels",Pieņēmumi!$DO$37*CP456,0)))</f>
        <v>2.7777777777777781</v>
      </c>
      <c r="CT456" s="9">
        <f>IF(CR456="Mazs",(Pieņēmumi!$DO$35-Pieņēmumi!$DO$34)*CP456,0)</f>
        <v>0</v>
      </c>
      <c r="CU456" s="6">
        <f t="shared" si="323"/>
        <v>708</v>
      </c>
      <c r="CV456" s="6">
        <f t="shared" si="324"/>
        <v>32</v>
      </c>
      <c r="CW456" s="2">
        <f t="shared" si="325"/>
        <v>22.125</v>
      </c>
      <c r="CX456" t="str">
        <f t="shared" si="326"/>
        <v>Lielā</v>
      </c>
    </row>
    <row r="457" spans="1:102" x14ac:dyDescent="0.25">
      <c r="A457" s="5">
        <v>2</v>
      </c>
      <c r="B457" s="23">
        <v>0.24173006106964867</v>
      </c>
      <c r="C457">
        <v>17</v>
      </c>
      <c r="D457">
        <v>1</v>
      </c>
      <c r="E457" s="2">
        <f t="shared" si="343"/>
        <v>17</v>
      </c>
      <c r="F457" s="6">
        <f>ROUNDUP(IF($A457=1,C457/Pieņēmumi!$B$39,IF($A457=2,C457/Pieņēmumi!$B$40,IF($A457=3,C457/Pieņēmumi!$B$41,C457/Pieņēmumi!$B$42))),$F$10)</f>
        <v>1</v>
      </c>
      <c r="G457" s="6">
        <f t="shared" si="311"/>
        <v>17</v>
      </c>
      <c r="H457" s="6" t="str">
        <f>IF(AND(G457&gt;=0,G457&lt;Pieņēmumi!$B$46),0,
IF(AND(G457&gt;= Pieņēmumi!$B$46,G457&lt;Pieņēmumi!$B$47), "Mikro",
IF(AND(G457&gt;=Pieņēmumi!$B$47,G457&lt;Pieņēmumi!$B$48), "Mazs",
IF(AND(G457&gt;=Pieņēmumi!$B$48,G457&lt;Pieņēmumi!$B$49), "Vidējs","Liels"))))</f>
        <v>Vidējs</v>
      </c>
      <c r="I457" s="9">
        <f>IF(H457="Mikro",Pieņēmumi!$B$31*F457*0.5,
IF(H457="Mazs",Pieņēmumi!$B$31*F457,
IF(H457="Vidējs",Pieņēmumi!$B$32*F457,
IF(H457="Liels",Pieņēmumi!$B$34*F457,
0))))</f>
        <v>0.8074935400516795</v>
      </c>
      <c r="J457" s="9">
        <f>IF(H457="Mikro",Pieņēmumi!$B$31*F457*0.5,0)</f>
        <v>0</v>
      </c>
      <c r="K457">
        <v>18</v>
      </c>
      <c r="L457">
        <v>1</v>
      </c>
      <c r="M457" s="2">
        <f t="shared" si="349"/>
        <v>18</v>
      </c>
      <c r="N457" s="6">
        <f>ROUNDUP(IF($A457=1,K457/Pieņēmumi!$L$39,IF($A457=2,K457/Pieņēmumi!$L$40,IF($A457=3,K457/Pieņēmumi!$L$41,K457/Pieņēmumi!$L$42))),$N$10)</f>
        <v>1</v>
      </c>
      <c r="O457" s="6">
        <f t="shared" si="312"/>
        <v>18</v>
      </c>
      <c r="P457" s="6" t="str">
        <f>IF(AND(O457&gt;=0,O457&lt;Pieņēmumi!$L$46),0,
IF(AND(O457&gt;= Pieņēmumi!$L$46,O457&lt;Pieņēmumi!$L$47), "Mikro",
IF(AND(O457&gt;=Pieņēmumi!$L$47,O457&lt;Pieņēmumi!$L$48), "Mazs",
IF(AND(O457&gt;=Pieņēmumi!$L$48,O457&lt;Pieņēmumi!$L$49), "Vidējs","Liels"))))</f>
        <v>Vidējs</v>
      </c>
      <c r="Q457" s="9">
        <f>IF(P457="Mikro",Pieņēmumi!$L$31*N457*0.5,
IF(P457="Mazs",Pieņēmumi!$L$31*N457,
IF(P457="Vidējs",Pieņēmumi!$L$32*N457,
IF(P457="Liels",Pieņēmumi!$L$34*N457,
0))))</f>
        <v>0.83979328165374689</v>
      </c>
      <c r="R457" s="9">
        <f>IF(P457="Mikro",Pieņēmumi!$L$31*N457*0.5,0)</f>
        <v>0</v>
      </c>
      <c r="S457">
        <v>11</v>
      </c>
      <c r="T457">
        <v>1</v>
      </c>
      <c r="U457" s="2">
        <f t="shared" si="345"/>
        <v>11</v>
      </c>
      <c r="V457" s="6">
        <f>ROUNDUP(IF($A457=1,S457/Pieņēmumi!$V$39,IF($A457=2,S457/Pieņēmumi!$V$40,IF($A457=3,S457/Pieņēmumi!$V$41,S457/Pieņēmumi!$V$42))),$V$10)</f>
        <v>1</v>
      </c>
      <c r="W457" s="6">
        <f t="shared" si="313"/>
        <v>11</v>
      </c>
      <c r="X457" s="6" t="str">
        <f>IF(AND(W457&gt;=0,W457&lt;Pieņēmumi!$V$46),0,
IF(AND(W457&gt;= Pieņēmumi!$V$46,W457&lt;Pieņēmumi!$V$47), "Mikro",
IF(AND(W457&gt;=Pieņēmumi!$V$47,W457&lt;Pieņēmumi!$V$48), "Mazs",
IF(AND(W457&gt;=Pieņēmumi!$V$48,W457&lt;Pieņēmumi!$V$49), "Vidējs","Liels"))))</f>
        <v>Mazs</v>
      </c>
      <c r="Y457" s="9">
        <f>IF(X457="Mikro",Pieņēmumi!$V$31*V457*0.5,
IF(X457="Mazs",Pieņēmumi!$V$31*V457,
IF(X457="Vidējs",Pieņēmumi!$V$32*V457,
IF(X457="Liels",Pieņēmumi!$V$34*V457,
0))))</f>
        <v>0.77808901338313108</v>
      </c>
      <c r="Z457" s="9">
        <f>IF(X457="Mikro",Pieņēmumi!$V$31*V457*0.5,0)</f>
        <v>0</v>
      </c>
      <c r="AA457">
        <v>13</v>
      </c>
      <c r="AB457">
        <v>1</v>
      </c>
      <c r="AC457" s="2">
        <f t="shared" si="346"/>
        <v>13</v>
      </c>
      <c r="AD457" s="6">
        <f>ROUNDUP(IF($A457=1,AA457/Pieņēmumi!$AF$39,IF($A457=2,AA457/Pieņēmumi!$AF$40,IF($A457=3,AA457/Pieņēmumi!$AF$41,AA457/Pieņēmumi!$AF$42))),$AD$10)</f>
        <v>1</v>
      </c>
      <c r="AE457" s="6">
        <f t="shared" si="314"/>
        <v>13</v>
      </c>
      <c r="AF457" s="6" t="str">
        <f>IF(AND(AE457&gt;=0,AE457&lt;Pieņēmumi!$AF$46),0,
IF(AND(AE457&gt;= Pieņēmumi!$AF$46,AE457&lt;Pieņēmumi!$AF$47), "Mikro",
IF(AND(AE457&gt;=Pieņēmumi!$AF$47,AE457&lt;Pieņēmumi!$AF$48), "Mazs",
IF(AND(AE457&gt;=Pieņēmumi!$AF$48,AE457&lt;Pieņēmumi!$AF$49), "Vidējs","Liels"))))</f>
        <v>Vidējs</v>
      </c>
      <c r="AG457" s="9">
        <f>IF(AF457="Mikro",Pieņēmumi!$AF$31*AD457*0.5,
IF(AF457="Mazs",Pieņēmumi!$AF$31*AD457,
IF(AF457="Vidējs",Pieņēmumi!$AF$32*AD457,
IF(AF457="Liels",Pieņēmumi!$AF$34*AD457,
0))))</f>
        <v>1.03359173126615</v>
      </c>
      <c r="AH457" s="9">
        <f>IF(AF457="Mikro",Pieņēmumi!$AF$31*AD457*0.5,0)</f>
        <v>0</v>
      </c>
      <c r="AI457">
        <v>17</v>
      </c>
      <c r="AJ457">
        <v>1</v>
      </c>
      <c r="AK457" s="2">
        <f t="shared" si="347"/>
        <v>17</v>
      </c>
      <c r="AL457" s="6">
        <f>ROUNDUP(IF($A457=1,AI457/Pieņēmumi!$AR$39,IF($A457=2,AI457/Pieņēmumi!$AR$40,IF($A457=3,AI457/Pieņēmumi!$AR$41,AI457/Pieņēmumi!$AR$42))),$AL$10)</f>
        <v>1</v>
      </c>
      <c r="AM457" s="6">
        <f t="shared" si="315"/>
        <v>17</v>
      </c>
      <c r="AN457" s="6" t="str">
        <f>IF(AND(AM457&gt;=0,AM457&lt;Pieņēmumi!$AR$46),0,
IF(AND(AM457&gt;= Pieņēmumi!$AR$46,AM457&lt;Pieņēmumi!$AR$47), "Mikro",
IF(AND(AM457&gt;=Pieņēmumi!$AR$47,AM457&lt;Pieņēmumi!$AR$48), "Mazs",
IF(AND(AM457&gt;=Pieņēmumi!$AR$48,AM457&lt;Pieņēmumi!$AR$49), "Vidējs","Liels"))))</f>
        <v>Vidējs</v>
      </c>
      <c r="AO457" s="9">
        <f>IF(AN457="Mikro",Pieņēmumi!$AR$31*AL457*0.5,
IF(AN457="Mazs",Pieņēmumi!$AR$31*AL457,
IF(AN457="Vidējs",Pieņēmumi!$AR$32*AL457,
IF(AN457="Liels",Pieņēmumi!$AR$34*AL457,
0))))</f>
        <v>1.0981912144702843</v>
      </c>
      <c r="AP457" s="9">
        <f>IF(AN457="Mikro",Pieņēmumi!$AR$31*AL457*0.5,0)</f>
        <v>0</v>
      </c>
      <c r="AQ457">
        <v>18</v>
      </c>
      <c r="AR457">
        <v>1</v>
      </c>
      <c r="AS457" s="2">
        <f t="shared" si="350"/>
        <v>18</v>
      </c>
      <c r="AT457" s="6">
        <f>ROUNDUP(IF($A457=1,AQ457/Pieņēmumi!$BC$39,IF($A457=2,AQ457/Pieņēmumi!$BC$40,IF($A457=3,AQ457/Pieņēmumi!$BC$41,AQ457/Pieņēmumi!$BC$42))),$AT$10)</f>
        <v>1</v>
      </c>
      <c r="AU457" s="6">
        <f t="shared" si="316"/>
        <v>18</v>
      </c>
      <c r="AV457" s="6" t="str">
        <f>IF(AND(AU457&gt;=0,AU457&lt;Pieņēmumi!$BC$46),0,
IF(AND(AU457&gt;= Pieņēmumi!$BC$46,AU457&lt;Pieņēmumi!$BC$47), "Mikro",
IF(AND(AU457&gt;=Pieņēmumi!$BC$47,AU457&lt;Pieņēmumi!$BC$48), "Mazs",
IF(AND(AU457&gt;=Pieņēmumi!$BC$48,AU457&lt;Pieņēmumi!$BC$49), "Vidējs","Liels"))))</f>
        <v>Vidējs</v>
      </c>
      <c r="AW457" s="9">
        <f>IF(AV457="Mikro",Pieņēmumi!$BC$31*AT457*0.5,
IF(AV457="Mazs",Pieņēmumi!$BC$31*AT457,
IF(AV457="Vidējs",Pieņēmumi!$BC$32*AT457,
IF(AV457="Liels",Pieņēmumi!$BC$34*AT457,
0))))</f>
        <v>1.1627906976744187</v>
      </c>
      <c r="AX457" s="9">
        <f>IF(AV457="Mikro",Pieņēmumi!$BC$31*AT457*0.5,0)</f>
        <v>0</v>
      </c>
      <c r="AY457">
        <v>23</v>
      </c>
      <c r="AZ457">
        <v>1</v>
      </c>
      <c r="BA457" s="2">
        <f t="shared" si="352"/>
        <v>23</v>
      </c>
      <c r="BB457" s="6">
        <f>ROUNDUP(IF($A457=1,AY457/Pieņēmumi!$BN$39,IF($A457=2,AY457/Pieņēmumi!$BN$40,IF($A457=3,AY457/Pieņēmumi!$BN$41,AY457/Pieņēmumi!$BN$42))),$BB$10)</f>
        <v>1</v>
      </c>
      <c r="BC457" s="6">
        <f t="shared" si="317"/>
        <v>23</v>
      </c>
      <c r="BD457" s="6" t="str">
        <f>IF(AND(BC457&gt;=0,BC457&lt;Pieņēmumi!$BN$46),0,
IF(AND(BC457&gt;= Pieņēmumi!$BN$46,BC457&lt;Pieņēmumi!$BN$47), "Mikro",
IF(AND(BC457&gt;=Pieņēmumi!$BN$47,BC457&lt;Pieņēmumi!$BN$48), "Mazs",
IF(AND(BC457&gt;=Pieņēmumi!$BN$48,BC457&lt;Pieņēmumi!$BN$49), "Vidējs","Liels"))))</f>
        <v>Liels</v>
      </c>
      <c r="BE457" s="9">
        <f>IF(BD457="Mikro",Pieņēmumi!$BN$31*BB457*0.5,
IF(BD457="Mazs",Pieņēmumi!$BN$31*BB457,
IF(BD457="Vidējs",Pieņēmumi!$BN$32*BB457,
IF(BD457="Liels",Pieņēmumi!$BN$34*BB457,
0))))</f>
        <v>1.5873015873015872</v>
      </c>
      <c r="BF457" s="9">
        <f>IF(BD457="Mikro",Pieņēmumi!$BN$31*BB457*0.5,0)</f>
        <v>0</v>
      </c>
      <c r="BG457">
        <v>18</v>
      </c>
      <c r="BH457">
        <v>1</v>
      </c>
      <c r="BI457" s="2">
        <f t="shared" si="353"/>
        <v>18</v>
      </c>
      <c r="BJ457" s="6">
        <f>ROUNDUP(IF($A457=1,BG457/Pieņēmumi!$BY$39,IF($A457=2,BG457/Pieņēmumi!$BY$40,IF($A457=3,BG457/Pieņēmumi!$BY$41,BG457/Pieņēmumi!$BY$42))),$BJ$10)</f>
        <v>1</v>
      </c>
      <c r="BK457" s="6">
        <f t="shared" si="318"/>
        <v>18</v>
      </c>
      <c r="BL457" s="6" t="str">
        <f>IF(AND(BK457&gt;=0,BK457&lt;Pieņēmumi!$BY$46),0,
IF(AND(BK457&gt;= Pieņēmumi!$BY$46,BK457&lt;Pieņēmumi!$BY$47), "Mikro",
IF(AND(BK457&gt;=Pieņēmumi!$BY$47,BK457&lt;Pieņēmumi!$BY$48), "Mazs",
IF(AND(BK457&gt;=Pieņēmumi!$BY$48,BK457&lt;Pieņēmumi!$BY$49), "Vidējs","Liels"))))</f>
        <v>Vidējs</v>
      </c>
      <c r="BM457" s="9">
        <f>IF(BL457="Mikro",Pieņēmumi!$BY$31*BJ457*0.5,
IF(BL457="Mazs",Pieņēmumi!$BY$31*BJ457,
IF(BL457="Vidējs",Pieņēmumi!$BY$32*BJ457,
IF(BL457="Liels",Pieņēmumi!$BY$34*BJ457,
0))))</f>
        <v>1.2919896640826873</v>
      </c>
      <c r="BN457" s="9">
        <f>IF(BL457="Mikro",Pieņēmumi!$BY$31*BJ457*0.5,0)</f>
        <v>0</v>
      </c>
      <c r="BO457">
        <v>13</v>
      </c>
      <c r="BP457">
        <v>1</v>
      </c>
      <c r="BQ457" s="2">
        <f t="shared" si="354"/>
        <v>13</v>
      </c>
      <c r="BR457" s="6">
        <f>ROUNDUP(IF($A457=1,BO457/Pieņēmumi!$CJ$39,IF($A457=2,BO457/Pieņēmumi!$CJ$40,IF($A457=3,BO457/Pieņēmumi!$CJ$41,BO457/Pieņēmumi!$CJ$42))),$BR$10)</f>
        <v>1</v>
      </c>
      <c r="BS457" s="6">
        <f t="shared" si="319"/>
        <v>13</v>
      </c>
      <c r="BT457" s="6" t="str">
        <f>IF(AND(BS457&gt;=0,BS457&lt;Pieņēmumi!$CJ$46),0,
IF(AND(BS457&gt;= Pieņēmumi!$CJ$46,BS457&lt;Pieņēmumi!$CJ$47), "Mikro",
IF(AND(BS457&gt;=Pieņēmumi!$CJ$47,BS457&lt;Pieņēmumi!$CJ$48), "Mazs",
IF(AND(BS457&gt;=Pieņēmumi!$CJ$48,BS457&lt;Pieņēmumi!$CJ$49), "Vidējs","Liels"))))</f>
        <v>Vidējs</v>
      </c>
      <c r="BU457" s="9">
        <f>IF(BT457="Mikro",Pieņēmumi!$CJ$31*BR457*0.5,
IF(BT457="Mazs",Pieņēmumi!$CJ$31*BR457,
IF(BT457="Vidējs",Pieņēmumi!$CJ$32*BR457,
IF(BT457="Liels",Pieņēmumi!$CJ$34*BR457,
0))))</f>
        <v>1.2919896640826873</v>
      </c>
      <c r="BV457" s="9">
        <f>IF(BT457="Mikro",Pieņēmumi!$CJ$31*BR457*0.5,0)</f>
        <v>0</v>
      </c>
      <c r="BW457">
        <v>21</v>
      </c>
      <c r="BX457">
        <v>2</v>
      </c>
      <c r="BY457" s="2">
        <f>BW457/BX457</f>
        <v>10.5</v>
      </c>
      <c r="BZ457" s="6">
        <f>ROUNDUP(IF($A457=1,BW457/Pieņēmumi!$CU$42,IF($A457=2,BW457/Pieņēmumi!$CU$43,IF($A457=3,BW457/Pieņēmumi!$CU$44,BW457/Pieņēmumi!$CU$45))),$CH$10)</f>
        <v>1</v>
      </c>
      <c r="CA457" s="6">
        <f t="shared" si="320"/>
        <v>21</v>
      </c>
      <c r="CB457" s="6" t="str">
        <f>IF(AND(CA457&gt;=0,CA457&lt;Pieņēmumi!$CU$49),0,
IF(AND(CA457&gt;=Pieņēmumi!$CU$49,CA457&lt;Pieņēmumi!$CU$50),"Mazs",
IF(AND(CA457&gt;=Pieņēmumi!$CU$50,CA457&lt;Pieņēmumi!$CU$51),"Vidējs","Liels")))</f>
        <v>Liels</v>
      </c>
      <c r="CC457" s="9">
        <f>IF(CB457="Mazs",Pieņēmumi!$CU$34*BZ457,IF(CB457="Vidējs",Pieņēmumi!$CU$35*BZ457,IF(CB457="Liels",Pieņēmumi!$CU$37*BZ457,0)))</f>
        <v>1.7676767676767675</v>
      </c>
      <c r="CD457" s="9">
        <f>IF(CB457="Mazs",(Pieņēmumi!$CU$35-Pieņēmumi!$CU$34)*BZ457,0)</f>
        <v>0</v>
      </c>
      <c r="CE457">
        <v>24</v>
      </c>
      <c r="CF457">
        <v>3</v>
      </c>
      <c r="CG457" s="2">
        <f>CE457/CF457</f>
        <v>8</v>
      </c>
      <c r="CH457" s="6">
        <f>ROUNDUP(IF($A457=1,CE457/Pieņēmumi!$DE$42,IF($A457=2,CE457/Pieņēmumi!$DE$43,IF($A457=3,CE457/Pieņēmumi!$DE$44,CE457/Pieņēmumi!$DE$45))),$CH$10)</f>
        <v>1</v>
      </c>
      <c r="CI457" s="6">
        <f t="shared" si="321"/>
        <v>24</v>
      </c>
      <c r="CJ457" s="6" t="str">
        <f>IF(AND(CI457&gt;=0,CI457&lt;Pieņēmumi!$DE$49),0,
IF(AND(CI457&gt;=Pieņēmumi!$DE$49,CI457&lt;Pieņēmumi!$DE$50),"Mazs",
IF(AND(CI457&gt;=Pieņēmumi!$DE$50,CI457&lt;Pieņēmumi!$DE$51),"Vidējs","Liels")))</f>
        <v>Liels</v>
      </c>
      <c r="CK457" s="9">
        <f>IF(CJ457="Mazs",Pieņēmumi!$DE$34*CH457,IF(CJ457="Vidējs",Pieņēmumi!$DE$35*CH457,IF(CJ457="Liels",Pieņēmumi!$DE$37*CH457,0)))</f>
        <v>1.7676767676767675</v>
      </c>
      <c r="CL457" s="9">
        <f>IF(CJ457="Mazs",(Pieņēmumi!$DE$35-Pieņēmumi!$DE$34)*CH457,0)</f>
        <v>0</v>
      </c>
      <c r="CM457">
        <v>23</v>
      </c>
      <c r="CN457">
        <v>2</v>
      </c>
      <c r="CO457" s="2">
        <f>CM457/CN457</f>
        <v>11.5</v>
      </c>
      <c r="CP457" s="6">
        <f>ROUNDUP(IF($A457=1,CM457/Pieņēmumi!$DO$42,IF($A457=2,CM457/Pieņēmumi!$DO$43,IF($A457=3,CM457/Pieņēmumi!$DO$44,CM457/Pieņēmumi!$DO$45))),$CP$10)</f>
        <v>1</v>
      </c>
      <c r="CQ457" s="6">
        <f t="shared" si="322"/>
        <v>23</v>
      </c>
      <c r="CR457" s="6" t="str">
        <f>IF(AND(CQ457&gt;=0,CQ457&lt;Pieņēmumi!$DO$49),0,
IF(AND(CQ457&gt;=Pieņēmumi!$DO$49,CQ457&lt;Pieņēmumi!$DO$50),"Mazs",
IF(AND(CQ457&gt;=Pieņēmumi!$DO$50,CQ457&lt;Pieņēmumi!$DO$51),"Vidējs","Liels")))</f>
        <v>Liels</v>
      </c>
      <c r="CS457" s="9">
        <f>IF(CR457="Mazs",Pieņēmumi!$DO$34*CP457,IF(CR457="Vidējs",Pieņēmumi!$DO$35*CP457,IF(CR457="Liels",Pieņēmumi!$DO$37*CP457,0)))</f>
        <v>1.7676767676767675</v>
      </c>
      <c r="CT457" s="9">
        <f>IF(CR457="Mazs",(Pieņēmumi!$DO$35-Pieņēmumi!$DO$34)*CP457,0)</f>
        <v>0</v>
      </c>
      <c r="CU457" s="6">
        <f t="shared" si="323"/>
        <v>216</v>
      </c>
      <c r="CV457" s="6">
        <f t="shared" si="324"/>
        <v>16</v>
      </c>
      <c r="CW457" s="2">
        <f t="shared" si="325"/>
        <v>13.5</v>
      </c>
      <c r="CX457" t="str">
        <f t="shared" si="326"/>
        <v>Vidējā</v>
      </c>
    </row>
    <row r="458" spans="1:102" x14ac:dyDescent="0.25">
      <c r="A458" s="5">
        <v>3</v>
      </c>
      <c r="B458" s="23">
        <v>0.23869711203586952</v>
      </c>
      <c r="C458">
        <v>13</v>
      </c>
      <c r="D458">
        <v>1</v>
      </c>
      <c r="E458" s="2">
        <f t="shared" si="343"/>
        <v>13</v>
      </c>
      <c r="F458" s="6">
        <f>ROUNDUP(IF($A458=1,C458/Pieņēmumi!$B$39,IF($A458=2,C458/Pieņēmumi!$B$40,IF($A458=3,C458/Pieņēmumi!$B$41,C458/Pieņēmumi!$B$42))),$F$10)</f>
        <v>1</v>
      </c>
      <c r="G458" s="6">
        <f t="shared" si="311"/>
        <v>13</v>
      </c>
      <c r="H458" s="6" t="str">
        <f>IF(AND(G458&gt;=0,G458&lt;Pieņēmumi!$B$46),0,
IF(AND(G458&gt;= Pieņēmumi!$B$46,G458&lt;Pieņēmumi!$B$47), "Mikro",
IF(AND(G458&gt;=Pieņēmumi!$B$47,G458&lt;Pieņēmumi!$B$48), "Mazs",
IF(AND(G458&gt;=Pieņēmumi!$B$48,G458&lt;Pieņēmumi!$B$49), "Vidējs","Liels"))))</f>
        <v>Vidējs</v>
      </c>
      <c r="I458" s="9">
        <f>IF(H458="Mikro",Pieņēmumi!$B$31*F458*0.5,
IF(H458="Mazs",Pieņēmumi!$B$31*F458,
IF(H458="Vidējs",Pieņēmumi!$B$32*F458,
IF(H458="Liels",Pieņēmumi!$B$34*F458,
0))))</f>
        <v>0.8074935400516795</v>
      </c>
      <c r="J458" s="9">
        <f>IF(H458="Mikro",Pieņēmumi!$B$31*F458*0.5,0)</f>
        <v>0</v>
      </c>
      <c r="K458">
        <v>14</v>
      </c>
      <c r="L458">
        <v>1</v>
      </c>
      <c r="M458" s="2">
        <f t="shared" si="349"/>
        <v>14</v>
      </c>
      <c r="N458" s="6">
        <f>ROUNDUP(IF($A458=1,K458/Pieņēmumi!$L$39,IF($A458=2,K458/Pieņēmumi!$L$40,IF($A458=3,K458/Pieņēmumi!$L$41,K458/Pieņēmumi!$L$42))),$N$10)</f>
        <v>1</v>
      </c>
      <c r="O458" s="6">
        <f t="shared" si="312"/>
        <v>14</v>
      </c>
      <c r="P458" s="6" t="str">
        <f>IF(AND(O458&gt;=0,O458&lt;Pieņēmumi!$L$46),0,
IF(AND(O458&gt;= Pieņēmumi!$L$46,O458&lt;Pieņēmumi!$L$47), "Mikro",
IF(AND(O458&gt;=Pieņēmumi!$L$47,O458&lt;Pieņēmumi!$L$48), "Mazs",
IF(AND(O458&gt;=Pieņēmumi!$L$48,O458&lt;Pieņēmumi!$L$49), "Vidējs","Liels"))))</f>
        <v>Vidējs</v>
      </c>
      <c r="Q458" s="9">
        <f>IF(P458="Mikro",Pieņēmumi!$L$31*N458*0.5,
IF(P458="Mazs",Pieņēmumi!$L$31*N458,
IF(P458="Vidējs",Pieņēmumi!$L$32*N458,
IF(P458="Liels",Pieņēmumi!$L$34*N458,
0))))</f>
        <v>0.83979328165374689</v>
      </c>
      <c r="R458" s="9">
        <f>IF(P458="Mikro",Pieņēmumi!$L$31*N458*0.5,0)</f>
        <v>0</v>
      </c>
      <c r="S458">
        <v>9</v>
      </c>
      <c r="T458">
        <v>1</v>
      </c>
      <c r="U458" s="2">
        <f t="shared" si="345"/>
        <v>9</v>
      </c>
      <c r="V458" s="6">
        <f>ROUNDUP(IF($A458=1,S458/Pieņēmumi!$V$39,IF($A458=2,S458/Pieņēmumi!$V$40,IF($A458=3,S458/Pieņēmumi!$V$41,S458/Pieņēmumi!$V$42))),$V$10)</f>
        <v>1</v>
      </c>
      <c r="W458" s="6">
        <f t="shared" si="313"/>
        <v>9</v>
      </c>
      <c r="X458" s="6" t="str">
        <f>IF(AND(W458&gt;=0,W458&lt;Pieņēmumi!$V$46),0,
IF(AND(W458&gt;= Pieņēmumi!$V$46,W458&lt;Pieņēmumi!$V$47), "Mikro",
IF(AND(W458&gt;=Pieņēmumi!$V$47,W458&lt;Pieņēmumi!$V$48), "Mazs",
IF(AND(W458&gt;=Pieņēmumi!$V$48,W458&lt;Pieņēmumi!$V$49), "Vidējs","Liels"))))</f>
        <v>Mazs</v>
      </c>
      <c r="Y458" s="9">
        <f>IF(X458="Mikro",Pieņēmumi!$V$31*V458*0.5,
IF(X458="Mazs",Pieņēmumi!$V$31*V458,
IF(X458="Vidējs",Pieņēmumi!$V$32*V458,
IF(X458="Liels",Pieņēmumi!$V$34*V458,
0))))</f>
        <v>0.77808901338313108</v>
      </c>
      <c r="Z458" s="9">
        <f>IF(X458="Mikro",Pieņēmumi!$V$31*V458*0.5,0)</f>
        <v>0</v>
      </c>
      <c r="AA458">
        <v>14</v>
      </c>
      <c r="AB458">
        <v>1</v>
      </c>
      <c r="AC458" s="2">
        <f t="shared" si="346"/>
        <v>14</v>
      </c>
      <c r="AD458" s="6">
        <f>ROUNDUP(IF($A458=1,AA458/Pieņēmumi!$AF$39,IF($A458=2,AA458/Pieņēmumi!$AF$40,IF($A458=3,AA458/Pieņēmumi!$AF$41,AA458/Pieņēmumi!$AF$42))),$AD$10)</f>
        <v>1</v>
      </c>
      <c r="AE458" s="6">
        <f t="shared" si="314"/>
        <v>14</v>
      </c>
      <c r="AF458" s="6" t="str">
        <f>IF(AND(AE458&gt;=0,AE458&lt;Pieņēmumi!$AF$46),0,
IF(AND(AE458&gt;= Pieņēmumi!$AF$46,AE458&lt;Pieņēmumi!$AF$47), "Mikro",
IF(AND(AE458&gt;=Pieņēmumi!$AF$47,AE458&lt;Pieņēmumi!$AF$48), "Mazs",
IF(AND(AE458&gt;=Pieņēmumi!$AF$48,AE458&lt;Pieņēmumi!$AF$49), "Vidējs","Liels"))))</f>
        <v>Vidējs</v>
      </c>
      <c r="AG458" s="9">
        <f>IF(AF458="Mikro",Pieņēmumi!$AF$31*AD458*0.5,
IF(AF458="Mazs",Pieņēmumi!$AF$31*AD458,
IF(AF458="Vidējs",Pieņēmumi!$AF$32*AD458,
IF(AF458="Liels",Pieņēmumi!$AF$34*AD458,
0))))</f>
        <v>1.03359173126615</v>
      </c>
      <c r="AH458" s="9">
        <f>IF(AF458="Mikro",Pieņēmumi!$AF$31*AD458*0.5,0)</f>
        <v>0</v>
      </c>
      <c r="AI458">
        <v>15</v>
      </c>
      <c r="AJ458">
        <v>1</v>
      </c>
      <c r="AK458" s="2">
        <f t="shared" si="347"/>
        <v>15</v>
      </c>
      <c r="AL458" s="6">
        <f>ROUNDUP(IF($A458=1,AI458/Pieņēmumi!$AR$39,IF($A458=2,AI458/Pieņēmumi!$AR$40,IF($A458=3,AI458/Pieņēmumi!$AR$41,AI458/Pieņēmumi!$AR$42))),$AL$10)</f>
        <v>1</v>
      </c>
      <c r="AM458" s="6">
        <f t="shared" si="315"/>
        <v>15</v>
      </c>
      <c r="AN458" s="6" t="str">
        <f>IF(AND(AM458&gt;=0,AM458&lt;Pieņēmumi!$AR$46),0,
IF(AND(AM458&gt;= Pieņēmumi!$AR$46,AM458&lt;Pieņēmumi!$AR$47), "Mikro",
IF(AND(AM458&gt;=Pieņēmumi!$AR$47,AM458&lt;Pieņēmumi!$AR$48), "Mazs",
IF(AND(AM458&gt;=Pieņēmumi!$AR$48,AM458&lt;Pieņēmumi!$AR$49), "Vidējs","Liels"))))</f>
        <v>Vidējs</v>
      </c>
      <c r="AO458" s="9">
        <f>IF(AN458="Mikro",Pieņēmumi!$AR$31*AL458*0.5,
IF(AN458="Mazs",Pieņēmumi!$AR$31*AL458,
IF(AN458="Vidējs",Pieņēmumi!$AR$32*AL458,
IF(AN458="Liels",Pieņēmumi!$AR$34*AL458,
0))))</f>
        <v>1.0981912144702843</v>
      </c>
      <c r="AP458" s="9">
        <f>IF(AN458="Mikro",Pieņēmumi!$AR$31*AL458*0.5,0)</f>
        <v>0</v>
      </c>
      <c r="AQ458">
        <v>15</v>
      </c>
      <c r="AR458">
        <v>1</v>
      </c>
      <c r="AS458" s="2">
        <f t="shared" si="350"/>
        <v>15</v>
      </c>
      <c r="AT458" s="6">
        <f>ROUNDUP(IF($A458=1,AQ458/Pieņēmumi!$BC$39,IF($A458=2,AQ458/Pieņēmumi!$BC$40,IF($A458=3,AQ458/Pieņēmumi!$BC$41,AQ458/Pieņēmumi!$BC$42))),$AT$10)</f>
        <v>1</v>
      </c>
      <c r="AU458" s="6">
        <f t="shared" si="316"/>
        <v>15</v>
      </c>
      <c r="AV458" s="6" t="str">
        <f>IF(AND(AU458&gt;=0,AU458&lt;Pieņēmumi!$BC$46),0,
IF(AND(AU458&gt;= Pieņēmumi!$BC$46,AU458&lt;Pieņēmumi!$BC$47), "Mikro",
IF(AND(AU458&gt;=Pieņēmumi!$BC$47,AU458&lt;Pieņēmumi!$BC$48), "Mazs",
IF(AND(AU458&gt;=Pieņēmumi!$BC$48,AU458&lt;Pieņēmumi!$BC$49), "Vidējs","Liels"))))</f>
        <v>Vidējs</v>
      </c>
      <c r="AW458" s="9">
        <f>IF(AV458="Mikro",Pieņēmumi!$BC$31*AT458*0.5,
IF(AV458="Mazs",Pieņēmumi!$BC$31*AT458,
IF(AV458="Vidējs",Pieņēmumi!$BC$32*AT458,
IF(AV458="Liels",Pieņēmumi!$BC$34*AT458,
0))))</f>
        <v>1.1627906976744187</v>
      </c>
      <c r="AX458" s="9">
        <f>IF(AV458="Mikro",Pieņēmumi!$BC$31*AT458*0.5,0)</f>
        <v>0</v>
      </c>
      <c r="AY458">
        <v>8</v>
      </c>
      <c r="AZ458">
        <v>1</v>
      </c>
      <c r="BA458" s="2">
        <f t="shared" si="352"/>
        <v>8</v>
      </c>
      <c r="BB458" s="6">
        <f>ROUNDUP(IF($A458=1,AY458/Pieņēmumi!$BN$39,IF($A458=2,AY458/Pieņēmumi!$BN$40,IF($A458=3,AY458/Pieņēmumi!$BN$41,AY458/Pieņēmumi!$BN$42))),$BB$10)</f>
        <v>1</v>
      </c>
      <c r="BC458" s="6">
        <f t="shared" si="317"/>
        <v>8</v>
      </c>
      <c r="BD458" s="6" t="str">
        <f>IF(AND(BC458&gt;=0,BC458&lt;Pieņēmumi!$BN$46),0,
IF(AND(BC458&gt;= Pieņēmumi!$BN$46,BC458&lt;Pieņēmumi!$BN$47), "Mikro",
IF(AND(BC458&gt;=Pieņēmumi!$BN$47,BC458&lt;Pieņēmumi!$BN$48), "Mazs",
IF(AND(BC458&gt;=Pieņēmumi!$BN$48,BC458&lt;Pieņēmumi!$BN$49), "Vidējs","Liels"))))</f>
        <v>Mazs</v>
      </c>
      <c r="BE458" s="9">
        <f>IF(BD458="Mikro",Pieņēmumi!$BN$31*BB458*0.5,
IF(BD458="Mazs",Pieņēmumi!$BN$31*BB458,
IF(BD458="Vidējs",Pieņēmumi!$BN$32*BB458,
IF(BD458="Liels",Pieņēmumi!$BN$34*BB458,
0))))</f>
        <v>1.0270774976657331</v>
      </c>
      <c r="BF458" s="9">
        <f>IF(BD458="Mikro",Pieņēmumi!$BN$31*BB458*0.5,0)</f>
        <v>0</v>
      </c>
      <c r="BG458">
        <v>15</v>
      </c>
      <c r="BH458">
        <v>1</v>
      </c>
      <c r="BI458" s="2">
        <f t="shared" si="353"/>
        <v>15</v>
      </c>
      <c r="BJ458" s="6">
        <f>ROUNDUP(IF($A458=1,BG458/Pieņēmumi!$BY$39,IF($A458=2,BG458/Pieņēmumi!$BY$40,IF($A458=3,BG458/Pieņēmumi!$BY$41,BG458/Pieņēmumi!$BY$42))),$BJ$10)</f>
        <v>1</v>
      </c>
      <c r="BK458" s="6">
        <f t="shared" si="318"/>
        <v>15</v>
      </c>
      <c r="BL458" s="6" t="str">
        <f>IF(AND(BK458&gt;=0,BK458&lt;Pieņēmumi!$BY$46),0,
IF(AND(BK458&gt;= Pieņēmumi!$BY$46,BK458&lt;Pieņēmumi!$BY$47), "Mikro",
IF(AND(BK458&gt;=Pieņēmumi!$BY$47,BK458&lt;Pieņēmumi!$BY$48), "Mazs",
IF(AND(BK458&gt;=Pieņēmumi!$BY$48,BK458&lt;Pieņēmumi!$BY$49), "Vidējs","Liels"))))</f>
        <v>Vidējs</v>
      </c>
      <c r="BM458" s="9">
        <f>IF(BL458="Mikro",Pieņēmumi!$BY$31*BJ458*0.5,
IF(BL458="Mazs",Pieņēmumi!$BY$31*BJ458,
IF(BL458="Vidējs",Pieņēmumi!$BY$32*BJ458,
IF(BL458="Liels",Pieņēmumi!$BY$34*BJ458,
0))))</f>
        <v>1.2919896640826873</v>
      </c>
      <c r="BN458" s="9">
        <f>IF(BL458="Mikro",Pieņēmumi!$BY$31*BJ458*0.5,0)</f>
        <v>0</v>
      </c>
      <c r="BO458">
        <v>19</v>
      </c>
      <c r="BP458">
        <v>1</v>
      </c>
      <c r="BQ458" s="2">
        <f t="shared" si="354"/>
        <v>19</v>
      </c>
      <c r="BR458" s="6">
        <f>ROUNDUP(IF($A458=1,BO458/Pieņēmumi!$CJ$39,IF($A458=2,BO458/Pieņēmumi!$CJ$40,IF($A458=3,BO458/Pieņēmumi!$CJ$41,BO458/Pieņēmumi!$CJ$42))),$BR$10)</f>
        <v>1</v>
      </c>
      <c r="BS458" s="6">
        <f t="shared" si="319"/>
        <v>19</v>
      </c>
      <c r="BT458" s="6" t="str">
        <f>IF(AND(BS458&gt;=0,BS458&lt;Pieņēmumi!$CJ$46),0,
IF(AND(BS458&gt;= Pieņēmumi!$CJ$46,BS458&lt;Pieņēmumi!$CJ$47), "Mikro",
IF(AND(BS458&gt;=Pieņēmumi!$CJ$47,BS458&lt;Pieņēmumi!$CJ$48), "Mazs",
IF(AND(BS458&gt;=Pieņēmumi!$CJ$48,BS458&lt;Pieņēmumi!$CJ$49), "Vidējs","Liels"))))</f>
        <v>Vidējs</v>
      </c>
      <c r="BU458" s="9">
        <f>IF(BT458="Mikro",Pieņēmumi!$CJ$31*BR458*0.5,
IF(BT458="Mazs",Pieņēmumi!$CJ$31*BR458,
IF(BT458="Vidējs",Pieņēmumi!$CJ$32*BR458,
IF(BT458="Liels",Pieņēmumi!$CJ$34*BR458,
0))))</f>
        <v>1.2919896640826873</v>
      </c>
      <c r="BV458" s="9">
        <f>IF(BT458="Mikro",Pieņēmumi!$CJ$31*BR458*0.5,0)</f>
        <v>0</v>
      </c>
      <c r="BW458">
        <v>0</v>
      </c>
      <c r="BX458">
        <v>0</v>
      </c>
      <c r="BY458" s="2">
        <v>0</v>
      </c>
      <c r="BZ458" s="6">
        <f>ROUNDUP(IF($A458=1,BW458/Pieņēmumi!$CU$42,IF($A458=2,BW458/Pieņēmumi!$CU$43,IF($A458=3,BW458/Pieņēmumi!$CU$44,BW458/Pieņēmumi!$CU$45))),$CH$10)</f>
        <v>0</v>
      </c>
      <c r="CA458" s="6">
        <f t="shared" si="320"/>
        <v>0</v>
      </c>
      <c r="CB458" s="6">
        <f>IF(AND(CA458&gt;=0,CA458&lt;Pieņēmumi!$CU$49),0,
IF(AND(CA458&gt;=Pieņēmumi!$CU$49,CA458&lt;Pieņēmumi!$CU$50),"Mazs",
IF(AND(CA458&gt;=Pieņēmumi!$CU$50,CA458&lt;Pieņēmumi!$CU$51),"Vidējs","Liels")))</f>
        <v>0</v>
      </c>
      <c r="CC458" s="9">
        <f>IF(CB458="Mazs",Pieņēmumi!$CU$34*BZ458,IF(CB458="Vidējs",Pieņēmumi!$CU$35*BZ458,IF(CB458="Liels",Pieņēmumi!$CU$37*BZ458,0)))</f>
        <v>0</v>
      </c>
      <c r="CD458" s="9">
        <f>IF(CB458="Mazs",(Pieņēmumi!$CU$35-Pieņēmumi!$CU$34)*BZ458,0)</f>
        <v>0</v>
      </c>
      <c r="CE458">
        <v>0</v>
      </c>
      <c r="CF458">
        <v>0</v>
      </c>
      <c r="CG458" s="2">
        <v>0</v>
      </c>
      <c r="CH458" s="6">
        <f>ROUNDUP(IF($A458=1,CE458/Pieņēmumi!$DE$42,IF($A458=2,CE458/Pieņēmumi!$DE$43,IF($A458=3,CE458/Pieņēmumi!$DE$44,CE458/Pieņēmumi!$DE$45))),$CH$10)</f>
        <v>0</v>
      </c>
      <c r="CI458" s="6">
        <f t="shared" si="321"/>
        <v>0</v>
      </c>
      <c r="CJ458" s="6">
        <f>IF(AND(CI458&gt;=0,CI458&lt;Pieņēmumi!$DE$49),0,
IF(AND(CI458&gt;=Pieņēmumi!$DE$49,CI458&lt;Pieņēmumi!$DE$50),"Mazs",
IF(AND(CI458&gt;=Pieņēmumi!$DE$50,CI458&lt;Pieņēmumi!$DE$51),"Vidējs","Liels")))</f>
        <v>0</v>
      </c>
      <c r="CK458" s="9">
        <f>IF(CJ458="Mazs",Pieņēmumi!$DE$34*CH458,IF(CJ458="Vidējs",Pieņēmumi!$DE$35*CH458,IF(CJ458="Liels",Pieņēmumi!$DE$37*CH458,0)))</f>
        <v>0</v>
      </c>
      <c r="CL458" s="9">
        <f>IF(CJ458="Mazs",(Pieņēmumi!$DE$35-Pieņēmumi!$DE$34)*CH458,0)</f>
        <v>0</v>
      </c>
      <c r="CM458">
        <v>0</v>
      </c>
      <c r="CN458">
        <v>0</v>
      </c>
      <c r="CO458" s="2">
        <v>0</v>
      </c>
      <c r="CP458" s="6">
        <f>ROUNDUP(IF($A458=1,CM458/Pieņēmumi!$DO$42,IF($A458=2,CM458/Pieņēmumi!$DO$43,IF($A458=3,CM458/Pieņēmumi!$DO$44,CM458/Pieņēmumi!$DO$45))),$CP$10)</f>
        <v>0</v>
      </c>
      <c r="CQ458" s="6">
        <f t="shared" si="322"/>
        <v>0</v>
      </c>
      <c r="CR458" s="6">
        <f>IF(AND(CQ458&gt;=0,CQ458&lt;Pieņēmumi!$DO$49),0,
IF(AND(CQ458&gt;=Pieņēmumi!$DO$49,CQ458&lt;Pieņēmumi!$DO$50),"Mazs",
IF(AND(CQ458&gt;=Pieņēmumi!$DO$50,CQ458&lt;Pieņēmumi!$DO$51),"Vidējs","Liels")))</f>
        <v>0</v>
      </c>
      <c r="CS458" s="9">
        <f>IF(CR458="Mazs",Pieņēmumi!$DO$34*CP458,IF(CR458="Vidējs",Pieņēmumi!$DO$35*CP458,IF(CR458="Liels",Pieņēmumi!$DO$37*CP458,0)))</f>
        <v>0</v>
      </c>
      <c r="CT458" s="9">
        <f>IF(CR458="Mazs",(Pieņēmumi!$DO$35-Pieņēmumi!$DO$34)*CP458,0)</f>
        <v>0</v>
      </c>
      <c r="CU458" s="6">
        <f t="shared" si="323"/>
        <v>122</v>
      </c>
      <c r="CV458" s="6">
        <f t="shared" si="324"/>
        <v>9</v>
      </c>
      <c r="CW458" s="2">
        <f t="shared" si="325"/>
        <v>13.555555555555555</v>
      </c>
      <c r="CX458" t="str">
        <f t="shared" si="326"/>
        <v>Vidējā</v>
      </c>
    </row>
    <row r="459" spans="1:102" x14ac:dyDescent="0.25">
      <c r="A459" s="5">
        <v>3</v>
      </c>
      <c r="B459" s="23">
        <v>0.23498502386802744</v>
      </c>
      <c r="C459">
        <v>8</v>
      </c>
      <c r="D459">
        <v>1</v>
      </c>
      <c r="E459" s="2">
        <f t="shared" si="343"/>
        <v>8</v>
      </c>
      <c r="F459" s="6">
        <f>ROUNDUP(IF($A459=1,C459/Pieņēmumi!$B$39,IF($A459=2,C459/Pieņēmumi!$B$40,IF($A459=3,C459/Pieņēmumi!$B$41,C459/Pieņēmumi!$B$42))),$F$10)</f>
        <v>1</v>
      </c>
      <c r="G459" s="6">
        <f t="shared" si="311"/>
        <v>8</v>
      </c>
      <c r="H459" s="6" t="str">
        <f>IF(AND(G459&gt;=0,G459&lt;Pieņēmumi!$B$46),0,
IF(AND(G459&gt;= Pieņēmumi!$B$46,G459&lt;Pieņēmumi!$B$47), "Mikro",
IF(AND(G459&gt;=Pieņēmumi!$B$47,G459&lt;Pieņēmumi!$B$48), "Mazs",
IF(AND(G459&gt;=Pieņēmumi!$B$48,G459&lt;Pieņēmumi!$B$49), "Vidējs","Liels"))))</f>
        <v>Mazs</v>
      </c>
      <c r="I459" s="9">
        <f>IF(H459="Mikro",Pieņēmumi!$B$31*F459*0.5,
IF(H459="Mazs",Pieņēmumi!$B$31*F459,
IF(H459="Vidējs",Pieņēmumi!$B$32*F459,
IF(H459="Liels",Pieņēmumi!$B$34*F459,
0))))</f>
        <v>0.71584189231248063</v>
      </c>
      <c r="J459" s="9">
        <f>IF(H459="Mikro",Pieņēmumi!$B$31*F459*0.5,0)</f>
        <v>0</v>
      </c>
      <c r="K459">
        <v>10</v>
      </c>
      <c r="L459">
        <v>1</v>
      </c>
      <c r="M459" s="2">
        <f t="shared" si="349"/>
        <v>10</v>
      </c>
      <c r="N459" s="6">
        <f>ROUNDUP(IF($A459=1,K459/Pieņēmumi!$L$39,IF($A459=2,K459/Pieņēmumi!$L$40,IF($A459=3,K459/Pieņēmumi!$L$41,K459/Pieņēmumi!$L$42))),$N$10)</f>
        <v>1</v>
      </c>
      <c r="O459" s="6">
        <f t="shared" si="312"/>
        <v>10</v>
      </c>
      <c r="P459" s="6" t="str">
        <f>IF(AND(O459&gt;=0,O459&lt;Pieņēmumi!$L$46),0,
IF(AND(O459&gt;= Pieņēmumi!$L$46,O459&lt;Pieņēmumi!$L$47), "Mikro",
IF(AND(O459&gt;=Pieņēmumi!$L$47,O459&lt;Pieņēmumi!$L$48), "Mazs",
IF(AND(O459&gt;=Pieņēmumi!$L$48,O459&lt;Pieņēmumi!$L$49), "Vidējs","Liels"))))</f>
        <v>Mazs</v>
      </c>
      <c r="Q459" s="9">
        <f>IF(P459="Mikro",Pieņēmumi!$L$31*N459*0.5,
IF(P459="Mazs",Pieņēmumi!$L$31*N459,
IF(P459="Vidējs",Pieņēmumi!$L$32*N459,
IF(P459="Liels",Pieņēmumi!$L$34*N459,
0))))</f>
        <v>0.7469654528478058</v>
      </c>
      <c r="R459" s="9">
        <f>IF(P459="Mikro",Pieņēmumi!$L$31*N459*0.5,0)</f>
        <v>0</v>
      </c>
      <c r="S459">
        <v>10</v>
      </c>
      <c r="T459">
        <v>1</v>
      </c>
      <c r="U459" s="2">
        <f t="shared" si="345"/>
        <v>10</v>
      </c>
      <c r="V459" s="6">
        <f>ROUNDUP(IF($A459=1,S459/Pieņēmumi!$V$39,IF($A459=2,S459/Pieņēmumi!$V$40,IF($A459=3,S459/Pieņēmumi!$V$41,S459/Pieņēmumi!$V$42))),$V$10)</f>
        <v>1</v>
      </c>
      <c r="W459" s="6">
        <f t="shared" si="313"/>
        <v>10</v>
      </c>
      <c r="X459" s="6" t="str">
        <f>IF(AND(W459&gt;=0,W459&lt;Pieņēmumi!$V$46),0,
IF(AND(W459&gt;= Pieņēmumi!$V$46,W459&lt;Pieņēmumi!$V$47), "Mikro",
IF(AND(W459&gt;=Pieņēmumi!$V$47,W459&lt;Pieņēmumi!$V$48), "Mazs",
IF(AND(W459&gt;=Pieņēmumi!$V$48,W459&lt;Pieņēmumi!$V$49), "Vidējs","Liels"))))</f>
        <v>Mazs</v>
      </c>
      <c r="Y459" s="9">
        <f>IF(X459="Mikro",Pieņēmumi!$V$31*V459*0.5,
IF(X459="Mazs",Pieņēmumi!$V$31*V459,
IF(X459="Vidējs",Pieņēmumi!$V$32*V459,
IF(X459="Liels",Pieņēmumi!$V$34*V459,
0))))</f>
        <v>0.77808901338313108</v>
      </c>
      <c r="Z459" s="9">
        <f>IF(X459="Mikro",Pieņēmumi!$V$31*V459*0.5,0)</f>
        <v>0</v>
      </c>
      <c r="AA459">
        <v>5</v>
      </c>
      <c r="AB459">
        <v>0</v>
      </c>
      <c r="AC459" s="2">
        <v>0</v>
      </c>
      <c r="AD459" s="6">
        <f>ROUNDUP(IF($A459=1,AA459/Pieņēmumi!$AF$39,IF($A459=2,AA459/Pieņēmumi!$AF$40,IF($A459=3,AA459/Pieņēmumi!$AF$41,AA459/Pieņēmumi!$AF$42))),$AD$10)</f>
        <v>1</v>
      </c>
      <c r="AE459" s="6">
        <f t="shared" si="314"/>
        <v>5</v>
      </c>
      <c r="AF459" s="6" t="str">
        <f>IF(AND(AE459&gt;=0,AE459&lt;Pieņēmumi!$AF$46),0,
IF(AND(AE459&gt;= Pieņēmumi!$AF$46,AE459&lt;Pieņēmumi!$AF$47), "Mikro",
IF(AND(AE459&gt;=Pieņēmumi!$AF$47,AE459&lt;Pieņēmumi!$AF$48), "Mazs",
IF(AND(AE459&gt;=Pieņēmumi!$AF$48,AE459&lt;Pieņēmumi!$AF$49), "Vidējs","Liels"))))</f>
        <v>Mikro</v>
      </c>
      <c r="AG459" s="9">
        <f>IF(AF459="Mikro",Pieņēmumi!$AF$31*AD459*0.5,
IF(AF459="Mazs",Pieņēmumi!$AF$31*AD459,
IF(AF459="Vidējs",Pieņēmumi!$AF$32*AD459,
IF(AF459="Liels",Pieņēmumi!$AF$34*AD459,
0))))</f>
        <v>0.42016806722689076</v>
      </c>
      <c r="AH459" s="9">
        <f>IF(AF459="Mikro",Pieņēmumi!$AF$31*AD459*0.5,0)</f>
        <v>0.42016806722689076</v>
      </c>
      <c r="AI459">
        <v>6</v>
      </c>
      <c r="AJ459">
        <v>1</v>
      </c>
      <c r="AK459" s="2">
        <f t="shared" si="347"/>
        <v>6</v>
      </c>
      <c r="AL459" s="6">
        <f>ROUNDUP(IF($A459=1,AI459/Pieņēmumi!$AR$39,IF($A459=2,AI459/Pieņēmumi!$AR$40,IF($A459=3,AI459/Pieņēmumi!$AR$41,AI459/Pieņēmumi!$AR$42))),$AL$10)</f>
        <v>1</v>
      </c>
      <c r="AM459" s="6">
        <f t="shared" si="315"/>
        <v>6</v>
      </c>
      <c r="AN459" s="6" t="str">
        <f>IF(AND(AM459&gt;=0,AM459&lt;Pieņēmumi!$AR$46),0,
IF(AND(AM459&gt;= Pieņēmumi!$AR$46,AM459&lt;Pieņēmumi!$AR$47), "Mikro",
IF(AND(AM459&gt;=Pieņēmumi!$AR$47,AM459&lt;Pieņēmumi!$AR$48), "Mazs",
IF(AND(AM459&gt;=Pieņēmumi!$AR$48,AM459&lt;Pieņēmumi!$AR$49), "Vidējs","Liels"))))</f>
        <v>Mikro</v>
      </c>
      <c r="AO459" s="9">
        <f>IF(AN459="Mikro",Pieņēmumi!$AR$31*AL459*0.5,
IF(AN459="Mazs",Pieņēmumi!$AR$31*AL459,
IF(AN459="Vidējs",Pieņēmumi!$AR$32*AL459,
IF(AN459="Liels",Pieņēmumi!$AR$34*AL459,
0))))</f>
        <v>0.45129162776221604</v>
      </c>
      <c r="AP459" s="9">
        <f>IF(AN459="Mikro",Pieņēmumi!$AR$31*AL459*0.5,0)</f>
        <v>0.45129162776221604</v>
      </c>
      <c r="AQ459">
        <v>10</v>
      </c>
      <c r="AR459">
        <v>1</v>
      </c>
      <c r="AS459" s="2">
        <f t="shared" si="350"/>
        <v>10</v>
      </c>
      <c r="AT459" s="6">
        <f>ROUNDUP(IF($A459=1,AQ459/Pieņēmumi!$BC$39,IF($A459=2,AQ459/Pieņēmumi!$BC$40,IF($A459=3,AQ459/Pieņēmumi!$BC$41,AQ459/Pieņēmumi!$BC$42))),$AT$10)</f>
        <v>1</v>
      </c>
      <c r="AU459" s="6">
        <f t="shared" si="316"/>
        <v>10</v>
      </c>
      <c r="AV459" s="6" t="str">
        <f>IF(AND(AU459&gt;=0,AU459&lt;Pieņēmumi!$BC$46),0,
IF(AND(AU459&gt;= Pieņēmumi!$BC$46,AU459&lt;Pieņēmumi!$BC$47), "Mikro",
IF(AND(AU459&gt;=Pieņēmumi!$BC$47,AU459&lt;Pieņēmumi!$BC$48), "Mazs",
IF(AND(AU459&gt;=Pieņēmumi!$BC$48,AU459&lt;Pieņēmumi!$BC$49), "Vidējs","Liels"))))</f>
        <v>Mazs</v>
      </c>
      <c r="AW459" s="9">
        <f>IF(AV459="Mikro",Pieņēmumi!$BC$31*AT459*0.5,
IF(AV459="Mazs",Pieņēmumi!$BC$31*AT459,
IF(AV459="Vidējs",Pieņēmumi!$BC$32*AT459,
IF(AV459="Liels",Pieņēmumi!$BC$34*AT459,
0))))</f>
        <v>0.96483037659508253</v>
      </c>
      <c r="AX459" s="9">
        <f>IF(AV459="Mikro",Pieņēmumi!$BC$31*AT459*0.5,0)</f>
        <v>0</v>
      </c>
      <c r="AY459">
        <v>8</v>
      </c>
      <c r="AZ459">
        <v>1</v>
      </c>
      <c r="BA459" s="2">
        <f t="shared" si="352"/>
        <v>8</v>
      </c>
      <c r="BB459" s="6">
        <f>ROUNDUP(IF($A459=1,AY459/Pieņēmumi!$BN$39,IF($A459=2,AY459/Pieņēmumi!$BN$40,IF($A459=3,AY459/Pieņēmumi!$BN$41,AY459/Pieņēmumi!$BN$42))),$BB$10)</f>
        <v>1</v>
      </c>
      <c r="BC459" s="6">
        <f t="shared" si="317"/>
        <v>8</v>
      </c>
      <c r="BD459" s="6" t="str">
        <f>IF(AND(BC459&gt;=0,BC459&lt;Pieņēmumi!$BN$46),0,
IF(AND(BC459&gt;= Pieņēmumi!$BN$46,BC459&lt;Pieņēmumi!$BN$47), "Mikro",
IF(AND(BC459&gt;=Pieņēmumi!$BN$47,BC459&lt;Pieņēmumi!$BN$48), "Mazs",
IF(AND(BC459&gt;=Pieņēmumi!$BN$48,BC459&lt;Pieņēmumi!$BN$49), "Vidējs","Liels"))))</f>
        <v>Mazs</v>
      </c>
      <c r="BE459" s="9">
        <f>IF(BD459="Mikro",Pieņēmumi!$BN$31*BB459*0.5,
IF(BD459="Mazs",Pieņēmumi!$BN$31*BB459,
IF(BD459="Vidējs",Pieņēmumi!$BN$32*BB459,
IF(BD459="Liels",Pieņēmumi!$BN$34*BB459,
0))))</f>
        <v>1.0270774976657331</v>
      </c>
      <c r="BF459" s="9">
        <f>IF(BD459="Mikro",Pieņēmumi!$BN$31*BB459*0.5,0)</f>
        <v>0</v>
      </c>
      <c r="BG459">
        <v>6</v>
      </c>
      <c r="BH459">
        <v>0</v>
      </c>
      <c r="BI459" s="2">
        <v>0</v>
      </c>
      <c r="BJ459" s="6">
        <f>ROUNDUP(IF($A459=1,BG459/Pieņēmumi!$BY$39,IF($A459=2,BG459/Pieņēmumi!$BY$40,IF($A459=3,BG459/Pieņēmumi!$BY$41,BG459/Pieņēmumi!$BY$42))),$BJ$10)</f>
        <v>1</v>
      </c>
      <c r="BK459" s="6">
        <f t="shared" si="318"/>
        <v>6</v>
      </c>
      <c r="BL459" s="6" t="str">
        <f>IF(AND(BK459&gt;=0,BK459&lt;Pieņēmumi!$BY$46),0,
IF(AND(BK459&gt;= Pieņēmumi!$BY$46,BK459&lt;Pieņēmumi!$BY$47), "Mikro",
IF(AND(BK459&gt;=Pieņēmumi!$BY$47,BK459&lt;Pieņēmumi!$BY$48), "Mazs",
IF(AND(BK459&gt;=Pieņēmumi!$BY$48,BK459&lt;Pieņēmumi!$BY$49), "Vidējs","Liels"))))</f>
        <v>Mikro</v>
      </c>
      <c r="BM459" s="9">
        <f>IF(BL459="Mikro",Pieņēmumi!$BY$31*BJ459*0.5,
IF(BL459="Mazs",Pieņēmumi!$BY$31*BJ459,
IF(BL459="Vidējs",Pieņēmumi!$BY$32*BJ459,
IF(BL459="Liels",Pieņēmumi!$BY$34*BJ459,
0))))</f>
        <v>0.54466230936819171</v>
      </c>
      <c r="BN459" s="9">
        <f>IF(BL459="Mikro",Pieņēmumi!$BY$31*BJ459*0.5,0)</f>
        <v>0.54466230936819171</v>
      </c>
      <c r="BO459">
        <v>8</v>
      </c>
      <c r="BP459">
        <v>1</v>
      </c>
      <c r="BQ459" s="2">
        <f t="shared" si="354"/>
        <v>8</v>
      </c>
      <c r="BR459" s="6">
        <f>ROUNDUP(IF($A459=1,BO459/Pieņēmumi!$CJ$39,IF($A459=2,BO459/Pieņēmumi!$CJ$40,IF($A459=3,BO459/Pieņēmumi!$CJ$41,BO459/Pieņēmumi!$CJ$42))),$BR$10)</f>
        <v>1</v>
      </c>
      <c r="BS459" s="6">
        <f t="shared" si="319"/>
        <v>8</v>
      </c>
      <c r="BT459" s="6" t="str">
        <f>IF(AND(BS459&gt;=0,BS459&lt;Pieņēmumi!$CJ$46),0,
IF(AND(BS459&gt;= Pieņēmumi!$CJ$46,BS459&lt;Pieņēmumi!$CJ$47), "Mikro",
IF(AND(BS459&gt;=Pieņēmumi!$CJ$47,BS459&lt;Pieņēmumi!$CJ$48), "Mazs",
IF(AND(BS459&gt;=Pieņēmumi!$CJ$48,BS459&lt;Pieņēmumi!$CJ$49), "Vidējs","Liels"))))</f>
        <v>Mazs</v>
      </c>
      <c r="BU459" s="9">
        <f>IF(BT459="Mikro",Pieņēmumi!$CJ$31*BR459*0.5,
IF(BT459="Mazs",Pieņēmumi!$CJ$31*BR459,
IF(BT459="Vidējs",Pieņēmumi!$CJ$32*BR459,
IF(BT459="Liels",Pieņēmumi!$CJ$34*BR459,
0))))</f>
        <v>1.0893246187363834</v>
      </c>
      <c r="BV459" s="9">
        <f>IF(BT459="Mikro",Pieņēmumi!$CJ$31*BR459*0.5,0)</f>
        <v>0</v>
      </c>
      <c r="BW459">
        <v>0</v>
      </c>
      <c r="BX459">
        <v>0</v>
      </c>
      <c r="BY459" s="2">
        <v>0</v>
      </c>
      <c r="BZ459" s="6">
        <f>ROUNDUP(IF($A459=1,BW459/Pieņēmumi!$CU$42,IF($A459=2,BW459/Pieņēmumi!$CU$43,IF($A459=3,BW459/Pieņēmumi!$CU$44,BW459/Pieņēmumi!$CU$45))),$CH$10)</f>
        <v>0</v>
      </c>
      <c r="CA459" s="6">
        <f t="shared" si="320"/>
        <v>0</v>
      </c>
      <c r="CB459" s="6">
        <f>IF(AND(CA459&gt;=0,CA459&lt;Pieņēmumi!$CU$49),0,
IF(AND(CA459&gt;=Pieņēmumi!$CU$49,CA459&lt;Pieņēmumi!$CU$50),"Mazs",
IF(AND(CA459&gt;=Pieņēmumi!$CU$50,CA459&lt;Pieņēmumi!$CU$51),"Vidējs","Liels")))</f>
        <v>0</v>
      </c>
      <c r="CC459" s="9">
        <f>IF(CB459="Mazs",Pieņēmumi!$CU$34*BZ459,IF(CB459="Vidējs",Pieņēmumi!$CU$35*BZ459,IF(CB459="Liels",Pieņēmumi!$CU$37*BZ459,0)))</f>
        <v>0</v>
      </c>
      <c r="CD459" s="9">
        <f>IF(CB459="Mazs",(Pieņēmumi!$CU$35-Pieņēmumi!$CU$34)*BZ459,0)</f>
        <v>0</v>
      </c>
      <c r="CE459">
        <v>0</v>
      </c>
      <c r="CF459">
        <v>0</v>
      </c>
      <c r="CG459" s="2">
        <v>0</v>
      </c>
      <c r="CH459" s="6">
        <f>ROUNDUP(IF($A459=1,CE459/Pieņēmumi!$DE$42,IF($A459=2,CE459/Pieņēmumi!$DE$43,IF($A459=3,CE459/Pieņēmumi!$DE$44,CE459/Pieņēmumi!$DE$45))),$CH$10)</f>
        <v>0</v>
      </c>
      <c r="CI459" s="6">
        <f t="shared" si="321"/>
        <v>0</v>
      </c>
      <c r="CJ459" s="6">
        <f>IF(AND(CI459&gt;=0,CI459&lt;Pieņēmumi!$DE$49),0,
IF(AND(CI459&gt;=Pieņēmumi!$DE$49,CI459&lt;Pieņēmumi!$DE$50),"Mazs",
IF(AND(CI459&gt;=Pieņēmumi!$DE$50,CI459&lt;Pieņēmumi!$DE$51),"Vidējs","Liels")))</f>
        <v>0</v>
      </c>
      <c r="CK459" s="9">
        <f>IF(CJ459="Mazs",Pieņēmumi!$DE$34*CH459,IF(CJ459="Vidējs",Pieņēmumi!$DE$35*CH459,IF(CJ459="Liels",Pieņēmumi!$DE$37*CH459,0)))</f>
        <v>0</v>
      </c>
      <c r="CL459" s="9">
        <f>IF(CJ459="Mazs",(Pieņēmumi!$DE$35-Pieņēmumi!$DE$34)*CH459,0)</f>
        <v>0</v>
      </c>
      <c r="CM459">
        <v>0</v>
      </c>
      <c r="CN459">
        <v>0</v>
      </c>
      <c r="CO459" s="2">
        <v>0</v>
      </c>
      <c r="CP459" s="6">
        <f>ROUNDUP(IF($A459=1,CM459/Pieņēmumi!$DO$42,IF($A459=2,CM459/Pieņēmumi!$DO$43,IF($A459=3,CM459/Pieņēmumi!$DO$44,CM459/Pieņēmumi!$DO$45))),$CP$10)</f>
        <v>0</v>
      </c>
      <c r="CQ459" s="6">
        <f t="shared" si="322"/>
        <v>0</v>
      </c>
      <c r="CR459" s="6">
        <f>IF(AND(CQ459&gt;=0,CQ459&lt;Pieņēmumi!$DO$49),0,
IF(AND(CQ459&gt;=Pieņēmumi!$DO$49,CQ459&lt;Pieņēmumi!$DO$50),"Mazs",
IF(AND(CQ459&gt;=Pieņēmumi!$DO$50,CQ459&lt;Pieņēmumi!$DO$51),"Vidējs","Liels")))</f>
        <v>0</v>
      </c>
      <c r="CS459" s="9">
        <f>IF(CR459="Mazs",Pieņēmumi!$DO$34*CP459,IF(CR459="Vidējs",Pieņēmumi!$DO$35*CP459,IF(CR459="Liels",Pieņēmumi!$DO$37*CP459,0)))</f>
        <v>0</v>
      </c>
      <c r="CT459" s="9">
        <f>IF(CR459="Mazs",(Pieņēmumi!$DO$35-Pieņēmumi!$DO$34)*CP459,0)</f>
        <v>0</v>
      </c>
      <c r="CU459" s="6">
        <f t="shared" si="323"/>
        <v>71</v>
      </c>
      <c r="CV459" s="6">
        <f t="shared" si="324"/>
        <v>7</v>
      </c>
      <c r="CW459" s="2">
        <f t="shared" si="325"/>
        <v>10.142857142857142</v>
      </c>
      <c r="CX459" t="str">
        <f t="shared" si="326"/>
        <v>Mazā</v>
      </c>
    </row>
    <row r="460" spans="1:102" x14ac:dyDescent="0.25">
      <c r="A460" s="5">
        <v>3</v>
      </c>
      <c r="B460" s="23">
        <v>0.23276823547532188</v>
      </c>
      <c r="C460">
        <v>20</v>
      </c>
      <c r="D460">
        <v>2</v>
      </c>
      <c r="E460" s="2">
        <f t="shared" si="343"/>
        <v>10</v>
      </c>
      <c r="F460" s="6">
        <f>ROUNDUP(IF($A460=1,C460/Pieņēmumi!$B$39,IF($A460=2,C460/Pieņēmumi!$B$40,IF($A460=3,C460/Pieņēmumi!$B$41,C460/Pieņēmumi!$B$42))),$F$10)</f>
        <v>1</v>
      </c>
      <c r="G460" s="6">
        <f t="shared" ref="G460:G523" si="355">IF(C460=0,0,C460/F460)</f>
        <v>20</v>
      </c>
      <c r="H460" s="6" t="str">
        <f>IF(AND(G460&gt;=0,G460&lt;Pieņēmumi!$B$46),0,
IF(AND(G460&gt;= Pieņēmumi!$B$46,G460&lt;Pieņēmumi!$B$47), "Mikro",
IF(AND(G460&gt;=Pieņēmumi!$B$47,G460&lt;Pieņēmumi!$B$48), "Mazs",
IF(AND(G460&gt;=Pieņēmumi!$B$48,G460&lt;Pieņēmumi!$B$49), "Vidējs","Liels"))))</f>
        <v>Vidējs</v>
      </c>
      <c r="I460" s="9">
        <f>IF(H460="Mikro",Pieņēmumi!$B$31*F460*0.5,
IF(H460="Mazs",Pieņēmumi!$B$31*F460,
IF(H460="Vidējs",Pieņēmumi!$B$32*F460,
IF(H460="Liels",Pieņēmumi!$B$34*F460,
0))))</f>
        <v>0.8074935400516795</v>
      </c>
      <c r="J460" s="9">
        <f>IF(H460="Mikro",Pieņēmumi!$B$31*F460*0.5,0)</f>
        <v>0</v>
      </c>
      <c r="K460">
        <v>13</v>
      </c>
      <c r="L460">
        <v>2</v>
      </c>
      <c r="M460" s="2">
        <f t="shared" si="349"/>
        <v>6.5</v>
      </c>
      <c r="N460" s="6">
        <f>ROUNDUP(IF($A460=1,K460/Pieņēmumi!$L$39,IF($A460=2,K460/Pieņēmumi!$L$40,IF($A460=3,K460/Pieņēmumi!$L$41,K460/Pieņēmumi!$L$42))),$N$10)</f>
        <v>1</v>
      </c>
      <c r="O460" s="6">
        <f t="shared" ref="O460:O523" si="356">IF(K460=0,0,K460/N460)</f>
        <v>13</v>
      </c>
      <c r="P460" s="6" t="str">
        <f>IF(AND(O460&gt;=0,O460&lt;Pieņēmumi!$L$46),0,
IF(AND(O460&gt;= Pieņēmumi!$L$46,O460&lt;Pieņēmumi!$L$47), "Mikro",
IF(AND(O460&gt;=Pieņēmumi!$L$47,O460&lt;Pieņēmumi!$L$48), "Mazs",
IF(AND(O460&gt;=Pieņēmumi!$L$48,O460&lt;Pieņēmumi!$L$49), "Vidējs","Liels"))))</f>
        <v>Vidējs</v>
      </c>
      <c r="Q460" s="9">
        <f>IF(P460="Mikro",Pieņēmumi!$L$31*N460*0.5,
IF(P460="Mazs",Pieņēmumi!$L$31*N460,
IF(P460="Vidējs",Pieņēmumi!$L$32*N460,
IF(P460="Liels",Pieņēmumi!$L$34*N460,
0))))</f>
        <v>0.83979328165374689</v>
      </c>
      <c r="R460" s="9">
        <f>IF(P460="Mikro",Pieņēmumi!$L$31*N460*0.5,0)</f>
        <v>0</v>
      </c>
      <c r="S460">
        <v>18</v>
      </c>
      <c r="T460">
        <v>1</v>
      </c>
      <c r="U460" s="2">
        <f t="shared" si="345"/>
        <v>18</v>
      </c>
      <c r="V460" s="6">
        <f>ROUNDUP(IF($A460=1,S460/Pieņēmumi!$V$39,IF($A460=2,S460/Pieņēmumi!$V$40,IF($A460=3,S460/Pieņēmumi!$V$41,S460/Pieņēmumi!$V$42))),$V$10)</f>
        <v>1</v>
      </c>
      <c r="W460" s="6">
        <f t="shared" ref="W460:W523" si="357">IF(S460=0,0,S460/V460)</f>
        <v>18</v>
      </c>
      <c r="X460" s="6" t="str">
        <f>IF(AND(W460&gt;=0,W460&lt;Pieņēmumi!$V$46),0,
IF(AND(W460&gt;= Pieņēmumi!$V$46,W460&lt;Pieņēmumi!$V$47), "Mikro",
IF(AND(W460&gt;=Pieņēmumi!$V$47,W460&lt;Pieņēmumi!$V$48), "Mazs",
IF(AND(W460&gt;=Pieņēmumi!$V$48,W460&lt;Pieņēmumi!$V$49), "Vidējs","Liels"))))</f>
        <v>Vidējs</v>
      </c>
      <c r="Y460" s="9">
        <f>IF(X460="Mikro",Pieņēmumi!$V$31*V460*0.5,
IF(X460="Mazs",Pieņēmumi!$V$31*V460,
IF(X460="Vidējs",Pieņēmumi!$V$32*V460,
IF(X460="Liels",Pieņēmumi!$V$34*V460,
0))))</f>
        <v>0.87209302325581406</v>
      </c>
      <c r="Z460" s="9">
        <f>IF(X460="Mikro",Pieņēmumi!$V$31*V460*0.5,0)</f>
        <v>0</v>
      </c>
      <c r="AA460">
        <v>18</v>
      </c>
      <c r="AB460">
        <v>2</v>
      </c>
      <c r="AC460" s="2">
        <f t="shared" ref="AC460:AC470" si="358">AA460/AB460</f>
        <v>9</v>
      </c>
      <c r="AD460" s="6">
        <f>ROUNDUP(IF($A460=1,AA460/Pieņēmumi!$AF$39,IF($A460=2,AA460/Pieņēmumi!$AF$40,IF($A460=3,AA460/Pieņēmumi!$AF$41,AA460/Pieņēmumi!$AF$42))),$AD$10)</f>
        <v>1</v>
      </c>
      <c r="AE460" s="6">
        <f t="shared" ref="AE460:AE523" si="359">IF(AA460=0,0,AA460/AD460)</f>
        <v>18</v>
      </c>
      <c r="AF460" s="6" t="str">
        <f>IF(AND(AE460&gt;=0,AE460&lt;Pieņēmumi!$AF$46),0,
IF(AND(AE460&gt;= Pieņēmumi!$AF$46,AE460&lt;Pieņēmumi!$AF$47), "Mikro",
IF(AND(AE460&gt;=Pieņēmumi!$AF$47,AE460&lt;Pieņēmumi!$AF$48), "Mazs",
IF(AND(AE460&gt;=Pieņēmumi!$AF$48,AE460&lt;Pieņēmumi!$AF$49), "Vidējs","Liels"))))</f>
        <v>Vidējs</v>
      </c>
      <c r="AG460" s="9">
        <f>IF(AF460="Mikro",Pieņēmumi!$AF$31*AD460*0.5,
IF(AF460="Mazs",Pieņēmumi!$AF$31*AD460,
IF(AF460="Vidējs",Pieņēmumi!$AF$32*AD460,
IF(AF460="Liels",Pieņēmumi!$AF$34*AD460,
0))))</f>
        <v>1.03359173126615</v>
      </c>
      <c r="AH460" s="9">
        <f>IF(AF460="Mikro",Pieņēmumi!$AF$31*AD460*0.5,0)</f>
        <v>0</v>
      </c>
      <c r="AI460">
        <v>24</v>
      </c>
      <c r="AJ460">
        <v>2</v>
      </c>
      <c r="AK460" s="2">
        <f t="shared" si="347"/>
        <v>12</v>
      </c>
      <c r="AL460" s="6">
        <f>ROUNDUP(IF($A460=1,AI460/Pieņēmumi!$AR$39,IF($A460=2,AI460/Pieņēmumi!$AR$40,IF($A460=3,AI460/Pieņēmumi!$AR$41,AI460/Pieņēmumi!$AR$42))),$AL$10)</f>
        <v>1</v>
      </c>
      <c r="AM460" s="6">
        <f t="shared" ref="AM460:AM523" si="360">IF(AI460=0,0,AI460/AL460)</f>
        <v>24</v>
      </c>
      <c r="AN460" s="6" t="str">
        <f>IF(AND(AM460&gt;=0,AM460&lt;Pieņēmumi!$AR$46),0,
IF(AND(AM460&gt;= Pieņēmumi!$AR$46,AM460&lt;Pieņēmumi!$AR$47), "Mikro",
IF(AND(AM460&gt;=Pieņēmumi!$AR$47,AM460&lt;Pieņēmumi!$AR$48), "Mazs",
IF(AND(AM460&gt;=Pieņēmumi!$AR$48,AM460&lt;Pieņēmumi!$AR$49), "Vidējs","Liels"))))</f>
        <v>Liels</v>
      </c>
      <c r="AO460" s="9">
        <f>IF(AN460="Mikro",Pieņēmumi!$AR$31*AL460*0.5,
IF(AN460="Mazs",Pieņēmumi!$AR$31*AL460,
IF(AN460="Vidējs",Pieņēmumi!$AR$32*AL460,
IF(AN460="Liels",Pieņēmumi!$AR$34*AL460,
0))))</f>
        <v>1.3708513708513708</v>
      </c>
      <c r="AP460" s="9">
        <f>IF(AN460="Mikro",Pieņēmumi!$AR$31*AL460*0.5,0)</f>
        <v>0</v>
      </c>
      <c r="AQ460">
        <v>28</v>
      </c>
      <c r="AR460">
        <v>2</v>
      </c>
      <c r="AS460" s="2">
        <f t="shared" si="350"/>
        <v>14</v>
      </c>
      <c r="AT460" s="6">
        <f>ROUNDUP(IF($A460=1,AQ460/Pieņēmumi!$BC$39,IF($A460=2,AQ460/Pieņēmumi!$BC$40,IF($A460=3,AQ460/Pieņēmumi!$BC$41,AQ460/Pieņēmumi!$BC$42))),$AT$10)</f>
        <v>2</v>
      </c>
      <c r="AU460" s="6">
        <f t="shared" ref="AU460:AU523" si="361">IF(AQ460=0,0,AQ460/AT460)</f>
        <v>14</v>
      </c>
      <c r="AV460" s="6" t="str">
        <f>IF(AND(AU460&gt;=0,AU460&lt;Pieņēmumi!$BC$46),0,
IF(AND(AU460&gt;= Pieņēmumi!$BC$46,AU460&lt;Pieņēmumi!$BC$47), "Mikro",
IF(AND(AU460&gt;=Pieņēmumi!$BC$47,AU460&lt;Pieņēmumi!$BC$48), "Mazs",
IF(AND(AU460&gt;=Pieņēmumi!$BC$48,AU460&lt;Pieņēmumi!$BC$49), "Vidējs","Liels"))))</f>
        <v>Vidējs</v>
      </c>
      <c r="AW460" s="9">
        <f>IF(AV460="Mikro",Pieņēmumi!$BC$31*AT460*0.5,
IF(AV460="Mazs",Pieņēmumi!$BC$31*AT460,
IF(AV460="Vidējs",Pieņēmumi!$BC$32*AT460,
IF(AV460="Liels",Pieņēmumi!$BC$34*AT460,
0))))</f>
        <v>2.3255813953488373</v>
      </c>
      <c r="AX460" s="9">
        <f>IF(AV460="Mikro",Pieņēmumi!$BC$31*AT460*0.5,0)</f>
        <v>0</v>
      </c>
      <c r="AY460">
        <v>26</v>
      </c>
      <c r="AZ460">
        <v>2</v>
      </c>
      <c r="BA460" s="2">
        <f t="shared" si="352"/>
        <v>13</v>
      </c>
      <c r="BB460" s="6">
        <f>ROUNDUP(IF($A460=1,AY460/Pieņēmumi!$BN$39,IF($A460=2,AY460/Pieņēmumi!$BN$40,IF($A460=3,AY460/Pieņēmumi!$BN$41,AY460/Pieņēmumi!$BN$42))),$BB$10)</f>
        <v>2</v>
      </c>
      <c r="BC460" s="6">
        <f t="shared" ref="BC460:BC523" si="362">IF(AY460=0,0,AY460/BB460)</f>
        <v>13</v>
      </c>
      <c r="BD460" s="6" t="str">
        <f>IF(AND(BC460&gt;=0,BC460&lt;Pieņēmumi!$BN$46),0,
IF(AND(BC460&gt;= Pieņēmumi!$BN$46,BC460&lt;Pieņēmumi!$BN$47), "Mikro",
IF(AND(BC460&gt;=Pieņēmumi!$BN$47,BC460&lt;Pieņēmumi!$BN$48), "Mazs",
IF(AND(BC460&gt;=Pieņēmumi!$BN$48,BC460&lt;Pieņēmumi!$BN$49), "Vidējs","Liels"))))</f>
        <v>Vidējs</v>
      </c>
      <c r="BE460" s="9">
        <f>IF(BD460="Mikro",Pieņēmumi!$BN$31*BB460*0.5,
IF(BD460="Mazs",Pieņēmumi!$BN$31*BB460,
IF(BD460="Vidējs",Pieņēmumi!$BN$32*BB460,
IF(BD460="Liels",Pieņēmumi!$BN$34*BB460,
0))))</f>
        <v>2.454780361757106</v>
      </c>
      <c r="BF460" s="9">
        <f>IF(BD460="Mikro",Pieņēmumi!$BN$31*BB460*0.5,0)</f>
        <v>0</v>
      </c>
      <c r="BG460">
        <v>25</v>
      </c>
      <c r="BH460">
        <v>2</v>
      </c>
      <c r="BI460" s="2">
        <f>BG460/BH460</f>
        <v>12.5</v>
      </c>
      <c r="BJ460" s="6">
        <f>ROUNDUP(IF($A460=1,BG460/Pieņēmumi!$BY$39,IF($A460=2,BG460/Pieņēmumi!$BY$40,IF($A460=3,BG460/Pieņēmumi!$BY$41,BG460/Pieņēmumi!$BY$42))),$BJ$10)</f>
        <v>1</v>
      </c>
      <c r="BK460" s="6">
        <f t="shared" ref="BK460:BK523" si="363">IF(BG460=0,0,BG460/BJ460)</f>
        <v>25</v>
      </c>
      <c r="BL460" s="6" t="str">
        <f>IF(AND(BK460&gt;=0,BK460&lt;Pieņēmumi!$BY$46),0,
IF(AND(BK460&gt;= Pieņēmumi!$BY$46,BK460&lt;Pieņēmumi!$BY$47), "Mikro",
IF(AND(BK460&gt;=Pieņēmumi!$BY$47,BK460&lt;Pieņēmumi!$BY$48), "Mazs",
IF(AND(BK460&gt;=Pieņēmumi!$BY$48,BK460&lt;Pieņēmumi!$BY$49), "Vidējs","Liels"))))</f>
        <v>Liels</v>
      </c>
      <c r="BM460" s="9">
        <f>IF(BL460="Mikro",Pieņēmumi!$BY$31*BJ460*0.5,
IF(BL460="Mazs",Pieņēmumi!$BY$31*BJ460,
IF(BL460="Vidējs",Pieņēmumi!$BY$32*BJ460,
IF(BL460="Liels",Pieņēmumi!$BY$34*BJ460,
0))))</f>
        <v>1.6594516594516593</v>
      </c>
      <c r="BN460" s="9">
        <f>IF(BL460="Mikro",Pieņēmumi!$BY$31*BJ460*0.5,0)</f>
        <v>0</v>
      </c>
      <c r="BO460">
        <v>23</v>
      </c>
      <c r="BP460">
        <v>2</v>
      </c>
      <c r="BQ460" s="2">
        <f t="shared" si="354"/>
        <v>11.5</v>
      </c>
      <c r="BR460" s="6">
        <f>ROUNDUP(IF($A460=1,BO460/Pieņēmumi!$CJ$39,IF($A460=2,BO460/Pieņēmumi!$CJ$40,IF($A460=3,BO460/Pieņēmumi!$CJ$41,BO460/Pieņēmumi!$CJ$42))),$BR$10)</f>
        <v>1</v>
      </c>
      <c r="BS460" s="6">
        <f t="shared" ref="BS460:BS523" si="364">IF(BO460=0,0,BO460/BR460)</f>
        <v>23</v>
      </c>
      <c r="BT460" s="6" t="str">
        <f>IF(AND(BS460&gt;=0,BS460&lt;Pieņēmumi!$CJ$46),0,
IF(AND(BS460&gt;= Pieņēmumi!$CJ$46,BS460&lt;Pieņēmumi!$CJ$47), "Mikro",
IF(AND(BS460&gt;=Pieņēmumi!$CJ$47,BS460&lt;Pieņēmumi!$CJ$48), "Mazs",
IF(AND(BS460&gt;=Pieņēmumi!$CJ$48,BS460&lt;Pieņēmumi!$CJ$49), "Vidējs","Liels"))))</f>
        <v>Liels</v>
      </c>
      <c r="BU460" s="9">
        <f>IF(BT460="Mikro",Pieņēmumi!$CJ$31*BR460*0.5,
IF(BT460="Mazs",Pieņēmumi!$CJ$31*BR460,
IF(BT460="Vidējs",Pieņēmumi!$CJ$32*BR460,
IF(BT460="Liels",Pieņēmumi!$CJ$34*BR460,
0))))</f>
        <v>1.6955266955266954</v>
      </c>
      <c r="BV460" s="9">
        <f>IF(BT460="Mikro",Pieņēmumi!$CJ$31*BR460*0.5,0)</f>
        <v>0</v>
      </c>
      <c r="BW460">
        <v>11</v>
      </c>
      <c r="BX460">
        <v>1</v>
      </c>
      <c r="BY460" s="2">
        <f>BW460/BX460</f>
        <v>11</v>
      </c>
      <c r="BZ460" s="6">
        <f>ROUNDUP(IF($A460=1,BW460/Pieņēmumi!$CU$42,IF($A460=2,BW460/Pieņēmumi!$CU$43,IF($A460=3,BW460/Pieņēmumi!$CU$44,BW460/Pieņēmumi!$CU$45))),$CH$10)</f>
        <v>1</v>
      </c>
      <c r="CA460" s="6">
        <f t="shared" ref="CA460:CA523" si="365">IF(BW460=0,0,BW460/BZ460)</f>
        <v>11</v>
      </c>
      <c r="CB460" s="6" t="str">
        <f>IF(AND(CA460&gt;=0,CA460&lt;Pieņēmumi!$CU$49),0,
IF(AND(CA460&gt;=Pieņēmumi!$CU$49,CA460&lt;Pieņēmumi!$CU$50),"Mazs",
IF(AND(CA460&gt;=Pieņēmumi!$CU$50,CA460&lt;Pieņēmumi!$CU$51),"Vidējs","Liels")))</f>
        <v>Mazs</v>
      </c>
      <c r="CC460" s="9">
        <f>IF(CB460="Mazs",Pieņēmumi!$CU$34*BZ460,IF(CB460="Vidējs",Pieņēmumi!$CU$35*BZ460,IF(CB460="Liels",Pieņēmumi!$CU$37*BZ460,0)))</f>
        <v>1.151571739807034</v>
      </c>
      <c r="CD460" s="9">
        <f>IF(CB460="Mazs",(Pieņēmumi!$CU$35-Pieņēmumi!$CU$34)*BZ460,0)</f>
        <v>0.23731714908185508</v>
      </c>
      <c r="CE460">
        <v>8</v>
      </c>
      <c r="CF460">
        <v>1</v>
      </c>
      <c r="CG460" s="2">
        <f>CE460/CF460</f>
        <v>8</v>
      </c>
      <c r="CH460" s="6">
        <f>ROUNDUP(IF($A460=1,CE460/Pieņēmumi!$DE$42,IF($A460=2,CE460/Pieņēmumi!$DE$43,IF($A460=3,CE460/Pieņēmumi!$DE$44,CE460/Pieņēmumi!$DE$45))),$CH$10)</f>
        <v>1</v>
      </c>
      <c r="CI460" s="6">
        <f t="shared" ref="CI460:CI523" si="366">IF(CE460=0,0,CE460/CH460)</f>
        <v>8</v>
      </c>
      <c r="CJ460" s="6" t="str">
        <f>IF(AND(CI460&gt;=0,CI460&lt;Pieņēmumi!$DE$49),0,
IF(AND(CI460&gt;=Pieņēmumi!$DE$49,CI460&lt;Pieņēmumi!$DE$50),"Mazs",
IF(AND(CI460&gt;=Pieņēmumi!$DE$50,CI460&lt;Pieņēmumi!$DE$51),"Vidējs","Liels")))</f>
        <v>Mazs</v>
      </c>
      <c r="CK460" s="9">
        <f>IF(CJ460="Mazs",Pieņēmumi!$DE$34*CH460,IF(CJ460="Vidējs",Pieņēmumi!$DE$35*CH460,IF(CJ460="Liels",Pieņēmumi!$DE$37*CH460,0)))</f>
        <v>1.151571739807034</v>
      </c>
      <c r="CL460" s="9">
        <f>IF(CJ460="Mazs",(Pieņēmumi!$DE$35-Pieņēmumi!$DE$34)*CH460,0)</f>
        <v>0.23731714908185508</v>
      </c>
      <c r="CM460">
        <v>8</v>
      </c>
      <c r="CN460">
        <v>1</v>
      </c>
      <c r="CO460" s="2">
        <f>CM460/CN460</f>
        <v>8</v>
      </c>
      <c r="CP460" s="6">
        <f>ROUNDUP(IF($A460=1,CM460/Pieņēmumi!$DO$42,IF($A460=2,CM460/Pieņēmumi!$DO$43,IF($A460=3,CM460/Pieņēmumi!$DO$44,CM460/Pieņēmumi!$DO$45))),$CP$10)</f>
        <v>1</v>
      </c>
      <c r="CQ460" s="6">
        <f t="shared" ref="CQ460:CQ523" si="367">IF(CM460=0,0,CM460/CP460)</f>
        <v>8</v>
      </c>
      <c r="CR460" s="6" t="str">
        <f>IF(AND(CQ460&gt;=0,CQ460&lt;Pieņēmumi!$DO$49),0,
IF(AND(CQ460&gt;=Pieņēmumi!$DO$49,CQ460&lt;Pieņēmumi!$DO$50),"Mazs",
IF(AND(CQ460&gt;=Pieņēmumi!$DO$50,CQ460&lt;Pieņēmumi!$DO$51),"Vidējs","Liels")))</f>
        <v>Mazs</v>
      </c>
      <c r="CS460" s="9">
        <f>IF(CR460="Mazs",Pieņēmumi!$DO$34*CP460,IF(CR460="Vidējs",Pieņēmumi!$DO$35*CP460,IF(CR460="Liels",Pieņēmumi!$DO$37*CP460,0)))</f>
        <v>1.151571739807034</v>
      </c>
      <c r="CT460" s="9">
        <f>IF(CR460="Mazs",(Pieņēmumi!$DO$35-Pieņēmumi!$DO$34)*CP460,0)</f>
        <v>0.23731714908185508</v>
      </c>
      <c r="CU460" s="6">
        <f t="shared" ref="CU460:CU523" si="368">C460+K460+S460+AA460+AI460+AQ460+AY460+BG460+BO460+BW460+CE460+CM460</f>
        <v>222</v>
      </c>
      <c r="CV460" s="6">
        <f t="shared" ref="CV460:CV523" si="369">D460+L460+T460+AB460+AJ460+AR460+AZ460+BH460+BP460+BX460+CF460+CN460</f>
        <v>20</v>
      </c>
      <c r="CW460" s="2">
        <f t="shared" ref="CW460:CW523" si="370">CU460/CV460</f>
        <v>11.1</v>
      </c>
      <c r="CX460" t="str">
        <f t="shared" ref="CX460:CX523" si="371">IF(CU460&lt;=100,"Mazā",IF(AND(CU460&lt;=500,CU460&gt;100),"Vidējā","Lielā"))</f>
        <v>Vidējā</v>
      </c>
    </row>
    <row r="461" spans="1:102" x14ac:dyDescent="0.25">
      <c r="A461" s="5">
        <v>3</v>
      </c>
      <c r="B461" s="23">
        <v>0.22831784861005622</v>
      </c>
      <c r="C461">
        <v>22</v>
      </c>
      <c r="D461">
        <v>1</v>
      </c>
      <c r="E461" s="2">
        <f t="shared" si="343"/>
        <v>22</v>
      </c>
      <c r="F461" s="6">
        <f>ROUNDUP(IF($A461=1,C461/Pieņēmumi!$B$39,IF($A461=2,C461/Pieņēmumi!$B$40,IF($A461=3,C461/Pieņēmumi!$B$41,C461/Pieņēmumi!$B$42))),$F$10)</f>
        <v>2</v>
      </c>
      <c r="G461" s="6">
        <f t="shared" si="355"/>
        <v>11</v>
      </c>
      <c r="H461" s="6" t="str">
        <f>IF(AND(G461&gt;=0,G461&lt;Pieņēmumi!$B$46),0,
IF(AND(G461&gt;= Pieņēmumi!$B$46,G461&lt;Pieņēmumi!$B$47), "Mikro",
IF(AND(G461&gt;=Pieņēmumi!$B$47,G461&lt;Pieņēmumi!$B$48), "Mazs",
IF(AND(G461&gt;=Pieņēmumi!$B$48,G461&lt;Pieņēmumi!$B$49), "Vidējs","Liels"))))</f>
        <v>Mazs</v>
      </c>
      <c r="I461" s="9">
        <f>IF(H461="Mikro",Pieņēmumi!$B$31*F461*0.5,
IF(H461="Mazs",Pieņēmumi!$B$31*F461,
IF(H461="Vidējs",Pieņēmumi!$B$32*F461,
IF(H461="Liels",Pieņēmumi!$B$34*F461,
0))))</f>
        <v>1.4316837846249613</v>
      </c>
      <c r="J461" s="9">
        <f>IF(H461="Mikro",Pieņēmumi!$B$31*F461*0.5,0)</f>
        <v>0</v>
      </c>
      <c r="K461">
        <v>16</v>
      </c>
      <c r="L461">
        <v>1</v>
      </c>
      <c r="M461" s="2">
        <f t="shared" si="349"/>
        <v>16</v>
      </c>
      <c r="N461" s="6">
        <f>ROUNDUP(IF($A461=1,K461/Pieņēmumi!$L$39,IF($A461=2,K461/Pieņēmumi!$L$40,IF($A461=3,K461/Pieņēmumi!$L$41,K461/Pieņēmumi!$L$42))),$N$10)</f>
        <v>1</v>
      </c>
      <c r="O461" s="6">
        <f t="shared" si="356"/>
        <v>16</v>
      </c>
      <c r="P461" s="6" t="str">
        <f>IF(AND(O461&gt;=0,O461&lt;Pieņēmumi!$L$46),0,
IF(AND(O461&gt;= Pieņēmumi!$L$46,O461&lt;Pieņēmumi!$L$47), "Mikro",
IF(AND(O461&gt;=Pieņēmumi!$L$47,O461&lt;Pieņēmumi!$L$48), "Mazs",
IF(AND(O461&gt;=Pieņēmumi!$L$48,O461&lt;Pieņēmumi!$L$49), "Vidējs","Liels"))))</f>
        <v>Vidējs</v>
      </c>
      <c r="Q461" s="9">
        <f>IF(P461="Mikro",Pieņēmumi!$L$31*N461*0.5,
IF(P461="Mazs",Pieņēmumi!$L$31*N461,
IF(P461="Vidējs",Pieņēmumi!$L$32*N461,
IF(P461="Liels",Pieņēmumi!$L$34*N461,
0))))</f>
        <v>0.83979328165374689</v>
      </c>
      <c r="R461" s="9">
        <f>IF(P461="Mikro",Pieņēmumi!$L$31*N461*0.5,0)</f>
        <v>0</v>
      </c>
      <c r="S461">
        <v>20</v>
      </c>
      <c r="T461">
        <v>1</v>
      </c>
      <c r="U461" s="2">
        <f t="shared" si="345"/>
        <v>20</v>
      </c>
      <c r="V461" s="6">
        <f>ROUNDUP(IF($A461=1,S461/Pieņēmumi!$V$39,IF($A461=2,S461/Pieņēmumi!$V$40,IF($A461=3,S461/Pieņēmumi!$V$41,S461/Pieņēmumi!$V$42))),$V$10)</f>
        <v>1</v>
      </c>
      <c r="W461" s="6">
        <f t="shared" si="357"/>
        <v>20</v>
      </c>
      <c r="X461" s="6" t="str">
        <f>IF(AND(W461&gt;=0,W461&lt;Pieņēmumi!$V$46),0,
IF(AND(W461&gt;= Pieņēmumi!$V$46,W461&lt;Pieņēmumi!$V$47), "Mikro",
IF(AND(W461&gt;=Pieņēmumi!$V$47,W461&lt;Pieņēmumi!$V$48), "Mazs",
IF(AND(W461&gt;=Pieņēmumi!$V$48,W461&lt;Pieņēmumi!$V$49), "Vidējs","Liels"))))</f>
        <v>Vidējs</v>
      </c>
      <c r="Y461" s="9">
        <f>IF(X461="Mikro",Pieņēmumi!$V$31*V461*0.5,
IF(X461="Mazs",Pieņēmumi!$V$31*V461,
IF(X461="Vidējs",Pieņēmumi!$V$32*V461,
IF(X461="Liels",Pieņēmumi!$V$34*V461,
0))))</f>
        <v>0.87209302325581406</v>
      </c>
      <c r="Z461" s="9">
        <f>IF(X461="Mikro",Pieņēmumi!$V$31*V461*0.5,0)</f>
        <v>0</v>
      </c>
      <c r="AA461">
        <v>18</v>
      </c>
      <c r="AB461">
        <v>1</v>
      </c>
      <c r="AC461" s="2">
        <f t="shared" si="358"/>
        <v>18</v>
      </c>
      <c r="AD461" s="6">
        <f>ROUNDUP(IF($A461=1,AA461/Pieņēmumi!$AF$39,IF($A461=2,AA461/Pieņēmumi!$AF$40,IF($A461=3,AA461/Pieņēmumi!$AF$41,AA461/Pieņēmumi!$AF$42))),$AD$10)</f>
        <v>1</v>
      </c>
      <c r="AE461" s="6">
        <f t="shared" si="359"/>
        <v>18</v>
      </c>
      <c r="AF461" s="6" t="str">
        <f>IF(AND(AE461&gt;=0,AE461&lt;Pieņēmumi!$AF$46),0,
IF(AND(AE461&gt;= Pieņēmumi!$AF$46,AE461&lt;Pieņēmumi!$AF$47), "Mikro",
IF(AND(AE461&gt;=Pieņēmumi!$AF$47,AE461&lt;Pieņēmumi!$AF$48), "Mazs",
IF(AND(AE461&gt;=Pieņēmumi!$AF$48,AE461&lt;Pieņēmumi!$AF$49), "Vidējs","Liels"))))</f>
        <v>Vidējs</v>
      </c>
      <c r="AG461" s="9">
        <f>IF(AF461="Mikro",Pieņēmumi!$AF$31*AD461*0.5,
IF(AF461="Mazs",Pieņēmumi!$AF$31*AD461,
IF(AF461="Vidējs",Pieņēmumi!$AF$32*AD461,
IF(AF461="Liels",Pieņēmumi!$AF$34*AD461,
0))))</f>
        <v>1.03359173126615</v>
      </c>
      <c r="AH461" s="9">
        <f>IF(AF461="Mikro",Pieņēmumi!$AF$31*AD461*0.5,0)</f>
        <v>0</v>
      </c>
      <c r="AI461">
        <v>14</v>
      </c>
      <c r="AJ461">
        <v>1</v>
      </c>
      <c r="AK461" s="2">
        <f t="shared" si="347"/>
        <v>14</v>
      </c>
      <c r="AL461" s="6">
        <f>ROUNDUP(IF($A461=1,AI461/Pieņēmumi!$AR$39,IF($A461=2,AI461/Pieņēmumi!$AR$40,IF($A461=3,AI461/Pieņēmumi!$AR$41,AI461/Pieņēmumi!$AR$42))),$AL$10)</f>
        <v>1</v>
      </c>
      <c r="AM461" s="6">
        <f t="shared" si="360"/>
        <v>14</v>
      </c>
      <c r="AN461" s="6" t="str">
        <f>IF(AND(AM461&gt;=0,AM461&lt;Pieņēmumi!$AR$46),0,
IF(AND(AM461&gt;= Pieņēmumi!$AR$46,AM461&lt;Pieņēmumi!$AR$47), "Mikro",
IF(AND(AM461&gt;=Pieņēmumi!$AR$47,AM461&lt;Pieņēmumi!$AR$48), "Mazs",
IF(AND(AM461&gt;=Pieņēmumi!$AR$48,AM461&lt;Pieņēmumi!$AR$49), "Vidējs","Liels"))))</f>
        <v>Vidējs</v>
      </c>
      <c r="AO461" s="9">
        <f>IF(AN461="Mikro",Pieņēmumi!$AR$31*AL461*0.5,
IF(AN461="Mazs",Pieņēmumi!$AR$31*AL461,
IF(AN461="Vidējs",Pieņēmumi!$AR$32*AL461,
IF(AN461="Liels",Pieņēmumi!$AR$34*AL461,
0))))</f>
        <v>1.0981912144702843</v>
      </c>
      <c r="AP461" s="9">
        <f>IF(AN461="Mikro",Pieņēmumi!$AR$31*AL461*0.5,0)</f>
        <v>0</v>
      </c>
      <c r="AQ461">
        <v>22</v>
      </c>
      <c r="AR461">
        <v>1</v>
      </c>
      <c r="AS461" s="2">
        <f t="shared" si="350"/>
        <v>22</v>
      </c>
      <c r="AT461" s="6">
        <f>ROUNDUP(IF($A461=1,AQ461/Pieņēmumi!$BC$39,IF($A461=2,AQ461/Pieņēmumi!$BC$40,IF($A461=3,AQ461/Pieņēmumi!$BC$41,AQ461/Pieņēmumi!$BC$42))),$AT$10)</f>
        <v>1</v>
      </c>
      <c r="AU461" s="6">
        <f t="shared" si="361"/>
        <v>22</v>
      </c>
      <c r="AV461" s="6" t="str">
        <f>IF(AND(AU461&gt;=0,AU461&lt;Pieņēmumi!$BC$46),0,
IF(AND(AU461&gt;= Pieņēmumi!$BC$46,AU461&lt;Pieņēmumi!$BC$47), "Mikro",
IF(AND(AU461&gt;=Pieņēmumi!$BC$47,AU461&lt;Pieņēmumi!$BC$48), "Mazs",
IF(AND(AU461&gt;=Pieņēmumi!$BC$48,AU461&lt;Pieņēmumi!$BC$49), "Vidējs","Liels"))))</f>
        <v>Liels</v>
      </c>
      <c r="AW461" s="9">
        <f>IF(AV461="Mikro",Pieņēmumi!$BC$31*AT461*0.5,
IF(AV461="Mazs",Pieņēmumi!$BC$31*AT461,
IF(AV461="Vidējs",Pieņēmumi!$BC$32*AT461,
IF(AV461="Liels",Pieņēmumi!$BC$34*AT461,
0))))</f>
        <v>1.5151515151515151</v>
      </c>
      <c r="AX461" s="9">
        <f>IF(AV461="Mikro",Pieņēmumi!$BC$31*AT461*0.5,0)</f>
        <v>0</v>
      </c>
      <c r="AY461">
        <v>17</v>
      </c>
      <c r="AZ461">
        <v>1</v>
      </c>
      <c r="BA461" s="2">
        <f t="shared" si="352"/>
        <v>17</v>
      </c>
      <c r="BB461" s="6">
        <f>ROUNDUP(IF($A461=1,AY461/Pieņēmumi!$BN$39,IF($A461=2,AY461/Pieņēmumi!$BN$40,IF($A461=3,AY461/Pieņēmumi!$BN$41,AY461/Pieņēmumi!$BN$42))),$BB$10)</f>
        <v>1</v>
      </c>
      <c r="BC461" s="6">
        <f t="shared" si="362"/>
        <v>17</v>
      </c>
      <c r="BD461" s="6" t="str">
        <f>IF(AND(BC461&gt;=0,BC461&lt;Pieņēmumi!$BN$46),0,
IF(AND(BC461&gt;= Pieņēmumi!$BN$46,BC461&lt;Pieņēmumi!$BN$47), "Mikro",
IF(AND(BC461&gt;=Pieņēmumi!$BN$47,BC461&lt;Pieņēmumi!$BN$48), "Mazs",
IF(AND(BC461&gt;=Pieņēmumi!$BN$48,BC461&lt;Pieņēmumi!$BN$49), "Vidējs","Liels"))))</f>
        <v>Vidējs</v>
      </c>
      <c r="BE461" s="9">
        <f>IF(BD461="Mikro",Pieņēmumi!$BN$31*BB461*0.5,
IF(BD461="Mazs",Pieņēmumi!$BN$31*BB461,
IF(BD461="Vidējs",Pieņēmumi!$BN$32*BB461,
IF(BD461="Liels",Pieņēmumi!$BN$34*BB461,
0))))</f>
        <v>1.227390180878553</v>
      </c>
      <c r="BF461" s="9">
        <f>IF(BD461="Mikro",Pieņēmumi!$BN$31*BB461*0.5,0)</f>
        <v>0</v>
      </c>
      <c r="BG461">
        <v>25</v>
      </c>
      <c r="BH461">
        <v>1</v>
      </c>
      <c r="BI461" s="2">
        <f>BG461/BH461</f>
        <v>25</v>
      </c>
      <c r="BJ461" s="6">
        <f>ROUNDUP(IF($A461=1,BG461/Pieņēmumi!$BY$39,IF($A461=2,BG461/Pieņēmumi!$BY$40,IF($A461=3,BG461/Pieņēmumi!$BY$41,BG461/Pieņēmumi!$BY$42))),$BJ$10)</f>
        <v>1</v>
      </c>
      <c r="BK461" s="6">
        <f t="shared" si="363"/>
        <v>25</v>
      </c>
      <c r="BL461" s="6" t="str">
        <f>IF(AND(BK461&gt;=0,BK461&lt;Pieņēmumi!$BY$46),0,
IF(AND(BK461&gt;= Pieņēmumi!$BY$46,BK461&lt;Pieņēmumi!$BY$47), "Mikro",
IF(AND(BK461&gt;=Pieņēmumi!$BY$47,BK461&lt;Pieņēmumi!$BY$48), "Mazs",
IF(AND(BK461&gt;=Pieņēmumi!$BY$48,BK461&lt;Pieņēmumi!$BY$49), "Vidējs","Liels"))))</f>
        <v>Liels</v>
      </c>
      <c r="BM461" s="9">
        <f>IF(BL461="Mikro",Pieņēmumi!$BY$31*BJ461*0.5,
IF(BL461="Mazs",Pieņēmumi!$BY$31*BJ461,
IF(BL461="Vidējs",Pieņēmumi!$BY$32*BJ461,
IF(BL461="Liels",Pieņēmumi!$BY$34*BJ461,
0))))</f>
        <v>1.6594516594516593</v>
      </c>
      <c r="BN461" s="9">
        <f>IF(BL461="Mikro",Pieņēmumi!$BY$31*BJ461*0.5,0)</f>
        <v>0</v>
      </c>
      <c r="BO461">
        <v>27</v>
      </c>
      <c r="BP461">
        <v>1</v>
      </c>
      <c r="BQ461" s="2">
        <f t="shared" si="354"/>
        <v>27</v>
      </c>
      <c r="BR461" s="6">
        <f>ROUNDUP(IF($A461=1,BO461/Pieņēmumi!$CJ$39,IF($A461=2,BO461/Pieņēmumi!$CJ$40,IF($A461=3,BO461/Pieņēmumi!$CJ$41,BO461/Pieņēmumi!$CJ$42))),$BR$10)</f>
        <v>2</v>
      </c>
      <c r="BS461" s="6">
        <f t="shared" si="364"/>
        <v>13.5</v>
      </c>
      <c r="BT461" s="6" t="str">
        <f>IF(AND(BS461&gt;=0,BS461&lt;Pieņēmumi!$CJ$46),0,
IF(AND(BS461&gt;= Pieņēmumi!$CJ$46,BS461&lt;Pieņēmumi!$CJ$47), "Mikro",
IF(AND(BS461&gt;=Pieņēmumi!$CJ$47,BS461&lt;Pieņēmumi!$CJ$48), "Mazs",
IF(AND(BS461&gt;=Pieņēmumi!$CJ$48,BS461&lt;Pieņēmumi!$CJ$49), "Vidējs","Liels"))))</f>
        <v>Vidējs</v>
      </c>
      <c r="BU461" s="9">
        <f>IF(BT461="Mikro",Pieņēmumi!$CJ$31*BR461*0.5,
IF(BT461="Mazs",Pieņēmumi!$CJ$31*BR461,
IF(BT461="Vidējs",Pieņēmumi!$CJ$32*BR461,
IF(BT461="Liels",Pieņēmumi!$CJ$34*BR461,
0))))</f>
        <v>2.5839793281653747</v>
      </c>
      <c r="BV461" s="9">
        <f>IF(BT461="Mikro",Pieņēmumi!$CJ$31*BR461*0.5,0)</f>
        <v>0</v>
      </c>
      <c r="BW461">
        <v>22</v>
      </c>
      <c r="BX461">
        <v>1</v>
      </c>
      <c r="BY461" s="2">
        <f>BW461/BX461</f>
        <v>22</v>
      </c>
      <c r="BZ461" s="6">
        <f>ROUNDUP(IF($A461=1,BW461/Pieņēmumi!$CU$42,IF($A461=2,BW461/Pieņēmumi!$CU$43,IF($A461=3,BW461/Pieņēmumi!$CU$44,BW461/Pieņēmumi!$CU$45))),$CH$10)</f>
        <v>1</v>
      </c>
      <c r="CA461" s="6">
        <f t="shared" si="365"/>
        <v>22</v>
      </c>
      <c r="CB461" s="6" t="str">
        <f>IF(AND(CA461&gt;=0,CA461&lt;Pieņēmumi!$CU$49),0,
IF(AND(CA461&gt;=Pieņēmumi!$CU$49,CA461&lt;Pieņēmumi!$CU$50),"Mazs",
IF(AND(CA461&gt;=Pieņēmumi!$CU$50,CA461&lt;Pieņēmumi!$CU$51),"Vidējs","Liels")))</f>
        <v>Liels</v>
      </c>
      <c r="CC461" s="9">
        <f>IF(CB461="Mazs",Pieņēmumi!$CU$34*BZ461,IF(CB461="Vidējs",Pieņēmumi!$CU$35*BZ461,IF(CB461="Liels",Pieņēmumi!$CU$37*BZ461,0)))</f>
        <v>1.7676767676767675</v>
      </c>
      <c r="CD461" s="9">
        <f>IF(CB461="Mazs",(Pieņēmumi!$CU$35-Pieņēmumi!$CU$34)*BZ461,0)</f>
        <v>0</v>
      </c>
      <c r="CE461">
        <v>8</v>
      </c>
      <c r="CF461">
        <v>1</v>
      </c>
      <c r="CG461" s="2">
        <f>CE461/CF461</f>
        <v>8</v>
      </c>
      <c r="CH461" s="6">
        <f>ROUNDUP(IF($A461=1,CE461/Pieņēmumi!$DE$42,IF($A461=2,CE461/Pieņēmumi!$DE$43,IF($A461=3,CE461/Pieņēmumi!$DE$44,CE461/Pieņēmumi!$DE$45))),$CH$10)</f>
        <v>1</v>
      </c>
      <c r="CI461" s="6">
        <f t="shared" si="366"/>
        <v>8</v>
      </c>
      <c r="CJ461" s="6" t="str">
        <f>IF(AND(CI461&gt;=0,CI461&lt;Pieņēmumi!$DE$49),0,
IF(AND(CI461&gt;=Pieņēmumi!$DE$49,CI461&lt;Pieņēmumi!$DE$50),"Mazs",
IF(AND(CI461&gt;=Pieņēmumi!$DE$50,CI461&lt;Pieņēmumi!$DE$51),"Vidējs","Liels")))</f>
        <v>Mazs</v>
      </c>
      <c r="CK461" s="9">
        <f>IF(CJ461="Mazs",Pieņēmumi!$DE$34*CH461,IF(CJ461="Vidējs",Pieņēmumi!$DE$35*CH461,IF(CJ461="Liels",Pieņēmumi!$DE$37*CH461,0)))</f>
        <v>1.151571739807034</v>
      </c>
      <c r="CL461" s="9">
        <f>IF(CJ461="Mazs",(Pieņēmumi!$DE$35-Pieņēmumi!$DE$34)*CH461,0)</f>
        <v>0.23731714908185508</v>
      </c>
      <c r="CM461">
        <v>14</v>
      </c>
      <c r="CN461">
        <v>1</v>
      </c>
      <c r="CO461" s="2">
        <f>CM461/CN461</f>
        <v>14</v>
      </c>
      <c r="CP461" s="6">
        <f>ROUNDUP(IF($A461=1,CM461/Pieņēmumi!$DO$42,IF($A461=2,CM461/Pieņēmumi!$DO$43,IF($A461=3,CM461/Pieņēmumi!$DO$44,CM461/Pieņēmumi!$DO$45))),$CP$10)</f>
        <v>1</v>
      </c>
      <c r="CQ461" s="6">
        <f t="shared" si="367"/>
        <v>14</v>
      </c>
      <c r="CR461" s="6" t="str">
        <f>IF(AND(CQ461&gt;=0,CQ461&lt;Pieņēmumi!$DO$49),0,
IF(AND(CQ461&gt;=Pieņēmumi!$DO$49,CQ461&lt;Pieņēmumi!$DO$50),"Mazs",
IF(AND(CQ461&gt;=Pieņēmumi!$DO$50,CQ461&lt;Pieņēmumi!$DO$51),"Vidējs","Liels")))</f>
        <v>Vidējs</v>
      </c>
      <c r="CS461" s="9">
        <f>IF(CR461="Mazs",Pieņēmumi!$DO$34*CP461,IF(CR461="Vidējs",Pieņēmumi!$DO$35*CP461,IF(CR461="Liels",Pieņēmumi!$DO$37*CP461,0)))</f>
        <v>1.3888888888888891</v>
      </c>
      <c r="CT461" s="9">
        <f>IF(CR461="Mazs",(Pieņēmumi!$DO$35-Pieņēmumi!$DO$34)*CP461,0)</f>
        <v>0</v>
      </c>
      <c r="CU461" s="6">
        <f t="shared" si="368"/>
        <v>225</v>
      </c>
      <c r="CV461" s="6">
        <f t="shared" si="369"/>
        <v>12</v>
      </c>
      <c r="CW461" s="2">
        <f t="shared" si="370"/>
        <v>18.75</v>
      </c>
      <c r="CX461" t="str">
        <f t="shared" si="371"/>
        <v>Vidējā</v>
      </c>
    </row>
    <row r="462" spans="1:102" x14ac:dyDescent="0.25">
      <c r="A462" s="5">
        <v>3</v>
      </c>
      <c r="B462" s="23">
        <v>0.22683927034423057</v>
      </c>
      <c r="C462">
        <v>7</v>
      </c>
      <c r="D462">
        <v>1</v>
      </c>
      <c r="E462" s="2">
        <f t="shared" si="343"/>
        <v>7</v>
      </c>
      <c r="F462" s="6">
        <f>ROUNDUP(IF($A462=1,C462/Pieņēmumi!$B$39,IF($A462=2,C462/Pieņēmumi!$B$40,IF($A462=3,C462/Pieņēmumi!$B$41,C462/Pieņēmumi!$B$42))),$F$10)</f>
        <v>1</v>
      </c>
      <c r="G462" s="6">
        <f t="shared" si="355"/>
        <v>7</v>
      </c>
      <c r="H462" s="6" t="str">
        <f>IF(AND(G462&gt;=0,G462&lt;Pieņēmumi!$B$46),0,
IF(AND(G462&gt;= Pieņēmumi!$B$46,G462&lt;Pieņēmumi!$B$47), "Mikro",
IF(AND(G462&gt;=Pieņēmumi!$B$47,G462&lt;Pieņēmumi!$B$48), "Mazs",
IF(AND(G462&gt;=Pieņēmumi!$B$48,G462&lt;Pieņēmumi!$B$49), "Vidējs","Liels"))))</f>
        <v>Mikro</v>
      </c>
      <c r="I462" s="9">
        <f>IF(H462="Mikro",Pieņēmumi!$B$31*F462*0.5,
IF(H462="Mazs",Pieņēmumi!$B$31*F462,
IF(H462="Vidējs",Pieņēmumi!$B$32*F462,
IF(H462="Liels",Pieņēmumi!$B$34*F462,
0))))</f>
        <v>0.35792094615624032</v>
      </c>
      <c r="J462" s="9">
        <f>IF(H462="Mikro",Pieņēmumi!$B$31*F462*0.5,0)</f>
        <v>0.35792094615624032</v>
      </c>
      <c r="K462">
        <v>7</v>
      </c>
      <c r="L462">
        <v>1</v>
      </c>
      <c r="M462" s="2">
        <f t="shared" si="349"/>
        <v>7</v>
      </c>
      <c r="N462" s="6">
        <f>ROUNDUP(IF($A462=1,K462/Pieņēmumi!$L$39,IF($A462=2,K462/Pieņēmumi!$L$40,IF($A462=3,K462/Pieņēmumi!$L$41,K462/Pieņēmumi!$L$42))),$N$10)</f>
        <v>1</v>
      </c>
      <c r="O462" s="6">
        <f t="shared" si="356"/>
        <v>7</v>
      </c>
      <c r="P462" s="6" t="str">
        <f>IF(AND(O462&gt;=0,O462&lt;Pieņēmumi!$L$46),0,
IF(AND(O462&gt;= Pieņēmumi!$L$46,O462&lt;Pieņēmumi!$L$47), "Mikro",
IF(AND(O462&gt;=Pieņēmumi!$L$47,O462&lt;Pieņēmumi!$L$48), "Mazs",
IF(AND(O462&gt;=Pieņēmumi!$L$48,O462&lt;Pieņēmumi!$L$49), "Vidējs","Liels"))))</f>
        <v>Mikro</v>
      </c>
      <c r="Q462" s="9">
        <f>IF(P462="Mikro",Pieņēmumi!$L$31*N462*0.5,
IF(P462="Mazs",Pieņēmumi!$L$31*N462,
IF(P462="Vidējs",Pieņēmumi!$L$32*N462,
IF(P462="Liels",Pieņēmumi!$L$34*N462,
0))))</f>
        <v>0.3734827264239029</v>
      </c>
      <c r="R462" s="9">
        <f>IF(P462="Mikro",Pieņēmumi!$L$31*N462*0.5,0)</f>
        <v>0.3734827264239029</v>
      </c>
      <c r="S462">
        <v>5</v>
      </c>
      <c r="T462">
        <v>1</v>
      </c>
      <c r="U462" s="2">
        <f t="shared" si="345"/>
        <v>5</v>
      </c>
      <c r="V462" s="6">
        <f>ROUNDUP(IF($A462=1,S462/Pieņēmumi!$V$39,IF($A462=2,S462/Pieņēmumi!$V$40,IF($A462=3,S462/Pieņēmumi!$V$41,S462/Pieņēmumi!$V$42))),$V$10)</f>
        <v>1</v>
      </c>
      <c r="W462" s="6">
        <f t="shared" si="357"/>
        <v>5</v>
      </c>
      <c r="X462" s="6" t="str">
        <f>IF(AND(W462&gt;=0,W462&lt;Pieņēmumi!$V$46),0,
IF(AND(W462&gt;= Pieņēmumi!$V$46,W462&lt;Pieņēmumi!$V$47), "Mikro",
IF(AND(W462&gt;=Pieņēmumi!$V$47,W462&lt;Pieņēmumi!$V$48), "Mazs",
IF(AND(W462&gt;=Pieņēmumi!$V$48,W462&lt;Pieņēmumi!$V$49), "Vidējs","Liels"))))</f>
        <v>Mikro</v>
      </c>
      <c r="Y462" s="9">
        <f>IF(X462="Mikro",Pieņēmumi!$V$31*V462*0.5,
IF(X462="Mazs",Pieņēmumi!$V$31*V462,
IF(X462="Vidējs",Pieņēmumi!$V$32*V462,
IF(X462="Liels",Pieņēmumi!$V$34*V462,
0))))</f>
        <v>0.38904450669156554</v>
      </c>
      <c r="Z462" s="9">
        <f>IF(X462="Mikro",Pieņēmumi!$V$31*V462*0.5,0)</f>
        <v>0.38904450669156554</v>
      </c>
      <c r="AA462">
        <v>5</v>
      </c>
      <c r="AB462">
        <v>1</v>
      </c>
      <c r="AC462" s="2">
        <f t="shared" si="358"/>
        <v>5</v>
      </c>
      <c r="AD462" s="6">
        <f>ROUNDUP(IF($A462=1,AA462/Pieņēmumi!$AF$39,IF($A462=2,AA462/Pieņēmumi!$AF$40,IF($A462=3,AA462/Pieņēmumi!$AF$41,AA462/Pieņēmumi!$AF$42))),$AD$10)</f>
        <v>1</v>
      </c>
      <c r="AE462" s="6">
        <f t="shared" si="359"/>
        <v>5</v>
      </c>
      <c r="AF462" s="6" t="str">
        <f>IF(AND(AE462&gt;=0,AE462&lt;Pieņēmumi!$AF$46),0,
IF(AND(AE462&gt;= Pieņēmumi!$AF$46,AE462&lt;Pieņēmumi!$AF$47), "Mikro",
IF(AND(AE462&gt;=Pieņēmumi!$AF$47,AE462&lt;Pieņēmumi!$AF$48), "Mazs",
IF(AND(AE462&gt;=Pieņēmumi!$AF$48,AE462&lt;Pieņēmumi!$AF$49), "Vidējs","Liels"))))</f>
        <v>Mikro</v>
      </c>
      <c r="AG462" s="9">
        <f>IF(AF462="Mikro",Pieņēmumi!$AF$31*AD462*0.5,
IF(AF462="Mazs",Pieņēmumi!$AF$31*AD462,
IF(AF462="Vidējs",Pieņēmumi!$AF$32*AD462,
IF(AF462="Liels",Pieņēmumi!$AF$34*AD462,
0))))</f>
        <v>0.42016806722689076</v>
      </c>
      <c r="AH462" s="9">
        <f>IF(AF462="Mikro",Pieņēmumi!$AF$31*AD462*0.5,0)</f>
        <v>0.42016806722689076</v>
      </c>
      <c r="AI462">
        <v>9</v>
      </c>
      <c r="AJ462">
        <v>0</v>
      </c>
      <c r="AK462" s="2">
        <v>0</v>
      </c>
      <c r="AL462" s="6">
        <f>ROUNDUP(IF($A462=1,AI462/Pieņēmumi!$AR$39,IF($A462=2,AI462/Pieņēmumi!$AR$40,IF($A462=3,AI462/Pieņēmumi!$AR$41,AI462/Pieņēmumi!$AR$42))),$AL$10)</f>
        <v>1</v>
      </c>
      <c r="AM462" s="6">
        <f t="shared" si="360"/>
        <v>9</v>
      </c>
      <c r="AN462" s="6" t="str">
        <f>IF(AND(AM462&gt;=0,AM462&lt;Pieņēmumi!$AR$46),0,
IF(AND(AM462&gt;= Pieņēmumi!$AR$46,AM462&lt;Pieņēmumi!$AR$47), "Mikro",
IF(AND(AM462&gt;=Pieņēmumi!$AR$47,AM462&lt;Pieņēmumi!$AR$48), "Mazs",
IF(AND(AM462&gt;=Pieņēmumi!$AR$48,AM462&lt;Pieņēmumi!$AR$49), "Vidējs","Liels"))))</f>
        <v>Mazs</v>
      </c>
      <c r="AO462" s="9">
        <f>IF(AN462="Mikro",Pieņēmumi!$AR$31*AL462*0.5,
IF(AN462="Mazs",Pieņēmumi!$AR$31*AL462,
IF(AN462="Vidējs",Pieņēmumi!$AR$32*AL462,
IF(AN462="Liels",Pieņēmumi!$AR$34*AL462,
0))))</f>
        <v>0.90258325552443208</v>
      </c>
      <c r="AP462" s="9">
        <f>IF(AN462="Mikro",Pieņēmumi!$AR$31*AL462*0.5,0)</f>
        <v>0</v>
      </c>
      <c r="AQ462">
        <v>15</v>
      </c>
      <c r="AR462">
        <v>1</v>
      </c>
      <c r="AS462" s="2">
        <f t="shared" si="350"/>
        <v>15</v>
      </c>
      <c r="AT462" s="6">
        <f>ROUNDUP(IF($A462=1,AQ462/Pieņēmumi!$BC$39,IF($A462=2,AQ462/Pieņēmumi!$BC$40,IF($A462=3,AQ462/Pieņēmumi!$BC$41,AQ462/Pieņēmumi!$BC$42))),$AT$10)</f>
        <v>1</v>
      </c>
      <c r="AU462" s="6">
        <f t="shared" si="361"/>
        <v>15</v>
      </c>
      <c r="AV462" s="6" t="str">
        <f>IF(AND(AU462&gt;=0,AU462&lt;Pieņēmumi!$BC$46),0,
IF(AND(AU462&gt;= Pieņēmumi!$BC$46,AU462&lt;Pieņēmumi!$BC$47), "Mikro",
IF(AND(AU462&gt;=Pieņēmumi!$BC$47,AU462&lt;Pieņēmumi!$BC$48), "Mazs",
IF(AND(AU462&gt;=Pieņēmumi!$BC$48,AU462&lt;Pieņēmumi!$BC$49), "Vidējs","Liels"))))</f>
        <v>Vidējs</v>
      </c>
      <c r="AW462" s="9">
        <f>IF(AV462="Mikro",Pieņēmumi!$BC$31*AT462*0.5,
IF(AV462="Mazs",Pieņēmumi!$BC$31*AT462,
IF(AV462="Vidējs",Pieņēmumi!$BC$32*AT462,
IF(AV462="Liels",Pieņēmumi!$BC$34*AT462,
0))))</f>
        <v>1.1627906976744187</v>
      </c>
      <c r="AX462" s="9">
        <f>IF(AV462="Mikro",Pieņēmumi!$BC$31*AT462*0.5,0)</f>
        <v>0</v>
      </c>
      <c r="AY462">
        <v>7</v>
      </c>
      <c r="AZ462">
        <v>1</v>
      </c>
      <c r="BA462" s="2">
        <f t="shared" si="352"/>
        <v>7</v>
      </c>
      <c r="BB462" s="6">
        <f>ROUNDUP(IF($A462=1,AY462/Pieņēmumi!$BN$39,IF($A462=2,AY462/Pieņēmumi!$BN$40,IF($A462=3,AY462/Pieņēmumi!$BN$41,AY462/Pieņēmumi!$BN$42))),$BB$10)</f>
        <v>1</v>
      </c>
      <c r="BC462" s="6">
        <f t="shared" si="362"/>
        <v>7</v>
      </c>
      <c r="BD462" s="6" t="str">
        <f>IF(AND(BC462&gt;=0,BC462&lt;Pieņēmumi!$BN$46),0,
IF(AND(BC462&gt;= Pieņēmumi!$BN$46,BC462&lt;Pieņēmumi!$BN$47), "Mikro",
IF(AND(BC462&gt;=Pieņēmumi!$BN$47,BC462&lt;Pieņēmumi!$BN$48), "Mazs",
IF(AND(BC462&gt;=Pieņēmumi!$BN$48,BC462&lt;Pieņēmumi!$BN$49), "Vidējs","Liels"))))</f>
        <v>Mikro</v>
      </c>
      <c r="BE462" s="9">
        <f>IF(BD462="Mikro",Pieņēmumi!$BN$31*BB462*0.5,
IF(BD462="Mazs",Pieņēmumi!$BN$31*BB462,
IF(BD462="Vidējs",Pieņēmumi!$BN$32*BB462,
IF(BD462="Liels",Pieņēmumi!$BN$34*BB462,
0))))</f>
        <v>0.51353874883286654</v>
      </c>
      <c r="BF462" s="9">
        <f>IF(BD462="Mikro",Pieņēmumi!$BN$31*BB462*0.5,0)</f>
        <v>0.51353874883286654</v>
      </c>
      <c r="BG462">
        <v>10</v>
      </c>
      <c r="BH462">
        <v>1</v>
      </c>
      <c r="BI462" s="2">
        <f>BG462/BH462</f>
        <v>10</v>
      </c>
      <c r="BJ462" s="6">
        <f>ROUNDUP(IF($A462=1,BG462/Pieņēmumi!$BY$39,IF($A462=2,BG462/Pieņēmumi!$BY$40,IF($A462=3,BG462/Pieņēmumi!$BY$41,BG462/Pieņēmumi!$BY$42))),$BJ$10)</f>
        <v>1</v>
      </c>
      <c r="BK462" s="6">
        <f t="shared" si="363"/>
        <v>10</v>
      </c>
      <c r="BL462" s="6" t="str">
        <f>IF(AND(BK462&gt;=0,BK462&lt;Pieņēmumi!$BY$46),0,
IF(AND(BK462&gt;= Pieņēmumi!$BY$46,BK462&lt;Pieņēmumi!$BY$47), "Mikro",
IF(AND(BK462&gt;=Pieņēmumi!$BY$47,BK462&lt;Pieņēmumi!$BY$48), "Mazs",
IF(AND(BK462&gt;=Pieņēmumi!$BY$48,BK462&lt;Pieņēmumi!$BY$49), "Vidējs","Liels"))))</f>
        <v>Mazs</v>
      </c>
      <c r="BM462" s="9">
        <f>IF(BL462="Mikro",Pieņēmumi!$BY$31*BJ462*0.5,
IF(BL462="Mazs",Pieņēmumi!$BY$31*BJ462,
IF(BL462="Vidējs",Pieņēmumi!$BY$32*BJ462,
IF(BL462="Liels",Pieņēmumi!$BY$34*BJ462,
0))))</f>
        <v>1.0893246187363834</v>
      </c>
      <c r="BN462" s="9">
        <f>IF(BL462="Mikro",Pieņēmumi!$BY$31*BJ462*0.5,0)</f>
        <v>0</v>
      </c>
      <c r="BO462">
        <v>2</v>
      </c>
      <c r="BP462">
        <v>0</v>
      </c>
      <c r="BQ462" s="2">
        <v>0</v>
      </c>
      <c r="BR462" s="6">
        <f>ROUNDUP(IF($A462=1,BO462/Pieņēmumi!$CJ$39,IF($A462=2,BO462/Pieņēmumi!$CJ$40,IF($A462=3,BO462/Pieņēmumi!$CJ$41,BO462/Pieņēmumi!$CJ$42))),$BR$10)</f>
        <v>1</v>
      </c>
      <c r="BS462" s="6">
        <f t="shared" si="364"/>
        <v>2</v>
      </c>
      <c r="BT462" s="6" t="str">
        <f>IF(AND(BS462&gt;=0,BS462&lt;Pieņēmumi!$CJ$46),0,
IF(AND(BS462&gt;= Pieņēmumi!$CJ$46,BS462&lt;Pieņēmumi!$CJ$47), "Mikro",
IF(AND(BS462&gt;=Pieņēmumi!$CJ$47,BS462&lt;Pieņēmumi!$CJ$48), "Mazs",
IF(AND(BS462&gt;=Pieņēmumi!$CJ$48,BS462&lt;Pieņēmumi!$CJ$49), "Vidējs","Liels"))))</f>
        <v>Mikro</v>
      </c>
      <c r="BU462" s="9">
        <f>IF(BT462="Mikro",Pieņēmumi!$CJ$31*BR462*0.5,
IF(BT462="Mazs",Pieņēmumi!$CJ$31*BR462,
IF(BT462="Vidējs",Pieņēmumi!$CJ$32*BR462,
IF(BT462="Liels",Pieņēmumi!$CJ$34*BR462,
0))))</f>
        <v>0.54466230936819171</v>
      </c>
      <c r="BV462" s="9">
        <f>IF(BT462="Mikro",Pieņēmumi!$CJ$31*BR462*0.5,0)</f>
        <v>0.54466230936819171</v>
      </c>
      <c r="BW462">
        <v>0</v>
      </c>
      <c r="BX462">
        <v>0</v>
      </c>
      <c r="BY462" s="2">
        <v>0</v>
      </c>
      <c r="BZ462" s="6">
        <f>ROUNDUP(IF($A462=1,BW462/Pieņēmumi!$CU$42,IF($A462=2,BW462/Pieņēmumi!$CU$43,IF($A462=3,BW462/Pieņēmumi!$CU$44,BW462/Pieņēmumi!$CU$45))),$CH$10)</f>
        <v>0</v>
      </c>
      <c r="CA462" s="6">
        <f t="shared" si="365"/>
        <v>0</v>
      </c>
      <c r="CB462" s="6">
        <f>IF(AND(CA462&gt;=0,CA462&lt;Pieņēmumi!$CU$49),0,
IF(AND(CA462&gt;=Pieņēmumi!$CU$49,CA462&lt;Pieņēmumi!$CU$50),"Mazs",
IF(AND(CA462&gt;=Pieņēmumi!$CU$50,CA462&lt;Pieņēmumi!$CU$51),"Vidējs","Liels")))</f>
        <v>0</v>
      </c>
      <c r="CC462" s="9">
        <f>IF(CB462="Mazs",Pieņēmumi!$CU$34*BZ462,IF(CB462="Vidējs",Pieņēmumi!$CU$35*BZ462,IF(CB462="Liels",Pieņēmumi!$CU$37*BZ462,0)))</f>
        <v>0</v>
      </c>
      <c r="CD462" s="9">
        <f>IF(CB462="Mazs",(Pieņēmumi!$CU$35-Pieņēmumi!$CU$34)*BZ462,0)</f>
        <v>0</v>
      </c>
      <c r="CE462">
        <v>0</v>
      </c>
      <c r="CF462">
        <v>0</v>
      </c>
      <c r="CG462" s="2">
        <v>0</v>
      </c>
      <c r="CH462" s="6">
        <f>ROUNDUP(IF($A462=1,CE462/Pieņēmumi!$DE$42,IF($A462=2,CE462/Pieņēmumi!$DE$43,IF($A462=3,CE462/Pieņēmumi!$DE$44,CE462/Pieņēmumi!$DE$45))),$CH$10)</f>
        <v>0</v>
      </c>
      <c r="CI462" s="6">
        <f t="shared" si="366"/>
        <v>0</v>
      </c>
      <c r="CJ462" s="6">
        <f>IF(AND(CI462&gt;=0,CI462&lt;Pieņēmumi!$DE$49),0,
IF(AND(CI462&gt;=Pieņēmumi!$DE$49,CI462&lt;Pieņēmumi!$DE$50),"Mazs",
IF(AND(CI462&gt;=Pieņēmumi!$DE$50,CI462&lt;Pieņēmumi!$DE$51),"Vidējs","Liels")))</f>
        <v>0</v>
      </c>
      <c r="CK462" s="9">
        <f>IF(CJ462="Mazs",Pieņēmumi!$DE$34*CH462,IF(CJ462="Vidējs",Pieņēmumi!$DE$35*CH462,IF(CJ462="Liels",Pieņēmumi!$DE$37*CH462,0)))</f>
        <v>0</v>
      </c>
      <c r="CL462" s="9">
        <f>IF(CJ462="Mazs",(Pieņēmumi!$DE$35-Pieņēmumi!$DE$34)*CH462,0)</f>
        <v>0</v>
      </c>
      <c r="CM462">
        <v>0</v>
      </c>
      <c r="CN462">
        <v>0</v>
      </c>
      <c r="CO462" s="2">
        <v>0</v>
      </c>
      <c r="CP462" s="6">
        <f>ROUNDUP(IF($A462=1,CM462/Pieņēmumi!$DO$42,IF($A462=2,CM462/Pieņēmumi!$DO$43,IF($A462=3,CM462/Pieņēmumi!$DO$44,CM462/Pieņēmumi!$DO$45))),$CP$10)</f>
        <v>0</v>
      </c>
      <c r="CQ462" s="6">
        <f t="shared" si="367"/>
        <v>0</v>
      </c>
      <c r="CR462" s="6">
        <f>IF(AND(CQ462&gt;=0,CQ462&lt;Pieņēmumi!$DO$49),0,
IF(AND(CQ462&gt;=Pieņēmumi!$DO$49,CQ462&lt;Pieņēmumi!$DO$50),"Mazs",
IF(AND(CQ462&gt;=Pieņēmumi!$DO$50,CQ462&lt;Pieņēmumi!$DO$51),"Vidējs","Liels")))</f>
        <v>0</v>
      </c>
      <c r="CS462" s="9">
        <f>IF(CR462="Mazs",Pieņēmumi!$DO$34*CP462,IF(CR462="Vidējs",Pieņēmumi!$DO$35*CP462,IF(CR462="Liels",Pieņēmumi!$DO$37*CP462,0)))</f>
        <v>0</v>
      </c>
      <c r="CT462" s="9">
        <f>IF(CR462="Mazs",(Pieņēmumi!$DO$35-Pieņēmumi!$DO$34)*CP462,0)</f>
        <v>0</v>
      </c>
      <c r="CU462" s="6">
        <f t="shared" si="368"/>
        <v>67</v>
      </c>
      <c r="CV462" s="6">
        <f t="shared" si="369"/>
        <v>7</v>
      </c>
      <c r="CW462" s="2">
        <f t="shared" si="370"/>
        <v>9.5714285714285712</v>
      </c>
      <c r="CX462" t="str">
        <f t="shared" si="371"/>
        <v>Mazā</v>
      </c>
    </row>
    <row r="463" spans="1:102" x14ac:dyDescent="0.25">
      <c r="A463" s="5">
        <v>3</v>
      </c>
      <c r="B463" s="23">
        <v>0.22667583755838461</v>
      </c>
      <c r="C463">
        <v>4</v>
      </c>
      <c r="D463">
        <v>1</v>
      </c>
      <c r="E463" s="2">
        <f t="shared" si="343"/>
        <v>4</v>
      </c>
      <c r="F463" s="6">
        <f>ROUNDUP(IF($A463=1,C463/Pieņēmumi!$B$39,IF($A463=2,C463/Pieņēmumi!$B$40,IF($A463=3,C463/Pieņēmumi!$B$41,C463/Pieņēmumi!$B$42))),$F$10)</f>
        <v>1</v>
      </c>
      <c r="G463" s="6">
        <f t="shared" si="355"/>
        <v>4</v>
      </c>
      <c r="H463" s="6" t="str">
        <f>IF(AND(G463&gt;=0,G463&lt;Pieņēmumi!$B$46),0,
IF(AND(G463&gt;= Pieņēmumi!$B$46,G463&lt;Pieņēmumi!$B$47), "Mikro",
IF(AND(G463&gt;=Pieņēmumi!$B$47,G463&lt;Pieņēmumi!$B$48), "Mazs",
IF(AND(G463&gt;=Pieņēmumi!$B$48,G463&lt;Pieņēmumi!$B$49), "Vidējs","Liels"))))</f>
        <v>Mikro</v>
      </c>
      <c r="I463" s="9">
        <f>IF(H463="Mikro",Pieņēmumi!$B$31*F463*0.5,
IF(H463="Mazs",Pieņēmumi!$B$31*F463,
IF(H463="Vidējs",Pieņēmumi!$B$32*F463,
IF(H463="Liels",Pieņēmumi!$B$34*F463,
0))))</f>
        <v>0.35792094615624032</v>
      </c>
      <c r="J463" s="9">
        <f>IF(H463="Mikro",Pieņēmumi!$B$31*F463*0.5,0)</f>
        <v>0.35792094615624032</v>
      </c>
      <c r="K463">
        <v>6</v>
      </c>
      <c r="L463">
        <v>1</v>
      </c>
      <c r="M463" s="2">
        <f t="shared" si="349"/>
        <v>6</v>
      </c>
      <c r="N463" s="6">
        <f>ROUNDUP(IF($A463=1,K463/Pieņēmumi!$L$39,IF($A463=2,K463/Pieņēmumi!$L$40,IF($A463=3,K463/Pieņēmumi!$L$41,K463/Pieņēmumi!$L$42))),$N$10)</f>
        <v>1</v>
      </c>
      <c r="O463" s="6">
        <f t="shared" si="356"/>
        <v>6</v>
      </c>
      <c r="P463" s="6" t="str">
        <f>IF(AND(O463&gt;=0,O463&lt;Pieņēmumi!$L$46),0,
IF(AND(O463&gt;= Pieņēmumi!$L$46,O463&lt;Pieņēmumi!$L$47), "Mikro",
IF(AND(O463&gt;=Pieņēmumi!$L$47,O463&lt;Pieņēmumi!$L$48), "Mazs",
IF(AND(O463&gt;=Pieņēmumi!$L$48,O463&lt;Pieņēmumi!$L$49), "Vidējs","Liels"))))</f>
        <v>Mikro</v>
      </c>
      <c r="Q463" s="9">
        <f>IF(P463="Mikro",Pieņēmumi!$L$31*N463*0.5,
IF(P463="Mazs",Pieņēmumi!$L$31*N463,
IF(P463="Vidējs",Pieņēmumi!$L$32*N463,
IF(P463="Liels",Pieņēmumi!$L$34*N463,
0))))</f>
        <v>0.3734827264239029</v>
      </c>
      <c r="R463" s="9">
        <f>IF(P463="Mikro",Pieņēmumi!$L$31*N463*0.5,0)</f>
        <v>0.3734827264239029</v>
      </c>
      <c r="S463">
        <v>6</v>
      </c>
      <c r="T463">
        <v>1</v>
      </c>
      <c r="U463" s="2">
        <f t="shared" si="345"/>
        <v>6</v>
      </c>
      <c r="V463" s="6">
        <f>ROUNDUP(IF($A463=1,S463/Pieņēmumi!$V$39,IF($A463=2,S463/Pieņēmumi!$V$40,IF($A463=3,S463/Pieņēmumi!$V$41,S463/Pieņēmumi!$V$42))),$V$10)</f>
        <v>1</v>
      </c>
      <c r="W463" s="6">
        <f t="shared" si="357"/>
        <v>6</v>
      </c>
      <c r="X463" s="6" t="str">
        <f>IF(AND(W463&gt;=0,W463&lt;Pieņēmumi!$V$46),0,
IF(AND(W463&gt;= Pieņēmumi!$V$46,W463&lt;Pieņēmumi!$V$47), "Mikro",
IF(AND(W463&gt;=Pieņēmumi!$V$47,W463&lt;Pieņēmumi!$V$48), "Mazs",
IF(AND(W463&gt;=Pieņēmumi!$V$48,W463&lt;Pieņēmumi!$V$49), "Vidējs","Liels"))))</f>
        <v>Mikro</v>
      </c>
      <c r="Y463" s="9">
        <f>IF(X463="Mikro",Pieņēmumi!$V$31*V463*0.5,
IF(X463="Mazs",Pieņēmumi!$V$31*V463,
IF(X463="Vidējs",Pieņēmumi!$V$32*V463,
IF(X463="Liels",Pieņēmumi!$V$34*V463,
0))))</f>
        <v>0.38904450669156554</v>
      </c>
      <c r="Z463" s="9">
        <f>IF(X463="Mikro",Pieņēmumi!$V$31*V463*0.5,0)</f>
        <v>0.38904450669156554</v>
      </c>
      <c r="AA463">
        <v>7</v>
      </c>
      <c r="AB463">
        <v>1</v>
      </c>
      <c r="AC463" s="2">
        <f t="shared" si="358"/>
        <v>7</v>
      </c>
      <c r="AD463" s="6">
        <f>ROUNDUP(IF($A463=1,AA463/Pieņēmumi!$AF$39,IF($A463=2,AA463/Pieņēmumi!$AF$40,IF($A463=3,AA463/Pieņēmumi!$AF$41,AA463/Pieņēmumi!$AF$42))),$AD$10)</f>
        <v>1</v>
      </c>
      <c r="AE463" s="6">
        <f t="shared" si="359"/>
        <v>7</v>
      </c>
      <c r="AF463" s="6" t="str">
        <f>IF(AND(AE463&gt;=0,AE463&lt;Pieņēmumi!$AF$46),0,
IF(AND(AE463&gt;= Pieņēmumi!$AF$46,AE463&lt;Pieņēmumi!$AF$47), "Mikro",
IF(AND(AE463&gt;=Pieņēmumi!$AF$47,AE463&lt;Pieņēmumi!$AF$48), "Mazs",
IF(AND(AE463&gt;=Pieņēmumi!$AF$48,AE463&lt;Pieņēmumi!$AF$49), "Vidējs","Liels"))))</f>
        <v>Mikro</v>
      </c>
      <c r="AG463" s="9">
        <f>IF(AF463="Mikro",Pieņēmumi!$AF$31*AD463*0.5,
IF(AF463="Mazs",Pieņēmumi!$AF$31*AD463,
IF(AF463="Vidējs",Pieņēmumi!$AF$32*AD463,
IF(AF463="Liels",Pieņēmumi!$AF$34*AD463,
0))))</f>
        <v>0.42016806722689076</v>
      </c>
      <c r="AH463" s="9">
        <f>IF(AF463="Mikro",Pieņēmumi!$AF$31*AD463*0.5,0)</f>
        <v>0.42016806722689076</v>
      </c>
      <c r="AI463">
        <v>3</v>
      </c>
      <c r="AJ463">
        <v>1</v>
      </c>
      <c r="AK463" s="2">
        <f t="shared" ref="AK463:AK472" si="372">AI463/AJ463</f>
        <v>3</v>
      </c>
      <c r="AL463" s="6">
        <f>ROUNDUP(IF($A463=1,AI463/Pieņēmumi!$AR$39,IF($A463=2,AI463/Pieņēmumi!$AR$40,IF($A463=3,AI463/Pieņēmumi!$AR$41,AI463/Pieņēmumi!$AR$42))),$AL$10)</f>
        <v>1</v>
      </c>
      <c r="AM463" s="6">
        <f t="shared" si="360"/>
        <v>3</v>
      </c>
      <c r="AN463" s="6" t="str">
        <f>IF(AND(AM463&gt;=0,AM463&lt;Pieņēmumi!$AR$46),0,
IF(AND(AM463&gt;= Pieņēmumi!$AR$46,AM463&lt;Pieņēmumi!$AR$47), "Mikro",
IF(AND(AM463&gt;=Pieņēmumi!$AR$47,AM463&lt;Pieņēmumi!$AR$48), "Mazs",
IF(AND(AM463&gt;=Pieņēmumi!$AR$48,AM463&lt;Pieņēmumi!$AR$49), "Vidējs","Liels"))))</f>
        <v>Mikro</v>
      </c>
      <c r="AO463" s="9">
        <f>IF(AN463="Mikro",Pieņēmumi!$AR$31*AL463*0.5,
IF(AN463="Mazs",Pieņēmumi!$AR$31*AL463,
IF(AN463="Vidējs",Pieņēmumi!$AR$32*AL463,
IF(AN463="Liels",Pieņēmumi!$AR$34*AL463,
0))))</f>
        <v>0.45129162776221604</v>
      </c>
      <c r="AP463" s="9">
        <f>IF(AN463="Mikro",Pieņēmumi!$AR$31*AL463*0.5,0)</f>
        <v>0.45129162776221604</v>
      </c>
      <c r="AQ463">
        <v>2</v>
      </c>
      <c r="AR463">
        <v>1</v>
      </c>
      <c r="AS463" s="2">
        <f t="shared" si="350"/>
        <v>2</v>
      </c>
      <c r="AT463" s="6">
        <f>ROUNDUP(IF($A463=1,AQ463/Pieņēmumi!$BC$39,IF($A463=2,AQ463/Pieņēmumi!$BC$40,IF($A463=3,AQ463/Pieņēmumi!$BC$41,AQ463/Pieņēmumi!$BC$42))),$AT$10)</f>
        <v>1</v>
      </c>
      <c r="AU463" s="6">
        <f t="shared" si="361"/>
        <v>2</v>
      </c>
      <c r="AV463" s="6" t="str">
        <f>IF(AND(AU463&gt;=0,AU463&lt;Pieņēmumi!$BC$46),0,
IF(AND(AU463&gt;= Pieņēmumi!$BC$46,AU463&lt;Pieņēmumi!$BC$47), "Mikro",
IF(AND(AU463&gt;=Pieņēmumi!$BC$47,AU463&lt;Pieņēmumi!$BC$48), "Mazs",
IF(AND(AU463&gt;=Pieņēmumi!$BC$48,AU463&lt;Pieņēmumi!$BC$49), "Vidējs","Liels"))))</f>
        <v>Mikro</v>
      </c>
      <c r="AW463" s="9">
        <f>IF(AV463="Mikro",Pieņēmumi!$BC$31*AT463*0.5,
IF(AV463="Mazs",Pieņēmumi!$BC$31*AT463,
IF(AV463="Vidējs",Pieņēmumi!$BC$32*AT463,
IF(AV463="Liels",Pieņēmumi!$BC$34*AT463,
0))))</f>
        <v>0.48241518829754126</v>
      </c>
      <c r="AX463" s="9">
        <f>IF(AV463="Mikro",Pieņēmumi!$BC$31*AT463*0.5,0)</f>
        <v>0.48241518829754126</v>
      </c>
      <c r="AY463">
        <v>0</v>
      </c>
      <c r="AZ463">
        <v>0</v>
      </c>
      <c r="BA463" s="2">
        <v>0</v>
      </c>
      <c r="BB463" s="6">
        <f>ROUNDUP(IF($A463=1,AY463/Pieņēmumi!$BN$39,IF($A463=2,AY463/Pieņēmumi!$BN$40,IF($A463=3,AY463/Pieņēmumi!$BN$41,AY463/Pieņēmumi!$BN$42))),$BB$10)</f>
        <v>0</v>
      </c>
      <c r="BC463" s="6">
        <f t="shared" si="362"/>
        <v>0</v>
      </c>
      <c r="BD463" s="6">
        <f>IF(AND(BC463&gt;=0,BC463&lt;Pieņēmumi!$BN$46),0,
IF(AND(BC463&gt;= Pieņēmumi!$BN$46,BC463&lt;Pieņēmumi!$BN$47), "Mikro",
IF(AND(BC463&gt;=Pieņēmumi!$BN$47,BC463&lt;Pieņēmumi!$BN$48), "Mazs",
IF(AND(BC463&gt;=Pieņēmumi!$BN$48,BC463&lt;Pieņēmumi!$BN$49), "Vidējs","Liels"))))</f>
        <v>0</v>
      </c>
      <c r="BE463" s="9">
        <f>IF(BD463="Mikro",Pieņēmumi!$BN$31*BB463*0.5,
IF(BD463="Mazs",Pieņēmumi!$BN$31*BB463,
IF(BD463="Vidējs",Pieņēmumi!$BN$32*BB463,
IF(BD463="Liels",Pieņēmumi!$BN$34*BB463,
0))))</f>
        <v>0</v>
      </c>
      <c r="BF463" s="9">
        <f>IF(BD463="Mikro",Pieņēmumi!$BN$31*BB463*0.5,0)</f>
        <v>0</v>
      </c>
      <c r="BG463">
        <v>0</v>
      </c>
      <c r="BH463">
        <v>0</v>
      </c>
      <c r="BI463" s="2">
        <v>0</v>
      </c>
      <c r="BJ463" s="6">
        <f>ROUNDUP(IF($A463=1,BG463/Pieņēmumi!$BY$39,IF($A463=2,BG463/Pieņēmumi!$BY$40,IF($A463=3,BG463/Pieņēmumi!$BY$41,BG463/Pieņēmumi!$BY$42))),$BJ$10)</f>
        <v>0</v>
      </c>
      <c r="BK463" s="6">
        <f t="shared" si="363"/>
        <v>0</v>
      </c>
      <c r="BL463" s="6">
        <f>IF(AND(BK463&gt;=0,BK463&lt;Pieņēmumi!$BY$46),0,
IF(AND(BK463&gt;= Pieņēmumi!$BY$46,BK463&lt;Pieņēmumi!$BY$47), "Mikro",
IF(AND(BK463&gt;=Pieņēmumi!$BY$47,BK463&lt;Pieņēmumi!$BY$48), "Mazs",
IF(AND(BK463&gt;=Pieņēmumi!$BY$48,BK463&lt;Pieņēmumi!$BY$49), "Vidējs","Liels"))))</f>
        <v>0</v>
      </c>
      <c r="BM463" s="9">
        <f>IF(BL463="Mikro",Pieņēmumi!$BY$31*BJ463*0.5,
IF(BL463="Mazs",Pieņēmumi!$BY$31*BJ463,
IF(BL463="Vidējs",Pieņēmumi!$BY$32*BJ463,
IF(BL463="Liels",Pieņēmumi!$BY$34*BJ463,
0))))</f>
        <v>0</v>
      </c>
      <c r="BN463" s="9">
        <f>IF(BL463="Mikro",Pieņēmumi!$BY$31*BJ463*0.5,0)</f>
        <v>0</v>
      </c>
      <c r="BO463">
        <v>0</v>
      </c>
      <c r="BP463">
        <v>0</v>
      </c>
      <c r="BQ463" s="2">
        <v>0</v>
      </c>
      <c r="BR463" s="6">
        <f>ROUNDUP(IF($A463=1,BO463/Pieņēmumi!$CJ$39,IF($A463=2,BO463/Pieņēmumi!$CJ$40,IF($A463=3,BO463/Pieņēmumi!$CJ$41,BO463/Pieņēmumi!$CJ$42))),$BR$10)</f>
        <v>0</v>
      </c>
      <c r="BS463" s="6">
        <f t="shared" si="364"/>
        <v>0</v>
      </c>
      <c r="BT463" s="6">
        <f>IF(AND(BS463&gt;=0,BS463&lt;Pieņēmumi!$CJ$46),0,
IF(AND(BS463&gt;= Pieņēmumi!$CJ$46,BS463&lt;Pieņēmumi!$CJ$47), "Mikro",
IF(AND(BS463&gt;=Pieņēmumi!$CJ$47,BS463&lt;Pieņēmumi!$CJ$48), "Mazs",
IF(AND(BS463&gt;=Pieņēmumi!$CJ$48,BS463&lt;Pieņēmumi!$CJ$49), "Vidējs","Liels"))))</f>
        <v>0</v>
      </c>
      <c r="BU463" s="9">
        <f>IF(BT463="Mikro",Pieņēmumi!$CJ$31*BR463*0.5,
IF(BT463="Mazs",Pieņēmumi!$CJ$31*BR463,
IF(BT463="Vidējs",Pieņēmumi!$CJ$32*BR463,
IF(BT463="Liels",Pieņēmumi!$CJ$34*BR463,
0))))</f>
        <v>0</v>
      </c>
      <c r="BV463" s="9">
        <f>IF(BT463="Mikro",Pieņēmumi!$CJ$31*BR463*0.5,0)</f>
        <v>0</v>
      </c>
      <c r="BW463">
        <v>0</v>
      </c>
      <c r="BX463">
        <v>0</v>
      </c>
      <c r="BY463" s="2">
        <v>0</v>
      </c>
      <c r="BZ463" s="6">
        <f>ROUNDUP(IF($A463=1,BW463/Pieņēmumi!$CU$42,IF($A463=2,BW463/Pieņēmumi!$CU$43,IF($A463=3,BW463/Pieņēmumi!$CU$44,BW463/Pieņēmumi!$CU$45))),$CH$10)</f>
        <v>0</v>
      </c>
      <c r="CA463" s="6">
        <f t="shared" si="365"/>
        <v>0</v>
      </c>
      <c r="CB463" s="6">
        <f>IF(AND(CA463&gt;=0,CA463&lt;Pieņēmumi!$CU$49),0,
IF(AND(CA463&gt;=Pieņēmumi!$CU$49,CA463&lt;Pieņēmumi!$CU$50),"Mazs",
IF(AND(CA463&gt;=Pieņēmumi!$CU$50,CA463&lt;Pieņēmumi!$CU$51),"Vidējs","Liels")))</f>
        <v>0</v>
      </c>
      <c r="CC463" s="9">
        <f>IF(CB463="Mazs",Pieņēmumi!$CU$34*BZ463,IF(CB463="Vidējs",Pieņēmumi!$CU$35*BZ463,IF(CB463="Liels",Pieņēmumi!$CU$37*BZ463,0)))</f>
        <v>0</v>
      </c>
      <c r="CD463" s="9">
        <f>IF(CB463="Mazs",(Pieņēmumi!$CU$35-Pieņēmumi!$CU$34)*BZ463,0)</f>
        <v>0</v>
      </c>
      <c r="CE463">
        <v>0</v>
      </c>
      <c r="CF463">
        <v>0</v>
      </c>
      <c r="CG463" s="2">
        <v>0</v>
      </c>
      <c r="CH463" s="6">
        <f>ROUNDUP(IF($A463=1,CE463/Pieņēmumi!$DE$42,IF($A463=2,CE463/Pieņēmumi!$DE$43,IF($A463=3,CE463/Pieņēmumi!$DE$44,CE463/Pieņēmumi!$DE$45))),$CH$10)</f>
        <v>0</v>
      </c>
      <c r="CI463" s="6">
        <f t="shared" si="366"/>
        <v>0</v>
      </c>
      <c r="CJ463" s="6">
        <f>IF(AND(CI463&gt;=0,CI463&lt;Pieņēmumi!$DE$49),0,
IF(AND(CI463&gt;=Pieņēmumi!$DE$49,CI463&lt;Pieņēmumi!$DE$50),"Mazs",
IF(AND(CI463&gt;=Pieņēmumi!$DE$50,CI463&lt;Pieņēmumi!$DE$51),"Vidējs","Liels")))</f>
        <v>0</v>
      </c>
      <c r="CK463" s="9">
        <f>IF(CJ463="Mazs",Pieņēmumi!$DE$34*CH463,IF(CJ463="Vidējs",Pieņēmumi!$DE$35*CH463,IF(CJ463="Liels",Pieņēmumi!$DE$37*CH463,0)))</f>
        <v>0</v>
      </c>
      <c r="CL463" s="9">
        <f>IF(CJ463="Mazs",(Pieņēmumi!$DE$35-Pieņēmumi!$DE$34)*CH463,0)</f>
        <v>0</v>
      </c>
      <c r="CM463">
        <v>0</v>
      </c>
      <c r="CN463">
        <v>0</v>
      </c>
      <c r="CO463" s="2">
        <v>0</v>
      </c>
      <c r="CP463" s="6">
        <f>ROUNDUP(IF($A463=1,CM463/Pieņēmumi!$DO$42,IF($A463=2,CM463/Pieņēmumi!$DO$43,IF($A463=3,CM463/Pieņēmumi!$DO$44,CM463/Pieņēmumi!$DO$45))),$CP$10)</f>
        <v>0</v>
      </c>
      <c r="CQ463" s="6">
        <f t="shared" si="367"/>
        <v>0</v>
      </c>
      <c r="CR463" s="6">
        <f>IF(AND(CQ463&gt;=0,CQ463&lt;Pieņēmumi!$DO$49),0,
IF(AND(CQ463&gt;=Pieņēmumi!$DO$49,CQ463&lt;Pieņēmumi!$DO$50),"Mazs",
IF(AND(CQ463&gt;=Pieņēmumi!$DO$50,CQ463&lt;Pieņēmumi!$DO$51),"Vidējs","Liels")))</f>
        <v>0</v>
      </c>
      <c r="CS463" s="9">
        <f>IF(CR463="Mazs",Pieņēmumi!$DO$34*CP463,IF(CR463="Vidējs",Pieņēmumi!$DO$35*CP463,IF(CR463="Liels",Pieņēmumi!$DO$37*CP463,0)))</f>
        <v>0</v>
      </c>
      <c r="CT463" s="9">
        <f>IF(CR463="Mazs",(Pieņēmumi!$DO$35-Pieņēmumi!$DO$34)*CP463,0)</f>
        <v>0</v>
      </c>
      <c r="CU463" s="6">
        <f t="shared" si="368"/>
        <v>28</v>
      </c>
      <c r="CV463" s="6">
        <f t="shared" si="369"/>
        <v>6</v>
      </c>
      <c r="CW463" s="2">
        <f t="shared" si="370"/>
        <v>4.666666666666667</v>
      </c>
      <c r="CX463" t="str">
        <f t="shared" si="371"/>
        <v>Mazā</v>
      </c>
    </row>
    <row r="464" spans="1:102" x14ac:dyDescent="0.25">
      <c r="A464" s="5">
        <v>3</v>
      </c>
      <c r="B464" s="23">
        <v>0.22426405003787897</v>
      </c>
      <c r="C464">
        <v>22</v>
      </c>
      <c r="D464">
        <v>2</v>
      </c>
      <c r="E464" s="2">
        <f t="shared" si="343"/>
        <v>11</v>
      </c>
      <c r="F464" s="6">
        <f>ROUNDUP(IF($A464=1,C464/Pieņēmumi!$B$39,IF($A464=2,C464/Pieņēmumi!$B$40,IF($A464=3,C464/Pieņēmumi!$B$41,C464/Pieņēmumi!$B$42))),$F$10)</f>
        <v>2</v>
      </c>
      <c r="G464" s="6">
        <f t="shared" si="355"/>
        <v>11</v>
      </c>
      <c r="H464" s="6" t="str">
        <f>IF(AND(G464&gt;=0,G464&lt;Pieņēmumi!$B$46),0,
IF(AND(G464&gt;= Pieņēmumi!$B$46,G464&lt;Pieņēmumi!$B$47), "Mikro",
IF(AND(G464&gt;=Pieņēmumi!$B$47,G464&lt;Pieņēmumi!$B$48), "Mazs",
IF(AND(G464&gt;=Pieņēmumi!$B$48,G464&lt;Pieņēmumi!$B$49), "Vidējs","Liels"))))</f>
        <v>Mazs</v>
      </c>
      <c r="I464" s="9">
        <f>IF(H464="Mikro",Pieņēmumi!$B$31*F464*0.5,
IF(H464="Mazs",Pieņēmumi!$B$31*F464,
IF(H464="Vidējs",Pieņēmumi!$B$32*F464,
IF(H464="Liels",Pieņēmumi!$B$34*F464,
0))))</f>
        <v>1.4316837846249613</v>
      </c>
      <c r="J464" s="9">
        <f>IF(H464="Mikro",Pieņēmumi!$B$31*F464*0.5,0)</f>
        <v>0</v>
      </c>
      <c r="K464">
        <v>12</v>
      </c>
      <c r="L464">
        <v>2</v>
      </c>
      <c r="M464" s="2">
        <f t="shared" si="349"/>
        <v>6</v>
      </c>
      <c r="N464" s="6">
        <f>ROUNDUP(IF($A464=1,K464/Pieņēmumi!$L$39,IF($A464=2,K464/Pieņēmumi!$L$40,IF($A464=3,K464/Pieņēmumi!$L$41,K464/Pieņēmumi!$L$42))),$N$10)</f>
        <v>1</v>
      </c>
      <c r="O464" s="6">
        <f t="shared" si="356"/>
        <v>12</v>
      </c>
      <c r="P464" s="6" t="str">
        <f>IF(AND(O464&gt;=0,O464&lt;Pieņēmumi!$L$46),0,
IF(AND(O464&gt;= Pieņēmumi!$L$46,O464&lt;Pieņēmumi!$L$47), "Mikro",
IF(AND(O464&gt;=Pieņēmumi!$L$47,O464&lt;Pieņēmumi!$L$48), "Mazs",
IF(AND(O464&gt;=Pieņēmumi!$L$48,O464&lt;Pieņēmumi!$L$49), "Vidējs","Liels"))))</f>
        <v>Vidējs</v>
      </c>
      <c r="Q464" s="9">
        <f>IF(P464="Mikro",Pieņēmumi!$L$31*N464*0.5,
IF(P464="Mazs",Pieņēmumi!$L$31*N464,
IF(P464="Vidējs",Pieņēmumi!$L$32*N464,
IF(P464="Liels",Pieņēmumi!$L$34*N464,
0))))</f>
        <v>0.83979328165374689</v>
      </c>
      <c r="R464" s="9">
        <f>IF(P464="Mikro",Pieņēmumi!$L$31*N464*0.5,0)</f>
        <v>0</v>
      </c>
      <c r="S464">
        <v>27</v>
      </c>
      <c r="T464">
        <v>2</v>
      </c>
      <c r="U464" s="2">
        <f t="shared" si="345"/>
        <v>13.5</v>
      </c>
      <c r="V464" s="6">
        <f>ROUNDUP(IF($A464=1,S464/Pieņēmumi!$V$39,IF($A464=2,S464/Pieņēmumi!$V$40,IF($A464=3,S464/Pieņēmumi!$V$41,S464/Pieņēmumi!$V$42))),$V$10)</f>
        <v>2</v>
      </c>
      <c r="W464" s="6">
        <f t="shared" si="357"/>
        <v>13.5</v>
      </c>
      <c r="X464" s="6" t="str">
        <f>IF(AND(W464&gt;=0,W464&lt;Pieņēmumi!$V$46),0,
IF(AND(W464&gt;= Pieņēmumi!$V$46,W464&lt;Pieņēmumi!$V$47), "Mikro",
IF(AND(W464&gt;=Pieņēmumi!$V$47,W464&lt;Pieņēmumi!$V$48), "Mazs",
IF(AND(W464&gt;=Pieņēmumi!$V$48,W464&lt;Pieņēmumi!$V$49), "Vidējs","Liels"))))</f>
        <v>Vidējs</v>
      </c>
      <c r="Y464" s="9">
        <f>IF(X464="Mikro",Pieņēmumi!$V$31*V464*0.5,
IF(X464="Mazs",Pieņēmumi!$V$31*V464,
IF(X464="Vidējs",Pieņēmumi!$V$32*V464,
IF(X464="Liels",Pieņēmumi!$V$34*V464,
0))))</f>
        <v>1.7441860465116281</v>
      </c>
      <c r="Z464" s="9">
        <f>IF(X464="Mikro",Pieņēmumi!$V$31*V464*0.5,0)</f>
        <v>0</v>
      </c>
      <c r="AA464">
        <v>24</v>
      </c>
      <c r="AB464">
        <v>2</v>
      </c>
      <c r="AC464" s="2">
        <f t="shared" si="358"/>
        <v>12</v>
      </c>
      <c r="AD464" s="6">
        <f>ROUNDUP(IF($A464=1,AA464/Pieņēmumi!$AF$39,IF($A464=2,AA464/Pieņēmumi!$AF$40,IF($A464=3,AA464/Pieņēmumi!$AF$41,AA464/Pieņēmumi!$AF$42))),$AD$10)</f>
        <v>2</v>
      </c>
      <c r="AE464" s="6">
        <f t="shared" si="359"/>
        <v>12</v>
      </c>
      <c r="AF464" s="6" t="str">
        <f>IF(AND(AE464&gt;=0,AE464&lt;Pieņēmumi!$AF$46),0,
IF(AND(AE464&gt;= Pieņēmumi!$AF$46,AE464&lt;Pieņēmumi!$AF$47), "Mikro",
IF(AND(AE464&gt;=Pieņēmumi!$AF$47,AE464&lt;Pieņēmumi!$AF$48), "Mazs",
IF(AND(AE464&gt;=Pieņēmumi!$AF$48,AE464&lt;Pieņēmumi!$AF$49), "Vidējs","Liels"))))</f>
        <v>Vidējs</v>
      </c>
      <c r="AG464" s="9">
        <f>IF(AF464="Mikro",Pieņēmumi!$AF$31*AD464*0.5,
IF(AF464="Mazs",Pieņēmumi!$AF$31*AD464,
IF(AF464="Vidējs",Pieņēmumi!$AF$32*AD464,
IF(AF464="Liels",Pieņēmumi!$AF$34*AD464,
0))))</f>
        <v>2.0671834625323</v>
      </c>
      <c r="AH464" s="9">
        <f>IF(AF464="Mikro",Pieņēmumi!$AF$31*AD464*0.5,0)</f>
        <v>0</v>
      </c>
      <c r="AI464">
        <v>20</v>
      </c>
      <c r="AJ464">
        <v>2</v>
      </c>
      <c r="AK464" s="2">
        <f t="shared" si="372"/>
        <v>10</v>
      </c>
      <c r="AL464" s="6">
        <f>ROUNDUP(IF($A464=1,AI464/Pieņēmumi!$AR$39,IF($A464=2,AI464/Pieņēmumi!$AR$40,IF($A464=3,AI464/Pieņēmumi!$AR$41,AI464/Pieņēmumi!$AR$42))),$AL$10)</f>
        <v>1</v>
      </c>
      <c r="AM464" s="6">
        <f t="shared" si="360"/>
        <v>20</v>
      </c>
      <c r="AN464" s="6" t="str">
        <f>IF(AND(AM464&gt;=0,AM464&lt;Pieņēmumi!$AR$46),0,
IF(AND(AM464&gt;= Pieņēmumi!$AR$46,AM464&lt;Pieņēmumi!$AR$47), "Mikro",
IF(AND(AM464&gt;=Pieņēmumi!$AR$47,AM464&lt;Pieņēmumi!$AR$48), "Mazs",
IF(AND(AM464&gt;=Pieņēmumi!$AR$48,AM464&lt;Pieņēmumi!$AR$49), "Vidējs","Liels"))))</f>
        <v>Vidējs</v>
      </c>
      <c r="AO464" s="9">
        <f>IF(AN464="Mikro",Pieņēmumi!$AR$31*AL464*0.5,
IF(AN464="Mazs",Pieņēmumi!$AR$31*AL464,
IF(AN464="Vidējs",Pieņēmumi!$AR$32*AL464,
IF(AN464="Liels",Pieņēmumi!$AR$34*AL464,
0))))</f>
        <v>1.0981912144702843</v>
      </c>
      <c r="AP464" s="9">
        <f>IF(AN464="Mikro",Pieņēmumi!$AR$31*AL464*0.5,0)</f>
        <v>0</v>
      </c>
      <c r="AQ464">
        <v>23</v>
      </c>
      <c r="AR464">
        <v>2</v>
      </c>
      <c r="AS464" s="2">
        <f t="shared" si="350"/>
        <v>11.5</v>
      </c>
      <c r="AT464" s="6">
        <f>ROUNDUP(IF($A464=1,AQ464/Pieņēmumi!$BC$39,IF($A464=2,AQ464/Pieņēmumi!$BC$40,IF($A464=3,AQ464/Pieņēmumi!$BC$41,AQ464/Pieņēmumi!$BC$42))),$AT$10)</f>
        <v>1</v>
      </c>
      <c r="AU464" s="6">
        <f t="shared" si="361"/>
        <v>23</v>
      </c>
      <c r="AV464" s="6" t="str">
        <f>IF(AND(AU464&gt;=0,AU464&lt;Pieņēmumi!$BC$46),0,
IF(AND(AU464&gt;= Pieņēmumi!$BC$46,AU464&lt;Pieņēmumi!$BC$47), "Mikro",
IF(AND(AU464&gt;=Pieņēmumi!$BC$47,AU464&lt;Pieņēmumi!$BC$48), "Mazs",
IF(AND(AU464&gt;=Pieņēmumi!$BC$48,AU464&lt;Pieņēmumi!$BC$49), "Vidējs","Liels"))))</f>
        <v>Liels</v>
      </c>
      <c r="AW464" s="9">
        <f>IF(AV464="Mikro",Pieņēmumi!$BC$31*AT464*0.5,
IF(AV464="Mazs",Pieņēmumi!$BC$31*AT464,
IF(AV464="Vidējs",Pieņēmumi!$BC$32*AT464,
IF(AV464="Liels",Pieņēmumi!$BC$34*AT464,
0))))</f>
        <v>1.5151515151515151</v>
      </c>
      <c r="AX464" s="9">
        <f>IF(AV464="Mikro",Pieņēmumi!$BC$31*AT464*0.5,0)</f>
        <v>0</v>
      </c>
      <c r="AY464">
        <v>22</v>
      </c>
      <c r="AZ464">
        <v>2</v>
      </c>
      <c r="BA464" s="2">
        <f t="shared" ref="BA464:BA470" si="373">AY464/AZ464</f>
        <v>11</v>
      </c>
      <c r="BB464" s="6">
        <f>ROUNDUP(IF($A464=1,AY464/Pieņēmumi!$BN$39,IF($A464=2,AY464/Pieņēmumi!$BN$40,IF($A464=3,AY464/Pieņēmumi!$BN$41,AY464/Pieņēmumi!$BN$42))),$BB$10)</f>
        <v>1</v>
      </c>
      <c r="BC464" s="6">
        <f t="shared" si="362"/>
        <v>22</v>
      </c>
      <c r="BD464" s="6" t="str">
        <f>IF(AND(BC464&gt;=0,BC464&lt;Pieņēmumi!$BN$46),0,
IF(AND(BC464&gt;= Pieņēmumi!$BN$46,BC464&lt;Pieņēmumi!$BN$47), "Mikro",
IF(AND(BC464&gt;=Pieņēmumi!$BN$47,BC464&lt;Pieņēmumi!$BN$48), "Mazs",
IF(AND(BC464&gt;=Pieņēmumi!$BN$48,BC464&lt;Pieņēmumi!$BN$49), "Vidējs","Liels"))))</f>
        <v>Liels</v>
      </c>
      <c r="BE464" s="9">
        <f>IF(BD464="Mikro",Pieņēmumi!$BN$31*BB464*0.5,
IF(BD464="Mazs",Pieņēmumi!$BN$31*BB464,
IF(BD464="Vidējs",Pieņēmumi!$BN$32*BB464,
IF(BD464="Liels",Pieņēmumi!$BN$34*BB464,
0))))</f>
        <v>1.5873015873015872</v>
      </c>
      <c r="BF464" s="9">
        <f>IF(BD464="Mikro",Pieņēmumi!$BN$31*BB464*0.5,0)</f>
        <v>0</v>
      </c>
      <c r="BG464">
        <v>22</v>
      </c>
      <c r="BH464">
        <v>2</v>
      </c>
      <c r="BI464" s="2">
        <f t="shared" ref="BI464:BI475" si="374">BG464/BH464</f>
        <v>11</v>
      </c>
      <c r="BJ464" s="6">
        <f>ROUNDUP(IF($A464=1,BG464/Pieņēmumi!$BY$39,IF($A464=2,BG464/Pieņēmumi!$BY$40,IF($A464=3,BG464/Pieņēmumi!$BY$41,BG464/Pieņēmumi!$BY$42))),$BJ$10)</f>
        <v>1</v>
      </c>
      <c r="BK464" s="6">
        <f t="shared" si="363"/>
        <v>22</v>
      </c>
      <c r="BL464" s="6" t="str">
        <f>IF(AND(BK464&gt;=0,BK464&lt;Pieņēmumi!$BY$46),0,
IF(AND(BK464&gt;= Pieņēmumi!$BY$46,BK464&lt;Pieņēmumi!$BY$47), "Mikro",
IF(AND(BK464&gt;=Pieņēmumi!$BY$47,BK464&lt;Pieņēmumi!$BY$48), "Mazs",
IF(AND(BK464&gt;=Pieņēmumi!$BY$48,BK464&lt;Pieņēmumi!$BY$49), "Vidējs","Liels"))))</f>
        <v>Liels</v>
      </c>
      <c r="BM464" s="9">
        <f>IF(BL464="Mikro",Pieņēmumi!$BY$31*BJ464*0.5,
IF(BL464="Mazs",Pieņēmumi!$BY$31*BJ464,
IF(BL464="Vidējs",Pieņēmumi!$BY$32*BJ464,
IF(BL464="Liels",Pieņēmumi!$BY$34*BJ464,
0))))</f>
        <v>1.6594516594516593</v>
      </c>
      <c r="BN464" s="9">
        <f>IF(BL464="Mikro",Pieņēmumi!$BY$31*BJ464*0.5,0)</f>
        <v>0</v>
      </c>
      <c r="BO464">
        <v>18</v>
      </c>
      <c r="BP464">
        <v>2</v>
      </c>
      <c r="BQ464" s="2">
        <f t="shared" ref="BQ464:BQ472" si="375">BO464/BP464</f>
        <v>9</v>
      </c>
      <c r="BR464" s="6">
        <f>ROUNDUP(IF($A464=1,BO464/Pieņēmumi!$CJ$39,IF($A464=2,BO464/Pieņēmumi!$CJ$40,IF($A464=3,BO464/Pieņēmumi!$CJ$41,BO464/Pieņēmumi!$CJ$42))),$BR$10)</f>
        <v>1</v>
      </c>
      <c r="BS464" s="6">
        <f t="shared" si="364"/>
        <v>18</v>
      </c>
      <c r="BT464" s="6" t="str">
        <f>IF(AND(BS464&gt;=0,BS464&lt;Pieņēmumi!$CJ$46),0,
IF(AND(BS464&gt;= Pieņēmumi!$CJ$46,BS464&lt;Pieņēmumi!$CJ$47), "Mikro",
IF(AND(BS464&gt;=Pieņēmumi!$CJ$47,BS464&lt;Pieņēmumi!$CJ$48), "Mazs",
IF(AND(BS464&gt;=Pieņēmumi!$CJ$48,BS464&lt;Pieņēmumi!$CJ$49), "Vidējs","Liels"))))</f>
        <v>Vidējs</v>
      </c>
      <c r="BU464" s="9">
        <f>IF(BT464="Mikro",Pieņēmumi!$CJ$31*BR464*0.5,
IF(BT464="Mazs",Pieņēmumi!$CJ$31*BR464,
IF(BT464="Vidējs",Pieņēmumi!$CJ$32*BR464,
IF(BT464="Liels",Pieņēmumi!$CJ$34*BR464,
0))))</f>
        <v>1.2919896640826873</v>
      </c>
      <c r="BV464" s="9">
        <f>IF(BT464="Mikro",Pieņēmumi!$CJ$31*BR464*0.5,0)</f>
        <v>0</v>
      </c>
      <c r="BW464">
        <v>0</v>
      </c>
      <c r="BX464">
        <v>0</v>
      </c>
      <c r="BY464" s="2">
        <v>0</v>
      </c>
      <c r="BZ464" s="6">
        <f>ROUNDUP(IF($A464=1,BW464/Pieņēmumi!$CU$42,IF($A464=2,BW464/Pieņēmumi!$CU$43,IF($A464=3,BW464/Pieņēmumi!$CU$44,BW464/Pieņēmumi!$CU$45))),$CH$10)</f>
        <v>0</v>
      </c>
      <c r="CA464" s="6">
        <f t="shared" si="365"/>
        <v>0</v>
      </c>
      <c r="CB464" s="6">
        <f>IF(AND(CA464&gt;=0,CA464&lt;Pieņēmumi!$CU$49),0,
IF(AND(CA464&gt;=Pieņēmumi!$CU$49,CA464&lt;Pieņēmumi!$CU$50),"Mazs",
IF(AND(CA464&gt;=Pieņēmumi!$CU$50,CA464&lt;Pieņēmumi!$CU$51),"Vidējs","Liels")))</f>
        <v>0</v>
      </c>
      <c r="CC464" s="9">
        <f>IF(CB464="Mazs",Pieņēmumi!$CU$34*BZ464,IF(CB464="Vidējs",Pieņēmumi!$CU$35*BZ464,IF(CB464="Liels",Pieņēmumi!$CU$37*BZ464,0)))</f>
        <v>0</v>
      </c>
      <c r="CD464" s="9">
        <f>IF(CB464="Mazs",(Pieņēmumi!$CU$35-Pieņēmumi!$CU$34)*BZ464,0)</f>
        <v>0</v>
      </c>
      <c r="CE464">
        <v>0</v>
      </c>
      <c r="CF464">
        <v>0</v>
      </c>
      <c r="CG464" s="2">
        <v>0</v>
      </c>
      <c r="CH464" s="6">
        <f>ROUNDUP(IF($A464=1,CE464/Pieņēmumi!$DE$42,IF($A464=2,CE464/Pieņēmumi!$DE$43,IF($A464=3,CE464/Pieņēmumi!$DE$44,CE464/Pieņēmumi!$DE$45))),$CH$10)</f>
        <v>0</v>
      </c>
      <c r="CI464" s="6">
        <f t="shared" si="366"/>
        <v>0</v>
      </c>
      <c r="CJ464" s="6">
        <f>IF(AND(CI464&gt;=0,CI464&lt;Pieņēmumi!$DE$49),0,
IF(AND(CI464&gt;=Pieņēmumi!$DE$49,CI464&lt;Pieņēmumi!$DE$50),"Mazs",
IF(AND(CI464&gt;=Pieņēmumi!$DE$50,CI464&lt;Pieņēmumi!$DE$51),"Vidējs","Liels")))</f>
        <v>0</v>
      </c>
      <c r="CK464" s="9">
        <f>IF(CJ464="Mazs",Pieņēmumi!$DE$34*CH464,IF(CJ464="Vidējs",Pieņēmumi!$DE$35*CH464,IF(CJ464="Liels",Pieņēmumi!$DE$37*CH464,0)))</f>
        <v>0</v>
      </c>
      <c r="CL464" s="9">
        <f>IF(CJ464="Mazs",(Pieņēmumi!$DE$35-Pieņēmumi!$DE$34)*CH464,0)</f>
        <v>0</v>
      </c>
      <c r="CM464">
        <v>7</v>
      </c>
      <c r="CN464">
        <v>1</v>
      </c>
      <c r="CO464" s="2">
        <f>CM464/CN464</f>
        <v>7</v>
      </c>
      <c r="CP464" s="6">
        <f>ROUNDUP(IF($A464=1,CM464/Pieņēmumi!$DO$42,IF($A464=2,CM464/Pieņēmumi!$DO$43,IF($A464=3,CM464/Pieņēmumi!$DO$44,CM464/Pieņēmumi!$DO$45))),$CP$10)</f>
        <v>1</v>
      </c>
      <c r="CQ464" s="6">
        <f t="shared" si="367"/>
        <v>7</v>
      </c>
      <c r="CR464" s="6" t="str">
        <f>IF(AND(CQ464&gt;=0,CQ464&lt;Pieņēmumi!$DO$49),0,
IF(AND(CQ464&gt;=Pieņēmumi!$DO$49,CQ464&lt;Pieņēmumi!$DO$50),"Mazs",
IF(AND(CQ464&gt;=Pieņēmumi!$DO$50,CQ464&lt;Pieņēmumi!$DO$51),"Vidējs","Liels")))</f>
        <v>Mazs</v>
      </c>
      <c r="CS464" s="9">
        <f>IF(CR464="Mazs",Pieņēmumi!$DO$34*CP464,IF(CR464="Vidējs",Pieņēmumi!$DO$35*CP464,IF(CR464="Liels",Pieņēmumi!$DO$37*CP464,0)))</f>
        <v>1.151571739807034</v>
      </c>
      <c r="CT464" s="9">
        <f>IF(CR464="Mazs",(Pieņēmumi!$DO$35-Pieņēmumi!$DO$34)*CP464,0)</f>
        <v>0.23731714908185508</v>
      </c>
      <c r="CU464" s="6">
        <f t="shared" si="368"/>
        <v>197</v>
      </c>
      <c r="CV464" s="6">
        <f t="shared" si="369"/>
        <v>19</v>
      </c>
      <c r="CW464" s="2">
        <f t="shared" si="370"/>
        <v>10.368421052631579</v>
      </c>
      <c r="CX464" t="str">
        <f t="shared" si="371"/>
        <v>Vidējā</v>
      </c>
    </row>
    <row r="465" spans="1:102" x14ac:dyDescent="0.25">
      <c r="A465" s="5">
        <v>3</v>
      </c>
      <c r="B465" s="23">
        <v>0.22189149691314869</v>
      </c>
      <c r="C465">
        <v>29</v>
      </c>
      <c r="D465">
        <v>2</v>
      </c>
      <c r="E465" s="2">
        <f t="shared" si="343"/>
        <v>14.5</v>
      </c>
      <c r="F465" s="6">
        <f>ROUNDUP(IF($A465=1,C465/Pieņēmumi!$B$39,IF($A465=2,C465/Pieņēmumi!$B$40,IF($A465=3,C465/Pieņēmumi!$B$41,C465/Pieņēmumi!$B$42))),$F$10)</f>
        <v>2</v>
      </c>
      <c r="G465" s="6">
        <f t="shared" si="355"/>
        <v>14.5</v>
      </c>
      <c r="H465" s="6" t="str">
        <f>IF(AND(G465&gt;=0,G465&lt;Pieņēmumi!$B$46),0,
IF(AND(G465&gt;= Pieņēmumi!$B$46,G465&lt;Pieņēmumi!$B$47), "Mikro",
IF(AND(G465&gt;=Pieņēmumi!$B$47,G465&lt;Pieņēmumi!$B$48), "Mazs",
IF(AND(G465&gt;=Pieņēmumi!$B$48,G465&lt;Pieņēmumi!$B$49), "Vidējs","Liels"))))</f>
        <v>Vidējs</v>
      </c>
      <c r="I465" s="9">
        <f>IF(H465="Mikro",Pieņēmumi!$B$31*F465*0.5,
IF(H465="Mazs",Pieņēmumi!$B$31*F465,
IF(H465="Vidējs",Pieņēmumi!$B$32*F465,
IF(H465="Liels",Pieņēmumi!$B$34*F465,
0))))</f>
        <v>1.614987080103359</v>
      </c>
      <c r="J465" s="9">
        <f>IF(H465="Mikro",Pieņēmumi!$B$31*F465*0.5,0)</f>
        <v>0</v>
      </c>
      <c r="K465">
        <v>21</v>
      </c>
      <c r="L465">
        <v>1</v>
      </c>
      <c r="M465" s="2">
        <f t="shared" si="349"/>
        <v>21</v>
      </c>
      <c r="N465" s="6">
        <f>ROUNDUP(IF($A465=1,K465/Pieņēmumi!$L$39,IF($A465=2,K465/Pieņēmumi!$L$40,IF($A465=3,K465/Pieņēmumi!$L$41,K465/Pieņēmumi!$L$42))),$N$10)</f>
        <v>2</v>
      </c>
      <c r="O465" s="6">
        <f t="shared" si="356"/>
        <v>10.5</v>
      </c>
      <c r="P465" s="6" t="str">
        <f>IF(AND(O465&gt;=0,O465&lt;Pieņēmumi!$L$46),0,
IF(AND(O465&gt;= Pieņēmumi!$L$46,O465&lt;Pieņēmumi!$L$47), "Mikro",
IF(AND(O465&gt;=Pieņēmumi!$L$47,O465&lt;Pieņēmumi!$L$48), "Mazs",
IF(AND(O465&gt;=Pieņēmumi!$L$48,O465&lt;Pieņēmumi!$L$49), "Vidējs","Liels"))))</f>
        <v>Mazs</v>
      </c>
      <c r="Q465" s="9">
        <f>IF(P465="Mikro",Pieņēmumi!$L$31*N465*0.5,
IF(P465="Mazs",Pieņēmumi!$L$31*N465,
IF(P465="Vidējs",Pieņēmumi!$L$32*N465,
IF(P465="Liels",Pieņēmumi!$L$34*N465,
0))))</f>
        <v>1.4939309056956116</v>
      </c>
      <c r="R465" s="9">
        <f>IF(P465="Mikro",Pieņēmumi!$L$31*N465*0.5,0)</f>
        <v>0</v>
      </c>
      <c r="S465">
        <v>18</v>
      </c>
      <c r="T465">
        <v>1</v>
      </c>
      <c r="U465" s="2">
        <f t="shared" si="345"/>
        <v>18</v>
      </c>
      <c r="V465" s="6">
        <f>ROUNDUP(IF($A465=1,S465/Pieņēmumi!$V$39,IF($A465=2,S465/Pieņēmumi!$V$40,IF($A465=3,S465/Pieņēmumi!$V$41,S465/Pieņēmumi!$V$42))),$V$10)</f>
        <v>1</v>
      </c>
      <c r="W465" s="6">
        <f t="shared" si="357"/>
        <v>18</v>
      </c>
      <c r="X465" s="6" t="str">
        <f>IF(AND(W465&gt;=0,W465&lt;Pieņēmumi!$V$46),0,
IF(AND(W465&gt;= Pieņēmumi!$V$46,W465&lt;Pieņēmumi!$V$47), "Mikro",
IF(AND(W465&gt;=Pieņēmumi!$V$47,W465&lt;Pieņēmumi!$V$48), "Mazs",
IF(AND(W465&gt;=Pieņēmumi!$V$48,W465&lt;Pieņēmumi!$V$49), "Vidējs","Liels"))))</f>
        <v>Vidējs</v>
      </c>
      <c r="Y465" s="9">
        <f>IF(X465="Mikro",Pieņēmumi!$V$31*V465*0.5,
IF(X465="Mazs",Pieņēmumi!$V$31*V465,
IF(X465="Vidējs",Pieņēmumi!$V$32*V465,
IF(X465="Liels",Pieņēmumi!$V$34*V465,
0))))</f>
        <v>0.87209302325581406</v>
      </c>
      <c r="Z465" s="9">
        <f>IF(X465="Mikro",Pieņēmumi!$V$31*V465*0.5,0)</f>
        <v>0</v>
      </c>
      <c r="AA465">
        <v>20</v>
      </c>
      <c r="AB465">
        <v>1</v>
      </c>
      <c r="AC465" s="2">
        <f t="shared" si="358"/>
        <v>20</v>
      </c>
      <c r="AD465" s="6">
        <f>ROUNDUP(IF($A465=1,AA465/Pieņēmumi!$AF$39,IF($A465=2,AA465/Pieņēmumi!$AF$40,IF($A465=3,AA465/Pieņēmumi!$AF$41,AA465/Pieņēmumi!$AF$42))),$AD$10)</f>
        <v>1</v>
      </c>
      <c r="AE465" s="6">
        <f t="shared" si="359"/>
        <v>20</v>
      </c>
      <c r="AF465" s="6" t="str">
        <f>IF(AND(AE465&gt;=0,AE465&lt;Pieņēmumi!$AF$46),0,
IF(AND(AE465&gt;= Pieņēmumi!$AF$46,AE465&lt;Pieņēmumi!$AF$47), "Mikro",
IF(AND(AE465&gt;=Pieņēmumi!$AF$47,AE465&lt;Pieņēmumi!$AF$48), "Mazs",
IF(AND(AE465&gt;=Pieņēmumi!$AF$48,AE465&lt;Pieņēmumi!$AF$49), "Vidējs","Liels"))))</f>
        <v>Vidējs</v>
      </c>
      <c r="AG465" s="9">
        <f>IF(AF465="Mikro",Pieņēmumi!$AF$31*AD465*0.5,
IF(AF465="Mazs",Pieņēmumi!$AF$31*AD465,
IF(AF465="Vidējs",Pieņēmumi!$AF$32*AD465,
IF(AF465="Liels",Pieņēmumi!$AF$34*AD465,
0))))</f>
        <v>1.03359173126615</v>
      </c>
      <c r="AH465" s="9">
        <f>IF(AF465="Mikro",Pieņēmumi!$AF$31*AD465*0.5,0)</f>
        <v>0</v>
      </c>
      <c r="AI465">
        <v>18</v>
      </c>
      <c r="AJ465">
        <v>1</v>
      </c>
      <c r="AK465" s="2">
        <f t="shared" si="372"/>
        <v>18</v>
      </c>
      <c r="AL465" s="6">
        <f>ROUNDUP(IF($A465=1,AI465/Pieņēmumi!$AR$39,IF($A465=2,AI465/Pieņēmumi!$AR$40,IF($A465=3,AI465/Pieņēmumi!$AR$41,AI465/Pieņēmumi!$AR$42))),$AL$10)</f>
        <v>1</v>
      </c>
      <c r="AM465" s="6">
        <f t="shared" si="360"/>
        <v>18</v>
      </c>
      <c r="AN465" s="6" t="str">
        <f>IF(AND(AM465&gt;=0,AM465&lt;Pieņēmumi!$AR$46),0,
IF(AND(AM465&gt;= Pieņēmumi!$AR$46,AM465&lt;Pieņēmumi!$AR$47), "Mikro",
IF(AND(AM465&gt;=Pieņēmumi!$AR$47,AM465&lt;Pieņēmumi!$AR$48), "Mazs",
IF(AND(AM465&gt;=Pieņēmumi!$AR$48,AM465&lt;Pieņēmumi!$AR$49), "Vidējs","Liels"))))</f>
        <v>Vidējs</v>
      </c>
      <c r="AO465" s="9">
        <f>IF(AN465="Mikro",Pieņēmumi!$AR$31*AL465*0.5,
IF(AN465="Mazs",Pieņēmumi!$AR$31*AL465,
IF(AN465="Vidējs",Pieņēmumi!$AR$32*AL465,
IF(AN465="Liels",Pieņēmumi!$AR$34*AL465,
0))))</f>
        <v>1.0981912144702843</v>
      </c>
      <c r="AP465" s="9">
        <f>IF(AN465="Mikro",Pieņēmumi!$AR$31*AL465*0.5,0)</f>
        <v>0</v>
      </c>
      <c r="AQ465">
        <v>16</v>
      </c>
      <c r="AR465">
        <v>1</v>
      </c>
      <c r="AS465" s="2">
        <f t="shared" si="350"/>
        <v>16</v>
      </c>
      <c r="AT465" s="6">
        <f>ROUNDUP(IF($A465=1,AQ465/Pieņēmumi!$BC$39,IF($A465=2,AQ465/Pieņēmumi!$BC$40,IF($A465=3,AQ465/Pieņēmumi!$BC$41,AQ465/Pieņēmumi!$BC$42))),$AT$10)</f>
        <v>1</v>
      </c>
      <c r="AU465" s="6">
        <f t="shared" si="361"/>
        <v>16</v>
      </c>
      <c r="AV465" s="6" t="str">
        <f>IF(AND(AU465&gt;=0,AU465&lt;Pieņēmumi!$BC$46),0,
IF(AND(AU465&gt;= Pieņēmumi!$BC$46,AU465&lt;Pieņēmumi!$BC$47), "Mikro",
IF(AND(AU465&gt;=Pieņēmumi!$BC$47,AU465&lt;Pieņēmumi!$BC$48), "Mazs",
IF(AND(AU465&gt;=Pieņēmumi!$BC$48,AU465&lt;Pieņēmumi!$BC$49), "Vidējs","Liels"))))</f>
        <v>Vidējs</v>
      </c>
      <c r="AW465" s="9">
        <f>IF(AV465="Mikro",Pieņēmumi!$BC$31*AT465*0.5,
IF(AV465="Mazs",Pieņēmumi!$BC$31*AT465,
IF(AV465="Vidējs",Pieņēmumi!$BC$32*AT465,
IF(AV465="Liels",Pieņēmumi!$BC$34*AT465,
0))))</f>
        <v>1.1627906976744187</v>
      </c>
      <c r="AX465" s="9">
        <f>IF(AV465="Mikro",Pieņēmumi!$BC$31*AT465*0.5,0)</f>
        <v>0</v>
      </c>
      <c r="AY465">
        <v>18</v>
      </c>
      <c r="AZ465">
        <v>1</v>
      </c>
      <c r="BA465" s="2">
        <f t="shared" si="373"/>
        <v>18</v>
      </c>
      <c r="BB465" s="6">
        <f>ROUNDUP(IF($A465=1,AY465/Pieņēmumi!$BN$39,IF($A465=2,AY465/Pieņēmumi!$BN$40,IF($A465=3,AY465/Pieņēmumi!$BN$41,AY465/Pieņēmumi!$BN$42))),$BB$10)</f>
        <v>1</v>
      </c>
      <c r="BC465" s="6">
        <f t="shared" si="362"/>
        <v>18</v>
      </c>
      <c r="BD465" s="6" t="str">
        <f>IF(AND(BC465&gt;=0,BC465&lt;Pieņēmumi!$BN$46),0,
IF(AND(BC465&gt;= Pieņēmumi!$BN$46,BC465&lt;Pieņēmumi!$BN$47), "Mikro",
IF(AND(BC465&gt;=Pieņēmumi!$BN$47,BC465&lt;Pieņēmumi!$BN$48), "Mazs",
IF(AND(BC465&gt;=Pieņēmumi!$BN$48,BC465&lt;Pieņēmumi!$BN$49), "Vidējs","Liels"))))</f>
        <v>Vidējs</v>
      </c>
      <c r="BE465" s="9">
        <f>IF(BD465="Mikro",Pieņēmumi!$BN$31*BB465*0.5,
IF(BD465="Mazs",Pieņēmumi!$BN$31*BB465,
IF(BD465="Vidējs",Pieņēmumi!$BN$32*BB465,
IF(BD465="Liels",Pieņēmumi!$BN$34*BB465,
0))))</f>
        <v>1.227390180878553</v>
      </c>
      <c r="BF465" s="9">
        <f>IF(BD465="Mikro",Pieņēmumi!$BN$31*BB465*0.5,0)</f>
        <v>0</v>
      </c>
      <c r="BG465">
        <v>18</v>
      </c>
      <c r="BH465">
        <v>1</v>
      </c>
      <c r="BI465" s="2">
        <f t="shared" si="374"/>
        <v>18</v>
      </c>
      <c r="BJ465" s="6">
        <f>ROUNDUP(IF($A465=1,BG465/Pieņēmumi!$BY$39,IF($A465=2,BG465/Pieņēmumi!$BY$40,IF($A465=3,BG465/Pieņēmumi!$BY$41,BG465/Pieņēmumi!$BY$42))),$BJ$10)</f>
        <v>1</v>
      </c>
      <c r="BK465" s="6">
        <f t="shared" si="363"/>
        <v>18</v>
      </c>
      <c r="BL465" s="6" t="str">
        <f>IF(AND(BK465&gt;=0,BK465&lt;Pieņēmumi!$BY$46),0,
IF(AND(BK465&gt;= Pieņēmumi!$BY$46,BK465&lt;Pieņēmumi!$BY$47), "Mikro",
IF(AND(BK465&gt;=Pieņēmumi!$BY$47,BK465&lt;Pieņēmumi!$BY$48), "Mazs",
IF(AND(BK465&gt;=Pieņēmumi!$BY$48,BK465&lt;Pieņēmumi!$BY$49), "Vidējs","Liels"))))</f>
        <v>Vidējs</v>
      </c>
      <c r="BM465" s="9">
        <f>IF(BL465="Mikro",Pieņēmumi!$BY$31*BJ465*0.5,
IF(BL465="Mazs",Pieņēmumi!$BY$31*BJ465,
IF(BL465="Vidējs",Pieņēmumi!$BY$32*BJ465,
IF(BL465="Liels",Pieņēmumi!$BY$34*BJ465,
0))))</f>
        <v>1.2919896640826873</v>
      </c>
      <c r="BN465" s="9">
        <f>IF(BL465="Mikro",Pieņēmumi!$BY$31*BJ465*0.5,0)</f>
        <v>0</v>
      </c>
      <c r="BO465">
        <v>22</v>
      </c>
      <c r="BP465">
        <v>1</v>
      </c>
      <c r="BQ465" s="2">
        <f t="shared" si="375"/>
        <v>22</v>
      </c>
      <c r="BR465" s="6">
        <f>ROUNDUP(IF($A465=1,BO465/Pieņēmumi!$CJ$39,IF($A465=2,BO465/Pieņēmumi!$CJ$40,IF($A465=3,BO465/Pieņēmumi!$CJ$41,BO465/Pieņēmumi!$CJ$42))),$BR$10)</f>
        <v>1</v>
      </c>
      <c r="BS465" s="6">
        <f t="shared" si="364"/>
        <v>22</v>
      </c>
      <c r="BT465" s="6" t="str">
        <f>IF(AND(BS465&gt;=0,BS465&lt;Pieņēmumi!$CJ$46),0,
IF(AND(BS465&gt;= Pieņēmumi!$CJ$46,BS465&lt;Pieņēmumi!$CJ$47), "Mikro",
IF(AND(BS465&gt;=Pieņēmumi!$CJ$47,BS465&lt;Pieņēmumi!$CJ$48), "Mazs",
IF(AND(BS465&gt;=Pieņēmumi!$CJ$48,BS465&lt;Pieņēmumi!$CJ$49), "Vidējs","Liels"))))</f>
        <v>Liels</v>
      </c>
      <c r="BU465" s="9">
        <f>IF(BT465="Mikro",Pieņēmumi!$CJ$31*BR465*0.5,
IF(BT465="Mazs",Pieņēmumi!$CJ$31*BR465,
IF(BT465="Vidējs",Pieņēmumi!$CJ$32*BR465,
IF(BT465="Liels",Pieņēmumi!$CJ$34*BR465,
0))))</f>
        <v>1.6955266955266954</v>
      </c>
      <c r="BV465" s="9">
        <f>IF(BT465="Mikro",Pieņēmumi!$CJ$31*BR465*0.5,0)</f>
        <v>0</v>
      </c>
      <c r="BW465">
        <v>6</v>
      </c>
      <c r="BX465">
        <v>1</v>
      </c>
      <c r="BY465" s="2">
        <f>BW465/BX465</f>
        <v>6</v>
      </c>
      <c r="BZ465" s="6">
        <f>ROUNDUP(IF($A465=1,BW465/Pieņēmumi!$CU$42,IF($A465=2,BW465/Pieņēmumi!$CU$43,IF($A465=3,BW465/Pieņēmumi!$CU$44,BW465/Pieņēmumi!$CU$45))),$CH$10)</f>
        <v>1</v>
      </c>
      <c r="CA465" s="6">
        <f t="shared" si="365"/>
        <v>6</v>
      </c>
      <c r="CB465" s="6" t="str">
        <f>IF(AND(CA465&gt;=0,CA465&lt;Pieņēmumi!$CU$49),0,
IF(AND(CA465&gt;=Pieņēmumi!$CU$49,CA465&lt;Pieņēmumi!$CU$50),"Mazs",
IF(AND(CA465&gt;=Pieņēmumi!$CU$50,CA465&lt;Pieņēmumi!$CU$51),"Vidējs","Liels")))</f>
        <v>Mazs</v>
      </c>
      <c r="CC465" s="9">
        <f>IF(CB465="Mazs",Pieņēmumi!$CU$34*BZ465,IF(CB465="Vidējs",Pieņēmumi!$CU$35*BZ465,IF(CB465="Liels",Pieņēmumi!$CU$37*BZ465,0)))</f>
        <v>1.151571739807034</v>
      </c>
      <c r="CD465" s="9">
        <f>IF(CB465="Mazs",(Pieņēmumi!$CU$35-Pieņēmumi!$CU$34)*BZ465,0)</f>
        <v>0.23731714908185508</v>
      </c>
      <c r="CE465">
        <v>14</v>
      </c>
      <c r="CF465">
        <v>1</v>
      </c>
      <c r="CG465" s="2">
        <f>CE465/CF465</f>
        <v>14</v>
      </c>
      <c r="CH465" s="6">
        <f>ROUNDUP(IF($A465=1,CE465/Pieņēmumi!$DE$42,IF($A465=2,CE465/Pieņēmumi!$DE$43,IF($A465=3,CE465/Pieņēmumi!$DE$44,CE465/Pieņēmumi!$DE$45))),$CH$10)</f>
        <v>1</v>
      </c>
      <c r="CI465" s="6">
        <f t="shared" si="366"/>
        <v>14</v>
      </c>
      <c r="CJ465" s="6" t="str">
        <f>IF(AND(CI465&gt;=0,CI465&lt;Pieņēmumi!$DE$49),0,
IF(AND(CI465&gt;=Pieņēmumi!$DE$49,CI465&lt;Pieņēmumi!$DE$50),"Mazs",
IF(AND(CI465&gt;=Pieņēmumi!$DE$50,CI465&lt;Pieņēmumi!$DE$51),"Vidējs","Liels")))</f>
        <v>Vidējs</v>
      </c>
      <c r="CK465" s="9">
        <f>IF(CJ465="Mazs",Pieņēmumi!$DE$34*CH465,IF(CJ465="Vidējs",Pieņēmumi!$DE$35*CH465,IF(CJ465="Liels",Pieņēmumi!$DE$37*CH465,0)))</f>
        <v>1.3888888888888891</v>
      </c>
      <c r="CL465" s="9">
        <f>IF(CJ465="Mazs",(Pieņēmumi!$DE$35-Pieņēmumi!$DE$34)*CH465,0)</f>
        <v>0</v>
      </c>
      <c r="CM465">
        <v>12</v>
      </c>
      <c r="CN465">
        <v>1</v>
      </c>
      <c r="CO465" s="2">
        <f>CM465/CN465</f>
        <v>12</v>
      </c>
      <c r="CP465" s="6">
        <f>ROUNDUP(IF($A465=1,CM465/Pieņēmumi!$DO$42,IF($A465=2,CM465/Pieņēmumi!$DO$43,IF($A465=3,CM465/Pieņēmumi!$DO$44,CM465/Pieņēmumi!$DO$45))),$CP$10)</f>
        <v>1</v>
      </c>
      <c r="CQ465" s="6">
        <f t="shared" si="367"/>
        <v>12</v>
      </c>
      <c r="CR465" s="6" t="str">
        <f>IF(AND(CQ465&gt;=0,CQ465&lt;Pieņēmumi!$DO$49),0,
IF(AND(CQ465&gt;=Pieņēmumi!$DO$49,CQ465&lt;Pieņēmumi!$DO$50),"Mazs",
IF(AND(CQ465&gt;=Pieņēmumi!$DO$50,CQ465&lt;Pieņēmumi!$DO$51),"Vidējs","Liels")))</f>
        <v>Vidējs</v>
      </c>
      <c r="CS465" s="9">
        <f>IF(CR465="Mazs",Pieņēmumi!$DO$34*CP465,IF(CR465="Vidējs",Pieņēmumi!$DO$35*CP465,IF(CR465="Liels",Pieņēmumi!$DO$37*CP465,0)))</f>
        <v>1.3888888888888891</v>
      </c>
      <c r="CT465" s="9">
        <f>IF(CR465="Mazs",(Pieņēmumi!$DO$35-Pieņēmumi!$DO$34)*CP465,0)</f>
        <v>0</v>
      </c>
      <c r="CU465" s="6">
        <f t="shared" si="368"/>
        <v>212</v>
      </c>
      <c r="CV465" s="6">
        <f t="shared" si="369"/>
        <v>13</v>
      </c>
      <c r="CW465" s="2">
        <f t="shared" si="370"/>
        <v>16.307692307692307</v>
      </c>
      <c r="CX465" t="str">
        <f t="shared" si="371"/>
        <v>Vidējā</v>
      </c>
    </row>
    <row r="466" spans="1:102" x14ac:dyDescent="0.25">
      <c r="A466" s="5">
        <v>3</v>
      </c>
      <c r="B466" s="23">
        <v>0.21924093078601747</v>
      </c>
      <c r="C466">
        <v>9</v>
      </c>
      <c r="D466">
        <v>1</v>
      </c>
      <c r="E466" s="2">
        <f t="shared" si="343"/>
        <v>9</v>
      </c>
      <c r="F466" s="6">
        <f>ROUNDUP(IF($A466=1,C466/Pieņēmumi!$B$39,IF($A466=2,C466/Pieņēmumi!$B$40,IF($A466=3,C466/Pieņēmumi!$B$41,C466/Pieņēmumi!$B$42))),$F$10)</f>
        <v>1</v>
      </c>
      <c r="G466" s="6">
        <f t="shared" si="355"/>
        <v>9</v>
      </c>
      <c r="H466" s="6" t="str">
        <f>IF(AND(G466&gt;=0,G466&lt;Pieņēmumi!$B$46),0,
IF(AND(G466&gt;= Pieņēmumi!$B$46,G466&lt;Pieņēmumi!$B$47), "Mikro",
IF(AND(G466&gt;=Pieņēmumi!$B$47,G466&lt;Pieņēmumi!$B$48), "Mazs",
IF(AND(G466&gt;=Pieņēmumi!$B$48,G466&lt;Pieņēmumi!$B$49), "Vidējs","Liels"))))</f>
        <v>Mazs</v>
      </c>
      <c r="I466" s="9">
        <f>IF(H466="Mikro",Pieņēmumi!$B$31*F466*0.5,
IF(H466="Mazs",Pieņēmumi!$B$31*F466,
IF(H466="Vidējs",Pieņēmumi!$B$32*F466,
IF(H466="Liels",Pieņēmumi!$B$34*F466,
0))))</f>
        <v>0.71584189231248063</v>
      </c>
      <c r="J466" s="9">
        <f>IF(H466="Mikro",Pieņēmumi!$B$31*F466*0.5,0)</f>
        <v>0</v>
      </c>
      <c r="K466">
        <v>14</v>
      </c>
      <c r="L466">
        <v>1</v>
      </c>
      <c r="M466" s="2">
        <f t="shared" si="349"/>
        <v>14</v>
      </c>
      <c r="N466" s="6">
        <f>ROUNDUP(IF($A466=1,K466/Pieņēmumi!$L$39,IF($A466=2,K466/Pieņēmumi!$L$40,IF($A466=3,K466/Pieņēmumi!$L$41,K466/Pieņēmumi!$L$42))),$N$10)</f>
        <v>1</v>
      </c>
      <c r="O466" s="6">
        <f t="shared" si="356"/>
        <v>14</v>
      </c>
      <c r="P466" s="6" t="str">
        <f>IF(AND(O466&gt;=0,O466&lt;Pieņēmumi!$L$46),0,
IF(AND(O466&gt;= Pieņēmumi!$L$46,O466&lt;Pieņēmumi!$L$47), "Mikro",
IF(AND(O466&gt;=Pieņēmumi!$L$47,O466&lt;Pieņēmumi!$L$48), "Mazs",
IF(AND(O466&gt;=Pieņēmumi!$L$48,O466&lt;Pieņēmumi!$L$49), "Vidējs","Liels"))))</f>
        <v>Vidējs</v>
      </c>
      <c r="Q466" s="9">
        <f>IF(P466="Mikro",Pieņēmumi!$L$31*N466*0.5,
IF(P466="Mazs",Pieņēmumi!$L$31*N466,
IF(P466="Vidējs",Pieņēmumi!$L$32*N466,
IF(P466="Liels",Pieņēmumi!$L$34*N466,
0))))</f>
        <v>0.83979328165374689</v>
      </c>
      <c r="R466" s="9">
        <f>IF(P466="Mikro",Pieņēmumi!$L$31*N466*0.5,0)</f>
        <v>0</v>
      </c>
      <c r="S466">
        <v>6</v>
      </c>
      <c r="T466">
        <v>1</v>
      </c>
      <c r="U466" s="2">
        <f t="shared" si="345"/>
        <v>6</v>
      </c>
      <c r="V466" s="6">
        <f>ROUNDUP(IF($A466=1,S466/Pieņēmumi!$V$39,IF($A466=2,S466/Pieņēmumi!$V$40,IF($A466=3,S466/Pieņēmumi!$V$41,S466/Pieņēmumi!$V$42))),$V$10)</f>
        <v>1</v>
      </c>
      <c r="W466" s="6">
        <f t="shared" si="357"/>
        <v>6</v>
      </c>
      <c r="X466" s="6" t="str">
        <f>IF(AND(W466&gt;=0,W466&lt;Pieņēmumi!$V$46),0,
IF(AND(W466&gt;= Pieņēmumi!$V$46,W466&lt;Pieņēmumi!$V$47), "Mikro",
IF(AND(W466&gt;=Pieņēmumi!$V$47,W466&lt;Pieņēmumi!$V$48), "Mazs",
IF(AND(W466&gt;=Pieņēmumi!$V$48,W466&lt;Pieņēmumi!$V$49), "Vidējs","Liels"))))</f>
        <v>Mikro</v>
      </c>
      <c r="Y466" s="9">
        <f>IF(X466="Mikro",Pieņēmumi!$V$31*V466*0.5,
IF(X466="Mazs",Pieņēmumi!$V$31*V466,
IF(X466="Vidējs",Pieņēmumi!$V$32*V466,
IF(X466="Liels",Pieņēmumi!$V$34*V466,
0))))</f>
        <v>0.38904450669156554</v>
      </c>
      <c r="Z466" s="9">
        <f>IF(X466="Mikro",Pieņēmumi!$V$31*V466*0.5,0)</f>
        <v>0.38904450669156554</v>
      </c>
      <c r="AA466">
        <v>11</v>
      </c>
      <c r="AB466">
        <v>1</v>
      </c>
      <c r="AC466" s="2">
        <f t="shared" si="358"/>
        <v>11</v>
      </c>
      <c r="AD466" s="6">
        <f>ROUNDUP(IF($A466=1,AA466/Pieņēmumi!$AF$39,IF($A466=2,AA466/Pieņēmumi!$AF$40,IF($A466=3,AA466/Pieņēmumi!$AF$41,AA466/Pieņēmumi!$AF$42))),$AD$10)</f>
        <v>1</v>
      </c>
      <c r="AE466" s="6">
        <f t="shared" si="359"/>
        <v>11</v>
      </c>
      <c r="AF466" s="6" t="str">
        <f>IF(AND(AE466&gt;=0,AE466&lt;Pieņēmumi!$AF$46),0,
IF(AND(AE466&gt;= Pieņēmumi!$AF$46,AE466&lt;Pieņēmumi!$AF$47), "Mikro",
IF(AND(AE466&gt;=Pieņēmumi!$AF$47,AE466&lt;Pieņēmumi!$AF$48), "Mazs",
IF(AND(AE466&gt;=Pieņēmumi!$AF$48,AE466&lt;Pieņēmumi!$AF$49), "Vidējs","Liels"))))</f>
        <v>Mazs</v>
      </c>
      <c r="AG466" s="9">
        <f>IF(AF466="Mikro",Pieņēmumi!$AF$31*AD466*0.5,
IF(AF466="Mazs",Pieņēmumi!$AF$31*AD466,
IF(AF466="Vidējs",Pieņēmumi!$AF$32*AD466,
IF(AF466="Liels",Pieņēmumi!$AF$34*AD466,
0))))</f>
        <v>0.84033613445378152</v>
      </c>
      <c r="AH466" s="9">
        <f>IF(AF466="Mikro",Pieņēmumi!$AF$31*AD466*0.5,0)</f>
        <v>0</v>
      </c>
      <c r="AI466">
        <v>9</v>
      </c>
      <c r="AJ466">
        <v>1</v>
      </c>
      <c r="AK466" s="2">
        <f t="shared" si="372"/>
        <v>9</v>
      </c>
      <c r="AL466" s="6">
        <f>ROUNDUP(IF($A466=1,AI466/Pieņēmumi!$AR$39,IF($A466=2,AI466/Pieņēmumi!$AR$40,IF($A466=3,AI466/Pieņēmumi!$AR$41,AI466/Pieņēmumi!$AR$42))),$AL$10)</f>
        <v>1</v>
      </c>
      <c r="AM466" s="6">
        <f t="shared" si="360"/>
        <v>9</v>
      </c>
      <c r="AN466" s="6" t="str">
        <f>IF(AND(AM466&gt;=0,AM466&lt;Pieņēmumi!$AR$46),0,
IF(AND(AM466&gt;= Pieņēmumi!$AR$46,AM466&lt;Pieņēmumi!$AR$47), "Mikro",
IF(AND(AM466&gt;=Pieņēmumi!$AR$47,AM466&lt;Pieņēmumi!$AR$48), "Mazs",
IF(AND(AM466&gt;=Pieņēmumi!$AR$48,AM466&lt;Pieņēmumi!$AR$49), "Vidējs","Liels"))))</f>
        <v>Mazs</v>
      </c>
      <c r="AO466" s="9">
        <f>IF(AN466="Mikro",Pieņēmumi!$AR$31*AL466*0.5,
IF(AN466="Mazs",Pieņēmumi!$AR$31*AL466,
IF(AN466="Vidējs",Pieņēmumi!$AR$32*AL466,
IF(AN466="Liels",Pieņēmumi!$AR$34*AL466,
0))))</f>
        <v>0.90258325552443208</v>
      </c>
      <c r="AP466" s="9">
        <f>IF(AN466="Mikro",Pieņēmumi!$AR$31*AL466*0.5,0)</f>
        <v>0</v>
      </c>
      <c r="AQ466">
        <v>12</v>
      </c>
      <c r="AR466">
        <v>1</v>
      </c>
      <c r="AS466" s="2">
        <f t="shared" si="350"/>
        <v>12</v>
      </c>
      <c r="AT466" s="6">
        <f>ROUNDUP(IF($A466=1,AQ466/Pieņēmumi!$BC$39,IF($A466=2,AQ466/Pieņēmumi!$BC$40,IF($A466=3,AQ466/Pieņēmumi!$BC$41,AQ466/Pieņēmumi!$BC$42))),$AT$10)</f>
        <v>1</v>
      </c>
      <c r="AU466" s="6">
        <f t="shared" si="361"/>
        <v>12</v>
      </c>
      <c r="AV466" s="6" t="str">
        <f>IF(AND(AU466&gt;=0,AU466&lt;Pieņēmumi!$BC$46),0,
IF(AND(AU466&gt;= Pieņēmumi!$BC$46,AU466&lt;Pieņēmumi!$BC$47), "Mikro",
IF(AND(AU466&gt;=Pieņēmumi!$BC$47,AU466&lt;Pieņēmumi!$BC$48), "Mazs",
IF(AND(AU466&gt;=Pieņēmumi!$BC$48,AU466&lt;Pieņēmumi!$BC$49), "Vidējs","Liels"))))</f>
        <v>Vidējs</v>
      </c>
      <c r="AW466" s="9">
        <f>IF(AV466="Mikro",Pieņēmumi!$BC$31*AT466*0.5,
IF(AV466="Mazs",Pieņēmumi!$BC$31*AT466,
IF(AV466="Vidējs",Pieņēmumi!$BC$32*AT466,
IF(AV466="Liels",Pieņēmumi!$BC$34*AT466,
0))))</f>
        <v>1.1627906976744187</v>
      </c>
      <c r="AX466" s="9">
        <f>IF(AV466="Mikro",Pieņēmumi!$BC$31*AT466*0.5,0)</f>
        <v>0</v>
      </c>
      <c r="AY466">
        <v>17</v>
      </c>
      <c r="AZ466">
        <v>1</v>
      </c>
      <c r="BA466" s="2">
        <f t="shared" si="373"/>
        <v>17</v>
      </c>
      <c r="BB466" s="6">
        <f>ROUNDUP(IF($A466=1,AY466/Pieņēmumi!$BN$39,IF($A466=2,AY466/Pieņēmumi!$BN$40,IF($A466=3,AY466/Pieņēmumi!$BN$41,AY466/Pieņēmumi!$BN$42))),$BB$10)</f>
        <v>1</v>
      </c>
      <c r="BC466" s="6">
        <f t="shared" si="362"/>
        <v>17</v>
      </c>
      <c r="BD466" s="6" t="str">
        <f>IF(AND(BC466&gt;=0,BC466&lt;Pieņēmumi!$BN$46),0,
IF(AND(BC466&gt;= Pieņēmumi!$BN$46,BC466&lt;Pieņēmumi!$BN$47), "Mikro",
IF(AND(BC466&gt;=Pieņēmumi!$BN$47,BC466&lt;Pieņēmumi!$BN$48), "Mazs",
IF(AND(BC466&gt;=Pieņēmumi!$BN$48,BC466&lt;Pieņēmumi!$BN$49), "Vidējs","Liels"))))</f>
        <v>Vidējs</v>
      </c>
      <c r="BE466" s="9">
        <f>IF(BD466="Mikro",Pieņēmumi!$BN$31*BB466*0.5,
IF(BD466="Mazs",Pieņēmumi!$BN$31*BB466,
IF(BD466="Vidējs",Pieņēmumi!$BN$32*BB466,
IF(BD466="Liels",Pieņēmumi!$BN$34*BB466,
0))))</f>
        <v>1.227390180878553</v>
      </c>
      <c r="BF466" s="9">
        <f>IF(BD466="Mikro",Pieņēmumi!$BN$31*BB466*0.5,0)</f>
        <v>0</v>
      </c>
      <c r="BG466">
        <v>10</v>
      </c>
      <c r="BH466">
        <v>1</v>
      </c>
      <c r="BI466" s="2">
        <f t="shared" si="374"/>
        <v>10</v>
      </c>
      <c r="BJ466" s="6">
        <f>ROUNDUP(IF($A466=1,BG466/Pieņēmumi!$BY$39,IF($A466=2,BG466/Pieņēmumi!$BY$40,IF($A466=3,BG466/Pieņēmumi!$BY$41,BG466/Pieņēmumi!$BY$42))),$BJ$10)</f>
        <v>1</v>
      </c>
      <c r="BK466" s="6">
        <f t="shared" si="363"/>
        <v>10</v>
      </c>
      <c r="BL466" s="6" t="str">
        <f>IF(AND(BK466&gt;=0,BK466&lt;Pieņēmumi!$BY$46),0,
IF(AND(BK466&gt;= Pieņēmumi!$BY$46,BK466&lt;Pieņēmumi!$BY$47), "Mikro",
IF(AND(BK466&gt;=Pieņēmumi!$BY$47,BK466&lt;Pieņēmumi!$BY$48), "Mazs",
IF(AND(BK466&gt;=Pieņēmumi!$BY$48,BK466&lt;Pieņēmumi!$BY$49), "Vidējs","Liels"))))</f>
        <v>Mazs</v>
      </c>
      <c r="BM466" s="9">
        <f>IF(BL466="Mikro",Pieņēmumi!$BY$31*BJ466*0.5,
IF(BL466="Mazs",Pieņēmumi!$BY$31*BJ466,
IF(BL466="Vidējs",Pieņēmumi!$BY$32*BJ466,
IF(BL466="Liels",Pieņēmumi!$BY$34*BJ466,
0))))</f>
        <v>1.0893246187363834</v>
      </c>
      <c r="BN466" s="9">
        <f>IF(BL466="Mikro",Pieņēmumi!$BY$31*BJ466*0.5,0)</f>
        <v>0</v>
      </c>
      <c r="BO466">
        <v>9</v>
      </c>
      <c r="BP466">
        <v>1</v>
      </c>
      <c r="BQ466" s="2">
        <f t="shared" si="375"/>
        <v>9</v>
      </c>
      <c r="BR466" s="6">
        <f>ROUNDUP(IF($A466=1,BO466/Pieņēmumi!$CJ$39,IF($A466=2,BO466/Pieņēmumi!$CJ$40,IF($A466=3,BO466/Pieņēmumi!$CJ$41,BO466/Pieņēmumi!$CJ$42))),$BR$10)</f>
        <v>1</v>
      </c>
      <c r="BS466" s="6">
        <f t="shared" si="364"/>
        <v>9</v>
      </c>
      <c r="BT466" s="6" t="str">
        <f>IF(AND(BS466&gt;=0,BS466&lt;Pieņēmumi!$CJ$46),0,
IF(AND(BS466&gt;= Pieņēmumi!$CJ$46,BS466&lt;Pieņēmumi!$CJ$47), "Mikro",
IF(AND(BS466&gt;=Pieņēmumi!$CJ$47,BS466&lt;Pieņēmumi!$CJ$48), "Mazs",
IF(AND(BS466&gt;=Pieņēmumi!$CJ$48,BS466&lt;Pieņēmumi!$CJ$49), "Vidējs","Liels"))))</f>
        <v>Mazs</v>
      </c>
      <c r="BU466" s="9">
        <f>IF(BT466="Mikro",Pieņēmumi!$CJ$31*BR466*0.5,
IF(BT466="Mazs",Pieņēmumi!$CJ$31*BR466,
IF(BT466="Vidējs",Pieņēmumi!$CJ$32*BR466,
IF(BT466="Liels",Pieņēmumi!$CJ$34*BR466,
0))))</f>
        <v>1.0893246187363834</v>
      </c>
      <c r="BV466" s="9">
        <f>IF(BT466="Mikro",Pieņēmumi!$CJ$31*BR466*0.5,0)</f>
        <v>0</v>
      </c>
      <c r="BW466">
        <v>0</v>
      </c>
      <c r="BX466">
        <v>0</v>
      </c>
      <c r="BY466" s="2">
        <v>0</v>
      </c>
      <c r="BZ466" s="6">
        <f>ROUNDUP(IF($A466=1,BW466/Pieņēmumi!$CU$42,IF($A466=2,BW466/Pieņēmumi!$CU$43,IF($A466=3,BW466/Pieņēmumi!$CU$44,BW466/Pieņēmumi!$CU$45))),$CH$10)</f>
        <v>0</v>
      </c>
      <c r="CA466" s="6">
        <f t="shared" si="365"/>
        <v>0</v>
      </c>
      <c r="CB466" s="6">
        <f>IF(AND(CA466&gt;=0,CA466&lt;Pieņēmumi!$CU$49),0,
IF(AND(CA466&gt;=Pieņēmumi!$CU$49,CA466&lt;Pieņēmumi!$CU$50),"Mazs",
IF(AND(CA466&gt;=Pieņēmumi!$CU$50,CA466&lt;Pieņēmumi!$CU$51),"Vidējs","Liels")))</f>
        <v>0</v>
      </c>
      <c r="CC466" s="9">
        <f>IF(CB466="Mazs",Pieņēmumi!$CU$34*BZ466,IF(CB466="Vidējs",Pieņēmumi!$CU$35*BZ466,IF(CB466="Liels",Pieņēmumi!$CU$37*BZ466,0)))</f>
        <v>0</v>
      </c>
      <c r="CD466" s="9">
        <f>IF(CB466="Mazs",(Pieņēmumi!$CU$35-Pieņēmumi!$CU$34)*BZ466,0)</f>
        <v>0</v>
      </c>
      <c r="CE466">
        <v>0</v>
      </c>
      <c r="CF466">
        <v>0</v>
      </c>
      <c r="CG466" s="2">
        <v>0</v>
      </c>
      <c r="CH466" s="6">
        <f>ROUNDUP(IF($A466=1,CE466/Pieņēmumi!$DE$42,IF($A466=2,CE466/Pieņēmumi!$DE$43,IF($A466=3,CE466/Pieņēmumi!$DE$44,CE466/Pieņēmumi!$DE$45))),$CH$10)</f>
        <v>0</v>
      </c>
      <c r="CI466" s="6">
        <f t="shared" si="366"/>
        <v>0</v>
      </c>
      <c r="CJ466" s="6">
        <f>IF(AND(CI466&gt;=0,CI466&lt;Pieņēmumi!$DE$49),0,
IF(AND(CI466&gt;=Pieņēmumi!$DE$49,CI466&lt;Pieņēmumi!$DE$50),"Mazs",
IF(AND(CI466&gt;=Pieņēmumi!$DE$50,CI466&lt;Pieņēmumi!$DE$51),"Vidējs","Liels")))</f>
        <v>0</v>
      </c>
      <c r="CK466" s="9">
        <f>IF(CJ466="Mazs",Pieņēmumi!$DE$34*CH466,IF(CJ466="Vidējs",Pieņēmumi!$DE$35*CH466,IF(CJ466="Liels",Pieņēmumi!$DE$37*CH466,0)))</f>
        <v>0</v>
      </c>
      <c r="CL466" s="9">
        <f>IF(CJ466="Mazs",(Pieņēmumi!$DE$35-Pieņēmumi!$DE$34)*CH466,0)</f>
        <v>0</v>
      </c>
      <c r="CM466">
        <v>0</v>
      </c>
      <c r="CN466">
        <v>0</v>
      </c>
      <c r="CO466" s="2">
        <v>0</v>
      </c>
      <c r="CP466" s="6">
        <f>ROUNDUP(IF($A466=1,CM466/Pieņēmumi!$DO$42,IF($A466=2,CM466/Pieņēmumi!$DO$43,IF($A466=3,CM466/Pieņēmumi!$DO$44,CM466/Pieņēmumi!$DO$45))),$CP$10)</f>
        <v>0</v>
      </c>
      <c r="CQ466" s="6">
        <f t="shared" si="367"/>
        <v>0</v>
      </c>
      <c r="CR466" s="6">
        <f>IF(AND(CQ466&gt;=0,CQ466&lt;Pieņēmumi!$DO$49),0,
IF(AND(CQ466&gt;=Pieņēmumi!$DO$49,CQ466&lt;Pieņēmumi!$DO$50),"Mazs",
IF(AND(CQ466&gt;=Pieņēmumi!$DO$50,CQ466&lt;Pieņēmumi!$DO$51),"Vidējs","Liels")))</f>
        <v>0</v>
      </c>
      <c r="CS466" s="9">
        <f>IF(CR466="Mazs",Pieņēmumi!$DO$34*CP466,IF(CR466="Vidējs",Pieņēmumi!$DO$35*CP466,IF(CR466="Liels",Pieņēmumi!$DO$37*CP466,0)))</f>
        <v>0</v>
      </c>
      <c r="CT466" s="9">
        <f>IF(CR466="Mazs",(Pieņēmumi!$DO$35-Pieņēmumi!$DO$34)*CP466,0)</f>
        <v>0</v>
      </c>
      <c r="CU466" s="6">
        <f t="shared" si="368"/>
        <v>97</v>
      </c>
      <c r="CV466" s="6">
        <f t="shared" si="369"/>
        <v>9</v>
      </c>
      <c r="CW466" s="2">
        <f t="shared" si="370"/>
        <v>10.777777777777779</v>
      </c>
      <c r="CX466" t="str">
        <f t="shared" si="371"/>
        <v>Mazā</v>
      </c>
    </row>
    <row r="467" spans="1:102" x14ac:dyDescent="0.25">
      <c r="A467" s="5">
        <v>2</v>
      </c>
      <c r="B467" s="23">
        <v>0.21896550082864696</v>
      </c>
      <c r="C467">
        <v>41</v>
      </c>
      <c r="D467">
        <v>2</v>
      </c>
      <c r="E467" s="2">
        <f t="shared" si="343"/>
        <v>20.5</v>
      </c>
      <c r="F467" s="6">
        <f>ROUNDUP(IF($A467=1,C467/Pieņēmumi!$B$39,IF($A467=2,C467/Pieņēmumi!$B$40,IF($A467=3,C467/Pieņēmumi!$B$41,C467/Pieņēmumi!$B$42))),$F$10)</f>
        <v>3</v>
      </c>
      <c r="G467" s="6">
        <f t="shared" si="355"/>
        <v>13.666666666666666</v>
      </c>
      <c r="H467" s="6" t="str">
        <f>IF(AND(G467&gt;=0,G467&lt;Pieņēmumi!$B$46),0,
IF(AND(G467&gt;= Pieņēmumi!$B$46,G467&lt;Pieņēmumi!$B$47), "Mikro",
IF(AND(G467&gt;=Pieņēmumi!$B$47,G467&lt;Pieņēmumi!$B$48), "Mazs",
IF(AND(G467&gt;=Pieņēmumi!$B$48,G467&lt;Pieņēmumi!$B$49), "Vidējs","Liels"))))</f>
        <v>Vidējs</v>
      </c>
      <c r="I467" s="9">
        <f>IF(H467="Mikro",Pieņēmumi!$B$31*F467*0.5,
IF(H467="Mazs",Pieņēmumi!$B$31*F467,
IF(H467="Vidējs",Pieņēmumi!$B$32*F467,
IF(H467="Liels",Pieņēmumi!$B$34*F467,
0))))</f>
        <v>2.4224806201550386</v>
      </c>
      <c r="J467" s="9">
        <f>IF(H467="Mikro",Pieņēmumi!$B$31*F467*0.5,0)</f>
        <v>0</v>
      </c>
      <c r="K467">
        <v>35</v>
      </c>
      <c r="L467">
        <v>2</v>
      </c>
      <c r="M467" s="2">
        <f t="shared" si="349"/>
        <v>17.5</v>
      </c>
      <c r="N467" s="6">
        <f>ROUNDUP(IF($A467=1,K467/Pieņēmumi!$L$39,IF($A467=2,K467/Pieņēmumi!$L$40,IF($A467=3,K467/Pieņēmumi!$L$41,K467/Pieņēmumi!$L$42))),$N$10)</f>
        <v>2</v>
      </c>
      <c r="O467" s="6">
        <f t="shared" si="356"/>
        <v>17.5</v>
      </c>
      <c r="P467" s="6" t="str">
        <f>IF(AND(O467&gt;=0,O467&lt;Pieņēmumi!$L$46),0,
IF(AND(O467&gt;= Pieņēmumi!$L$46,O467&lt;Pieņēmumi!$L$47), "Mikro",
IF(AND(O467&gt;=Pieņēmumi!$L$47,O467&lt;Pieņēmumi!$L$48), "Mazs",
IF(AND(O467&gt;=Pieņēmumi!$L$48,O467&lt;Pieņēmumi!$L$49), "Vidējs","Liels"))))</f>
        <v>Vidējs</v>
      </c>
      <c r="Q467" s="9">
        <f>IF(P467="Mikro",Pieņēmumi!$L$31*N467*0.5,
IF(P467="Mazs",Pieņēmumi!$L$31*N467,
IF(P467="Vidējs",Pieņēmumi!$L$32*N467,
IF(P467="Liels",Pieņēmumi!$L$34*N467,
0))))</f>
        <v>1.6795865633074938</v>
      </c>
      <c r="R467" s="9">
        <f>IF(P467="Mikro",Pieņēmumi!$L$31*N467*0.5,0)</f>
        <v>0</v>
      </c>
      <c r="S467">
        <v>44</v>
      </c>
      <c r="T467">
        <v>2</v>
      </c>
      <c r="U467" s="2">
        <f t="shared" si="345"/>
        <v>22</v>
      </c>
      <c r="V467" s="6">
        <f>ROUNDUP(IF($A467=1,S467/Pieņēmumi!$V$39,IF($A467=2,S467/Pieņēmumi!$V$40,IF($A467=3,S467/Pieņēmumi!$V$41,S467/Pieņēmumi!$V$42))),$V$10)</f>
        <v>3</v>
      </c>
      <c r="W467" s="6">
        <f t="shared" si="357"/>
        <v>14.666666666666666</v>
      </c>
      <c r="X467" s="6" t="str">
        <f>IF(AND(W467&gt;=0,W467&lt;Pieņēmumi!$V$46),0,
IF(AND(W467&gt;= Pieņēmumi!$V$46,W467&lt;Pieņēmumi!$V$47), "Mikro",
IF(AND(W467&gt;=Pieņēmumi!$V$47,W467&lt;Pieņēmumi!$V$48), "Mazs",
IF(AND(W467&gt;=Pieņēmumi!$V$48,W467&lt;Pieņēmumi!$V$49), "Vidējs","Liels"))))</f>
        <v>Vidējs</v>
      </c>
      <c r="Y467" s="9">
        <f>IF(X467="Mikro",Pieņēmumi!$V$31*V467*0.5,
IF(X467="Mazs",Pieņēmumi!$V$31*V467,
IF(X467="Vidējs",Pieņēmumi!$V$32*V467,
IF(X467="Liels",Pieņēmumi!$V$34*V467,
0))))</f>
        <v>2.6162790697674421</v>
      </c>
      <c r="Z467" s="9">
        <f>IF(X467="Mikro",Pieņēmumi!$V$31*V467*0.5,0)</f>
        <v>0</v>
      </c>
      <c r="AA467">
        <v>34</v>
      </c>
      <c r="AB467">
        <v>2</v>
      </c>
      <c r="AC467" s="2">
        <f t="shared" si="358"/>
        <v>17</v>
      </c>
      <c r="AD467" s="6">
        <f>ROUNDUP(IF($A467=1,AA467/Pieņēmumi!$AF$39,IF($A467=2,AA467/Pieņēmumi!$AF$40,IF($A467=3,AA467/Pieņēmumi!$AF$41,AA467/Pieņēmumi!$AF$42))),$AD$10)</f>
        <v>2</v>
      </c>
      <c r="AE467" s="6">
        <f t="shared" si="359"/>
        <v>17</v>
      </c>
      <c r="AF467" s="6" t="str">
        <f>IF(AND(AE467&gt;=0,AE467&lt;Pieņēmumi!$AF$46),0,
IF(AND(AE467&gt;= Pieņēmumi!$AF$46,AE467&lt;Pieņēmumi!$AF$47), "Mikro",
IF(AND(AE467&gt;=Pieņēmumi!$AF$47,AE467&lt;Pieņēmumi!$AF$48), "Mazs",
IF(AND(AE467&gt;=Pieņēmumi!$AF$48,AE467&lt;Pieņēmumi!$AF$49), "Vidējs","Liels"))))</f>
        <v>Vidējs</v>
      </c>
      <c r="AG467" s="9">
        <f>IF(AF467="Mikro",Pieņēmumi!$AF$31*AD467*0.5,
IF(AF467="Mazs",Pieņēmumi!$AF$31*AD467,
IF(AF467="Vidējs",Pieņēmumi!$AF$32*AD467,
IF(AF467="Liels",Pieņēmumi!$AF$34*AD467,
0))))</f>
        <v>2.0671834625323</v>
      </c>
      <c r="AH467" s="9">
        <f>IF(AF467="Mikro",Pieņēmumi!$AF$31*AD467*0.5,0)</f>
        <v>0</v>
      </c>
      <c r="AI467">
        <v>39</v>
      </c>
      <c r="AJ467">
        <v>2</v>
      </c>
      <c r="AK467" s="2">
        <f t="shared" si="372"/>
        <v>19.5</v>
      </c>
      <c r="AL467" s="6">
        <f>ROUNDUP(IF($A467=1,AI467/Pieņēmumi!$AR$39,IF($A467=2,AI467/Pieņēmumi!$AR$40,IF($A467=3,AI467/Pieņēmumi!$AR$41,AI467/Pieņēmumi!$AR$42))),$AL$10)</f>
        <v>2</v>
      </c>
      <c r="AM467" s="6">
        <f t="shared" si="360"/>
        <v>19.5</v>
      </c>
      <c r="AN467" s="6" t="str">
        <f>IF(AND(AM467&gt;=0,AM467&lt;Pieņēmumi!$AR$46),0,
IF(AND(AM467&gt;= Pieņēmumi!$AR$46,AM467&lt;Pieņēmumi!$AR$47), "Mikro",
IF(AND(AM467&gt;=Pieņēmumi!$AR$47,AM467&lt;Pieņēmumi!$AR$48), "Mazs",
IF(AND(AM467&gt;=Pieņēmumi!$AR$48,AM467&lt;Pieņēmumi!$AR$49), "Vidējs","Liels"))))</f>
        <v>Vidējs</v>
      </c>
      <c r="AO467" s="9">
        <f>IF(AN467="Mikro",Pieņēmumi!$AR$31*AL467*0.5,
IF(AN467="Mazs",Pieņēmumi!$AR$31*AL467,
IF(AN467="Vidējs",Pieņēmumi!$AR$32*AL467,
IF(AN467="Liels",Pieņēmumi!$AR$34*AL467,
0))))</f>
        <v>2.1963824289405687</v>
      </c>
      <c r="AP467" s="9">
        <f>IF(AN467="Mikro",Pieņēmumi!$AR$31*AL467*0.5,0)</f>
        <v>0</v>
      </c>
      <c r="AQ467">
        <v>46</v>
      </c>
      <c r="AR467">
        <v>2</v>
      </c>
      <c r="AS467" s="2">
        <f t="shared" si="350"/>
        <v>23</v>
      </c>
      <c r="AT467" s="6">
        <f>ROUNDUP(IF($A467=1,AQ467/Pieņēmumi!$BC$39,IF($A467=2,AQ467/Pieņēmumi!$BC$40,IF($A467=3,AQ467/Pieņēmumi!$BC$41,AQ467/Pieņēmumi!$BC$42))),$AT$10)</f>
        <v>2</v>
      </c>
      <c r="AU467" s="6">
        <f t="shared" si="361"/>
        <v>23</v>
      </c>
      <c r="AV467" s="6" t="str">
        <f>IF(AND(AU467&gt;=0,AU467&lt;Pieņēmumi!$BC$46),0,
IF(AND(AU467&gt;= Pieņēmumi!$BC$46,AU467&lt;Pieņēmumi!$BC$47), "Mikro",
IF(AND(AU467&gt;=Pieņēmumi!$BC$47,AU467&lt;Pieņēmumi!$BC$48), "Mazs",
IF(AND(AU467&gt;=Pieņēmumi!$BC$48,AU467&lt;Pieņēmumi!$BC$49), "Vidējs","Liels"))))</f>
        <v>Liels</v>
      </c>
      <c r="AW467" s="9">
        <f>IF(AV467="Mikro",Pieņēmumi!$BC$31*AT467*0.5,
IF(AV467="Mazs",Pieņēmumi!$BC$31*AT467,
IF(AV467="Vidējs",Pieņēmumi!$BC$32*AT467,
IF(AV467="Liels",Pieņēmumi!$BC$34*AT467,
0))))</f>
        <v>3.0303030303030303</v>
      </c>
      <c r="AX467" s="9">
        <f>IF(AV467="Mikro",Pieņēmumi!$BC$31*AT467*0.5,0)</f>
        <v>0</v>
      </c>
      <c r="AY467">
        <v>46</v>
      </c>
      <c r="AZ467">
        <v>2</v>
      </c>
      <c r="BA467" s="2">
        <f t="shared" si="373"/>
        <v>23</v>
      </c>
      <c r="BB467" s="6">
        <f>ROUNDUP(IF($A467=1,AY467/Pieņēmumi!$BN$39,IF($A467=2,AY467/Pieņēmumi!$BN$40,IF($A467=3,AY467/Pieņēmumi!$BN$41,AY467/Pieņēmumi!$BN$42))),$BB$10)</f>
        <v>2</v>
      </c>
      <c r="BC467" s="6">
        <f t="shared" si="362"/>
        <v>23</v>
      </c>
      <c r="BD467" s="6" t="str">
        <f>IF(AND(BC467&gt;=0,BC467&lt;Pieņēmumi!$BN$46),0,
IF(AND(BC467&gt;= Pieņēmumi!$BN$46,BC467&lt;Pieņēmumi!$BN$47), "Mikro",
IF(AND(BC467&gt;=Pieņēmumi!$BN$47,BC467&lt;Pieņēmumi!$BN$48), "Mazs",
IF(AND(BC467&gt;=Pieņēmumi!$BN$48,BC467&lt;Pieņēmumi!$BN$49), "Vidējs","Liels"))))</f>
        <v>Liels</v>
      </c>
      <c r="BE467" s="9">
        <f>IF(BD467="Mikro",Pieņēmumi!$BN$31*BB467*0.5,
IF(BD467="Mazs",Pieņēmumi!$BN$31*BB467,
IF(BD467="Vidējs",Pieņēmumi!$BN$32*BB467,
IF(BD467="Liels",Pieņēmumi!$BN$34*BB467,
0))))</f>
        <v>3.1746031746031744</v>
      </c>
      <c r="BF467" s="9">
        <f>IF(BD467="Mikro",Pieņēmumi!$BN$31*BB467*0.5,0)</f>
        <v>0</v>
      </c>
      <c r="BG467">
        <v>55</v>
      </c>
      <c r="BH467">
        <v>2</v>
      </c>
      <c r="BI467" s="2">
        <f t="shared" si="374"/>
        <v>27.5</v>
      </c>
      <c r="BJ467" s="6">
        <f>ROUNDUP(IF($A467=1,BG467/Pieņēmumi!$BY$39,IF($A467=2,BG467/Pieņēmumi!$BY$40,IF($A467=3,BG467/Pieņēmumi!$BY$41,BG467/Pieņēmumi!$BY$42))),$BJ$10)</f>
        <v>3</v>
      </c>
      <c r="BK467" s="6">
        <f t="shared" si="363"/>
        <v>18.333333333333332</v>
      </c>
      <c r="BL467" s="6" t="str">
        <f>IF(AND(BK467&gt;=0,BK467&lt;Pieņēmumi!$BY$46),0,
IF(AND(BK467&gt;= Pieņēmumi!$BY$46,BK467&lt;Pieņēmumi!$BY$47), "Mikro",
IF(AND(BK467&gt;=Pieņēmumi!$BY$47,BK467&lt;Pieņēmumi!$BY$48), "Mazs",
IF(AND(BK467&gt;=Pieņēmumi!$BY$48,BK467&lt;Pieņēmumi!$BY$49), "Vidējs","Liels"))))</f>
        <v>Vidējs</v>
      </c>
      <c r="BM467" s="9">
        <f>IF(BL467="Mikro",Pieņēmumi!$BY$31*BJ467*0.5,
IF(BL467="Mazs",Pieņēmumi!$BY$31*BJ467,
IF(BL467="Vidējs",Pieņēmumi!$BY$32*BJ467,
IF(BL467="Liels",Pieņēmumi!$BY$34*BJ467,
0))))</f>
        <v>3.8759689922480618</v>
      </c>
      <c r="BN467" s="9">
        <f>IF(BL467="Mikro",Pieņēmumi!$BY$31*BJ467*0.5,0)</f>
        <v>0</v>
      </c>
      <c r="BO467">
        <v>41</v>
      </c>
      <c r="BP467">
        <v>2</v>
      </c>
      <c r="BQ467" s="2">
        <f t="shared" si="375"/>
        <v>20.5</v>
      </c>
      <c r="BR467" s="6">
        <f>ROUNDUP(IF($A467=1,BO467/Pieņēmumi!$CJ$39,IF($A467=2,BO467/Pieņēmumi!$CJ$40,IF($A467=3,BO467/Pieņēmumi!$CJ$41,BO467/Pieņēmumi!$CJ$42))),$BR$10)</f>
        <v>2</v>
      </c>
      <c r="BS467" s="6">
        <f t="shared" si="364"/>
        <v>20.5</v>
      </c>
      <c r="BT467" s="6" t="str">
        <f>IF(AND(BS467&gt;=0,BS467&lt;Pieņēmumi!$CJ$46),0,
IF(AND(BS467&gt;= Pieņēmumi!$CJ$46,BS467&lt;Pieņēmumi!$CJ$47), "Mikro",
IF(AND(BS467&gt;=Pieņēmumi!$CJ$47,BS467&lt;Pieņēmumi!$CJ$48), "Mazs",
IF(AND(BS467&gt;=Pieņēmumi!$CJ$48,BS467&lt;Pieņēmumi!$CJ$49), "Vidējs","Liels"))))</f>
        <v>Vidējs</v>
      </c>
      <c r="BU467" s="9">
        <f>IF(BT467="Mikro",Pieņēmumi!$CJ$31*BR467*0.5,
IF(BT467="Mazs",Pieņēmumi!$CJ$31*BR467,
IF(BT467="Vidējs",Pieņēmumi!$CJ$32*BR467,
IF(BT467="Liels",Pieņēmumi!$CJ$34*BR467,
0))))</f>
        <v>2.5839793281653747</v>
      </c>
      <c r="BV467" s="9">
        <f>IF(BT467="Mikro",Pieņēmumi!$CJ$31*BR467*0.5,0)</f>
        <v>0</v>
      </c>
      <c r="BW467">
        <v>0</v>
      </c>
      <c r="BX467">
        <v>0</v>
      </c>
      <c r="BY467" s="2">
        <v>0</v>
      </c>
      <c r="BZ467" s="6">
        <f>ROUNDUP(IF($A467=1,BW467/Pieņēmumi!$CU$42,IF($A467=2,BW467/Pieņēmumi!$CU$43,IF($A467=3,BW467/Pieņēmumi!$CU$44,BW467/Pieņēmumi!$CU$45))),$CH$10)</f>
        <v>0</v>
      </c>
      <c r="CA467" s="6">
        <f t="shared" si="365"/>
        <v>0</v>
      </c>
      <c r="CB467" s="6">
        <f>IF(AND(CA467&gt;=0,CA467&lt;Pieņēmumi!$CU$49),0,
IF(AND(CA467&gt;=Pieņēmumi!$CU$49,CA467&lt;Pieņēmumi!$CU$50),"Mazs",
IF(AND(CA467&gt;=Pieņēmumi!$CU$50,CA467&lt;Pieņēmumi!$CU$51),"Vidējs","Liels")))</f>
        <v>0</v>
      </c>
      <c r="CC467" s="9">
        <f>IF(CB467="Mazs",Pieņēmumi!$CU$34*BZ467,IF(CB467="Vidējs",Pieņēmumi!$CU$35*BZ467,IF(CB467="Liels",Pieņēmumi!$CU$37*BZ467,0)))</f>
        <v>0</v>
      </c>
      <c r="CD467" s="9">
        <f>IF(CB467="Mazs",(Pieņēmumi!$CU$35-Pieņēmumi!$CU$34)*BZ467,0)</f>
        <v>0</v>
      </c>
      <c r="CE467">
        <v>0</v>
      </c>
      <c r="CF467">
        <v>0</v>
      </c>
      <c r="CG467" s="2">
        <v>0</v>
      </c>
      <c r="CH467" s="6">
        <f>ROUNDUP(IF($A467=1,CE467/Pieņēmumi!$DE$42,IF($A467=2,CE467/Pieņēmumi!$DE$43,IF($A467=3,CE467/Pieņēmumi!$DE$44,CE467/Pieņēmumi!$DE$45))),$CH$10)</f>
        <v>0</v>
      </c>
      <c r="CI467" s="6">
        <f t="shared" si="366"/>
        <v>0</v>
      </c>
      <c r="CJ467" s="6">
        <f>IF(AND(CI467&gt;=0,CI467&lt;Pieņēmumi!$DE$49),0,
IF(AND(CI467&gt;=Pieņēmumi!$DE$49,CI467&lt;Pieņēmumi!$DE$50),"Mazs",
IF(AND(CI467&gt;=Pieņēmumi!$DE$50,CI467&lt;Pieņēmumi!$DE$51),"Vidējs","Liels")))</f>
        <v>0</v>
      </c>
      <c r="CK467" s="9">
        <f>IF(CJ467="Mazs",Pieņēmumi!$DE$34*CH467,IF(CJ467="Vidējs",Pieņēmumi!$DE$35*CH467,IF(CJ467="Liels",Pieņēmumi!$DE$37*CH467,0)))</f>
        <v>0</v>
      </c>
      <c r="CL467" s="9">
        <f>IF(CJ467="Mazs",(Pieņēmumi!$DE$35-Pieņēmumi!$DE$34)*CH467,0)</f>
        <v>0</v>
      </c>
      <c r="CM467">
        <v>0</v>
      </c>
      <c r="CN467">
        <v>0</v>
      </c>
      <c r="CO467" s="2">
        <v>0</v>
      </c>
      <c r="CP467" s="6">
        <f>ROUNDUP(IF($A467=1,CM467/Pieņēmumi!$DO$42,IF($A467=2,CM467/Pieņēmumi!$DO$43,IF($A467=3,CM467/Pieņēmumi!$DO$44,CM467/Pieņēmumi!$DO$45))),$CP$10)</f>
        <v>0</v>
      </c>
      <c r="CQ467" s="6">
        <f t="shared" si="367"/>
        <v>0</v>
      </c>
      <c r="CR467" s="6">
        <f>IF(AND(CQ467&gt;=0,CQ467&lt;Pieņēmumi!$DO$49),0,
IF(AND(CQ467&gt;=Pieņēmumi!$DO$49,CQ467&lt;Pieņēmumi!$DO$50),"Mazs",
IF(AND(CQ467&gt;=Pieņēmumi!$DO$50,CQ467&lt;Pieņēmumi!$DO$51),"Vidējs","Liels")))</f>
        <v>0</v>
      </c>
      <c r="CS467" s="9">
        <f>IF(CR467="Mazs",Pieņēmumi!$DO$34*CP467,IF(CR467="Vidējs",Pieņēmumi!$DO$35*CP467,IF(CR467="Liels",Pieņēmumi!$DO$37*CP467,0)))</f>
        <v>0</v>
      </c>
      <c r="CT467" s="9">
        <f>IF(CR467="Mazs",(Pieņēmumi!$DO$35-Pieņēmumi!$DO$34)*CP467,0)</f>
        <v>0</v>
      </c>
      <c r="CU467" s="6">
        <f t="shared" si="368"/>
        <v>381</v>
      </c>
      <c r="CV467" s="6">
        <f t="shared" si="369"/>
        <v>18</v>
      </c>
      <c r="CW467" s="2">
        <f t="shared" si="370"/>
        <v>21.166666666666668</v>
      </c>
      <c r="CX467" t="str">
        <f t="shared" si="371"/>
        <v>Vidējā</v>
      </c>
    </row>
    <row r="468" spans="1:102" x14ac:dyDescent="0.25">
      <c r="A468" s="5">
        <v>3</v>
      </c>
      <c r="B468" s="23">
        <v>0.21833352935160233</v>
      </c>
      <c r="C468">
        <v>21</v>
      </c>
      <c r="D468">
        <v>1</v>
      </c>
      <c r="E468" s="2">
        <f t="shared" si="343"/>
        <v>21</v>
      </c>
      <c r="F468" s="6">
        <f>ROUNDUP(IF($A468=1,C468/Pieņēmumi!$B$39,IF($A468=2,C468/Pieņēmumi!$B$40,IF($A468=3,C468/Pieņēmumi!$B$41,C468/Pieņēmumi!$B$42))),$F$10)</f>
        <v>2</v>
      </c>
      <c r="G468" s="6">
        <f t="shared" si="355"/>
        <v>10.5</v>
      </c>
      <c r="H468" s="6" t="str">
        <f>IF(AND(G468&gt;=0,G468&lt;Pieņēmumi!$B$46),0,
IF(AND(G468&gt;= Pieņēmumi!$B$46,G468&lt;Pieņēmumi!$B$47), "Mikro",
IF(AND(G468&gt;=Pieņēmumi!$B$47,G468&lt;Pieņēmumi!$B$48), "Mazs",
IF(AND(G468&gt;=Pieņēmumi!$B$48,G468&lt;Pieņēmumi!$B$49), "Vidējs","Liels"))))</f>
        <v>Mazs</v>
      </c>
      <c r="I468" s="9">
        <f>IF(H468="Mikro",Pieņēmumi!$B$31*F468*0.5,
IF(H468="Mazs",Pieņēmumi!$B$31*F468,
IF(H468="Vidējs",Pieņēmumi!$B$32*F468,
IF(H468="Liels",Pieņēmumi!$B$34*F468,
0))))</f>
        <v>1.4316837846249613</v>
      </c>
      <c r="J468" s="9">
        <f>IF(H468="Mikro",Pieņēmumi!$B$31*F468*0.5,0)</f>
        <v>0</v>
      </c>
      <c r="K468">
        <v>28</v>
      </c>
      <c r="L468">
        <v>1</v>
      </c>
      <c r="M468" s="2">
        <f t="shared" si="349"/>
        <v>28</v>
      </c>
      <c r="N468" s="6">
        <f>ROUNDUP(IF($A468=1,K468/Pieņēmumi!$L$39,IF($A468=2,K468/Pieņēmumi!$L$40,IF($A468=3,K468/Pieņēmumi!$L$41,K468/Pieņēmumi!$L$42))),$N$10)</f>
        <v>2</v>
      </c>
      <c r="O468" s="6">
        <f t="shared" si="356"/>
        <v>14</v>
      </c>
      <c r="P468" s="6" t="str">
        <f>IF(AND(O468&gt;=0,O468&lt;Pieņēmumi!$L$46),0,
IF(AND(O468&gt;= Pieņēmumi!$L$46,O468&lt;Pieņēmumi!$L$47), "Mikro",
IF(AND(O468&gt;=Pieņēmumi!$L$47,O468&lt;Pieņēmumi!$L$48), "Mazs",
IF(AND(O468&gt;=Pieņēmumi!$L$48,O468&lt;Pieņēmumi!$L$49), "Vidējs","Liels"))))</f>
        <v>Vidējs</v>
      </c>
      <c r="Q468" s="9">
        <f>IF(P468="Mikro",Pieņēmumi!$L$31*N468*0.5,
IF(P468="Mazs",Pieņēmumi!$L$31*N468,
IF(P468="Vidējs",Pieņēmumi!$L$32*N468,
IF(P468="Liels",Pieņēmumi!$L$34*N468,
0))))</f>
        <v>1.6795865633074938</v>
      </c>
      <c r="R468" s="9">
        <f>IF(P468="Mikro",Pieņēmumi!$L$31*N468*0.5,0)</f>
        <v>0</v>
      </c>
      <c r="S468">
        <v>26</v>
      </c>
      <c r="T468">
        <v>1</v>
      </c>
      <c r="U468" s="2">
        <f t="shared" si="345"/>
        <v>26</v>
      </c>
      <c r="V468" s="6">
        <f>ROUNDUP(IF($A468=1,S468/Pieņēmumi!$V$39,IF($A468=2,S468/Pieņēmumi!$V$40,IF($A468=3,S468/Pieņēmumi!$V$41,S468/Pieņēmumi!$V$42))),$V$10)</f>
        <v>2</v>
      </c>
      <c r="W468" s="6">
        <f t="shared" si="357"/>
        <v>13</v>
      </c>
      <c r="X468" s="6" t="str">
        <f>IF(AND(W468&gt;=0,W468&lt;Pieņēmumi!$V$46),0,
IF(AND(W468&gt;= Pieņēmumi!$V$46,W468&lt;Pieņēmumi!$V$47), "Mikro",
IF(AND(W468&gt;=Pieņēmumi!$V$47,W468&lt;Pieņēmumi!$V$48), "Mazs",
IF(AND(W468&gt;=Pieņēmumi!$V$48,W468&lt;Pieņēmumi!$V$49), "Vidējs","Liels"))))</f>
        <v>Vidējs</v>
      </c>
      <c r="Y468" s="9">
        <f>IF(X468="Mikro",Pieņēmumi!$V$31*V468*0.5,
IF(X468="Mazs",Pieņēmumi!$V$31*V468,
IF(X468="Vidējs",Pieņēmumi!$V$32*V468,
IF(X468="Liels",Pieņēmumi!$V$34*V468,
0))))</f>
        <v>1.7441860465116281</v>
      </c>
      <c r="Z468" s="9">
        <f>IF(X468="Mikro",Pieņēmumi!$V$31*V468*0.5,0)</f>
        <v>0</v>
      </c>
      <c r="AA468">
        <v>19</v>
      </c>
      <c r="AB468">
        <v>1</v>
      </c>
      <c r="AC468" s="2">
        <f t="shared" si="358"/>
        <v>19</v>
      </c>
      <c r="AD468" s="6">
        <f>ROUNDUP(IF($A468=1,AA468/Pieņēmumi!$AF$39,IF($A468=2,AA468/Pieņēmumi!$AF$40,IF($A468=3,AA468/Pieņēmumi!$AF$41,AA468/Pieņēmumi!$AF$42))),$AD$10)</f>
        <v>1</v>
      </c>
      <c r="AE468" s="6">
        <f t="shared" si="359"/>
        <v>19</v>
      </c>
      <c r="AF468" s="6" t="str">
        <f>IF(AND(AE468&gt;=0,AE468&lt;Pieņēmumi!$AF$46),0,
IF(AND(AE468&gt;= Pieņēmumi!$AF$46,AE468&lt;Pieņēmumi!$AF$47), "Mikro",
IF(AND(AE468&gt;=Pieņēmumi!$AF$47,AE468&lt;Pieņēmumi!$AF$48), "Mazs",
IF(AND(AE468&gt;=Pieņēmumi!$AF$48,AE468&lt;Pieņēmumi!$AF$49), "Vidējs","Liels"))))</f>
        <v>Vidējs</v>
      </c>
      <c r="AG468" s="9">
        <f>IF(AF468="Mikro",Pieņēmumi!$AF$31*AD468*0.5,
IF(AF468="Mazs",Pieņēmumi!$AF$31*AD468,
IF(AF468="Vidējs",Pieņēmumi!$AF$32*AD468,
IF(AF468="Liels",Pieņēmumi!$AF$34*AD468,
0))))</f>
        <v>1.03359173126615</v>
      </c>
      <c r="AH468" s="9">
        <f>IF(AF468="Mikro",Pieņēmumi!$AF$31*AD468*0.5,0)</f>
        <v>0</v>
      </c>
      <c r="AI468">
        <v>24</v>
      </c>
      <c r="AJ468">
        <v>1</v>
      </c>
      <c r="AK468" s="2">
        <f t="shared" si="372"/>
        <v>24</v>
      </c>
      <c r="AL468" s="6">
        <f>ROUNDUP(IF($A468=1,AI468/Pieņēmumi!$AR$39,IF($A468=2,AI468/Pieņēmumi!$AR$40,IF($A468=3,AI468/Pieņēmumi!$AR$41,AI468/Pieņēmumi!$AR$42))),$AL$10)</f>
        <v>1</v>
      </c>
      <c r="AM468" s="6">
        <f t="shared" si="360"/>
        <v>24</v>
      </c>
      <c r="AN468" s="6" t="str">
        <f>IF(AND(AM468&gt;=0,AM468&lt;Pieņēmumi!$AR$46),0,
IF(AND(AM468&gt;= Pieņēmumi!$AR$46,AM468&lt;Pieņēmumi!$AR$47), "Mikro",
IF(AND(AM468&gt;=Pieņēmumi!$AR$47,AM468&lt;Pieņēmumi!$AR$48), "Mazs",
IF(AND(AM468&gt;=Pieņēmumi!$AR$48,AM468&lt;Pieņēmumi!$AR$49), "Vidējs","Liels"))))</f>
        <v>Liels</v>
      </c>
      <c r="AO468" s="9">
        <f>IF(AN468="Mikro",Pieņēmumi!$AR$31*AL468*0.5,
IF(AN468="Mazs",Pieņēmumi!$AR$31*AL468,
IF(AN468="Vidējs",Pieņēmumi!$AR$32*AL468,
IF(AN468="Liels",Pieņēmumi!$AR$34*AL468,
0))))</f>
        <v>1.3708513708513708</v>
      </c>
      <c r="AP468" s="9">
        <f>IF(AN468="Mikro",Pieņēmumi!$AR$31*AL468*0.5,0)</f>
        <v>0</v>
      </c>
      <c r="AQ468">
        <v>24</v>
      </c>
      <c r="AR468">
        <v>1</v>
      </c>
      <c r="AS468" s="2">
        <f t="shared" si="350"/>
        <v>24</v>
      </c>
      <c r="AT468" s="6">
        <f>ROUNDUP(IF($A468=1,AQ468/Pieņēmumi!$BC$39,IF($A468=2,AQ468/Pieņēmumi!$BC$40,IF($A468=3,AQ468/Pieņēmumi!$BC$41,AQ468/Pieņēmumi!$BC$42))),$AT$10)</f>
        <v>1</v>
      </c>
      <c r="AU468" s="6">
        <f t="shared" si="361"/>
        <v>24</v>
      </c>
      <c r="AV468" s="6" t="str">
        <f>IF(AND(AU468&gt;=0,AU468&lt;Pieņēmumi!$BC$46),0,
IF(AND(AU468&gt;= Pieņēmumi!$BC$46,AU468&lt;Pieņēmumi!$BC$47), "Mikro",
IF(AND(AU468&gt;=Pieņēmumi!$BC$47,AU468&lt;Pieņēmumi!$BC$48), "Mazs",
IF(AND(AU468&gt;=Pieņēmumi!$BC$48,AU468&lt;Pieņēmumi!$BC$49), "Vidējs","Liels"))))</f>
        <v>Liels</v>
      </c>
      <c r="AW468" s="9">
        <f>IF(AV468="Mikro",Pieņēmumi!$BC$31*AT468*0.5,
IF(AV468="Mazs",Pieņēmumi!$BC$31*AT468,
IF(AV468="Vidējs",Pieņēmumi!$BC$32*AT468,
IF(AV468="Liels",Pieņēmumi!$BC$34*AT468,
0))))</f>
        <v>1.5151515151515151</v>
      </c>
      <c r="AX468" s="9">
        <f>IF(AV468="Mikro",Pieņēmumi!$BC$31*AT468*0.5,0)</f>
        <v>0</v>
      </c>
      <c r="AY468">
        <v>25</v>
      </c>
      <c r="AZ468">
        <v>1</v>
      </c>
      <c r="BA468" s="2">
        <f t="shared" si="373"/>
        <v>25</v>
      </c>
      <c r="BB468" s="6">
        <f>ROUNDUP(IF($A468=1,AY468/Pieņēmumi!$BN$39,IF($A468=2,AY468/Pieņēmumi!$BN$40,IF($A468=3,AY468/Pieņēmumi!$BN$41,AY468/Pieņēmumi!$BN$42))),$BB$10)</f>
        <v>1</v>
      </c>
      <c r="BC468" s="6">
        <f t="shared" si="362"/>
        <v>25</v>
      </c>
      <c r="BD468" s="6" t="str">
        <f>IF(AND(BC468&gt;=0,BC468&lt;Pieņēmumi!$BN$46),0,
IF(AND(BC468&gt;= Pieņēmumi!$BN$46,BC468&lt;Pieņēmumi!$BN$47), "Mikro",
IF(AND(BC468&gt;=Pieņēmumi!$BN$47,BC468&lt;Pieņēmumi!$BN$48), "Mazs",
IF(AND(BC468&gt;=Pieņēmumi!$BN$48,BC468&lt;Pieņēmumi!$BN$49), "Vidējs","Liels"))))</f>
        <v>Liels</v>
      </c>
      <c r="BE468" s="9">
        <f>IF(BD468="Mikro",Pieņēmumi!$BN$31*BB468*0.5,
IF(BD468="Mazs",Pieņēmumi!$BN$31*BB468,
IF(BD468="Vidējs",Pieņēmumi!$BN$32*BB468,
IF(BD468="Liels",Pieņēmumi!$BN$34*BB468,
0))))</f>
        <v>1.5873015873015872</v>
      </c>
      <c r="BF468" s="9">
        <f>IF(BD468="Mikro",Pieņēmumi!$BN$31*BB468*0.5,0)</f>
        <v>0</v>
      </c>
      <c r="BG468">
        <v>28</v>
      </c>
      <c r="BH468">
        <v>1</v>
      </c>
      <c r="BI468" s="2">
        <f t="shared" si="374"/>
        <v>28</v>
      </c>
      <c r="BJ468" s="6">
        <f>ROUNDUP(IF($A468=1,BG468/Pieņēmumi!$BY$39,IF($A468=2,BG468/Pieņēmumi!$BY$40,IF($A468=3,BG468/Pieņēmumi!$BY$41,BG468/Pieņēmumi!$BY$42))),$BJ$10)</f>
        <v>2</v>
      </c>
      <c r="BK468" s="6">
        <f t="shared" si="363"/>
        <v>14</v>
      </c>
      <c r="BL468" s="6" t="str">
        <f>IF(AND(BK468&gt;=0,BK468&lt;Pieņēmumi!$BY$46),0,
IF(AND(BK468&gt;= Pieņēmumi!$BY$46,BK468&lt;Pieņēmumi!$BY$47), "Mikro",
IF(AND(BK468&gt;=Pieņēmumi!$BY$47,BK468&lt;Pieņēmumi!$BY$48), "Mazs",
IF(AND(BK468&gt;=Pieņēmumi!$BY$48,BK468&lt;Pieņēmumi!$BY$49), "Vidējs","Liels"))))</f>
        <v>Vidējs</v>
      </c>
      <c r="BM468" s="9">
        <f>IF(BL468="Mikro",Pieņēmumi!$BY$31*BJ468*0.5,
IF(BL468="Mazs",Pieņēmumi!$BY$31*BJ468,
IF(BL468="Vidējs",Pieņēmumi!$BY$32*BJ468,
IF(BL468="Liels",Pieņēmumi!$BY$34*BJ468,
0))))</f>
        <v>2.5839793281653747</v>
      </c>
      <c r="BN468" s="9">
        <f>IF(BL468="Mikro",Pieņēmumi!$BY$31*BJ468*0.5,0)</f>
        <v>0</v>
      </c>
      <c r="BO468">
        <v>32</v>
      </c>
      <c r="BP468">
        <v>1</v>
      </c>
      <c r="BQ468" s="2">
        <f t="shared" si="375"/>
        <v>32</v>
      </c>
      <c r="BR468" s="6">
        <f>ROUNDUP(IF($A468=1,BO468/Pieņēmumi!$CJ$39,IF($A468=2,BO468/Pieņēmumi!$CJ$40,IF($A468=3,BO468/Pieņēmumi!$CJ$41,BO468/Pieņēmumi!$CJ$42))),$BR$10)</f>
        <v>2</v>
      </c>
      <c r="BS468" s="6">
        <f t="shared" si="364"/>
        <v>16</v>
      </c>
      <c r="BT468" s="6" t="str">
        <f>IF(AND(BS468&gt;=0,BS468&lt;Pieņēmumi!$CJ$46),0,
IF(AND(BS468&gt;= Pieņēmumi!$CJ$46,BS468&lt;Pieņēmumi!$CJ$47), "Mikro",
IF(AND(BS468&gt;=Pieņēmumi!$CJ$47,BS468&lt;Pieņēmumi!$CJ$48), "Mazs",
IF(AND(BS468&gt;=Pieņēmumi!$CJ$48,BS468&lt;Pieņēmumi!$CJ$49), "Vidējs","Liels"))))</f>
        <v>Vidējs</v>
      </c>
      <c r="BU468" s="9">
        <f>IF(BT468="Mikro",Pieņēmumi!$CJ$31*BR468*0.5,
IF(BT468="Mazs",Pieņēmumi!$CJ$31*BR468,
IF(BT468="Vidējs",Pieņēmumi!$CJ$32*BR468,
IF(BT468="Liels",Pieņēmumi!$CJ$34*BR468,
0))))</f>
        <v>2.5839793281653747</v>
      </c>
      <c r="BV468" s="9">
        <f>IF(BT468="Mikro",Pieņēmumi!$CJ$31*BR468*0.5,0)</f>
        <v>0</v>
      </c>
      <c r="BW468">
        <v>18</v>
      </c>
      <c r="BX468">
        <v>1</v>
      </c>
      <c r="BY468" s="2">
        <f>BW468/BX468</f>
        <v>18</v>
      </c>
      <c r="BZ468" s="6">
        <f>ROUNDUP(IF($A468=1,BW468/Pieņēmumi!$CU$42,IF($A468=2,BW468/Pieņēmumi!$CU$43,IF($A468=3,BW468/Pieņēmumi!$CU$44,BW468/Pieņēmumi!$CU$45))),$CH$10)</f>
        <v>1</v>
      </c>
      <c r="CA468" s="6">
        <f t="shared" si="365"/>
        <v>18</v>
      </c>
      <c r="CB468" s="6" t="str">
        <f>IF(AND(CA468&gt;=0,CA468&lt;Pieņēmumi!$CU$49),0,
IF(AND(CA468&gt;=Pieņēmumi!$CU$49,CA468&lt;Pieņēmumi!$CU$50),"Mazs",
IF(AND(CA468&gt;=Pieņēmumi!$CU$50,CA468&lt;Pieņēmumi!$CU$51),"Vidējs","Liels")))</f>
        <v>Vidējs</v>
      </c>
      <c r="CC468" s="9">
        <f>IF(CB468="Mazs",Pieņēmumi!$CU$34*BZ468,IF(CB468="Vidējs",Pieņēmumi!$CU$35*BZ468,IF(CB468="Liels",Pieņēmumi!$CU$37*BZ468,0)))</f>
        <v>1.3888888888888891</v>
      </c>
      <c r="CD468" s="9">
        <f>IF(CB468="Mazs",(Pieņēmumi!$CU$35-Pieņēmumi!$CU$34)*BZ468,0)</f>
        <v>0</v>
      </c>
      <c r="CE468">
        <v>10</v>
      </c>
      <c r="CF468">
        <v>1</v>
      </c>
      <c r="CG468" s="2">
        <f>CE468/CF468</f>
        <v>10</v>
      </c>
      <c r="CH468" s="6">
        <f>ROUNDUP(IF($A468=1,CE468/Pieņēmumi!$DE$42,IF($A468=2,CE468/Pieņēmumi!$DE$43,IF($A468=3,CE468/Pieņēmumi!$DE$44,CE468/Pieņēmumi!$DE$45))),$CH$10)</f>
        <v>1</v>
      </c>
      <c r="CI468" s="6">
        <f t="shared" si="366"/>
        <v>10</v>
      </c>
      <c r="CJ468" s="6" t="str">
        <f>IF(AND(CI468&gt;=0,CI468&lt;Pieņēmumi!$DE$49),0,
IF(AND(CI468&gt;=Pieņēmumi!$DE$49,CI468&lt;Pieņēmumi!$DE$50),"Mazs",
IF(AND(CI468&gt;=Pieņēmumi!$DE$50,CI468&lt;Pieņēmumi!$DE$51),"Vidējs","Liels")))</f>
        <v>Mazs</v>
      </c>
      <c r="CK468" s="9">
        <f>IF(CJ468="Mazs",Pieņēmumi!$DE$34*CH468,IF(CJ468="Vidējs",Pieņēmumi!$DE$35*CH468,IF(CJ468="Liels",Pieņēmumi!$DE$37*CH468,0)))</f>
        <v>1.151571739807034</v>
      </c>
      <c r="CL468" s="9">
        <f>IF(CJ468="Mazs",(Pieņēmumi!$DE$35-Pieņēmumi!$DE$34)*CH468,0)</f>
        <v>0.23731714908185508</v>
      </c>
      <c r="CM468">
        <v>13</v>
      </c>
      <c r="CN468">
        <v>1</v>
      </c>
      <c r="CO468" s="2">
        <f>CM468/CN468</f>
        <v>13</v>
      </c>
      <c r="CP468" s="6">
        <f>ROUNDUP(IF($A468=1,CM468/Pieņēmumi!$DO$42,IF($A468=2,CM468/Pieņēmumi!$DO$43,IF($A468=3,CM468/Pieņēmumi!$DO$44,CM468/Pieņēmumi!$DO$45))),$CP$10)</f>
        <v>1</v>
      </c>
      <c r="CQ468" s="6">
        <f t="shared" si="367"/>
        <v>13</v>
      </c>
      <c r="CR468" s="6" t="str">
        <f>IF(AND(CQ468&gt;=0,CQ468&lt;Pieņēmumi!$DO$49),0,
IF(AND(CQ468&gt;=Pieņēmumi!$DO$49,CQ468&lt;Pieņēmumi!$DO$50),"Mazs",
IF(AND(CQ468&gt;=Pieņēmumi!$DO$50,CQ468&lt;Pieņēmumi!$DO$51),"Vidējs","Liels")))</f>
        <v>Vidējs</v>
      </c>
      <c r="CS468" s="9">
        <f>IF(CR468="Mazs",Pieņēmumi!$DO$34*CP468,IF(CR468="Vidējs",Pieņēmumi!$DO$35*CP468,IF(CR468="Liels",Pieņēmumi!$DO$37*CP468,0)))</f>
        <v>1.3888888888888891</v>
      </c>
      <c r="CT468" s="9">
        <f>IF(CR468="Mazs",(Pieņēmumi!$DO$35-Pieņēmumi!$DO$34)*CP468,0)</f>
        <v>0</v>
      </c>
      <c r="CU468" s="6">
        <f t="shared" si="368"/>
        <v>268</v>
      </c>
      <c r="CV468" s="6">
        <f t="shared" si="369"/>
        <v>12</v>
      </c>
      <c r="CW468" s="2">
        <f t="shared" si="370"/>
        <v>22.333333333333332</v>
      </c>
      <c r="CX468" t="str">
        <f t="shared" si="371"/>
        <v>Vidējā</v>
      </c>
    </row>
    <row r="469" spans="1:102" x14ac:dyDescent="0.25">
      <c r="A469" s="5">
        <v>1</v>
      </c>
      <c r="B469" s="23">
        <v>0.21612611885330058</v>
      </c>
      <c r="C469">
        <v>0</v>
      </c>
      <c r="D469">
        <v>0</v>
      </c>
      <c r="E469" s="2">
        <v>0</v>
      </c>
      <c r="F469" s="6">
        <f>ROUNDUP(IF($A469=1,C469/Pieņēmumi!$B$39,IF($A469=2,C469/Pieņēmumi!$B$40,IF($A469=3,C469/Pieņēmumi!$B$41,C469/Pieņēmumi!$B$42))),$F$10)</f>
        <v>0</v>
      </c>
      <c r="G469" s="6">
        <f t="shared" si="355"/>
        <v>0</v>
      </c>
      <c r="H469" s="6">
        <f>IF(AND(G469&gt;=0,G469&lt;Pieņēmumi!$B$46),0,
IF(AND(G469&gt;= Pieņēmumi!$B$46,G469&lt;Pieņēmumi!$B$47), "Mikro",
IF(AND(G469&gt;=Pieņēmumi!$B$47,G469&lt;Pieņēmumi!$B$48), "Mazs",
IF(AND(G469&gt;=Pieņēmumi!$B$48,G469&lt;Pieņēmumi!$B$49), "Vidējs","Liels"))))</f>
        <v>0</v>
      </c>
      <c r="I469" s="9">
        <f>IF(H469="Mikro",Pieņēmumi!$B$31*F469*0.5,
IF(H469="Mazs",Pieņēmumi!$B$31*F469,
IF(H469="Vidējs",Pieņēmumi!$B$32*F469,
IF(H469="Liels",Pieņēmumi!$B$34*F469,
0))))</f>
        <v>0</v>
      </c>
      <c r="J469" s="9">
        <f>IF(H469="Mikro",Pieņēmumi!$B$31*F469*0.5,0)</f>
        <v>0</v>
      </c>
      <c r="K469">
        <v>0</v>
      </c>
      <c r="L469">
        <v>0</v>
      </c>
      <c r="M469" s="2">
        <v>0</v>
      </c>
      <c r="N469" s="6">
        <f>ROUNDUP(IF($A469=1,K469/Pieņēmumi!$L$39,IF($A469=2,K469/Pieņēmumi!$L$40,IF($A469=3,K469/Pieņēmumi!$L$41,K469/Pieņēmumi!$L$42))),$N$10)</f>
        <v>0</v>
      </c>
      <c r="O469" s="6">
        <f t="shared" si="356"/>
        <v>0</v>
      </c>
      <c r="P469" s="6">
        <f>IF(AND(O469&gt;=0,O469&lt;Pieņēmumi!$L$46),0,
IF(AND(O469&gt;= Pieņēmumi!$L$46,O469&lt;Pieņēmumi!$L$47), "Mikro",
IF(AND(O469&gt;=Pieņēmumi!$L$47,O469&lt;Pieņēmumi!$L$48), "Mazs",
IF(AND(O469&gt;=Pieņēmumi!$L$48,O469&lt;Pieņēmumi!$L$49), "Vidējs","Liels"))))</f>
        <v>0</v>
      </c>
      <c r="Q469" s="9">
        <f>IF(P469="Mikro",Pieņēmumi!$L$31*N469*0.5,
IF(P469="Mazs",Pieņēmumi!$L$31*N469,
IF(P469="Vidējs",Pieņēmumi!$L$32*N469,
IF(P469="Liels",Pieņēmumi!$L$34*N469,
0))))</f>
        <v>0</v>
      </c>
      <c r="R469" s="9">
        <f>IF(P469="Mikro",Pieņēmumi!$L$31*N469*0.5,0)</f>
        <v>0</v>
      </c>
      <c r="S469">
        <v>9</v>
      </c>
      <c r="T469">
        <v>1</v>
      </c>
      <c r="U469" s="2">
        <f t="shared" si="345"/>
        <v>9</v>
      </c>
      <c r="V469" s="6">
        <f>ROUNDUP(IF($A469=1,S469/Pieņēmumi!$V$39,IF($A469=2,S469/Pieņēmumi!$V$40,IF($A469=3,S469/Pieņēmumi!$V$41,S469/Pieņēmumi!$V$42))),$V$10)</f>
        <v>1</v>
      </c>
      <c r="W469" s="6">
        <f t="shared" si="357"/>
        <v>9</v>
      </c>
      <c r="X469" s="6" t="str">
        <f>IF(AND(W469&gt;=0,W469&lt;Pieņēmumi!$V$46),0,
IF(AND(W469&gt;= Pieņēmumi!$V$46,W469&lt;Pieņēmumi!$V$47), "Mikro",
IF(AND(W469&gt;=Pieņēmumi!$V$47,W469&lt;Pieņēmumi!$V$48), "Mazs",
IF(AND(W469&gt;=Pieņēmumi!$V$48,W469&lt;Pieņēmumi!$V$49), "Vidējs","Liels"))))</f>
        <v>Mazs</v>
      </c>
      <c r="Y469" s="9">
        <f>IF(X469="Mikro",Pieņēmumi!$V$31*V469*0.5,
IF(X469="Mazs",Pieņēmumi!$V$31*V469,
IF(X469="Vidējs",Pieņēmumi!$V$32*V469,
IF(X469="Liels",Pieņēmumi!$V$34*V469,
0))))</f>
        <v>0.77808901338313108</v>
      </c>
      <c r="Z469" s="9">
        <f>IF(X469="Mikro",Pieņēmumi!$V$31*V469*0.5,0)</f>
        <v>0</v>
      </c>
      <c r="AA469">
        <v>19</v>
      </c>
      <c r="AB469">
        <v>1</v>
      </c>
      <c r="AC469" s="2">
        <f t="shared" si="358"/>
        <v>19</v>
      </c>
      <c r="AD469" s="6">
        <f>ROUNDUP(IF($A469=1,AA469/Pieņēmumi!$AF$39,IF($A469=2,AA469/Pieņēmumi!$AF$40,IF($A469=3,AA469/Pieņēmumi!$AF$41,AA469/Pieņēmumi!$AF$42))),$AD$10)</f>
        <v>1</v>
      </c>
      <c r="AE469" s="6">
        <f t="shared" si="359"/>
        <v>19</v>
      </c>
      <c r="AF469" s="6" t="str">
        <f>IF(AND(AE469&gt;=0,AE469&lt;Pieņēmumi!$AF$46),0,
IF(AND(AE469&gt;= Pieņēmumi!$AF$46,AE469&lt;Pieņēmumi!$AF$47), "Mikro",
IF(AND(AE469&gt;=Pieņēmumi!$AF$47,AE469&lt;Pieņēmumi!$AF$48), "Mazs",
IF(AND(AE469&gt;=Pieņēmumi!$AF$48,AE469&lt;Pieņēmumi!$AF$49), "Vidējs","Liels"))))</f>
        <v>Vidējs</v>
      </c>
      <c r="AG469" s="9">
        <f>IF(AF469="Mikro",Pieņēmumi!$AF$31*AD469*0.5,
IF(AF469="Mazs",Pieņēmumi!$AF$31*AD469,
IF(AF469="Vidējs",Pieņēmumi!$AF$32*AD469,
IF(AF469="Liels",Pieņēmumi!$AF$34*AD469,
0))))</f>
        <v>1.03359173126615</v>
      </c>
      <c r="AH469" s="9">
        <f>IF(AF469="Mikro",Pieņēmumi!$AF$31*AD469*0.5,0)</f>
        <v>0</v>
      </c>
      <c r="AI469">
        <v>14</v>
      </c>
      <c r="AJ469">
        <v>1</v>
      </c>
      <c r="AK469" s="2">
        <f t="shared" si="372"/>
        <v>14</v>
      </c>
      <c r="AL469" s="6">
        <f>ROUNDUP(IF($A469=1,AI469/Pieņēmumi!$AR$39,IF($A469=2,AI469/Pieņēmumi!$AR$40,IF($A469=3,AI469/Pieņēmumi!$AR$41,AI469/Pieņēmumi!$AR$42))),$AL$10)</f>
        <v>1</v>
      </c>
      <c r="AM469" s="6">
        <f t="shared" si="360"/>
        <v>14</v>
      </c>
      <c r="AN469" s="6" t="str">
        <f>IF(AND(AM469&gt;=0,AM469&lt;Pieņēmumi!$AR$46),0,
IF(AND(AM469&gt;= Pieņēmumi!$AR$46,AM469&lt;Pieņēmumi!$AR$47), "Mikro",
IF(AND(AM469&gt;=Pieņēmumi!$AR$47,AM469&lt;Pieņēmumi!$AR$48), "Mazs",
IF(AND(AM469&gt;=Pieņēmumi!$AR$48,AM469&lt;Pieņēmumi!$AR$49), "Vidējs","Liels"))))</f>
        <v>Vidējs</v>
      </c>
      <c r="AO469" s="9">
        <f>IF(AN469="Mikro",Pieņēmumi!$AR$31*AL469*0.5,
IF(AN469="Mazs",Pieņēmumi!$AR$31*AL469,
IF(AN469="Vidējs",Pieņēmumi!$AR$32*AL469,
IF(AN469="Liels",Pieņēmumi!$AR$34*AL469,
0))))</f>
        <v>1.0981912144702843</v>
      </c>
      <c r="AP469" s="9">
        <f>IF(AN469="Mikro",Pieņēmumi!$AR$31*AL469*0.5,0)</f>
        <v>0</v>
      </c>
      <c r="AQ469">
        <v>10</v>
      </c>
      <c r="AR469">
        <v>1</v>
      </c>
      <c r="AS469" s="2">
        <f t="shared" si="350"/>
        <v>10</v>
      </c>
      <c r="AT469" s="6">
        <f>ROUNDUP(IF($A469=1,AQ469/Pieņēmumi!$BC$39,IF($A469=2,AQ469/Pieņēmumi!$BC$40,IF($A469=3,AQ469/Pieņēmumi!$BC$41,AQ469/Pieņēmumi!$BC$42))),$AT$10)</f>
        <v>1</v>
      </c>
      <c r="AU469" s="6">
        <f t="shared" si="361"/>
        <v>10</v>
      </c>
      <c r="AV469" s="6" t="str">
        <f>IF(AND(AU469&gt;=0,AU469&lt;Pieņēmumi!$BC$46),0,
IF(AND(AU469&gt;= Pieņēmumi!$BC$46,AU469&lt;Pieņēmumi!$BC$47), "Mikro",
IF(AND(AU469&gt;=Pieņēmumi!$BC$47,AU469&lt;Pieņēmumi!$BC$48), "Mazs",
IF(AND(AU469&gt;=Pieņēmumi!$BC$48,AU469&lt;Pieņēmumi!$BC$49), "Vidējs","Liels"))))</f>
        <v>Mazs</v>
      </c>
      <c r="AW469" s="9">
        <f>IF(AV469="Mikro",Pieņēmumi!$BC$31*AT469*0.5,
IF(AV469="Mazs",Pieņēmumi!$BC$31*AT469,
IF(AV469="Vidējs",Pieņēmumi!$BC$32*AT469,
IF(AV469="Liels",Pieņēmumi!$BC$34*AT469,
0))))</f>
        <v>0.96483037659508253</v>
      </c>
      <c r="AX469" s="9">
        <f>IF(AV469="Mikro",Pieņēmumi!$BC$31*AT469*0.5,0)</f>
        <v>0</v>
      </c>
      <c r="AY469">
        <v>18</v>
      </c>
      <c r="AZ469">
        <v>2</v>
      </c>
      <c r="BA469" s="2">
        <f t="shared" si="373"/>
        <v>9</v>
      </c>
      <c r="BB469" s="6">
        <f>ROUNDUP(IF($A469=1,AY469/Pieņēmumi!$BN$39,IF($A469=2,AY469/Pieņēmumi!$BN$40,IF($A469=3,AY469/Pieņēmumi!$BN$41,AY469/Pieņēmumi!$BN$42))),$BB$10)</f>
        <v>1</v>
      </c>
      <c r="BC469" s="6">
        <f t="shared" si="362"/>
        <v>18</v>
      </c>
      <c r="BD469" s="6" t="str">
        <f>IF(AND(BC469&gt;=0,BC469&lt;Pieņēmumi!$BN$46),0,
IF(AND(BC469&gt;= Pieņēmumi!$BN$46,BC469&lt;Pieņēmumi!$BN$47), "Mikro",
IF(AND(BC469&gt;=Pieņēmumi!$BN$47,BC469&lt;Pieņēmumi!$BN$48), "Mazs",
IF(AND(BC469&gt;=Pieņēmumi!$BN$48,BC469&lt;Pieņēmumi!$BN$49), "Vidējs","Liels"))))</f>
        <v>Vidējs</v>
      </c>
      <c r="BE469" s="9">
        <f>IF(BD469="Mikro",Pieņēmumi!$BN$31*BB469*0.5,
IF(BD469="Mazs",Pieņēmumi!$BN$31*BB469,
IF(BD469="Vidējs",Pieņēmumi!$BN$32*BB469,
IF(BD469="Liels",Pieņēmumi!$BN$34*BB469,
0))))</f>
        <v>1.227390180878553</v>
      </c>
      <c r="BF469" s="9">
        <f>IF(BD469="Mikro",Pieņēmumi!$BN$31*BB469*0.5,0)</f>
        <v>0</v>
      </c>
      <c r="BG469">
        <v>25</v>
      </c>
      <c r="BH469">
        <v>2</v>
      </c>
      <c r="BI469" s="2">
        <f t="shared" si="374"/>
        <v>12.5</v>
      </c>
      <c r="BJ469" s="6">
        <f>ROUNDUP(IF($A469=1,BG469/Pieņēmumi!$BY$39,IF($A469=2,BG469/Pieņēmumi!$BY$40,IF($A469=3,BG469/Pieņēmumi!$BY$41,BG469/Pieņēmumi!$BY$42))),$BJ$10)</f>
        <v>1</v>
      </c>
      <c r="BK469" s="6">
        <f t="shared" si="363"/>
        <v>25</v>
      </c>
      <c r="BL469" s="6" t="str">
        <f>IF(AND(BK469&gt;=0,BK469&lt;Pieņēmumi!$BY$46),0,
IF(AND(BK469&gt;= Pieņēmumi!$BY$46,BK469&lt;Pieņēmumi!$BY$47), "Mikro",
IF(AND(BK469&gt;=Pieņēmumi!$BY$47,BK469&lt;Pieņēmumi!$BY$48), "Mazs",
IF(AND(BK469&gt;=Pieņēmumi!$BY$48,BK469&lt;Pieņēmumi!$BY$49), "Vidējs","Liels"))))</f>
        <v>Liels</v>
      </c>
      <c r="BM469" s="9">
        <f>IF(BL469="Mikro",Pieņēmumi!$BY$31*BJ469*0.5,
IF(BL469="Mazs",Pieņēmumi!$BY$31*BJ469,
IF(BL469="Vidējs",Pieņēmumi!$BY$32*BJ469,
IF(BL469="Liels",Pieņēmumi!$BY$34*BJ469,
0))))</f>
        <v>1.6594516594516593</v>
      </c>
      <c r="BN469" s="9">
        <f>IF(BL469="Mikro",Pieņēmumi!$BY$31*BJ469*0.5,0)</f>
        <v>0</v>
      </c>
      <c r="BO469">
        <v>22</v>
      </c>
      <c r="BP469">
        <v>2</v>
      </c>
      <c r="BQ469" s="2">
        <f t="shared" si="375"/>
        <v>11</v>
      </c>
      <c r="BR469" s="6">
        <f>ROUNDUP(IF($A469=1,BO469/Pieņēmumi!$CJ$39,IF($A469=2,BO469/Pieņēmumi!$CJ$40,IF($A469=3,BO469/Pieņēmumi!$CJ$41,BO469/Pieņēmumi!$CJ$42))),$BR$10)</f>
        <v>1</v>
      </c>
      <c r="BS469" s="6">
        <f t="shared" si="364"/>
        <v>22</v>
      </c>
      <c r="BT469" s="6" t="str">
        <f>IF(AND(BS469&gt;=0,BS469&lt;Pieņēmumi!$CJ$46),0,
IF(AND(BS469&gt;= Pieņēmumi!$CJ$46,BS469&lt;Pieņēmumi!$CJ$47), "Mikro",
IF(AND(BS469&gt;=Pieņēmumi!$CJ$47,BS469&lt;Pieņēmumi!$CJ$48), "Mazs",
IF(AND(BS469&gt;=Pieņēmumi!$CJ$48,BS469&lt;Pieņēmumi!$CJ$49), "Vidējs","Liels"))))</f>
        <v>Liels</v>
      </c>
      <c r="BU469" s="9">
        <f>IF(BT469="Mikro",Pieņēmumi!$CJ$31*BR469*0.5,
IF(BT469="Mazs",Pieņēmumi!$CJ$31*BR469,
IF(BT469="Vidējs",Pieņēmumi!$CJ$32*BR469,
IF(BT469="Liels",Pieņēmumi!$CJ$34*BR469,
0))))</f>
        <v>1.6955266955266954</v>
      </c>
      <c r="BV469" s="9">
        <f>IF(BT469="Mikro",Pieņēmumi!$CJ$31*BR469*0.5,0)</f>
        <v>0</v>
      </c>
      <c r="BW469">
        <v>79</v>
      </c>
      <c r="BX469">
        <v>3</v>
      </c>
      <c r="BY469" s="2">
        <f>BW469/BX469</f>
        <v>26.333333333333332</v>
      </c>
      <c r="BZ469" s="6">
        <f>ROUNDUP(IF($A469=1,BW469/Pieņēmumi!$CU$42,IF($A469=2,BW469/Pieņēmumi!$CU$43,IF($A469=3,BW469/Pieņēmumi!$CU$44,BW469/Pieņēmumi!$CU$45))),$CH$10)</f>
        <v>4</v>
      </c>
      <c r="CA469" s="6">
        <f t="shared" si="365"/>
        <v>19.75</v>
      </c>
      <c r="CB469" s="6" t="str">
        <f>IF(AND(CA469&gt;=0,CA469&lt;Pieņēmumi!$CU$49),0,
IF(AND(CA469&gt;=Pieņēmumi!$CU$49,CA469&lt;Pieņēmumi!$CU$50),"Mazs",
IF(AND(CA469&gt;=Pieņēmumi!$CU$50,CA469&lt;Pieņēmumi!$CU$51),"Vidējs","Liels")))</f>
        <v>Vidējs</v>
      </c>
      <c r="CC469" s="9">
        <f>IF(CB469="Mazs",Pieņēmumi!$CU$34*BZ469,IF(CB469="Vidējs",Pieņēmumi!$CU$35*BZ469,IF(CB469="Liels",Pieņēmumi!$CU$37*BZ469,0)))</f>
        <v>5.5555555555555562</v>
      </c>
      <c r="CD469" s="9">
        <f>IF(CB469="Mazs",(Pieņēmumi!$CU$35-Pieņēmumi!$CU$34)*BZ469,0)</f>
        <v>0</v>
      </c>
      <c r="CE469">
        <v>83</v>
      </c>
      <c r="CF469">
        <v>3</v>
      </c>
      <c r="CG469" s="2">
        <f>CE469/CF469</f>
        <v>27.666666666666668</v>
      </c>
      <c r="CH469" s="6">
        <f>ROUNDUP(IF($A469=1,CE469/Pieņēmumi!$DE$42,IF($A469=2,CE469/Pieņēmumi!$DE$43,IF($A469=3,CE469/Pieņēmumi!$DE$44,CE469/Pieņēmumi!$DE$45))),$CH$10)</f>
        <v>4</v>
      </c>
      <c r="CI469" s="6">
        <f t="shared" si="366"/>
        <v>20.75</v>
      </c>
      <c r="CJ469" s="6" t="str">
        <f>IF(AND(CI469&gt;=0,CI469&lt;Pieņēmumi!$DE$49),0,
IF(AND(CI469&gt;=Pieņēmumi!$DE$49,CI469&lt;Pieņēmumi!$DE$50),"Mazs",
IF(AND(CI469&gt;=Pieņēmumi!$DE$50,CI469&lt;Pieņēmumi!$DE$51),"Vidējs","Liels")))</f>
        <v>Vidējs</v>
      </c>
      <c r="CK469" s="9">
        <f>IF(CJ469="Mazs",Pieņēmumi!$DE$34*CH469,IF(CJ469="Vidējs",Pieņēmumi!$DE$35*CH469,IF(CJ469="Liels",Pieņēmumi!$DE$37*CH469,0)))</f>
        <v>5.5555555555555562</v>
      </c>
      <c r="CL469" s="9">
        <f>IF(CJ469="Mazs",(Pieņēmumi!$DE$35-Pieņēmumi!$DE$34)*CH469,0)</f>
        <v>0</v>
      </c>
      <c r="CM469">
        <v>117</v>
      </c>
      <c r="CN469">
        <v>4</v>
      </c>
      <c r="CO469" s="2">
        <f>CM469/CN469</f>
        <v>29.25</v>
      </c>
      <c r="CP469" s="6">
        <f>ROUNDUP(IF($A469=1,CM469/Pieņēmumi!$DO$42,IF($A469=2,CM469/Pieņēmumi!$DO$43,IF($A469=3,CM469/Pieņēmumi!$DO$44,CM469/Pieņēmumi!$DO$45))),$CP$10)</f>
        <v>5</v>
      </c>
      <c r="CQ469" s="6">
        <f t="shared" si="367"/>
        <v>23.4</v>
      </c>
      <c r="CR469" s="6" t="str">
        <f>IF(AND(CQ469&gt;=0,CQ469&lt;Pieņēmumi!$DO$49),0,
IF(AND(CQ469&gt;=Pieņēmumi!$DO$49,CQ469&lt;Pieņēmumi!$DO$50),"Mazs",
IF(AND(CQ469&gt;=Pieņēmumi!$DO$50,CQ469&lt;Pieņēmumi!$DO$51),"Vidējs","Liels")))</f>
        <v>Liels</v>
      </c>
      <c r="CS469" s="9">
        <f>IF(CR469="Mazs",Pieņēmumi!$DO$34*CP469,IF(CR469="Vidējs",Pieņēmumi!$DO$35*CP469,IF(CR469="Liels",Pieņēmumi!$DO$37*CP469,0)))</f>
        <v>8.8383838383838373</v>
      </c>
      <c r="CT469" s="9">
        <f>IF(CR469="Mazs",(Pieņēmumi!$DO$35-Pieņēmumi!$DO$34)*CP469,0)</f>
        <v>0</v>
      </c>
      <c r="CU469" s="6">
        <f t="shared" si="368"/>
        <v>396</v>
      </c>
      <c r="CV469" s="6">
        <f t="shared" si="369"/>
        <v>20</v>
      </c>
      <c r="CW469" s="2">
        <f t="shared" si="370"/>
        <v>19.8</v>
      </c>
      <c r="CX469" t="str">
        <f t="shared" si="371"/>
        <v>Vidējā</v>
      </c>
    </row>
    <row r="470" spans="1:102" x14ac:dyDescent="0.25">
      <c r="A470" s="5">
        <v>3</v>
      </c>
      <c r="B470" s="23">
        <v>0.21154881545146498</v>
      </c>
      <c r="C470">
        <v>94</v>
      </c>
      <c r="D470">
        <v>5</v>
      </c>
      <c r="E470" s="2">
        <f>C470/D470</f>
        <v>18.8</v>
      </c>
      <c r="F470" s="6">
        <f>ROUNDUP(IF($A470=1,C470/Pieņēmumi!$B$39,IF($A470=2,C470/Pieņēmumi!$B$40,IF($A470=3,C470/Pieņēmumi!$B$41,C470/Pieņēmumi!$B$42))),$F$10)</f>
        <v>5</v>
      </c>
      <c r="G470" s="6">
        <f t="shared" si="355"/>
        <v>18.8</v>
      </c>
      <c r="H470" s="6" t="str">
        <f>IF(AND(G470&gt;=0,G470&lt;Pieņēmumi!$B$46),0,
IF(AND(G470&gt;= Pieņēmumi!$B$46,G470&lt;Pieņēmumi!$B$47), "Mikro",
IF(AND(G470&gt;=Pieņēmumi!$B$47,G470&lt;Pieņēmumi!$B$48), "Mazs",
IF(AND(G470&gt;=Pieņēmumi!$B$48,G470&lt;Pieņēmumi!$B$49), "Vidējs","Liels"))))</f>
        <v>Vidējs</v>
      </c>
      <c r="I470" s="9">
        <f>IF(H470="Mikro",Pieņēmumi!$B$31*F470*0.5,
IF(H470="Mazs",Pieņēmumi!$B$31*F470,
IF(H470="Vidējs",Pieņēmumi!$B$32*F470,
IF(H470="Liels",Pieņēmumi!$B$34*F470,
0))))</f>
        <v>4.0374677002583974</v>
      </c>
      <c r="J470" s="9">
        <f>IF(H470="Mikro",Pieņēmumi!$B$31*F470*0.5,0)</f>
        <v>0</v>
      </c>
      <c r="K470">
        <v>77</v>
      </c>
      <c r="L470">
        <v>4</v>
      </c>
      <c r="M470" s="2">
        <f>K470/L470</f>
        <v>19.25</v>
      </c>
      <c r="N470" s="6">
        <f>ROUNDUP(IF($A470=1,K470/Pieņēmumi!$L$39,IF($A470=2,K470/Pieņēmumi!$L$40,IF($A470=3,K470/Pieņēmumi!$L$41,K470/Pieņēmumi!$L$42))),$N$10)</f>
        <v>4</v>
      </c>
      <c r="O470" s="6">
        <f t="shared" si="356"/>
        <v>19.25</v>
      </c>
      <c r="P470" s="6" t="str">
        <f>IF(AND(O470&gt;=0,O470&lt;Pieņēmumi!$L$46),0,
IF(AND(O470&gt;= Pieņēmumi!$L$46,O470&lt;Pieņēmumi!$L$47), "Mikro",
IF(AND(O470&gt;=Pieņēmumi!$L$47,O470&lt;Pieņēmumi!$L$48), "Mazs",
IF(AND(O470&gt;=Pieņēmumi!$L$48,O470&lt;Pieņēmumi!$L$49), "Vidējs","Liels"))))</f>
        <v>Vidējs</v>
      </c>
      <c r="Q470" s="9">
        <f>IF(P470="Mikro",Pieņēmumi!$L$31*N470*0.5,
IF(P470="Mazs",Pieņēmumi!$L$31*N470,
IF(P470="Vidējs",Pieņēmumi!$L$32*N470,
IF(P470="Liels",Pieņēmumi!$L$34*N470,
0))))</f>
        <v>3.3591731266149876</v>
      </c>
      <c r="R470" s="9">
        <f>IF(P470="Mikro",Pieņēmumi!$L$31*N470*0.5,0)</f>
        <v>0</v>
      </c>
      <c r="S470">
        <v>65</v>
      </c>
      <c r="T470">
        <v>3</v>
      </c>
      <c r="U470" s="2">
        <f t="shared" si="345"/>
        <v>21.666666666666668</v>
      </c>
      <c r="V470" s="6">
        <f>ROUNDUP(IF($A470=1,S470/Pieņēmumi!$V$39,IF($A470=2,S470/Pieņēmumi!$V$40,IF($A470=3,S470/Pieņēmumi!$V$41,S470/Pieņēmumi!$V$42))),$V$10)</f>
        <v>4</v>
      </c>
      <c r="W470" s="6">
        <f t="shared" si="357"/>
        <v>16.25</v>
      </c>
      <c r="X470" s="6" t="str">
        <f>IF(AND(W470&gt;=0,W470&lt;Pieņēmumi!$V$46),0,
IF(AND(W470&gt;= Pieņēmumi!$V$46,W470&lt;Pieņēmumi!$V$47), "Mikro",
IF(AND(W470&gt;=Pieņēmumi!$V$47,W470&lt;Pieņēmumi!$V$48), "Mazs",
IF(AND(W470&gt;=Pieņēmumi!$V$48,W470&lt;Pieņēmumi!$V$49), "Vidējs","Liels"))))</f>
        <v>Vidējs</v>
      </c>
      <c r="Y470" s="9">
        <f>IF(X470="Mikro",Pieņēmumi!$V$31*V470*0.5,
IF(X470="Mazs",Pieņēmumi!$V$31*V470,
IF(X470="Vidējs",Pieņēmumi!$V$32*V470,
IF(X470="Liels",Pieņēmumi!$V$34*V470,
0))))</f>
        <v>3.4883720930232562</v>
      </c>
      <c r="Z470" s="9">
        <f>IF(X470="Mikro",Pieņēmumi!$V$31*V470*0.5,0)</f>
        <v>0</v>
      </c>
      <c r="AA470">
        <v>86</v>
      </c>
      <c r="AB470">
        <v>4</v>
      </c>
      <c r="AC470" s="2">
        <f t="shared" si="358"/>
        <v>21.5</v>
      </c>
      <c r="AD470" s="6">
        <f>ROUNDUP(IF($A470=1,AA470/Pieņēmumi!$AF$39,IF($A470=2,AA470/Pieņēmumi!$AF$40,IF($A470=3,AA470/Pieņēmumi!$AF$41,AA470/Pieņēmumi!$AF$42))),$AD$10)</f>
        <v>5</v>
      </c>
      <c r="AE470" s="6">
        <f t="shared" si="359"/>
        <v>17.2</v>
      </c>
      <c r="AF470" s="6" t="str">
        <f>IF(AND(AE470&gt;=0,AE470&lt;Pieņēmumi!$AF$46),0,
IF(AND(AE470&gt;= Pieņēmumi!$AF$46,AE470&lt;Pieņēmumi!$AF$47), "Mikro",
IF(AND(AE470&gt;=Pieņēmumi!$AF$47,AE470&lt;Pieņēmumi!$AF$48), "Mazs",
IF(AND(AE470&gt;=Pieņēmumi!$AF$48,AE470&lt;Pieņēmumi!$AF$49), "Vidējs","Liels"))))</f>
        <v>Vidējs</v>
      </c>
      <c r="AG470" s="9">
        <f>IF(AF470="Mikro",Pieņēmumi!$AF$31*AD470*0.5,
IF(AF470="Mazs",Pieņēmumi!$AF$31*AD470,
IF(AF470="Vidējs",Pieņēmumi!$AF$32*AD470,
IF(AF470="Liels",Pieņēmumi!$AF$34*AD470,
0))))</f>
        <v>5.1679586563307502</v>
      </c>
      <c r="AH470" s="9">
        <f>IF(AF470="Mikro",Pieņēmumi!$AF$31*AD470*0.5,0)</f>
        <v>0</v>
      </c>
      <c r="AI470">
        <v>68</v>
      </c>
      <c r="AJ470">
        <v>3</v>
      </c>
      <c r="AK470" s="2">
        <f t="shared" si="372"/>
        <v>22.666666666666668</v>
      </c>
      <c r="AL470" s="6">
        <f>ROUNDUP(IF($A470=1,AI470/Pieņēmumi!$AR$39,IF($A470=2,AI470/Pieņēmumi!$AR$40,IF($A470=3,AI470/Pieņēmumi!$AR$41,AI470/Pieņēmumi!$AR$42))),$AL$10)</f>
        <v>3</v>
      </c>
      <c r="AM470" s="6">
        <f t="shared" si="360"/>
        <v>22.666666666666668</v>
      </c>
      <c r="AN470" s="6" t="str">
        <f>IF(AND(AM470&gt;=0,AM470&lt;Pieņēmumi!$AR$46),0,
IF(AND(AM470&gt;= Pieņēmumi!$AR$46,AM470&lt;Pieņēmumi!$AR$47), "Mikro",
IF(AND(AM470&gt;=Pieņēmumi!$AR$47,AM470&lt;Pieņēmumi!$AR$48), "Mazs",
IF(AND(AM470&gt;=Pieņēmumi!$AR$48,AM470&lt;Pieņēmumi!$AR$49), "Vidējs","Liels"))))</f>
        <v>Liels</v>
      </c>
      <c r="AO470" s="9">
        <f>IF(AN470="Mikro",Pieņēmumi!$AR$31*AL470*0.5,
IF(AN470="Mazs",Pieņēmumi!$AR$31*AL470,
IF(AN470="Vidējs",Pieņēmumi!$AR$32*AL470,
IF(AN470="Liels",Pieņēmumi!$AR$34*AL470,
0))))</f>
        <v>4.1125541125541121</v>
      </c>
      <c r="AP470" s="9">
        <f>IF(AN470="Mikro",Pieņēmumi!$AR$31*AL470*0.5,0)</f>
        <v>0</v>
      </c>
      <c r="AQ470">
        <v>59</v>
      </c>
      <c r="AR470">
        <v>3</v>
      </c>
      <c r="AS470" s="2">
        <f t="shared" si="350"/>
        <v>19.666666666666668</v>
      </c>
      <c r="AT470" s="6">
        <f>ROUNDUP(IF($A470=1,AQ470/Pieņēmumi!$BC$39,IF($A470=2,AQ470/Pieņēmumi!$BC$40,IF($A470=3,AQ470/Pieņēmumi!$BC$41,AQ470/Pieņēmumi!$BC$42))),$AT$10)</f>
        <v>3</v>
      </c>
      <c r="AU470" s="6">
        <f t="shared" si="361"/>
        <v>19.666666666666668</v>
      </c>
      <c r="AV470" s="6" t="str">
        <f>IF(AND(AU470&gt;=0,AU470&lt;Pieņēmumi!$BC$46),0,
IF(AND(AU470&gt;= Pieņēmumi!$BC$46,AU470&lt;Pieņēmumi!$BC$47), "Mikro",
IF(AND(AU470&gt;=Pieņēmumi!$BC$47,AU470&lt;Pieņēmumi!$BC$48), "Mazs",
IF(AND(AU470&gt;=Pieņēmumi!$BC$48,AU470&lt;Pieņēmumi!$BC$49), "Vidējs","Liels"))))</f>
        <v>Vidējs</v>
      </c>
      <c r="AW470" s="9">
        <f>IF(AV470="Mikro",Pieņēmumi!$BC$31*AT470*0.5,
IF(AV470="Mazs",Pieņēmumi!$BC$31*AT470,
IF(AV470="Vidējs",Pieņēmumi!$BC$32*AT470,
IF(AV470="Liels",Pieņēmumi!$BC$34*AT470,
0))))</f>
        <v>3.4883720930232558</v>
      </c>
      <c r="AX470" s="9">
        <f>IF(AV470="Mikro",Pieņēmumi!$BC$31*AT470*0.5,0)</f>
        <v>0</v>
      </c>
      <c r="AY470">
        <v>62</v>
      </c>
      <c r="AZ470">
        <v>3</v>
      </c>
      <c r="BA470" s="2">
        <f t="shared" si="373"/>
        <v>20.666666666666668</v>
      </c>
      <c r="BB470" s="6">
        <f>ROUNDUP(IF($A470=1,AY470/Pieņēmumi!$BN$39,IF($A470=2,AY470/Pieņēmumi!$BN$40,IF($A470=3,AY470/Pieņēmumi!$BN$41,AY470/Pieņēmumi!$BN$42))),$BB$10)</f>
        <v>3</v>
      </c>
      <c r="BC470" s="6">
        <f t="shared" si="362"/>
        <v>20.666666666666668</v>
      </c>
      <c r="BD470" s="6" t="str">
        <f>IF(AND(BC470&gt;=0,BC470&lt;Pieņēmumi!$BN$46),0,
IF(AND(BC470&gt;= Pieņēmumi!$BN$46,BC470&lt;Pieņēmumi!$BN$47), "Mikro",
IF(AND(BC470&gt;=Pieņēmumi!$BN$47,BC470&lt;Pieņēmumi!$BN$48), "Mazs",
IF(AND(BC470&gt;=Pieņēmumi!$BN$48,BC470&lt;Pieņēmumi!$BN$49), "Vidējs","Liels"))))</f>
        <v>Vidējs</v>
      </c>
      <c r="BE470" s="9">
        <f>IF(BD470="Mikro",Pieņēmumi!$BN$31*BB470*0.5,
IF(BD470="Mazs",Pieņēmumi!$BN$31*BB470,
IF(BD470="Vidējs",Pieņēmumi!$BN$32*BB470,
IF(BD470="Liels",Pieņēmumi!$BN$34*BB470,
0))))</f>
        <v>3.6821705426356592</v>
      </c>
      <c r="BF470" s="9">
        <f>IF(BD470="Mikro",Pieņēmumi!$BN$31*BB470*0.5,0)</f>
        <v>0</v>
      </c>
      <c r="BG470">
        <v>48</v>
      </c>
      <c r="BH470">
        <v>2</v>
      </c>
      <c r="BI470" s="2">
        <f t="shared" si="374"/>
        <v>24</v>
      </c>
      <c r="BJ470" s="6">
        <f>ROUNDUP(IF($A470=1,BG470/Pieņēmumi!$BY$39,IF($A470=2,BG470/Pieņēmumi!$BY$40,IF($A470=3,BG470/Pieņēmumi!$BY$41,BG470/Pieņēmumi!$BY$42))),$BJ$10)</f>
        <v>2</v>
      </c>
      <c r="BK470" s="6">
        <f t="shared" si="363"/>
        <v>24</v>
      </c>
      <c r="BL470" s="6" t="str">
        <f>IF(AND(BK470&gt;=0,BK470&lt;Pieņēmumi!$BY$46),0,
IF(AND(BK470&gt;= Pieņēmumi!$BY$46,BK470&lt;Pieņēmumi!$BY$47), "Mikro",
IF(AND(BK470&gt;=Pieņēmumi!$BY$47,BK470&lt;Pieņēmumi!$BY$48), "Mazs",
IF(AND(BK470&gt;=Pieņēmumi!$BY$48,BK470&lt;Pieņēmumi!$BY$49), "Vidējs","Liels"))))</f>
        <v>Liels</v>
      </c>
      <c r="BM470" s="9">
        <f>IF(BL470="Mikro",Pieņēmumi!$BY$31*BJ470*0.5,
IF(BL470="Mazs",Pieņēmumi!$BY$31*BJ470,
IF(BL470="Vidējs",Pieņēmumi!$BY$32*BJ470,
IF(BL470="Liels",Pieņēmumi!$BY$34*BJ470,
0))))</f>
        <v>3.3189033189033186</v>
      </c>
      <c r="BN470" s="9">
        <f>IF(BL470="Mikro",Pieņēmumi!$BY$31*BJ470*0.5,0)</f>
        <v>0</v>
      </c>
      <c r="BO470">
        <v>51</v>
      </c>
      <c r="BP470">
        <v>3</v>
      </c>
      <c r="BQ470" s="2">
        <f t="shared" si="375"/>
        <v>17</v>
      </c>
      <c r="BR470" s="6">
        <f>ROUNDUP(IF($A470=1,BO470/Pieņēmumi!$CJ$39,IF($A470=2,BO470/Pieņēmumi!$CJ$40,IF($A470=3,BO470/Pieņēmumi!$CJ$41,BO470/Pieņēmumi!$CJ$42))),$BR$10)</f>
        <v>3</v>
      </c>
      <c r="BS470" s="6">
        <f t="shared" si="364"/>
        <v>17</v>
      </c>
      <c r="BT470" s="6" t="str">
        <f>IF(AND(BS470&gt;=0,BS470&lt;Pieņēmumi!$CJ$46),0,
IF(AND(BS470&gt;= Pieņēmumi!$CJ$46,BS470&lt;Pieņēmumi!$CJ$47), "Mikro",
IF(AND(BS470&gt;=Pieņēmumi!$CJ$47,BS470&lt;Pieņēmumi!$CJ$48), "Mazs",
IF(AND(BS470&gt;=Pieņēmumi!$CJ$48,BS470&lt;Pieņēmumi!$CJ$49), "Vidējs","Liels"))))</f>
        <v>Vidējs</v>
      </c>
      <c r="BU470" s="9">
        <f>IF(BT470="Mikro",Pieņēmumi!$CJ$31*BR470*0.5,
IF(BT470="Mazs",Pieņēmumi!$CJ$31*BR470,
IF(BT470="Vidējs",Pieņēmumi!$CJ$32*BR470,
IF(BT470="Liels",Pieņēmumi!$CJ$34*BR470,
0))))</f>
        <v>3.8759689922480618</v>
      </c>
      <c r="BV470" s="9">
        <f>IF(BT470="Mikro",Pieņēmumi!$CJ$31*BR470*0.5,0)</f>
        <v>0</v>
      </c>
      <c r="BW470">
        <v>21</v>
      </c>
      <c r="BX470">
        <v>1</v>
      </c>
      <c r="BY470" s="2">
        <f>BW470/BX470</f>
        <v>21</v>
      </c>
      <c r="BZ470" s="6">
        <f>ROUNDUP(IF($A470=1,BW470/Pieņēmumi!$CU$42,IF($A470=2,BW470/Pieņēmumi!$CU$43,IF($A470=3,BW470/Pieņēmumi!$CU$44,BW470/Pieņēmumi!$CU$45))),$CH$10)</f>
        <v>1</v>
      </c>
      <c r="CA470" s="6">
        <f t="shared" si="365"/>
        <v>21</v>
      </c>
      <c r="CB470" s="6" t="str">
        <f>IF(AND(CA470&gt;=0,CA470&lt;Pieņēmumi!$CU$49),0,
IF(AND(CA470&gt;=Pieņēmumi!$CU$49,CA470&lt;Pieņēmumi!$CU$50),"Mazs",
IF(AND(CA470&gt;=Pieņēmumi!$CU$50,CA470&lt;Pieņēmumi!$CU$51),"Vidējs","Liels")))</f>
        <v>Liels</v>
      </c>
      <c r="CC470" s="9">
        <f>IF(CB470="Mazs",Pieņēmumi!$CU$34*BZ470,IF(CB470="Vidējs",Pieņēmumi!$CU$35*BZ470,IF(CB470="Liels",Pieņēmumi!$CU$37*BZ470,0)))</f>
        <v>1.7676767676767675</v>
      </c>
      <c r="CD470" s="9">
        <f>IF(CB470="Mazs",(Pieņēmumi!$CU$35-Pieņēmumi!$CU$34)*BZ470,0)</f>
        <v>0</v>
      </c>
      <c r="CE470">
        <v>19</v>
      </c>
      <c r="CF470">
        <v>1</v>
      </c>
      <c r="CG470" s="2">
        <f>CE470/CF470</f>
        <v>19</v>
      </c>
      <c r="CH470" s="6">
        <f>ROUNDUP(IF($A470=1,CE470/Pieņēmumi!$DE$42,IF($A470=2,CE470/Pieņēmumi!$DE$43,IF($A470=3,CE470/Pieņēmumi!$DE$44,CE470/Pieņēmumi!$DE$45))),$CH$10)</f>
        <v>1</v>
      </c>
      <c r="CI470" s="6">
        <f t="shared" si="366"/>
        <v>19</v>
      </c>
      <c r="CJ470" s="6" t="str">
        <f>IF(AND(CI470&gt;=0,CI470&lt;Pieņēmumi!$DE$49),0,
IF(AND(CI470&gt;=Pieņēmumi!$DE$49,CI470&lt;Pieņēmumi!$DE$50),"Mazs",
IF(AND(CI470&gt;=Pieņēmumi!$DE$50,CI470&lt;Pieņēmumi!$DE$51),"Vidējs","Liels")))</f>
        <v>Vidējs</v>
      </c>
      <c r="CK470" s="9">
        <f>IF(CJ470="Mazs",Pieņēmumi!$DE$34*CH470,IF(CJ470="Vidējs",Pieņēmumi!$DE$35*CH470,IF(CJ470="Liels",Pieņēmumi!$DE$37*CH470,0)))</f>
        <v>1.3888888888888891</v>
      </c>
      <c r="CL470" s="9">
        <f>IF(CJ470="Mazs",(Pieņēmumi!$DE$35-Pieņēmumi!$DE$34)*CH470,0)</f>
        <v>0</v>
      </c>
      <c r="CM470">
        <v>10</v>
      </c>
      <c r="CN470">
        <v>1</v>
      </c>
      <c r="CO470" s="2">
        <f>CM470/CN470</f>
        <v>10</v>
      </c>
      <c r="CP470" s="6">
        <f>ROUNDUP(IF($A470=1,CM470/Pieņēmumi!$DO$42,IF($A470=2,CM470/Pieņēmumi!$DO$43,IF($A470=3,CM470/Pieņēmumi!$DO$44,CM470/Pieņēmumi!$DO$45))),$CP$10)</f>
        <v>1</v>
      </c>
      <c r="CQ470" s="6">
        <f t="shared" si="367"/>
        <v>10</v>
      </c>
      <c r="CR470" s="6" t="str">
        <f>IF(AND(CQ470&gt;=0,CQ470&lt;Pieņēmumi!$DO$49),0,
IF(AND(CQ470&gt;=Pieņēmumi!$DO$49,CQ470&lt;Pieņēmumi!$DO$50),"Mazs",
IF(AND(CQ470&gt;=Pieņēmumi!$DO$50,CQ470&lt;Pieņēmumi!$DO$51),"Vidējs","Liels")))</f>
        <v>Mazs</v>
      </c>
      <c r="CS470" s="9">
        <f>IF(CR470="Mazs",Pieņēmumi!$DO$34*CP470,IF(CR470="Vidējs",Pieņēmumi!$DO$35*CP470,IF(CR470="Liels",Pieņēmumi!$DO$37*CP470,0)))</f>
        <v>1.151571739807034</v>
      </c>
      <c r="CT470" s="9">
        <f>IF(CR470="Mazs",(Pieņēmumi!$DO$35-Pieņēmumi!$DO$34)*CP470,0)</f>
        <v>0.23731714908185508</v>
      </c>
      <c r="CU470" s="6">
        <f t="shared" si="368"/>
        <v>660</v>
      </c>
      <c r="CV470" s="6">
        <f t="shared" si="369"/>
        <v>33</v>
      </c>
      <c r="CW470" s="2">
        <f t="shared" si="370"/>
        <v>20</v>
      </c>
      <c r="CX470" t="str">
        <f t="shared" si="371"/>
        <v>Lielā</v>
      </c>
    </row>
    <row r="471" spans="1:102" x14ac:dyDescent="0.25">
      <c r="A471" s="5">
        <v>3</v>
      </c>
      <c r="B471" s="23">
        <v>0.20629389047813884</v>
      </c>
      <c r="C471">
        <v>5</v>
      </c>
      <c r="D471">
        <v>1</v>
      </c>
      <c r="E471" s="2">
        <f>C471/D471</f>
        <v>5</v>
      </c>
      <c r="F471" s="6">
        <f>ROUNDUP(IF($A471=1,C471/Pieņēmumi!$B$39,IF($A471=2,C471/Pieņēmumi!$B$40,IF($A471=3,C471/Pieņēmumi!$B$41,C471/Pieņēmumi!$B$42))),$F$10)</f>
        <v>1</v>
      </c>
      <c r="G471" s="6">
        <f t="shared" si="355"/>
        <v>5</v>
      </c>
      <c r="H471" s="6" t="str">
        <f>IF(AND(G471&gt;=0,G471&lt;Pieņēmumi!$B$46),0,
IF(AND(G471&gt;= Pieņēmumi!$B$46,G471&lt;Pieņēmumi!$B$47), "Mikro",
IF(AND(G471&gt;=Pieņēmumi!$B$47,G471&lt;Pieņēmumi!$B$48), "Mazs",
IF(AND(G471&gt;=Pieņēmumi!$B$48,G471&lt;Pieņēmumi!$B$49), "Vidējs","Liels"))))</f>
        <v>Mikro</v>
      </c>
      <c r="I471" s="9">
        <f>IF(H471="Mikro",Pieņēmumi!$B$31*F471*0.5,
IF(H471="Mazs",Pieņēmumi!$B$31*F471,
IF(H471="Vidējs",Pieņēmumi!$B$32*F471,
IF(H471="Liels",Pieņēmumi!$B$34*F471,
0))))</f>
        <v>0.35792094615624032</v>
      </c>
      <c r="J471" s="9">
        <f>IF(H471="Mikro",Pieņēmumi!$B$31*F471*0.5,0)</f>
        <v>0.35792094615624032</v>
      </c>
      <c r="K471">
        <v>5</v>
      </c>
      <c r="L471">
        <v>0</v>
      </c>
      <c r="M471" s="2">
        <v>0</v>
      </c>
      <c r="N471" s="6">
        <f>ROUNDUP(IF($A471=1,K471/Pieņēmumi!$L$39,IF($A471=2,K471/Pieņēmumi!$L$40,IF($A471=3,K471/Pieņēmumi!$L$41,K471/Pieņēmumi!$L$42))),$N$10)</f>
        <v>1</v>
      </c>
      <c r="O471" s="6">
        <f t="shared" si="356"/>
        <v>5</v>
      </c>
      <c r="P471" s="6" t="str">
        <f>IF(AND(O471&gt;=0,O471&lt;Pieņēmumi!$L$46),0,
IF(AND(O471&gt;= Pieņēmumi!$L$46,O471&lt;Pieņēmumi!$L$47), "Mikro",
IF(AND(O471&gt;=Pieņēmumi!$L$47,O471&lt;Pieņēmumi!$L$48), "Mazs",
IF(AND(O471&gt;=Pieņēmumi!$L$48,O471&lt;Pieņēmumi!$L$49), "Vidējs","Liels"))))</f>
        <v>Mikro</v>
      </c>
      <c r="Q471" s="9">
        <f>IF(P471="Mikro",Pieņēmumi!$L$31*N471*0.5,
IF(P471="Mazs",Pieņēmumi!$L$31*N471,
IF(P471="Vidējs",Pieņēmumi!$L$32*N471,
IF(P471="Liels",Pieņēmumi!$L$34*N471,
0))))</f>
        <v>0.3734827264239029</v>
      </c>
      <c r="R471" s="9">
        <f>IF(P471="Mikro",Pieņēmumi!$L$31*N471*0.5,0)</f>
        <v>0.3734827264239029</v>
      </c>
      <c r="S471">
        <v>2</v>
      </c>
      <c r="T471">
        <v>1</v>
      </c>
      <c r="U471" s="2">
        <f t="shared" si="345"/>
        <v>2</v>
      </c>
      <c r="V471" s="6">
        <f>ROUNDUP(IF($A471=1,S471/Pieņēmumi!$V$39,IF($A471=2,S471/Pieņēmumi!$V$40,IF($A471=3,S471/Pieņēmumi!$V$41,S471/Pieņēmumi!$V$42))),$V$10)</f>
        <v>1</v>
      </c>
      <c r="W471" s="6">
        <f t="shared" si="357"/>
        <v>2</v>
      </c>
      <c r="X471" s="6" t="str">
        <f>IF(AND(W471&gt;=0,W471&lt;Pieņēmumi!$V$46),0,
IF(AND(W471&gt;= Pieņēmumi!$V$46,W471&lt;Pieņēmumi!$V$47), "Mikro",
IF(AND(W471&gt;=Pieņēmumi!$V$47,W471&lt;Pieņēmumi!$V$48), "Mazs",
IF(AND(W471&gt;=Pieņēmumi!$V$48,W471&lt;Pieņēmumi!$V$49), "Vidējs","Liels"))))</f>
        <v>Mikro</v>
      </c>
      <c r="Y471" s="9">
        <f>IF(X471="Mikro",Pieņēmumi!$V$31*V471*0.5,
IF(X471="Mazs",Pieņēmumi!$V$31*V471,
IF(X471="Vidējs",Pieņēmumi!$V$32*V471,
IF(X471="Liels",Pieņēmumi!$V$34*V471,
0))))</f>
        <v>0.38904450669156554</v>
      </c>
      <c r="Z471" s="9">
        <f>IF(X471="Mikro",Pieņēmumi!$V$31*V471*0.5,0)</f>
        <v>0.38904450669156554</v>
      </c>
      <c r="AA471">
        <v>3</v>
      </c>
      <c r="AB471">
        <v>0</v>
      </c>
      <c r="AC471" s="2">
        <v>0</v>
      </c>
      <c r="AD471" s="6">
        <f>ROUNDUP(IF($A471=1,AA471/Pieņēmumi!$AF$39,IF($A471=2,AA471/Pieņēmumi!$AF$40,IF($A471=3,AA471/Pieņēmumi!$AF$41,AA471/Pieņēmumi!$AF$42))),$AD$10)</f>
        <v>1</v>
      </c>
      <c r="AE471" s="6">
        <f t="shared" si="359"/>
        <v>3</v>
      </c>
      <c r="AF471" s="6" t="str">
        <f>IF(AND(AE471&gt;=0,AE471&lt;Pieņēmumi!$AF$46),0,
IF(AND(AE471&gt;= Pieņēmumi!$AF$46,AE471&lt;Pieņēmumi!$AF$47), "Mikro",
IF(AND(AE471&gt;=Pieņēmumi!$AF$47,AE471&lt;Pieņēmumi!$AF$48), "Mazs",
IF(AND(AE471&gt;=Pieņēmumi!$AF$48,AE471&lt;Pieņēmumi!$AF$49), "Vidējs","Liels"))))</f>
        <v>Mikro</v>
      </c>
      <c r="AG471" s="9">
        <f>IF(AF471="Mikro",Pieņēmumi!$AF$31*AD471*0.5,
IF(AF471="Mazs",Pieņēmumi!$AF$31*AD471,
IF(AF471="Vidējs",Pieņēmumi!$AF$32*AD471,
IF(AF471="Liels",Pieņēmumi!$AF$34*AD471,
0))))</f>
        <v>0.42016806722689076</v>
      </c>
      <c r="AH471" s="9">
        <f>IF(AF471="Mikro",Pieņēmumi!$AF$31*AD471*0.5,0)</f>
        <v>0.42016806722689076</v>
      </c>
      <c r="AI471">
        <v>5</v>
      </c>
      <c r="AJ471">
        <v>1</v>
      </c>
      <c r="AK471" s="2">
        <f t="shared" si="372"/>
        <v>5</v>
      </c>
      <c r="AL471" s="6">
        <f>ROUNDUP(IF($A471=1,AI471/Pieņēmumi!$AR$39,IF($A471=2,AI471/Pieņēmumi!$AR$40,IF($A471=3,AI471/Pieņēmumi!$AR$41,AI471/Pieņēmumi!$AR$42))),$AL$10)</f>
        <v>1</v>
      </c>
      <c r="AM471" s="6">
        <f t="shared" si="360"/>
        <v>5</v>
      </c>
      <c r="AN471" s="6" t="str">
        <f>IF(AND(AM471&gt;=0,AM471&lt;Pieņēmumi!$AR$46),0,
IF(AND(AM471&gt;= Pieņēmumi!$AR$46,AM471&lt;Pieņēmumi!$AR$47), "Mikro",
IF(AND(AM471&gt;=Pieņēmumi!$AR$47,AM471&lt;Pieņēmumi!$AR$48), "Mazs",
IF(AND(AM471&gt;=Pieņēmumi!$AR$48,AM471&lt;Pieņēmumi!$AR$49), "Vidējs","Liels"))))</f>
        <v>Mikro</v>
      </c>
      <c r="AO471" s="9">
        <f>IF(AN471="Mikro",Pieņēmumi!$AR$31*AL471*0.5,
IF(AN471="Mazs",Pieņēmumi!$AR$31*AL471,
IF(AN471="Vidējs",Pieņēmumi!$AR$32*AL471,
IF(AN471="Liels",Pieņēmumi!$AR$34*AL471,
0))))</f>
        <v>0.45129162776221604</v>
      </c>
      <c r="AP471" s="9">
        <f>IF(AN471="Mikro",Pieņēmumi!$AR$31*AL471*0.5,0)</f>
        <v>0.45129162776221604</v>
      </c>
      <c r="AQ471">
        <v>7</v>
      </c>
      <c r="AR471">
        <v>1</v>
      </c>
      <c r="AS471" s="2">
        <f t="shared" si="350"/>
        <v>7</v>
      </c>
      <c r="AT471" s="6">
        <f>ROUNDUP(IF($A471=1,AQ471/Pieņēmumi!$BC$39,IF($A471=2,AQ471/Pieņēmumi!$BC$40,IF($A471=3,AQ471/Pieņēmumi!$BC$41,AQ471/Pieņēmumi!$BC$42))),$AT$10)</f>
        <v>1</v>
      </c>
      <c r="AU471" s="6">
        <f t="shared" si="361"/>
        <v>7</v>
      </c>
      <c r="AV471" s="6" t="str">
        <f>IF(AND(AU471&gt;=0,AU471&lt;Pieņēmumi!$BC$46),0,
IF(AND(AU471&gt;= Pieņēmumi!$BC$46,AU471&lt;Pieņēmumi!$BC$47), "Mikro",
IF(AND(AU471&gt;=Pieņēmumi!$BC$47,AU471&lt;Pieņēmumi!$BC$48), "Mazs",
IF(AND(AU471&gt;=Pieņēmumi!$BC$48,AU471&lt;Pieņēmumi!$BC$49), "Vidējs","Liels"))))</f>
        <v>Mikro</v>
      </c>
      <c r="AW471" s="9">
        <f>IF(AV471="Mikro",Pieņēmumi!$BC$31*AT471*0.5,
IF(AV471="Mazs",Pieņēmumi!$BC$31*AT471,
IF(AV471="Vidējs",Pieņēmumi!$BC$32*AT471,
IF(AV471="Liels",Pieņēmumi!$BC$34*AT471,
0))))</f>
        <v>0.48241518829754126</v>
      </c>
      <c r="AX471" s="9">
        <f>IF(AV471="Mikro",Pieņēmumi!$BC$31*AT471*0.5,0)</f>
        <v>0.48241518829754126</v>
      </c>
      <c r="AY471">
        <v>3</v>
      </c>
      <c r="AZ471">
        <v>0</v>
      </c>
      <c r="BA471" s="2">
        <v>0</v>
      </c>
      <c r="BB471" s="6">
        <f>ROUNDUP(IF($A471=1,AY471/Pieņēmumi!$BN$39,IF($A471=2,AY471/Pieņēmumi!$BN$40,IF($A471=3,AY471/Pieņēmumi!$BN$41,AY471/Pieņēmumi!$BN$42))),$BB$10)</f>
        <v>1</v>
      </c>
      <c r="BC471" s="6">
        <f t="shared" si="362"/>
        <v>3</v>
      </c>
      <c r="BD471" s="6" t="str">
        <f>IF(AND(BC471&gt;=0,BC471&lt;Pieņēmumi!$BN$46),0,
IF(AND(BC471&gt;= Pieņēmumi!$BN$46,BC471&lt;Pieņēmumi!$BN$47), "Mikro",
IF(AND(BC471&gt;=Pieņēmumi!$BN$47,BC471&lt;Pieņēmumi!$BN$48), "Mazs",
IF(AND(BC471&gt;=Pieņēmumi!$BN$48,BC471&lt;Pieņēmumi!$BN$49), "Vidējs","Liels"))))</f>
        <v>Mikro</v>
      </c>
      <c r="BE471" s="9">
        <f>IF(BD471="Mikro",Pieņēmumi!$BN$31*BB471*0.5,
IF(BD471="Mazs",Pieņēmumi!$BN$31*BB471,
IF(BD471="Vidējs",Pieņēmumi!$BN$32*BB471,
IF(BD471="Liels",Pieņēmumi!$BN$34*BB471,
0))))</f>
        <v>0.51353874883286654</v>
      </c>
      <c r="BF471" s="9">
        <f>IF(BD471="Mikro",Pieņēmumi!$BN$31*BB471*0.5,0)</f>
        <v>0.51353874883286654</v>
      </c>
      <c r="BG471">
        <v>6</v>
      </c>
      <c r="BH471">
        <v>1</v>
      </c>
      <c r="BI471" s="2">
        <f t="shared" si="374"/>
        <v>6</v>
      </c>
      <c r="BJ471" s="6">
        <f>ROUNDUP(IF($A471=1,BG471/Pieņēmumi!$BY$39,IF($A471=2,BG471/Pieņēmumi!$BY$40,IF($A471=3,BG471/Pieņēmumi!$BY$41,BG471/Pieņēmumi!$BY$42))),$BJ$10)</f>
        <v>1</v>
      </c>
      <c r="BK471" s="6">
        <f t="shared" si="363"/>
        <v>6</v>
      </c>
      <c r="BL471" s="6" t="str">
        <f>IF(AND(BK471&gt;=0,BK471&lt;Pieņēmumi!$BY$46),0,
IF(AND(BK471&gt;= Pieņēmumi!$BY$46,BK471&lt;Pieņēmumi!$BY$47), "Mikro",
IF(AND(BK471&gt;=Pieņēmumi!$BY$47,BK471&lt;Pieņēmumi!$BY$48), "Mazs",
IF(AND(BK471&gt;=Pieņēmumi!$BY$48,BK471&lt;Pieņēmumi!$BY$49), "Vidējs","Liels"))))</f>
        <v>Mikro</v>
      </c>
      <c r="BM471" s="9">
        <f>IF(BL471="Mikro",Pieņēmumi!$BY$31*BJ471*0.5,
IF(BL471="Mazs",Pieņēmumi!$BY$31*BJ471,
IF(BL471="Vidējs",Pieņēmumi!$BY$32*BJ471,
IF(BL471="Liels",Pieņēmumi!$BY$34*BJ471,
0))))</f>
        <v>0.54466230936819171</v>
      </c>
      <c r="BN471" s="9">
        <f>IF(BL471="Mikro",Pieņēmumi!$BY$31*BJ471*0.5,0)</f>
        <v>0.54466230936819171</v>
      </c>
      <c r="BO471">
        <v>5</v>
      </c>
      <c r="BP471">
        <v>1</v>
      </c>
      <c r="BQ471" s="2">
        <f t="shared" si="375"/>
        <v>5</v>
      </c>
      <c r="BR471" s="6">
        <f>ROUNDUP(IF($A471=1,BO471/Pieņēmumi!$CJ$39,IF($A471=2,BO471/Pieņēmumi!$CJ$40,IF($A471=3,BO471/Pieņēmumi!$CJ$41,BO471/Pieņēmumi!$CJ$42))),$BR$10)</f>
        <v>1</v>
      </c>
      <c r="BS471" s="6">
        <f t="shared" si="364"/>
        <v>5</v>
      </c>
      <c r="BT471" s="6" t="str">
        <f>IF(AND(BS471&gt;=0,BS471&lt;Pieņēmumi!$CJ$46),0,
IF(AND(BS471&gt;= Pieņēmumi!$CJ$46,BS471&lt;Pieņēmumi!$CJ$47), "Mikro",
IF(AND(BS471&gt;=Pieņēmumi!$CJ$47,BS471&lt;Pieņēmumi!$CJ$48), "Mazs",
IF(AND(BS471&gt;=Pieņēmumi!$CJ$48,BS471&lt;Pieņēmumi!$CJ$49), "Vidējs","Liels"))))</f>
        <v>Mikro</v>
      </c>
      <c r="BU471" s="9">
        <f>IF(BT471="Mikro",Pieņēmumi!$CJ$31*BR471*0.5,
IF(BT471="Mazs",Pieņēmumi!$CJ$31*BR471,
IF(BT471="Vidējs",Pieņēmumi!$CJ$32*BR471,
IF(BT471="Liels",Pieņēmumi!$CJ$34*BR471,
0))))</f>
        <v>0.54466230936819171</v>
      </c>
      <c r="BV471" s="9">
        <f>IF(BT471="Mikro",Pieņēmumi!$CJ$31*BR471*0.5,0)</f>
        <v>0.54466230936819171</v>
      </c>
      <c r="BW471">
        <v>0</v>
      </c>
      <c r="BX471">
        <v>0</v>
      </c>
      <c r="BY471" s="2">
        <v>0</v>
      </c>
      <c r="BZ471" s="6">
        <f>ROUNDUP(IF($A471=1,BW471/Pieņēmumi!$CU$42,IF($A471=2,BW471/Pieņēmumi!$CU$43,IF($A471=3,BW471/Pieņēmumi!$CU$44,BW471/Pieņēmumi!$CU$45))),$CH$10)</f>
        <v>0</v>
      </c>
      <c r="CA471" s="6">
        <f t="shared" si="365"/>
        <v>0</v>
      </c>
      <c r="CB471" s="6">
        <f>IF(AND(CA471&gt;=0,CA471&lt;Pieņēmumi!$CU$49),0,
IF(AND(CA471&gt;=Pieņēmumi!$CU$49,CA471&lt;Pieņēmumi!$CU$50),"Mazs",
IF(AND(CA471&gt;=Pieņēmumi!$CU$50,CA471&lt;Pieņēmumi!$CU$51),"Vidējs","Liels")))</f>
        <v>0</v>
      </c>
      <c r="CC471" s="9">
        <f>IF(CB471="Mazs",Pieņēmumi!$CU$34*BZ471,IF(CB471="Vidējs",Pieņēmumi!$CU$35*BZ471,IF(CB471="Liels",Pieņēmumi!$CU$37*BZ471,0)))</f>
        <v>0</v>
      </c>
      <c r="CD471" s="9">
        <f>IF(CB471="Mazs",(Pieņēmumi!$CU$35-Pieņēmumi!$CU$34)*BZ471,0)</f>
        <v>0</v>
      </c>
      <c r="CE471">
        <v>0</v>
      </c>
      <c r="CF471">
        <v>0</v>
      </c>
      <c r="CG471" s="2">
        <v>0</v>
      </c>
      <c r="CH471" s="6">
        <f>ROUNDUP(IF($A471=1,CE471/Pieņēmumi!$DE$42,IF($A471=2,CE471/Pieņēmumi!$DE$43,IF($A471=3,CE471/Pieņēmumi!$DE$44,CE471/Pieņēmumi!$DE$45))),$CH$10)</f>
        <v>0</v>
      </c>
      <c r="CI471" s="6">
        <f t="shared" si="366"/>
        <v>0</v>
      </c>
      <c r="CJ471" s="6">
        <f>IF(AND(CI471&gt;=0,CI471&lt;Pieņēmumi!$DE$49),0,
IF(AND(CI471&gt;=Pieņēmumi!$DE$49,CI471&lt;Pieņēmumi!$DE$50),"Mazs",
IF(AND(CI471&gt;=Pieņēmumi!$DE$50,CI471&lt;Pieņēmumi!$DE$51),"Vidējs","Liels")))</f>
        <v>0</v>
      </c>
      <c r="CK471" s="9">
        <f>IF(CJ471="Mazs",Pieņēmumi!$DE$34*CH471,IF(CJ471="Vidējs",Pieņēmumi!$DE$35*CH471,IF(CJ471="Liels",Pieņēmumi!$DE$37*CH471,0)))</f>
        <v>0</v>
      </c>
      <c r="CL471" s="9">
        <f>IF(CJ471="Mazs",(Pieņēmumi!$DE$35-Pieņēmumi!$DE$34)*CH471,0)</f>
        <v>0</v>
      </c>
      <c r="CM471">
        <v>0</v>
      </c>
      <c r="CN471">
        <v>0</v>
      </c>
      <c r="CO471" s="2">
        <v>0</v>
      </c>
      <c r="CP471" s="6">
        <f>ROUNDUP(IF($A471=1,CM471/Pieņēmumi!$DO$42,IF($A471=2,CM471/Pieņēmumi!$DO$43,IF($A471=3,CM471/Pieņēmumi!$DO$44,CM471/Pieņēmumi!$DO$45))),$CP$10)</f>
        <v>0</v>
      </c>
      <c r="CQ471" s="6">
        <f t="shared" si="367"/>
        <v>0</v>
      </c>
      <c r="CR471" s="6">
        <f>IF(AND(CQ471&gt;=0,CQ471&lt;Pieņēmumi!$DO$49),0,
IF(AND(CQ471&gt;=Pieņēmumi!$DO$49,CQ471&lt;Pieņēmumi!$DO$50),"Mazs",
IF(AND(CQ471&gt;=Pieņēmumi!$DO$50,CQ471&lt;Pieņēmumi!$DO$51),"Vidējs","Liels")))</f>
        <v>0</v>
      </c>
      <c r="CS471" s="9">
        <f>IF(CR471="Mazs",Pieņēmumi!$DO$34*CP471,IF(CR471="Vidējs",Pieņēmumi!$DO$35*CP471,IF(CR471="Liels",Pieņēmumi!$DO$37*CP471,0)))</f>
        <v>0</v>
      </c>
      <c r="CT471" s="9">
        <f>IF(CR471="Mazs",(Pieņēmumi!$DO$35-Pieņēmumi!$DO$34)*CP471,0)</f>
        <v>0</v>
      </c>
      <c r="CU471" s="6">
        <f t="shared" si="368"/>
        <v>41</v>
      </c>
      <c r="CV471" s="6">
        <f t="shared" si="369"/>
        <v>6</v>
      </c>
      <c r="CW471" s="2">
        <f t="shared" si="370"/>
        <v>6.833333333333333</v>
      </c>
      <c r="CX471" t="str">
        <f t="shared" si="371"/>
        <v>Mazā</v>
      </c>
    </row>
    <row r="472" spans="1:102" x14ac:dyDescent="0.25">
      <c r="A472" s="5">
        <v>1</v>
      </c>
      <c r="B472" s="23">
        <v>0.20603664323784554</v>
      </c>
      <c r="C472">
        <v>82</v>
      </c>
      <c r="D472">
        <v>3</v>
      </c>
      <c r="E472" s="2">
        <f>C472/D472</f>
        <v>27.333333333333332</v>
      </c>
      <c r="F472" s="6">
        <f>ROUNDUP(IF($A472=1,C472/Pieņēmumi!$B$39,IF($A472=2,C472/Pieņēmumi!$B$40,IF($A472=3,C472/Pieņēmumi!$B$41,C472/Pieņēmumi!$B$42))),$F$10)</f>
        <v>5</v>
      </c>
      <c r="G472" s="6">
        <f t="shared" si="355"/>
        <v>16.399999999999999</v>
      </c>
      <c r="H472" s="6" t="str">
        <f>IF(AND(G472&gt;=0,G472&lt;Pieņēmumi!$B$46),0,
IF(AND(G472&gt;= Pieņēmumi!$B$46,G472&lt;Pieņēmumi!$B$47), "Mikro",
IF(AND(G472&gt;=Pieņēmumi!$B$47,G472&lt;Pieņēmumi!$B$48), "Mazs",
IF(AND(G472&gt;=Pieņēmumi!$B$48,G472&lt;Pieņēmumi!$B$49), "Vidējs","Liels"))))</f>
        <v>Vidējs</v>
      </c>
      <c r="I472" s="9">
        <f>IF(H472="Mikro",Pieņēmumi!$B$31*F472*0.5,
IF(H472="Mazs",Pieņēmumi!$B$31*F472,
IF(H472="Vidējs",Pieņēmumi!$B$32*F472,
IF(H472="Liels",Pieņēmumi!$B$34*F472,
0))))</f>
        <v>4.0374677002583974</v>
      </c>
      <c r="J472" s="9">
        <f>IF(H472="Mikro",Pieņēmumi!$B$31*F472*0.5,0)</f>
        <v>0</v>
      </c>
      <c r="K472">
        <v>88</v>
      </c>
      <c r="L472">
        <v>3</v>
      </c>
      <c r="M472" s="2">
        <f>K472/L472</f>
        <v>29.333333333333332</v>
      </c>
      <c r="N472" s="6">
        <f>ROUNDUP(IF($A472=1,K472/Pieņēmumi!$L$39,IF($A472=2,K472/Pieņēmumi!$L$40,IF($A472=3,K472/Pieņēmumi!$L$41,K472/Pieņēmumi!$L$42))),$N$10)</f>
        <v>5</v>
      </c>
      <c r="O472" s="6">
        <f t="shared" si="356"/>
        <v>17.600000000000001</v>
      </c>
      <c r="P472" s="6" t="str">
        <f>IF(AND(O472&gt;=0,O472&lt;Pieņēmumi!$L$46),0,
IF(AND(O472&gt;= Pieņēmumi!$L$46,O472&lt;Pieņēmumi!$L$47), "Mikro",
IF(AND(O472&gt;=Pieņēmumi!$L$47,O472&lt;Pieņēmumi!$L$48), "Mazs",
IF(AND(O472&gt;=Pieņēmumi!$L$48,O472&lt;Pieņēmumi!$L$49), "Vidējs","Liels"))))</f>
        <v>Vidējs</v>
      </c>
      <c r="Q472" s="9">
        <f>IF(P472="Mikro",Pieņēmumi!$L$31*N472*0.5,
IF(P472="Mazs",Pieņēmumi!$L$31*N472,
IF(P472="Vidējs",Pieņēmumi!$L$32*N472,
IF(P472="Liels",Pieņēmumi!$L$34*N472,
0))))</f>
        <v>4.1989664082687348</v>
      </c>
      <c r="R472" s="9">
        <f>IF(P472="Mikro",Pieņēmumi!$L$31*N472*0.5,0)</f>
        <v>0</v>
      </c>
      <c r="S472">
        <v>75</v>
      </c>
      <c r="T472">
        <v>3</v>
      </c>
      <c r="U472" s="2">
        <f t="shared" si="345"/>
        <v>25</v>
      </c>
      <c r="V472" s="6">
        <f>ROUNDUP(IF($A472=1,S472/Pieņēmumi!$V$39,IF($A472=2,S472/Pieņēmumi!$V$40,IF($A472=3,S472/Pieņēmumi!$V$41,S472/Pieņēmumi!$V$42))),$V$10)</f>
        <v>4</v>
      </c>
      <c r="W472" s="6">
        <f t="shared" si="357"/>
        <v>18.75</v>
      </c>
      <c r="X472" s="6" t="str">
        <f>IF(AND(W472&gt;=0,W472&lt;Pieņēmumi!$V$46),0,
IF(AND(W472&gt;= Pieņēmumi!$V$46,W472&lt;Pieņēmumi!$V$47), "Mikro",
IF(AND(W472&gt;=Pieņēmumi!$V$47,W472&lt;Pieņēmumi!$V$48), "Mazs",
IF(AND(W472&gt;=Pieņēmumi!$V$48,W472&lt;Pieņēmumi!$V$49), "Vidējs","Liels"))))</f>
        <v>Vidējs</v>
      </c>
      <c r="Y472" s="9">
        <f>IF(X472="Mikro",Pieņēmumi!$V$31*V472*0.5,
IF(X472="Mazs",Pieņēmumi!$V$31*V472,
IF(X472="Vidējs",Pieņēmumi!$V$32*V472,
IF(X472="Liels",Pieņēmumi!$V$34*V472,
0))))</f>
        <v>3.4883720930232562</v>
      </c>
      <c r="Z472" s="9">
        <f>IF(X472="Mikro",Pieņēmumi!$V$31*V472*0.5,0)</f>
        <v>0</v>
      </c>
      <c r="AA472">
        <v>79</v>
      </c>
      <c r="AB472">
        <v>3</v>
      </c>
      <c r="AC472" s="2">
        <f>AA472/AB472</f>
        <v>26.333333333333332</v>
      </c>
      <c r="AD472" s="6">
        <f>ROUNDUP(IF($A472=1,AA472/Pieņēmumi!$AF$39,IF($A472=2,AA472/Pieņēmumi!$AF$40,IF($A472=3,AA472/Pieņēmumi!$AF$41,AA472/Pieņēmumi!$AF$42))),$AD$10)</f>
        <v>4</v>
      </c>
      <c r="AE472" s="6">
        <f t="shared" si="359"/>
        <v>19.75</v>
      </c>
      <c r="AF472" s="6" t="str">
        <f>IF(AND(AE472&gt;=0,AE472&lt;Pieņēmumi!$AF$46),0,
IF(AND(AE472&gt;= Pieņēmumi!$AF$46,AE472&lt;Pieņēmumi!$AF$47), "Mikro",
IF(AND(AE472&gt;=Pieņēmumi!$AF$47,AE472&lt;Pieņēmumi!$AF$48), "Mazs",
IF(AND(AE472&gt;=Pieņēmumi!$AF$48,AE472&lt;Pieņēmumi!$AF$49), "Vidējs","Liels"))))</f>
        <v>Vidējs</v>
      </c>
      <c r="AG472" s="9">
        <f>IF(AF472="Mikro",Pieņēmumi!$AF$31*AD472*0.5,
IF(AF472="Mazs",Pieņēmumi!$AF$31*AD472,
IF(AF472="Vidējs",Pieņēmumi!$AF$32*AD472,
IF(AF472="Liels",Pieņēmumi!$AF$34*AD472,
0))))</f>
        <v>4.1343669250646</v>
      </c>
      <c r="AH472" s="9">
        <f>IF(AF472="Mikro",Pieņēmumi!$AF$31*AD472*0.5,0)</f>
        <v>0</v>
      </c>
      <c r="AI472">
        <v>109</v>
      </c>
      <c r="AJ472">
        <v>4</v>
      </c>
      <c r="AK472" s="2">
        <f t="shared" si="372"/>
        <v>27.25</v>
      </c>
      <c r="AL472" s="6">
        <f>ROUNDUP(IF($A472=1,AI472/Pieņēmumi!$AR$39,IF($A472=2,AI472/Pieņēmumi!$AR$40,IF($A472=3,AI472/Pieņēmumi!$AR$41,AI472/Pieņēmumi!$AR$42))),$AL$10)</f>
        <v>5</v>
      </c>
      <c r="AM472" s="6">
        <f t="shared" si="360"/>
        <v>21.8</v>
      </c>
      <c r="AN472" s="6" t="str">
        <f>IF(AND(AM472&gt;=0,AM472&lt;Pieņēmumi!$AR$46),0,
IF(AND(AM472&gt;= Pieņēmumi!$AR$46,AM472&lt;Pieņēmumi!$AR$47), "Mikro",
IF(AND(AM472&gt;=Pieņēmumi!$AR$47,AM472&lt;Pieņēmumi!$AR$48), "Mazs",
IF(AND(AM472&gt;=Pieņēmumi!$AR$48,AM472&lt;Pieņēmumi!$AR$49), "Vidējs","Liels"))))</f>
        <v>Liels</v>
      </c>
      <c r="AO472" s="9">
        <f>IF(AN472="Mikro",Pieņēmumi!$AR$31*AL472*0.5,
IF(AN472="Mazs",Pieņēmumi!$AR$31*AL472,
IF(AN472="Vidējs",Pieņēmumi!$AR$32*AL472,
IF(AN472="Liels",Pieņēmumi!$AR$34*AL472,
0))))</f>
        <v>6.854256854256854</v>
      </c>
      <c r="AP472" s="9">
        <f>IF(AN472="Mikro",Pieņēmumi!$AR$31*AL472*0.5,0)</f>
        <v>0</v>
      </c>
      <c r="AQ472">
        <v>112</v>
      </c>
      <c r="AR472">
        <v>4</v>
      </c>
      <c r="AS472" s="2">
        <f t="shared" si="350"/>
        <v>28</v>
      </c>
      <c r="AT472" s="6">
        <f>ROUNDUP(IF($A472=1,AQ472/Pieņēmumi!$BC$39,IF($A472=2,AQ472/Pieņēmumi!$BC$40,IF($A472=3,AQ472/Pieņēmumi!$BC$41,AQ472/Pieņēmumi!$BC$42))),$AT$10)</f>
        <v>5</v>
      </c>
      <c r="AU472" s="6">
        <f t="shared" si="361"/>
        <v>22.4</v>
      </c>
      <c r="AV472" s="6" t="str">
        <f>IF(AND(AU472&gt;=0,AU472&lt;Pieņēmumi!$BC$46),0,
IF(AND(AU472&gt;= Pieņēmumi!$BC$46,AU472&lt;Pieņēmumi!$BC$47), "Mikro",
IF(AND(AU472&gt;=Pieņēmumi!$BC$47,AU472&lt;Pieņēmumi!$BC$48), "Mazs",
IF(AND(AU472&gt;=Pieņēmumi!$BC$48,AU472&lt;Pieņēmumi!$BC$49), "Vidējs","Liels"))))</f>
        <v>Liels</v>
      </c>
      <c r="AW472" s="9">
        <f>IF(AV472="Mikro",Pieņēmumi!$BC$31*AT472*0.5,
IF(AV472="Mazs",Pieņēmumi!$BC$31*AT472,
IF(AV472="Vidējs",Pieņēmumi!$BC$32*AT472,
IF(AV472="Liels",Pieņēmumi!$BC$34*AT472,
0))))</f>
        <v>7.5757575757575761</v>
      </c>
      <c r="AX472" s="9">
        <f>IF(AV472="Mikro",Pieņēmumi!$BC$31*AT472*0.5,0)</f>
        <v>0</v>
      </c>
      <c r="AY472">
        <v>99</v>
      </c>
      <c r="AZ472">
        <v>4</v>
      </c>
      <c r="BA472" s="2">
        <f>AY472/AZ472</f>
        <v>24.75</v>
      </c>
      <c r="BB472" s="6">
        <f>ROUNDUP(IF($A472=1,AY472/Pieņēmumi!$BN$39,IF($A472=2,AY472/Pieņēmumi!$BN$40,IF($A472=3,AY472/Pieņēmumi!$BN$41,AY472/Pieņēmumi!$BN$42))),$BB$10)</f>
        <v>4</v>
      </c>
      <c r="BC472" s="6">
        <f t="shared" si="362"/>
        <v>24.75</v>
      </c>
      <c r="BD472" s="6" t="str">
        <f>IF(AND(BC472&gt;=0,BC472&lt;Pieņēmumi!$BN$46),0,
IF(AND(BC472&gt;= Pieņēmumi!$BN$46,BC472&lt;Pieņēmumi!$BN$47), "Mikro",
IF(AND(BC472&gt;=Pieņēmumi!$BN$47,BC472&lt;Pieņēmumi!$BN$48), "Mazs",
IF(AND(BC472&gt;=Pieņēmumi!$BN$48,BC472&lt;Pieņēmumi!$BN$49), "Vidējs","Liels"))))</f>
        <v>Liels</v>
      </c>
      <c r="BE472" s="9">
        <f>IF(BD472="Mikro",Pieņēmumi!$BN$31*BB472*0.5,
IF(BD472="Mazs",Pieņēmumi!$BN$31*BB472,
IF(BD472="Vidējs",Pieņēmumi!$BN$32*BB472,
IF(BD472="Liels",Pieņēmumi!$BN$34*BB472,
0))))</f>
        <v>6.3492063492063489</v>
      </c>
      <c r="BF472" s="9">
        <f>IF(BD472="Mikro",Pieņēmumi!$BN$31*BB472*0.5,0)</f>
        <v>0</v>
      </c>
      <c r="BG472">
        <v>83</v>
      </c>
      <c r="BH472">
        <v>3</v>
      </c>
      <c r="BI472" s="2">
        <f t="shared" si="374"/>
        <v>27.666666666666668</v>
      </c>
      <c r="BJ472" s="6">
        <f>ROUNDUP(IF($A472=1,BG472/Pieņēmumi!$BY$39,IF($A472=2,BG472/Pieņēmumi!$BY$40,IF($A472=3,BG472/Pieņēmumi!$BY$41,BG472/Pieņēmumi!$BY$42))),$BJ$10)</f>
        <v>4</v>
      </c>
      <c r="BK472" s="6">
        <f t="shared" si="363"/>
        <v>20.75</v>
      </c>
      <c r="BL472" s="6" t="str">
        <f>IF(AND(BK472&gt;=0,BK472&lt;Pieņēmumi!$BY$46),0,
IF(AND(BK472&gt;= Pieņēmumi!$BY$46,BK472&lt;Pieņēmumi!$BY$47), "Mikro",
IF(AND(BK472&gt;=Pieņēmumi!$BY$47,BK472&lt;Pieņēmumi!$BY$48), "Mazs",
IF(AND(BK472&gt;=Pieņēmumi!$BY$48,BK472&lt;Pieņēmumi!$BY$49), "Vidējs","Liels"))))</f>
        <v>Vidējs</v>
      </c>
      <c r="BM472" s="9">
        <f>IF(BL472="Mikro",Pieņēmumi!$BY$31*BJ472*0.5,
IF(BL472="Mazs",Pieņēmumi!$BY$31*BJ472,
IF(BL472="Vidējs",Pieņēmumi!$BY$32*BJ472,
IF(BL472="Liels",Pieņēmumi!$BY$34*BJ472,
0))))</f>
        <v>5.1679586563307494</v>
      </c>
      <c r="BN472" s="9">
        <f>IF(BL472="Mikro",Pieņēmumi!$BY$31*BJ472*0.5,0)</f>
        <v>0</v>
      </c>
      <c r="BO472">
        <v>94</v>
      </c>
      <c r="BP472">
        <v>4</v>
      </c>
      <c r="BQ472" s="2">
        <f t="shared" si="375"/>
        <v>23.5</v>
      </c>
      <c r="BR472" s="6">
        <f>ROUNDUP(IF($A472=1,BO472/Pieņēmumi!$CJ$39,IF($A472=2,BO472/Pieņēmumi!$CJ$40,IF($A472=3,BO472/Pieņēmumi!$CJ$41,BO472/Pieņēmumi!$CJ$42))),$BR$10)</f>
        <v>4</v>
      </c>
      <c r="BS472" s="6">
        <f t="shared" si="364"/>
        <v>23.5</v>
      </c>
      <c r="BT472" s="6" t="str">
        <f>IF(AND(BS472&gt;=0,BS472&lt;Pieņēmumi!$CJ$46),0,
IF(AND(BS472&gt;= Pieņēmumi!$CJ$46,BS472&lt;Pieņēmumi!$CJ$47), "Mikro",
IF(AND(BS472&gt;=Pieņēmumi!$CJ$47,BS472&lt;Pieņēmumi!$CJ$48), "Mazs",
IF(AND(BS472&gt;=Pieņēmumi!$CJ$48,BS472&lt;Pieņēmumi!$CJ$49), "Vidējs","Liels"))))</f>
        <v>Liels</v>
      </c>
      <c r="BU472" s="9">
        <f>IF(BT472="Mikro",Pieņēmumi!$CJ$31*BR472*0.5,
IF(BT472="Mazs",Pieņēmumi!$CJ$31*BR472,
IF(BT472="Vidējs",Pieņēmumi!$CJ$32*BR472,
IF(BT472="Liels",Pieņēmumi!$CJ$34*BR472,
0))))</f>
        <v>6.7821067821067818</v>
      </c>
      <c r="BV472" s="9">
        <f>IF(BT472="Mikro",Pieņēmumi!$CJ$31*BR472*0.5,0)</f>
        <v>0</v>
      </c>
      <c r="BW472">
        <v>59</v>
      </c>
      <c r="BX472">
        <v>2</v>
      </c>
      <c r="BY472" s="2">
        <f>BW472/BX472</f>
        <v>29.5</v>
      </c>
      <c r="BZ472" s="6">
        <f>ROUNDUP(IF($A472=1,BW472/Pieņēmumi!$CU$42,IF($A472=2,BW472/Pieņēmumi!$CU$43,IF($A472=3,BW472/Pieņēmumi!$CU$44,BW472/Pieņēmumi!$CU$45))),$CH$10)</f>
        <v>3</v>
      </c>
      <c r="CA472" s="6">
        <f t="shared" si="365"/>
        <v>19.666666666666668</v>
      </c>
      <c r="CB472" s="6" t="str">
        <f>IF(AND(CA472&gt;=0,CA472&lt;Pieņēmumi!$CU$49),0,
IF(AND(CA472&gt;=Pieņēmumi!$CU$49,CA472&lt;Pieņēmumi!$CU$50),"Mazs",
IF(AND(CA472&gt;=Pieņēmumi!$CU$50,CA472&lt;Pieņēmumi!$CU$51),"Vidējs","Liels")))</f>
        <v>Vidējs</v>
      </c>
      <c r="CC472" s="9">
        <f>IF(CB472="Mazs",Pieņēmumi!$CU$34*BZ472,IF(CB472="Vidējs",Pieņēmumi!$CU$35*BZ472,IF(CB472="Liels",Pieņēmumi!$CU$37*BZ472,0)))</f>
        <v>4.166666666666667</v>
      </c>
      <c r="CD472" s="9">
        <f>IF(CB472="Mazs",(Pieņēmumi!$CU$35-Pieņēmumi!$CU$34)*BZ472,0)</f>
        <v>0</v>
      </c>
      <c r="CE472">
        <v>48</v>
      </c>
      <c r="CF472">
        <v>2</v>
      </c>
      <c r="CG472" s="2">
        <f>CE472/CF472</f>
        <v>24</v>
      </c>
      <c r="CH472" s="6">
        <f>ROUNDUP(IF($A472=1,CE472/Pieņēmumi!$DE$42,IF($A472=2,CE472/Pieņēmumi!$DE$43,IF($A472=3,CE472/Pieņēmumi!$DE$44,CE472/Pieņēmumi!$DE$45))),$CH$10)</f>
        <v>2</v>
      </c>
      <c r="CI472" s="6">
        <f t="shared" si="366"/>
        <v>24</v>
      </c>
      <c r="CJ472" s="6" t="str">
        <f>IF(AND(CI472&gt;=0,CI472&lt;Pieņēmumi!$DE$49),0,
IF(AND(CI472&gt;=Pieņēmumi!$DE$49,CI472&lt;Pieņēmumi!$DE$50),"Mazs",
IF(AND(CI472&gt;=Pieņēmumi!$DE$50,CI472&lt;Pieņēmumi!$DE$51),"Vidējs","Liels")))</f>
        <v>Liels</v>
      </c>
      <c r="CK472" s="9">
        <f>IF(CJ472="Mazs",Pieņēmumi!$DE$34*CH472,IF(CJ472="Vidējs",Pieņēmumi!$DE$35*CH472,IF(CJ472="Liels",Pieņēmumi!$DE$37*CH472,0)))</f>
        <v>3.535353535353535</v>
      </c>
      <c r="CL472" s="9">
        <f>IF(CJ472="Mazs",(Pieņēmumi!$DE$35-Pieņēmumi!$DE$34)*CH472,0)</f>
        <v>0</v>
      </c>
      <c r="CM472">
        <v>48</v>
      </c>
      <c r="CN472">
        <v>2</v>
      </c>
      <c r="CO472" s="2">
        <f>CM472/CN472</f>
        <v>24</v>
      </c>
      <c r="CP472" s="6">
        <f>ROUNDUP(IF($A472=1,CM472/Pieņēmumi!$DO$42,IF($A472=2,CM472/Pieņēmumi!$DO$43,IF($A472=3,CM472/Pieņēmumi!$DO$44,CM472/Pieņēmumi!$DO$45))),$CP$10)</f>
        <v>2</v>
      </c>
      <c r="CQ472" s="6">
        <f t="shared" si="367"/>
        <v>24</v>
      </c>
      <c r="CR472" s="6" t="str">
        <f>IF(AND(CQ472&gt;=0,CQ472&lt;Pieņēmumi!$DO$49),0,
IF(AND(CQ472&gt;=Pieņēmumi!$DO$49,CQ472&lt;Pieņēmumi!$DO$50),"Mazs",
IF(AND(CQ472&gt;=Pieņēmumi!$DO$50,CQ472&lt;Pieņēmumi!$DO$51),"Vidējs","Liels")))</f>
        <v>Liels</v>
      </c>
      <c r="CS472" s="9">
        <f>IF(CR472="Mazs",Pieņēmumi!$DO$34*CP472,IF(CR472="Vidējs",Pieņēmumi!$DO$35*CP472,IF(CR472="Liels",Pieņēmumi!$DO$37*CP472,0)))</f>
        <v>3.535353535353535</v>
      </c>
      <c r="CT472" s="9">
        <f>IF(CR472="Mazs",(Pieņēmumi!$DO$35-Pieņēmumi!$DO$34)*CP472,0)</f>
        <v>0</v>
      </c>
      <c r="CU472" s="6">
        <f t="shared" si="368"/>
        <v>976</v>
      </c>
      <c r="CV472" s="6">
        <f t="shared" si="369"/>
        <v>37</v>
      </c>
      <c r="CW472" s="2">
        <f t="shared" si="370"/>
        <v>26.378378378378379</v>
      </c>
      <c r="CX472" t="str">
        <f t="shared" si="371"/>
        <v>Lielā</v>
      </c>
    </row>
    <row r="473" spans="1:102" x14ac:dyDescent="0.25">
      <c r="A473" s="5">
        <v>3</v>
      </c>
      <c r="B473" s="23">
        <v>0.20559815742422383</v>
      </c>
      <c r="C473">
        <v>5</v>
      </c>
      <c r="D473">
        <v>1</v>
      </c>
      <c r="E473" s="2">
        <f>C473/D473</f>
        <v>5</v>
      </c>
      <c r="F473" s="6">
        <f>ROUNDUP(IF($A473=1,C473/Pieņēmumi!$B$39,IF($A473=2,C473/Pieņēmumi!$B$40,IF($A473=3,C473/Pieņēmumi!$B$41,C473/Pieņēmumi!$B$42))),$F$10)</f>
        <v>1</v>
      </c>
      <c r="G473" s="6">
        <f t="shared" si="355"/>
        <v>5</v>
      </c>
      <c r="H473" s="6" t="str">
        <f>IF(AND(G473&gt;=0,G473&lt;Pieņēmumi!$B$46),0,
IF(AND(G473&gt;= Pieņēmumi!$B$46,G473&lt;Pieņēmumi!$B$47), "Mikro",
IF(AND(G473&gt;=Pieņēmumi!$B$47,G473&lt;Pieņēmumi!$B$48), "Mazs",
IF(AND(G473&gt;=Pieņēmumi!$B$48,G473&lt;Pieņēmumi!$B$49), "Vidējs","Liels"))))</f>
        <v>Mikro</v>
      </c>
      <c r="I473" s="9">
        <f>IF(H473="Mikro",Pieņēmumi!$B$31*F473*0.5,
IF(H473="Mazs",Pieņēmumi!$B$31*F473,
IF(H473="Vidējs",Pieņēmumi!$B$32*F473,
IF(H473="Liels",Pieņēmumi!$B$34*F473,
0))))</f>
        <v>0.35792094615624032</v>
      </c>
      <c r="J473" s="9">
        <f>IF(H473="Mikro",Pieņēmumi!$B$31*F473*0.5,0)</f>
        <v>0.35792094615624032</v>
      </c>
      <c r="K473">
        <v>5</v>
      </c>
      <c r="L473">
        <v>0</v>
      </c>
      <c r="M473" s="2">
        <v>0</v>
      </c>
      <c r="N473" s="6">
        <f>ROUNDUP(IF($A473=1,K473/Pieņēmumi!$L$39,IF($A473=2,K473/Pieņēmumi!$L$40,IF($A473=3,K473/Pieņēmumi!$L$41,K473/Pieņēmumi!$L$42))),$N$10)</f>
        <v>1</v>
      </c>
      <c r="O473" s="6">
        <f t="shared" si="356"/>
        <v>5</v>
      </c>
      <c r="P473" s="6" t="str">
        <f>IF(AND(O473&gt;=0,O473&lt;Pieņēmumi!$L$46),0,
IF(AND(O473&gt;= Pieņēmumi!$L$46,O473&lt;Pieņēmumi!$L$47), "Mikro",
IF(AND(O473&gt;=Pieņēmumi!$L$47,O473&lt;Pieņēmumi!$L$48), "Mazs",
IF(AND(O473&gt;=Pieņēmumi!$L$48,O473&lt;Pieņēmumi!$L$49), "Vidējs","Liels"))))</f>
        <v>Mikro</v>
      </c>
      <c r="Q473" s="9">
        <f>IF(P473="Mikro",Pieņēmumi!$L$31*N473*0.5,
IF(P473="Mazs",Pieņēmumi!$L$31*N473,
IF(P473="Vidējs",Pieņēmumi!$L$32*N473,
IF(P473="Liels",Pieņēmumi!$L$34*N473,
0))))</f>
        <v>0.3734827264239029</v>
      </c>
      <c r="R473" s="9">
        <f>IF(P473="Mikro",Pieņēmumi!$L$31*N473*0.5,0)</f>
        <v>0.3734827264239029</v>
      </c>
      <c r="S473">
        <v>5</v>
      </c>
      <c r="T473">
        <v>1</v>
      </c>
      <c r="U473" s="2">
        <f t="shared" si="345"/>
        <v>5</v>
      </c>
      <c r="V473" s="6">
        <f>ROUNDUP(IF($A473=1,S473/Pieņēmumi!$V$39,IF($A473=2,S473/Pieņēmumi!$V$40,IF($A473=3,S473/Pieņēmumi!$V$41,S473/Pieņēmumi!$V$42))),$V$10)</f>
        <v>1</v>
      </c>
      <c r="W473" s="6">
        <f t="shared" si="357"/>
        <v>5</v>
      </c>
      <c r="X473" s="6" t="str">
        <f>IF(AND(W473&gt;=0,W473&lt;Pieņēmumi!$V$46),0,
IF(AND(W473&gt;= Pieņēmumi!$V$46,W473&lt;Pieņēmumi!$V$47), "Mikro",
IF(AND(W473&gt;=Pieņēmumi!$V$47,W473&lt;Pieņēmumi!$V$48), "Mazs",
IF(AND(W473&gt;=Pieņēmumi!$V$48,W473&lt;Pieņēmumi!$V$49), "Vidējs","Liels"))))</f>
        <v>Mikro</v>
      </c>
      <c r="Y473" s="9">
        <f>IF(X473="Mikro",Pieņēmumi!$V$31*V473*0.5,
IF(X473="Mazs",Pieņēmumi!$V$31*V473,
IF(X473="Vidējs",Pieņēmumi!$V$32*V473,
IF(X473="Liels",Pieņēmumi!$V$34*V473,
0))))</f>
        <v>0.38904450669156554</v>
      </c>
      <c r="Z473" s="9">
        <f>IF(X473="Mikro",Pieņēmumi!$V$31*V473*0.5,0)</f>
        <v>0.38904450669156554</v>
      </c>
      <c r="AA473">
        <v>0</v>
      </c>
      <c r="AB473">
        <v>0</v>
      </c>
      <c r="AC473" s="2">
        <v>0</v>
      </c>
      <c r="AD473" s="6">
        <f>ROUNDUP(IF($A473=1,AA473/Pieņēmumi!$AF$39,IF($A473=2,AA473/Pieņēmumi!$AF$40,IF($A473=3,AA473/Pieņēmumi!$AF$41,AA473/Pieņēmumi!$AF$42))),$AD$10)</f>
        <v>0</v>
      </c>
      <c r="AE473" s="6">
        <f t="shared" si="359"/>
        <v>0</v>
      </c>
      <c r="AF473" s="6">
        <f>IF(AND(AE473&gt;=0,AE473&lt;Pieņēmumi!$AF$46),0,
IF(AND(AE473&gt;= Pieņēmumi!$AF$46,AE473&lt;Pieņēmumi!$AF$47), "Mikro",
IF(AND(AE473&gt;=Pieņēmumi!$AF$47,AE473&lt;Pieņēmumi!$AF$48), "Mazs",
IF(AND(AE473&gt;=Pieņēmumi!$AF$48,AE473&lt;Pieņēmumi!$AF$49), "Vidējs","Liels"))))</f>
        <v>0</v>
      </c>
      <c r="AG473" s="9">
        <f>IF(AF473="Mikro",Pieņēmumi!$AF$31*AD473*0.5,
IF(AF473="Mazs",Pieņēmumi!$AF$31*AD473,
IF(AF473="Vidējs",Pieņēmumi!$AF$32*AD473,
IF(AF473="Liels",Pieņēmumi!$AF$34*AD473,
0))))</f>
        <v>0</v>
      </c>
      <c r="AH473" s="9">
        <f>IF(AF473="Mikro",Pieņēmumi!$AF$31*AD473*0.5,0)</f>
        <v>0</v>
      </c>
      <c r="AI473">
        <v>5</v>
      </c>
      <c r="AJ473">
        <v>0</v>
      </c>
      <c r="AK473" s="2">
        <v>0</v>
      </c>
      <c r="AL473" s="6">
        <f>ROUNDUP(IF($A473=1,AI473/Pieņēmumi!$AR$39,IF($A473=2,AI473/Pieņēmumi!$AR$40,IF($A473=3,AI473/Pieņēmumi!$AR$41,AI473/Pieņēmumi!$AR$42))),$AL$10)</f>
        <v>1</v>
      </c>
      <c r="AM473" s="6">
        <f t="shared" si="360"/>
        <v>5</v>
      </c>
      <c r="AN473" s="6" t="str">
        <f>IF(AND(AM473&gt;=0,AM473&lt;Pieņēmumi!$AR$46),0,
IF(AND(AM473&gt;= Pieņēmumi!$AR$46,AM473&lt;Pieņēmumi!$AR$47), "Mikro",
IF(AND(AM473&gt;=Pieņēmumi!$AR$47,AM473&lt;Pieņēmumi!$AR$48), "Mazs",
IF(AND(AM473&gt;=Pieņēmumi!$AR$48,AM473&lt;Pieņēmumi!$AR$49), "Vidējs","Liels"))))</f>
        <v>Mikro</v>
      </c>
      <c r="AO473" s="9">
        <f>IF(AN473="Mikro",Pieņēmumi!$AR$31*AL473*0.5,
IF(AN473="Mazs",Pieņēmumi!$AR$31*AL473,
IF(AN473="Vidējs",Pieņēmumi!$AR$32*AL473,
IF(AN473="Liels",Pieņēmumi!$AR$34*AL473,
0))))</f>
        <v>0.45129162776221604</v>
      </c>
      <c r="AP473" s="9">
        <f>IF(AN473="Mikro",Pieņēmumi!$AR$31*AL473*0.5,0)</f>
        <v>0.45129162776221604</v>
      </c>
      <c r="AQ473">
        <v>8</v>
      </c>
      <c r="AR473">
        <v>2</v>
      </c>
      <c r="AS473" s="2">
        <f t="shared" si="350"/>
        <v>4</v>
      </c>
      <c r="AT473" s="6">
        <f>ROUNDUP(IF($A473=1,AQ473/Pieņēmumi!$BC$39,IF($A473=2,AQ473/Pieņēmumi!$BC$40,IF($A473=3,AQ473/Pieņēmumi!$BC$41,AQ473/Pieņēmumi!$BC$42))),$AT$10)</f>
        <v>1</v>
      </c>
      <c r="AU473" s="6">
        <f t="shared" si="361"/>
        <v>8</v>
      </c>
      <c r="AV473" s="6" t="str">
        <f>IF(AND(AU473&gt;=0,AU473&lt;Pieņēmumi!$BC$46),0,
IF(AND(AU473&gt;= Pieņēmumi!$BC$46,AU473&lt;Pieņēmumi!$BC$47), "Mikro",
IF(AND(AU473&gt;=Pieņēmumi!$BC$47,AU473&lt;Pieņēmumi!$BC$48), "Mazs",
IF(AND(AU473&gt;=Pieņēmumi!$BC$48,AU473&lt;Pieņēmumi!$BC$49), "Vidējs","Liels"))))</f>
        <v>Mazs</v>
      </c>
      <c r="AW473" s="9">
        <f>IF(AV473="Mikro",Pieņēmumi!$BC$31*AT473*0.5,
IF(AV473="Mazs",Pieņēmumi!$BC$31*AT473,
IF(AV473="Vidējs",Pieņēmumi!$BC$32*AT473,
IF(AV473="Liels",Pieņēmumi!$BC$34*AT473,
0))))</f>
        <v>0.96483037659508253</v>
      </c>
      <c r="AX473" s="9">
        <f>IF(AV473="Mikro",Pieņēmumi!$BC$31*AT473*0.5,0)</f>
        <v>0</v>
      </c>
      <c r="AY473">
        <v>8</v>
      </c>
      <c r="AZ473">
        <v>1</v>
      </c>
      <c r="BA473" s="2">
        <f>AY473/AZ473</f>
        <v>8</v>
      </c>
      <c r="BB473" s="6">
        <f>ROUNDUP(IF($A473=1,AY473/Pieņēmumi!$BN$39,IF($A473=2,AY473/Pieņēmumi!$BN$40,IF($A473=3,AY473/Pieņēmumi!$BN$41,AY473/Pieņēmumi!$BN$42))),$BB$10)</f>
        <v>1</v>
      </c>
      <c r="BC473" s="6">
        <f t="shared" si="362"/>
        <v>8</v>
      </c>
      <c r="BD473" s="6" t="str">
        <f>IF(AND(BC473&gt;=0,BC473&lt;Pieņēmumi!$BN$46),0,
IF(AND(BC473&gt;= Pieņēmumi!$BN$46,BC473&lt;Pieņēmumi!$BN$47), "Mikro",
IF(AND(BC473&gt;=Pieņēmumi!$BN$47,BC473&lt;Pieņēmumi!$BN$48), "Mazs",
IF(AND(BC473&gt;=Pieņēmumi!$BN$48,BC473&lt;Pieņēmumi!$BN$49), "Vidējs","Liels"))))</f>
        <v>Mazs</v>
      </c>
      <c r="BE473" s="9">
        <f>IF(BD473="Mikro",Pieņēmumi!$BN$31*BB473*0.5,
IF(BD473="Mazs",Pieņēmumi!$BN$31*BB473,
IF(BD473="Vidējs",Pieņēmumi!$BN$32*BB473,
IF(BD473="Liels",Pieņēmumi!$BN$34*BB473,
0))))</f>
        <v>1.0270774976657331</v>
      </c>
      <c r="BF473" s="9">
        <f>IF(BD473="Mikro",Pieņēmumi!$BN$31*BB473*0.5,0)</f>
        <v>0</v>
      </c>
      <c r="BG473">
        <v>11</v>
      </c>
      <c r="BH473">
        <v>1</v>
      </c>
      <c r="BI473" s="2">
        <f t="shared" si="374"/>
        <v>11</v>
      </c>
      <c r="BJ473" s="6">
        <f>ROUNDUP(IF($A473=1,BG473/Pieņēmumi!$BY$39,IF($A473=2,BG473/Pieņēmumi!$BY$40,IF($A473=3,BG473/Pieņēmumi!$BY$41,BG473/Pieņēmumi!$BY$42))),$BJ$10)</f>
        <v>1</v>
      </c>
      <c r="BK473" s="6">
        <f t="shared" si="363"/>
        <v>11</v>
      </c>
      <c r="BL473" s="6" t="str">
        <f>IF(AND(BK473&gt;=0,BK473&lt;Pieņēmumi!$BY$46),0,
IF(AND(BK473&gt;= Pieņēmumi!$BY$46,BK473&lt;Pieņēmumi!$BY$47), "Mikro",
IF(AND(BK473&gt;=Pieņēmumi!$BY$47,BK473&lt;Pieņēmumi!$BY$48), "Mazs",
IF(AND(BK473&gt;=Pieņēmumi!$BY$48,BK473&lt;Pieņēmumi!$BY$49), "Vidējs","Liels"))))</f>
        <v>Mazs</v>
      </c>
      <c r="BM473" s="9">
        <f>IF(BL473="Mikro",Pieņēmumi!$BY$31*BJ473*0.5,
IF(BL473="Mazs",Pieņēmumi!$BY$31*BJ473,
IF(BL473="Vidējs",Pieņēmumi!$BY$32*BJ473,
IF(BL473="Liels",Pieņēmumi!$BY$34*BJ473,
0))))</f>
        <v>1.0893246187363834</v>
      </c>
      <c r="BN473" s="9">
        <f>IF(BL473="Mikro",Pieņēmumi!$BY$31*BJ473*0.5,0)</f>
        <v>0</v>
      </c>
      <c r="BO473">
        <v>0</v>
      </c>
      <c r="BP473">
        <v>0</v>
      </c>
      <c r="BQ473" s="2">
        <v>0</v>
      </c>
      <c r="BR473" s="6">
        <f>ROUNDUP(IF($A473=1,BO473/Pieņēmumi!$CJ$39,IF($A473=2,BO473/Pieņēmumi!$CJ$40,IF($A473=3,BO473/Pieņēmumi!$CJ$41,BO473/Pieņēmumi!$CJ$42))),$BR$10)</f>
        <v>0</v>
      </c>
      <c r="BS473" s="6">
        <f t="shared" si="364"/>
        <v>0</v>
      </c>
      <c r="BT473" s="6">
        <f>IF(AND(BS473&gt;=0,BS473&lt;Pieņēmumi!$CJ$46),0,
IF(AND(BS473&gt;= Pieņēmumi!$CJ$46,BS473&lt;Pieņēmumi!$CJ$47), "Mikro",
IF(AND(BS473&gt;=Pieņēmumi!$CJ$47,BS473&lt;Pieņēmumi!$CJ$48), "Mazs",
IF(AND(BS473&gt;=Pieņēmumi!$CJ$48,BS473&lt;Pieņēmumi!$CJ$49), "Vidējs","Liels"))))</f>
        <v>0</v>
      </c>
      <c r="BU473" s="9">
        <f>IF(BT473="Mikro",Pieņēmumi!$CJ$31*BR473*0.5,
IF(BT473="Mazs",Pieņēmumi!$CJ$31*BR473,
IF(BT473="Vidējs",Pieņēmumi!$CJ$32*BR473,
IF(BT473="Liels",Pieņēmumi!$CJ$34*BR473,
0))))</f>
        <v>0</v>
      </c>
      <c r="BV473" s="9">
        <f>IF(BT473="Mikro",Pieņēmumi!$CJ$31*BR473*0.5,0)</f>
        <v>0</v>
      </c>
      <c r="BW473">
        <v>0</v>
      </c>
      <c r="BX473">
        <v>0</v>
      </c>
      <c r="BY473" s="2">
        <v>0</v>
      </c>
      <c r="BZ473" s="6">
        <f>ROUNDUP(IF($A473=1,BW473/Pieņēmumi!$CU$42,IF($A473=2,BW473/Pieņēmumi!$CU$43,IF($A473=3,BW473/Pieņēmumi!$CU$44,BW473/Pieņēmumi!$CU$45))),$CH$10)</f>
        <v>0</v>
      </c>
      <c r="CA473" s="6">
        <f t="shared" si="365"/>
        <v>0</v>
      </c>
      <c r="CB473" s="6">
        <f>IF(AND(CA473&gt;=0,CA473&lt;Pieņēmumi!$CU$49),0,
IF(AND(CA473&gt;=Pieņēmumi!$CU$49,CA473&lt;Pieņēmumi!$CU$50),"Mazs",
IF(AND(CA473&gt;=Pieņēmumi!$CU$50,CA473&lt;Pieņēmumi!$CU$51),"Vidējs","Liels")))</f>
        <v>0</v>
      </c>
      <c r="CC473" s="9">
        <f>IF(CB473="Mazs",Pieņēmumi!$CU$34*BZ473,IF(CB473="Vidējs",Pieņēmumi!$CU$35*BZ473,IF(CB473="Liels",Pieņēmumi!$CU$37*BZ473,0)))</f>
        <v>0</v>
      </c>
      <c r="CD473" s="9">
        <f>IF(CB473="Mazs",(Pieņēmumi!$CU$35-Pieņēmumi!$CU$34)*BZ473,0)</f>
        <v>0</v>
      </c>
      <c r="CE473">
        <v>0</v>
      </c>
      <c r="CF473">
        <v>0</v>
      </c>
      <c r="CG473" s="2">
        <v>0</v>
      </c>
      <c r="CH473" s="6">
        <f>ROUNDUP(IF($A473=1,CE473/Pieņēmumi!$DE$42,IF($A473=2,CE473/Pieņēmumi!$DE$43,IF($A473=3,CE473/Pieņēmumi!$DE$44,CE473/Pieņēmumi!$DE$45))),$CH$10)</f>
        <v>0</v>
      </c>
      <c r="CI473" s="6">
        <f t="shared" si="366"/>
        <v>0</v>
      </c>
      <c r="CJ473" s="6">
        <f>IF(AND(CI473&gt;=0,CI473&lt;Pieņēmumi!$DE$49),0,
IF(AND(CI473&gt;=Pieņēmumi!$DE$49,CI473&lt;Pieņēmumi!$DE$50),"Mazs",
IF(AND(CI473&gt;=Pieņēmumi!$DE$50,CI473&lt;Pieņēmumi!$DE$51),"Vidējs","Liels")))</f>
        <v>0</v>
      </c>
      <c r="CK473" s="9">
        <f>IF(CJ473="Mazs",Pieņēmumi!$DE$34*CH473,IF(CJ473="Vidējs",Pieņēmumi!$DE$35*CH473,IF(CJ473="Liels",Pieņēmumi!$DE$37*CH473,0)))</f>
        <v>0</v>
      </c>
      <c r="CL473" s="9">
        <f>IF(CJ473="Mazs",(Pieņēmumi!$DE$35-Pieņēmumi!$DE$34)*CH473,0)</f>
        <v>0</v>
      </c>
      <c r="CM473">
        <v>0</v>
      </c>
      <c r="CN473">
        <v>0</v>
      </c>
      <c r="CO473" s="2">
        <v>0</v>
      </c>
      <c r="CP473" s="6">
        <f>ROUNDUP(IF($A473=1,CM473/Pieņēmumi!$DO$42,IF($A473=2,CM473/Pieņēmumi!$DO$43,IF($A473=3,CM473/Pieņēmumi!$DO$44,CM473/Pieņēmumi!$DO$45))),$CP$10)</f>
        <v>0</v>
      </c>
      <c r="CQ473" s="6">
        <f t="shared" si="367"/>
        <v>0</v>
      </c>
      <c r="CR473" s="6">
        <f>IF(AND(CQ473&gt;=0,CQ473&lt;Pieņēmumi!$DO$49),0,
IF(AND(CQ473&gt;=Pieņēmumi!$DO$49,CQ473&lt;Pieņēmumi!$DO$50),"Mazs",
IF(AND(CQ473&gt;=Pieņēmumi!$DO$50,CQ473&lt;Pieņēmumi!$DO$51),"Vidējs","Liels")))</f>
        <v>0</v>
      </c>
      <c r="CS473" s="9">
        <f>IF(CR473="Mazs",Pieņēmumi!$DO$34*CP473,IF(CR473="Vidējs",Pieņēmumi!$DO$35*CP473,IF(CR473="Liels",Pieņēmumi!$DO$37*CP473,0)))</f>
        <v>0</v>
      </c>
      <c r="CT473" s="9">
        <f>IF(CR473="Mazs",(Pieņēmumi!$DO$35-Pieņēmumi!$DO$34)*CP473,0)</f>
        <v>0</v>
      </c>
      <c r="CU473" s="6">
        <f t="shared" si="368"/>
        <v>47</v>
      </c>
      <c r="CV473" s="6">
        <f t="shared" si="369"/>
        <v>6</v>
      </c>
      <c r="CW473" s="2">
        <f t="shared" si="370"/>
        <v>7.833333333333333</v>
      </c>
      <c r="CX473" t="str">
        <f t="shared" si="371"/>
        <v>Mazā</v>
      </c>
    </row>
    <row r="474" spans="1:102" x14ac:dyDescent="0.25">
      <c r="A474" s="5">
        <v>3</v>
      </c>
      <c r="B474" s="23">
        <v>0.20425956436038095</v>
      </c>
      <c r="C474">
        <v>9</v>
      </c>
      <c r="D474">
        <v>1</v>
      </c>
      <c r="E474" s="2">
        <f>C474/D474</f>
        <v>9</v>
      </c>
      <c r="F474" s="6">
        <f>ROUNDUP(IF($A474=1,C474/Pieņēmumi!$B$39,IF($A474=2,C474/Pieņēmumi!$B$40,IF($A474=3,C474/Pieņēmumi!$B$41,C474/Pieņēmumi!$B$42))),$F$10)</f>
        <v>1</v>
      </c>
      <c r="G474" s="6">
        <f t="shared" si="355"/>
        <v>9</v>
      </c>
      <c r="H474" s="6" t="str">
        <f>IF(AND(G474&gt;=0,G474&lt;Pieņēmumi!$B$46),0,
IF(AND(G474&gt;= Pieņēmumi!$B$46,G474&lt;Pieņēmumi!$B$47), "Mikro",
IF(AND(G474&gt;=Pieņēmumi!$B$47,G474&lt;Pieņēmumi!$B$48), "Mazs",
IF(AND(G474&gt;=Pieņēmumi!$B$48,G474&lt;Pieņēmumi!$B$49), "Vidējs","Liels"))))</f>
        <v>Mazs</v>
      </c>
      <c r="I474" s="9">
        <f>IF(H474="Mikro",Pieņēmumi!$B$31*F474*0.5,
IF(H474="Mazs",Pieņēmumi!$B$31*F474,
IF(H474="Vidējs",Pieņēmumi!$B$32*F474,
IF(H474="Liels",Pieņēmumi!$B$34*F474,
0))))</f>
        <v>0.71584189231248063</v>
      </c>
      <c r="J474" s="9">
        <f>IF(H474="Mikro",Pieņēmumi!$B$31*F474*0.5,0)</f>
        <v>0</v>
      </c>
      <c r="K474">
        <v>17</v>
      </c>
      <c r="L474">
        <v>1</v>
      </c>
      <c r="M474" s="2">
        <f>K474/L474</f>
        <v>17</v>
      </c>
      <c r="N474" s="6">
        <f>ROUNDUP(IF($A474=1,K474/Pieņēmumi!$L$39,IF($A474=2,K474/Pieņēmumi!$L$40,IF($A474=3,K474/Pieņēmumi!$L$41,K474/Pieņēmumi!$L$42))),$N$10)</f>
        <v>1</v>
      </c>
      <c r="O474" s="6">
        <f t="shared" si="356"/>
        <v>17</v>
      </c>
      <c r="P474" s="6" t="str">
        <f>IF(AND(O474&gt;=0,O474&lt;Pieņēmumi!$L$46),0,
IF(AND(O474&gt;= Pieņēmumi!$L$46,O474&lt;Pieņēmumi!$L$47), "Mikro",
IF(AND(O474&gt;=Pieņēmumi!$L$47,O474&lt;Pieņēmumi!$L$48), "Mazs",
IF(AND(O474&gt;=Pieņēmumi!$L$48,O474&lt;Pieņēmumi!$L$49), "Vidējs","Liels"))))</f>
        <v>Vidējs</v>
      </c>
      <c r="Q474" s="9">
        <f>IF(P474="Mikro",Pieņēmumi!$L$31*N474*0.5,
IF(P474="Mazs",Pieņēmumi!$L$31*N474,
IF(P474="Vidējs",Pieņēmumi!$L$32*N474,
IF(P474="Liels",Pieņēmumi!$L$34*N474,
0))))</f>
        <v>0.83979328165374689</v>
      </c>
      <c r="R474" s="9">
        <f>IF(P474="Mikro",Pieņēmumi!$L$31*N474*0.5,0)</f>
        <v>0</v>
      </c>
      <c r="S474">
        <v>10</v>
      </c>
      <c r="T474">
        <v>1</v>
      </c>
      <c r="U474" s="2">
        <f t="shared" si="345"/>
        <v>10</v>
      </c>
      <c r="V474" s="6">
        <f>ROUNDUP(IF($A474=1,S474/Pieņēmumi!$V$39,IF($A474=2,S474/Pieņēmumi!$V$40,IF($A474=3,S474/Pieņēmumi!$V$41,S474/Pieņēmumi!$V$42))),$V$10)</f>
        <v>1</v>
      </c>
      <c r="W474" s="6">
        <f t="shared" si="357"/>
        <v>10</v>
      </c>
      <c r="X474" s="6" t="str">
        <f>IF(AND(W474&gt;=0,W474&lt;Pieņēmumi!$V$46),0,
IF(AND(W474&gt;= Pieņēmumi!$V$46,W474&lt;Pieņēmumi!$V$47), "Mikro",
IF(AND(W474&gt;=Pieņēmumi!$V$47,W474&lt;Pieņēmumi!$V$48), "Mazs",
IF(AND(W474&gt;=Pieņēmumi!$V$48,W474&lt;Pieņēmumi!$V$49), "Vidējs","Liels"))))</f>
        <v>Mazs</v>
      </c>
      <c r="Y474" s="9">
        <f>IF(X474="Mikro",Pieņēmumi!$V$31*V474*0.5,
IF(X474="Mazs",Pieņēmumi!$V$31*V474,
IF(X474="Vidējs",Pieņēmumi!$V$32*V474,
IF(X474="Liels",Pieņēmumi!$V$34*V474,
0))))</f>
        <v>0.77808901338313108</v>
      </c>
      <c r="Z474" s="9">
        <f>IF(X474="Mikro",Pieņēmumi!$V$31*V474*0.5,0)</f>
        <v>0</v>
      </c>
      <c r="AA474">
        <v>12</v>
      </c>
      <c r="AB474">
        <v>1</v>
      </c>
      <c r="AC474" s="2">
        <f>AA474/AB474</f>
        <v>12</v>
      </c>
      <c r="AD474" s="6">
        <f>ROUNDUP(IF($A474=1,AA474/Pieņēmumi!$AF$39,IF($A474=2,AA474/Pieņēmumi!$AF$40,IF($A474=3,AA474/Pieņēmumi!$AF$41,AA474/Pieņēmumi!$AF$42))),$AD$10)</f>
        <v>1</v>
      </c>
      <c r="AE474" s="6">
        <f t="shared" si="359"/>
        <v>12</v>
      </c>
      <c r="AF474" s="6" t="str">
        <f>IF(AND(AE474&gt;=0,AE474&lt;Pieņēmumi!$AF$46),0,
IF(AND(AE474&gt;= Pieņēmumi!$AF$46,AE474&lt;Pieņēmumi!$AF$47), "Mikro",
IF(AND(AE474&gt;=Pieņēmumi!$AF$47,AE474&lt;Pieņēmumi!$AF$48), "Mazs",
IF(AND(AE474&gt;=Pieņēmumi!$AF$48,AE474&lt;Pieņēmumi!$AF$49), "Vidējs","Liels"))))</f>
        <v>Vidējs</v>
      </c>
      <c r="AG474" s="9">
        <f>IF(AF474="Mikro",Pieņēmumi!$AF$31*AD474*0.5,
IF(AF474="Mazs",Pieņēmumi!$AF$31*AD474,
IF(AF474="Vidējs",Pieņēmumi!$AF$32*AD474,
IF(AF474="Liels",Pieņēmumi!$AF$34*AD474,
0))))</f>
        <v>1.03359173126615</v>
      </c>
      <c r="AH474" s="9">
        <f>IF(AF474="Mikro",Pieņēmumi!$AF$31*AD474*0.5,0)</f>
        <v>0</v>
      </c>
      <c r="AI474">
        <v>16</v>
      </c>
      <c r="AJ474">
        <v>2</v>
      </c>
      <c r="AK474" s="2">
        <f>AI474/AJ474</f>
        <v>8</v>
      </c>
      <c r="AL474" s="6">
        <f>ROUNDUP(IF($A474=1,AI474/Pieņēmumi!$AR$39,IF($A474=2,AI474/Pieņēmumi!$AR$40,IF($A474=3,AI474/Pieņēmumi!$AR$41,AI474/Pieņēmumi!$AR$42))),$AL$10)</f>
        <v>1</v>
      </c>
      <c r="AM474" s="6">
        <f t="shared" si="360"/>
        <v>16</v>
      </c>
      <c r="AN474" s="6" t="str">
        <f>IF(AND(AM474&gt;=0,AM474&lt;Pieņēmumi!$AR$46),0,
IF(AND(AM474&gt;= Pieņēmumi!$AR$46,AM474&lt;Pieņēmumi!$AR$47), "Mikro",
IF(AND(AM474&gt;=Pieņēmumi!$AR$47,AM474&lt;Pieņēmumi!$AR$48), "Mazs",
IF(AND(AM474&gt;=Pieņēmumi!$AR$48,AM474&lt;Pieņēmumi!$AR$49), "Vidējs","Liels"))))</f>
        <v>Vidējs</v>
      </c>
      <c r="AO474" s="9">
        <f>IF(AN474="Mikro",Pieņēmumi!$AR$31*AL474*0.5,
IF(AN474="Mazs",Pieņēmumi!$AR$31*AL474,
IF(AN474="Vidējs",Pieņēmumi!$AR$32*AL474,
IF(AN474="Liels",Pieņēmumi!$AR$34*AL474,
0))))</f>
        <v>1.0981912144702843</v>
      </c>
      <c r="AP474" s="9">
        <f>IF(AN474="Mikro",Pieņēmumi!$AR$31*AL474*0.5,0)</f>
        <v>0</v>
      </c>
      <c r="AQ474">
        <v>9</v>
      </c>
      <c r="AR474">
        <v>1</v>
      </c>
      <c r="AS474" s="2">
        <f t="shared" si="350"/>
        <v>9</v>
      </c>
      <c r="AT474" s="6">
        <f>ROUNDUP(IF($A474=1,AQ474/Pieņēmumi!$BC$39,IF($A474=2,AQ474/Pieņēmumi!$BC$40,IF($A474=3,AQ474/Pieņēmumi!$BC$41,AQ474/Pieņēmumi!$BC$42))),$AT$10)</f>
        <v>1</v>
      </c>
      <c r="AU474" s="6">
        <f t="shared" si="361"/>
        <v>9</v>
      </c>
      <c r="AV474" s="6" t="str">
        <f>IF(AND(AU474&gt;=0,AU474&lt;Pieņēmumi!$BC$46),0,
IF(AND(AU474&gt;= Pieņēmumi!$BC$46,AU474&lt;Pieņēmumi!$BC$47), "Mikro",
IF(AND(AU474&gt;=Pieņēmumi!$BC$47,AU474&lt;Pieņēmumi!$BC$48), "Mazs",
IF(AND(AU474&gt;=Pieņēmumi!$BC$48,AU474&lt;Pieņēmumi!$BC$49), "Vidējs","Liels"))))</f>
        <v>Mazs</v>
      </c>
      <c r="AW474" s="9">
        <f>IF(AV474="Mikro",Pieņēmumi!$BC$31*AT474*0.5,
IF(AV474="Mazs",Pieņēmumi!$BC$31*AT474,
IF(AV474="Vidējs",Pieņēmumi!$BC$32*AT474,
IF(AV474="Liels",Pieņēmumi!$BC$34*AT474,
0))))</f>
        <v>0.96483037659508253</v>
      </c>
      <c r="AX474" s="9">
        <f>IF(AV474="Mikro",Pieņēmumi!$BC$31*AT474*0.5,0)</f>
        <v>0</v>
      </c>
      <c r="AY474">
        <v>11</v>
      </c>
      <c r="AZ474">
        <v>1</v>
      </c>
      <c r="BA474" s="2">
        <f>AY474/AZ474</f>
        <v>11</v>
      </c>
      <c r="BB474" s="6">
        <f>ROUNDUP(IF($A474=1,AY474/Pieņēmumi!$BN$39,IF($A474=2,AY474/Pieņēmumi!$BN$40,IF($A474=3,AY474/Pieņēmumi!$BN$41,AY474/Pieņēmumi!$BN$42))),$BB$10)</f>
        <v>1</v>
      </c>
      <c r="BC474" s="6">
        <f t="shared" si="362"/>
        <v>11</v>
      </c>
      <c r="BD474" s="6" t="str">
        <f>IF(AND(BC474&gt;=0,BC474&lt;Pieņēmumi!$BN$46),0,
IF(AND(BC474&gt;= Pieņēmumi!$BN$46,BC474&lt;Pieņēmumi!$BN$47), "Mikro",
IF(AND(BC474&gt;=Pieņēmumi!$BN$47,BC474&lt;Pieņēmumi!$BN$48), "Mazs",
IF(AND(BC474&gt;=Pieņēmumi!$BN$48,BC474&lt;Pieņēmumi!$BN$49), "Vidējs","Liels"))))</f>
        <v>Mazs</v>
      </c>
      <c r="BE474" s="9">
        <f>IF(BD474="Mikro",Pieņēmumi!$BN$31*BB474*0.5,
IF(BD474="Mazs",Pieņēmumi!$BN$31*BB474,
IF(BD474="Vidējs",Pieņēmumi!$BN$32*BB474,
IF(BD474="Liels",Pieņēmumi!$BN$34*BB474,
0))))</f>
        <v>1.0270774976657331</v>
      </c>
      <c r="BF474" s="9">
        <f>IF(BD474="Mikro",Pieņēmumi!$BN$31*BB474*0.5,0)</f>
        <v>0</v>
      </c>
      <c r="BG474">
        <v>5</v>
      </c>
      <c r="BH474">
        <v>1</v>
      </c>
      <c r="BI474" s="2">
        <f t="shared" si="374"/>
        <v>5</v>
      </c>
      <c r="BJ474" s="6">
        <f>ROUNDUP(IF($A474=1,BG474/Pieņēmumi!$BY$39,IF($A474=2,BG474/Pieņēmumi!$BY$40,IF($A474=3,BG474/Pieņēmumi!$BY$41,BG474/Pieņēmumi!$BY$42))),$BJ$10)</f>
        <v>1</v>
      </c>
      <c r="BK474" s="6">
        <f t="shared" si="363"/>
        <v>5</v>
      </c>
      <c r="BL474" s="6" t="str">
        <f>IF(AND(BK474&gt;=0,BK474&lt;Pieņēmumi!$BY$46),0,
IF(AND(BK474&gt;= Pieņēmumi!$BY$46,BK474&lt;Pieņēmumi!$BY$47), "Mikro",
IF(AND(BK474&gt;=Pieņēmumi!$BY$47,BK474&lt;Pieņēmumi!$BY$48), "Mazs",
IF(AND(BK474&gt;=Pieņēmumi!$BY$48,BK474&lt;Pieņēmumi!$BY$49), "Vidējs","Liels"))))</f>
        <v>Mikro</v>
      </c>
      <c r="BM474" s="9">
        <f>IF(BL474="Mikro",Pieņēmumi!$BY$31*BJ474*0.5,
IF(BL474="Mazs",Pieņēmumi!$BY$31*BJ474,
IF(BL474="Vidējs",Pieņēmumi!$BY$32*BJ474,
IF(BL474="Liels",Pieņēmumi!$BY$34*BJ474,
0))))</f>
        <v>0.54466230936819171</v>
      </c>
      <c r="BN474" s="9">
        <f>IF(BL474="Mikro",Pieņēmumi!$BY$31*BJ474*0.5,0)</f>
        <v>0.54466230936819171</v>
      </c>
      <c r="BO474">
        <v>10</v>
      </c>
      <c r="BP474">
        <v>1</v>
      </c>
      <c r="BQ474" s="2">
        <f>BO474/BP474</f>
        <v>10</v>
      </c>
      <c r="BR474" s="6">
        <f>ROUNDUP(IF($A474=1,BO474/Pieņēmumi!$CJ$39,IF($A474=2,BO474/Pieņēmumi!$CJ$40,IF($A474=3,BO474/Pieņēmumi!$CJ$41,BO474/Pieņēmumi!$CJ$42))),$BR$10)</f>
        <v>1</v>
      </c>
      <c r="BS474" s="6">
        <f t="shared" si="364"/>
        <v>10</v>
      </c>
      <c r="BT474" s="6" t="str">
        <f>IF(AND(BS474&gt;=0,BS474&lt;Pieņēmumi!$CJ$46),0,
IF(AND(BS474&gt;= Pieņēmumi!$CJ$46,BS474&lt;Pieņēmumi!$CJ$47), "Mikro",
IF(AND(BS474&gt;=Pieņēmumi!$CJ$47,BS474&lt;Pieņēmumi!$CJ$48), "Mazs",
IF(AND(BS474&gt;=Pieņēmumi!$CJ$48,BS474&lt;Pieņēmumi!$CJ$49), "Vidējs","Liels"))))</f>
        <v>Mazs</v>
      </c>
      <c r="BU474" s="9">
        <f>IF(BT474="Mikro",Pieņēmumi!$CJ$31*BR474*0.5,
IF(BT474="Mazs",Pieņēmumi!$CJ$31*BR474,
IF(BT474="Vidējs",Pieņēmumi!$CJ$32*BR474,
IF(BT474="Liels",Pieņēmumi!$CJ$34*BR474,
0))))</f>
        <v>1.0893246187363834</v>
      </c>
      <c r="BV474" s="9">
        <f>IF(BT474="Mikro",Pieņēmumi!$CJ$31*BR474*0.5,0)</f>
        <v>0</v>
      </c>
      <c r="BW474">
        <v>0</v>
      </c>
      <c r="BX474">
        <v>0</v>
      </c>
      <c r="BY474" s="2">
        <v>0</v>
      </c>
      <c r="BZ474" s="6">
        <f>ROUNDUP(IF($A474=1,BW474/Pieņēmumi!$CU$42,IF($A474=2,BW474/Pieņēmumi!$CU$43,IF($A474=3,BW474/Pieņēmumi!$CU$44,BW474/Pieņēmumi!$CU$45))),$CH$10)</f>
        <v>0</v>
      </c>
      <c r="CA474" s="6">
        <f t="shared" si="365"/>
        <v>0</v>
      </c>
      <c r="CB474" s="6">
        <f>IF(AND(CA474&gt;=0,CA474&lt;Pieņēmumi!$CU$49),0,
IF(AND(CA474&gt;=Pieņēmumi!$CU$49,CA474&lt;Pieņēmumi!$CU$50),"Mazs",
IF(AND(CA474&gt;=Pieņēmumi!$CU$50,CA474&lt;Pieņēmumi!$CU$51),"Vidējs","Liels")))</f>
        <v>0</v>
      </c>
      <c r="CC474" s="9">
        <f>IF(CB474="Mazs",Pieņēmumi!$CU$34*BZ474,IF(CB474="Vidējs",Pieņēmumi!$CU$35*BZ474,IF(CB474="Liels",Pieņēmumi!$CU$37*BZ474,0)))</f>
        <v>0</v>
      </c>
      <c r="CD474" s="9">
        <f>IF(CB474="Mazs",(Pieņēmumi!$CU$35-Pieņēmumi!$CU$34)*BZ474,0)</f>
        <v>0</v>
      </c>
      <c r="CE474">
        <v>9</v>
      </c>
      <c r="CF474">
        <v>1</v>
      </c>
      <c r="CG474" s="2">
        <f>CE474/CF474</f>
        <v>9</v>
      </c>
      <c r="CH474" s="6">
        <f>ROUNDUP(IF($A474=1,CE474/Pieņēmumi!$DE$42,IF($A474=2,CE474/Pieņēmumi!$DE$43,IF($A474=3,CE474/Pieņēmumi!$DE$44,CE474/Pieņēmumi!$DE$45))),$CH$10)</f>
        <v>1</v>
      </c>
      <c r="CI474" s="6">
        <f t="shared" si="366"/>
        <v>9</v>
      </c>
      <c r="CJ474" s="6" t="str">
        <f>IF(AND(CI474&gt;=0,CI474&lt;Pieņēmumi!$DE$49),0,
IF(AND(CI474&gt;=Pieņēmumi!$DE$49,CI474&lt;Pieņēmumi!$DE$50),"Mazs",
IF(AND(CI474&gt;=Pieņēmumi!$DE$50,CI474&lt;Pieņēmumi!$DE$51),"Vidējs","Liels")))</f>
        <v>Mazs</v>
      </c>
      <c r="CK474" s="9">
        <f>IF(CJ474="Mazs",Pieņēmumi!$DE$34*CH474,IF(CJ474="Vidējs",Pieņēmumi!$DE$35*CH474,IF(CJ474="Liels",Pieņēmumi!$DE$37*CH474,0)))</f>
        <v>1.151571739807034</v>
      </c>
      <c r="CL474" s="9">
        <f>IF(CJ474="Mazs",(Pieņēmumi!$DE$35-Pieņēmumi!$DE$34)*CH474,0)</f>
        <v>0.23731714908185508</v>
      </c>
      <c r="CM474">
        <v>5</v>
      </c>
      <c r="CN474">
        <v>1</v>
      </c>
      <c r="CO474" s="2">
        <f>CM474/CN474</f>
        <v>5</v>
      </c>
      <c r="CP474" s="6">
        <f>ROUNDUP(IF($A474=1,CM474/Pieņēmumi!$DO$42,IF($A474=2,CM474/Pieņēmumi!$DO$43,IF($A474=3,CM474/Pieņēmumi!$DO$44,CM474/Pieņēmumi!$DO$45))),$CP$10)</f>
        <v>1</v>
      </c>
      <c r="CQ474" s="6">
        <f t="shared" si="367"/>
        <v>5</v>
      </c>
      <c r="CR474" s="6" t="str">
        <f>IF(AND(CQ474&gt;=0,CQ474&lt;Pieņēmumi!$DO$49),0,
IF(AND(CQ474&gt;=Pieņēmumi!$DO$49,CQ474&lt;Pieņēmumi!$DO$50),"Mazs",
IF(AND(CQ474&gt;=Pieņēmumi!$DO$50,CQ474&lt;Pieņēmumi!$DO$51),"Vidējs","Liels")))</f>
        <v>Mazs</v>
      </c>
      <c r="CS474" s="9">
        <f>IF(CR474="Mazs",Pieņēmumi!$DO$34*CP474,IF(CR474="Vidējs",Pieņēmumi!$DO$35*CP474,IF(CR474="Liels",Pieņēmumi!$DO$37*CP474,0)))</f>
        <v>1.151571739807034</v>
      </c>
      <c r="CT474" s="9">
        <f>IF(CR474="Mazs",(Pieņēmumi!$DO$35-Pieņēmumi!$DO$34)*CP474,0)</f>
        <v>0.23731714908185508</v>
      </c>
      <c r="CU474" s="6">
        <f t="shared" si="368"/>
        <v>113</v>
      </c>
      <c r="CV474" s="6">
        <f t="shared" si="369"/>
        <v>12</v>
      </c>
      <c r="CW474" s="2">
        <f t="shared" si="370"/>
        <v>9.4166666666666661</v>
      </c>
      <c r="CX474" t="str">
        <f t="shared" si="371"/>
        <v>Vidējā</v>
      </c>
    </row>
    <row r="475" spans="1:102" x14ac:dyDescent="0.25">
      <c r="A475" s="5">
        <v>1</v>
      </c>
      <c r="B475" s="23">
        <v>0.19808334174626874</v>
      </c>
      <c r="C475">
        <v>0</v>
      </c>
      <c r="D475">
        <v>0</v>
      </c>
      <c r="E475" s="2">
        <v>0</v>
      </c>
      <c r="F475" s="6">
        <f>ROUNDUP(IF($A475=1,C475/Pieņēmumi!$B$39,IF($A475=2,C475/Pieņēmumi!$B$40,IF($A475=3,C475/Pieņēmumi!$B$41,C475/Pieņēmumi!$B$42))),$F$10)</f>
        <v>0</v>
      </c>
      <c r="G475" s="6">
        <f t="shared" si="355"/>
        <v>0</v>
      </c>
      <c r="H475" s="6">
        <f>IF(AND(G475&gt;=0,G475&lt;Pieņēmumi!$B$46),0,
IF(AND(G475&gt;= Pieņēmumi!$B$46,G475&lt;Pieņēmumi!$B$47), "Mikro",
IF(AND(G475&gt;=Pieņēmumi!$B$47,G475&lt;Pieņēmumi!$B$48), "Mazs",
IF(AND(G475&gt;=Pieņēmumi!$B$48,G475&lt;Pieņēmumi!$B$49), "Vidējs","Liels"))))</f>
        <v>0</v>
      </c>
      <c r="I475" s="9">
        <f>IF(H475="Mikro",Pieņēmumi!$B$31*F475*0.5,
IF(H475="Mazs",Pieņēmumi!$B$31*F475,
IF(H475="Vidējs",Pieņēmumi!$B$32*F475,
IF(H475="Liels",Pieņēmumi!$B$34*F475,
0))))</f>
        <v>0</v>
      </c>
      <c r="J475" s="9">
        <f>IF(H475="Mikro",Pieņēmumi!$B$31*F475*0.5,0)</f>
        <v>0</v>
      </c>
      <c r="K475">
        <v>0</v>
      </c>
      <c r="L475">
        <v>0</v>
      </c>
      <c r="M475" s="2">
        <v>0</v>
      </c>
      <c r="N475" s="6">
        <f>ROUNDUP(IF($A475=1,K475/Pieņēmumi!$L$39,IF($A475=2,K475/Pieņēmumi!$L$40,IF($A475=3,K475/Pieņēmumi!$L$41,K475/Pieņēmumi!$L$42))),$N$10)</f>
        <v>0</v>
      </c>
      <c r="O475" s="6">
        <f t="shared" si="356"/>
        <v>0</v>
      </c>
      <c r="P475" s="6">
        <f>IF(AND(O475&gt;=0,O475&lt;Pieņēmumi!$L$46),0,
IF(AND(O475&gt;= Pieņēmumi!$L$46,O475&lt;Pieņēmumi!$L$47), "Mikro",
IF(AND(O475&gt;=Pieņēmumi!$L$47,O475&lt;Pieņēmumi!$L$48), "Mazs",
IF(AND(O475&gt;=Pieņēmumi!$L$48,O475&lt;Pieņēmumi!$L$49), "Vidējs","Liels"))))</f>
        <v>0</v>
      </c>
      <c r="Q475" s="9">
        <f>IF(P475="Mikro",Pieņēmumi!$L$31*N475*0.5,
IF(P475="Mazs",Pieņēmumi!$L$31*N475,
IF(P475="Vidējs",Pieņēmumi!$L$32*N475,
IF(P475="Liels",Pieņēmumi!$L$34*N475,
0))))</f>
        <v>0</v>
      </c>
      <c r="R475" s="9">
        <f>IF(P475="Mikro",Pieņēmumi!$L$31*N475*0.5,0)</f>
        <v>0</v>
      </c>
      <c r="S475">
        <v>0</v>
      </c>
      <c r="T475">
        <v>0</v>
      </c>
      <c r="U475" s="2">
        <v>0</v>
      </c>
      <c r="V475" s="6">
        <f>ROUNDUP(IF($A475=1,S475/Pieņēmumi!$V$39,IF($A475=2,S475/Pieņēmumi!$V$40,IF($A475=3,S475/Pieņēmumi!$V$41,S475/Pieņēmumi!$V$42))),$V$10)</f>
        <v>0</v>
      </c>
      <c r="W475" s="6">
        <f t="shared" si="357"/>
        <v>0</v>
      </c>
      <c r="X475" s="6">
        <f>IF(AND(W475&gt;=0,W475&lt;Pieņēmumi!$V$46),0,
IF(AND(W475&gt;= Pieņēmumi!$V$46,W475&lt;Pieņēmumi!$V$47), "Mikro",
IF(AND(W475&gt;=Pieņēmumi!$V$47,W475&lt;Pieņēmumi!$V$48), "Mazs",
IF(AND(W475&gt;=Pieņēmumi!$V$48,W475&lt;Pieņēmumi!$V$49), "Vidējs","Liels"))))</f>
        <v>0</v>
      </c>
      <c r="Y475" s="9">
        <f>IF(X475="Mikro",Pieņēmumi!$V$31*V475*0.5,
IF(X475="Mazs",Pieņēmumi!$V$31*V475,
IF(X475="Vidējs",Pieņēmumi!$V$32*V475,
IF(X475="Liels",Pieņēmumi!$V$34*V475,
0))))</f>
        <v>0</v>
      </c>
      <c r="Z475" s="9">
        <f>IF(X475="Mikro",Pieņēmumi!$V$31*V475*0.5,0)</f>
        <v>0</v>
      </c>
      <c r="AA475">
        <v>0</v>
      </c>
      <c r="AB475">
        <v>0</v>
      </c>
      <c r="AC475" s="2">
        <v>0</v>
      </c>
      <c r="AD475" s="6">
        <f>ROUNDUP(IF($A475=1,AA475/Pieņēmumi!$AF$39,IF($A475=2,AA475/Pieņēmumi!$AF$40,IF($A475=3,AA475/Pieņēmumi!$AF$41,AA475/Pieņēmumi!$AF$42))),$AD$10)</f>
        <v>0</v>
      </c>
      <c r="AE475" s="6">
        <f t="shared" si="359"/>
        <v>0</v>
      </c>
      <c r="AF475" s="6">
        <f>IF(AND(AE475&gt;=0,AE475&lt;Pieņēmumi!$AF$46),0,
IF(AND(AE475&gt;= Pieņēmumi!$AF$46,AE475&lt;Pieņēmumi!$AF$47), "Mikro",
IF(AND(AE475&gt;=Pieņēmumi!$AF$47,AE475&lt;Pieņēmumi!$AF$48), "Mazs",
IF(AND(AE475&gt;=Pieņēmumi!$AF$48,AE475&lt;Pieņēmumi!$AF$49), "Vidējs","Liels"))))</f>
        <v>0</v>
      </c>
      <c r="AG475" s="9">
        <f>IF(AF475="Mikro",Pieņēmumi!$AF$31*AD475*0.5,
IF(AF475="Mazs",Pieņēmumi!$AF$31*AD475,
IF(AF475="Vidējs",Pieņēmumi!$AF$32*AD475,
IF(AF475="Liels",Pieņēmumi!$AF$34*AD475,
0))))</f>
        <v>0</v>
      </c>
      <c r="AH475" s="9">
        <f>IF(AF475="Mikro",Pieņēmumi!$AF$31*AD475*0.5,0)</f>
        <v>0</v>
      </c>
      <c r="AI475">
        <v>0</v>
      </c>
      <c r="AJ475">
        <v>0</v>
      </c>
      <c r="AK475" s="2">
        <v>0</v>
      </c>
      <c r="AL475" s="6">
        <f>ROUNDUP(IF($A475=1,AI475/Pieņēmumi!$AR$39,IF($A475=2,AI475/Pieņēmumi!$AR$40,IF($A475=3,AI475/Pieņēmumi!$AR$41,AI475/Pieņēmumi!$AR$42))),$AL$10)</f>
        <v>0</v>
      </c>
      <c r="AM475" s="6">
        <f t="shared" si="360"/>
        <v>0</v>
      </c>
      <c r="AN475" s="6">
        <f>IF(AND(AM475&gt;=0,AM475&lt;Pieņēmumi!$AR$46),0,
IF(AND(AM475&gt;= Pieņēmumi!$AR$46,AM475&lt;Pieņēmumi!$AR$47), "Mikro",
IF(AND(AM475&gt;=Pieņēmumi!$AR$47,AM475&lt;Pieņēmumi!$AR$48), "Mazs",
IF(AND(AM475&gt;=Pieņēmumi!$AR$48,AM475&lt;Pieņēmumi!$AR$49), "Vidējs","Liels"))))</f>
        <v>0</v>
      </c>
      <c r="AO475" s="9">
        <f>IF(AN475="Mikro",Pieņēmumi!$AR$31*AL475*0.5,
IF(AN475="Mazs",Pieņēmumi!$AR$31*AL475,
IF(AN475="Vidējs",Pieņēmumi!$AR$32*AL475,
IF(AN475="Liels",Pieņēmumi!$AR$34*AL475,
0))))</f>
        <v>0</v>
      </c>
      <c r="AP475" s="9">
        <f>IF(AN475="Mikro",Pieņēmumi!$AR$31*AL475*0.5,0)</f>
        <v>0</v>
      </c>
      <c r="AQ475">
        <v>0</v>
      </c>
      <c r="AR475">
        <v>0</v>
      </c>
      <c r="AS475" s="2">
        <v>0</v>
      </c>
      <c r="AT475" s="6">
        <f>ROUNDUP(IF($A475=1,AQ475/Pieņēmumi!$BC$39,IF($A475=2,AQ475/Pieņēmumi!$BC$40,IF($A475=3,AQ475/Pieņēmumi!$BC$41,AQ475/Pieņēmumi!$BC$42))),$AT$10)</f>
        <v>0</v>
      </c>
      <c r="AU475" s="6">
        <f t="shared" si="361"/>
        <v>0</v>
      </c>
      <c r="AV475" s="6">
        <f>IF(AND(AU475&gt;=0,AU475&lt;Pieņēmumi!$BC$46),0,
IF(AND(AU475&gt;= Pieņēmumi!$BC$46,AU475&lt;Pieņēmumi!$BC$47), "Mikro",
IF(AND(AU475&gt;=Pieņēmumi!$BC$47,AU475&lt;Pieņēmumi!$BC$48), "Mazs",
IF(AND(AU475&gt;=Pieņēmumi!$BC$48,AU475&lt;Pieņēmumi!$BC$49), "Vidējs","Liels"))))</f>
        <v>0</v>
      </c>
      <c r="AW475" s="9">
        <f>IF(AV475="Mikro",Pieņēmumi!$BC$31*AT475*0.5,
IF(AV475="Mazs",Pieņēmumi!$BC$31*AT475,
IF(AV475="Vidējs",Pieņēmumi!$BC$32*AT475,
IF(AV475="Liels",Pieņēmumi!$BC$34*AT475,
0))))</f>
        <v>0</v>
      </c>
      <c r="AX475" s="9">
        <f>IF(AV475="Mikro",Pieņēmumi!$BC$31*AT475*0.5,0)</f>
        <v>0</v>
      </c>
      <c r="AY475">
        <v>113</v>
      </c>
      <c r="AZ475">
        <v>4</v>
      </c>
      <c r="BA475" s="2">
        <f>AY475/AZ475</f>
        <v>28.25</v>
      </c>
      <c r="BB475" s="6">
        <f>ROUNDUP(IF($A475=1,AY475/Pieņēmumi!$BN$39,IF($A475=2,AY475/Pieņēmumi!$BN$40,IF($A475=3,AY475/Pieņēmumi!$BN$41,AY475/Pieņēmumi!$BN$42))),$BB$10)</f>
        <v>5</v>
      </c>
      <c r="BC475" s="6">
        <f t="shared" si="362"/>
        <v>22.6</v>
      </c>
      <c r="BD475" s="6" t="str">
        <f>IF(AND(BC475&gt;=0,BC475&lt;Pieņēmumi!$BN$46),0,
IF(AND(BC475&gt;= Pieņēmumi!$BN$46,BC475&lt;Pieņēmumi!$BN$47), "Mikro",
IF(AND(BC475&gt;=Pieņēmumi!$BN$47,BC475&lt;Pieņēmumi!$BN$48), "Mazs",
IF(AND(BC475&gt;=Pieņēmumi!$BN$48,BC475&lt;Pieņēmumi!$BN$49), "Vidējs","Liels"))))</f>
        <v>Liels</v>
      </c>
      <c r="BE475" s="9">
        <f>IF(BD475="Mikro",Pieņēmumi!$BN$31*BB475*0.5,
IF(BD475="Mazs",Pieņēmumi!$BN$31*BB475,
IF(BD475="Vidējs",Pieņēmumi!$BN$32*BB475,
IF(BD475="Liels",Pieņēmumi!$BN$34*BB475,
0))))</f>
        <v>7.9365079365079358</v>
      </c>
      <c r="BF475" s="9">
        <f>IF(BD475="Mikro",Pieņēmumi!$BN$31*BB475*0.5,0)</f>
        <v>0</v>
      </c>
      <c r="BG475">
        <v>121</v>
      </c>
      <c r="BH475">
        <v>4</v>
      </c>
      <c r="BI475" s="2">
        <f t="shared" si="374"/>
        <v>30.25</v>
      </c>
      <c r="BJ475" s="6">
        <f>ROUNDUP(IF($A475=1,BG475/Pieņēmumi!$BY$39,IF($A475=2,BG475/Pieņēmumi!$BY$40,IF($A475=3,BG475/Pieņēmumi!$BY$41,BG475/Pieņēmumi!$BY$42))),$BJ$10)</f>
        <v>5</v>
      </c>
      <c r="BK475" s="6">
        <f t="shared" si="363"/>
        <v>24.2</v>
      </c>
      <c r="BL475" s="6" t="str">
        <f>IF(AND(BK475&gt;=0,BK475&lt;Pieņēmumi!$BY$46),0,
IF(AND(BK475&gt;= Pieņēmumi!$BY$46,BK475&lt;Pieņēmumi!$BY$47), "Mikro",
IF(AND(BK475&gt;=Pieņēmumi!$BY$47,BK475&lt;Pieņēmumi!$BY$48), "Mazs",
IF(AND(BK475&gt;=Pieņēmumi!$BY$48,BK475&lt;Pieņēmumi!$BY$49), "Vidējs","Liels"))))</f>
        <v>Liels</v>
      </c>
      <c r="BM475" s="9">
        <f>IF(BL475="Mikro",Pieņēmumi!$BY$31*BJ475*0.5,
IF(BL475="Mazs",Pieņēmumi!$BY$31*BJ475,
IF(BL475="Vidējs",Pieņēmumi!$BY$32*BJ475,
IF(BL475="Liels",Pieņēmumi!$BY$34*BJ475,
0))))</f>
        <v>8.2972582972582956</v>
      </c>
      <c r="BN475" s="9">
        <f>IF(BL475="Mikro",Pieņēmumi!$BY$31*BJ475*0.5,0)</f>
        <v>0</v>
      </c>
      <c r="BO475">
        <v>125</v>
      </c>
      <c r="BP475">
        <v>4</v>
      </c>
      <c r="BQ475" s="2">
        <f>BO475/BP475</f>
        <v>31.25</v>
      </c>
      <c r="BR475" s="6">
        <f>ROUNDUP(IF($A475=1,BO475/Pieņēmumi!$CJ$39,IF($A475=2,BO475/Pieņēmumi!$CJ$40,IF($A475=3,BO475/Pieņēmumi!$CJ$41,BO475/Pieņēmumi!$CJ$42))),$BR$10)</f>
        <v>5</v>
      </c>
      <c r="BS475" s="6">
        <f t="shared" si="364"/>
        <v>25</v>
      </c>
      <c r="BT475" s="6" t="str">
        <f>IF(AND(BS475&gt;=0,BS475&lt;Pieņēmumi!$CJ$46),0,
IF(AND(BS475&gt;= Pieņēmumi!$CJ$46,BS475&lt;Pieņēmumi!$CJ$47), "Mikro",
IF(AND(BS475&gt;=Pieņēmumi!$CJ$47,BS475&lt;Pieņēmumi!$CJ$48), "Mazs",
IF(AND(BS475&gt;=Pieņēmumi!$CJ$48,BS475&lt;Pieņēmumi!$CJ$49), "Vidējs","Liels"))))</f>
        <v>Liels</v>
      </c>
      <c r="BU475" s="9">
        <f>IF(BT475="Mikro",Pieņēmumi!$CJ$31*BR475*0.5,
IF(BT475="Mazs",Pieņēmumi!$CJ$31*BR475,
IF(BT475="Vidējs",Pieņēmumi!$CJ$32*BR475,
IF(BT475="Liels",Pieņēmumi!$CJ$34*BR475,
0))))</f>
        <v>8.4776334776334767</v>
      </c>
      <c r="BV475" s="9">
        <f>IF(BT475="Mikro",Pieņēmumi!$CJ$31*BR475*0.5,0)</f>
        <v>0</v>
      </c>
      <c r="BW475">
        <v>106</v>
      </c>
      <c r="BX475">
        <v>4</v>
      </c>
      <c r="BY475" s="2">
        <f>BW475/BX475</f>
        <v>26.5</v>
      </c>
      <c r="BZ475" s="6">
        <f>ROUNDUP(IF($A475=1,BW475/Pieņēmumi!$CU$42,IF($A475=2,BW475/Pieņēmumi!$CU$43,IF($A475=3,BW475/Pieņēmumi!$CU$44,BW475/Pieņēmumi!$CU$45))),$CH$10)</f>
        <v>5</v>
      </c>
      <c r="CA475" s="6">
        <f t="shared" si="365"/>
        <v>21.2</v>
      </c>
      <c r="CB475" s="6" t="str">
        <f>IF(AND(CA475&gt;=0,CA475&lt;Pieņēmumi!$CU$49),0,
IF(AND(CA475&gt;=Pieņēmumi!$CU$49,CA475&lt;Pieņēmumi!$CU$50),"Mazs",
IF(AND(CA475&gt;=Pieņēmumi!$CU$50,CA475&lt;Pieņēmumi!$CU$51),"Vidējs","Liels")))</f>
        <v>Liels</v>
      </c>
      <c r="CC475" s="9">
        <f>IF(CB475="Mazs",Pieņēmumi!$CU$34*BZ475,IF(CB475="Vidējs",Pieņēmumi!$CU$35*BZ475,IF(CB475="Liels",Pieņēmumi!$CU$37*BZ475,0)))</f>
        <v>8.8383838383838373</v>
      </c>
      <c r="CD475" s="9">
        <f>IF(CB475="Mazs",(Pieņēmumi!$CU$35-Pieņēmumi!$CU$34)*BZ475,0)</f>
        <v>0</v>
      </c>
      <c r="CE475">
        <v>101</v>
      </c>
      <c r="CF475">
        <v>4</v>
      </c>
      <c r="CG475" s="2">
        <f>CE475/CF475</f>
        <v>25.25</v>
      </c>
      <c r="CH475" s="6">
        <f>ROUNDUP(IF($A475=1,CE475/Pieņēmumi!$DE$42,IF($A475=2,CE475/Pieņēmumi!$DE$43,IF($A475=3,CE475/Pieņēmumi!$DE$44,CE475/Pieņēmumi!$DE$45))),$CH$10)</f>
        <v>5</v>
      </c>
      <c r="CI475" s="6">
        <f t="shared" si="366"/>
        <v>20.2</v>
      </c>
      <c r="CJ475" s="6" t="str">
        <f>IF(AND(CI475&gt;=0,CI475&lt;Pieņēmumi!$DE$49),0,
IF(AND(CI475&gt;=Pieņēmumi!$DE$49,CI475&lt;Pieņēmumi!$DE$50),"Mazs",
IF(AND(CI475&gt;=Pieņēmumi!$DE$50,CI475&lt;Pieņēmumi!$DE$51),"Vidējs","Liels")))</f>
        <v>Vidējs</v>
      </c>
      <c r="CK475" s="9">
        <f>IF(CJ475="Mazs",Pieņēmumi!$DE$34*CH475,IF(CJ475="Vidējs",Pieņēmumi!$DE$35*CH475,IF(CJ475="Liels",Pieņēmumi!$DE$37*CH475,0)))</f>
        <v>6.9444444444444455</v>
      </c>
      <c r="CL475" s="9">
        <f>IF(CJ475="Mazs",(Pieņēmumi!$DE$35-Pieņēmumi!$DE$34)*CH475,0)</f>
        <v>0</v>
      </c>
      <c r="CM475">
        <v>111</v>
      </c>
      <c r="CN475">
        <v>4</v>
      </c>
      <c r="CO475" s="2">
        <f>CM475/CN475</f>
        <v>27.75</v>
      </c>
      <c r="CP475" s="6">
        <f>ROUNDUP(IF($A475=1,CM475/Pieņēmumi!$DO$42,IF($A475=2,CM475/Pieņēmumi!$DO$43,IF($A475=3,CM475/Pieņēmumi!$DO$44,CM475/Pieņēmumi!$DO$45))),$CP$10)</f>
        <v>5</v>
      </c>
      <c r="CQ475" s="6">
        <f t="shared" si="367"/>
        <v>22.2</v>
      </c>
      <c r="CR475" s="6" t="str">
        <f>IF(AND(CQ475&gt;=0,CQ475&lt;Pieņēmumi!$DO$49),0,
IF(AND(CQ475&gt;=Pieņēmumi!$DO$49,CQ475&lt;Pieņēmumi!$DO$50),"Mazs",
IF(AND(CQ475&gt;=Pieņēmumi!$DO$50,CQ475&lt;Pieņēmumi!$DO$51),"Vidējs","Liels")))</f>
        <v>Liels</v>
      </c>
      <c r="CS475" s="9">
        <f>IF(CR475="Mazs",Pieņēmumi!$DO$34*CP475,IF(CR475="Vidējs",Pieņēmumi!$DO$35*CP475,IF(CR475="Liels",Pieņēmumi!$DO$37*CP475,0)))</f>
        <v>8.8383838383838373</v>
      </c>
      <c r="CT475" s="9">
        <f>IF(CR475="Mazs",(Pieņēmumi!$DO$35-Pieņēmumi!$DO$34)*CP475,0)</f>
        <v>0</v>
      </c>
      <c r="CU475" s="6">
        <f t="shared" si="368"/>
        <v>677</v>
      </c>
      <c r="CV475" s="6">
        <f t="shared" si="369"/>
        <v>24</v>
      </c>
      <c r="CW475" s="2">
        <f t="shared" si="370"/>
        <v>28.208333333333332</v>
      </c>
      <c r="CX475" t="str">
        <f t="shared" si="371"/>
        <v>Lielā</v>
      </c>
    </row>
    <row r="476" spans="1:102" x14ac:dyDescent="0.25">
      <c r="A476" s="5">
        <v>2</v>
      </c>
      <c r="B476" s="23">
        <v>0.19688538413976631</v>
      </c>
      <c r="C476">
        <v>77</v>
      </c>
      <c r="D476">
        <v>4</v>
      </c>
      <c r="E476" s="2">
        <f>C476/D476</f>
        <v>19.25</v>
      </c>
      <c r="F476" s="6">
        <f>ROUNDUP(IF($A476=1,C476/Pieņēmumi!$B$39,IF($A476=2,C476/Pieņēmumi!$B$40,IF($A476=3,C476/Pieņēmumi!$B$41,C476/Pieņēmumi!$B$42))),$F$10)</f>
        <v>4</v>
      </c>
      <c r="G476" s="6">
        <f t="shared" si="355"/>
        <v>19.25</v>
      </c>
      <c r="H476" s="6" t="str">
        <f>IF(AND(G476&gt;=0,G476&lt;Pieņēmumi!$B$46),0,
IF(AND(G476&gt;= Pieņēmumi!$B$46,G476&lt;Pieņēmumi!$B$47), "Mikro",
IF(AND(G476&gt;=Pieņēmumi!$B$47,G476&lt;Pieņēmumi!$B$48), "Mazs",
IF(AND(G476&gt;=Pieņēmumi!$B$48,G476&lt;Pieņēmumi!$B$49), "Vidējs","Liels"))))</f>
        <v>Vidējs</v>
      </c>
      <c r="I476" s="9">
        <f>IF(H476="Mikro",Pieņēmumi!$B$31*F476*0.5,
IF(H476="Mazs",Pieņēmumi!$B$31*F476,
IF(H476="Vidējs",Pieņēmumi!$B$32*F476,
IF(H476="Liels",Pieņēmumi!$B$34*F476,
0))))</f>
        <v>3.229974160206718</v>
      </c>
      <c r="J476" s="9">
        <f>IF(H476="Mikro",Pieņēmumi!$B$31*F476*0.5,0)</f>
        <v>0</v>
      </c>
      <c r="K476">
        <v>72</v>
      </c>
      <c r="L476">
        <v>3</v>
      </c>
      <c r="M476" s="2">
        <f>K476/L476</f>
        <v>24</v>
      </c>
      <c r="N476" s="6">
        <f>ROUNDUP(IF($A476=1,K476/Pieņēmumi!$L$39,IF($A476=2,K476/Pieņēmumi!$L$40,IF($A476=3,K476/Pieņēmumi!$L$41,K476/Pieņēmumi!$L$42))),$N$10)</f>
        <v>4</v>
      </c>
      <c r="O476" s="6">
        <f t="shared" si="356"/>
        <v>18</v>
      </c>
      <c r="P476" s="6" t="str">
        <f>IF(AND(O476&gt;=0,O476&lt;Pieņēmumi!$L$46),0,
IF(AND(O476&gt;= Pieņēmumi!$L$46,O476&lt;Pieņēmumi!$L$47), "Mikro",
IF(AND(O476&gt;=Pieņēmumi!$L$47,O476&lt;Pieņēmumi!$L$48), "Mazs",
IF(AND(O476&gt;=Pieņēmumi!$L$48,O476&lt;Pieņēmumi!$L$49), "Vidējs","Liels"))))</f>
        <v>Vidējs</v>
      </c>
      <c r="Q476" s="9">
        <f>IF(P476="Mikro",Pieņēmumi!$L$31*N476*0.5,
IF(P476="Mazs",Pieņēmumi!$L$31*N476,
IF(P476="Vidējs",Pieņēmumi!$L$32*N476,
IF(P476="Liels",Pieņēmumi!$L$34*N476,
0))))</f>
        <v>3.3591731266149876</v>
      </c>
      <c r="R476" s="9">
        <f>IF(P476="Mikro",Pieņēmumi!$L$31*N476*0.5,0)</f>
        <v>0</v>
      </c>
      <c r="S476">
        <v>69</v>
      </c>
      <c r="T476">
        <v>3</v>
      </c>
      <c r="U476" s="2">
        <f>S476/T476</f>
        <v>23</v>
      </c>
      <c r="V476" s="6">
        <f>ROUNDUP(IF($A476=1,S476/Pieņēmumi!$V$39,IF($A476=2,S476/Pieņēmumi!$V$40,IF($A476=3,S476/Pieņēmumi!$V$41,S476/Pieņēmumi!$V$42))),$V$10)</f>
        <v>4</v>
      </c>
      <c r="W476" s="6">
        <f t="shared" si="357"/>
        <v>17.25</v>
      </c>
      <c r="X476" s="6" t="str">
        <f>IF(AND(W476&gt;=0,W476&lt;Pieņēmumi!$V$46),0,
IF(AND(W476&gt;= Pieņēmumi!$V$46,W476&lt;Pieņēmumi!$V$47), "Mikro",
IF(AND(W476&gt;=Pieņēmumi!$V$47,W476&lt;Pieņēmumi!$V$48), "Mazs",
IF(AND(W476&gt;=Pieņēmumi!$V$48,W476&lt;Pieņēmumi!$V$49), "Vidējs","Liels"))))</f>
        <v>Vidējs</v>
      </c>
      <c r="Y476" s="9">
        <f>IF(X476="Mikro",Pieņēmumi!$V$31*V476*0.5,
IF(X476="Mazs",Pieņēmumi!$V$31*V476,
IF(X476="Vidējs",Pieņēmumi!$V$32*V476,
IF(X476="Liels",Pieņēmumi!$V$34*V476,
0))))</f>
        <v>3.4883720930232562</v>
      </c>
      <c r="Z476" s="9">
        <f>IF(X476="Mikro",Pieņēmumi!$V$31*V476*0.5,0)</f>
        <v>0</v>
      </c>
      <c r="AA476">
        <v>59</v>
      </c>
      <c r="AB476">
        <v>3</v>
      </c>
      <c r="AC476" s="2">
        <f>AA476/AB476</f>
        <v>19.666666666666668</v>
      </c>
      <c r="AD476" s="6">
        <f>ROUNDUP(IF($A476=1,AA476/Pieņēmumi!$AF$39,IF($A476=2,AA476/Pieņēmumi!$AF$40,IF($A476=3,AA476/Pieņēmumi!$AF$41,AA476/Pieņēmumi!$AF$42))),$AD$10)</f>
        <v>3</v>
      </c>
      <c r="AE476" s="6">
        <f t="shared" si="359"/>
        <v>19.666666666666668</v>
      </c>
      <c r="AF476" s="6" t="str">
        <f>IF(AND(AE476&gt;=0,AE476&lt;Pieņēmumi!$AF$46),0,
IF(AND(AE476&gt;= Pieņēmumi!$AF$46,AE476&lt;Pieņēmumi!$AF$47), "Mikro",
IF(AND(AE476&gt;=Pieņēmumi!$AF$47,AE476&lt;Pieņēmumi!$AF$48), "Mazs",
IF(AND(AE476&gt;=Pieņēmumi!$AF$48,AE476&lt;Pieņēmumi!$AF$49), "Vidējs","Liels"))))</f>
        <v>Vidējs</v>
      </c>
      <c r="AG476" s="9">
        <f>IF(AF476="Mikro",Pieņēmumi!$AF$31*AD476*0.5,
IF(AF476="Mazs",Pieņēmumi!$AF$31*AD476,
IF(AF476="Vidējs",Pieņēmumi!$AF$32*AD476,
IF(AF476="Liels",Pieņēmumi!$AF$34*AD476,
0))))</f>
        <v>3.1007751937984498</v>
      </c>
      <c r="AH476" s="9">
        <f>IF(AF476="Mikro",Pieņēmumi!$AF$31*AD476*0.5,0)</f>
        <v>0</v>
      </c>
      <c r="AI476">
        <v>64</v>
      </c>
      <c r="AJ476">
        <v>3</v>
      </c>
      <c r="AK476" s="2">
        <f>AI476/AJ476</f>
        <v>21.333333333333332</v>
      </c>
      <c r="AL476" s="6">
        <f>ROUNDUP(IF($A476=1,AI476/Pieņēmumi!$AR$39,IF($A476=2,AI476/Pieņēmumi!$AR$40,IF($A476=3,AI476/Pieņēmumi!$AR$41,AI476/Pieņēmumi!$AR$42))),$AL$10)</f>
        <v>3</v>
      </c>
      <c r="AM476" s="6">
        <f t="shared" si="360"/>
        <v>21.333333333333332</v>
      </c>
      <c r="AN476" s="6" t="str">
        <f>IF(AND(AM476&gt;=0,AM476&lt;Pieņēmumi!$AR$46),0,
IF(AND(AM476&gt;= Pieņēmumi!$AR$46,AM476&lt;Pieņēmumi!$AR$47), "Mikro",
IF(AND(AM476&gt;=Pieņēmumi!$AR$47,AM476&lt;Pieņēmumi!$AR$48), "Mazs",
IF(AND(AM476&gt;=Pieņēmumi!$AR$48,AM476&lt;Pieņēmumi!$AR$49), "Vidējs","Liels"))))</f>
        <v>Liels</v>
      </c>
      <c r="AO476" s="9">
        <f>IF(AN476="Mikro",Pieņēmumi!$AR$31*AL476*0.5,
IF(AN476="Mazs",Pieņēmumi!$AR$31*AL476,
IF(AN476="Vidējs",Pieņēmumi!$AR$32*AL476,
IF(AN476="Liels",Pieņēmumi!$AR$34*AL476,
0))))</f>
        <v>4.1125541125541121</v>
      </c>
      <c r="AP476" s="9">
        <f>IF(AN476="Mikro",Pieņēmumi!$AR$31*AL476*0.5,0)</f>
        <v>0</v>
      </c>
      <c r="AQ476">
        <v>60</v>
      </c>
      <c r="AR476">
        <v>3</v>
      </c>
      <c r="AS476" s="2">
        <f>AQ476/AR476</f>
        <v>20</v>
      </c>
      <c r="AT476" s="6">
        <f>ROUNDUP(IF($A476=1,AQ476/Pieņēmumi!$BC$39,IF($A476=2,AQ476/Pieņēmumi!$BC$40,IF($A476=3,AQ476/Pieņēmumi!$BC$41,AQ476/Pieņēmumi!$BC$42))),$AT$10)</f>
        <v>3</v>
      </c>
      <c r="AU476" s="6">
        <f t="shared" si="361"/>
        <v>20</v>
      </c>
      <c r="AV476" s="6" t="str">
        <f>IF(AND(AU476&gt;=0,AU476&lt;Pieņēmumi!$BC$46),0,
IF(AND(AU476&gt;= Pieņēmumi!$BC$46,AU476&lt;Pieņēmumi!$BC$47), "Mikro",
IF(AND(AU476&gt;=Pieņēmumi!$BC$47,AU476&lt;Pieņēmumi!$BC$48), "Mazs",
IF(AND(AU476&gt;=Pieņēmumi!$BC$48,AU476&lt;Pieņēmumi!$BC$49), "Vidējs","Liels"))))</f>
        <v>Vidējs</v>
      </c>
      <c r="AW476" s="9">
        <f>IF(AV476="Mikro",Pieņēmumi!$BC$31*AT476*0.5,
IF(AV476="Mazs",Pieņēmumi!$BC$31*AT476,
IF(AV476="Vidējs",Pieņēmumi!$BC$32*AT476,
IF(AV476="Liels",Pieņēmumi!$BC$34*AT476,
0))))</f>
        <v>3.4883720930232558</v>
      </c>
      <c r="AX476" s="9">
        <f>IF(AV476="Mikro",Pieņēmumi!$BC$31*AT476*0.5,0)</f>
        <v>0</v>
      </c>
      <c r="AY476">
        <v>0</v>
      </c>
      <c r="AZ476">
        <v>0</v>
      </c>
      <c r="BA476" s="2">
        <v>0</v>
      </c>
      <c r="BB476" s="6">
        <f>ROUNDUP(IF($A476=1,AY476/Pieņēmumi!$BN$39,IF($A476=2,AY476/Pieņēmumi!$BN$40,IF($A476=3,AY476/Pieņēmumi!$BN$41,AY476/Pieņēmumi!$BN$42))),$BB$10)</f>
        <v>0</v>
      </c>
      <c r="BC476" s="6">
        <f t="shared" si="362"/>
        <v>0</v>
      </c>
      <c r="BD476" s="6">
        <f>IF(AND(BC476&gt;=0,BC476&lt;Pieņēmumi!$BN$46),0,
IF(AND(BC476&gt;= Pieņēmumi!$BN$46,BC476&lt;Pieņēmumi!$BN$47), "Mikro",
IF(AND(BC476&gt;=Pieņēmumi!$BN$47,BC476&lt;Pieņēmumi!$BN$48), "Mazs",
IF(AND(BC476&gt;=Pieņēmumi!$BN$48,BC476&lt;Pieņēmumi!$BN$49), "Vidējs","Liels"))))</f>
        <v>0</v>
      </c>
      <c r="BE476" s="9">
        <f>IF(BD476="Mikro",Pieņēmumi!$BN$31*BB476*0.5,
IF(BD476="Mazs",Pieņēmumi!$BN$31*BB476,
IF(BD476="Vidējs",Pieņēmumi!$BN$32*BB476,
IF(BD476="Liels",Pieņēmumi!$BN$34*BB476,
0))))</f>
        <v>0</v>
      </c>
      <c r="BF476" s="9">
        <f>IF(BD476="Mikro",Pieņēmumi!$BN$31*BB476*0.5,0)</f>
        <v>0</v>
      </c>
      <c r="BG476">
        <v>0</v>
      </c>
      <c r="BH476">
        <v>0</v>
      </c>
      <c r="BI476" s="2">
        <v>0</v>
      </c>
      <c r="BJ476" s="6">
        <f>ROUNDUP(IF($A476=1,BG476/Pieņēmumi!$BY$39,IF($A476=2,BG476/Pieņēmumi!$BY$40,IF($A476=3,BG476/Pieņēmumi!$BY$41,BG476/Pieņēmumi!$BY$42))),$BJ$10)</f>
        <v>0</v>
      </c>
      <c r="BK476" s="6">
        <f t="shared" si="363"/>
        <v>0</v>
      </c>
      <c r="BL476" s="6">
        <f>IF(AND(BK476&gt;=0,BK476&lt;Pieņēmumi!$BY$46),0,
IF(AND(BK476&gt;= Pieņēmumi!$BY$46,BK476&lt;Pieņēmumi!$BY$47), "Mikro",
IF(AND(BK476&gt;=Pieņēmumi!$BY$47,BK476&lt;Pieņēmumi!$BY$48), "Mazs",
IF(AND(BK476&gt;=Pieņēmumi!$BY$48,BK476&lt;Pieņēmumi!$BY$49), "Vidējs","Liels"))))</f>
        <v>0</v>
      </c>
      <c r="BM476" s="9">
        <f>IF(BL476="Mikro",Pieņēmumi!$BY$31*BJ476*0.5,
IF(BL476="Mazs",Pieņēmumi!$BY$31*BJ476,
IF(BL476="Vidējs",Pieņēmumi!$BY$32*BJ476,
IF(BL476="Liels",Pieņēmumi!$BY$34*BJ476,
0))))</f>
        <v>0</v>
      </c>
      <c r="BN476" s="9">
        <f>IF(BL476="Mikro",Pieņēmumi!$BY$31*BJ476*0.5,0)</f>
        <v>0</v>
      </c>
      <c r="BO476">
        <v>0</v>
      </c>
      <c r="BP476">
        <v>0</v>
      </c>
      <c r="BQ476" s="2">
        <v>0</v>
      </c>
      <c r="BR476" s="6">
        <f>ROUNDUP(IF($A476=1,BO476/Pieņēmumi!$CJ$39,IF($A476=2,BO476/Pieņēmumi!$CJ$40,IF($A476=3,BO476/Pieņēmumi!$CJ$41,BO476/Pieņēmumi!$CJ$42))),$BR$10)</f>
        <v>0</v>
      </c>
      <c r="BS476" s="6">
        <f t="shared" si="364"/>
        <v>0</v>
      </c>
      <c r="BT476" s="6">
        <f>IF(AND(BS476&gt;=0,BS476&lt;Pieņēmumi!$CJ$46),0,
IF(AND(BS476&gt;= Pieņēmumi!$CJ$46,BS476&lt;Pieņēmumi!$CJ$47), "Mikro",
IF(AND(BS476&gt;=Pieņēmumi!$CJ$47,BS476&lt;Pieņēmumi!$CJ$48), "Mazs",
IF(AND(BS476&gt;=Pieņēmumi!$CJ$48,BS476&lt;Pieņēmumi!$CJ$49), "Vidējs","Liels"))))</f>
        <v>0</v>
      </c>
      <c r="BU476" s="9">
        <f>IF(BT476="Mikro",Pieņēmumi!$CJ$31*BR476*0.5,
IF(BT476="Mazs",Pieņēmumi!$CJ$31*BR476,
IF(BT476="Vidējs",Pieņēmumi!$CJ$32*BR476,
IF(BT476="Liels",Pieņēmumi!$CJ$34*BR476,
0))))</f>
        <v>0</v>
      </c>
      <c r="BV476" s="9">
        <f>IF(BT476="Mikro",Pieņēmumi!$CJ$31*BR476*0.5,0)</f>
        <v>0</v>
      </c>
      <c r="BW476">
        <v>0</v>
      </c>
      <c r="BX476">
        <v>0</v>
      </c>
      <c r="BY476" s="2">
        <v>0</v>
      </c>
      <c r="BZ476" s="6">
        <f>ROUNDUP(IF($A476=1,BW476/Pieņēmumi!$CU$42,IF($A476=2,BW476/Pieņēmumi!$CU$43,IF($A476=3,BW476/Pieņēmumi!$CU$44,BW476/Pieņēmumi!$CU$45))),$CH$10)</f>
        <v>0</v>
      </c>
      <c r="CA476" s="6">
        <f t="shared" si="365"/>
        <v>0</v>
      </c>
      <c r="CB476" s="6">
        <f>IF(AND(CA476&gt;=0,CA476&lt;Pieņēmumi!$CU$49),0,
IF(AND(CA476&gt;=Pieņēmumi!$CU$49,CA476&lt;Pieņēmumi!$CU$50),"Mazs",
IF(AND(CA476&gt;=Pieņēmumi!$CU$50,CA476&lt;Pieņēmumi!$CU$51),"Vidējs","Liels")))</f>
        <v>0</v>
      </c>
      <c r="CC476" s="9">
        <f>IF(CB476="Mazs",Pieņēmumi!$CU$34*BZ476,IF(CB476="Vidējs",Pieņēmumi!$CU$35*BZ476,IF(CB476="Liels",Pieņēmumi!$CU$37*BZ476,0)))</f>
        <v>0</v>
      </c>
      <c r="CD476" s="9">
        <f>IF(CB476="Mazs",(Pieņēmumi!$CU$35-Pieņēmumi!$CU$34)*BZ476,0)</f>
        <v>0</v>
      </c>
      <c r="CE476">
        <v>0</v>
      </c>
      <c r="CF476">
        <v>0</v>
      </c>
      <c r="CG476" s="2">
        <v>0</v>
      </c>
      <c r="CH476" s="6">
        <f>ROUNDUP(IF($A476=1,CE476/Pieņēmumi!$DE$42,IF($A476=2,CE476/Pieņēmumi!$DE$43,IF($A476=3,CE476/Pieņēmumi!$DE$44,CE476/Pieņēmumi!$DE$45))),$CH$10)</f>
        <v>0</v>
      </c>
      <c r="CI476" s="6">
        <f t="shared" si="366"/>
        <v>0</v>
      </c>
      <c r="CJ476" s="6">
        <f>IF(AND(CI476&gt;=0,CI476&lt;Pieņēmumi!$DE$49),0,
IF(AND(CI476&gt;=Pieņēmumi!$DE$49,CI476&lt;Pieņēmumi!$DE$50),"Mazs",
IF(AND(CI476&gt;=Pieņēmumi!$DE$50,CI476&lt;Pieņēmumi!$DE$51),"Vidējs","Liels")))</f>
        <v>0</v>
      </c>
      <c r="CK476" s="9">
        <f>IF(CJ476="Mazs",Pieņēmumi!$DE$34*CH476,IF(CJ476="Vidējs",Pieņēmumi!$DE$35*CH476,IF(CJ476="Liels",Pieņēmumi!$DE$37*CH476,0)))</f>
        <v>0</v>
      </c>
      <c r="CL476" s="9">
        <f>IF(CJ476="Mazs",(Pieņēmumi!$DE$35-Pieņēmumi!$DE$34)*CH476,0)</f>
        <v>0</v>
      </c>
      <c r="CM476">
        <v>0</v>
      </c>
      <c r="CN476">
        <v>0</v>
      </c>
      <c r="CO476" s="2">
        <v>0</v>
      </c>
      <c r="CP476" s="6">
        <f>ROUNDUP(IF($A476=1,CM476/Pieņēmumi!$DO$42,IF($A476=2,CM476/Pieņēmumi!$DO$43,IF($A476=3,CM476/Pieņēmumi!$DO$44,CM476/Pieņēmumi!$DO$45))),$CP$10)</f>
        <v>0</v>
      </c>
      <c r="CQ476" s="6">
        <f t="shared" si="367"/>
        <v>0</v>
      </c>
      <c r="CR476" s="6">
        <f>IF(AND(CQ476&gt;=0,CQ476&lt;Pieņēmumi!$DO$49),0,
IF(AND(CQ476&gt;=Pieņēmumi!$DO$49,CQ476&lt;Pieņēmumi!$DO$50),"Mazs",
IF(AND(CQ476&gt;=Pieņēmumi!$DO$50,CQ476&lt;Pieņēmumi!$DO$51),"Vidējs","Liels")))</f>
        <v>0</v>
      </c>
      <c r="CS476" s="9">
        <f>IF(CR476="Mazs",Pieņēmumi!$DO$34*CP476,IF(CR476="Vidējs",Pieņēmumi!$DO$35*CP476,IF(CR476="Liels",Pieņēmumi!$DO$37*CP476,0)))</f>
        <v>0</v>
      </c>
      <c r="CT476" s="9">
        <f>IF(CR476="Mazs",(Pieņēmumi!$DO$35-Pieņēmumi!$DO$34)*CP476,0)</f>
        <v>0</v>
      </c>
      <c r="CU476" s="6">
        <f t="shared" si="368"/>
        <v>401</v>
      </c>
      <c r="CV476" s="6">
        <f t="shared" si="369"/>
        <v>19</v>
      </c>
      <c r="CW476" s="2">
        <f t="shared" si="370"/>
        <v>21.105263157894736</v>
      </c>
      <c r="CX476" t="str">
        <f t="shared" si="371"/>
        <v>Vidējā</v>
      </c>
    </row>
    <row r="477" spans="1:102" x14ac:dyDescent="0.25">
      <c r="A477" s="5">
        <v>1</v>
      </c>
      <c r="B477" s="23">
        <v>0.19368370504135757</v>
      </c>
      <c r="C477">
        <v>32</v>
      </c>
      <c r="D477">
        <v>2</v>
      </c>
      <c r="E477" s="2">
        <f>C477/D477</f>
        <v>16</v>
      </c>
      <c r="F477" s="6">
        <f>ROUNDUP(IF($A477=1,C477/Pieņēmumi!$B$39,IF($A477=2,C477/Pieņēmumi!$B$40,IF($A477=3,C477/Pieņēmumi!$B$41,C477/Pieņēmumi!$B$42))),$F$10)</f>
        <v>2</v>
      </c>
      <c r="G477" s="6">
        <f t="shared" si="355"/>
        <v>16</v>
      </c>
      <c r="H477" s="6" t="str">
        <f>IF(AND(G477&gt;=0,G477&lt;Pieņēmumi!$B$46),0,
IF(AND(G477&gt;= Pieņēmumi!$B$46,G477&lt;Pieņēmumi!$B$47), "Mikro",
IF(AND(G477&gt;=Pieņēmumi!$B$47,G477&lt;Pieņēmumi!$B$48), "Mazs",
IF(AND(G477&gt;=Pieņēmumi!$B$48,G477&lt;Pieņēmumi!$B$49), "Vidējs","Liels"))))</f>
        <v>Vidējs</v>
      </c>
      <c r="I477" s="9">
        <f>IF(H477="Mikro",Pieņēmumi!$B$31*F477*0.5,
IF(H477="Mazs",Pieņēmumi!$B$31*F477,
IF(H477="Vidējs",Pieņēmumi!$B$32*F477,
IF(H477="Liels",Pieņēmumi!$B$34*F477,
0))))</f>
        <v>1.614987080103359</v>
      </c>
      <c r="J477" s="9">
        <f>IF(H477="Mikro",Pieņēmumi!$B$31*F477*0.5,0)</f>
        <v>0</v>
      </c>
      <c r="K477">
        <v>16</v>
      </c>
      <c r="L477">
        <v>1</v>
      </c>
      <c r="M477" s="2">
        <f>K477/L477</f>
        <v>16</v>
      </c>
      <c r="N477" s="6">
        <f>ROUNDUP(IF($A477=1,K477/Pieņēmumi!$L$39,IF($A477=2,K477/Pieņēmumi!$L$40,IF($A477=3,K477/Pieņēmumi!$L$41,K477/Pieņēmumi!$L$42))),$N$10)</f>
        <v>1</v>
      </c>
      <c r="O477" s="6">
        <f t="shared" si="356"/>
        <v>16</v>
      </c>
      <c r="P477" s="6" t="str">
        <f>IF(AND(O477&gt;=0,O477&lt;Pieņēmumi!$L$46),0,
IF(AND(O477&gt;= Pieņēmumi!$L$46,O477&lt;Pieņēmumi!$L$47), "Mikro",
IF(AND(O477&gt;=Pieņēmumi!$L$47,O477&lt;Pieņēmumi!$L$48), "Mazs",
IF(AND(O477&gt;=Pieņēmumi!$L$48,O477&lt;Pieņēmumi!$L$49), "Vidējs","Liels"))))</f>
        <v>Vidējs</v>
      </c>
      <c r="Q477" s="9">
        <f>IF(P477="Mikro",Pieņēmumi!$L$31*N477*0.5,
IF(P477="Mazs",Pieņēmumi!$L$31*N477,
IF(P477="Vidējs",Pieņēmumi!$L$32*N477,
IF(P477="Liels",Pieņēmumi!$L$34*N477,
0))))</f>
        <v>0.83979328165374689</v>
      </c>
      <c r="R477" s="9">
        <f>IF(P477="Mikro",Pieņēmumi!$L$31*N477*0.5,0)</f>
        <v>0</v>
      </c>
      <c r="S477">
        <v>19</v>
      </c>
      <c r="T477">
        <v>1</v>
      </c>
      <c r="U477" s="2">
        <f>S477/T477</f>
        <v>19</v>
      </c>
      <c r="V477" s="6">
        <f>ROUNDUP(IF($A477=1,S477/Pieņēmumi!$V$39,IF($A477=2,S477/Pieņēmumi!$V$40,IF($A477=3,S477/Pieņēmumi!$V$41,S477/Pieņēmumi!$V$42))),$V$10)</f>
        <v>1</v>
      </c>
      <c r="W477" s="6">
        <f t="shared" si="357"/>
        <v>19</v>
      </c>
      <c r="X477" s="6" t="str">
        <f>IF(AND(W477&gt;=0,W477&lt;Pieņēmumi!$V$46),0,
IF(AND(W477&gt;= Pieņēmumi!$V$46,W477&lt;Pieņēmumi!$V$47), "Mikro",
IF(AND(W477&gt;=Pieņēmumi!$V$47,W477&lt;Pieņēmumi!$V$48), "Mazs",
IF(AND(W477&gt;=Pieņēmumi!$V$48,W477&lt;Pieņēmumi!$V$49), "Vidējs","Liels"))))</f>
        <v>Vidējs</v>
      </c>
      <c r="Y477" s="9">
        <f>IF(X477="Mikro",Pieņēmumi!$V$31*V477*0.5,
IF(X477="Mazs",Pieņēmumi!$V$31*V477,
IF(X477="Vidējs",Pieņēmumi!$V$32*V477,
IF(X477="Liels",Pieņēmumi!$V$34*V477,
0))))</f>
        <v>0.87209302325581406</v>
      </c>
      <c r="Z477" s="9">
        <f>IF(X477="Mikro",Pieņēmumi!$V$31*V477*0.5,0)</f>
        <v>0</v>
      </c>
      <c r="AA477">
        <v>15</v>
      </c>
      <c r="AB477">
        <v>1</v>
      </c>
      <c r="AC477" s="2">
        <f>AA477/AB477</f>
        <v>15</v>
      </c>
      <c r="AD477" s="6">
        <f>ROUNDUP(IF($A477=1,AA477/Pieņēmumi!$AF$39,IF($A477=2,AA477/Pieņēmumi!$AF$40,IF($A477=3,AA477/Pieņēmumi!$AF$41,AA477/Pieņēmumi!$AF$42))),$AD$10)</f>
        <v>1</v>
      </c>
      <c r="AE477" s="6">
        <f t="shared" si="359"/>
        <v>15</v>
      </c>
      <c r="AF477" s="6" t="str">
        <f>IF(AND(AE477&gt;=0,AE477&lt;Pieņēmumi!$AF$46),0,
IF(AND(AE477&gt;= Pieņēmumi!$AF$46,AE477&lt;Pieņēmumi!$AF$47), "Mikro",
IF(AND(AE477&gt;=Pieņēmumi!$AF$47,AE477&lt;Pieņēmumi!$AF$48), "Mazs",
IF(AND(AE477&gt;=Pieņēmumi!$AF$48,AE477&lt;Pieņēmumi!$AF$49), "Vidējs","Liels"))))</f>
        <v>Vidējs</v>
      </c>
      <c r="AG477" s="9">
        <f>IF(AF477="Mikro",Pieņēmumi!$AF$31*AD477*0.5,
IF(AF477="Mazs",Pieņēmumi!$AF$31*AD477,
IF(AF477="Vidējs",Pieņēmumi!$AF$32*AD477,
IF(AF477="Liels",Pieņēmumi!$AF$34*AD477,
0))))</f>
        <v>1.03359173126615</v>
      </c>
      <c r="AH477" s="9">
        <f>IF(AF477="Mikro",Pieņēmumi!$AF$31*AD477*0.5,0)</f>
        <v>0</v>
      </c>
      <c r="AI477">
        <v>15</v>
      </c>
      <c r="AJ477">
        <v>1</v>
      </c>
      <c r="AK477" s="2">
        <f>AI477/AJ477</f>
        <v>15</v>
      </c>
      <c r="AL477" s="6">
        <f>ROUNDUP(IF($A477=1,AI477/Pieņēmumi!$AR$39,IF($A477=2,AI477/Pieņēmumi!$AR$40,IF($A477=3,AI477/Pieņēmumi!$AR$41,AI477/Pieņēmumi!$AR$42))),$AL$10)</f>
        <v>1</v>
      </c>
      <c r="AM477" s="6">
        <f t="shared" si="360"/>
        <v>15</v>
      </c>
      <c r="AN477" s="6" t="str">
        <f>IF(AND(AM477&gt;=0,AM477&lt;Pieņēmumi!$AR$46),0,
IF(AND(AM477&gt;= Pieņēmumi!$AR$46,AM477&lt;Pieņēmumi!$AR$47), "Mikro",
IF(AND(AM477&gt;=Pieņēmumi!$AR$47,AM477&lt;Pieņēmumi!$AR$48), "Mazs",
IF(AND(AM477&gt;=Pieņēmumi!$AR$48,AM477&lt;Pieņēmumi!$AR$49), "Vidējs","Liels"))))</f>
        <v>Vidējs</v>
      </c>
      <c r="AO477" s="9">
        <f>IF(AN477="Mikro",Pieņēmumi!$AR$31*AL477*0.5,
IF(AN477="Mazs",Pieņēmumi!$AR$31*AL477,
IF(AN477="Vidējs",Pieņēmumi!$AR$32*AL477,
IF(AN477="Liels",Pieņēmumi!$AR$34*AL477,
0))))</f>
        <v>1.0981912144702843</v>
      </c>
      <c r="AP477" s="9">
        <f>IF(AN477="Mikro",Pieņēmumi!$AR$31*AL477*0.5,0)</f>
        <v>0</v>
      </c>
      <c r="AQ477">
        <v>25</v>
      </c>
      <c r="AR477">
        <v>1</v>
      </c>
      <c r="AS477" s="2">
        <f>AQ477/AR477</f>
        <v>25</v>
      </c>
      <c r="AT477" s="6">
        <f>ROUNDUP(IF($A477=1,AQ477/Pieņēmumi!$BC$39,IF($A477=2,AQ477/Pieņēmumi!$BC$40,IF($A477=3,AQ477/Pieņēmumi!$BC$41,AQ477/Pieņēmumi!$BC$42))),$AT$10)</f>
        <v>1</v>
      </c>
      <c r="AU477" s="6">
        <f t="shared" si="361"/>
        <v>25</v>
      </c>
      <c r="AV477" s="6" t="str">
        <f>IF(AND(AU477&gt;=0,AU477&lt;Pieņēmumi!$BC$46),0,
IF(AND(AU477&gt;= Pieņēmumi!$BC$46,AU477&lt;Pieņēmumi!$BC$47), "Mikro",
IF(AND(AU477&gt;=Pieņēmumi!$BC$47,AU477&lt;Pieņēmumi!$BC$48), "Mazs",
IF(AND(AU477&gt;=Pieņēmumi!$BC$48,AU477&lt;Pieņēmumi!$BC$49), "Vidējs","Liels"))))</f>
        <v>Liels</v>
      </c>
      <c r="AW477" s="9">
        <f>IF(AV477="Mikro",Pieņēmumi!$BC$31*AT477*0.5,
IF(AV477="Mazs",Pieņēmumi!$BC$31*AT477,
IF(AV477="Vidējs",Pieņēmumi!$BC$32*AT477,
IF(AV477="Liels",Pieņēmumi!$BC$34*AT477,
0))))</f>
        <v>1.5151515151515151</v>
      </c>
      <c r="AX477" s="9">
        <f>IF(AV477="Mikro",Pieņēmumi!$BC$31*AT477*0.5,0)</f>
        <v>0</v>
      </c>
      <c r="AY477">
        <v>40</v>
      </c>
      <c r="AZ477">
        <v>2</v>
      </c>
      <c r="BA477" s="2">
        <f>AY477/AZ477</f>
        <v>20</v>
      </c>
      <c r="BB477" s="6">
        <f>ROUNDUP(IF($A477=1,AY477/Pieņēmumi!$BN$39,IF($A477=2,AY477/Pieņēmumi!$BN$40,IF($A477=3,AY477/Pieņēmumi!$BN$41,AY477/Pieņēmumi!$BN$42))),$BB$10)</f>
        <v>2</v>
      </c>
      <c r="BC477" s="6">
        <f t="shared" si="362"/>
        <v>20</v>
      </c>
      <c r="BD477" s="6" t="str">
        <f>IF(AND(BC477&gt;=0,BC477&lt;Pieņēmumi!$BN$46),0,
IF(AND(BC477&gt;= Pieņēmumi!$BN$46,BC477&lt;Pieņēmumi!$BN$47), "Mikro",
IF(AND(BC477&gt;=Pieņēmumi!$BN$47,BC477&lt;Pieņēmumi!$BN$48), "Mazs",
IF(AND(BC477&gt;=Pieņēmumi!$BN$48,BC477&lt;Pieņēmumi!$BN$49), "Vidējs","Liels"))))</f>
        <v>Vidējs</v>
      </c>
      <c r="BE477" s="9">
        <f>IF(BD477="Mikro",Pieņēmumi!$BN$31*BB477*0.5,
IF(BD477="Mazs",Pieņēmumi!$BN$31*BB477,
IF(BD477="Vidējs",Pieņēmumi!$BN$32*BB477,
IF(BD477="Liels",Pieņēmumi!$BN$34*BB477,
0))))</f>
        <v>2.454780361757106</v>
      </c>
      <c r="BF477" s="9">
        <f>IF(BD477="Mikro",Pieņēmumi!$BN$31*BB477*0.5,0)</f>
        <v>0</v>
      </c>
      <c r="BG477">
        <v>44</v>
      </c>
      <c r="BH477">
        <v>2</v>
      </c>
      <c r="BI477" s="2">
        <f>BG477/BH477</f>
        <v>22</v>
      </c>
      <c r="BJ477" s="6">
        <f>ROUNDUP(IF($A477=1,BG477/Pieņēmumi!$BY$39,IF($A477=2,BG477/Pieņēmumi!$BY$40,IF($A477=3,BG477/Pieņēmumi!$BY$41,BG477/Pieņēmumi!$BY$42))),$BJ$10)</f>
        <v>2</v>
      </c>
      <c r="BK477" s="6">
        <f t="shared" si="363"/>
        <v>22</v>
      </c>
      <c r="BL477" s="6" t="str">
        <f>IF(AND(BK477&gt;=0,BK477&lt;Pieņēmumi!$BY$46),0,
IF(AND(BK477&gt;= Pieņēmumi!$BY$46,BK477&lt;Pieņēmumi!$BY$47), "Mikro",
IF(AND(BK477&gt;=Pieņēmumi!$BY$47,BK477&lt;Pieņēmumi!$BY$48), "Mazs",
IF(AND(BK477&gt;=Pieņēmumi!$BY$48,BK477&lt;Pieņēmumi!$BY$49), "Vidējs","Liels"))))</f>
        <v>Liels</v>
      </c>
      <c r="BM477" s="9">
        <f>IF(BL477="Mikro",Pieņēmumi!$BY$31*BJ477*0.5,
IF(BL477="Mazs",Pieņēmumi!$BY$31*BJ477,
IF(BL477="Vidējs",Pieņēmumi!$BY$32*BJ477,
IF(BL477="Liels",Pieņēmumi!$BY$34*BJ477,
0))))</f>
        <v>3.3189033189033186</v>
      </c>
      <c r="BN477" s="9">
        <f>IF(BL477="Mikro",Pieņēmumi!$BY$31*BJ477*0.5,0)</f>
        <v>0</v>
      </c>
      <c r="BO477">
        <v>24</v>
      </c>
      <c r="BP477">
        <v>2</v>
      </c>
      <c r="BQ477" s="2">
        <f>BO477/BP477</f>
        <v>12</v>
      </c>
      <c r="BR477" s="6">
        <f>ROUNDUP(IF($A477=1,BO477/Pieņēmumi!$CJ$39,IF($A477=2,BO477/Pieņēmumi!$CJ$40,IF($A477=3,BO477/Pieņēmumi!$CJ$41,BO477/Pieņēmumi!$CJ$42))),$BR$10)</f>
        <v>1</v>
      </c>
      <c r="BS477" s="6">
        <f t="shared" si="364"/>
        <v>24</v>
      </c>
      <c r="BT477" s="6" t="str">
        <f>IF(AND(BS477&gt;=0,BS477&lt;Pieņēmumi!$CJ$46),0,
IF(AND(BS477&gt;= Pieņēmumi!$CJ$46,BS477&lt;Pieņēmumi!$CJ$47), "Mikro",
IF(AND(BS477&gt;=Pieņēmumi!$CJ$47,BS477&lt;Pieņēmumi!$CJ$48), "Mazs",
IF(AND(BS477&gt;=Pieņēmumi!$CJ$48,BS477&lt;Pieņēmumi!$CJ$49), "Vidējs","Liels"))))</f>
        <v>Liels</v>
      </c>
      <c r="BU477" s="9">
        <f>IF(BT477="Mikro",Pieņēmumi!$CJ$31*BR477*0.5,
IF(BT477="Mazs",Pieņēmumi!$CJ$31*BR477,
IF(BT477="Vidējs",Pieņēmumi!$CJ$32*BR477,
IF(BT477="Liels",Pieņēmumi!$CJ$34*BR477,
0))))</f>
        <v>1.6955266955266954</v>
      </c>
      <c r="BV477" s="9">
        <f>IF(BT477="Mikro",Pieņēmumi!$CJ$31*BR477*0.5,0)</f>
        <v>0</v>
      </c>
      <c r="BW477">
        <v>74</v>
      </c>
      <c r="BX477">
        <v>7</v>
      </c>
      <c r="BY477" s="2">
        <f>BW477/BX477</f>
        <v>10.571428571428571</v>
      </c>
      <c r="BZ477" s="6">
        <f>ROUNDUP(IF($A477=1,BW477/Pieņēmumi!$CU$42,IF($A477=2,BW477/Pieņēmumi!$CU$43,IF($A477=3,BW477/Pieņēmumi!$CU$44,BW477/Pieņēmumi!$CU$45))),$CH$10)</f>
        <v>3</v>
      </c>
      <c r="CA477" s="6">
        <f t="shared" si="365"/>
        <v>24.666666666666668</v>
      </c>
      <c r="CB477" s="6" t="str">
        <f>IF(AND(CA477&gt;=0,CA477&lt;Pieņēmumi!$CU$49),0,
IF(AND(CA477&gt;=Pieņēmumi!$CU$49,CA477&lt;Pieņēmumi!$CU$50),"Mazs",
IF(AND(CA477&gt;=Pieņēmumi!$CU$50,CA477&lt;Pieņēmumi!$CU$51),"Vidējs","Liels")))</f>
        <v>Liels</v>
      </c>
      <c r="CC477" s="9">
        <f>IF(CB477="Mazs",Pieņēmumi!$CU$34*BZ477,IF(CB477="Vidējs",Pieņēmumi!$CU$35*BZ477,IF(CB477="Liels",Pieņēmumi!$CU$37*BZ477,0)))</f>
        <v>5.3030303030303028</v>
      </c>
      <c r="CD477" s="9">
        <f>IF(CB477="Mazs",(Pieņēmumi!$CU$35-Pieņēmumi!$CU$34)*BZ477,0)</f>
        <v>0</v>
      </c>
      <c r="CE477">
        <v>53</v>
      </c>
      <c r="CF477">
        <v>3</v>
      </c>
      <c r="CG477" s="2">
        <f>CE477/CF477</f>
        <v>17.666666666666668</v>
      </c>
      <c r="CH477" s="6">
        <f>ROUNDUP(IF($A477=1,CE477/Pieņēmumi!$DE$42,IF($A477=2,CE477/Pieņēmumi!$DE$43,IF($A477=3,CE477/Pieņēmumi!$DE$44,CE477/Pieņēmumi!$DE$45))),$CH$10)</f>
        <v>3</v>
      </c>
      <c r="CI477" s="6">
        <f t="shared" si="366"/>
        <v>17.666666666666668</v>
      </c>
      <c r="CJ477" s="6" t="str">
        <f>IF(AND(CI477&gt;=0,CI477&lt;Pieņēmumi!$DE$49),0,
IF(AND(CI477&gt;=Pieņēmumi!$DE$49,CI477&lt;Pieņēmumi!$DE$50),"Mazs",
IF(AND(CI477&gt;=Pieņēmumi!$DE$50,CI477&lt;Pieņēmumi!$DE$51),"Vidējs","Liels")))</f>
        <v>Vidējs</v>
      </c>
      <c r="CK477" s="9">
        <f>IF(CJ477="Mazs",Pieņēmumi!$DE$34*CH477,IF(CJ477="Vidējs",Pieņēmumi!$DE$35*CH477,IF(CJ477="Liels",Pieņēmumi!$DE$37*CH477,0)))</f>
        <v>4.166666666666667</v>
      </c>
      <c r="CL477" s="9">
        <f>IF(CJ477="Mazs",(Pieņēmumi!$DE$35-Pieņēmumi!$DE$34)*CH477,0)</f>
        <v>0</v>
      </c>
      <c r="CM477">
        <v>61</v>
      </c>
      <c r="CN477">
        <v>3</v>
      </c>
      <c r="CO477" s="2">
        <f>CM477/CN477</f>
        <v>20.333333333333332</v>
      </c>
      <c r="CP477" s="6">
        <f>ROUNDUP(IF($A477=1,CM477/Pieņēmumi!$DO$42,IF($A477=2,CM477/Pieņēmumi!$DO$43,IF($A477=3,CM477/Pieņēmumi!$DO$44,CM477/Pieņēmumi!$DO$45))),$CP$10)</f>
        <v>3</v>
      </c>
      <c r="CQ477" s="6">
        <f t="shared" si="367"/>
        <v>20.333333333333332</v>
      </c>
      <c r="CR477" s="6" t="str">
        <f>IF(AND(CQ477&gt;=0,CQ477&lt;Pieņēmumi!$DO$49),0,
IF(AND(CQ477&gt;=Pieņēmumi!$DO$49,CQ477&lt;Pieņēmumi!$DO$50),"Mazs",
IF(AND(CQ477&gt;=Pieņēmumi!$DO$50,CQ477&lt;Pieņēmumi!$DO$51),"Vidējs","Liels")))</f>
        <v>Vidējs</v>
      </c>
      <c r="CS477" s="9">
        <f>IF(CR477="Mazs",Pieņēmumi!$DO$34*CP477,IF(CR477="Vidējs",Pieņēmumi!$DO$35*CP477,IF(CR477="Liels",Pieņēmumi!$DO$37*CP477,0)))</f>
        <v>4.166666666666667</v>
      </c>
      <c r="CT477" s="9">
        <f>IF(CR477="Mazs",(Pieņēmumi!$DO$35-Pieņēmumi!$DO$34)*CP477,0)</f>
        <v>0</v>
      </c>
      <c r="CU477" s="6">
        <f t="shared" si="368"/>
        <v>418</v>
      </c>
      <c r="CV477" s="6">
        <f t="shared" si="369"/>
        <v>26</v>
      </c>
      <c r="CW477" s="2">
        <f t="shared" si="370"/>
        <v>16.076923076923077</v>
      </c>
      <c r="CX477" t="str">
        <f t="shared" si="371"/>
        <v>Vidējā</v>
      </c>
    </row>
    <row r="478" spans="1:102" x14ac:dyDescent="0.25">
      <c r="A478" s="5">
        <v>2</v>
      </c>
      <c r="B478" s="23">
        <v>0.19274712845196784</v>
      </c>
      <c r="C478">
        <v>0</v>
      </c>
      <c r="D478">
        <v>0</v>
      </c>
      <c r="E478" s="2">
        <v>0</v>
      </c>
      <c r="F478" s="6">
        <f>ROUNDUP(IF($A478=1,C478/Pieņēmumi!$B$39,IF($A478=2,C478/Pieņēmumi!$B$40,IF($A478=3,C478/Pieņēmumi!$B$41,C478/Pieņēmumi!$B$42))),$F$10)</f>
        <v>0</v>
      </c>
      <c r="G478" s="6">
        <f t="shared" si="355"/>
        <v>0</v>
      </c>
      <c r="H478" s="6">
        <f>IF(AND(G478&gt;=0,G478&lt;Pieņēmumi!$B$46),0,
IF(AND(G478&gt;= Pieņēmumi!$B$46,G478&lt;Pieņēmumi!$B$47), "Mikro",
IF(AND(G478&gt;=Pieņēmumi!$B$47,G478&lt;Pieņēmumi!$B$48), "Mazs",
IF(AND(G478&gt;=Pieņēmumi!$B$48,G478&lt;Pieņēmumi!$B$49), "Vidējs","Liels"))))</f>
        <v>0</v>
      </c>
      <c r="I478" s="9">
        <f>IF(H478="Mikro",Pieņēmumi!$B$31*F478*0.5,
IF(H478="Mazs",Pieņēmumi!$B$31*F478,
IF(H478="Vidējs",Pieņēmumi!$B$32*F478,
IF(H478="Liels",Pieņēmumi!$B$34*F478,
0))))</f>
        <v>0</v>
      </c>
      <c r="J478" s="9">
        <f>IF(H478="Mikro",Pieņēmumi!$B$31*F478*0.5,0)</f>
        <v>0</v>
      </c>
      <c r="K478">
        <v>0</v>
      </c>
      <c r="L478">
        <v>0</v>
      </c>
      <c r="M478" s="2">
        <v>0</v>
      </c>
      <c r="N478" s="6">
        <f>ROUNDUP(IF($A478=1,K478/Pieņēmumi!$L$39,IF($A478=2,K478/Pieņēmumi!$L$40,IF($A478=3,K478/Pieņēmumi!$L$41,K478/Pieņēmumi!$L$42))),$N$10)</f>
        <v>0</v>
      </c>
      <c r="O478" s="6">
        <f t="shared" si="356"/>
        <v>0</v>
      </c>
      <c r="P478" s="6">
        <f>IF(AND(O478&gt;=0,O478&lt;Pieņēmumi!$L$46),0,
IF(AND(O478&gt;= Pieņēmumi!$L$46,O478&lt;Pieņēmumi!$L$47), "Mikro",
IF(AND(O478&gt;=Pieņēmumi!$L$47,O478&lt;Pieņēmumi!$L$48), "Mazs",
IF(AND(O478&gt;=Pieņēmumi!$L$48,O478&lt;Pieņēmumi!$L$49), "Vidējs","Liels"))))</f>
        <v>0</v>
      </c>
      <c r="Q478" s="9">
        <f>IF(P478="Mikro",Pieņēmumi!$L$31*N478*0.5,
IF(P478="Mazs",Pieņēmumi!$L$31*N478,
IF(P478="Vidējs",Pieņēmumi!$L$32*N478,
IF(P478="Liels",Pieņēmumi!$L$34*N478,
0))))</f>
        <v>0</v>
      </c>
      <c r="R478" s="9">
        <f>IF(P478="Mikro",Pieņēmumi!$L$31*N478*0.5,0)</f>
        <v>0</v>
      </c>
      <c r="S478">
        <v>0</v>
      </c>
      <c r="T478">
        <v>0</v>
      </c>
      <c r="U478" s="2">
        <v>0</v>
      </c>
      <c r="V478" s="6">
        <f>ROUNDUP(IF($A478=1,S478/Pieņēmumi!$V$39,IF($A478=2,S478/Pieņēmumi!$V$40,IF($A478=3,S478/Pieņēmumi!$V$41,S478/Pieņēmumi!$V$42))),$V$10)</f>
        <v>0</v>
      </c>
      <c r="W478" s="6">
        <f t="shared" si="357"/>
        <v>0</v>
      </c>
      <c r="X478" s="6">
        <f>IF(AND(W478&gt;=0,W478&lt;Pieņēmumi!$V$46),0,
IF(AND(W478&gt;= Pieņēmumi!$V$46,W478&lt;Pieņēmumi!$V$47), "Mikro",
IF(AND(W478&gt;=Pieņēmumi!$V$47,W478&lt;Pieņēmumi!$V$48), "Mazs",
IF(AND(W478&gt;=Pieņēmumi!$V$48,W478&lt;Pieņēmumi!$V$49), "Vidējs","Liels"))))</f>
        <v>0</v>
      </c>
      <c r="Y478" s="9">
        <f>IF(X478="Mikro",Pieņēmumi!$V$31*V478*0.5,
IF(X478="Mazs",Pieņēmumi!$V$31*V478,
IF(X478="Vidējs",Pieņēmumi!$V$32*V478,
IF(X478="Liels",Pieņēmumi!$V$34*V478,
0))))</f>
        <v>0</v>
      </c>
      <c r="Z478" s="9">
        <f>IF(X478="Mikro",Pieņēmumi!$V$31*V478*0.5,0)</f>
        <v>0</v>
      </c>
      <c r="AA478">
        <v>0</v>
      </c>
      <c r="AB478">
        <v>0</v>
      </c>
      <c r="AC478" s="2">
        <v>0</v>
      </c>
      <c r="AD478" s="6">
        <f>ROUNDUP(IF($A478=1,AA478/Pieņēmumi!$AF$39,IF($A478=2,AA478/Pieņēmumi!$AF$40,IF($A478=3,AA478/Pieņēmumi!$AF$41,AA478/Pieņēmumi!$AF$42))),$AD$10)</f>
        <v>0</v>
      </c>
      <c r="AE478" s="6">
        <f t="shared" si="359"/>
        <v>0</v>
      </c>
      <c r="AF478" s="6">
        <f>IF(AND(AE478&gt;=0,AE478&lt;Pieņēmumi!$AF$46),0,
IF(AND(AE478&gt;= Pieņēmumi!$AF$46,AE478&lt;Pieņēmumi!$AF$47), "Mikro",
IF(AND(AE478&gt;=Pieņēmumi!$AF$47,AE478&lt;Pieņēmumi!$AF$48), "Mazs",
IF(AND(AE478&gt;=Pieņēmumi!$AF$48,AE478&lt;Pieņēmumi!$AF$49), "Vidējs","Liels"))))</f>
        <v>0</v>
      </c>
      <c r="AG478" s="9">
        <f>IF(AF478="Mikro",Pieņēmumi!$AF$31*AD478*0.5,
IF(AF478="Mazs",Pieņēmumi!$AF$31*AD478,
IF(AF478="Vidējs",Pieņēmumi!$AF$32*AD478,
IF(AF478="Liels",Pieņēmumi!$AF$34*AD478,
0))))</f>
        <v>0</v>
      </c>
      <c r="AH478" s="9">
        <f>IF(AF478="Mikro",Pieņēmumi!$AF$31*AD478*0.5,0)</f>
        <v>0</v>
      </c>
      <c r="AI478">
        <v>0</v>
      </c>
      <c r="AJ478">
        <v>0</v>
      </c>
      <c r="AK478" s="2">
        <v>0</v>
      </c>
      <c r="AL478" s="6">
        <f>ROUNDUP(IF($A478=1,AI478/Pieņēmumi!$AR$39,IF($A478=2,AI478/Pieņēmumi!$AR$40,IF($A478=3,AI478/Pieņēmumi!$AR$41,AI478/Pieņēmumi!$AR$42))),$AL$10)</f>
        <v>0</v>
      </c>
      <c r="AM478" s="6">
        <f t="shared" si="360"/>
        <v>0</v>
      </c>
      <c r="AN478" s="6">
        <f>IF(AND(AM478&gt;=0,AM478&lt;Pieņēmumi!$AR$46),0,
IF(AND(AM478&gt;= Pieņēmumi!$AR$46,AM478&lt;Pieņēmumi!$AR$47), "Mikro",
IF(AND(AM478&gt;=Pieņēmumi!$AR$47,AM478&lt;Pieņēmumi!$AR$48), "Mazs",
IF(AND(AM478&gt;=Pieņēmumi!$AR$48,AM478&lt;Pieņēmumi!$AR$49), "Vidējs","Liels"))))</f>
        <v>0</v>
      </c>
      <c r="AO478" s="9">
        <f>IF(AN478="Mikro",Pieņēmumi!$AR$31*AL478*0.5,
IF(AN478="Mazs",Pieņēmumi!$AR$31*AL478,
IF(AN478="Vidējs",Pieņēmumi!$AR$32*AL478,
IF(AN478="Liels",Pieņēmumi!$AR$34*AL478,
0))))</f>
        <v>0</v>
      </c>
      <c r="AP478" s="9">
        <f>IF(AN478="Mikro",Pieņēmumi!$AR$31*AL478*0.5,0)</f>
        <v>0</v>
      </c>
      <c r="AQ478">
        <v>0</v>
      </c>
      <c r="AR478">
        <v>0</v>
      </c>
      <c r="AS478" s="2">
        <v>0</v>
      </c>
      <c r="AT478" s="6">
        <f>ROUNDUP(IF($A478=1,AQ478/Pieņēmumi!$BC$39,IF($A478=2,AQ478/Pieņēmumi!$BC$40,IF($A478=3,AQ478/Pieņēmumi!$BC$41,AQ478/Pieņēmumi!$BC$42))),$AT$10)</f>
        <v>0</v>
      </c>
      <c r="AU478" s="6">
        <f t="shared" si="361"/>
        <v>0</v>
      </c>
      <c r="AV478" s="6">
        <f>IF(AND(AU478&gt;=0,AU478&lt;Pieņēmumi!$BC$46),0,
IF(AND(AU478&gt;= Pieņēmumi!$BC$46,AU478&lt;Pieņēmumi!$BC$47), "Mikro",
IF(AND(AU478&gt;=Pieņēmumi!$BC$47,AU478&lt;Pieņēmumi!$BC$48), "Mazs",
IF(AND(AU478&gt;=Pieņēmumi!$BC$48,AU478&lt;Pieņēmumi!$BC$49), "Vidējs","Liels"))))</f>
        <v>0</v>
      </c>
      <c r="AW478" s="9">
        <f>IF(AV478="Mikro",Pieņēmumi!$BC$31*AT478*0.5,
IF(AV478="Mazs",Pieņēmumi!$BC$31*AT478,
IF(AV478="Vidējs",Pieņēmumi!$BC$32*AT478,
IF(AV478="Liels",Pieņēmumi!$BC$34*AT478,
0))))</f>
        <v>0</v>
      </c>
      <c r="AX478" s="9">
        <f>IF(AV478="Mikro",Pieņēmumi!$BC$31*AT478*0.5,0)</f>
        <v>0</v>
      </c>
      <c r="AY478">
        <v>15</v>
      </c>
      <c r="AZ478">
        <v>1</v>
      </c>
      <c r="BA478" s="2">
        <f>AY478/AZ478</f>
        <v>15</v>
      </c>
      <c r="BB478" s="6">
        <f>ROUNDUP(IF($A478=1,AY478/Pieņēmumi!$BN$39,IF($A478=2,AY478/Pieņēmumi!$BN$40,IF($A478=3,AY478/Pieņēmumi!$BN$41,AY478/Pieņēmumi!$BN$42))),$BB$10)</f>
        <v>1</v>
      </c>
      <c r="BC478" s="6">
        <f t="shared" si="362"/>
        <v>15</v>
      </c>
      <c r="BD478" s="6" t="str">
        <f>IF(AND(BC478&gt;=0,BC478&lt;Pieņēmumi!$BN$46),0,
IF(AND(BC478&gt;= Pieņēmumi!$BN$46,BC478&lt;Pieņēmumi!$BN$47), "Mikro",
IF(AND(BC478&gt;=Pieņēmumi!$BN$47,BC478&lt;Pieņēmumi!$BN$48), "Mazs",
IF(AND(BC478&gt;=Pieņēmumi!$BN$48,BC478&lt;Pieņēmumi!$BN$49), "Vidējs","Liels"))))</f>
        <v>Vidējs</v>
      </c>
      <c r="BE478" s="9">
        <f>IF(BD478="Mikro",Pieņēmumi!$BN$31*BB478*0.5,
IF(BD478="Mazs",Pieņēmumi!$BN$31*BB478,
IF(BD478="Vidējs",Pieņēmumi!$BN$32*BB478,
IF(BD478="Liels",Pieņēmumi!$BN$34*BB478,
0))))</f>
        <v>1.227390180878553</v>
      </c>
      <c r="BF478" s="9">
        <f>IF(BD478="Mikro",Pieņēmumi!$BN$31*BB478*0.5,0)</f>
        <v>0</v>
      </c>
      <c r="BG478">
        <v>18</v>
      </c>
      <c r="BH478">
        <v>1</v>
      </c>
      <c r="BI478" s="2">
        <f>BG478/BH478</f>
        <v>18</v>
      </c>
      <c r="BJ478" s="6">
        <f>ROUNDUP(IF($A478=1,BG478/Pieņēmumi!$BY$39,IF($A478=2,BG478/Pieņēmumi!$BY$40,IF($A478=3,BG478/Pieņēmumi!$BY$41,BG478/Pieņēmumi!$BY$42))),$BJ$10)</f>
        <v>1</v>
      </c>
      <c r="BK478" s="6">
        <f t="shared" si="363"/>
        <v>18</v>
      </c>
      <c r="BL478" s="6" t="str">
        <f>IF(AND(BK478&gt;=0,BK478&lt;Pieņēmumi!$BY$46),0,
IF(AND(BK478&gt;= Pieņēmumi!$BY$46,BK478&lt;Pieņēmumi!$BY$47), "Mikro",
IF(AND(BK478&gt;=Pieņēmumi!$BY$47,BK478&lt;Pieņēmumi!$BY$48), "Mazs",
IF(AND(BK478&gt;=Pieņēmumi!$BY$48,BK478&lt;Pieņēmumi!$BY$49), "Vidējs","Liels"))))</f>
        <v>Vidējs</v>
      </c>
      <c r="BM478" s="9">
        <f>IF(BL478="Mikro",Pieņēmumi!$BY$31*BJ478*0.5,
IF(BL478="Mazs",Pieņēmumi!$BY$31*BJ478,
IF(BL478="Vidējs",Pieņēmumi!$BY$32*BJ478,
IF(BL478="Liels",Pieņēmumi!$BY$34*BJ478,
0))))</f>
        <v>1.2919896640826873</v>
      </c>
      <c r="BN478" s="9">
        <f>IF(BL478="Mikro",Pieņēmumi!$BY$31*BJ478*0.5,0)</f>
        <v>0</v>
      </c>
      <c r="BO478">
        <v>17</v>
      </c>
      <c r="BP478">
        <v>1</v>
      </c>
      <c r="BQ478" s="2">
        <f>BO478/BP478</f>
        <v>17</v>
      </c>
      <c r="BR478" s="6">
        <f>ROUNDUP(IF($A478=1,BO478/Pieņēmumi!$CJ$39,IF($A478=2,BO478/Pieņēmumi!$CJ$40,IF($A478=3,BO478/Pieņēmumi!$CJ$41,BO478/Pieņēmumi!$CJ$42))),$BR$10)</f>
        <v>1</v>
      </c>
      <c r="BS478" s="6">
        <f t="shared" si="364"/>
        <v>17</v>
      </c>
      <c r="BT478" s="6" t="str">
        <f>IF(AND(BS478&gt;=0,BS478&lt;Pieņēmumi!$CJ$46),0,
IF(AND(BS478&gt;= Pieņēmumi!$CJ$46,BS478&lt;Pieņēmumi!$CJ$47), "Mikro",
IF(AND(BS478&gt;=Pieņēmumi!$CJ$47,BS478&lt;Pieņēmumi!$CJ$48), "Mazs",
IF(AND(BS478&gt;=Pieņēmumi!$CJ$48,BS478&lt;Pieņēmumi!$CJ$49), "Vidējs","Liels"))))</f>
        <v>Vidējs</v>
      </c>
      <c r="BU478" s="9">
        <f>IF(BT478="Mikro",Pieņēmumi!$CJ$31*BR478*0.5,
IF(BT478="Mazs",Pieņēmumi!$CJ$31*BR478,
IF(BT478="Vidējs",Pieņēmumi!$CJ$32*BR478,
IF(BT478="Liels",Pieņēmumi!$CJ$34*BR478,
0))))</f>
        <v>1.2919896640826873</v>
      </c>
      <c r="BV478" s="9">
        <f>IF(BT478="Mikro",Pieņēmumi!$CJ$31*BR478*0.5,0)</f>
        <v>0</v>
      </c>
      <c r="BW478">
        <v>47</v>
      </c>
      <c r="BX478">
        <v>2</v>
      </c>
      <c r="BY478" s="2">
        <f>BW478/BX478</f>
        <v>23.5</v>
      </c>
      <c r="BZ478" s="6">
        <f>ROUNDUP(IF($A478=1,BW478/Pieņēmumi!$CU$42,IF($A478=2,BW478/Pieņēmumi!$CU$43,IF($A478=3,BW478/Pieņēmumi!$CU$44,BW478/Pieņēmumi!$CU$45))),$CH$10)</f>
        <v>2</v>
      </c>
      <c r="CA478" s="6">
        <f t="shared" si="365"/>
        <v>23.5</v>
      </c>
      <c r="CB478" s="6" t="str">
        <f>IF(AND(CA478&gt;=0,CA478&lt;Pieņēmumi!$CU$49),0,
IF(AND(CA478&gt;=Pieņēmumi!$CU$49,CA478&lt;Pieņēmumi!$CU$50),"Mazs",
IF(AND(CA478&gt;=Pieņēmumi!$CU$50,CA478&lt;Pieņēmumi!$CU$51),"Vidējs","Liels")))</f>
        <v>Liels</v>
      </c>
      <c r="CC478" s="9">
        <f>IF(CB478="Mazs",Pieņēmumi!$CU$34*BZ478,IF(CB478="Vidējs",Pieņēmumi!$CU$35*BZ478,IF(CB478="Liels",Pieņēmumi!$CU$37*BZ478,0)))</f>
        <v>3.535353535353535</v>
      </c>
      <c r="CD478" s="9">
        <f>IF(CB478="Mazs",(Pieņēmumi!$CU$35-Pieņēmumi!$CU$34)*BZ478,0)</f>
        <v>0</v>
      </c>
      <c r="CE478">
        <v>41</v>
      </c>
      <c r="CF478">
        <v>2</v>
      </c>
      <c r="CG478" s="2">
        <f>CE478/CF478</f>
        <v>20.5</v>
      </c>
      <c r="CH478" s="6">
        <f>ROUNDUP(IF($A478=1,CE478/Pieņēmumi!$DE$42,IF($A478=2,CE478/Pieņēmumi!$DE$43,IF($A478=3,CE478/Pieņēmumi!$DE$44,CE478/Pieņēmumi!$DE$45))),$CH$10)</f>
        <v>2</v>
      </c>
      <c r="CI478" s="6">
        <f t="shared" si="366"/>
        <v>20.5</v>
      </c>
      <c r="CJ478" s="6" t="str">
        <f>IF(AND(CI478&gt;=0,CI478&lt;Pieņēmumi!$DE$49),0,
IF(AND(CI478&gt;=Pieņēmumi!$DE$49,CI478&lt;Pieņēmumi!$DE$50),"Mazs",
IF(AND(CI478&gt;=Pieņēmumi!$DE$50,CI478&lt;Pieņēmumi!$DE$51),"Vidējs","Liels")))</f>
        <v>Vidējs</v>
      </c>
      <c r="CK478" s="9">
        <f>IF(CJ478="Mazs",Pieņēmumi!$DE$34*CH478,IF(CJ478="Vidējs",Pieņēmumi!$DE$35*CH478,IF(CJ478="Liels",Pieņēmumi!$DE$37*CH478,0)))</f>
        <v>2.7777777777777781</v>
      </c>
      <c r="CL478" s="9">
        <f>IF(CJ478="Mazs",(Pieņēmumi!$DE$35-Pieņēmumi!$DE$34)*CH478,0)</f>
        <v>0</v>
      </c>
      <c r="CM478">
        <v>34</v>
      </c>
      <c r="CN478">
        <v>2</v>
      </c>
      <c r="CO478" s="2">
        <f>CM478/CN478</f>
        <v>17</v>
      </c>
      <c r="CP478" s="6">
        <f>ROUNDUP(IF($A478=1,CM478/Pieņēmumi!$DO$42,IF($A478=2,CM478/Pieņēmumi!$DO$43,IF($A478=3,CM478/Pieņēmumi!$DO$44,CM478/Pieņēmumi!$DO$45))),$CP$10)</f>
        <v>2</v>
      </c>
      <c r="CQ478" s="6">
        <f t="shared" si="367"/>
        <v>17</v>
      </c>
      <c r="CR478" s="6" t="str">
        <f>IF(AND(CQ478&gt;=0,CQ478&lt;Pieņēmumi!$DO$49),0,
IF(AND(CQ478&gt;=Pieņēmumi!$DO$49,CQ478&lt;Pieņēmumi!$DO$50),"Mazs",
IF(AND(CQ478&gt;=Pieņēmumi!$DO$50,CQ478&lt;Pieņēmumi!$DO$51),"Vidējs","Liels")))</f>
        <v>Vidējs</v>
      </c>
      <c r="CS478" s="9">
        <f>IF(CR478="Mazs",Pieņēmumi!$DO$34*CP478,IF(CR478="Vidējs",Pieņēmumi!$DO$35*CP478,IF(CR478="Liels",Pieņēmumi!$DO$37*CP478,0)))</f>
        <v>2.7777777777777781</v>
      </c>
      <c r="CT478" s="9">
        <f>IF(CR478="Mazs",(Pieņēmumi!$DO$35-Pieņēmumi!$DO$34)*CP478,0)</f>
        <v>0</v>
      </c>
      <c r="CU478" s="6">
        <f t="shared" si="368"/>
        <v>172</v>
      </c>
      <c r="CV478" s="6">
        <f t="shared" si="369"/>
        <v>9</v>
      </c>
      <c r="CW478" s="2">
        <f t="shared" si="370"/>
        <v>19.111111111111111</v>
      </c>
      <c r="CX478" t="str">
        <f t="shared" si="371"/>
        <v>Vidējā</v>
      </c>
    </row>
    <row r="479" spans="1:102" x14ac:dyDescent="0.25">
      <c r="A479" s="5">
        <v>1</v>
      </c>
      <c r="B479" s="23">
        <v>0.18952351450433902</v>
      </c>
      <c r="C479">
        <v>69</v>
      </c>
      <c r="D479">
        <v>3</v>
      </c>
      <c r="E479" s="2">
        <f>C479/D479</f>
        <v>23</v>
      </c>
      <c r="F479" s="6">
        <f>ROUNDUP(IF($A479=1,C479/Pieņēmumi!$B$39,IF($A479=2,C479/Pieņēmumi!$B$40,IF($A479=3,C479/Pieņēmumi!$B$41,C479/Pieņēmumi!$B$42))),$F$10)</f>
        <v>4</v>
      </c>
      <c r="G479" s="6">
        <f t="shared" si="355"/>
        <v>17.25</v>
      </c>
      <c r="H479" s="6" t="str">
        <f>IF(AND(G479&gt;=0,G479&lt;Pieņēmumi!$B$46),0,
IF(AND(G479&gt;= Pieņēmumi!$B$46,G479&lt;Pieņēmumi!$B$47), "Mikro",
IF(AND(G479&gt;=Pieņēmumi!$B$47,G479&lt;Pieņēmumi!$B$48), "Mazs",
IF(AND(G479&gt;=Pieņēmumi!$B$48,G479&lt;Pieņēmumi!$B$49), "Vidējs","Liels"))))</f>
        <v>Vidējs</v>
      </c>
      <c r="I479" s="9">
        <f>IF(H479="Mikro",Pieņēmumi!$B$31*F479*0.5,
IF(H479="Mazs",Pieņēmumi!$B$31*F479,
IF(H479="Vidējs",Pieņēmumi!$B$32*F479,
IF(H479="Liels",Pieņēmumi!$B$34*F479,
0))))</f>
        <v>3.229974160206718</v>
      </c>
      <c r="J479" s="9">
        <f>IF(H479="Mikro",Pieņēmumi!$B$31*F479*0.5,0)</f>
        <v>0</v>
      </c>
      <c r="K479">
        <v>67</v>
      </c>
      <c r="L479">
        <v>3</v>
      </c>
      <c r="M479" s="2">
        <f>K479/L479</f>
        <v>22.333333333333332</v>
      </c>
      <c r="N479" s="6">
        <f>ROUNDUP(IF($A479=1,K479/Pieņēmumi!$L$39,IF($A479=2,K479/Pieņēmumi!$L$40,IF($A479=3,K479/Pieņēmumi!$L$41,K479/Pieņēmumi!$L$42))),$N$10)</f>
        <v>4</v>
      </c>
      <c r="O479" s="6">
        <f t="shared" si="356"/>
        <v>16.75</v>
      </c>
      <c r="P479" s="6" t="str">
        <f>IF(AND(O479&gt;=0,O479&lt;Pieņēmumi!$L$46),0,
IF(AND(O479&gt;= Pieņēmumi!$L$46,O479&lt;Pieņēmumi!$L$47), "Mikro",
IF(AND(O479&gt;=Pieņēmumi!$L$47,O479&lt;Pieņēmumi!$L$48), "Mazs",
IF(AND(O479&gt;=Pieņēmumi!$L$48,O479&lt;Pieņēmumi!$L$49), "Vidējs","Liels"))))</f>
        <v>Vidējs</v>
      </c>
      <c r="Q479" s="9">
        <f>IF(P479="Mikro",Pieņēmumi!$L$31*N479*0.5,
IF(P479="Mazs",Pieņēmumi!$L$31*N479,
IF(P479="Vidējs",Pieņēmumi!$L$32*N479,
IF(P479="Liels",Pieņēmumi!$L$34*N479,
0))))</f>
        <v>3.3591731266149876</v>
      </c>
      <c r="R479" s="9">
        <f>IF(P479="Mikro",Pieņēmumi!$L$31*N479*0.5,0)</f>
        <v>0</v>
      </c>
      <c r="S479">
        <v>73</v>
      </c>
      <c r="T479">
        <v>3</v>
      </c>
      <c r="U479" s="2">
        <f>S479/T479</f>
        <v>24.333333333333332</v>
      </c>
      <c r="V479" s="6">
        <f>ROUNDUP(IF($A479=1,S479/Pieņēmumi!$V$39,IF($A479=2,S479/Pieņēmumi!$V$40,IF($A479=3,S479/Pieņēmumi!$V$41,S479/Pieņēmumi!$V$42))),$V$10)</f>
        <v>4</v>
      </c>
      <c r="W479" s="6">
        <f t="shared" si="357"/>
        <v>18.25</v>
      </c>
      <c r="X479" s="6" t="str">
        <f>IF(AND(W479&gt;=0,W479&lt;Pieņēmumi!$V$46),0,
IF(AND(W479&gt;= Pieņēmumi!$V$46,W479&lt;Pieņēmumi!$V$47), "Mikro",
IF(AND(W479&gt;=Pieņēmumi!$V$47,W479&lt;Pieņēmumi!$V$48), "Mazs",
IF(AND(W479&gt;=Pieņēmumi!$V$48,W479&lt;Pieņēmumi!$V$49), "Vidējs","Liels"))))</f>
        <v>Vidējs</v>
      </c>
      <c r="Y479" s="9">
        <f>IF(X479="Mikro",Pieņēmumi!$V$31*V479*0.5,
IF(X479="Mazs",Pieņēmumi!$V$31*V479,
IF(X479="Vidējs",Pieņēmumi!$V$32*V479,
IF(X479="Liels",Pieņēmumi!$V$34*V479,
0))))</f>
        <v>3.4883720930232562</v>
      </c>
      <c r="Z479" s="9">
        <f>IF(X479="Mikro",Pieņēmumi!$V$31*V479*0.5,0)</f>
        <v>0</v>
      </c>
      <c r="AA479">
        <v>67</v>
      </c>
      <c r="AB479">
        <v>3</v>
      </c>
      <c r="AC479" s="2">
        <f>AA479/AB479</f>
        <v>22.333333333333332</v>
      </c>
      <c r="AD479" s="6">
        <f>ROUNDUP(IF($A479=1,AA479/Pieņēmumi!$AF$39,IF($A479=2,AA479/Pieņēmumi!$AF$40,IF($A479=3,AA479/Pieņēmumi!$AF$41,AA479/Pieņēmumi!$AF$42))),$AD$10)</f>
        <v>4</v>
      </c>
      <c r="AE479" s="6">
        <f t="shared" si="359"/>
        <v>16.75</v>
      </c>
      <c r="AF479" s="6" t="str">
        <f>IF(AND(AE479&gt;=0,AE479&lt;Pieņēmumi!$AF$46),0,
IF(AND(AE479&gt;= Pieņēmumi!$AF$46,AE479&lt;Pieņēmumi!$AF$47), "Mikro",
IF(AND(AE479&gt;=Pieņēmumi!$AF$47,AE479&lt;Pieņēmumi!$AF$48), "Mazs",
IF(AND(AE479&gt;=Pieņēmumi!$AF$48,AE479&lt;Pieņēmumi!$AF$49), "Vidējs","Liels"))))</f>
        <v>Vidējs</v>
      </c>
      <c r="AG479" s="9">
        <f>IF(AF479="Mikro",Pieņēmumi!$AF$31*AD479*0.5,
IF(AF479="Mazs",Pieņēmumi!$AF$31*AD479,
IF(AF479="Vidējs",Pieņēmumi!$AF$32*AD479,
IF(AF479="Liels",Pieņēmumi!$AF$34*AD479,
0))))</f>
        <v>4.1343669250646</v>
      </c>
      <c r="AH479" s="9">
        <f>IF(AF479="Mikro",Pieņēmumi!$AF$31*AD479*0.5,0)</f>
        <v>0</v>
      </c>
      <c r="AI479">
        <v>76</v>
      </c>
      <c r="AJ479">
        <v>3</v>
      </c>
      <c r="AK479" s="2">
        <f>AI479/AJ479</f>
        <v>25.333333333333332</v>
      </c>
      <c r="AL479" s="6">
        <f>ROUNDUP(IF($A479=1,AI479/Pieņēmumi!$AR$39,IF($A479=2,AI479/Pieņēmumi!$AR$40,IF($A479=3,AI479/Pieņēmumi!$AR$41,AI479/Pieņēmumi!$AR$42))),$AL$10)</f>
        <v>4</v>
      </c>
      <c r="AM479" s="6">
        <f t="shared" si="360"/>
        <v>19</v>
      </c>
      <c r="AN479" s="6" t="str">
        <f>IF(AND(AM479&gt;=0,AM479&lt;Pieņēmumi!$AR$46),0,
IF(AND(AM479&gt;= Pieņēmumi!$AR$46,AM479&lt;Pieņēmumi!$AR$47), "Mikro",
IF(AND(AM479&gt;=Pieņēmumi!$AR$47,AM479&lt;Pieņēmumi!$AR$48), "Mazs",
IF(AND(AM479&gt;=Pieņēmumi!$AR$48,AM479&lt;Pieņēmumi!$AR$49), "Vidējs","Liels"))))</f>
        <v>Vidējs</v>
      </c>
      <c r="AO479" s="9">
        <f>IF(AN479="Mikro",Pieņēmumi!$AR$31*AL479*0.5,
IF(AN479="Mazs",Pieņēmumi!$AR$31*AL479,
IF(AN479="Vidējs",Pieņēmumi!$AR$32*AL479,
IF(AN479="Liels",Pieņēmumi!$AR$34*AL479,
0))))</f>
        <v>4.3927648578811374</v>
      </c>
      <c r="AP479" s="9">
        <f>IF(AN479="Mikro",Pieņēmumi!$AR$31*AL479*0.5,0)</f>
        <v>0</v>
      </c>
      <c r="AQ479">
        <v>77</v>
      </c>
      <c r="AR479">
        <v>3</v>
      </c>
      <c r="AS479" s="2">
        <f>AQ479/AR479</f>
        <v>25.666666666666668</v>
      </c>
      <c r="AT479" s="6">
        <f>ROUNDUP(IF($A479=1,AQ479/Pieņēmumi!$BC$39,IF($A479=2,AQ479/Pieņēmumi!$BC$40,IF($A479=3,AQ479/Pieņēmumi!$BC$41,AQ479/Pieņēmumi!$BC$42))),$AT$10)</f>
        <v>4</v>
      </c>
      <c r="AU479" s="6">
        <f t="shared" si="361"/>
        <v>19.25</v>
      </c>
      <c r="AV479" s="6" t="str">
        <f>IF(AND(AU479&gt;=0,AU479&lt;Pieņēmumi!$BC$46),0,
IF(AND(AU479&gt;= Pieņēmumi!$BC$46,AU479&lt;Pieņēmumi!$BC$47), "Mikro",
IF(AND(AU479&gt;=Pieņēmumi!$BC$47,AU479&lt;Pieņēmumi!$BC$48), "Mazs",
IF(AND(AU479&gt;=Pieņēmumi!$BC$48,AU479&lt;Pieņēmumi!$BC$49), "Vidējs","Liels"))))</f>
        <v>Vidējs</v>
      </c>
      <c r="AW479" s="9">
        <f>IF(AV479="Mikro",Pieņēmumi!$BC$31*AT479*0.5,
IF(AV479="Mazs",Pieņēmumi!$BC$31*AT479,
IF(AV479="Vidējs",Pieņēmumi!$BC$32*AT479,
IF(AV479="Liels",Pieņēmumi!$BC$34*AT479,
0))))</f>
        <v>4.6511627906976747</v>
      </c>
      <c r="AX479" s="9">
        <f>IF(AV479="Mikro",Pieņēmumi!$BC$31*AT479*0.5,0)</f>
        <v>0</v>
      </c>
      <c r="AY479">
        <v>76</v>
      </c>
      <c r="AZ479">
        <v>3</v>
      </c>
      <c r="BA479" s="2">
        <f>AY479/AZ479</f>
        <v>25.333333333333332</v>
      </c>
      <c r="BB479" s="6">
        <f>ROUNDUP(IF($A479=1,AY479/Pieņēmumi!$BN$39,IF($A479=2,AY479/Pieņēmumi!$BN$40,IF($A479=3,AY479/Pieņēmumi!$BN$41,AY479/Pieņēmumi!$BN$42))),$BB$10)</f>
        <v>4</v>
      </c>
      <c r="BC479" s="6">
        <f t="shared" si="362"/>
        <v>19</v>
      </c>
      <c r="BD479" s="6" t="str">
        <f>IF(AND(BC479&gt;=0,BC479&lt;Pieņēmumi!$BN$46),0,
IF(AND(BC479&gt;= Pieņēmumi!$BN$46,BC479&lt;Pieņēmumi!$BN$47), "Mikro",
IF(AND(BC479&gt;=Pieņēmumi!$BN$47,BC479&lt;Pieņēmumi!$BN$48), "Mazs",
IF(AND(BC479&gt;=Pieņēmumi!$BN$48,BC479&lt;Pieņēmumi!$BN$49), "Vidējs","Liels"))))</f>
        <v>Vidējs</v>
      </c>
      <c r="BE479" s="9">
        <f>IF(BD479="Mikro",Pieņēmumi!$BN$31*BB479*0.5,
IF(BD479="Mazs",Pieņēmumi!$BN$31*BB479,
IF(BD479="Vidējs",Pieņēmumi!$BN$32*BB479,
IF(BD479="Liels",Pieņēmumi!$BN$34*BB479,
0))))</f>
        <v>4.909560723514212</v>
      </c>
      <c r="BF479" s="9">
        <f>IF(BD479="Mikro",Pieņēmumi!$BN$31*BB479*0.5,0)</f>
        <v>0</v>
      </c>
      <c r="BG479">
        <v>49</v>
      </c>
      <c r="BH479">
        <v>2</v>
      </c>
      <c r="BI479" s="2">
        <f>BG479/BH479</f>
        <v>24.5</v>
      </c>
      <c r="BJ479" s="6">
        <f>ROUNDUP(IF($A479=1,BG479/Pieņēmumi!$BY$39,IF($A479=2,BG479/Pieņēmumi!$BY$40,IF($A479=3,BG479/Pieņēmumi!$BY$41,BG479/Pieņēmumi!$BY$42))),$BJ$10)</f>
        <v>2</v>
      </c>
      <c r="BK479" s="6">
        <f t="shared" si="363"/>
        <v>24.5</v>
      </c>
      <c r="BL479" s="6" t="str">
        <f>IF(AND(BK479&gt;=0,BK479&lt;Pieņēmumi!$BY$46),0,
IF(AND(BK479&gt;= Pieņēmumi!$BY$46,BK479&lt;Pieņēmumi!$BY$47), "Mikro",
IF(AND(BK479&gt;=Pieņēmumi!$BY$47,BK479&lt;Pieņēmumi!$BY$48), "Mazs",
IF(AND(BK479&gt;=Pieņēmumi!$BY$48,BK479&lt;Pieņēmumi!$BY$49), "Vidējs","Liels"))))</f>
        <v>Liels</v>
      </c>
      <c r="BM479" s="9">
        <f>IF(BL479="Mikro",Pieņēmumi!$BY$31*BJ479*0.5,
IF(BL479="Mazs",Pieņēmumi!$BY$31*BJ479,
IF(BL479="Vidējs",Pieņēmumi!$BY$32*BJ479,
IF(BL479="Liels",Pieņēmumi!$BY$34*BJ479,
0))))</f>
        <v>3.3189033189033186</v>
      </c>
      <c r="BN479" s="9">
        <f>IF(BL479="Mikro",Pieņēmumi!$BY$31*BJ479*0.5,0)</f>
        <v>0</v>
      </c>
      <c r="BO479">
        <v>47</v>
      </c>
      <c r="BP479">
        <v>2</v>
      </c>
      <c r="BQ479" s="2">
        <f>BO479/BP479</f>
        <v>23.5</v>
      </c>
      <c r="BR479" s="6">
        <f>ROUNDUP(IF($A479=1,BO479/Pieņēmumi!$CJ$39,IF($A479=2,BO479/Pieņēmumi!$CJ$40,IF($A479=3,BO479/Pieņēmumi!$CJ$41,BO479/Pieņēmumi!$CJ$42))),$BR$10)</f>
        <v>2</v>
      </c>
      <c r="BS479" s="6">
        <f t="shared" si="364"/>
        <v>23.5</v>
      </c>
      <c r="BT479" s="6" t="str">
        <f>IF(AND(BS479&gt;=0,BS479&lt;Pieņēmumi!$CJ$46),0,
IF(AND(BS479&gt;= Pieņēmumi!$CJ$46,BS479&lt;Pieņēmumi!$CJ$47), "Mikro",
IF(AND(BS479&gt;=Pieņēmumi!$CJ$47,BS479&lt;Pieņēmumi!$CJ$48), "Mazs",
IF(AND(BS479&gt;=Pieņēmumi!$CJ$48,BS479&lt;Pieņēmumi!$CJ$49), "Vidējs","Liels"))))</f>
        <v>Liels</v>
      </c>
      <c r="BU479" s="9">
        <f>IF(BT479="Mikro",Pieņēmumi!$CJ$31*BR479*0.5,
IF(BT479="Mazs",Pieņēmumi!$CJ$31*BR479,
IF(BT479="Vidējs",Pieņēmumi!$CJ$32*BR479,
IF(BT479="Liels",Pieņēmumi!$CJ$34*BR479,
0))))</f>
        <v>3.3910533910533909</v>
      </c>
      <c r="BV479" s="9">
        <f>IF(BT479="Mikro",Pieņēmumi!$CJ$31*BR479*0.5,0)</f>
        <v>0</v>
      </c>
      <c r="BW479">
        <v>46</v>
      </c>
      <c r="BX479">
        <v>2</v>
      </c>
      <c r="BY479" s="2">
        <f>BW479/BX479</f>
        <v>23</v>
      </c>
      <c r="BZ479" s="6">
        <f>ROUNDUP(IF($A479=1,BW479/Pieņēmumi!$CU$42,IF($A479=2,BW479/Pieņēmumi!$CU$43,IF($A479=3,BW479/Pieņēmumi!$CU$44,BW479/Pieņēmumi!$CU$45))),$CH$10)</f>
        <v>2</v>
      </c>
      <c r="CA479" s="6">
        <f t="shared" si="365"/>
        <v>23</v>
      </c>
      <c r="CB479" s="6" t="str">
        <f>IF(AND(CA479&gt;=0,CA479&lt;Pieņēmumi!$CU$49),0,
IF(AND(CA479&gt;=Pieņēmumi!$CU$49,CA479&lt;Pieņēmumi!$CU$50),"Mazs",
IF(AND(CA479&gt;=Pieņēmumi!$CU$50,CA479&lt;Pieņēmumi!$CU$51),"Vidējs","Liels")))</f>
        <v>Liels</v>
      </c>
      <c r="CC479" s="9">
        <f>IF(CB479="Mazs",Pieņēmumi!$CU$34*BZ479,IF(CB479="Vidējs",Pieņēmumi!$CU$35*BZ479,IF(CB479="Liels",Pieņēmumi!$CU$37*BZ479,0)))</f>
        <v>3.535353535353535</v>
      </c>
      <c r="CD479" s="9">
        <f>IF(CB479="Mazs",(Pieņēmumi!$CU$35-Pieņēmumi!$CU$34)*BZ479,0)</f>
        <v>0</v>
      </c>
      <c r="CE479">
        <v>36</v>
      </c>
      <c r="CF479">
        <v>2</v>
      </c>
      <c r="CG479" s="2">
        <f>CE479/CF479</f>
        <v>18</v>
      </c>
      <c r="CH479" s="6">
        <f>ROUNDUP(IF($A479=1,CE479/Pieņēmumi!$DE$42,IF($A479=2,CE479/Pieņēmumi!$DE$43,IF($A479=3,CE479/Pieņēmumi!$DE$44,CE479/Pieņēmumi!$DE$45))),$CH$10)</f>
        <v>2</v>
      </c>
      <c r="CI479" s="6">
        <f t="shared" si="366"/>
        <v>18</v>
      </c>
      <c r="CJ479" s="6" t="str">
        <f>IF(AND(CI479&gt;=0,CI479&lt;Pieņēmumi!$DE$49),0,
IF(AND(CI479&gt;=Pieņēmumi!$DE$49,CI479&lt;Pieņēmumi!$DE$50),"Mazs",
IF(AND(CI479&gt;=Pieņēmumi!$DE$50,CI479&lt;Pieņēmumi!$DE$51),"Vidējs","Liels")))</f>
        <v>Vidējs</v>
      </c>
      <c r="CK479" s="9">
        <f>IF(CJ479="Mazs",Pieņēmumi!$DE$34*CH479,IF(CJ479="Vidējs",Pieņēmumi!$DE$35*CH479,IF(CJ479="Liels",Pieņēmumi!$DE$37*CH479,0)))</f>
        <v>2.7777777777777781</v>
      </c>
      <c r="CL479" s="9">
        <f>IF(CJ479="Mazs",(Pieņēmumi!$DE$35-Pieņēmumi!$DE$34)*CH479,0)</f>
        <v>0</v>
      </c>
      <c r="CM479">
        <v>23</v>
      </c>
      <c r="CN479">
        <v>1</v>
      </c>
      <c r="CO479" s="2">
        <f>CM479/CN479</f>
        <v>23</v>
      </c>
      <c r="CP479" s="6">
        <f>ROUNDUP(IF($A479=1,CM479/Pieņēmumi!$DO$42,IF($A479=2,CM479/Pieņēmumi!$DO$43,IF($A479=3,CM479/Pieņēmumi!$DO$44,CM479/Pieņēmumi!$DO$45))),$CP$10)</f>
        <v>1</v>
      </c>
      <c r="CQ479" s="6">
        <f t="shared" si="367"/>
        <v>23</v>
      </c>
      <c r="CR479" s="6" t="str">
        <f>IF(AND(CQ479&gt;=0,CQ479&lt;Pieņēmumi!$DO$49),0,
IF(AND(CQ479&gt;=Pieņēmumi!$DO$49,CQ479&lt;Pieņēmumi!$DO$50),"Mazs",
IF(AND(CQ479&gt;=Pieņēmumi!$DO$50,CQ479&lt;Pieņēmumi!$DO$51),"Vidējs","Liels")))</f>
        <v>Liels</v>
      </c>
      <c r="CS479" s="9">
        <f>IF(CR479="Mazs",Pieņēmumi!$DO$34*CP479,IF(CR479="Vidējs",Pieņēmumi!$DO$35*CP479,IF(CR479="Liels",Pieņēmumi!$DO$37*CP479,0)))</f>
        <v>1.7676767676767675</v>
      </c>
      <c r="CT479" s="9">
        <f>IF(CR479="Mazs",(Pieņēmumi!$DO$35-Pieņēmumi!$DO$34)*CP479,0)</f>
        <v>0</v>
      </c>
      <c r="CU479" s="6">
        <f t="shared" si="368"/>
        <v>706</v>
      </c>
      <c r="CV479" s="6">
        <f t="shared" si="369"/>
        <v>30</v>
      </c>
      <c r="CW479" s="2">
        <f t="shared" si="370"/>
        <v>23.533333333333335</v>
      </c>
      <c r="CX479" t="str">
        <f t="shared" si="371"/>
        <v>Lielā</v>
      </c>
    </row>
    <row r="480" spans="1:102" x14ac:dyDescent="0.25">
      <c r="A480" s="5">
        <v>3</v>
      </c>
      <c r="B480" s="23">
        <v>0.18688475777782265</v>
      </c>
      <c r="C480">
        <v>5</v>
      </c>
      <c r="D480">
        <v>1</v>
      </c>
      <c r="E480" s="2">
        <f>C480/D480</f>
        <v>5</v>
      </c>
      <c r="F480" s="6">
        <f>ROUNDUP(IF($A480=1,C480/Pieņēmumi!$B$39,IF($A480=2,C480/Pieņēmumi!$B$40,IF($A480=3,C480/Pieņēmumi!$B$41,C480/Pieņēmumi!$B$42))),$F$10)</f>
        <v>1</v>
      </c>
      <c r="G480" s="6">
        <f t="shared" si="355"/>
        <v>5</v>
      </c>
      <c r="H480" s="6" t="str">
        <f>IF(AND(G480&gt;=0,G480&lt;Pieņēmumi!$B$46),0,
IF(AND(G480&gt;= Pieņēmumi!$B$46,G480&lt;Pieņēmumi!$B$47), "Mikro",
IF(AND(G480&gt;=Pieņēmumi!$B$47,G480&lt;Pieņēmumi!$B$48), "Mazs",
IF(AND(G480&gt;=Pieņēmumi!$B$48,G480&lt;Pieņēmumi!$B$49), "Vidējs","Liels"))))</f>
        <v>Mikro</v>
      </c>
      <c r="I480" s="9">
        <f>IF(H480="Mikro",Pieņēmumi!$B$31*F480*0.5,
IF(H480="Mazs",Pieņēmumi!$B$31*F480,
IF(H480="Vidējs",Pieņēmumi!$B$32*F480,
IF(H480="Liels",Pieņēmumi!$B$34*F480,
0))))</f>
        <v>0.35792094615624032</v>
      </c>
      <c r="J480" s="9">
        <f>IF(H480="Mikro",Pieņēmumi!$B$31*F480*0.5,0)</f>
        <v>0.35792094615624032</v>
      </c>
      <c r="K480">
        <v>9</v>
      </c>
      <c r="L480">
        <v>1</v>
      </c>
      <c r="M480" s="2">
        <f>K480/L480</f>
        <v>9</v>
      </c>
      <c r="N480" s="6">
        <f>ROUNDUP(IF($A480=1,K480/Pieņēmumi!$L$39,IF($A480=2,K480/Pieņēmumi!$L$40,IF($A480=3,K480/Pieņēmumi!$L$41,K480/Pieņēmumi!$L$42))),$N$10)</f>
        <v>1</v>
      </c>
      <c r="O480" s="6">
        <f t="shared" si="356"/>
        <v>9</v>
      </c>
      <c r="P480" s="6" t="str">
        <f>IF(AND(O480&gt;=0,O480&lt;Pieņēmumi!$L$46),0,
IF(AND(O480&gt;= Pieņēmumi!$L$46,O480&lt;Pieņēmumi!$L$47), "Mikro",
IF(AND(O480&gt;=Pieņēmumi!$L$47,O480&lt;Pieņēmumi!$L$48), "Mazs",
IF(AND(O480&gt;=Pieņēmumi!$L$48,O480&lt;Pieņēmumi!$L$49), "Vidējs","Liels"))))</f>
        <v>Mazs</v>
      </c>
      <c r="Q480" s="9">
        <f>IF(P480="Mikro",Pieņēmumi!$L$31*N480*0.5,
IF(P480="Mazs",Pieņēmumi!$L$31*N480,
IF(P480="Vidējs",Pieņēmumi!$L$32*N480,
IF(P480="Liels",Pieņēmumi!$L$34*N480,
0))))</f>
        <v>0.7469654528478058</v>
      </c>
      <c r="R480" s="9">
        <f>IF(P480="Mikro",Pieņēmumi!$L$31*N480*0.5,0)</f>
        <v>0</v>
      </c>
      <c r="S480">
        <v>7</v>
      </c>
      <c r="T480">
        <v>1</v>
      </c>
      <c r="U480" s="2">
        <f>S480/T480</f>
        <v>7</v>
      </c>
      <c r="V480" s="6">
        <f>ROUNDUP(IF($A480=1,S480/Pieņēmumi!$V$39,IF($A480=2,S480/Pieņēmumi!$V$40,IF($A480=3,S480/Pieņēmumi!$V$41,S480/Pieņēmumi!$V$42))),$V$10)</f>
        <v>1</v>
      </c>
      <c r="W480" s="6">
        <f t="shared" si="357"/>
        <v>7</v>
      </c>
      <c r="X480" s="6" t="str">
        <f>IF(AND(W480&gt;=0,W480&lt;Pieņēmumi!$V$46),0,
IF(AND(W480&gt;= Pieņēmumi!$V$46,W480&lt;Pieņēmumi!$V$47), "Mikro",
IF(AND(W480&gt;=Pieņēmumi!$V$47,W480&lt;Pieņēmumi!$V$48), "Mazs",
IF(AND(W480&gt;=Pieņēmumi!$V$48,W480&lt;Pieņēmumi!$V$49), "Vidējs","Liels"))))</f>
        <v>Mikro</v>
      </c>
      <c r="Y480" s="9">
        <f>IF(X480="Mikro",Pieņēmumi!$V$31*V480*0.5,
IF(X480="Mazs",Pieņēmumi!$V$31*V480,
IF(X480="Vidējs",Pieņēmumi!$V$32*V480,
IF(X480="Liels",Pieņēmumi!$V$34*V480,
0))))</f>
        <v>0.38904450669156554</v>
      </c>
      <c r="Z480" s="9">
        <f>IF(X480="Mikro",Pieņēmumi!$V$31*V480*0.5,0)</f>
        <v>0.38904450669156554</v>
      </c>
      <c r="AA480">
        <v>6</v>
      </c>
      <c r="AB480">
        <v>1</v>
      </c>
      <c r="AC480" s="2">
        <f>AA480/AB480</f>
        <v>6</v>
      </c>
      <c r="AD480" s="6">
        <f>ROUNDUP(IF($A480=1,AA480/Pieņēmumi!$AF$39,IF($A480=2,AA480/Pieņēmumi!$AF$40,IF($A480=3,AA480/Pieņēmumi!$AF$41,AA480/Pieņēmumi!$AF$42))),$AD$10)</f>
        <v>1</v>
      </c>
      <c r="AE480" s="6">
        <f t="shared" si="359"/>
        <v>6</v>
      </c>
      <c r="AF480" s="6" t="str">
        <f>IF(AND(AE480&gt;=0,AE480&lt;Pieņēmumi!$AF$46),0,
IF(AND(AE480&gt;= Pieņēmumi!$AF$46,AE480&lt;Pieņēmumi!$AF$47), "Mikro",
IF(AND(AE480&gt;=Pieņēmumi!$AF$47,AE480&lt;Pieņēmumi!$AF$48), "Mazs",
IF(AND(AE480&gt;=Pieņēmumi!$AF$48,AE480&lt;Pieņēmumi!$AF$49), "Vidējs","Liels"))))</f>
        <v>Mikro</v>
      </c>
      <c r="AG480" s="9">
        <f>IF(AF480="Mikro",Pieņēmumi!$AF$31*AD480*0.5,
IF(AF480="Mazs",Pieņēmumi!$AF$31*AD480,
IF(AF480="Vidējs",Pieņēmumi!$AF$32*AD480,
IF(AF480="Liels",Pieņēmumi!$AF$34*AD480,
0))))</f>
        <v>0.42016806722689076</v>
      </c>
      <c r="AH480" s="9">
        <f>IF(AF480="Mikro",Pieņēmumi!$AF$31*AD480*0.5,0)</f>
        <v>0.42016806722689076</v>
      </c>
      <c r="AI480">
        <v>6</v>
      </c>
      <c r="AJ480">
        <v>1</v>
      </c>
      <c r="AK480" s="2">
        <f>AI480/AJ480</f>
        <v>6</v>
      </c>
      <c r="AL480" s="6">
        <f>ROUNDUP(IF($A480=1,AI480/Pieņēmumi!$AR$39,IF($A480=2,AI480/Pieņēmumi!$AR$40,IF($A480=3,AI480/Pieņēmumi!$AR$41,AI480/Pieņēmumi!$AR$42))),$AL$10)</f>
        <v>1</v>
      </c>
      <c r="AM480" s="6">
        <f t="shared" si="360"/>
        <v>6</v>
      </c>
      <c r="AN480" s="6" t="str">
        <f>IF(AND(AM480&gt;=0,AM480&lt;Pieņēmumi!$AR$46),0,
IF(AND(AM480&gt;= Pieņēmumi!$AR$46,AM480&lt;Pieņēmumi!$AR$47), "Mikro",
IF(AND(AM480&gt;=Pieņēmumi!$AR$47,AM480&lt;Pieņēmumi!$AR$48), "Mazs",
IF(AND(AM480&gt;=Pieņēmumi!$AR$48,AM480&lt;Pieņēmumi!$AR$49), "Vidējs","Liels"))))</f>
        <v>Mikro</v>
      </c>
      <c r="AO480" s="9">
        <f>IF(AN480="Mikro",Pieņēmumi!$AR$31*AL480*0.5,
IF(AN480="Mazs",Pieņēmumi!$AR$31*AL480,
IF(AN480="Vidējs",Pieņēmumi!$AR$32*AL480,
IF(AN480="Liels",Pieņēmumi!$AR$34*AL480,
0))))</f>
        <v>0.45129162776221604</v>
      </c>
      <c r="AP480" s="9">
        <f>IF(AN480="Mikro",Pieņēmumi!$AR$31*AL480*0.5,0)</f>
        <v>0.45129162776221604</v>
      </c>
      <c r="AQ480">
        <v>12</v>
      </c>
      <c r="AR480">
        <v>1</v>
      </c>
      <c r="AS480" s="2">
        <f>AQ480/AR480</f>
        <v>12</v>
      </c>
      <c r="AT480" s="6">
        <f>ROUNDUP(IF($A480=1,AQ480/Pieņēmumi!$BC$39,IF($A480=2,AQ480/Pieņēmumi!$BC$40,IF($A480=3,AQ480/Pieņēmumi!$BC$41,AQ480/Pieņēmumi!$BC$42))),$AT$10)</f>
        <v>1</v>
      </c>
      <c r="AU480" s="6">
        <f t="shared" si="361"/>
        <v>12</v>
      </c>
      <c r="AV480" s="6" t="str">
        <f>IF(AND(AU480&gt;=0,AU480&lt;Pieņēmumi!$BC$46),0,
IF(AND(AU480&gt;= Pieņēmumi!$BC$46,AU480&lt;Pieņēmumi!$BC$47), "Mikro",
IF(AND(AU480&gt;=Pieņēmumi!$BC$47,AU480&lt;Pieņēmumi!$BC$48), "Mazs",
IF(AND(AU480&gt;=Pieņēmumi!$BC$48,AU480&lt;Pieņēmumi!$BC$49), "Vidējs","Liels"))))</f>
        <v>Vidējs</v>
      </c>
      <c r="AW480" s="9">
        <f>IF(AV480="Mikro",Pieņēmumi!$BC$31*AT480*0.5,
IF(AV480="Mazs",Pieņēmumi!$BC$31*AT480,
IF(AV480="Vidējs",Pieņēmumi!$BC$32*AT480,
IF(AV480="Liels",Pieņēmumi!$BC$34*AT480,
0))))</f>
        <v>1.1627906976744187</v>
      </c>
      <c r="AX480" s="9">
        <f>IF(AV480="Mikro",Pieņēmumi!$BC$31*AT480*0.5,0)</f>
        <v>0</v>
      </c>
      <c r="AY480">
        <v>10</v>
      </c>
      <c r="AZ480">
        <v>1</v>
      </c>
      <c r="BA480" s="2">
        <f>AY480/AZ480</f>
        <v>10</v>
      </c>
      <c r="BB480" s="6">
        <f>ROUNDUP(IF($A480=1,AY480/Pieņēmumi!$BN$39,IF($A480=2,AY480/Pieņēmumi!$BN$40,IF($A480=3,AY480/Pieņēmumi!$BN$41,AY480/Pieņēmumi!$BN$42))),$BB$10)</f>
        <v>1</v>
      </c>
      <c r="BC480" s="6">
        <f t="shared" si="362"/>
        <v>10</v>
      </c>
      <c r="BD480" s="6" t="str">
        <f>IF(AND(BC480&gt;=0,BC480&lt;Pieņēmumi!$BN$46),0,
IF(AND(BC480&gt;= Pieņēmumi!$BN$46,BC480&lt;Pieņēmumi!$BN$47), "Mikro",
IF(AND(BC480&gt;=Pieņēmumi!$BN$47,BC480&lt;Pieņēmumi!$BN$48), "Mazs",
IF(AND(BC480&gt;=Pieņēmumi!$BN$48,BC480&lt;Pieņēmumi!$BN$49), "Vidējs","Liels"))))</f>
        <v>Mazs</v>
      </c>
      <c r="BE480" s="9">
        <f>IF(BD480="Mikro",Pieņēmumi!$BN$31*BB480*0.5,
IF(BD480="Mazs",Pieņēmumi!$BN$31*BB480,
IF(BD480="Vidējs",Pieņēmumi!$BN$32*BB480,
IF(BD480="Liels",Pieņēmumi!$BN$34*BB480,
0))))</f>
        <v>1.0270774976657331</v>
      </c>
      <c r="BF480" s="9">
        <f>IF(BD480="Mikro",Pieņēmumi!$BN$31*BB480*0.5,0)</f>
        <v>0</v>
      </c>
      <c r="BG480">
        <v>10</v>
      </c>
      <c r="BH480">
        <v>1</v>
      </c>
      <c r="BI480" s="2">
        <f>BG480/BH480</f>
        <v>10</v>
      </c>
      <c r="BJ480" s="6">
        <f>ROUNDUP(IF($A480=1,BG480/Pieņēmumi!$BY$39,IF($A480=2,BG480/Pieņēmumi!$BY$40,IF($A480=3,BG480/Pieņēmumi!$BY$41,BG480/Pieņēmumi!$BY$42))),$BJ$10)</f>
        <v>1</v>
      </c>
      <c r="BK480" s="6">
        <f t="shared" si="363"/>
        <v>10</v>
      </c>
      <c r="BL480" s="6" t="str">
        <f>IF(AND(BK480&gt;=0,BK480&lt;Pieņēmumi!$BY$46),0,
IF(AND(BK480&gt;= Pieņēmumi!$BY$46,BK480&lt;Pieņēmumi!$BY$47), "Mikro",
IF(AND(BK480&gt;=Pieņēmumi!$BY$47,BK480&lt;Pieņēmumi!$BY$48), "Mazs",
IF(AND(BK480&gt;=Pieņēmumi!$BY$48,BK480&lt;Pieņēmumi!$BY$49), "Vidējs","Liels"))))</f>
        <v>Mazs</v>
      </c>
      <c r="BM480" s="9">
        <f>IF(BL480="Mikro",Pieņēmumi!$BY$31*BJ480*0.5,
IF(BL480="Mazs",Pieņēmumi!$BY$31*BJ480,
IF(BL480="Vidējs",Pieņēmumi!$BY$32*BJ480,
IF(BL480="Liels",Pieņēmumi!$BY$34*BJ480,
0))))</f>
        <v>1.0893246187363834</v>
      </c>
      <c r="BN480" s="9">
        <f>IF(BL480="Mikro",Pieņēmumi!$BY$31*BJ480*0.5,0)</f>
        <v>0</v>
      </c>
      <c r="BO480">
        <v>11</v>
      </c>
      <c r="BP480">
        <v>1</v>
      </c>
      <c r="BQ480" s="2">
        <f>BO480/BP480</f>
        <v>11</v>
      </c>
      <c r="BR480" s="6">
        <f>ROUNDUP(IF($A480=1,BO480/Pieņēmumi!$CJ$39,IF($A480=2,BO480/Pieņēmumi!$CJ$40,IF($A480=3,BO480/Pieņēmumi!$CJ$41,BO480/Pieņēmumi!$CJ$42))),$BR$10)</f>
        <v>1</v>
      </c>
      <c r="BS480" s="6">
        <f t="shared" si="364"/>
        <v>11</v>
      </c>
      <c r="BT480" s="6" t="str">
        <f>IF(AND(BS480&gt;=0,BS480&lt;Pieņēmumi!$CJ$46),0,
IF(AND(BS480&gt;= Pieņēmumi!$CJ$46,BS480&lt;Pieņēmumi!$CJ$47), "Mikro",
IF(AND(BS480&gt;=Pieņēmumi!$CJ$47,BS480&lt;Pieņēmumi!$CJ$48), "Mazs",
IF(AND(BS480&gt;=Pieņēmumi!$CJ$48,BS480&lt;Pieņēmumi!$CJ$49), "Vidējs","Liels"))))</f>
        <v>Mazs</v>
      </c>
      <c r="BU480" s="9">
        <f>IF(BT480="Mikro",Pieņēmumi!$CJ$31*BR480*0.5,
IF(BT480="Mazs",Pieņēmumi!$CJ$31*BR480,
IF(BT480="Vidējs",Pieņēmumi!$CJ$32*BR480,
IF(BT480="Liels",Pieņēmumi!$CJ$34*BR480,
0))))</f>
        <v>1.0893246187363834</v>
      </c>
      <c r="BV480" s="9">
        <f>IF(BT480="Mikro",Pieņēmumi!$CJ$31*BR480*0.5,0)</f>
        <v>0</v>
      </c>
      <c r="BW480">
        <v>0</v>
      </c>
      <c r="BX480">
        <v>0</v>
      </c>
      <c r="BY480" s="2">
        <v>0</v>
      </c>
      <c r="BZ480" s="6">
        <f>ROUNDUP(IF($A480=1,BW480/Pieņēmumi!$CU$42,IF($A480=2,BW480/Pieņēmumi!$CU$43,IF($A480=3,BW480/Pieņēmumi!$CU$44,BW480/Pieņēmumi!$CU$45))),$CH$10)</f>
        <v>0</v>
      </c>
      <c r="CA480" s="6">
        <f t="shared" si="365"/>
        <v>0</v>
      </c>
      <c r="CB480" s="6">
        <f>IF(AND(CA480&gt;=0,CA480&lt;Pieņēmumi!$CU$49),0,
IF(AND(CA480&gt;=Pieņēmumi!$CU$49,CA480&lt;Pieņēmumi!$CU$50),"Mazs",
IF(AND(CA480&gt;=Pieņēmumi!$CU$50,CA480&lt;Pieņēmumi!$CU$51),"Vidējs","Liels")))</f>
        <v>0</v>
      </c>
      <c r="CC480" s="9">
        <f>IF(CB480="Mazs",Pieņēmumi!$CU$34*BZ480,IF(CB480="Vidējs",Pieņēmumi!$CU$35*BZ480,IF(CB480="Liels",Pieņēmumi!$CU$37*BZ480,0)))</f>
        <v>0</v>
      </c>
      <c r="CD480" s="9">
        <f>IF(CB480="Mazs",(Pieņēmumi!$CU$35-Pieņēmumi!$CU$34)*BZ480,0)</f>
        <v>0</v>
      </c>
      <c r="CE480">
        <v>0</v>
      </c>
      <c r="CF480">
        <v>0</v>
      </c>
      <c r="CG480" s="2">
        <v>0</v>
      </c>
      <c r="CH480" s="6">
        <f>ROUNDUP(IF($A480=1,CE480/Pieņēmumi!$DE$42,IF($A480=2,CE480/Pieņēmumi!$DE$43,IF($A480=3,CE480/Pieņēmumi!$DE$44,CE480/Pieņēmumi!$DE$45))),$CH$10)</f>
        <v>0</v>
      </c>
      <c r="CI480" s="6">
        <f t="shared" si="366"/>
        <v>0</v>
      </c>
      <c r="CJ480" s="6">
        <f>IF(AND(CI480&gt;=0,CI480&lt;Pieņēmumi!$DE$49),0,
IF(AND(CI480&gt;=Pieņēmumi!$DE$49,CI480&lt;Pieņēmumi!$DE$50),"Mazs",
IF(AND(CI480&gt;=Pieņēmumi!$DE$50,CI480&lt;Pieņēmumi!$DE$51),"Vidējs","Liels")))</f>
        <v>0</v>
      </c>
      <c r="CK480" s="9">
        <f>IF(CJ480="Mazs",Pieņēmumi!$DE$34*CH480,IF(CJ480="Vidējs",Pieņēmumi!$DE$35*CH480,IF(CJ480="Liels",Pieņēmumi!$DE$37*CH480,0)))</f>
        <v>0</v>
      </c>
      <c r="CL480" s="9">
        <f>IF(CJ480="Mazs",(Pieņēmumi!$DE$35-Pieņēmumi!$DE$34)*CH480,0)</f>
        <v>0</v>
      </c>
      <c r="CM480">
        <v>0</v>
      </c>
      <c r="CN480">
        <v>0</v>
      </c>
      <c r="CO480" s="2">
        <v>0</v>
      </c>
      <c r="CP480" s="6">
        <f>ROUNDUP(IF($A480=1,CM480/Pieņēmumi!$DO$42,IF($A480=2,CM480/Pieņēmumi!$DO$43,IF($A480=3,CM480/Pieņēmumi!$DO$44,CM480/Pieņēmumi!$DO$45))),$CP$10)</f>
        <v>0</v>
      </c>
      <c r="CQ480" s="6">
        <f t="shared" si="367"/>
        <v>0</v>
      </c>
      <c r="CR480" s="6">
        <f>IF(AND(CQ480&gt;=0,CQ480&lt;Pieņēmumi!$DO$49),0,
IF(AND(CQ480&gt;=Pieņēmumi!$DO$49,CQ480&lt;Pieņēmumi!$DO$50),"Mazs",
IF(AND(CQ480&gt;=Pieņēmumi!$DO$50,CQ480&lt;Pieņēmumi!$DO$51),"Vidējs","Liels")))</f>
        <v>0</v>
      </c>
      <c r="CS480" s="9">
        <f>IF(CR480="Mazs",Pieņēmumi!$DO$34*CP480,IF(CR480="Vidējs",Pieņēmumi!$DO$35*CP480,IF(CR480="Liels",Pieņēmumi!$DO$37*CP480,0)))</f>
        <v>0</v>
      </c>
      <c r="CT480" s="9">
        <f>IF(CR480="Mazs",(Pieņēmumi!$DO$35-Pieņēmumi!$DO$34)*CP480,0)</f>
        <v>0</v>
      </c>
      <c r="CU480" s="6">
        <f t="shared" si="368"/>
        <v>76</v>
      </c>
      <c r="CV480" s="6">
        <f t="shared" si="369"/>
        <v>9</v>
      </c>
      <c r="CW480" s="2">
        <f t="shared" si="370"/>
        <v>8.4444444444444446</v>
      </c>
      <c r="CX480" t="str">
        <f t="shared" si="371"/>
        <v>Mazā</v>
      </c>
    </row>
    <row r="481" spans="1:102" x14ac:dyDescent="0.25">
      <c r="A481" s="5">
        <v>3</v>
      </c>
      <c r="B481" s="23">
        <v>0.18550403361969892</v>
      </c>
      <c r="C481">
        <v>6</v>
      </c>
      <c r="D481">
        <v>1</v>
      </c>
      <c r="E481" s="2">
        <f>C481/D481</f>
        <v>6</v>
      </c>
      <c r="F481" s="6">
        <f>ROUNDUP(IF($A481=1,C481/Pieņēmumi!$B$39,IF($A481=2,C481/Pieņēmumi!$B$40,IF($A481=3,C481/Pieņēmumi!$B$41,C481/Pieņēmumi!$B$42))),$F$10)</f>
        <v>1</v>
      </c>
      <c r="G481" s="6">
        <f t="shared" si="355"/>
        <v>6</v>
      </c>
      <c r="H481" s="6" t="str">
        <f>IF(AND(G481&gt;=0,G481&lt;Pieņēmumi!$B$46),0,
IF(AND(G481&gt;= Pieņēmumi!$B$46,G481&lt;Pieņēmumi!$B$47), "Mikro",
IF(AND(G481&gt;=Pieņēmumi!$B$47,G481&lt;Pieņēmumi!$B$48), "Mazs",
IF(AND(G481&gt;=Pieņēmumi!$B$48,G481&lt;Pieņēmumi!$B$49), "Vidējs","Liels"))))</f>
        <v>Mikro</v>
      </c>
      <c r="I481" s="9">
        <f>IF(H481="Mikro",Pieņēmumi!$B$31*F481*0.5,
IF(H481="Mazs",Pieņēmumi!$B$31*F481,
IF(H481="Vidējs",Pieņēmumi!$B$32*F481,
IF(H481="Liels",Pieņēmumi!$B$34*F481,
0))))</f>
        <v>0.35792094615624032</v>
      </c>
      <c r="J481" s="9">
        <f>IF(H481="Mikro",Pieņēmumi!$B$31*F481*0.5,0)</f>
        <v>0.35792094615624032</v>
      </c>
      <c r="K481">
        <v>9</v>
      </c>
      <c r="L481">
        <v>1</v>
      </c>
      <c r="M481" s="2">
        <f>K481/L481</f>
        <v>9</v>
      </c>
      <c r="N481" s="6">
        <f>ROUNDUP(IF($A481=1,K481/Pieņēmumi!$L$39,IF($A481=2,K481/Pieņēmumi!$L$40,IF($A481=3,K481/Pieņēmumi!$L$41,K481/Pieņēmumi!$L$42))),$N$10)</f>
        <v>1</v>
      </c>
      <c r="O481" s="6">
        <f t="shared" si="356"/>
        <v>9</v>
      </c>
      <c r="P481" s="6" t="str">
        <f>IF(AND(O481&gt;=0,O481&lt;Pieņēmumi!$L$46),0,
IF(AND(O481&gt;= Pieņēmumi!$L$46,O481&lt;Pieņēmumi!$L$47), "Mikro",
IF(AND(O481&gt;=Pieņēmumi!$L$47,O481&lt;Pieņēmumi!$L$48), "Mazs",
IF(AND(O481&gt;=Pieņēmumi!$L$48,O481&lt;Pieņēmumi!$L$49), "Vidējs","Liels"))))</f>
        <v>Mazs</v>
      </c>
      <c r="Q481" s="9">
        <f>IF(P481="Mikro",Pieņēmumi!$L$31*N481*0.5,
IF(P481="Mazs",Pieņēmumi!$L$31*N481,
IF(P481="Vidējs",Pieņēmumi!$L$32*N481,
IF(P481="Liels",Pieņēmumi!$L$34*N481,
0))))</f>
        <v>0.7469654528478058</v>
      </c>
      <c r="R481" s="9">
        <f>IF(P481="Mikro",Pieņēmumi!$L$31*N481*0.5,0)</f>
        <v>0</v>
      </c>
      <c r="S481">
        <v>9</v>
      </c>
      <c r="T481">
        <v>1</v>
      </c>
      <c r="U481" s="2">
        <f>S481/T481</f>
        <v>9</v>
      </c>
      <c r="V481" s="6">
        <f>ROUNDUP(IF($A481=1,S481/Pieņēmumi!$V$39,IF($A481=2,S481/Pieņēmumi!$V$40,IF($A481=3,S481/Pieņēmumi!$V$41,S481/Pieņēmumi!$V$42))),$V$10)</f>
        <v>1</v>
      </c>
      <c r="W481" s="6">
        <f t="shared" si="357"/>
        <v>9</v>
      </c>
      <c r="X481" s="6" t="str">
        <f>IF(AND(W481&gt;=0,W481&lt;Pieņēmumi!$V$46),0,
IF(AND(W481&gt;= Pieņēmumi!$V$46,W481&lt;Pieņēmumi!$V$47), "Mikro",
IF(AND(W481&gt;=Pieņēmumi!$V$47,W481&lt;Pieņēmumi!$V$48), "Mazs",
IF(AND(W481&gt;=Pieņēmumi!$V$48,W481&lt;Pieņēmumi!$V$49), "Vidējs","Liels"))))</f>
        <v>Mazs</v>
      </c>
      <c r="Y481" s="9">
        <f>IF(X481="Mikro",Pieņēmumi!$V$31*V481*0.5,
IF(X481="Mazs",Pieņēmumi!$V$31*V481,
IF(X481="Vidējs",Pieņēmumi!$V$32*V481,
IF(X481="Liels",Pieņēmumi!$V$34*V481,
0))))</f>
        <v>0.77808901338313108</v>
      </c>
      <c r="Z481" s="9">
        <f>IF(X481="Mikro",Pieņēmumi!$V$31*V481*0.5,0)</f>
        <v>0</v>
      </c>
      <c r="AA481">
        <v>7</v>
      </c>
      <c r="AB481">
        <v>2</v>
      </c>
      <c r="AC481" s="2">
        <f>AA481/AB481</f>
        <v>3.5</v>
      </c>
      <c r="AD481" s="6">
        <f>ROUNDUP(IF($A481=1,AA481/Pieņēmumi!$AF$39,IF($A481=2,AA481/Pieņēmumi!$AF$40,IF($A481=3,AA481/Pieņēmumi!$AF$41,AA481/Pieņēmumi!$AF$42))),$AD$10)</f>
        <v>1</v>
      </c>
      <c r="AE481" s="6">
        <f t="shared" si="359"/>
        <v>7</v>
      </c>
      <c r="AF481" s="6" t="str">
        <f>IF(AND(AE481&gt;=0,AE481&lt;Pieņēmumi!$AF$46),0,
IF(AND(AE481&gt;= Pieņēmumi!$AF$46,AE481&lt;Pieņēmumi!$AF$47), "Mikro",
IF(AND(AE481&gt;=Pieņēmumi!$AF$47,AE481&lt;Pieņēmumi!$AF$48), "Mazs",
IF(AND(AE481&gt;=Pieņēmumi!$AF$48,AE481&lt;Pieņēmumi!$AF$49), "Vidējs","Liels"))))</f>
        <v>Mikro</v>
      </c>
      <c r="AG481" s="9">
        <f>IF(AF481="Mikro",Pieņēmumi!$AF$31*AD481*0.5,
IF(AF481="Mazs",Pieņēmumi!$AF$31*AD481,
IF(AF481="Vidējs",Pieņēmumi!$AF$32*AD481,
IF(AF481="Liels",Pieņēmumi!$AF$34*AD481,
0))))</f>
        <v>0.42016806722689076</v>
      </c>
      <c r="AH481" s="9">
        <f>IF(AF481="Mikro",Pieņēmumi!$AF$31*AD481*0.5,0)</f>
        <v>0.42016806722689076</v>
      </c>
      <c r="AI481">
        <v>6</v>
      </c>
      <c r="AJ481">
        <v>1</v>
      </c>
      <c r="AK481" s="2">
        <f>AI481/AJ481</f>
        <v>6</v>
      </c>
      <c r="AL481" s="6">
        <f>ROUNDUP(IF($A481=1,AI481/Pieņēmumi!$AR$39,IF($A481=2,AI481/Pieņēmumi!$AR$40,IF($A481=3,AI481/Pieņēmumi!$AR$41,AI481/Pieņēmumi!$AR$42))),$AL$10)</f>
        <v>1</v>
      </c>
      <c r="AM481" s="6">
        <f t="shared" si="360"/>
        <v>6</v>
      </c>
      <c r="AN481" s="6" t="str">
        <f>IF(AND(AM481&gt;=0,AM481&lt;Pieņēmumi!$AR$46),0,
IF(AND(AM481&gt;= Pieņēmumi!$AR$46,AM481&lt;Pieņēmumi!$AR$47), "Mikro",
IF(AND(AM481&gt;=Pieņēmumi!$AR$47,AM481&lt;Pieņēmumi!$AR$48), "Mazs",
IF(AND(AM481&gt;=Pieņēmumi!$AR$48,AM481&lt;Pieņēmumi!$AR$49), "Vidējs","Liels"))))</f>
        <v>Mikro</v>
      </c>
      <c r="AO481" s="9">
        <f>IF(AN481="Mikro",Pieņēmumi!$AR$31*AL481*0.5,
IF(AN481="Mazs",Pieņēmumi!$AR$31*AL481,
IF(AN481="Vidējs",Pieņēmumi!$AR$32*AL481,
IF(AN481="Liels",Pieņēmumi!$AR$34*AL481,
0))))</f>
        <v>0.45129162776221604</v>
      </c>
      <c r="AP481" s="9">
        <f>IF(AN481="Mikro",Pieņēmumi!$AR$31*AL481*0.5,0)</f>
        <v>0.45129162776221604</v>
      </c>
      <c r="AQ481">
        <v>9</v>
      </c>
      <c r="AR481">
        <v>2</v>
      </c>
      <c r="AS481" s="2">
        <f>AQ481/AR481</f>
        <v>4.5</v>
      </c>
      <c r="AT481" s="6">
        <f>ROUNDUP(IF($A481=1,AQ481/Pieņēmumi!$BC$39,IF($A481=2,AQ481/Pieņēmumi!$BC$40,IF($A481=3,AQ481/Pieņēmumi!$BC$41,AQ481/Pieņēmumi!$BC$42))),$AT$10)</f>
        <v>1</v>
      </c>
      <c r="AU481" s="6">
        <f t="shared" si="361"/>
        <v>9</v>
      </c>
      <c r="AV481" s="6" t="str">
        <f>IF(AND(AU481&gt;=0,AU481&lt;Pieņēmumi!$BC$46),0,
IF(AND(AU481&gt;= Pieņēmumi!$BC$46,AU481&lt;Pieņēmumi!$BC$47), "Mikro",
IF(AND(AU481&gt;=Pieņēmumi!$BC$47,AU481&lt;Pieņēmumi!$BC$48), "Mazs",
IF(AND(AU481&gt;=Pieņēmumi!$BC$48,AU481&lt;Pieņēmumi!$BC$49), "Vidējs","Liels"))))</f>
        <v>Mazs</v>
      </c>
      <c r="AW481" s="9">
        <f>IF(AV481="Mikro",Pieņēmumi!$BC$31*AT481*0.5,
IF(AV481="Mazs",Pieņēmumi!$BC$31*AT481,
IF(AV481="Vidējs",Pieņēmumi!$BC$32*AT481,
IF(AV481="Liels",Pieņēmumi!$BC$34*AT481,
0))))</f>
        <v>0.96483037659508253</v>
      </c>
      <c r="AX481" s="9">
        <f>IF(AV481="Mikro",Pieņēmumi!$BC$31*AT481*0.5,0)</f>
        <v>0</v>
      </c>
      <c r="AY481">
        <v>0</v>
      </c>
      <c r="AZ481">
        <v>0</v>
      </c>
      <c r="BA481" s="2">
        <v>0</v>
      </c>
      <c r="BB481" s="6">
        <f>ROUNDUP(IF($A481=1,AY481/Pieņēmumi!$BN$39,IF($A481=2,AY481/Pieņēmumi!$BN$40,IF($A481=3,AY481/Pieņēmumi!$BN$41,AY481/Pieņēmumi!$BN$42))),$BB$10)</f>
        <v>0</v>
      </c>
      <c r="BC481" s="6">
        <f t="shared" si="362"/>
        <v>0</v>
      </c>
      <c r="BD481" s="6">
        <f>IF(AND(BC481&gt;=0,BC481&lt;Pieņēmumi!$BN$46),0,
IF(AND(BC481&gt;= Pieņēmumi!$BN$46,BC481&lt;Pieņēmumi!$BN$47), "Mikro",
IF(AND(BC481&gt;=Pieņēmumi!$BN$47,BC481&lt;Pieņēmumi!$BN$48), "Mazs",
IF(AND(BC481&gt;=Pieņēmumi!$BN$48,BC481&lt;Pieņēmumi!$BN$49), "Vidējs","Liels"))))</f>
        <v>0</v>
      </c>
      <c r="BE481" s="9">
        <f>IF(BD481="Mikro",Pieņēmumi!$BN$31*BB481*0.5,
IF(BD481="Mazs",Pieņēmumi!$BN$31*BB481,
IF(BD481="Vidējs",Pieņēmumi!$BN$32*BB481,
IF(BD481="Liels",Pieņēmumi!$BN$34*BB481,
0))))</f>
        <v>0</v>
      </c>
      <c r="BF481" s="9">
        <f>IF(BD481="Mikro",Pieņēmumi!$BN$31*BB481*0.5,0)</f>
        <v>0</v>
      </c>
      <c r="BG481">
        <v>0</v>
      </c>
      <c r="BH481">
        <v>0</v>
      </c>
      <c r="BI481" s="2">
        <v>0</v>
      </c>
      <c r="BJ481" s="6">
        <f>ROUNDUP(IF($A481=1,BG481/Pieņēmumi!$BY$39,IF($A481=2,BG481/Pieņēmumi!$BY$40,IF($A481=3,BG481/Pieņēmumi!$BY$41,BG481/Pieņēmumi!$BY$42))),$BJ$10)</f>
        <v>0</v>
      </c>
      <c r="BK481" s="6">
        <f t="shared" si="363"/>
        <v>0</v>
      </c>
      <c r="BL481" s="6">
        <f>IF(AND(BK481&gt;=0,BK481&lt;Pieņēmumi!$BY$46),0,
IF(AND(BK481&gt;= Pieņēmumi!$BY$46,BK481&lt;Pieņēmumi!$BY$47), "Mikro",
IF(AND(BK481&gt;=Pieņēmumi!$BY$47,BK481&lt;Pieņēmumi!$BY$48), "Mazs",
IF(AND(BK481&gt;=Pieņēmumi!$BY$48,BK481&lt;Pieņēmumi!$BY$49), "Vidējs","Liels"))))</f>
        <v>0</v>
      </c>
      <c r="BM481" s="9">
        <f>IF(BL481="Mikro",Pieņēmumi!$BY$31*BJ481*0.5,
IF(BL481="Mazs",Pieņēmumi!$BY$31*BJ481,
IF(BL481="Vidējs",Pieņēmumi!$BY$32*BJ481,
IF(BL481="Liels",Pieņēmumi!$BY$34*BJ481,
0))))</f>
        <v>0</v>
      </c>
      <c r="BN481" s="9">
        <f>IF(BL481="Mikro",Pieņēmumi!$BY$31*BJ481*0.5,0)</f>
        <v>0</v>
      </c>
      <c r="BO481">
        <v>0</v>
      </c>
      <c r="BP481">
        <v>0</v>
      </c>
      <c r="BQ481" s="2">
        <v>0</v>
      </c>
      <c r="BR481" s="6">
        <f>ROUNDUP(IF($A481=1,BO481/Pieņēmumi!$CJ$39,IF($A481=2,BO481/Pieņēmumi!$CJ$40,IF($A481=3,BO481/Pieņēmumi!$CJ$41,BO481/Pieņēmumi!$CJ$42))),$BR$10)</f>
        <v>0</v>
      </c>
      <c r="BS481" s="6">
        <f t="shared" si="364"/>
        <v>0</v>
      </c>
      <c r="BT481" s="6">
        <f>IF(AND(BS481&gt;=0,BS481&lt;Pieņēmumi!$CJ$46),0,
IF(AND(BS481&gt;= Pieņēmumi!$CJ$46,BS481&lt;Pieņēmumi!$CJ$47), "Mikro",
IF(AND(BS481&gt;=Pieņēmumi!$CJ$47,BS481&lt;Pieņēmumi!$CJ$48), "Mazs",
IF(AND(BS481&gt;=Pieņēmumi!$CJ$48,BS481&lt;Pieņēmumi!$CJ$49), "Vidējs","Liels"))))</f>
        <v>0</v>
      </c>
      <c r="BU481" s="9">
        <f>IF(BT481="Mikro",Pieņēmumi!$CJ$31*BR481*0.5,
IF(BT481="Mazs",Pieņēmumi!$CJ$31*BR481,
IF(BT481="Vidējs",Pieņēmumi!$CJ$32*BR481,
IF(BT481="Liels",Pieņēmumi!$CJ$34*BR481,
0))))</f>
        <v>0</v>
      </c>
      <c r="BV481" s="9">
        <f>IF(BT481="Mikro",Pieņēmumi!$CJ$31*BR481*0.5,0)</f>
        <v>0</v>
      </c>
      <c r="BW481">
        <v>0</v>
      </c>
      <c r="BX481">
        <v>0</v>
      </c>
      <c r="BY481" s="2">
        <v>0</v>
      </c>
      <c r="BZ481" s="6">
        <f>ROUNDUP(IF($A481=1,BW481/Pieņēmumi!$CU$42,IF($A481=2,BW481/Pieņēmumi!$CU$43,IF($A481=3,BW481/Pieņēmumi!$CU$44,BW481/Pieņēmumi!$CU$45))),$CH$10)</f>
        <v>0</v>
      </c>
      <c r="CA481" s="6">
        <f t="shared" si="365"/>
        <v>0</v>
      </c>
      <c r="CB481" s="6">
        <f>IF(AND(CA481&gt;=0,CA481&lt;Pieņēmumi!$CU$49),0,
IF(AND(CA481&gt;=Pieņēmumi!$CU$49,CA481&lt;Pieņēmumi!$CU$50),"Mazs",
IF(AND(CA481&gt;=Pieņēmumi!$CU$50,CA481&lt;Pieņēmumi!$CU$51),"Vidējs","Liels")))</f>
        <v>0</v>
      </c>
      <c r="CC481" s="9">
        <f>IF(CB481="Mazs",Pieņēmumi!$CU$34*BZ481,IF(CB481="Vidējs",Pieņēmumi!$CU$35*BZ481,IF(CB481="Liels",Pieņēmumi!$CU$37*BZ481,0)))</f>
        <v>0</v>
      </c>
      <c r="CD481" s="9">
        <f>IF(CB481="Mazs",(Pieņēmumi!$CU$35-Pieņēmumi!$CU$34)*BZ481,0)</f>
        <v>0</v>
      </c>
      <c r="CE481">
        <v>0</v>
      </c>
      <c r="CF481">
        <v>0</v>
      </c>
      <c r="CG481" s="2">
        <v>0</v>
      </c>
      <c r="CH481" s="6">
        <f>ROUNDUP(IF($A481=1,CE481/Pieņēmumi!$DE$42,IF($A481=2,CE481/Pieņēmumi!$DE$43,IF($A481=3,CE481/Pieņēmumi!$DE$44,CE481/Pieņēmumi!$DE$45))),$CH$10)</f>
        <v>0</v>
      </c>
      <c r="CI481" s="6">
        <f t="shared" si="366"/>
        <v>0</v>
      </c>
      <c r="CJ481" s="6">
        <f>IF(AND(CI481&gt;=0,CI481&lt;Pieņēmumi!$DE$49),0,
IF(AND(CI481&gt;=Pieņēmumi!$DE$49,CI481&lt;Pieņēmumi!$DE$50),"Mazs",
IF(AND(CI481&gt;=Pieņēmumi!$DE$50,CI481&lt;Pieņēmumi!$DE$51),"Vidējs","Liels")))</f>
        <v>0</v>
      </c>
      <c r="CK481" s="9">
        <f>IF(CJ481="Mazs",Pieņēmumi!$DE$34*CH481,IF(CJ481="Vidējs",Pieņēmumi!$DE$35*CH481,IF(CJ481="Liels",Pieņēmumi!$DE$37*CH481,0)))</f>
        <v>0</v>
      </c>
      <c r="CL481" s="9">
        <f>IF(CJ481="Mazs",(Pieņēmumi!$DE$35-Pieņēmumi!$DE$34)*CH481,0)</f>
        <v>0</v>
      </c>
      <c r="CM481">
        <v>0</v>
      </c>
      <c r="CN481">
        <v>0</v>
      </c>
      <c r="CO481" s="2">
        <v>0</v>
      </c>
      <c r="CP481" s="6">
        <f>ROUNDUP(IF($A481=1,CM481/Pieņēmumi!$DO$42,IF($A481=2,CM481/Pieņēmumi!$DO$43,IF($A481=3,CM481/Pieņēmumi!$DO$44,CM481/Pieņēmumi!$DO$45))),$CP$10)</f>
        <v>0</v>
      </c>
      <c r="CQ481" s="6">
        <f t="shared" si="367"/>
        <v>0</v>
      </c>
      <c r="CR481" s="6">
        <f>IF(AND(CQ481&gt;=0,CQ481&lt;Pieņēmumi!$DO$49),0,
IF(AND(CQ481&gt;=Pieņēmumi!$DO$49,CQ481&lt;Pieņēmumi!$DO$50),"Mazs",
IF(AND(CQ481&gt;=Pieņēmumi!$DO$50,CQ481&lt;Pieņēmumi!$DO$51),"Vidējs","Liels")))</f>
        <v>0</v>
      </c>
      <c r="CS481" s="9">
        <f>IF(CR481="Mazs",Pieņēmumi!$DO$34*CP481,IF(CR481="Vidējs",Pieņēmumi!$DO$35*CP481,IF(CR481="Liels",Pieņēmumi!$DO$37*CP481,0)))</f>
        <v>0</v>
      </c>
      <c r="CT481" s="9">
        <f>IF(CR481="Mazs",(Pieņēmumi!$DO$35-Pieņēmumi!$DO$34)*CP481,0)</f>
        <v>0</v>
      </c>
      <c r="CU481" s="6">
        <f t="shared" si="368"/>
        <v>46</v>
      </c>
      <c r="CV481" s="6">
        <f t="shared" si="369"/>
        <v>8</v>
      </c>
      <c r="CW481" s="2">
        <f t="shared" si="370"/>
        <v>5.75</v>
      </c>
      <c r="CX481" t="str">
        <f t="shared" si="371"/>
        <v>Mazā</v>
      </c>
    </row>
    <row r="482" spans="1:102" x14ac:dyDescent="0.25">
      <c r="A482" s="5">
        <v>1</v>
      </c>
      <c r="B482" s="23">
        <v>0.18202544774186624</v>
      </c>
      <c r="C482">
        <v>0</v>
      </c>
      <c r="D482">
        <v>0</v>
      </c>
      <c r="E482" s="2">
        <v>0</v>
      </c>
      <c r="F482" s="6">
        <f>ROUNDUP(IF($A482=1,C482/Pieņēmumi!$B$39,IF($A482=2,C482/Pieņēmumi!$B$40,IF($A482=3,C482/Pieņēmumi!$B$41,C482/Pieņēmumi!$B$42))),$F$10)</f>
        <v>0</v>
      </c>
      <c r="G482" s="6">
        <f t="shared" si="355"/>
        <v>0</v>
      </c>
      <c r="H482" s="6">
        <f>IF(AND(G482&gt;=0,G482&lt;Pieņēmumi!$B$46),0,
IF(AND(G482&gt;= Pieņēmumi!$B$46,G482&lt;Pieņēmumi!$B$47), "Mikro",
IF(AND(G482&gt;=Pieņēmumi!$B$47,G482&lt;Pieņēmumi!$B$48), "Mazs",
IF(AND(G482&gt;=Pieņēmumi!$B$48,G482&lt;Pieņēmumi!$B$49), "Vidējs","Liels"))))</f>
        <v>0</v>
      </c>
      <c r="I482" s="9">
        <f>IF(H482="Mikro",Pieņēmumi!$B$31*F482*0.5,
IF(H482="Mazs",Pieņēmumi!$B$31*F482,
IF(H482="Vidējs",Pieņēmumi!$B$32*F482,
IF(H482="Liels",Pieņēmumi!$B$34*F482,
0))))</f>
        <v>0</v>
      </c>
      <c r="J482" s="9">
        <f>IF(H482="Mikro",Pieņēmumi!$B$31*F482*0.5,0)</f>
        <v>0</v>
      </c>
      <c r="K482">
        <v>0</v>
      </c>
      <c r="L482">
        <v>0</v>
      </c>
      <c r="M482" s="2">
        <v>0</v>
      </c>
      <c r="N482" s="6">
        <f>ROUNDUP(IF($A482=1,K482/Pieņēmumi!$L$39,IF($A482=2,K482/Pieņēmumi!$L$40,IF($A482=3,K482/Pieņēmumi!$L$41,K482/Pieņēmumi!$L$42))),$N$10)</f>
        <v>0</v>
      </c>
      <c r="O482" s="6">
        <f t="shared" si="356"/>
        <v>0</v>
      </c>
      <c r="P482" s="6">
        <f>IF(AND(O482&gt;=0,O482&lt;Pieņēmumi!$L$46),0,
IF(AND(O482&gt;= Pieņēmumi!$L$46,O482&lt;Pieņēmumi!$L$47), "Mikro",
IF(AND(O482&gt;=Pieņēmumi!$L$47,O482&lt;Pieņēmumi!$L$48), "Mazs",
IF(AND(O482&gt;=Pieņēmumi!$L$48,O482&lt;Pieņēmumi!$L$49), "Vidējs","Liels"))))</f>
        <v>0</v>
      </c>
      <c r="Q482" s="9">
        <f>IF(P482="Mikro",Pieņēmumi!$L$31*N482*0.5,
IF(P482="Mazs",Pieņēmumi!$L$31*N482,
IF(P482="Vidējs",Pieņēmumi!$L$32*N482,
IF(P482="Liels",Pieņēmumi!$L$34*N482,
0))))</f>
        <v>0</v>
      </c>
      <c r="R482" s="9">
        <f>IF(P482="Mikro",Pieņēmumi!$L$31*N482*0.5,0)</f>
        <v>0</v>
      </c>
      <c r="S482">
        <v>0</v>
      </c>
      <c r="T482">
        <v>0</v>
      </c>
      <c r="U482" s="2">
        <v>0</v>
      </c>
      <c r="V482" s="6">
        <f>ROUNDUP(IF($A482=1,S482/Pieņēmumi!$V$39,IF($A482=2,S482/Pieņēmumi!$V$40,IF($A482=3,S482/Pieņēmumi!$V$41,S482/Pieņēmumi!$V$42))),$V$10)</f>
        <v>0</v>
      </c>
      <c r="W482" s="6">
        <f t="shared" si="357"/>
        <v>0</v>
      </c>
      <c r="X482" s="6">
        <f>IF(AND(W482&gt;=0,W482&lt;Pieņēmumi!$V$46),0,
IF(AND(W482&gt;= Pieņēmumi!$V$46,W482&lt;Pieņēmumi!$V$47), "Mikro",
IF(AND(W482&gt;=Pieņēmumi!$V$47,W482&lt;Pieņēmumi!$V$48), "Mazs",
IF(AND(W482&gt;=Pieņēmumi!$V$48,W482&lt;Pieņēmumi!$V$49), "Vidējs","Liels"))))</f>
        <v>0</v>
      </c>
      <c r="Y482" s="9">
        <f>IF(X482="Mikro",Pieņēmumi!$V$31*V482*0.5,
IF(X482="Mazs",Pieņēmumi!$V$31*V482,
IF(X482="Vidējs",Pieņēmumi!$V$32*V482,
IF(X482="Liels",Pieņēmumi!$V$34*V482,
0))))</f>
        <v>0</v>
      </c>
      <c r="Z482" s="9">
        <f>IF(X482="Mikro",Pieņēmumi!$V$31*V482*0.5,0)</f>
        <v>0</v>
      </c>
      <c r="AA482">
        <v>0</v>
      </c>
      <c r="AB482">
        <v>0</v>
      </c>
      <c r="AC482" s="2">
        <v>0</v>
      </c>
      <c r="AD482" s="6">
        <f>ROUNDUP(IF($A482=1,AA482/Pieņēmumi!$AF$39,IF($A482=2,AA482/Pieņēmumi!$AF$40,IF($A482=3,AA482/Pieņēmumi!$AF$41,AA482/Pieņēmumi!$AF$42))),$AD$10)</f>
        <v>0</v>
      </c>
      <c r="AE482" s="6">
        <f t="shared" si="359"/>
        <v>0</v>
      </c>
      <c r="AF482" s="6">
        <f>IF(AND(AE482&gt;=0,AE482&lt;Pieņēmumi!$AF$46),0,
IF(AND(AE482&gt;= Pieņēmumi!$AF$46,AE482&lt;Pieņēmumi!$AF$47), "Mikro",
IF(AND(AE482&gt;=Pieņēmumi!$AF$47,AE482&lt;Pieņēmumi!$AF$48), "Mazs",
IF(AND(AE482&gt;=Pieņēmumi!$AF$48,AE482&lt;Pieņēmumi!$AF$49), "Vidējs","Liels"))))</f>
        <v>0</v>
      </c>
      <c r="AG482" s="9">
        <f>IF(AF482="Mikro",Pieņēmumi!$AF$31*AD482*0.5,
IF(AF482="Mazs",Pieņēmumi!$AF$31*AD482,
IF(AF482="Vidējs",Pieņēmumi!$AF$32*AD482,
IF(AF482="Liels",Pieņēmumi!$AF$34*AD482,
0))))</f>
        <v>0</v>
      </c>
      <c r="AH482" s="9">
        <f>IF(AF482="Mikro",Pieņēmumi!$AF$31*AD482*0.5,0)</f>
        <v>0</v>
      </c>
      <c r="AI482">
        <v>0</v>
      </c>
      <c r="AJ482">
        <v>0</v>
      </c>
      <c r="AK482" s="2">
        <v>0</v>
      </c>
      <c r="AL482" s="6">
        <f>ROUNDUP(IF($A482=1,AI482/Pieņēmumi!$AR$39,IF($A482=2,AI482/Pieņēmumi!$AR$40,IF($A482=3,AI482/Pieņēmumi!$AR$41,AI482/Pieņēmumi!$AR$42))),$AL$10)</f>
        <v>0</v>
      </c>
      <c r="AM482" s="6">
        <f t="shared" si="360"/>
        <v>0</v>
      </c>
      <c r="AN482" s="6">
        <f>IF(AND(AM482&gt;=0,AM482&lt;Pieņēmumi!$AR$46),0,
IF(AND(AM482&gt;= Pieņēmumi!$AR$46,AM482&lt;Pieņēmumi!$AR$47), "Mikro",
IF(AND(AM482&gt;=Pieņēmumi!$AR$47,AM482&lt;Pieņēmumi!$AR$48), "Mazs",
IF(AND(AM482&gt;=Pieņēmumi!$AR$48,AM482&lt;Pieņēmumi!$AR$49), "Vidējs","Liels"))))</f>
        <v>0</v>
      </c>
      <c r="AO482" s="9">
        <f>IF(AN482="Mikro",Pieņēmumi!$AR$31*AL482*0.5,
IF(AN482="Mazs",Pieņēmumi!$AR$31*AL482,
IF(AN482="Vidējs",Pieņēmumi!$AR$32*AL482,
IF(AN482="Liels",Pieņēmumi!$AR$34*AL482,
0))))</f>
        <v>0</v>
      </c>
      <c r="AP482" s="9">
        <f>IF(AN482="Mikro",Pieņēmumi!$AR$31*AL482*0.5,0)</f>
        <v>0</v>
      </c>
      <c r="AQ482">
        <v>0</v>
      </c>
      <c r="AR482">
        <v>0</v>
      </c>
      <c r="AS482" s="2">
        <v>0</v>
      </c>
      <c r="AT482" s="6">
        <f>ROUNDUP(IF($A482=1,AQ482/Pieņēmumi!$BC$39,IF($A482=2,AQ482/Pieņēmumi!$BC$40,IF($A482=3,AQ482/Pieņēmumi!$BC$41,AQ482/Pieņēmumi!$BC$42))),$AT$10)</f>
        <v>0</v>
      </c>
      <c r="AU482" s="6">
        <f t="shared" si="361"/>
        <v>0</v>
      </c>
      <c r="AV482" s="6">
        <f>IF(AND(AU482&gt;=0,AU482&lt;Pieņēmumi!$BC$46),0,
IF(AND(AU482&gt;= Pieņēmumi!$BC$46,AU482&lt;Pieņēmumi!$BC$47), "Mikro",
IF(AND(AU482&gt;=Pieņēmumi!$BC$47,AU482&lt;Pieņēmumi!$BC$48), "Mazs",
IF(AND(AU482&gt;=Pieņēmumi!$BC$48,AU482&lt;Pieņēmumi!$BC$49), "Vidējs","Liels"))))</f>
        <v>0</v>
      </c>
      <c r="AW482" s="9">
        <f>IF(AV482="Mikro",Pieņēmumi!$BC$31*AT482*0.5,
IF(AV482="Mazs",Pieņēmumi!$BC$31*AT482,
IF(AV482="Vidējs",Pieņēmumi!$BC$32*AT482,
IF(AV482="Liels",Pieņēmumi!$BC$34*AT482,
0))))</f>
        <v>0</v>
      </c>
      <c r="AX482" s="9">
        <f>IF(AV482="Mikro",Pieņēmumi!$BC$31*AT482*0.5,0)</f>
        <v>0</v>
      </c>
      <c r="AY482">
        <v>173</v>
      </c>
      <c r="AZ482">
        <v>6</v>
      </c>
      <c r="BA482" s="2">
        <f>AY482/AZ482</f>
        <v>28.833333333333332</v>
      </c>
      <c r="BB482" s="6">
        <f>ROUNDUP(IF($A482=1,AY482/Pieņēmumi!$BN$39,IF($A482=2,AY482/Pieņēmumi!$BN$40,IF($A482=3,AY482/Pieņēmumi!$BN$41,AY482/Pieņēmumi!$BN$42))),$BB$10)</f>
        <v>7</v>
      </c>
      <c r="BC482" s="6">
        <f t="shared" si="362"/>
        <v>24.714285714285715</v>
      </c>
      <c r="BD482" s="6" t="str">
        <f>IF(AND(BC482&gt;=0,BC482&lt;Pieņēmumi!$BN$46),0,
IF(AND(BC482&gt;= Pieņēmumi!$BN$46,BC482&lt;Pieņēmumi!$BN$47), "Mikro",
IF(AND(BC482&gt;=Pieņēmumi!$BN$47,BC482&lt;Pieņēmumi!$BN$48), "Mazs",
IF(AND(BC482&gt;=Pieņēmumi!$BN$48,BC482&lt;Pieņēmumi!$BN$49), "Vidējs","Liels"))))</f>
        <v>Liels</v>
      </c>
      <c r="BE482" s="9">
        <f>IF(BD482="Mikro",Pieņēmumi!$BN$31*BB482*0.5,
IF(BD482="Mazs",Pieņēmumi!$BN$31*BB482,
IF(BD482="Vidējs",Pieņēmumi!$BN$32*BB482,
IF(BD482="Liels",Pieņēmumi!$BN$34*BB482,
0))))</f>
        <v>11.111111111111111</v>
      </c>
      <c r="BF482" s="9">
        <f>IF(BD482="Mikro",Pieņēmumi!$BN$31*BB482*0.5,0)</f>
        <v>0</v>
      </c>
      <c r="BG482">
        <v>150</v>
      </c>
      <c r="BH482">
        <v>5</v>
      </c>
      <c r="BI482" s="2">
        <f>BG482/BH482</f>
        <v>30</v>
      </c>
      <c r="BJ482" s="6">
        <f>ROUNDUP(IF($A482=1,BG482/Pieņēmumi!$BY$39,IF($A482=2,BG482/Pieņēmumi!$BY$40,IF($A482=3,BG482/Pieņēmumi!$BY$41,BG482/Pieņēmumi!$BY$42))),$BJ$10)</f>
        <v>6</v>
      </c>
      <c r="BK482" s="6">
        <f t="shared" si="363"/>
        <v>25</v>
      </c>
      <c r="BL482" s="6" t="str">
        <f>IF(AND(BK482&gt;=0,BK482&lt;Pieņēmumi!$BY$46),0,
IF(AND(BK482&gt;= Pieņēmumi!$BY$46,BK482&lt;Pieņēmumi!$BY$47), "Mikro",
IF(AND(BK482&gt;=Pieņēmumi!$BY$47,BK482&lt;Pieņēmumi!$BY$48), "Mazs",
IF(AND(BK482&gt;=Pieņēmumi!$BY$48,BK482&lt;Pieņēmumi!$BY$49), "Vidējs","Liels"))))</f>
        <v>Liels</v>
      </c>
      <c r="BM482" s="9">
        <f>IF(BL482="Mikro",Pieņēmumi!$BY$31*BJ482*0.5,
IF(BL482="Mazs",Pieņēmumi!$BY$31*BJ482,
IF(BL482="Vidējs",Pieņēmumi!$BY$32*BJ482,
IF(BL482="Liels",Pieņēmumi!$BY$34*BJ482,
0))))</f>
        <v>9.9567099567099557</v>
      </c>
      <c r="BN482" s="9">
        <f>IF(BL482="Mikro",Pieņēmumi!$BY$31*BJ482*0.5,0)</f>
        <v>0</v>
      </c>
      <c r="BO482">
        <v>143</v>
      </c>
      <c r="BP482">
        <v>5</v>
      </c>
      <c r="BQ482" s="2">
        <f>BO482/BP482</f>
        <v>28.6</v>
      </c>
      <c r="BR482" s="6">
        <f>ROUNDUP(IF($A482=1,BO482/Pieņēmumi!$CJ$39,IF($A482=2,BO482/Pieņēmumi!$CJ$40,IF($A482=3,BO482/Pieņēmumi!$CJ$41,BO482/Pieņēmumi!$CJ$42))),$BR$10)</f>
        <v>6</v>
      </c>
      <c r="BS482" s="6">
        <f t="shared" si="364"/>
        <v>23.833333333333332</v>
      </c>
      <c r="BT482" s="6" t="str">
        <f>IF(AND(BS482&gt;=0,BS482&lt;Pieņēmumi!$CJ$46),0,
IF(AND(BS482&gt;= Pieņēmumi!$CJ$46,BS482&lt;Pieņēmumi!$CJ$47), "Mikro",
IF(AND(BS482&gt;=Pieņēmumi!$CJ$47,BS482&lt;Pieņēmumi!$CJ$48), "Mazs",
IF(AND(BS482&gt;=Pieņēmumi!$CJ$48,BS482&lt;Pieņēmumi!$CJ$49), "Vidējs","Liels"))))</f>
        <v>Liels</v>
      </c>
      <c r="BU482" s="9">
        <f>IF(BT482="Mikro",Pieņēmumi!$CJ$31*BR482*0.5,
IF(BT482="Mazs",Pieņēmumi!$CJ$31*BR482,
IF(BT482="Vidējs",Pieņēmumi!$CJ$32*BR482,
IF(BT482="Liels",Pieņēmumi!$CJ$34*BR482,
0))))</f>
        <v>10.173160173160174</v>
      </c>
      <c r="BV482" s="9">
        <f>IF(BT482="Mikro",Pieņēmumi!$CJ$31*BR482*0.5,0)</f>
        <v>0</v>
      </c>
      <c r="BW482">
        <v>117</v>
      </c>
      <c r="BX482">
        <v>4</v>
      </c>
      <c r="BY482" s="2">
        <f>BW482/BX482</f>
        <v>29.25</v>
      </c>
      <c r="BZ482" s="6">
        <f>ROUNDUP(IF($A482=1,BW482/Pieņēmumi!$CU$42,IF($A482=2,BW482/Pieņēmumi!$CU$43,IF($A482=3,BW482/Pieņēmumi!$CU$44,BW482/Pieņēmumi!$CU$45))),$CH$10)</f>
        <v>5</v>
      </c>
      <c r="CA482" s="6">
        <f t="shared" si="365"/>
        <v>23.4</v>
      </c>
      <c r="CB482" s="6" t="str">
        <f>IF(AND(CA482&gt;=0,CA482&lt;Pieņēmumi!$CU$49),0,
IF(AND(CA482&gt;=Pieņēmumi!$CU$49,CA482&lt;Pieņēmumi!$CU$50),"Mazs",
IF(AND(CA482&gt;=Pieņēmumi!$CU$50,CA482&lt;Pieņēmumi!$CU$51),"Vidējs","Liels")))</f>
        <v>Liels</v>
      </c>
      <c r="CC482" s="9">
        <f>IF(CB482="Mazs",Pieņēmumi!$CU$34*BZ482,IF(CB482="Vidējs",Pieņēmumi!$CU$35*BZ482,IF(CB482="Liels",Pieņēmumi!$CU$37*BZ482,0)))</f>
        <v>8.8383838383838373</v>
      </c>
      <c r="CD482" s="9">
        <f>IF(CB482="Mazs",(Pieņēmumi!$CU$35-Pieņēmumi!$CU$34)*BZ482,0)</f>
        <v>0</v>
      </c>
      <c r="CE482">
        <v>113</v>
      </c>
      <c r="CF482">
        <v>4</v>
      </c>
      <c r="CG482" s="2">
        <f>CE482/CF482</f>
        <v>28.25</v>
      </c>
      <c r="CH482" s="6">
        <f>ROUNDUP(IF($A482=1,CE482/Pieņēmumi!$DE$42,IF($A482=2,CE482/Pieņēmumi!$DE$43,IF($A482=3,CE482/Pieņēmumi!$DE$44,CE482/Pieņēmumi!$DE$45))),$CH$10)</f>
        <v>5</v>
      </c>
      <c r="CI482" s="6">
        <f t="shared" si="366"/>
        <v>22.6</v>
      </c>
      <c r="CJ482" s="6" t="str">
        <f>IF(AND(CI482&gt;=0,CI482&lt;Pieņēmumi!$DE$49),0,
IF(AND(CI482&gt;=Pieņēmumi!$DE$49,CI482&lt;Pieņēmumi!$DE$50),"Mazs",
IF(AND(CI482&gt;=Pieņēmumi!$DE$50,CI482&lt;Pieņēmumi!$DE$51),"Vidējs","Liels")))</f>
        <v>Liels</v>
      </c>
      <c r="CK482" s="9">
        <f>IF(CJ482="Mazs",Pieņēmumi!$DE$34*CH482,IF(CJ482="Vidējs",Pieņēmumi!$DE$35*CH482,IF(CJ482="Liels",Pieņēmumi!$DE$37*CH482,0)))</f>
        <v>8.8383838383838373</v>
      </c>
      <c r="CL482" s="9">
        <f>IF(CJ482="Mazs",(Pieņēmumi!$DE$35-Pieņēmumi!$DE$34)*CH482,0)</f>
        <v>0</v>
      </c>
      <c r="CM482">
        <v>101</v>
      </c>
      <c r="CN482">
        <v>4</v>
      </c>
      <c r="CO482" s="2">
        <f>CM482/CN482</f>
        <v>25.25</v>
      </c>
      <c r="CP482" s="6">
        <f>ROUNDUP(IF($A482=1,CM482/Pieņēmumi!$DO$42,IF($A482=2,CM482/Pieņēmumi!$DO$43,IF($A482=3,CM482/Pieņēmumi!$DO$44,CM482/Pieņēmumi!$DO$45))),$CP$10)</f>
        <v>5</v>
      </c>
      <c r="CQ482" s="6">
        <f t="shared" si="367"/>
        <v>20.2</v>
      </c>
      <c r="CR482" s="6" t="str">
        <f>IF(AND(CQ482&gt;=0,CQ482&lt;Pieņēmumi!$DO$49),0,
IF(AND(CQ482&gt;=Pieņēmumi!$DO$49,CQ482&lt;Pieņēmumi!$DO$50),"Mazs",
IF(AND(CQ482&gt;=Pieņēmumi!$DO$50,CQ482&lt;Pieņēmumi!$DO$51),"Vidējs","Liels")))</f>
        <v>Vidējs</v>
      </c>
      <c r="CS482" s="9">
        <f>IF(CR482="Mazs",Pieņēmumi!$DO$34*CP482,IF(CR482="Vidējs",Pieņēmumi!$DO$35*CP482,IF(CR482="Liels",Pieņēmumi!$DO$37*CP482,0)))</f>
        <v>6.9444444444444455</v>
      </c>
      <c r="CT482" s="9">
        <f>IF(CR482="Mazs",(Pieņēmumi!$DO$35-Pieņēmumi!$DO$34)*CP482,0)</f>
        <v>0</v>
      </c>
      <c r="CU482" s="6">
        <f t="shared" si="368"/>
        <v>797</v>
      </c>
      <c r="CV482" s="6">
        <f t="shared" si="369"/>
        <v>28</v>
      </c>
      <c r="CW482" s="2">
        <f t="shared" si="370"/>
        <v>28.464285714285715</v>
      </c>
      <c r="CX482" t="str">
        <f t="shared" si="371"/>
        <v>Lielā</v>
      </c>
    </row>
    <row r="483" spans="1:102" x14ac:dyDescent="0.25">
      <c r="A483" s="5">
        <v>1</v>
      </c>
      <c r="B483" s="23">
        <v>0.17895367672991447</v>
      </c>
      <c r="C483">
        <v>0</v>
      </c>
      <c r="D483">
        <v>0</v>
      </c>
      <c r="E483" s="2">
        <v>0</v>
      </c>
      <c r="F483" s="6">
        <f>ROUNDUP(IF($A483=1,C483/Pieņēmumi!$B$39,IF($A483=2,C483/Pieņēmumi!$B$40,IF($A483=3,C483/Pieņēmumi!$B$41,C483/Pieņēmumi!$B$42))),$F$10)</f>
        <v>0</v>
      </c>
      <c r="G483" s="6">
        <f t="shared" si="355"/>
        <v>0</v>
      </c>
      <c r="H483" s="6">
        <f>IF(AND(G483&gt;=0,G483&lt;Pieņēmumi!$B$46),0,
IF(AND(G483&gt;= Pieņēmumi!$B$46,G483&lt;Pieņēmumi!$B$47), "Mikro",
IF(AND(G483&gt;=Pieņēmumi!$B$47,G483&lt;Pieņēmumi!$B$48), "Mazs",
IF(AND(G483&gt;=Pieņēmumi!$B$48,G483&lt;Pieņēmumi!$B$49), "Vidējs","Liels"))))</f>
        <v>0</v>
      </c>
      <c r="I483" s="9">
        <f>IF(H483="Mikro",Pieņēmumi!$B$31*F483*0.5,
IF(H483="Mazs",Pieņēmumi!$B$31*F483,
IF(H483="Vidējs",Pieņēmumi!$B$32*F483,
IF(H483="Liels",Pieņēmumi!$B$34*F483,
0))))</f>
        <v>0</v>
      </c>
      <c r="J483" s="9">
        <f>IF(H483="Mikro",Pieņēmumi!$B$31*F483*0.5,0)</f>
        <v>0</v>
      </c>
      <c r="K483">
        <v>0</v>
      </c>
      <c r="L483">
        <v>0</v>
      </c>
      <c r="M483" s="2">
        <v>0</v>
      </c>
      <c r="N483" s="6">
        <f>ROUNDUP(IF($A483=1,K483/Pieņēmumi!$L$39,IF($A483=2,K483/Pieņēmumi!$L$40,IF($A483=3,K483/Pieņēmumi!$L$41,K483/Pieņēmumi!$L$42))),$N$10)</f>
        <v>0</v>
      </c>
      <c r="O483" s="6">
        <f t="shared" si="356"/>
        <v>0</v>
      </c>
      <c r="P483" s="6">
        <f>IF(AND(O483&gt;=0,O483&lt;Pieņēmumi!$L$46),0,
IF(AND(O483&gt;= Pieņēmumi!$L$46,O483&lt;Pieņēmumi!$L$47), "Mikro",
IF(AND(O483&gt;=Pieņēmumi!$L$47,O483&lt;Pieņēmumi!$L$48), "Mazs",
IF(AND(O483&gt;=Pieņēmumi!$L$48,O483&lt;Pieņēmumi!$L$49), "Vidējs","Liels"))))</f>
        <v>0</v>
      </c>
      <c r="Q483" s="9">
        <f>IF(P483="Mikro",Pieņēmumi!$L$31*N483*0.5,
IF(P483="Mazs",Pieņēmumi!$L$31*N483,
IF(P483="Vidējs",Pieņēmumi!$L$32*N483,
IF(P483="Liels",Pieņēmumi!$L$34*N483,
0))))</f>
        <v>0</v>
      </c>
      <c r="R483" s="9">
        <f>IF(P483="Mikro",Pieņēmumi!$L$31*N483*0.5,0)</f>
        <v>0</v>
      </c>
      <c r="S483">
        <v>0</v>
      </c>
      <c r="T483">
        <v>0</v>
      </c>
      <c r="U483" s="2">
        <v>0</v>
      </c>
      <c r="V483" s="6">
        <f>ROUNDUP(IF($A483=1,S483/Pieņēmumi!$V$39,IF($A483=2,S483/Pieņēmumi!$V$40,IF($A483=3,S483/Pieņēmumi!$V$41,S483/Pieņēmumi!$V$42))),$V$10)</f>
        <v>0</v>
      </c>
      <c r="W483" s="6">
        <f t="shared" si="357"/>
        <v>0</v>
      </c>
      <c r="X483" s="6">
        <f>IF(AND(W483&gt;=0,W483&lt;Pieņēmumi!$V$46),0,
IF(AND(W483&gt;= Pieņēmumi!$V$46,W483&lt;Pieņēmumi!$V$47), "Mikro",
IF(AND(W483&gt;=Pieņēmumi!$V$47,W483&lt;Pieņēmumi!$V$48), "Mazs",
IF(AND(W483&gt;=Pieņēmumi!$V$48,W483&lt;Pieņēmumi!$V$49), "Vidējs","Liels"))))</f>
        <v>0</v>
      </c>
      <c r="Y483" s="9">
        <f>IF(X483="Mikro",Pieņēmumi!$V$31*V483*0.5,
IF(X483="Mazs",Pieņēmumi!$V$31*V483,
IF(X483="Vidējs",Pieņēmumi!$V$32*V483,
IF(X483="Liels",Pieņēmumi!$V$34*V483,
0))))</f>
        <v>0</v>
      </c>
      <c r="Z483" s="9">
        <f>IF(X483="Mikro",Pieņēmumi!$V$31*V483*0.5,0)</f>
        <v>0</v>
      </c>
      <c r="AA483">
        <v>0</v>
      </c>
      <c r="AB483">
        <v>0</v>
      </c>
      <c r="AC483" s="2">
        <v>0</v>
      </c>
      <c r="AD483" s="6">
        <f>ROUNDUP(IF($A483=1,AA483/Pieņēmumi!$AF$39,IF($A483=2,AA483/Pieņēmumi!$AF$40,IF($A483=3,AA483/Pieņēmumi!$AF$41,AA483/Pieņēmumi!$AF$42))),$AD$10)</f>
        <v>0</v>
      </c>
      <c r="AE483" s="6">
        <f t="shared" si="359"/>
        <v>0</v>
      </c>
      <c r="AF483" s="6">
        <f>IF(AND(AE483&gt;=0,AE483&lt;Pieņēmumi!$AF$46),0,
IF(AND(AE483&gt;= Pieņēmumi!$AF$46,AE483&lt;Pieņēmumi!$AF$47), "Mikro",
IF(AND(AE483&gt;=Pieņēmumi!$AF$47,AE483&lt;Pieņēmumi!$AF$48), "Mazs",
IF(AND(AE483&gt;=Pieņēmumi!$AF$48,AE483&lt;Pieņēmumi!$AF$49), "Vidējs","Liels"))))</f>
        <v>0</v>
      </c>
      <c r="AG483" s="9">
        <f>IF(AF483="Mikro",Pieņēmumi!$AF$31*AD483*0.5,
IF(AF483="Mazs",Pieņēmumi!$AF$31*AD483,
IF(AF483="Vidējs",Pieņēmumi!$AF$32*AD483,
IF(AF483="Liels",Pieņēmumi!$AF$34*AD483,
0))))</f>
        <v>0</v>
      </c>
      <c r="AH483" s="9">
        <f>IF(AF483="Mikro",Pieņēmumi!$AF$31*AD483*0.5,0)</f>
        <v>0</v>
      </c>
      <c r="AI483">
        <v>0</v>
      </c>
      <c r="AJ483">
        <v>0</v>
      </c>
      <c r="AK483" s="2">
        <v>0</v>
      </c>
      <c r="AL483" s="6">
        <f>ROUNDUP(IF($A483=1,AI483/Pieņēmumi!$AR$39,IF($A483=2,AI483/Pieņēmumi!$AR$40,IF($A483=3,AI483/Pieņēmumi!$AR$41,AI483/Pieņēmumi!$AR$42))),$AL$10)</f>
        <v>0</v>
      </c>
      <c r="AM483" s="6">
        <f t="shared" si="360"/>
        <v>0</v>
      </c>
      <c r="AN483" s="6">
        <f>IF(AND(AM483&gt;=0,AM483&lt;Pieņēmumi!$AR$46),0,
IF(AND(AM483&gt;= Pieņēmumi!$AR$46,AM483&lt;Pieņēmumi!$AR$47), "Mikro",
IF(AND(AM483&gt;=Pieņēmumi!$AR$47,AM483&lt;Pieņēmumi!$AR$48), "Mazs",
IF(AND(AM483&gt;=Pieņēmumi!$AR$48,AM483&lt;Pieņēmumi!$AR$49), "Vidējs","Liels"))))</f>
        <v>0</v>
      </c>
      <c r="AO483" s="9">
        <f>IF(AN483="Mikro",Pieņēmumi!$AR$31*AL483*0.5,
IF(AN483="Mazs",Pieņēmumi!$AR$31*AL483,
IF(AN483="Vidējs",Pieņēmumi!$AR$32*AL483,
IF(AN483="Liels",Pieņēmumi!$AR$34*AL483,
0))))</f>
        <v>0</v>
      </c>
      <c r="AP483" s="9">
        <f>IF(AN483="Mikro",Pieņēmumi!$AR$31*AL483*0.5,0)</f>
        <v>0</v>
      </c>
      <c r="AQ483">
        <v>0</v>
      </c>
      <c r="AR483">
        <v>0</v>
      </c>
      <c r="AS483" s="2">
        <v>0</v>
      </c>
      <c r="AT483" s="6">
        <f>ROUNDUP(IF($A483=1,AQ483/Pieņēmumi!$BC$39,IF($A483=2,AQ483/Pieņēmumi!$BC$40,IF($A483=3,AQ483/Pieņēmumi!$BC$41,AQ483/Pieņēmumi!$BC$42))),$AT$10)</f>
        <v>0</v>
      </c>
      <c r="AU483" s="6">
        <f t="shared" si="361"/>
        <v>0</v>
      </c>
      <c r="AV483" s="6">
        <f>IF(AND(AU483&gt;=0,AU483&lt;Pieņēmumi!$BC$46),0,
IF(AND(AU483&gt;= Pieņēmumi!$BC$46,AU483&lt;Pieņēmumi!$BC$47), "Mikro",
IF(AND(AU483&gt;=Pieņēmumi!$BC$47,AU483&lt;Pieņēmumi!$BC$48), "Mazs",
IF(AND(AU483&gt;=Pieņēmumi!$BC$48,AU483&lt;Pieņēmumi!$BC$49), "Vidējs","Liels"))))</f>
        <v>0</v>
      </c>
      <c r="AW483" s="9">
        <f>IF(AV483="Mikro",Pieņēmumi!$BC$31*AT483*0.5,
IF(AV483="Mazs",Pieņēmumi!$BC$31*AT483,
IF(AV483="Vidējs",Pieņēmumi!$BC$32*AT483,
IF(AV483="Liels",Pieņēmumi!$BC$34*AT483,
0))))</f>
        <v>0</v>
      </c>
      <c r="AX483" s="9">
        <f>IF(AV483="Mikro",Pieņēmumi!$BC$31*AT483*0.5,0)</f>
        <v>0</v>
      </c>
      <c r="AY483">
        <v>133</v>
      </c>
      <c r="AZ483">
        <v>5</v>
      </c>
      <c r="BA483" s="2">
        <f>AY483/AZ483</f>
        <v>26.6</v>
      </c>
      <c r="BB483" s="6">
        <f>ROUNDUP(IF($A483=1,AY483/Pieņēmumi!$BN$39,IF($A483=2,AY483/Pieņēmumi!$BN$40,IF($A483=3,AY483/Pieņēmumi!$BN$41,AY483/Pieņēmumi!$BN$42))),$BB$10)</f>
        <v>6</v>
      </c>
      <c r="BC483" s="6">
        <f t="shared" si="362"/>
        <v>22.166666666666668</v>
      </c>
      <c r="BD483" s="6" t="str">
        <f>IF(AND(BC483&gt;=0,BC483&lt;Pieņēmumi!$BN$46),0,
IF(AND(BC483&gt;= Pieņēmumi!$BN$46,BC483&lt;Pieņēmumi!$BN$47), "Mikro",
IF(AND(BC483&gt;=Pieņēmumi!$BN$47,BC483&lt;Pieņēmumi!$BN$48), "Mazs",
IF(AND(BC483&gt;=Pieņēmumi!$BN$48,BC483&lt;Pieņēmumi!$BN$49), "Vidējs","Liels"))))</f>
        <v>Liels</v>
      </c>
      <c r="BE483" s="9">
        <f>IF(BD483="Mikro",Pieņēmumi!$BN$31*BB483*0.5,
IF(BD483="Mazs",Pieņēmumi!$BN$31*BB483,
IF(BD483="Vidējs",Pieņēmumi!$BN$32*BB483,
IF(BD483="Liels",Pieņēmumi!$BN$34*BB483,
0))))</f>
        <v>9.5238095238095237</v>
      </c>
      <c r="BF483" s="9">
        <f>IF(BD483="Mikro",Pieņēmumi!$BN$31*BB483*0.5,0)</f>
        <v>0</v>
      </c>
      <c r="BG483">
        <v>131</v>
      </c>
      <c r="BH483">
        <v>5</v>
      </c>
      <c r="BI483" s="2">
        <f>BG483/BH483</f>
        <v>26.2</v>
      </c>
      <c r="BJ483" s="6">
        <f>ROUNDUP(IF($A483=1,BG483/Pieņēmumi!$BY$39,IF($A483=2,BG483/Pieņēmumi!$BY$40,IF($A483=3,BG483/Pieņēmumi!$BY$41,BG483/Pieņēmumi!$BY$42))),$BJ$10)</f>
        <v>6</v>
      </c>
      <c r="BK483" s="6">
        <f t="shared" si="363"/>
        <v>21.833333333333332</v>
      </c>
      <c r="BL483" s="6" t="str">
        <f>IF(AND(BK483&gt;=0,BK483&lt;Pieņēmumi!$BY$46),0,
IF(AND(BK483&gt;= Pieņēmumi!$BY$46,BK483&lt;Pieņēmumi!$BY$47), "Mikro",
IF(AND(BK483&gt;=Pieņēmumi!$BY$47,BK483&lt;Pieņēmumi!$BY$48), "Mazs",
IF(AND(BK483&gt;=Pieņēmumi!$BY$48,BK483&lt;Pieņēmumi!$BY$49), "Vidējs","Liels"))))</f>
        <v>Liels</v>
      </c>
      <c r="BM483" s="9">
        <f>IF(BL483="Mikro",Pieņēmumi!$BY$31*BJ483*0.5,
IF(BL483="Mazs",Pieņēmumi!$BY$31*BJ483,
IF(BL483="Vidējs",Pieņēmumi!$BY$32*BJ483,
IF(BL483="Liels",Pieņēmumi!$BY$34*BJ483,
0))))</f>
        <v>9.9567099567099557</v>
      </c>
      <c r="BN483" s="9">
        <f>IF(BL483="Mikro",Pieņēmumi!$BY$31*BJ483*0.5,0)</f>
        <v>0</v>
      </c>
      <c r="BO483">
        <v>117</v>
      </c>
      <c r="BP483">
        <v>5</v>
      </c>
      <c r="BQ483" s="2">
        <f>BO483/BP483</f>
        <v>23.4</v>
      </c>
      <c r="BR483" s="6">
        <f>ROUNDUP(IF($A483=1,BO483/Pieņēmumi!$CJ$39,IF($A483=2,BO483/Pieņēmumi!$CJ$40,IF($A483=3,BO483/Pieņēmumi!$CJ$41,BO483/Pieņēmumi!$CJ$42))),$BR$10)</f>
        <v>5</v>
      </c>
      <c r="BS483" s="6">
        <f t="shared" si="364"/>
        <v>23.4</v>
      </c>
      <c r="BT483" s="6" t="str">
        <f>IF(AND(BS483&gt;=0,BS483&lt;Pieņēmumi!$CJ$46),0,
IF(AND(BS483&gt;= Pieņēmumi!$CJ$46,BS483&lt;Pieņēmumi!$CJ$47), "Mikro",
IF(AND(BS483&gt;=Pieņēmumi!$CJ$47,BS483&lt;Pieņēmumi!$CJ$48), "Mazs",
IF(AND(BS483&gt;=Pieņēmumi!$CJ$48,BS483&lt;Pieņēmumi!$CJ$49), "Vidējs","Liels"))))</f>
        <v>Liels</v>
      </c>
      <c r="BU483" s="9">
        <f>IF(BT483="Mikro",Pieņēmumi!$CJ$31*BR483*0.5,
IF(BT483="Mazs",Pieņēmumi!$CJ$31*BR483,
IF(BT483="Vidējs",Pieņēmumi!$CJ$32*BR483,
IF(BT483="Liels",Pieņēmumi!$CJ$34*BR483,
0))))</f>
        <v>8.4776334776334767</v>
      </c>
      <c r="BV483" s="9">
        <f>IF(BT483="Mikro",Pieņēmumi!$CJ$31*BR483*0.5,0)</f>
        <v>0</v>
      </c>
      <c r="BW483">
        <v>36</v>
      </c>
      <c r="BX483">
        <v>2</v>
      </c>
      <c r="BY483" s="2">
        <f>BW483/BX483</f>
        <v>18</v>
      </c>
      <c r="BZ483" s="6">
        <f>ROUNDUP(IF($A483=1,BW483/Pieņēmumi!$CU$42,IF($A483=2,BW483/Pieņēmumi!$CU$43,IF($A483=3,BW483/Pieņēmumi!$CU$44,BW483/Pieņēmumi!$CU$45))),$CH$10)</f>
        <v>2</v>
      </c>
      <c r="CA483" s="6">
        <f t="shared" si="365"/>
        <v>18</v>
      </c>
      <c r="CB483" s="6" t="str">
        <f>IF(AND(CA483&gt;=0,CA483&lt;Pieņēmumi!$CU$49),0,
IF(AND(CA483&gt;=Pieņēmumi!$CU$49,CA483&lt;Pieņēmumi!$CU$50),"Mazs",
IF(AND(CA483&gt;=Pieņēmumi!$CU$50,CA483&lt;Pieņēmumi!$CU$51),"Vidējs","Liels")))</f>
        <v>Vidējs</v>
      </c>
      <c r="CC483" s="9">
        <f>IF(CB483="Mazs",Pieņēmumi!$CU$34*BZ483,IF(CB483="Vidējs",Pieņēmumi!$CU$35*BZ483,IF(CB483="Liels",Pieņēmumi!$CU$37*BZ483,0)))</f>
        <v>2.7777777777777781</v>
      </c>
      <c r="CD483" s="9">
        <f>IF(CB483="Mazs",(Pieņēmumi!$CU$35-Pieņēmumi!$CU$34)*BZ483,0)</f>
        <v>0</v>
      </c>
      <c r="CE483">
        <v>46</v>
      </c>
      <c r="CF483">
        <v>3</v>
      </c>
      <c r="CG483" s="2">
        <f>CE483/CF483</f>
        <v>15.333333333333334</v>
      </c>
      <c r="CH483" s="6">
        <f>ROUNDUP(IF($A483=1,CE483/Pieņēmumi!$DE$42,IF($A483=2,CE483/Pieņēmumi!$DE$43,IF($A483=3,CE483/Pieņēmumi!$DE$44,CE483/Pieņēmumi!$DE$45))),$CH$10)</f>
        <v>2</v>
      </c>
      <c r="CI483" s="6">
        <f t="shared" si="366"/>
        <v>23</v>
      </c>
      <c r="CJ483" s="6" t="str">
        <f>IF(AND(CI483&gt;=0,CI483&lt;Pieņēmumi!$DE$49),0,
IF(AND(CI483&gt;=Pieņēmumi!$DE$49,CI483&lt;Pieņēmumi!$DE$50),"Mazs",
IF(AND(CI483&gt;=Pieņēmumi!$DE$50,CI483&lt;Pieņēmumi!$DE$51),"Vidējs","Liels")))</f>
        <v>Liels</v>
      </c>
      <c r="CK483" s="9">
        <f>IF(CJ483="Mazs",Pieņēmumi!$DE$34*CH483,IF(CJ483="Vidējs",Pieņēmumi!$DE$35*CH483,IF(CJ483="Liels",Pieņēmumi!$DE$37*CH483,0)))</f>
        <v>3.535353535353535</v>
      </c>
      <c r="CL483" s="9">
        <f>IF(CJ483="Mazs",(Pieņēmumi!$DE$35-Pieņēmumi!$DE$34)*CH483,0)</f>
        <v>0</v>
      </c>
      <c r="CM483">
        <v>44</v>
      </c>
      <c r="CN483">
        <v>2</v>
      </c>
      <c r="CO483" s="2">
        <f>CM483/CN483</f>
        <v>22</v>
      </c>
      <c r="CP483" s="6">
        <f>ROUNDUP(IF($A483=1,CM483/Pieņēmumi!$DO$42,IF($A483=2,CM483/Pieņēmumi!$DO$43,IF($A483=3,CM483/Pieņēmumi!$DO$44,CM483/Pieņēmumi!$DO$45))),$CP$10)</f>
        <v>2</v>
      </c>
      <c r="CQ483" s="6">
        <f t="shared" si="367"/>
        <v>22</v>
      </c>
      <c r="CR483" s="6" t="str">
        <f>IF(AND(CQ483&gt;=0,CQ483&lt;Pieņēmumi!$DO$49),0,
IF(AND(CQ483&gt;=Pieņēmumi!$DO$49,CQ483&lt;Pieņēmumi!$DO$50),"Mazs",
IF(AND(CQ483&gt;=Pieņēmumi!$DO$50,CQ483&lt;Pieņēmumi!$DO$51),"Vidējs","Liels")))</f>
        <v>Liels</v>
      </c>
      <c r="CS483" s="9">
        <f>IF(CR483="Mazs",Pieņēmumi!$DO$34*CP483,IF(CR483="Vidējs",Pieņēmumi!$DO$35*CP483,IF(CR483="Liels",Pieņēmumi!$DO$37*CP483,0)))</f>
        <v>3.535353535353535</v>
      </c>
      <c r="CT483" s="9">
        <f>IF(CR483="Mazs",(Pieņēmumi!$DO$35-Pieņēmumi!$DO$34)*CP483,0)</f>
        <v>0</v>
      </c>
      <c r="CU483" s="6">
        <f t="shared" si="368"/>
        <v>507</v>
      </c>
      <c r="CV483" s="6">
        <f t="shared" si="369"/>
        <v>22</v>
      </c>
      <c r="CW483" s="2">
        <f t="shared" si="370"/>
        <v>23.045454545454547</v>
      </c>
      <c r="CX483" t="str">
        <f t="shared" si="371"/>
        <v>Lielā</v>
      </c>
    </row>
    <row r="484" spans="1:102" x14ac:dyDescent="0.25">
      <c r="A484" s="5">
        <v>3</v>
      </c>
      <c r="B484" s="23">
        <v>0.17469899892110807</v>
      </c>
      <c r="C484">
        <v>4</v>
      </c>
      <c r="D484">
        <v>1</v>
      </c>
      <c r="E484" s="2">
        <f t="shared" ref="E484:E512" si="376">C484/D484</f>
        <v>4</v>
      </c>
      <c r="F484" s="6">
        <f>ROUNDUP(IF($A484=1,C484/Pieņēmumi!$B$39,IF($A484=2,C484/Pieņēmumi!$B$40,IF($A484=3,C484/Pieņēmumi!$B$41,C484/Pieņēmumi!$B$42))),$F$10)</f>
        <v>1</v>
      </c>
      <c r="G484" s="6">
        <f t="shared" si="355"/>
        <v>4</v>
      </c>
      <c r="H484" s="6" t="str">
        <f>IF(AND(G484&gt;=0,G484&lt;Pieņēmumi!$B$46),0,
IF(AND(G484&gt;= Pieņēmumi!$B$46,G484&lt;Pieņēmumi!$B$47), "Mikro",
IF(AND(G484&gt;=Pieņēmumi!$B$47,G484&lt;Pieņēmumi!$B$48), "Mazs",
IF(AND(G484&gt;=Pieņēmumi!$B$48,G484&lt;Pieņēmumi!$B$49), "Vidējs","Liels"))))</f>
        <v>Mikro</v>
      </c>
      <c r="I484" s="9">
        <f>IF(H484="Mikro",Pieņēmumi!$B$31*F484*0.5,
IF(H484="Mazs",Pieņēmumi!$B$31*F484,
IF(H484="Vidējs",Pieņēmumi!$B$32*F484,
IF(H484="Liels",Pieņēmumi!$B$34*F484,
0))))</f>
        <v>0.35792094615624032</v>
      </c>
      <c r="J484" s="9">
        <f>IF(H484="Mikro",Pieņēmumi!$B$31*F484*0.5,0)</f>
        <v>0.35792094615624032</v>
      </c>
      <c r="K484">
        <v>1</v>
      </c>
      <c r="L484">
        <v>0</v>
      </c>
      <c r="M484" s="2">
        <v>0</v>
      </c>
      <c r="N484" s="6">
        <f>ROUNDUP(IF($A484=1,K484/Pieņēmumi!$L$39,IF($A484=2,K484/Pieņēmumi!$L$40,IF($A484=3,K484/Pieņēmumi!$L$41,K484/Pieņēmumi!$L$42))),$N$10)</f>
        <v>1</v>
      </c>
      <c r="O484" s="6">
        <f t="shared" si="356"/>
        <v>1</v>
      </c>
      <c r="P484" s="6" t="str">
        <f>IF(AND(O484&gt;=0,O484&lt;Pieņēmumi!$L$46),0,
IF(AND(O484&gt;= Pieņēmumi!$L$46,O484&lt;Pieņēmumi!$L$47), "Mikro",
IF(AND(O484&gt;=Pieņēmumi!$L$47,O484&lt;Pieņēmumi!$L$48), "Mazs",
IF(AND(O484&gt;=Pieņēmumi!$L$48,O484&lt;Pieņēmumi!$L$49), "Vidējs","Liels"))))</f>
        <v>Mikro</v>
      </c>
      <c r="Q484" s="9">
        <f>IF(P484="Mikro",Pieņēmumi!$L$31*N484*0.5,
IF(P484="Mazs",Pieņēmumi!$L$31*N484,
IF(P484="Vidējs",Pieņēmumi!$L$32*N484,
IF(P484="Liels",Pieņēmumi!$L$34*N484,
0))))</f>
        <v>0.3734827264239029</v>
      </c>
      <c r="R484" s="9">
        <f>IF(P484="Mikro",Pieņēmumi!$L$31*N484*0.5,0)</f>
        <v>0.3734827264239029</v>
      </c>
      <c r="S484">
        <v>5</v>
      </c>
      <c r="T484">
        <v>1</v>
      </c>
      <c r="U484" s="2">
        <f t="shared" ref="U484:U515" si="377">S484/T484</f>
        <v>5</v>
      </c>
      <c r="V484" s="6">
        <f>ROUNDUP(IF($A484=1,S484/Pieņēmumi!$V$39,IF($A484=2,S484/Pieņēmumi!$V$40,IF($A484=3,S484/Pieņēmumi!$V$41,S484/Pieņēmumi!$V$42))),$V$10)</f>
        <v>1</v>
      </c>
      <c r="W484" s="6">
        <f t="shared" si="357"/>
        <v>5</v>
      </c>
      <c r="X484" s="6" t="str">
        <f>IF(AND(W484&gt;=0,W484&lt;Pieņēmumi!$V$46),0,
IF(AND(W484&gt;= Pieņēmumi!$V$46,W484&lt;Pieņēmumi!$V$47), "Mikro",
IF(AND(W484&gt;=Pieņēmumi!$V$47,W484&lt;Pieņēmumi!$V$48), "Mazs",
IF(AND(W484&gt;=Pieņēmumi!$V$48,W484&lt;Pieņēmumi!$V$49), "Vidējs","Liels"))))</f>
        <v>Mikro</v>
      </c>
      <c r="Y484" s="9">
        <f>IF(X484="Mikro",Pieņēmumi!$V$31*V484*0.5,
IF(X484="Mazs",Pieņēmumi!$V$31*V484,
IF(X484="Vidējs",Pieņēmumi!$V$32*V484,
IF(X484="Liels",Pieņēmumi!$V$34*V484,
0))))</f>
        <v>0.38904450669156554</v>
      </c>
      <c r="Z484" s="9">
        <f>IF(X484="Mikro",Pieņēmumi!$V$31*V484*0.5,0)</f>
        <v>0.38904450669156554</v>
      </c>
      <c r="AA484">
        <v>4</v>
      </c>
      <c r="AB484">
        <v>1</v>
      </c>
      <c r="AC484" s="2">
        <f t="shared" ref="AC484:AC529" si="378">AA484/AB484</f>
        <v>4</v>
      </c>
      <c r="AD484" s="6">
        <f>ROUNDUP(IF($A484=1,AA484/Pieņēmumi!$AF$39,IF($A484=2,AA484/Pieņēmumi!$AF$40,IF($A484=3,AA484/Pieņēmumi!$AF$41,AA484/Pieņēmumi!$AF$42))),$AD$10)</f>
        <v>1</v>
      </c>
      <c r="AE484" s="6">
        <f t="shared" si="359"/>
        <v>4</v>
      </c>
      <c r="AF484" s="6" t="str">
        <f>IF(AND(AE484&gt;=0,AE484&lt;Pieņēmumi!$AF$46),0,
IF(AND(AE484&gt;= Pieņēmumi!$AF$46,AE484&lt;Pieņēmumi!$AF$47), "Mikro",
IF(AND(AE484&gt;=Pieņēmumi!$AF$47,AE484&lt;Pieņēmumi!$AF$48), "Mazs",
IF(AND(AE484&gt;=Pieņēmumi!$AF$48,AE484&lt;Pieņēmumi!$AF$49), "Vidējs","Liels"))))</f>
        <v>Mikro</v>
      </c>
      <c r="AG484" s="9">
        <f>IF(AF484="Mikro",Pieņēmumi!$AF$31*AD484*0.5,
IF(AF484="Mazs",Pieņēmumi!$AF$31*AD484,
IF(AF484="Vidējs",Pieņēmumi!$AF$32*AD484,
IF(AF484="Liels",Pieņēmumi!$AF$34*AD484,
0))))</f>
        <v>0.42016806722689076</v>
      </c>
      <c r="AH484" s="9">
        <f>IF(AF484="Mikro",Pieņēmumi!$AF$31*AD484*0.5,0)</f>
        <v>0.42016806722689076</v>
      </c>
      <c r="AI484">
        <v>2</v>
      </c>
      <c r="AJ484">
        <v>1</v>
      </c>
      <c r="AK484" s="2">
        <f t="shared" ref="AK484:AK515" si="379">AI484/AJ484</f>
        <v>2</v>
      </c>
      <c r="AL484" s="6">
        <f>ROUNDUP(IF($A484=1,AI484/Pieņēmumi!$AR$39,IF($A484=2,AI484/Pieņēmumi!$AR$40,IF($A484=3,AI484/Pieņēmumi!$AR$41,AI484/Pieņēmumi!$AR$42))),$AL$10)</f>
        <v>1</v>
      </c>
      <c r="AM484" s="6">
        <f t="shared" si="360"/>
        <v>2</v>
      </c>
      <c r="AN484" s="6" t="str">
        <f>IF(AND(AM484&gt;=0,AM484&lt;Pieņēmumi!$AR$46),0,
IF(AND(AM484&gt;= Pieņēmumi!$AR$46,AM484&lt;Pieņēmumi!$AR$47), "Mikro",
IF(AND(AM484&gt;=Pieņēmumi!$AR$47,AM484&lt;Pieņēmumi!$AR$48), "Mazs",
IF(AND(AM484&gt;=Pieņēmumi!$AR$48,AM484&lt;Pieņēmumi!$AR$49), "Vidējs","Liels"))))</f>
        <v>Mikro</v>
      </c>
      <c r="AO484" s="9">
        <f>IF(AN484="Mikro",Pieņēmumi!$AR$31*AL484*0.5,
IF(AN484="Mazs",Pieņēmumi!$AR$31*AL484,
IF(AN484="Vidējs",Pieņēmumi!$AR$32*AL484,
IF(AN484="Liels",Pieņēmumi!$AR$34*AL484,
0))))</f>
        <v>0.45129162776221604</v>
      </c>
      <c r="AP484" s="9">
        <f>IF(AN484="Mikro",Pieņēmumi!$AR$31*AL484*0.5,0)</f>
        <v>0.45129162776221604</v>
      </c>
      <c r="AQ484">
        <v>0</v>
      </c>
      <c r="AR484">
        <v>0</v>
      </c>
      <c r="AS484" s="2">
        <v>0</v>
      </c>
      <c r="AT484" s="6">
        <f>ROUNDUP(IF($A484=1,AQ484/Pieņēmumi!$BC$39,IF($A484=2,AQ484/Pieņēmumi!$BC$40,IF($A484=3,AQ484/Pieņēmumi!$BC$41,AQ484/Pieņēmumi!$BC$42))),$AT$10)</f>
        <v>0</v>
      </c>
      <c r="AU484" s="6">
        <f t="shared" si="361"/>
        <v>0</v>
      </c>
      <c r="AV484" s="6">
        <f>IF(AND(AU484&gt;=0,AU484&lt;Pieņēmumi!$BC$46),0,
IF(AND(AU484&gt;= Pieņēmumi!$BC$46,AU484&lt;Pieņēmumi!$BC$47), "Mikro",
IF(AND(AU484&gt;=Pieņēmumi!$BC$47,AU484&lt;Pieņēmumi!$BC$48), "Mazs",
IF(AND(AU484&gt;=Pieņēmumi!$BC$48,AU484&lt;Pieņēmumi!$BC$49), "Vidējs","Liels"))))</f>
        <v>0</v>
      </c>
      <c r="AW484" s="9">
        <f>IF(AV484="Mikro",Pieņēmumi!$BC$31*AT484*0.5,
IF(AV484="Mazs",Pieņēmumi!$BC$31*AT484,
IF(AV484="Vidējs",Pieņēmumi!$BC$32*AT484,
IF(AV484="Liels",Pieņēmumi!$BC$34*AT484,
0))))</f>
        <v>0</v>
      </c>
      <c r="AX484" s="9">
        <f>IF(AV484="Mikro",Pieņēmumi!$BC$31*AT484*0.5,0)</f>
        <v>0</v>
      </c>
      <c r="AY484">
        <v>0</v>
      </c>
      <c r="AZ484">
        <v>0</v>
      </c>
      <c r="BA484" s="2">
        <v>0</v>
      </c>
      <c r="BB484" s="6">
        <f>ROUNDUP(IF($A484=1,AY484/Pieņēmumi!$BN$39,IF($A484=2,AY484/Pieņēmumi!$BN$40,IF($A484=3,AY484/Pieņēmumi!$BN$41,AY484/Pieņēmumi!$BN$42))),$BB$10)</f>
        <v>0</v>
      </c>
      <c r="BC484" s="6">
        <f t="shared" si="362"/>
        <v>0</v>
      </c>
      <c r="BD484" s="6">
        <f>IF(AND(BC484&gt;=0,BC484&lt;Pieņēmumi!$BN$46),0,
IF(AND(BC484&gt;= Pieņēmumi!$BN$46,BC484&lt;Pieņēmumi!$BN$47), "Mikro",
IF(AND(BC484&gt;=Pieņēmumi!$BN$47,BC484&lt;Pieņēmumi!$BN$48), "Mazs",
IF(AND(BC484&gt;=Pieņēmumi!$BN$48,BC484&lt;Pieņēmumi!$BN$49), "Vidējs","Liels"))))</f>
        <v>0</v>
      </c>
      <c r="BE484" s="9">
        <f>IF(BD484="Mikro",Pieņēmumi!$BN$31*BB484*0.5,
IF(BD484="Mazs",Pieņēmumi!$BN$31*BB484,
IF(BD484="Vidējs",Pieņēmumi!$BN$32*BB484,
IF(BD484="Liels",Pieņēmumi!$BN$34*BB484,
0))))</f>
        <v>0</v>
      </c>
      <c r="BF484" s="9">
        <f>IF(BD484="Mikro",Pieņēmumi!$BN$31*BB484*0.5,0)</f>
        <v>0</v>
      </c>
      <c r="BG484">
        <v>0</v>
      </c>
      <c r="BH484">
        <v>0</v>
      </c>
      <c r="BI484" s="2">
        <v>0</v>
      </c>
      <c r="BJ484" s="6">
        <f>ROUNDUP(IF($A484=1,BG484/Pieņēmumi!$BY$39,IF($A484=2,BG484/Pieņēmumi!$BY$40,IF($A484=3,BG484/Pieņēmumi!$BY$41,BG484/Pieņēmumi!$BY$42))),$BJ$10)</f>
        <v>0</v>
      </c>
      <c r="BK484" s="6">
        <f t="shared" si="363"/>
        <v>0</v>
      </c>
      <c r="BL484" s="6">
        <f>IF(AND(BK484&gt;=0,BK484&lt;Pieņēmumi!$BY$46),0,
IF(AND(BK484&gt;= Pieņēmumi!$BY$46,BK484&lt;Pieņēmumi!$BY$47), "Mikro",
IF(AND(BK484&gt;=Pieņēmumi!$BY$47,BK484&lt;Pieņēmumi!$BY$48), "Mazs",
IF(AND(BK484&gt;=Pieņēmumi!$BY$48,BK484&lt;Pieņēmumi!$BY$49), "Vidējs","Liels"))))</f>
        <v>0</v>
      </c>
      <c r="BM484" s="9">
        <f>IF(BL484="Mikro",Pieņēmumi!$BY$31*BJ484*0.5,
IF(BL484="Mazs",Pieņēmumi!$BY$31*BJ484,
IF(BL484="Vidējs",Pieņēmumi!$BY$32*BJ484,
IF(BL484="Liels",Pieņēmumi!$BY$34*BJ484,
0))))</f>
        <v>0</v>
      </c>
      <c r="BN484" s="9">
        <f>IF(BL484="Mikro",Pieņēmumi!$BY$31*BJ484*0.5,0)</f>
        <v>0</v>
      </c>
      <c r="BO484">
        <v>0</v>
      </c>
      <c r="BP484">
        <v>0</v>
      </c>
      <c r="BQ484" s="2">
        <v>0</v>
      </c>
      <c r="BR484" s="6">
        <f>ROUNDUP(IF($A484=1,BO484/Pieņēmumi!$CJ$39,IF($A484=2,BO484/Pieņēmumi!$CJ$40,IF($A484=3,BO484/Pieņēmumi!$CJ$41,BO484/Pieņēmumi!$CJ$42))),$BR$10)</f>
        <v>0</v>
      </c>
      <c r="BS484" s="6">
        <f t="shared" si="364"/>
        <v>0</v>
      </c>
      <c r="BT484" s="6">
        <f>IF(AND(BS484&gt;=0,BS484&lt;Pieņēmumi!$CJ$46),0,
IF(AND(BS484&gt;= Pieņēmumi!$CJ$46,BS484&lt;Pieņēmumi!$CJ$47), "Mikro",
IF(AND(BS484&gt;=Pieņēmumi!$CJ$47,BS484&lt;Pieņēmumi!$CJ$48), "Mazs",
IF(AND(BS484&gt;=Pieņēmumi!$CJ$48,BS484&lt;Pieņēmumi!$CJ$49), "Vidējs","Liels"))))</f>
        <v>0</v>
      </c>
      <c r="BU484" s="9">
        <f>IF(BT484="Mikro",Pieņēmumi!$CJ$31*BR484*0.5,
IF(BT484="Mazs",Pieņēmumi!$CJ$31*BR484,
IF(BT484="Vidējs",Pieņēmumi!$CJ$32*BR484,
IF(BT484="Liels",Pieņēmumi!$CJ$34*BR484,
0))))</f>
        <v>0</v>
      </c>
      <c r="BV484" s="9">
        <f>IF(BT484="Mikro",Pieņēmumi!$CJ$31*BR484*0.5,0)</f>
        <v>0</v>
      </c>
      <c r="BW484">
        <v>0</v>
      </c>
      <c r="BX484">
        <v>0</v>
      </c>
      <c r="BY484" s="2">
        <v>0</v>
      </c>
      <c r="BZ484" s="6">
        <f>ROUNDUP(IF($A484=1,BW484/Pieņēmumi!$CU$42,IF($A484=2,BW484/Pieņēmumi!$CU$43,IF($A484=3,BW484/Pieņēmumi!$CU$44,BW484/Pieņēmumi!$CU$45))),$CH$10)</f>
        <v>0</v>
      </c>
      <c r="CA484" s="6">
        <f t="shared" si="365"/>
        <v>0</v>
      </c>
      <c r="CB484" s="6">
        <f>IF(AND(CA484&gt;=0,CA484&lt;Pieņēmumi!$CU$49),0,
IF(AND(CA484&gt;=Pieņēmumi!$CU$49,CA484&lt;Pieņēmumi!$CU$50),"Mazs",
IF(AND(CA484&gt;=Pieņēmumi!$CU$50,CA484&lt;Pieņēmumi!$CU$51),"Vidējs","Liels")))</f>
        <v>0</v>
      </c>
      <c r="CC484" s="9">
        <f>IF(CB484="Mazs",Pieņēmumi!$CU$34*BZ484,IF(CB484="Vidējs",Pieņēmumi!$CU$35*BZ484,IF(CB484="Liels",Pieņēmumi!$CU$37*BZ484,0)))</f>
        <v>0</v>
      </c>
      <c r="CD484" s="9">
        <f>IF(CB484="Mazs",(Pieņēmumi!$CU$35-Pieņēmumi!$CU$34)*BZ484,0)</f>
        <v>0</v>
      </c>
      <c r="CE484">
        <v>0</v>
      </c>
      <c r="CF484">
        <v>0</v>
      </c>
      <c r="CG484" s="2">
        <v>0</v>
      </c>
      <c r="CH484" s="6">
        <f>ROUNDUP(IF($A484=1,CE484/Pieņēmumi!$DE$42,IF($A484=2,CE484/Pieņēmumi!$DE$43,IF($A484=3,CE484/Pieņēmumi!$DE$44,CE484/Pieņēmumi!$DE$45))),$CH$10)</f>
        <v>0</v>
      </c>
      <c r="CI484" s="6">
        <f t="shared" si="366"/>
        <v>0</v>
      </c>
      <c r="CJ484" s="6">
        <f>IF(AND(CI484&gt;=0,CI484&lt;Pieņēmumi!$DE$49),0,
IF(AND(CI484&gt;=Pieņēmumi!$DE$49,CI484&lt;Pieņēmumi!$DE$50),"Mazs",
IF(AND(CI484&gt;=Pieņēmumi!$DE$50,CI484&lt;Pieņēmumi!$DE$51),"Vidējs","Liels")))</f>
        <v>0</v>
      </c>
      <c r="CK484" s="9">
        <f>IF(CJ484="Mazs",Pieņēmumi!$DE$34*CH484,IF(CJ484="Vidējs",Pieņēmumi!$DE$35*CH484,IF(CJ484="Liels",Pieņēmumi!$DE$37*CH484,0)))</f>
        <v>0</v>
      </c>
      <c r="CL484" s="9">
        <f>IF(CJ484="Mazs",(Pieņēmumi!$DE$35-Pieņēmumi!$DE$34)*CH484,0)</f>
        <v>0</v>
      </c>
      <c r="CM484">
        <v>0</v>
      </c>
      <c r="CN484">
        <v>0</v>
      </c>
      <c r="CO484" s="2">
        <v>0</v>
      </c>
      <c r="CP484" s="6">
        <f>ROUNDUP(IF($A484=1,CM484/Pieņēmumi!$DO$42,IF($A484=2,CM484/Pieņēmumi!$DO$43,IF($A484=3,CM484/Pieņēmumi!$DO$44,CM484/Pieņēmumi!$DO$45))),$CP$10)</f>
        <v>0</v>
      </c>
      <c r="CQ484" s="6">
        <f t="shared" si="367"/>
        <v>0</v>
      </c>
      <c r="CR484" s="6">
        <f>IF(AND(CQ484&gt;=0,CQ484&lt;Pieņēmumi!$DO$49),0,
IF(AND(CQ484&gt;=Pieņēmumi!$DO$49,CQ484&lt;Pieņēmumi!$DO$50),"Mazs",
IF(AND(CQ484&gt;=Pieņēmumi!$DO$50,CQ484&lt;Pieņēmumi!$DO$51),"Vidējs","Liels")))</f>
        <v>0</v>
      </c>
      <c r="CS484" s="9">
        <f>IF(CR484="Mazs",Pieņēmumi!$DO$34*CP484,IF(CR484="Vidējs",Pieņēmumi!$DO$35*CP484,IF(CR484="Liels",Pieņēmumi!$DO$37*CP484,0)))</f>
        <v>0</v>
      </c>
      <c r="CT484" s="9">
        <f>IF(CR484="Mazs",(Pieņēmumi!$DO$35-Pieņēmumi!$DO$34)*CP484,0)</f>
        <v>0</v>
      </c>
      <c r="CU484" s="6">
        <f t="shared" si="368"/>
        <v>16</v>
      </c>
      <c r="CV484" s="6">
        <f t="shared" si="369"/>
        <v>4</v>
      </c>
      <c r="CW484" s="2">
        <f t="shared" si="370"/>
        <v>4</v>
      </c>
      <c r="CX484" t="str">
        <f t="shared" si="371"/>
        <v>Mazā</v>
      </c>
    </row>
    <row r="485" spans="1:102" x14ac:dyDescent="0.25">
      <c r="A485" s="5">
        <v>2</v>
      </c>
      <c r="B485" s="23">
        <v>0.17311236307298705</v>
      </c>
      <c r="C485">
        <v>90</v>
      </c>
      <c r="D485">
        <v>4</v>
      </c>
      <c r="E485" s="2">
        <f t="shared" si="376"/>
        <v>22.5</v>
      </c>
      <c r="F485" s="6">
        <f>ROUNDUP(IF($A485=1,C485/Pieņēmumi!$B$39,IF($A485=2,C485/Pieņēmumi!$B$40,IF($A485=3,C485/Pieņēmumi!$B$41,C485/Pieņēmumi!$B$42))),$F$10)</f>
        <v>5</v>
      </c>
      <c r="G485" s="6">
        <f t="shared" si="355"/>
        <v>18</v>
      </c>
      <c r="H485" s="6" t="str">
        <f>IF(AND(G485&gt;=0,G485&lt;Pieņēmumi!$B$46),0,
IF(AND(G485&gt;= Pieņēmumi!$B$46,G485&lt;Pieņēmumi!$B$47), "Mikro",
IF(AND(G485&gt;=Pieņēmumi!$B$47,G485&lt;Pieņēmumi!$B$48), "Mazs",
IF(AND(G485&gt;=Pieņēmumi!$B$48,G485&lt;Pieņēmumi!$B$49), "Vidējs","Liels"))))</f>
        <v>Vidējs</v>
      </c>
      <c r="I485" s="9">
        <f>IF(H485="Mikro",Pieņēmumi!$B$31*F485*0.5,
IF(H485="Mazs",Pieņēmumi!$B$31*F485,
IF(H485="Vidējs",Pieņēmumi!$B$32*F485,
IF(H485="Liels",Pieņēmumi!$B$34*F485,
0))))</f>
        <v>4.0374677002583974</v>
      </c>
      <c r="J485" s="9">
        <f>IF(H485="Mikro",Pieņēmumi!$B$31*F485*0.5,0)</f>
        <v>0</v>
      </c>
      <c r="K485">
        <v>94</v>
      </c>
      <c r="L485">
        <v>5</v>
      </c>
      <c r="M485" s="2">
        <f t="shared" ref="M485:M516" si="380">K485/L485</f>
        <v>18.8</v>
      </c>
      <c r="N485" s="6">
        <f>ROUNDUP(IF($A485=1,K485/Pieņēmumi!$L$39,IF($A485=2,K485/Pieņēmumi!$L$40,IF($A485=3,K485/Pieņēmumi!$L$41,K485/Pieņēmumi!$L$42))),$N$10)</f>
        <v>5</v>
      </c>
      <c r="O485" s="6">
        <f t="shared" si="356"/>
        <v>18.8</v>
      </c>
      <c r="P485" s="6" t="str">
        <f>IF(AND(O485&gt;=0,O485&lt;Pieņēmumi!$L$46),0,
IF(AND(O485&gt;= Pieņēmumi!$L$46,O485&lt;Pieņēmumi!$L$47), "Mikro",
IF(AND(O485&gt;=Pieņēmumi!$L$47,O485&lt;Pieņēmumi!$L$48), "Mazs",
IF(AND(O485&gt;=Pieņēmumi!$L$48,O485&lt;Pieņēmumi!$L$49), "Vidējs","Liels"))))</f>
        <v>Vidējs</v>
      </c>
      <c r="Q485" s="9">
        <f>IF(P485="Mikro",Pieņēmumi!$L$31*N485*0.5,
IF(P485="Mazs",Pieņēmumi!$L$31*N485,
IF(P485="Vidējs",Pieņēmumi!$L$32*N485,
IF(P485="Liels",Pieņēmumi!$L$34*N485,
0))))</f>
        <v>4.1989664082687348</v>
      </c>
      <c r="R485" s="9">
        <f>IF(P485="Mikro",Pieņēmumi!$L$31*N485*0.5,0)</f>
        <v>0</v>
      </c>
      <c r="S485">
        <v>71</v>
      </c>
      <c r="T485">
        <v>3</v>
      </c>
      <c r="U485" s="2">
        <f t="shared" si="377"/>
        <v>23.666666666666668</v>
      </c>
      <c r="V485" s="6">
        <f>ROUNDUP(IF($A485=1,S485/Pieņēmumi!$V$39,IF($A485=2,S485/Pieņēmumi!$V$40,IF($A485=3,S485/Pieņēmumi!$V$41,S485/Pieņēmumi!$V$42))),$V$10)</f>
        <v>4</v>
      </c>
      <c r="W485" s="6">
        <f t="shared" si="357"/>
        <v>17.75</v>
      </c>
      <c r="X485" s="6" t="str">
        <f>IF(AND(W485&gt;=0,W485&lt;Pieņēmumi!$V$46),0,
IF(AND(W485&gt;= Pieņēmumi!$V$46,W485&lt;Pieņēmumi!$V$47), "Mikro",
IF(AND(W485&gt;=Pieņēmumi!$V$47,W485&lt;Pieņēmumi!$V$48), "Mazs",
IF(AND(W485&gt;=Pieņēmumi!$V$48,W485&lt;Pieņēmumi!$V$49), "Vidējs","Liels"))))</f>
        <v>Vidējs</v>
      </c>
      <c r="Y485" s="9">
        <f>IF(X485="Mikro",Pieņēmumi!$V$31*V485*0.5,
IF(X485="Mazs",Pieņēmumi!$V$31*V485,
IF(X485="Vidējs",Pieņēmumi!$V$32*V485,
IF(X485="Liels",Pieņēmumi!$V$34*V485,
0))))</f>
        <v>3.4883720930232562</v>
      </c>
      <c r="Z485" s="9">
        <f>IF(X485="Mikro",Pieņēmumi!$V$31*V485*0.5,0)</f>
        <v>0</v>
      </c>
      <c r="AA485">
        <v>81</v>
      </c>
      <c r="AB485">
        <v>3</v>
      </c>
      <c r="AC485" s="2">
        <f t="shared" si="378"/>
        <v>27</v>
      </c>
      <c r="AD485" s="6">
        <f>ROUNDUP(IF($A485=1,AA485/Pieņēmumi!$AF$39,IF($A485=2,AA485/Pieņēmumi!$AF$40,IF($A485=3,AA485/Pieņēmumi!$AF$41,AA485/Pieņēmumi!$AF$42))),$AD$10)</f>
        <v>5</v>
      </c>
      <c r="AE485" s="6">
        <f t="shared" si="359"/>
        <v>16.2</v>
      </c>
      <c r="AF485" s="6" t="str">
        <f>IF(AND(AE485&gt;=0,AE485&lt;Pieņēmumi!$AF$46),0,
IF(AND(AE485&gt;= Pieņēmumi!$AF$46,AE485&lt;Pieņēmumi!$AF$47), "Mikro",
IF(AND(AE485&gt;=Pieņēmumi!$AF$47,AE485&lt;Pieņēmumi!$AF$48), "Mazs",
IF(AND(AE485&gt;=Pieņēmumi!$AF$48,AE485&lt;Pieņēmumi!$AF$49), "Vidējs","Liels"))))</f>
        <v>Vidējs</v>
      </c>
      <c r="AG485" s="9">
        <f>IF(AF485="Mikro",Pieņēmumi!$AF$31*AD485*0.5,
IF(AF485="Mazs",Pieņēmumi!$AF$31*AD485,
IF(AF485="Vidējs",Pieņēmumi!$AF$32*AD485,
IF(AF485="Liels",Pieņēmumi!$AF$34*AD485,
0))))</f>
        <v>5.1679586563307502</v>
      </c>
      <c r="AH485" s="9">
        <f>IF(AF485="Mikro",Pieņēmumi!$AF$31*AD485*0.5,0)</f>
        <v>0</v>
      </c>
      <c r="AI485">
        <v>86</v>
      </c>
      <c r="AJ485">
        <v>3</v>
      </c>
      <c r="AK485" s="2">
        <f t="shared" si="379"/>
        <v>28.666666666666668</v>
      </c>
      <c r="AL485" s="6">
        <f>ROUNDUP(IF($A485=1,AI485/Pieņēmumi!$AR$39,IF($A485=2,AI485/Pieņēmumi!$AR$40,IF($A485=3,AI485/Pieņēmumi!$AR$41,AI485/Pieņēmumi!$AR$42))),$AL$10)</f>
        <v>4</v>
      </c>
      <c r="AM485" s="6">
        <f t="shared" si="360"/>
        <v>21.5</v>
      </c>
      <c r="AN485" s="6" t="str">
        <f>IF(AND(AM485&gt;=0,AM485&lt;Pieņēmumi!$AR$46),0,
IF(AND(AM485&gt;= Pieņēmumi!$AR$46,AM485&lt;Pieņēmumi!$AR$47), "Mikro",
IF(AND(AM485&gt;=Pieņēmumi!$AR$47,AM485&lt;Pieņēmumi!$AR$48), "Mazs",
IF(AND(AM485&gt;=Pieņēmumi!$AR$48,AM485&lt;Pieņēmumi!$AR$49), "Vidējs","Liels"))))</f>
        <v>Liels</v>
      </c>
      <c r="AO485" s="9">
        <f>IF(AN485="Mikro",Pieņēmumi!$AR$31*AL485*0.5,
IF(AN485="Mazs",Pieņēmumi!$AR$31*AL485,
IF(AN485="Vidējs",Pieņēmumi!$AR$32*AL485,
IF(AN485="Liels",Pieņēmumi!$AR$34*AL485,
0))))</f>
        <v>5.4834054834054831</v>
      </c>
      <c r="AP485" s="9">
        <f>IF(AN485="Mikro",Pieņēmumi!$AR$31*AL485*0.5,0)</f>
        <v>0</v>
      </c>
      <c r="AQ485">
        <v>104</v>
      </c>
      <c r="AR485">
        <v>4</v>
      </c>
      <c r="AS485" s="2">
        <f t="shared" ref="AS485:AS516" si="381">AQ485/AR485</f>
        <v>26</v>
      </c>
      <c r="AT485" s="6">
        <f>ROUNDUP(IF($A485=1,AQ485/Pieņēmumi!$BC$39,IF($A485=2,AQ485/Pieņēmumi!$BC$40,IF($A485=3,AQ485/Pieņēmumi!$BC$41,AQ485/Pieņēmumi!$BC$42))),$AT$10)</f>
        <v>5</v>
      </c>
      <c r="AU485" s="6">
        <f t="shared" si="361"/>
        <v>20.8</v>
      </c>
      <c r="AV485" s="6" t="str">
        <f>IF(AND(AU485&gt;=0,AU485&lt;Pieņēmumi!$BC$46),0,
IF(AND(AU485&gt;= Pieņēmumi!$BC$46,AU485&lt;Pieņēmumi!$BC$47), "Mikro",
IF(AND(AU485&gt;=Pieņēmumi!$BC$47,AU485&lt;Pieņēmumi!$BC$48), "Mazs",
IF(AND(AU485&gt;=Pieņēmumi!$BC$48,AU485&lt;Pieņēmumi!$BC$49), "Vidējs","Liels"))))</f>
        <v>Vidējs</v>
      </c>
      <c r="AW485" s="9">
        <f>IF(AV485="Mikro",Pieņēmumi!$BC$31*AT485*0.5,
IF(AV485="Mazs",Pieņēmumi!$BC$31*AT485,
IF(AV485="Vidējs",Pieņēmumi!$BC$32*AT485,
IF(AV485="Liels",Pieņēmumi!$BC$34*AT485,
0))))</f>
        <v>5.8139534883720936</v>
      </c>
      <c r="AX485" s="9">
        <f>IF(AV485="Mikro",Pieņēmumi!$BC$31*AT485*0.5,0)</f>
        <v>0</v>
      </c>
      <c r="AY485">
        <v>88</v>
      </c>
      <c r="AZ485">
        <v>4</v>
      </c>
      <c r="BA485" s="2">
        <f>AY485/AZ485</f>
        <v>22</v>
      </c>
      <c r="BB485" s="6">
        <f>ROUNDUP(IF($A485=1,AY485/Pieņēmumi!$BN$39,IF($A485=2,AY485/Pieņēmumi!$BN$40,IF($A485=3,AY485/Pieņēmumi!$BN$41,AY485/Pieņēmumi!$BN$42))),$BB$10)</f>
        <v>4</v>
      </c>
      <c r="BC485" s="6">
        <f t="shared" si="362"/>
        <v>22</v>
      </c>
      <c r="BD485" s="6" t="str">
        <f>IF(AND(BC485&gt;=0,BC485&lt;Pieņēmumi!$BN$46),0,
IF(AND(BC485&gt;= Pieņēmumi!$BN$46,BC485&lt;Pieņēmumi!$BN$47), "Mikro",
IF(AND(BC485&gt;=Pieņēmumi!$BN$47,BC485&lt;Pieņēmumi!$BN$48), "Mazs",
IF(AND(BC485&gt;=Pieņēmumi!$BN$48,BC485&lt;Pieņēmumi!$BN$49), "Vidējs","Liels"))))</f>
        <v>Liels</v>
      </c>
      <c r="BE485" s="9">
        <f>IF(BD485="Mikro",Pieņēmumi!$BN$31*BB485*0.5,
IF(BD485="Mazs",Pieņēmumi!$BN$31*BB485,
IF(BD485="Vidējs",Pieņēmumi!$BN$32*BB485,
IF(BD485="Liels",Pieņēmumi!$BN$34*BB485,
0))))</f>
        <v>6.3492063492063489</v>
      </c>
      <c r="BF485" s="9">
        <f>IF(BD485="Mikro",Pieņēmumi!$BN$31*BB485*0.5,0)</f>
        <v>0</v>
      </c>
      <c r="BG485">
        <v>65</v>
      </c>
      <c r="BH485">
        <v>3</v>
      </c>
      <c r="BI485" s="2">
        <f>BG485/BH485</f>
        <v>21.666666666666668</v>
      </c>
      <c r="BJ485" s="6">
        <f>ROUNDUP(IF($A485=1,BG485/Pieņēmumi!$BY$39,IF($A485=2,BG485/Pieņēmumi!$BY$40,IF($A485=3,BG485/Pieņēmumi!$BY$41,BG485/Pieņēmumi!$BY$42))),$BJ$10)</f>
        <v>3</v>
      </c>
      <c r="BK485" s="6">
        <f t="shared" si="363"/>
        <v>21.666666666666668</v>
      </c>
      <c r="BL485" s="6" t="str">
        <f>IF(AND(BK485&gt;=0,BK485&lt;Pieņēmumi!$BY$46),0,
IF(AND(BK485&gt;= Pieņēmumi!$BY$46,BK485&lt;Pieņēmumi!$BY$47), "Mikro",
IF(AND(BK485&gt;=Pieņēmumi!$BY$47,BK485&lt;Pieņēmumi!$BY$48), "Mazs",
IF(AND(BK485&gt;=Pieņēmumi!$BY$48,BK485&lt;Pieņēmumi!$BY$49), "Vidējs","Liels"))))</f>
        <v>Liels</v>
      </c>
      <c r="BM485" s="9">
        <f>IF(BL485="Mikro",Pieņēmumi!$BY$31*BJ485*0.5,
IF(BL485="Mazs",Pieņēmumi!$BY$31*BJ485,
IF(BL485="Vidējs",Pieņēmumi!$BY$32*BJ485,
IF(BL485="Liels",Pieņēmumi!$BY$34*BJ485,
0))))</f>
        <v>4.9783549783549779</v>
      </c>
      <c r="BN485" s="9">
        <f>IF(BL485="Mikro",Pieņēmumi!$BY$31*BJ485*0.5,0)</f>
        <v>0</v>
      </c>
      <c r="BO485">
        <v>58</v>
      </c>
      <c r="BP485">
        <v>6</v>
      </c>
      <c r="BQ485" s="2">
        <f>BO485/BP485</f>
        <v>9.6666666666666661</v>
      </c>
      <c r="BR485" s="6">
        <f>ROUNDUP(IF($A485=1,BO485/Pieņēmumi!$CJ$39,IF($A485=2,BO485/Pieņēmumi!$CJ$40,IF($A485=3,BO485/Pieņēmumi!$CJ$41,BO485/Pieņēmumi!$CJ$42))),$BR$10)</f>
        <v>3</v>
      </c>
      <c r="BS485" s="6">
        <f t="shared" si="364"/>
        <v>19.333333333333332</v>
      </c>
      <c r="BT485" s="6" t="str">
        <f>IF(AND(BS485&gt;=0,BS485&lt;Pieņēmumi!$CJ$46),0,
IF(AND(BS485&gt;= Pieņēmumi!$CJ$46,BS485&lt;Pieņēmumi!$CJ$47), "Mikro",
IF(AND(BS485&gt;=Pieņēmumi!$CJ$47,BS485&lt;Pieņēmumi!$CJ$48), "Mazs",
IF(AND(BS485&gt;=Pieņēmumi!$CJ$48,BS485&lt;Pieņēmumi!$CJ$49), "Vidējs","Liels"))))</f>
        <v>Vidējs</v>
      </c>
      <c r="BU485" s="9">
        <f>IF(BT485="Mikro",Pieņēmumi!$CJ$31*BR485*0.5,
IF(BT485="Mazs",Pieņēmumi!$CJ$31*BR485,
IF(BT485="Vidējs",Pieņēmumi!$CJ$32*BR485,
IF(BT485="Liels",Pieņēmumi!$CJ$34*BR485,
0))))</f>
        <v>3.8759689922480618</v>
      </c>
      <c r="BV485" s="9">
        <f>IF(BT485="Mikro",Pieņēmumi!$CJ$31*BR485*0.5,0)</f>
        <v>0</v>
      </c>
      <c r="BW485">
        <v>0</v>
      </c>
      <c r="BX485">
        <v>0</v>
      </c>
      <c r="BY485" s="2">
        <v>0</v>
      </c>
      <c r="BZ485" s="6">
        <f>ROUNDUP(IF($A485=1,BW485/Pieņēmumi!$CU$42,IF($A485=2,BW485/Pieņēmumi!$CU$43,IF($A485=3,BW485/Pieņēmumi!$CU$44,BW485/Pieņēmumi!$CU$45))),$CH$10)</f>
        <v>0</v>
      </c>
      <c r="CA485" s="6">
        <f t="shared" si="365"/>
        <v>0</v>
      </c>
      <c r="CB485" s="6">
        <f>IF(AND(CA485&gt;=0,CA485&lt;Pieņēmumi!$CU$49),0,
IF(AND(CA485&gt;=Pieņēmumi!$CU$49,CA485&lt;Pieņēmumi!$CU$50),"Mazs",
IF(AND(CA485&gt;=Pieņēmumi!$CU$50,CA485&lt;Pieņēmumi!$CU$51),"Vidējs","Liels")))</f>
        <v>0</v>
      </c>
      <c r="CC485" s="9">
        <f>IF(CB485="Mazs",Pieņēmumi!$CU$34*BZ485,IF(CB485="Vidējs",Pieņēmumi!$CU$35*BZ485,IF(CB485="Liels",Pieņēmumi!$CU$37*BZ485,0)))</f>
        <v>0</v>
      </c>
      <c r="CD485" s="9">
        <f>IF(CB485="Mazs",(Pieņēmumi!$CU$35-Pieņēmumi!$CU$34)*BZ485,0)</f>
        <v>0</v>
      </c>
      <c r="CE485">
        <v>12</v>
      </c>
      <c r="CF485">
        <v>1</v>
      </c>
      <c r="CG485" s="2">
        <f>CE485/CF485</f>
        <v>12</v>
      </c>
      <c r="CH485" s="6">
        <f>ROUNDUP(IF($A485=1,CE485/Pieņēmumi!$DE$42,IF($A485=2,CE485/Pieņēmumi!$DE$43,IF($A485=3,CE485/Pieņēmumi!$DE$44,CE485/Pieņēmumi!$DE$45))),$CH$10)</f>
        <v>1</v>
      </c>
      <c r="CI485" s="6">
        <f t="shared" si="366"/>
        <v>12</v>
      </c>
      <c r="CJ485" s="6" t="str">
        <f>IF(AND(CI485&gt;=0,CI485&lt;Pieņēmumi!$DE$49),0,
IF(AND(CI485&gt;=Pieņēmumi!$DE$49,CI485&lt;Pieņēmumi!$DE$50),"Mazs",
IF(AND(CI485&gt;=Pieņēmumi!$DE$50,CI485&lt;Pieņēmumi!$DE$51),"Vidējs","Liels")))</f>
        <v>Vidējs</v>
      </c>
      <c r="CK485" s="9">
        <f>IF(CJ485="Mazs",Pieņēmumi!$DE$34*CH485,IF(CJ485="Vidējs",Pieņēmumi!$DE$35*CH485,IF(CJ485="Liels",Pieņēmumi!$DE$37*CH485,0)))</f>
        <v>1.3888888888888891</v>
      </c>
      <c r="CL485" s="9">
        <f>IF(CJ485="Mazs",(Pieņēmumi!$DE$35-Pieņēmumi!$DE$34)*CH485,0)</f>
        <v>0</v>
      </c>
      <c r="CM485">
        <v>16</v>
      </c>
      <c r="CN485">
        <v>1</v>
      </c>
      <c r="CO485" s="2">
        <f>CM485/CN485</f>
        <v>16</v>
      </c>
      <c r="CP485" s="6">
        <f>ROUNDUP(IF($A485=1,CM485/Pieņēmumi!$DO$42,IF($A485=2,CM485/Pieņēmumi!$DO$43,IF($A485=3,CM485/Pieņēmumi!$DO$44,CM485/Pieņēmumi!$DO$45))),$CP$10)</f>
        <v>1</v>
      </c>
      <c r="CQ485" s="6">
        <f t="shared" si="367"/>
        <v>16</v>
      </c>
      <c r="CR485" s="6" t="str">
        <f>IF(AND(CQ485&gt;=0,CQ485&lt;Pieņēmumi!$DO$49),0,
IF(AND(CQ485&gt;=Pieņēmumi!$DO$49,CQ485&lt;Pieņēmumi!$DO$50),"Mazs",
IF(AND(CQ485&gt;=Pieņēmumi!$DO$50,CQ485&lt;Pieņēmumi!$DO$51),"Vidējs","Liels")))</f>
        <v>Vidējs</v>
      </c>
      <c r="CS485" s="9">
        <f>IF(CR485="Mazs",Pieņēmumi!$DO$34*CP485,IF(CR485="Vidējs",Pieņēmumi!$DO$35*CP485,IF(CR485="Liels",Pieņēmumi!$DO$37*CP485,0)))</f>
        <v>1.3888888888888891</v>
      </c>
      <c r="CT485" s="9">
        <f>IF(CR485="Mazs",(Pieņēmumi!$DO$35-Pieņēmumi!$DO$34)*CP485,0)</f>
        <v>0</v>
      </c>
      <c r="CU485" s="6">
        <f t="shared" si="368"/>
        <v>765</v>
      </c>
      <c r="CV485" s="6">
        <f t="shared" si="369"/>
        <v>37</v>
      </c>
      <c r="CW485" s="2">
        <f t="shared" si="370"/>
        <v>20.675675675675677</v>
      </c>
      <c r="CX485" t="str">
        <f t="shared" si="371"/>
        <v>Lielā</v>
      </c>
    </row>
    <row r="486" spans="1:102" x14ac:dyDescent="0.25">
      <c r="A486" s="5">
        <v>1</v>
      </c>
      <c r="B486" s="23">
        <v>0.16991574054415426</v>
      </c>
      <c r="C486">
        <v>39</v>
      </c>
      <c r="D486">
        <v>2</v>
      </c>
      <c r="E486" s="2">
        <f t="shared" si="376"/>
        <v>19.5</v>
      </c>
      <c r="F486" s="6">
        <f>ROUNDUP(IF($A486=1,C486/Pieņēmumi!$B$39,IF($A486=2,C486/Pieņēmumi!$B$40,IF($A486=3,C486/Pieņēmumi!$B$41,C486/Pieņēmumi!$B$42))),$F$10)</f>
        <v>2</v>
      </c>
      <c r="G486" s="6">
        <f t="shared" si="355"/>
        <v>19.5</v>
      </c>
      <c r="H486" s="6" t="str">
        <f>IF(AND(G486&gt;=0,G486&lt;Pieņēmumi!$B$46),0,
IF(AND(G486&gt;= Pieņēmumi!$B$46,G486&lt;Pieņēmumi!$B$47), "Mikro",
IF(AND(G486&gt;=Pieņēmumi!$B$47,G486&lt;Pieņēmumi!$B$48), "Mazs",
IF(AND(G486&gt;=Pieņēmumi!$B$48,G486&lt;Pieņēmumi!$B$49), "Vidējs","Liels"))))</f>
        <v>Vidējs</v>
      </c>
      <c r="I486" s="9">
        <f>IF(H486="Mikro",Pieņēmumi!$B$31*F486*0.5,
IF(H486="Mazs",Pieņēmumi!$B$31*F486,
IF(H486="Vidējs",Pieņēmumi!$B$32*F486,
IF(H486="Liels",Pieņēmumi!$B$34*F486,
0))))</f>
        <v>1.614987080103359</v>
      </c>
      <c r="J486" s="9">
        <f>IF(H486="Mikro",Pieņēmumi!$B$31*F486*0.5,0)</f>
        <v>0</v>
      </c>
      <c r="K486">
        <v>35</v>
      </c>
      <c r="L486">
        <v>2</v>
      </c>
      <c r="M486" s="2">
        <f t="shared" si="380"/>
        <v>17.5</v>
      </c>
      <c r="N486" s="6">
        <f>ROUNDUP(IF($A486=1,K486/Pieņēmumi!$L$39,IF($A486=2,K486/Pieņēmumi!$L$40,IF($A486=3,K486/Pieņēmumi!$L$41,K486/Pieņēmumi!$L$42))),$N$10)</f>
        <v>2</v>
      </c>
      <c r="O486" s="6">
        <f t="shared" si="356"/>
        <v>17.5</v>
      </c>
      <c r="P486" s="6" t="str">
        <f>IF(AND(O486&gt;=0,O486&lt;Pieņēmumi!$L$46),0,
IF(AND(O486&gt;= Pieņēmumi!$L$46,O486&lt;Pieņēmumi!$L$47), "Mikro",
IF(AND(O486&gt;=Pieņēmumi!$L$47,O486&lt;Pieņēmumi!$L$48), "Mazs",
IF(AND(O486&gt;=Pieņēmumi!$L$48,O486&lt;Pieņēmumi!$L$49), "Vidējs","Liels"))))</f>
        <v>Vidējs</v>
      </c>
      <c r="Q486" s="9">
        <f>IF(P486="Mikro",Pieņēmumi!$L$31*N486*0.5,
IF(P486="Mazs",Pieņēmumi!$L$31*N486,
IF(P486="Vidējs",Pieņēmumi!$L$32*N486,
IF(P486="Liels",Pieņēmumi!$L$34*N486,
0))))</f>
        <v>1.6795865633074938</v>
      </c>
      <c r="R486" s="9">
        <f>IF(P486="Mikro",Pieņēmumi!$L$31*N486*0.5,0)</f>
        <v>0</v>
      </c>
      <c r="S486">
        <v>31</v>
      </c>
      <c r="T486">
        <v>2</v>
      </c>
      <c r="U486" s="2">
        <f t="shared" si="377"/>
        <v>15.5</v>
      </c>
      <c r="V486" s="6">
        <f>ROUNDUP(IF($A486=1,S486/Pieņēmumi!$V$39,IF($A486=2,S486/Pieņēmumi!$V$40,IF($A486=3,S486/Pieņēmumi!$V$41,S486/Pieņēmumi!$V$42))),$V$10)</f>
        <v>2</v>
      </c>
      <c r="W486" s="6">
        <f t="shared" si="357"/>
        <v>15.5</v>
      </c>
      <c r="X486" s="6" t="str">
        <f>IF(AND(W486&gt;=0,W486&lt;Pieņēmumi!$V$46),0,
IF(AND(W486&gt;= Pieņēmumi!$V$46,W486&lt;Pieņēmumi!$V$47), "Mikro",
IF(AND(W486&gt;=Pieņēmumi!$V$47,W486&lt;Pieņēmumi!$V$48), "Mazs",
IF(AND(W486&gt;=Pieņēmumi!$V$48,W486&lt;Pieņēmumi!$V$49), "Vidējs","Liels"))))</f>
        <v>Vidējs</v>
      </c>
      <c r="Y486" s="9">
        <f>IF(X486="Mikro",Pieņēmumi!$V$31*V486*0.5,
IF(X486="Mazs",Pieņēmumi!$V$31*V486,
IF(X486="Vidējs",Pieņēmumi!$V$32*V486,
IF(X486="Liels",Pieņēmumi!$V$34*V486,
0))))</f>
        <v>1.7441860465116281</v>
      </c>
      <c r="Z486" s="9">
        <f>IF(X486="Mikro",Pieņēmumi!$V$31*V486*0.5,0)</f>
        <v>0</v>
      </c>
      <c r="AA486">
        <v>21</v>
      </c>
      <c r="AB486">
        <v>1</v>
      </c>
      <c r="AC486" s="2">
        <f t="shared" si="378"/>
        <v>21</v>
      </c>
      <c r="AD486" s="6">
        <f>ROUNDUP(IF($A486=1,AA486/Pieņēmumi!$AF$39,IF($A486=2,AA486/Pieņēmumi!$AF$40,IF($A486=3,AA486/Pieņēmumi!$AF$41,AA486/Pieņēmumi!$AF$42))),$AD$10)</f>
        <v>2</v>
      </c>
      <c r="AE486" s="6">
        <f t="shared" si="359"/>
        <v>10.5</v>
      </c>
      <c r="AF486" s="6" t="str">
        <f>IF(AND(AE486&gt;=0,AE486&lt;Pieņēmumi!$AF$46),0,
IF(AND(AE486&gt;= Pieņēmumi!$AF$46,AE486&lt;Pieņēmumi!$AF$47), "Mikro",
IF(AND(AE486&gt;=Pieņēmumi!$AF$47,AE486&lt;Pieņēmumi!$AF$48), "Mazs",
IF(AND(AE486&gt;=Pieņēmumi!$AF$48,AE486&lt;Pieņēmumi!$AF$49), "Vidējs","Liels"))))</f>
        <v>Mazs</v>
      </c>
      <c r="AG486" s="9">
        <f>IF(AF486="Mikro",Pieņēmumi!$AF$31*AD486*0.5,
IF(AF486="Mazs",Pieņēmumi!$AF$31*AD486,
IF(AF486="Vidējs",Pieņēmumi!$AF$32*AD486,
IF(AF486="Liels",Pieņēmumi!$AF$34*AD486,
0))))</f>
        <v>1.680672268907563</v>
      </c>
      <c r="AH486" s="9">
        <f>IF(AF486="Mikro",Pieņēmumi!$AF$31*AD486*0.5,0)</f>
        <v>0</v>
      </c>
      <c r="AI486">
        <v>30</v>
      </c>
      <c r="AJ486">
        <v>2</v>
      </c>
      <c r="AK486" s="2">
        <f t="shared" si="379"/>
        <v>15</v>
      </c>
      <c r="AL486" s="6">
        <f>ROUNDUP(IF($A486=1,AI486/Pieņēmumi!$AR$39,IF($A486=2,AI486/Pieņēmumi!$AR$40,IF($A486=3,AI486/Pieņēmumi!$AR$41,AI486/Pieņēmumi!$AR$42))),$AL$10)</f>
        <v>2</v>
      </c>
      <c r="AM486" s="6">
        <f t="shared" si="360"/>
        <v>15</v>
      </c>
      <c r="AN486" s="6" t="str">
        <f>IF(AND(AM486&gt;=0,AM486&lt;Pieņēmumi!$AR$46),0,
IF(AND(AM486&gt;= Pieņēmumi!$AR$46,AM486&lt;Pieņēmumi!$AR$47), "Mikro",
IF(AND(AM486&gt;=Pieņēmumi!$AR$47,AM486&lt;Pieņēmumi!$AR$48), "Mazs",
IF(AND(AM486&gt;=Pieņēmumi!$AR$48,AM486&lt;Pieņēmumi!$AR$49), "Vidējs","Liels"))))</f>
        <v>Vidējs</v>
      </c>
      <c r="AO486" s="9">
        <f>IF(AN486="Mikro",Pieņēmumi!$AR$31*AL486*0.5,
IF(AN486="Mazs",Pieņēmumi!$AR$31*AL486,
IF(AN486="Vidējs",Pieņēmumi!$AR$32*AL486,
IF(AN486="Liels",Pieņēmumi!$AR$34*AL486,
0))))</f>
        <v>2.1963824289405687</v>
      </c>
      <c r="AP486" s="9">
        <f>IF(AN486="Mikro",Pieņēmumi!$AR$31*AL486*0.5,0)</f>
        <v>0</v>
      </c>
      <c r="AQ486">
        <v>42</v>
      </c>
      <c r="AR486">
        <v>2</v>
      </c>
      <c r="AS486" s="2">
        <f t="shared" si="381"/>
        <v>21</v>
      </c>
      <c r="AT486" s="6">
        <f>ROUNDUP(IF($A486=1,AQ486/Pieņēmumi!$BC$39,IF($A486=2,AQ486/Pieņēmumi!$BC$40,IF($A486=3,AQ486/Pieņēmumi!$BC$41,AQ486/Pieņēmumi!$BC$42))),$AT$10)</f>
        <v>2</v>
      </c>
      <c r="AU486" s="6">
        <f t="shared" si="361"/>
        <v>21</v>
      </c>
      <c r="AV486" s="6" t="str">
        <f>IF(AND(AU486&gt;=0,AU486&lt;Pieņēmumi!$BC$46),0,
IF(AND(AU486&gt;= Pieņēmumi!$BC$46,AU486&lt;Pieņēmumi!$BC$47), "Mikro",
IF(AND(AU486&gt;=Pieņēmumi!$BC$47,AU486&lt;Pieņēmumi!$BC$48), "Mazs",
IF(AND(AU486&gt;=Pieņēmumi!$BC$48,AU486&lt;Pieņēmumi!$BC$49), "Vidējs","Liels"))))</f>
        <v>Liels</v>
      </c>
      <c r="AW486" s="9">
        <f>IF(AV486="Mikro",Pieņēmumi!$BC$31*AT486*0.5,
IF(AV486="Mazs",Pieņēmumi!$BC$31*AT486,
IF(AV486="Vidējs",Pieņēmumi!$BC$32*AT486,
IF(AV486="Liels",Pieņēmumi!$BC$34*AT486,
0))))</f>
        <v>3.0303030303030303</v>
      </c>
      <c r="AX486" s="9">
        <f>IF(AV486="Mikro",Pieņēmumi!$BC$31*AT486*0.5,0)</f>
        <v>0</v>
      </c>
      <c r="AY486">
        <v>21</v>
      </c>
      <c r="AZ486">
        <v>1</v>
      </c>
      <c r="BA486" s="2">
        <f>AY486/AZ486</f>
        <v>21</v>
      </c>
      <c r="BB486" s="6">
        <f>ROUNDUP(IF($A486=1,AY486/Pieņēmumi!$BN$39,IF($A486=2,AY486/Pieņēmumi!$BN$40,IF($A486=3,AY486/Pieņēmumi!$BN$41,AY486/Pieņēmumi!$BN$42))),$BB$10)</f>
        <v>1</v>
      </c>
      <c r="BC486" s="6">
        <f t="shared" si="362"/>
        <v>21</v>
      </c>
      <c r="BD486" s="6" t="str">
        <f>IF(AND(BC486&gt;=0,BC486&lt;Pieņēmumi!$BN$46),0,
IF(AND(BC486&gt;= Pieņēmumi!$BN$46,BC486&lt;Pieņēmumi!$BN$47), "Mikro",
IF(AND(BC486&gt;=Pieņēmumi!$BN$47,BC486&lt;Pieņēmumi!$BN$48), "Mazs",
IF(AND(BC486&gt;=Pieņēmumi!$BN$48,BC486&lt;Pieņēmumi!$BN$49), "Vidējs","Liels"))))</f>
        <v>Liels</v>
      </c>
      <c r="BE486" s="9">
        <f>IF(BD486="Mikro",Pieņēmumi!$BN$31*BB486*0.5,
IF(BD486="Mazs",Pieņēmumi!$BN$31*BB486,
IF(BD486="Vidējs",Pieņēmumi!$BN$32*BB486,
IF(BD486="Liels",Pieņēmumi!$BN$34*BB486,
0))))</f>
        <v>1.5873015873015872</v>
      </c>
      <c r="BF486" s="9">
        <f>IF(BD486="Mikro",Pieņēmumi!$BN$31*BB486*0.5,0)</f>
        <v>0</v>
      </c>
      <c r="BG486">
        <v>14</v>
      </c>
      <c r="BH486">
        <v>1</v>
      </c>
      <c r="BI486" s="2">
        <f>BG486/BH486</f>
        <v>14</v>
      </c>
      <c r="BJ486" s="6">
        <f>ROUNDUP(IF($A486=1,BG486/Pieņēmumi!$BY$39,IF($A486=2,BG486/Pieņēmumi!$BY$40,IF($A486=3,BG486/Pieņēmumi!$BY$41,BG486/Pieņēmumi!$BY$42))),$BJ$10)</f>
        <v>1</v>
      </c>
      <c r="BK486" s="6">
        <f t="shared" si="363"/>
        <v>14</v>
      </c>
      <c r="BL486" s="6" t="str">
        <f>IF(AND(BK486&gt;=0,BK486&lt;Pieņēmumi!$BY$46),0,
IF(AND(BK486&gt;= Pieņēmumi!$BY$46,BK486&lt;Pieņēmumi!$BY$47), "Mikro",
IF(AND(BK486&gt;=Pieņēmumi!$BY$47,BK486&lt;Pieņēmumi!$BY$48), "Mazs",
IF(AND(BK486&gt;=Pieņēmumi!$BY$48,BK486&lt;Pieņēmumi!$BY$49), "Vidējs","Liels"))))</f>
        <v>Vidējs</v>
      </c>
      <c r="BM486" s="9">
        <f>IF(BL486="Mikro",Pieņēmumi!$BY$31*BJ486*0.5,
IF(BL486="Mazs",Pieņēmumi!$BY$31*BJ486,
IF(BL486="Vidējs",Pieņēmumi!$BY$32*BJ486,
IF(BL486="Liels",Pieņēmumi!$BY$34*BJ486,
0))))</f>
        <v>1.2919896640826873</v>
      </c>
      <c r="BN486" s="9">
        <f>IF(BL486="Mikro",Pieņēmumi!$BY$31*BJ486*0.5,0)</f>
        <v>0</v>
      </c>
      <c r="BO486">
        <v>16</v>
      </c>
      <c r="BP486">
        <v>1</v>
      </c>
      <c r="BQ486" s="2">
        <f>BO486/BP486</f>
        <v>16</v>
      </c>
      <c r="BR486" s="6">
        <f>ROUNDUP(IF($A486=1,BO486/Pieņēmumi!$CJ$39,IF($A486=2,BO486/Pieņēmumi!$CJ$40,IF($A486=3,BO486/Pieņēmumi!$CJ$41,BO486/Pieņēmumi!$CJ$42))),$BR$10)</f>
        <v>1</v>
      </c>
      <c r="BS486" s="6">
        <f t="shared" si="364"/>
        <v>16</v>
      </c>
      <c r="BT486" s="6" t="str">
        <f>IF(AND(BS486&gt;=0,BS486&lt;Pieņēmumi!$CJ$46),0,
IF(AND(BS486&gt;= Pieņēmumi!$CJ$46,BS486&lt;Pieņēmumi!$CJ$47), "Mikro",
IF(AND(BS486&gt;=Pieņēmumi!$CJ$47,BS486&lt;Pieņēmumi!$CJ$48), "Mazs",
IF(AND(BS486&gt;=Pieņēmumi!$CJ$48,BS486&lt;Pieņēmumi!$CJ$49), "Vidējs","Liels"))))</f>
        <v>Vidējs</v>
      </c>
      <c r="BU486" s="9">
        <f>IF(BT486="Mikro",Pieņēmumi!$CJ$31*BR486*0.5,
IF(BT486="Mazs",Pieņēmumi!$CJ$31*BR486,
IF(BT486="Vidējs",Pieņēmumi!$CJ$32*BR486,
IF(BT486="Liels",Pieņēmumi!$CJ$34*BR486,
0))))</f>
        <v>1.2919896640826873</v>
      </c>
      <c r="BV486" s="9">
        <f>IF(BT486="Mikro",Pieņēmumi!$CJ$31*BR486*0.5,0)</f>
        <v>0</v>
      </c>
      <c r="BW486">
        <v>0</v>
      </c>
      <c r="BX486">
        <v>0</v>
      </c>
      <c r="BY486" s="2">
        <v>0</v>
      </c>
      <c r="BZ486" s="6">
        <f>ROUNDUP(IF($A486=1,BW486/Pieņēmumi!$CU$42,IF($A486=2,BW486/Pieņēmumi!$CU$43,IF($A486=3,BW486/Pieņēmumi!$CU$44,BW486/Pieņēmumi!$CU$45))),$CH$10)</f>
        <v>0</v>
      </c>
      <c r="CA486" s="6">
        <f t="shared" si="365"/>
        <v>0</v>
      </c>
      <c r="CB486" s="6">
        <f>IF(AND(CA486&gt;=0,CA486&lt;Pieņēmumi!$CU$49),0,
IF(AND(CA486&gt;=Pieņēmumi!$CU$49,CA486&lt;Pieņēmumi!$CU$50),"Mazs",
IF(AND(CA486&gt;=Pieņēmumi!$CU$50,CA486&lt;Pieņēmumi!$CU$51),"Vidējs","Liels")))</f>
        <v>0</v>
      </c>
      <c r="CC486" s="9">
        <f>IF(CB486="Mazs",Pieņēmumi!$CU$34*BZ486,IF(CB486="Vidējs",Pieņēmumi!$CU$35*BZ486,IF(CB486="Liels",Pieņēmumi!$CU$37*BZ486,0)))</f>
        <v>0</v>
      </c>
      <c r="CD486" s="9">
        <f>IF(CB486="Mazs",(Pieņēmumi!$CU$35-Pieņēmumi!$CU$34)*BZ486,0)</f>
        <v>0</v>
      </c>
      <c r="CE486">
        <v>0</v>
      </c>
      <c r="CF486">
        <v>0</v>
      </c>
      <c r="CG486" s="2">
        <v>0</v>
      </c>
      <c r="CH486" s="6">
        <f>ROUNDUP(IF($A486=1,CE486/Pieņēmumi!$DE$42,IF($A486=2,CE486/Pieņēmumi!$DE$43,IF($A486=3,CE486/Pieņēmumi!$DE$44,CE486/Pieņēmumi!$DE$45))),$CH$10)</f>
        <v>0</v>
      </c>
      <c r="CI486" s="6">
        <f t="shared" si="366"/>
        <v>0</v>
      </c>
      <c r="CJ486" s="6">
        <f>IF(AND(CI486&gt;=0,CI486&lt;Pieņēmumi!$DE$49),0,
IF(AND(CI486&gt;=Pieņēmumi!$DE$49,CI486&lt;Pieņēmumi!$DE$50),"Mazs",
IF(AND(CI486&gt;=Pieņēmumi!$DE$50,CI486&lt;Pieņēmumi!$DE$51),"Vidējs","Liels")))</f>
        <v>0</v>
      </c>
      <c r="CK486" s="9">
        <f>IF(CJ486="Mazs",Pieņēmumi!$DE$34*CH486,IF(CJ486="Vidējs",Pieņēmumi!$DE$35*CH486,IF(CJ486="Liels",Pieņēmumi!$DE$37*CH486,0)))</f>
        <v>0</v>
      </c>
      <c r="CL486" s="9">
        <f>IF(CJ486="Mazs",(Pieņēmumi!$DE$35-Pieņēmumi!$DE$34)*CH486,0)</f>
        <v>0</v>
      </c>
      <c r="CM486">
        <v>0</v>
      </c>
      <c r="CN486">
        <v>0</v>
      </c>
      <c r="CO486" s="2">
        <v>0</v>
      </c>
      <c r="CP486" s="6">
        <f>ROUNDUP(IF($A486=1,CM486/Pieņēmumi!$DO$42,IF($A486=2,CM486/Pieņēmumi!$DO$43,IF($A486=3,CM486/Pieņēmumi!$DO$44,CM486/Pieņēmumi!$DO$45))),$CP$10)</f>
        <v>0</v>
      </c>
      <c r="CQ486" s="6">
        <f t="shared" si="367"/>
        <v>0</v>
      </c>
      <c r="CR486" s="6">
        <f>IF(AND(CQ486&gt;=0,CQ486&lt;Pieņēmumi!$DO$49),0,
IF(AND(CQ486&gt;=Pieņēmumi!$DO$49,CQ486&lt;Pieņēmumi!$DO$50),"Mazs",
IF(AND(CQ486&gt;=Pieņēmumi!$DO$50,CQ486&lt;Pieņēmumi!$DO$51),"Vidējs","Liels")))</f>
        <v>0</v>
      </c>
      <c r="CS486" s="9">
        <f>IF(CR486="Mazs",Pieņēmumi!$DO$34*CP486,IF(CR486="Vidējs",Pieņēmumi!$DO$35*CP486,IF(CR486="Liels",Pieņēmumi!$DO$37*CP486,0)))</f>
        <v>0</v>
      </c>
      <c r="CT486" s="9">
        <f>IF(CR486="Mazs",(Pieņēmumi!$DO$35-Pieņēmumi!$DO$34)*CP486,0)</f>
        <v>0</v>
      </c>
      <c r="CU486" s="6">
        <f t="shared" si="368"/>
        <v>249</v>
      </c>
      <c r="CV486" s="6">
        <f t="shared" si="369"/>
        <v>14</v>
      </c>
      <c r="CW486" s="2">
        <f t="shared" si="370"/>
        <v>17.785714285714285</v>
      </c>
      <c r="CX486" t="str">
        <f t="shared" si="371"/>
        <v>Vidējā</v>
      </c>
    </row>
    <row r="487" spans="1:102" x14ac:dyDescent="0.25">
      <c r="A487" s="5">
        <v>3</v>
      </c>
      <c r="B487" s="23">
        <v>0.16861101574621651</v>
      </c>
      <c r="C487">
        <v>44</v>
      </c>
      <c r="D487">
        <v>2</v>
      </c>
      <c r="E487" s="2">
        <f t="shared" si="376"/>
        <v>22</v>
      </c>
      <c r="F487" s="6">
        <f>ROUNDUP(IF($A487=1,C487/Pieņēmumi!$B$39,IF($A487=2,C487/Pieņēmumi!$B$40,IF($A487=3,C487/Pieņēmumi!$B$41,C487/Pieņēmumi!$B$42))),$F$10)</f>
        <v>3</v>
      </c>
      <c r="G487" s="6">
        <f t="shared" si="355"/>
        <v>14.666666666666666</v>
      </c>
      <c r="H487" s="6" t="str">
        <f>IF(AND(G487&gt;=0,G487&lt;Pieņēmumi!$B$46),0,
IF(AND(G487&gt;= Pieņēmumi!$B$46,G487&lt;Pieņēmumi!$B$47), "Mikro",
IF(AND(G487&gt;=Pieņēmumi!$B$47,G487&lt;Pieņēmumi!$B$48), "Mazs",
IF(AND(G487&gt;=Pieņēmumi!$B$48,G487&lt;Pieņēmumi!$B$49), "Vidējs","Liels"))))</f>
        <v>Vidējs</v>
      </c>
      <c r="I487" s="9">
        <f>IF(H487="Mikro",Pieņēmumi!$B$31*F487*0.5,
IF(H487="Mazs",Pieņēmumi!$B$31*F487,
IF(H487="Vidējs",Pieņēmumi!$B$32*F487,
IF(H487="Liels",Pieņēmumi!$B$34*F487,
0))))</f>
        <v>2.4224806201550386</v>
      </c>
      <c r="J487" s="9">
        <f>IF(H487="Mikro",Pieņēmumi!$B$31*F487*0.5,0)</f>
        <v>0</v>
      </c>
      <c r="K487">
        <v>57</v>
      </c>
      <c r="L487">
        <v>3</v>
      </c>
      <c r="M487" s="2">
        <f t="shared" si="380"/>
        <v>19</v>
      </c>
      <c r="N487" s="6">
        <f>ROUNDUP(IF($A487=1,K487/Pieņēmumi!$L$39,IF($A487=2,K487/Pieņēmumi!$L$40,IF($A487=3,K487/Pieņēmumi!$L$41,K487/Pieņēmumi!$L$42))),$N$10)</f>
        <v>3</v>
      </c>
      <c r="O487" s="6">
        <f t="shared" si="356"/>
        <v>19</v>
      </c>
      <c r="P487" s="6" t="str">
        <f>IF(AND(O487&gt;=0,O487&lt;Pieņēmumi!$L$46),0,
IF(AND(O487&gt;= Pieņēmumi!$L$46,O487&lt;Pieņēmumi!$L$47), "Mikro",
IF(AND(O487&gt;=Pieņēmumi!$L$47,O487&lt;Pieņēmumi!$L$48), "Mazs",
IF(AND(O487&gt;=Pieņēmumi!$L$48,O487&lt;Pieņēmumi!$L$49), "Vidējs","Liels"))))</f>
        <v>Vidējs</v>
      </c>
      <c r="Q487" s="9">
        <f>IF(P487="Mikro",Pieņēmumi!$L$31*N487*0.5,
IF(P487="Mazs",Pieņēmumi!$L$31*N487,
IF(P487="Vidējs",Pieņēmumi!$L$32*N487,
IF(P487="Liels",Pieņēmumi!$L$34*N487,
0))))</f>
        <v>2.5193798449612408</v>
      </c>
      <c r="R487" s="9">
        <f>IF(P487="Mikro",Pieņēmumi!$L$31*N487*0.5,0)</f>
        <v>0</v>
      </c>
      <c r="S487">
        <v>38</v>
      </c>
      <c r="T487">
        <v>2</v>
      </c>
      <c r="U487" s="2">
        <f t="shared" si="377"/>
        <v>19</v>
      </c>
      <c r="V487" s="6">
        <f>ROUNDUP(IF($A487=1,S487/Pieņēmumi!$V$39,IF($A487=2,S487/Pieņēmumi!$V$40,IF($A487=3,S487/Pieņēmumi!$V$41,S487/Pieņēmumi!$V$42))),$V$10)</f>
        <v>2</v>
      </c>
      <c r="W487" s="6">
        <f t="shared" si="357"/>
        <v>19</v>
      </c>
      <c r="X487" s="6" t="str">
        <f>IF(AND(W487&gt;=0,W487&lt;Pieņēmumi!$V$46),0,
IF(AND(W487&gt;= Pieņēmumi!$V$46,W487&lt;Pieņēmumi!$V$47), "Mikro",
IF(AND(W487&gt;=Pieņēmumi!$V$47,W487&lt;Pieņēmumi!$V$48), "Mazs",
IF(AND(W487&gt;=Pieņēmumi!$V$48,W487&lt;Pieņēmumi!$V$49), "Vidējs","Liels"))))</f>
        <v>Vidējs</v>
      </c>
      <c r="Y487" s="9">
        <f>IF(X487="Mikro",Pieņēmumi!$V$31*V487*0.5,
IF(X487="Mazs",Pieņēmumi!$V$31*V487,
IF(X487="Vidējs",Pieņēmumi!$V$32*V487,
IF(X487="Liels",Pieņēmumi!$V$34*V487,
0))))</f>
        <v>1.7441860465116281</v>
      </c>
      <c r="Z487" s="9">
        <f>IF(X487="Mikro",Pieņēmumi!$V$31*V487*0.5,0)</f>
        <v>0</v>
      </c>
      <c r="AA487">
        <v>38</v>
      </c>
      <c r="AB487">
        <v>2</v>
      </c>
      <c r="AC487" s="2">
        <f t="shared" si="378"/>
        <v>19</v>
      </c>
      <c r="AD487" s="6">
        <f>ROUNDUP(IF($A487=1,AA487/Pieņēmumi!$AF$39,IF($A487=2,AA487/Pieņēmumi!$AF$40,IF($A487=3,AA487/Pieņēmumi!$AF$41,AA487/Pieņēmumi!$AF$42))),$AD$10)</f>
        <v>2</v>
      </c>
      <c r="AE487" s="6">
        <f t="shared" si="359"/>
        <v>19</v>
      </c>
      <c r="AF487" s="6" t="str">
        <f>IF(AND(AE487&gt;=0,AE487&lt;Pieņēmumi!$AF$46),0,
IF(AND(AE487&gt;= Pieņēmumi!$AF$46,AE487&lt;Pieņēmumi!$AF$47), "Mikro",
IF(AND(AE487&gt;=Pieņēmumi!$AF$47,AE487&lt;Pieņēmumi!$AF$48), "Mazs",
IF(AND(AE487&gt;=Pieņēmumi!$AF$48,AE487&lt;Pieņēmumi!$AF$49), "Vidējs","Liels"))))</f>
        <v>Vidējs</v>
      </c>
      <c r="AG487" s="9">
        <f>IF(AF487="Mikro",Pieņēmumi!$AF$31*AD487*0.5,
IF(AF487="Mazs",Pieņēmumi!$AF$31*AD487,
IF(AF487="Vidējs",Pieņēmumi!$AF$32*AD487,
IF(AF487="Liels",Pieņēmumi!$AF$34*AD487,
0))))</f>
        <v>2.0671834625323</v>
      </c>
      <c r="AH487" s="9">
        <f>IF(AF487="Mikro",Pieņēmumi!$AF$31*AD487*0.5,0)</f>
        <v>0</v>
      </c>
      <c r="AI487">
        <v>42</v>
      </c>
      <c r="AJ487">
        <v>2</v>
      </c>
      <c r="AK487" s="2">
        <f t="shared" si="379"/>
        <v>21</v>
      </c>
      <c r="AL487" s="6">
        <f>ROUNDUP(IF($A487=1,AI487/Pieņēmumi!$AR$39,IF($A487=2,AI487/Pieņēmumi!$AR$40,IF($A487=3,AI487/Pieņēmumi!$AR$41,AI487/Pieņēmumi!$AR$42))),$AL$10)</f>
        <v>2</v>
      </c>
      <c r="AM487" s="6">
        <f t="shared" si="360"/>
        <v>21</v>
      </c>
      <c r="AN487" s="6" t="str">
        <f>IF(AND(AM487&gt;=0,AM487&lt;Pieņēmumi!$AR$46),0,
IF(AND(AM487&gt;= Pieņēmumi!$AR$46,AM487&lt;Pieņēmumi!$AR$47), "Mikro",
IF(AND(AM487&gt;=Pieņēmumi!$AR$47,AM487&lt;Pieņēmumi!$AR$48), "Mazs",
IF(AND(AM487&gt;=Pieņēmumi!$AR$48,AM487&lt;Pieņēmumi!$AR$49), "Vidējs","Liels"))))</f>
        <v>Liels</v>
      </c>
      <c r="AO487" s="9">
        <f>IF(AN487="Mikro",Pieņēmumi!$AR$31*AL487*0.5,
IF(AN487="Mazs",Pieņēmumi!$AR$31*AL487,
IF(AN487="Vidējs",Pieņēmumi!$AR$32*AL487,
IF(AN487="Liels",Pieņēmumi!$AR$34*AL487,
0))))</f>
        <v>2.7417027417027415</v>
      </c>
      <c r="AP487" s="9">
        <f>IF(AN487="Mikro",Pieņēmumi!$AR$31*AL487*0.5,0)</f>
        <v>0</v>
      </c>
      <c r="AQ487">
        <v>34</v>
      </c>
      <c r="AR487">
        <v>2</v>
      </c>
      <c r="AS487" s="2">
        <f t="shared" si="381"/>
        <v>17</v>
      </c>
      <c r="AT487" s="6">
        <f>ROUNDUP(IF($A487=1,AQ487/Pieņēmumi!$BC$39,IF($A487=2,AQ487/Pieņēmumi!$BC$40,IF($A487=3,AQ487/Pieņēmumi!$BC$41,AQ487/Pieņēmumi!$BC$42))),$AT$10)</f>
        <v>2</v>
      </c>
      <c r="AU487" s="6">
        <f t="shared" si="361"/>
        <v>17</v>
      </c>
      <c r="AV487" s="6" t="str">
        <f>IF(AND(AU487&gt;=0,AU487&lt;Pieņēmumi!$BC$46),0,
IF(AND(AU487&gt;= Pieņēmumi!$BC$46,AU487&lt;Pieņēmumi!$BC$47), "Mikro",
IF(AND(AU487&gt;=Pieņēmumi!$BC$47,AU487&lt;Pieņēmumi!$BC$48), "Mazs",
IF(AND(AU487&gt;=Pieņēmumi!$BC$48,AU487&lt;Pieņēmumi!$BC$49), "Vidējs","Liels"))))</f>
        <v>Vidējs</v>
      </c>
      <c r="AW487" s="9">
        <f>IF(AV487="Mikro",Pieņēmumi!$BC$31*AT487*0.5,
IF(AV487="Mazs",Pieņēmumi!$BC$31*AT487,
IF(AV487="Vidējs",Pieņēmumi!$BC$32*AT487,
IF(AV487="Liels",Pieņēmumi!$BC$34*AT487,
0))))</f>
        <v>2.3255813953488373</v>
      </c>
      <c r="AX487" s="9">
        <f>IF(AV487="Mikro",Pieņēmumi!$BC$31*AT487*0.5,0)</f>
        <v>0</v>
      </c>
      <c r="AY487">
        <v>40</v>
      </c>
      <c r="AZ487">
        <v>2</v>
      </c>
      <c r="BA487" s="2">
        <f>AY487/AZ487</f>
        <v>20</v>
      </c>
      <c r="BB487" s="6">
        <f>ROUNDUP(IF($A487=1,AY487/Pieņēmumi!$BN$39,IF($A487=2,AY487/Pieņēmumi!$BN$40,IF($A487=3,AY487/Pieņēmumi!$BN$41,AY487/Pieņēmumi!$BN$42))),$BB$10)</f>
        <v>2</v>
      </c>
      <c r="BC487" s="6">
        <f t="shared" si="362"/>
        <v>20</v>
      </c>
      <c r="BD487" s="6" t="str">
        <f>IF(AND(BC487&gt;=0,BC487&lt;Pieņēmumi!$BN$46),0,
IF(AND(BC487&gt;= Pieņēmumi!$BN$46,BC487&lt;Pieņēmumi!$BN$47), "Mikro",
IF(AND(BC487&gt;=Pieņēmumi!$BN$47,BC487&lt;Pieņēmumi!$BN$48), "Mazs",
IF(AND(BC487&gt;=Pieņēmumi!$BN$48,BC487&lt;Pieņēmumi!$BN$49), "Vidējs","Liels"))))</f>
        <v>Vidējs</v>
      </c>
      <c r="BE487" s="9">
        <f>IF(BD487="Mikro",Pieņēmumi!$BN$31*BB487*0.5,
IF(BD487="Mazs",Pieņēmumi!$BN$31*BB487,
IF(BD487="Vidējs",Pieņēmumi!$BN$32*BB487,
IF(BD487="Liels",Pieņēmumi!$BN$34*BB487,
0))))</f>
        <v>2.454780361757106</v>
      </c>
      <c r="BF487" s="9">
        <f>IF(BD487="Mikro",Pieņēmumi!$BN$31*BB487*0.5,0)</f>
        <v>0</v>
      </c>
      <c r="BG487">
        <v>34</v>
      </c>
      <c r="BH487">
        <v>2</v>
      </c>
      <c r="BI487" s="2">
        <f>BG487/BH487</f>
        <v>17</v>
      </c>
      <c r="BJ487" s="6">
        <f>ROUNDUP(IF($A487=1,BG487/Pieņēmumi!$BY$39,IF($A487=2,BG487/Pieņēmumi!$BY$40,IF($A487=3,BG487/Pieņēmumi!$BY$41,BG487/Pieņēmumi!$BY$42))),$BJ$10)</f>
        <v>2</v>
      </c>
      <c r="BK487" s="6">
        <f t="shared" si="363"/>
        <v>17</v>
      </c>
      <c r="BL487" s="6" t="str">
        <f>IF(AND(BK487&gt;=0,BK487&lt;Pieņēmumi!$BY$46),0,
IF(AND(BK487&gt;= Pieņēmumi!$BY$46,BK487&lt;Pieņēmumi!$BY$47), "Mikro",
IF(AND(BK487&gt;=Pieņēmumi!$BY$47,BK487&lt;Pieņēmumi!$BY$48), "Mazs",
IF(AND(BK487&gt;=Pieņēmumi!$BY$48,BK487&lt;Pieņēmumi!$BY$49), "Vidējs","Liels"))))</f>
        <v>Vidējs</v>
      </c>
      <c r="BM487" s="9">
        <f>IF(BL487="Mikro",Pieņēmumi!$BY$31*BJ487*0.5,
IF(BL487="Mazs",Pieņēmumi!$BY$31*BJ487,
IF(BL487="Vidējs",Pieņēmumi!$BY$32*BJ487,
IF(BL487="Liels",Pieņēmumi!$BY$34*BJ487,
0))))</f>
        <v>2.5839793281653747</v>
      </c>
      <c r="BN487" s="9">
        <f>IF(BL487="Mikro",Pieņēmumi!$BY$31*BJ487*0.5,0)</f>
        <v>0</v>
      </c>
      <c r="BO487">
        <v>32</v>
      </c>
      <c r="BP487">
        <v>2</v>
      </c>
      <c r="BQ487" s="2">
        <f>BO487/BP487</f>
        <v>16</v>
      </c>
      <c r="BR487" s="6">
        <f>ROUNDUP(IF($A487=1,BO487/Pieņēmumi!$CJ$39,IF($A487=2,BO487/Pieņēmumi!$CJ$40,IF($A487=3,BO487/Pieņēmumi!$CJ$41,BO487/Pieņēmumi!$CJ$42))),$BR$10)</f>
        <v>2</v>
      </c>
      <c r="BS487" s="6">
        <f t="shared" si="364"/>
        <v>16</v>
      </c>
      <c r="BT487" s="6" t="str">
        <f>IF(AND(BS487&gt;=0,BS487&lt;Pieņēmumi!$CJ$46),0,
IF(AND(BS487&gt;= Pieņēmumi!$CJ$46,BS487&lt;Pieņēmumi!$CJ$47), "Mikro",
IF(AND(BS487&gt;=Pieņēmumi!$CJ$47,BS487&lt;Pieņēmumi!$CJ$48), "Mazs",
IF(AND(BS487&gt;=Pieņēmumi!$CJ$48,BS487&lt;Pieņēmumi!$CJ$49), "Vidējs","Liels"))))</f>
        <v>Vidējs</v>
      </c>
      <c r="BU487" s="9">
        <f>IF(BT487="Mikro",Pieņēmumi!$CJ$31*BR487*0.5,
IF(BT487="Mazs",Pieņēmumi!$CJ$31*BR487,
IF(BT487="Vidējs",Pieņēmumi!$CJ$32*BR487,
IF(BT487="Liels",Pieņēmumi!$CJ$34*BR487,
0))))</f>
        <v>2.5839793281653747</v>
      </c>
      <c r="BV487" s="9">
        <f>IF(BT487="Mikro",Pieņēmumi!$CJ$31*BR487*0.5,0)</f>
        <v>0</v>
      </c>
      <c r="BW487">
        <v>19</v>
      </c>
      <c r="BX487">
        <v>1</v>
      </c>
      <c r="BY487" s="2">
        <f>BW487/BX487</f>
        <v>19</v>
      </c>
      <c r="BZ487" s="6">
        <f>ROUNDUP(IF($A487=1,BW487/Pieņēmumi!$CU$42,IF($A487=2,BW487/Pieņēmumi!$CU$43,IF($A487=3,BW487/Pieņēmumi!$CU$44,BW487/Pieņēmumi!$CU$45))),$CH$10)</f>
        <v>1</v>
      </c>
      <c r="CA487" s="6">
        <f t="shared" si="365"/>
        <v>19</v>
      </c>
      <c r="CB487" s="6" t="str">
        <f>IF(AND(CA487&gt;=0,CA487&lt;Pieņēmumi!$CU$49),0,
IF(AND(CA487&gt;=Pieņēmumi!$CU$49,CA487&lt;Pieņēmumi!$CU$50),"Mazs",
IF(AND(CA487&gt;=Pieņēmumi!$CU$50,CA487&lt;Pieņēmumi!$CU$51),"Vidējs","Liels")))</f>
        <v>Vidējs</v>
      </c>
      <c r="CC487" s="9">
        <f>IF(CB487="Mazs",Pieņēmumi!$CU$34*BZ487,IF(CB487="Vidējs",Pieņēmumi!$CU$35*BZ487,IF(CB487="Liels",Pieņēmumi!$CU$37*BZ487,0)))</f>
        <v>1.3888888888888891</v>
      </c>
      <c r="CD487" s="9">
        <f>IF(CB487="Mazs",(Pieņēmumi!$CU$35-Pieņēmumi!$CU$34)*BZ487,0)</f>
        <v>0</v>
      </c>
      <c r="CE487">
        <v>13</v>
      </c>
      <c r="CF487">
        <v>1</v>
      </c>
      <c r="CG487" s="2">
        <f>CE487/CF487</f>
        <v>13</v>
      </c>
      <c r="CH487" s="6">
        <f>ROUNDUP(IF($A487=1,CE487/Pieņēmumi!$DE$42,IF($A487=2,CE487/Pieņēmumi!$DE$43,IF($A487=3,CE487/Pieņēmumi!$DE$44,CE487/Pieņēmumi!$DE$45))),$CH$10)</f>
        <v>1</v>
      </c>
      <c r="CI487" s="6">
        <f t="shared" si="366"/>
        <v>13</v>
      </c>
      <c r="CJ487" s="6" t="str">
        <f>IF(AND(CI487&gt;=0,CI487&lt;Pieņēmumi!$DE$49),0,
IF(AND(CI487&gt;=Pieņēmumi!$DE$49,CI487&lt;Pieņēmumi!$DE$50),"Mazs",
IF(AND(CI487&gt;=Pieņēmumi!$DE$50,CI487&lt;Pieņēmumi!$DE$51),"Vidējs","Liels")))</f>
        <v>Vidējs</v>
      </c>
      <c r="CK487" s="9">
        <f>IF(CJ487="Mazs",Pieņēmumi!$DE$34*CH487,IF(CJ487="Vidējs",Pieņēmumi!$DE$35*CH487,IF(CJ487="Liels",Pieņēmumi!$DE$37*CH487,0)))</f>
        <v>1.3888888888888891</v>
      </c>
      <c r="CL487" s="9">
        <f>IF(CJ487="Mazs",(Pieņēmumi!$DE$35-Pieņēmumi!$DE$34)*CH487,0)</f>
        <v>0</v>
      </c>
      <c r="CM487">
        <v>22</v>
      </c>
      <c r="CN487">
        <v>1</v>
      </c>
      <c r="CO487" s="2">
        <f>CM487/CN487</f>
        <v>22</v>
      </c>
      <c r="CP487" s="6">
        <f>ROUNDUP(IF($A487=1,CM487/Pieņēmumi!$DO$42,IF($A487=2,CM487/Pieņēmumi!$DO$43,IF($A487=3,CM487/Pieņēmumi!$DO$44,CM487/Pieņēmumi!$DO$45))),$CP$10)</f>
        <v>1</v>
      </c>
      <c r="CQ487" s="6">
        <f t="shared" si="367"/>
        <v>22</v>
      </c>
      <c r="CR487" s="6" t="str">
        <f>IF(AND(CQ487&gt;=0,CQ487&lt;Pieņēmumi!$DO$49),0,
IF(AND(CQ487&gt;=Pieņēmumi!$DO$49,CQ487&lt;Pieņēmumi!$DO$50),"Mazs",
IF(AND(CQ487&gt;=Pieņēmumi!$DO$50,CQ487&lt;Pieņēmumi!$DO$51),"Vidējs","Liels")))</f>
        <v>Liels</v>
      </c>
      <c r="CS487" s="9">
        <f>IF(CR487="Mazs",Pieņēmumi!$DO$34*CP487,IF(CR487="Vidējs",Pieņēmumi!$DO$35*CP487,IF(CR487="Liels",Pieņēmumi!$DO$37*CP487,0)))</f>
        <v>1.7676767676767675</v>
      </c>
      <c r="CT487" s="9">
        <f>IF(CR487="Mazs",(Pieņēmumi!$DO$35-Pieņēmumi!$DO$34)*CP487,0)</f>
        <v>0</v>
      </c>
      <c r="CU487" s="6">
        <f t="shared" si="368"/>
        <v>413</v>
      </c>
      <c r="CV487" s="6">
        <f t="shared" si="369"/>
        <v>22</v>
      </c>
      <c r="CW487" s="2">
        <f t="shared" si="370"/>
        <v>18.772727272727273</v>
      </c>
      <c r="CX487" t="str">
        <f t="shared" si="371"/>
        <v>Vidējā</v>
      </c>
    </row>
    <row r="488" spans="1:102" x14ac:dyDescent="0.25">
      <c r="A488" s="5">
        <v>3</v>
      </c>
      <c r="B488" s="23">
        <v>0.16776168070202102</v>
      </c>
      <c r="C488">
        <v>13</v>
      </c>
      <c r="D488">
        <v>1</v>
      </c>
      <c r="E488" s="2">
        <f t="shared" si="376"/>
        <v>13</v>
      </c>
      <c r="F488" s="6">
        <f>ROUNDUP(IF($A488=1,C488/Pieņēmumi!$B$39,IF($A488=2,C488/Pieņēmumi!$B$40,IF($A488=3,C488/Pieņēmumi!$B$41,C488/Pieņēmumi!$B$42))),$F$10)</f>
        <v>1</v>
      </c>
      <c r="G488" s="6">
        <f t="shared" si="355"/>
        <v>13</v>
      </c>
      <c r="H488" s="6" t="str">
        <f>IF(AND(G488&gt;=0,G488&lt;Pieņēmumi!$B$46),0,
IF(AND(G488&gt;= Pieņēmumi!$B$46,G488&lt;Pieņēmumi!$B$47), "Mikro",
IF(AND(G488&gt;=Pieņēmumi!$B$47,G488&lt;Pieņēmumi!$B$48), "Mazs",
IF(AND(G488&gt;=Pieņēmumi!$B$48,G488&lt;Pieņēmumi!$B$49), "Vidējs","Liels"))))</f>
        <v>Vidējs</v>
      </c>
      <c r="I488" s="9">
        <f>IF(H488="Mikro",Pieņēmumi!$B$31*F488*0.5,
IF(H488="Mazs",Pieņēmumi!$B$31*F488,
IF(H488="Vidējs",Pieņēmumi!$B$32*F488,
IF(H488="Liels",Pieņēmumi!$B$34*F488,
0))))</f>
        <v>0.8074935400516795</v>
      </c>
      <c r="J488" s="9">
        <f>IF(H488="Mikro",Pieņēmumi!$B$31*F488*0.5,0)</f>
        <v>0</v>
      </c>
      <c r="K488">
        <v>14</v>
      </c>
      <c r="L488">
        <v>1</v>
      </c>
      <c r="M488" s="2">
        <f t="shared" si="380"/>
        <v>14</v>
      </c>
      <c r="N488" s="6">
        <f>ROUNDUP(IF($A488=1,K488/Pieņēmumi!$L$39,IF($A488=2,K488/Pieņēmumi!$L$40,IF($A488=3,K488/Pieņēmumi!$L$41,K488/Pieņēmumi!$L$42))),$N$10)</f>
        <v>1</v>
      </c>
      <c r="O488" s="6">
        <f t="shared" si="356"/>
        <v>14</v>
      </c>
      <c r="P488" s="6" t="str">
        <f>IF(AND(O488&gt;=0,O488&lt;Pieņēmumi!$L$46),0,
IF(AND(O488&gt;= Pieņēmumi!$L$46,O488&lt;Pieņēmumi!$L$47), "Mikro",
IF(AND(O488&gt;=Pieņēmumi!$L$47,O488&lt;Pieņēmumi!$L$48), "Mazs",
IF(AND(O488&gt;=Pieņēmumi!$L$48,O488&lt;Pieņēmumi!$L$49), "Vidējs","Liels"))))</f>
        <v>Vidējs</v>
      </c>
      <c r="Q488" s="9">
        <f>IF(P488="Mikro",Pieņēmumi!$L$31*N488*0.5,
IF(P488="Mazs",Pieņēmumi!$L$31*N488,
IF(P488="Vidējs",Pieņēmumi!$L$32*N488,
IF(P488="Liels",Pieņēmumi!$L$34*N488,
0))))</f>
        <v>0.83979328165374689</v>
      </c>
      <c r="R488" s="9">
        <f>IF(P488="Mikro",Pieņēmumi!$L$31*N488*0.5,0)</f>
        <v>0</v>
      </c>
      <c r="S488">
        <v>11</v>
      </c>
      <c r="T488">
        <v>1</v>
      </c>
      <c r="U488" s="2">
        <f t="shared" si="377"/>
        <v>11</v>
      </c>
      <c r="V488" s="6">
        <f>ROUNDUP(IF($A488=1,S488/Pieņēmumi!$V$39,IF($A488=2,S488/Pieņēmumi!$V$40,IF($A488=3,S488/Pieņēmumi!$V$41,S488/Pieņēmumi!$V$42))),$V$10)</f>
        <v>1</v>
      </c>
      <c r="W488" s="6">
        <f t="shared" si="357"/>
        <v>11</v>
      </c>
      <c r="X488" s="6" t="str">
        <f>IF(AND(W488&gt;=0,W488&lt;Pieņēmumi!$V$46),0,
IF(AND(W488&gt;= Pieņēmumi!$V$46,W488&lt;Pieņēmumi!$V$47), "Mikro",
IF(AND(W488&gt;=Pieņēmumi!$V$47,W488&lt;Pieņēmumi!$V$48), "Mazs",
IF(AND(W488&gt;=Pieņēmumi!$V$48,W488&lt;Pieņēmumi!$V$49), "Vidējs","Liels"))))</f>
        <v>Mazs</v>
      </c>
      <c r="Y488" s="9">
        <f>IF(X488="Mikro",Pieņēmumi!$V$31*V488*0.5,
IF(X488="Mazs",Pieņēmumi!$V$31*V488,
IF(X488="Vidējs",Pieņēmumi!$V$32*V488,
IF(X488="Liels",Pieņēmumi!$V$34*V488,
0))))</f>
        <v>0.77808901338313108</v>
      </c>
      <c r="Z488" s="9">
        <f>IF(X488="Mikro",Pieņēmumi!$V$31*V488*0.5,0)</f>
        <v>0</v>
      </c>
      <c r="AA488">
        <v>12</v>
      </c>
      <c r="AB488">
        <v>1</v>
      </c>
      <c r="AC488" s="2">
        <f t="shared" si="378"/>
        <v>12</v>
      </c>
      <c r="AD488" s="6">
        <f>ROUNDUP(IF($A488=1,AA488/Pieņēmumi!$AF$39,IF($A488=2,AA488/Pieņēmumi!$AF$40,IF($A488=3,AA488/Pieņēmumi!$AF$41,AA488/Pieņēmumi!$AF$42))),$AD$10)</f>
        <v>1</v>
      </c>
      <c r="AE488" s="6">
        <f t="shared" si="359"/>
        <v>12</v>
      </c>
      <c r="AF488" s="6" t="str">
        <f>IF(AND(AE488&gt;=0,AE488&lt;Pieņēmumi!$AF$46),0,
IF(AND(AE488&gt;= Pieņēmumi!$AF$46,AE488&lt;Pieņēmumi!$AF$47), "Mikro",
IF(AND(AE488&gt;=Pieņēmumi!$AF$47,AE488&lt;Pieņēmumi!$AF$48), "Mazs",
IF(AND(AE488&gt;=Pieņēmumi!$AF$48,AE488&lt;Pieņēmumi!$AF$49), "Vidējs","Liels"))))</f>
        <v>Vidējs</v>
      </c>
      <c r="AG488" s="9">
        <f>IF(AF488="Mikro",Pieņēmumi!$AF$31*AD488*0.5,
IF(AF488="Mazs",Pieņēmumi!$AF$31*AD488,
IF(AF488="Vidējs",Pieņēmumi!$AF$32*AD488,
IF(AF488="Liels",Pieņēmumi!$AF$34*AD488,
0))))</f>
        <v>1.03359173126615</v>
      </c>
      <c r="AH488" s="9">
        <f>IF(AF488="Mikro",Pieņēmumi!$AF$31*AD488*0.5,0)</f>
        <v>0</v>
      </c>
      <c r="AI488">
        <v>13</v>
      </c>
      <c r="AJ488">
        <v>1</v>
      </c>
      <c r="AK488" s="2">
        <f t="shared" si="379"/>
        <v>13</v>
      </c>
      <c r="AL488" s="6">
        <f>ROUNDUP(IF($A488=1,AI488/Pieņēmumi!$AR$39,IF($A488=2,AI488/Pieņēmumi!$AR$40,IF($A488=3,AI488/Pieņēmumi!$AR$41,AI488/Pieņēmumi!$AR$42))),$AL$10)</f>
        <v>1</v>
      </c>
      <c r="AM488" s="6">
        <f t="shared" si="360"/>
        <v>13</v>
      </c>
      <c r="AN488" s="6" t="str">
        <f>IF(AND(AM488&gt;=0,AM488&lt;Pieņēmumi!$AR$46),0,
IF(AND(AM488&gt;= Pieņēmumi!$AR$46,AM488&lt;Pieņēmumi!$AR$47), "Mikro",
IF(AND(AM488&gt;=Pieņēmumi!$AR$47,AM488&lt;Pieņēmumi!$AR$48), "Mazs",
IF(AND(AM488&gt;=Pieņēmumi!$AR$48,AM488&lt;Pieņēmumi!$AR$49), "Vidējs","Liels"))))</f>
        <v>Vidējs</v>
      </c>
      <c r="AO488" s="9">
        <f>IF(AN488="Mikro",Pieņēmumi!$AR$31*AL488*0.5,
IF(AN488="Mazs",Pieņēmumi!$AR$31*AL488,
IF(AN488="Vidējs",Pieņēmumi!$AR$32*AL488,
IF(AN488="Liels",Pieņēmumi!$AR$34*AL488,
0))))</f>
        <v>1.0981912144702843</v>
      </c>
      <c r="AP488" s="9">
        <f>IF(AN488="Mikro",Pieņēmumi!$AR$31*AL488*0.5,0)</f>
        <v>0</v>
      </c>
      <c r="AQ488">
        <v>14</v>
      </c>
      <c r="AR488">
        <v>1</v>
      </c>
      <c r="AS488" s="2">
        <f t="shared" si="381"/>
        <v>14</v>
      </c>
      <c r="AT488" s="6">
        <f>ROUNDUP(IF($A488=1,AQ488/Pieņēmumi!$BC$39,IF($A488=2,AQ488/Pieņēmumi!$BC$40,IF($A488=3,AQ488/Pieņēmumi!$BC$41,AQ488/Pieņēmumi!$BC$42))),$AT$10)</f>
        <v>1</v>
      </c>
      <c r="AU488" s="6">
        <f t="shared" si="361"/>
        <v>14</v>
      </c>
      <c r="AV488" s="6" t="str">
        <f>IF(AND(AU488&gt;=0,AU488&lt;Pieņēmumi!$BC$46),0,
IF(AND(AU488&gt;= Pieņēmumi!$BC$46,AU488&lt;Pieņēmumi!$BC$47), "Mikro",
IF(AND(AU488&gt;=Pieņēmumi!$BC$47,AU488&lt;Pieņēmumi!$BC$48), "Mazs",
IF(AND(AU488&gt;=Pieņēmumi!$BC$48,AU488&lt;Pieņēmumi!$BC$49), "Vidējs","Liels"))))</f>
        <v>Vidējs</v>
      </c>
      <c r="AW488" s="9">
        <f>IF(AV488="Mikro",Pieņēmumi!$BC$31*AT488*0.5,
IF(AV488="Mazs",Pieņēmumi!$BC$31*AT488,
IF(AV488="Vidējs",Pieņēmumi!$BC$32*AT488,
IF(AV488="Liels",Pieņēmumi!$BC$34*AT488,
0))))</f>
        <v>1.1627906976744187</v>
      </c>
      <c r="AX488" s="9">
        <f>IF(AV488="Mikro",Pieņēmumi!$BC$31*AT488*0.5,0)</f>
        <v>0</v>
      </c>
      <c r="AY488">
        <v>16</v>
      </c>
      <c r="AZ488">
        <v>1</v>
      </c>
      <c r="BA488" s="2">
        <f>AY488/AZ488</f>
        <v>16</v>
      </c>
      <c r="BB488" s="6">
        <f>ROUNDUP(IF($A488=1,AY488/Pieņēmumi!$BN$39,IF($A488=2,AY488/Pieņēmumi!$BN$40,IF($A488=3,AY488/Pieņēmumi!$BN$41,AY488/Pieņēmumi!$BN$42))),$BB$10)</f>
        <v>1</v>
      </c>
      <c r="BC488" s="6">
        <f t="shared" si="362"/>
        <v>16</v>
      </c>
      <c r="BD488" s="6" t="str">
        <f>IF(AND(BC488&gt;=0,BC488&lt;Pieņēmumi!$BN$46),0,
IF(AND(BC488&gt;= Pieņēmumi!$BN$46,BC488&lt;Pieņēmumi!$BN$47), "Mikro",
IF(AND(BC488&gt;=Pieņēmumi!$BN$47,BC488&lt;Pieņēmumi!$BN$48), "Mazs",
IF(AND(BC488&gt;=Pieņēmumi!$BN$48,BC488&lt;Pieņēmumi!$BN$49), "Vidējs","Liels"))))</f>
        <v>Vidējs</v>
      </c>
      <c r="BE488" s="9">
        <f>IF(BD488="Mikro",Pieņēmumi!$BN$31*BB488*0.5,
IF(BD488="Mazs",Pieņēmumi!$BN$31*BB488,
IF(BD488="Vidējs",Pieņēmumi!$BN$32*BB488,
IF(BD488="Liels",Pieņēmumi!$BN$34*BB488,
0))))</f>
        <v>1.227390180878553</v>
      </c>
      <c r="BF488" s="9">
        <f>IF(BD488="Mikro",Pieņēmumi!$BN$31*BB488*0.5,0)</f>
        <v>0</v>
      </c>
      <c r="BG488">
        <v>18</v>
      </c>
      <c r="BH488">
        <v>1</v>
      </c>
      <c r="BI488" s="2">
        <f>BG488/BH488</f>
        <v>18</v>
      </c>
      <c r="BJ488" s="6">
        <f>ROUNDUP(IF($A488=1,BG488/Pieņēmumi!$BY$39,IF($A488=2,BG488/Pieņēmumi!$BY$40,IF($A488=3,BG488/Pieņēmumi!$BY$41,BG488/Pieņēmumi!$BY$42))),$BJ$10)</f>
        <v>1</v>
      </c>
      <c r="BK488" s="6">
        <f t="shared" si="363"/>
        <v>18</v>
      </c>
      <c r="BL488" s="6" t="str">
        <f>IF(AND(BK488&gt;=0,BK488&lt;Pieņēmumi!$BY$46),0,
IF(AND(BK488&gt;= Pieņēmumi!$BY$46,BK488&lt;Pieņēmumi!$BY$47), "Mikro",
IF(AND(BK488&gt;=Pieņēmumi!$BY$47,BK488&lt;Pieņēmumi!$BY$48), "Mazs",
IF(AND(BK488&gt;=Pieņēmumi!$BY$48,BK488&lt;Pieņēmumi!$BY$49), "Vidējs","Liels"))))</f>
        <v>Vidējs</v>
      </c>
      <c r="BM488" s="9">
        <f>IF(BL488="Mikro",Pieņēmumi!$BY$31*BJ488*0.5,
IF(BL488="Mazs",Pieņēmumi!$BY$31*BJ488,
IF(BL488="Vidējs",Pieņēmumi!$BY$32*BJ488,
IF(BL488="Liels",Pieņēmumi!$BY$34*BJ488,
0))))</f>
        <v>1.2919896640826873</v>
      </c>
      <c r="BN488" s="9">
        <f>IF(BL488="Mikro",Pieņēmumi!$BY$31*BJ488*0.5,0)</f>
        <v>0</v>
      </c>
      <c r="BO488">
        <v>15</v>
      </c>
      <c r="BP488">
        <v>1</v>
      </c>
      <c r="BQ488" s="2">
        <f>BO488/BP488</f>
        <v>15</v>
      </c>
      <c r="BR488" s="6">
        <f>ROUNDUP(IF($A488=1,BO488/Pieņēmumi!$CJ$39,IF($A488=2,BO488/Pieņēmumi!$CJ$40,IF($A488=3,BO488/Pieņēmumi!$CJ$41,BO488/Pieņēmumi!$CJ$42))),$BR$10)</f>
        <v>1</v>
      </c>
      <c r="BS488" s="6">
        <f t="shared" si="364"/>
        <v>15</v>
      </c>
      <c r="BT488" s="6" t="str">
        <f>IF(AND(BS488&gt;=0,BS488&lt;Pieņēmumi!$CJ$46),0,
IF(AND(BS488&gt;= Pieņēmumi!$CJ$46,BS488&lt;Pieņēmumi!$CJ$47), "Mikro",
IF(AND(BS488&gt;=Pieņēmumi!$CJ$47,BS488&lt;Pieņēmumi!$CJ$48), "Mazs",
IF(AND(BS488&gt;=Pieņēmumi!$CJ$48,BS488&lt;Pieņēmumi!$CJ$49), "Vidējs","Liels"))))</f>
        <v>Vidējs</v>
      </c>
      <c r="BU488" s="9">
        <f>IF(BT488="Mikro",Pieņēmumi!$CJ$31*BR488*0.5,
IF(BT488="Mazs",Pieņēmumi!$CJ$31*BR488,
IF(BT488="Vidējs",Pieņēmumi!$CJ$32*BR488,
IF(BT488="Liels",Pieņēmumi!$CJ$34*BR488,
0))))</f>
        <v>1.2919896640826873</v>
      </c>
      <c r="BV488" s="9">
        <f>IF(BT488="Mikro",Pieņēmumi!$CJ$31*BR488*0.5,0)</f>
        <v>0</v>
      </c>
      <c r="BW488">
        <v>0</v>
      </c>
      <c r="BX488">
        <v>0</v>
      </c>
      <c r="BY488" s="2">
        <v>0</v>
      </c>
      <c r="BZ488" s="6">
        <f>ROUNDUP(IF($A488=1,BW488/Pieņēmumi!$CU$42,IF($A488=2,BW488/Pieņēmumi!$CU$43,IF($A488=3,BW488/Pieņēmumi!$CU$44,BW488/Pieņēmumi!$CU$45))),$CH$10)</f>
        <v>0</v>
      </c>
      <c r="CA488" s="6">
        <f t="shared" si="365"/>
        <v>0</v>
      </c>
      <c r="CB488" s="6">
        <f>IF(AND(CA488&gt;=0,CA488&lt;Pieņēmumi!$CU$49),0,
IF(AND(CA488&gt;=Pieņēmumi!$CU$49,CA488&lt;Pieņēmumi!$CU$50),"Mazs",
IF(AND(CA488&gt;=Pieņēmumi!$CU$50,CA488&lt;Pieņēmumi!$CU$51),"Vidējs","Liels")))</f>
        <v>0</v>
      </c>
      <c r="CC488" s="9">
        <f>IF(CB488="Mazs",Pieņēmumi!$CU$34*BZ488,IF(CB488="Vidējs",Pieņēmumi!$CU$35*BZ488,IF(CB488="Liels",Pieņēmumi!$CU$37*BZ488,0)))</f>
        <v>0</v>
      </c>
      <c r="CD488" s="9">
        <f>IF(CB488="Mazs",(Pieņēmumi!$CU$35-Pieņēmumi!$CU$34)*BZ488,0)</f>
        <v>0</v>
      </c>
      <c r="CE488">
        <v>0</v>
      </c>
      <c r="CF488">
        <v>0</v>
      </c>
      <c r="CG488" s="2">
        <v>0</v>
      </c>
      <c r="CH488" s="6">
        <f>ROUNDUP(IF($A488=1,CE488/Pieņēmumi!$DE$42,IF($A488=2,CE488/Pieņēmumi!$DE$43,IF($A488=3,CE488/Pieņēmumi!$DE$44,CE488/Pieņēmumi!$DE$45))),$CH$10)</f>
        <v>0</v>
      </c>
      <c r="CI488" s="6">
        <f t="shared" si="366"/>
        <v>0</v>
      </c>
      <c r="CJ488" s="6">
        <f>IF(AND(CI488&gt;=0,CI488&lt;Pieņēmumi!$DE$49),0,
IF(AND(CI488&gt;=Pieņēmumi!$DE$49,CI488&lt;Pieņēmumi!$DE$50),"Mazs",
IF(AND(CI488&gt;=Pieņēmumi!$DE$50,CI488&lt;Pieņēmumi!$DE$51),"Vidējs","Liels")))</f>
        <v>0</v>
      </c>
      <c r="CK488" s="9">
        <f>IF(CJ488="Mazs",Pieņēmumi!$DE$34*CH488,IF(CJ488="Vidējs",Pieņēmumi!$DE$35*CH488,IF(CJ488="Liels",Pieņēmumi!$DE$37*CH488,0)))</f>
        <v>0</v>
      </c>
      <c r="CL488" s="9">
        <f>IF(CJ488="Mazs",(Pieņēmumi!$DE$35-Pieņēmumi!$DE$34)*CH488,0)</f>
        <v>0</v>
      </c>
      <c r="CM488">
        <v>0</v>
      </c>
      <c r="CN488">
        <v>0</v>
      </c>
      <c r="CO488" s="2">
        <v>0</v>
      </c>
      <c r="CP488" s="6">
        <f>ROUNDUP(IF($A488=1,CM488/Pieņēmumi!$DO$42,IF($A488=2,CM488/Pieņēmumi!$DO$43,IF($A488=3,CM488/Pieņēmumi!$DO$44,CM488/Pieņēmumi!$DO$45))),$CP$10)</f>
        <v>0</v>
      </c>
      <c r="CQ488" s="6">
        <f t="shared" si="367"/>
        <v>0</v>
      </c>
      <c r="CR488" s="6">
        <f>IF(AND(CQ488&gt;=0,CQ488&lt;Pieņēmumi!$DO$49),0,
IF(AND(CQ488&gt;=Pieņēmumi!$DO$49,CQ488&lt;Pieņēmumi!$DO$50),"Mazs",
IF(AND(CQ488&gt;=Pieņēmumi!$DO$50,CQ488&lt;Pieņēmumi!$DO$51),"Vidējs","Liels")))</f>
        <v>0</v>
      </c>
      <c r="CS488" s="9">
        <f>IF(CR488="Mazs",Pieņēmumi!$DO$34*CP488,IF(CR488="Vidējs",Pieņēmumi!$DO$35*CP488,IF(CR488="Liels",Pieņēmumi!$DO$37*CP488,0)))</f>
        <v>0</v>
      </c>
      <c r="CT488" s="9">
        <f>IF(CR488="Mazs",(Pieņēmumi!$DO$35-Pieņēmumi!$DO$34)*CP488,0)</f>
        <v>0</v>
      </c>
      <c r="CU488" s="6">
        <f t="shared" si="368"/>
        <v>126</v>
      </c>
      <c r="CV488" s="6">
        <f t="shared" si="369"/>
        <v>9</v>
      </c>
      <c r="CW488" s="2">
        <f t="shared" si="370"/>
        <v>14</v>
      </c>
      <c r="CX488" t="str">
        <f t="shared" si="371"/>
        <v>Vidējā</v>
      </c>
    </row>
    <row r="489" spans="1:102" x14ac:dyDescent="0.25">
      <c r="A489" s="5">
        <v>1</v>
      </c>
      <c r="B489" s="23">
        <v>0.1626237032435095</v>
      </c>
      <c r="C489">
        <v>90</v>
      </c>
      <c r="D489">
        <v>3</v>
      </c>
      <c r="E489" s="2">
        <f t="shared" si="376"/>
        <v>30</v>
      </c>
      <c r="F489" s="6">
        <f>ROUNDUP(IF($A489=1,C489/Pieņēmumi!$B$39,IF($A489=2,C489/Pieņēmumi!$B$40,IF($A489=3,C489/Pieņēmumi!$B$41,C489/Pieņēmumi!$B$42))),$F$10)</f>
        <v>5</v>
      </c>
      <c r="G489" s="6">
        <f t="shared" si="355"/>
        <v>18</v>
      </c>
      <c r="H489" s="6" t="str">
        <f>IF(AND(G489&gt;=0,G489&lt;Pieņēmumi!$B$46),0,
IF(AND(G489&gt;= Pieņēmumi!$B$46,G489&lt;Pieņēmumi!$B$47), "Mikro",
IF(AND(G489&gt;=Pieņēmumi!$B$47,G489&lt;Pieņēmumi!$B$48), "Mazs",
IF(AND(G489&gt;=Pieņēmumi!$B$48,G489&lt;Pieņēmumi!$B$49), "Vidējs","Liels"))))</f>
        <v>Vidējs</v>
      </c>
      <c r="I489" s="9">
        <f>IF(H489="Mikro",Pieņēmumi!$B$31*F489*0.5,
IF(H489="Mazs",Pieņēmumi!$B$31*F489,
IF(H489="Vidējs",Pieņēmumi!$B$32*F489,
IF(H489="Liels",Pieņēmumi!$B$34*F489,
0))))</f>
        <v>4.0374677002583974</v>
      </c>
      <c r="J489" s="9">
        <f>IF(H489="Mikro",Pieņēmumi!$B$31*F489*0.5,0)</f>
        <v>0</v>
      </c>
      <c r="K489">
        <v>86</v>
      </c>
      <c r="L489">
        <v>3</v>
      </c>
      <c r="M489" s="2">
        <f t="shared" si="380"/>
        <v>28.666666666666668</v>
      </c>
      <c r="N489" s="6">
        <f>ROUNDUP(IF($A489=1,K489/Pieņēmumi!$L$39,IF($A489=2,K489/Pieņēmumi!$L$40,IF($A489=3,K489/Pieņēmumi!$L$41,K489/Pieņēmumi!$L$42))),$N$10)</f>
        <v>5</v>
      </c>
      <c r="O489" s="6">
        <f t="shared" si="356"/>
        <v>17.2</v>
      </c>
      <c r="P489" s="6" t="str">
        <f>IF(AND(O489&gt;=0,O489&lt;Pieņēmumi!$L$46),0,
IF(AND(O489&gt;= Pieņēmumi!$L$46,O489&lt;Pieņēmumi!$L$47), "Mikro",
IF(AND(O489&gt;=Pieņēmumi!$L$47,O489&lt;Pieņēmumi!$L$48), "Mazs",
IF(AND(O489&gt;=Pieņēmumi!$L$48,O489&lt;Pieņēmumi!$L$49), "Vidējs","Liels"))))</f>
        <v>Vidējs</v>
      </c>
      <c r="Q489" s="9">
        <f>IF(P489="Mikro",Pieņēmumi!$L$31*N489*0.5,
IF(P489="Mazs",Pieņēmumi!$L$31*N489,
IF(P489="Vidējs",Pieņēmumi!$L$32*N489,
IF(P489="Liels",Pieņēmumi!$L$34*N489,
0))))</f>
        <v>4.1989664082687348</v>
      </c>
      <c r="R489" s="9">
        <f>IF(P489="Mikro",Pieņēmumi!$L$31*N489*0.5,0)</f>
        <v>0</v>
      </c>
      <c r="S489">
        <v>80</v>
      </c>
      <c r="T489">
        <v>3</v>
      </c>
      <c r="U489" s="2">
        <f t="shared" si="377"/>
        <v>26.666666666666668</v>
      </c>
      <c r="V489" s="6">
        <f>ROUNDUP(IF($A489=1,S489/Pieņēmumi!$V$39,IF($A489=2,S489/Pieņēmumi!$V$40,IF($A489=3,S489/Pieņēmumi!$V$41,S489/Pieņēmumi!$V$42))),$V$10)</f>
        <v>4</v>
      </c>
      <c r="W489" s="6">
        <f t="shared" si="357"/>
        <v>20</v>
      </c>
      <c r="X489" s="6" t="str">
        <f>IF(AND(W489&gt;=0,W489&lt;Pieņēmumi!$V$46),0,
IF(AND(W489&gt;= Pieņēmumi!$V$46,W489&lt;Pieņēmumi!$V$47), "Mikro",
IF(AND(W489&gt;=Pieņēmumi!$V$47,W489&lt;Pieņēmumi!$V$48), "Mazs",
IF(AND(W489&gt;=Pieņēmumi!$V$48,W489&lt;Pieņēmumi!$V$49), "Vidējs","Liels"))))</f>
        <v>Vidējs</v>
      </c>
      <c r="Y489" s="9">
        <f>IF(X489="Mikro",Pieņēmumi!$V$31*V489*0.5,
IF(X489="Mazs",Pieņēmumi!$V$31*V489,
IF(X489="Vidējs",Pieņēmumi!$V$32*V489,
IF(X489="Liels",Pieņēmumi!$V$34*V489,
0))))</f>
        <v>3.4883720930232562</v>
      </c>
      <c r="Z489" s="9">
        <f>IF(X489="Mikro",Pieņēmumi!$V$31*V489*0.5,0)</f>
        <v>0</v>
      </c>
      <c r="AA489">
        <v>85</v>
      </c>
      <c r="AB489">
        <v>3</v>
      </c>
      <c r="AC489" s="2">
        <f t="shared" si="378"/>
        <v>28.333333333333332</v>
      </c>
      <c r="AD489" s="6">
        <f>ROUNDUP(IF($A489=1,AA489/Pieņēmumi!$AF$39,IF($A489=2,AA489/Pieņēmumi!$AF$40,IF($A489=3,AA489/Pieņēmumi!$AF$41,AA489/Pieņēmumi!$AF$42))),$AD$10)</f>
        <v>5</v>
      </c>
      <c r="AE489" s="6">
        <f t="shared" si="359"/>
        <v>17</v>
      </c>
      <c r="AF489" s="6" t="str">
        <f>IF(AND(AE489&gt;=0,AE489&lt;Pieņēmumi!$AF$46),0,
IF(AND(AE489&gt;= Pieņēmumi!$AF$46,AE489&lt;Pieņēmumi!$AF$47), "Mikro",
IF(AND(AE489&gt;=Pieņēmumi!$AF$47,AE489&lt;Pieņēmumi!$AF$48), "Mazs",
IF(AND(AE489&gt;=Pieņēmumi!$AF$48,AE489&lt;Pieņēmumi!$AF$49), "Vidējs","Liels"))))</f>
        <v>Vidējs</v>
      </c>
      <c r="AG489" s="9">
        <f>IF(AF489="Mikro",Pieņēmumi!$AF$31*AD489*0.5,
IF(AF489="Mazs",Pieņēmumi!$AF$31*AD489,
IF(AF489="Vidējs",Pieņēmumi!$AF$32*AD489,
IF(AF489="Liels",Pieņēmumi!$AF$34*AD489,
0))))</f>
        <v>5.1679586563307502</v>
      </c>
      <c r="AH489" s="9">
        <f>IF(AF489="Mikro",Pieņēmumi!$AF$31*AD489*0.5,0)</f>
        <v>0</v>
      </c>
      <c r="AI489">
        <v>62</v>
      </c>
      <c r="AJ489">
        <v>2</v>
      </c>
      <c r="AK489" s="2">
        <f t="shared" si="379"/>
        <v>31</v>
      </c>
      <c r="AL489" s="6">
        <f>ROUNDUP(IF($A489=1,AI489/Pieņēmumi!$AR$39,IF($A489=2,AI489/Pieņēmumi!$AR$40,IF($A489=3,AI489/Pieņēmumi!$AR$41,AI489/Pieņēmumi!$AR$42))),$AL$10)</f>
        <v>3</v>
      </c>
      <c r="AM489" s="6">
        <f t="shared" si="360"/>
        <v>20.666666666666668</v>
      </c>
      <c r="AN489" s="6" t="str">
        <f>IF(AND(AM489&gt;=0,AM489&lt;Pieņēmumi!$AR$46),0,
IF(AND(AM489&gt;= Pieņēmumi!$AR$46,AM489&lt;Pieņēmumi!$AR$47), "Mikro",
IF(AND(AM489&gt;=Pieņēmumi!$AR$47,AM489&lt;Pieņēmumi!$AR$48), "Mazs",
IF(AND(AM489&gt;=Pieņēmumi!$AR$48,AM489&lt;Pieņēmumi!$AR$49), "Vidējs","Liels"))))</f>
        <v>Vidējs</v>
      </c>
      <c r="AO489" s="9">
        <f>IF(AN489="Mikro",Pieņēmumi!$AR$31*AL489*0.5,
IF(AN489="Mazs",Pieņēmumi!$AR$31*AL489,
IF(AN489="Vidējs",Pieņēmumi!$AR$32*AL489,
IF(AN489="Liels",Pieņēmumi!$AR$34*AL489,
0))))</f>
        <v>3.2945736434108532</v>
      </c>
      <c r="AP489" s="9">
        <f>IF(AN489="Mikro",Pieņēmumi!$AR$31*AL489*0.5,0)</f>
        <v>0</v>
      </c>
      <c r="AQ489">
        <v>98</v>
      </c>
      <c r="AR489">
        <v>3</v>
      </c>
      <c r="AS489" s="2">
        <f t="shared" si="381"/>
        <v>32.666666666666664</v>
      </c>
      <c r="AT489" s="6">
        <f>ROUNDUP(IF($A489=1,AQ489/Pieņēmumi!$BC$39,IF($A489=2,AQ489/Pieņēmumi!$BC$40,IF($A489=3,AQ489/Pieņēmumi!$BC$41,AQ489/Pieņēmumi!$BC$42))),$AT$10)</f>
        <v>4</v>
      </c>
      <c r="AU489" s="6">
        <f t="shared" si="361"/>
        <v>24.5</v>
      </c>
      <c r="AV489" s="6" t="str">
        <f>IF(AND(AU489&gt;=0,AU489&lt;Pieņēmumi!$BC$46),0,
IF(AND(AU489&gt;= Pieņēmumi!$BC$46,AU489&lt;Pieņēmumi!$BC$47), "Mikro",
IF(AND(AU489&gt;=Pieņēmumi!$BC$47,AU489&lt;Pieņēmumi!$BC$48), "Mazs",
IF(AND(AU489&gt;=Pieņēmumi!$BC$48,AU489&lt;Pieņēmumi!$BC$49), "Vidējs","Liels"))))</f>
        <v>Liels</v>
      </c>
      <c r="AW489" s="9">
        <f>IF(AV489="Mikro",Pieņēmumi!$BC$31*AT489*0.5,
IF(AV489="Mazs",Pieņēmumi!$BC$31*AT489,
IF(AV489="Vidējs",Pieņēmumi!$BC$32*AT489,
IF(AV489="Liels",Pieņēmumi!$BC$34*AT489,
0))))</f>
        <v>6.0606060606060606</v>
      </c>
      <c r="AX489" s="9">
        <f>IF(AV489="Mikro",Pieņēmumi!$BC$31*AT489*0.5,0)</f>
        <v>0</v>
      </c>
      <c r="AY489">
        <v>0</v>
      </c>
      <c r="AZ489">
        <v>0</v>
      </c>
      <c r="BA489" s="2">
        <v>0</v>
      </c>
      <c r="BB489" s="6">
        <f>ROUNDUP(IF($A489=1,AY489/Pieņēmumi!$BN$39,IF($A489=2,AY489/Pieņēmumi!$BN$40,IF($A489=3,AY489/Pieņēmumi!$BN$41,AY489/Pieņēmumi!$BN$42))),$BB$10)</f>
        <v>0</v>
      </c>
      <c r="BC489" s="6">
        <f t="shared" si="362"/>
        <v>0</v>
      </c>
      <c r="BD489" s="6">
        <f>IF(AND(BC489&gt;=0,BC489&lt;Pieņēmumi!$BN$46),0,
IF(AND(BC489&gt;= Pieņēmumi!$BN$46,BC489&lt;Pieņēmumi!$BN$47), "Mikro",
IF(AND(BC489&gt;=Pieņēmumi!$BN$47,BC489&lt;Pieņēmumi!$BN$48), "Mazs",
IF(AND(BC489&gt;=Pieņēmumi!$BN$48,BC489&lt;Pieņēmumi!$BN$49), "Vidējs","Liels"))))</f>
        <v>0</v>
      </c>
      <c r="BE489" s="9">
        <f>IF(BD489="Mikro",Pieņēmumi!$BN$31*BB489*0.5,
IF(BD489="Mazs",Pieņēmumi!$BN$31*BB489,
IF(BD489="Vidējs",Pieņēmumi!$BN$32*BB489,
IF(BD489="Liels",Pieņēmumi!$BN$34*BB489,
0))))</f>
        <v>0</v>
      </c>
      <c r="BF489" s="9">
        <f>IF(BD489="Mikro",Pieņēmumi!$BN$31*BB489*0.5,0)</f>
        <v>0</v>
      </c>
      <c r="BG489">
        <v>0</v>
      </c>
      <c r="BH489">
        <v>0</v>
      </c>
      <c r="BI489" s="2">
        <v>0</v>
      </c>
      <c r="BJ489" s="6">
        <f>ROUNDUP(IF($A489=1,BG489/Pieņēmumi!$BY$39,IF($A489=2,BG489/Pieņēmumi!$BY$40,IF($A489=3,BG489/Pieņēmumi!$BY$41,BG489/Pieņēmumi!$BY$42))),$BJ$10)</f>
        <v>0</v>
      </c>
      <c r="BK489" s="6">
        <f t="shared" si="363"/>
        <v>0</v>
      </c>
      <c r="BL489" s="6">
        <f>IF(AND(BK489&gt;=0,BK489&lt;Pieņēmumi!$BY$46),0,
IF(AND(BK489&gt;= Pieņēmumi!$BY$46,BK489&lt;Pieņēmumi!$BY$47), "Mikro",
IF(AND(BK489&gt;=Pieņēmumi!$BY$47,BK489&lt;Pieņēmumi!$BY$48), "Mazs",
IF(AND(BK489&gt;=Pieņēmumi!$BY$48,BK489&lt;Pieņēmumi!$BY$49), "Vidējs","Liels"))))</f>
        <v>0</v>
      </c>
      <c r="BM489" s="9">
        <f>IF(BL489="Mikro",Pieņēmumi!$BY$31*BJ489*0.5,
IF(BL489="Mazs",Pieņēmumi!$BY$31*BJ489,
IF(BL489="Vidējs",Pieņēmumi!$BY$32*BJ489,
IF(BL489="Liels",Pieņēmumi!$BY$34*BJ489,
0))))</f>
        <v>0</v>
      </c>
      <c r="BN489" s="9">
        <f>IF(BL489="Mikro",Pieņēmumi!$BY$31*BJ489*0.5,0)</f>
        <v>0</v>
      </c>
      <c r="BO489">
        <v>0</v>
      </c>
      <c r="BP489">
        <v>0</v>
      </c>
      <c r="BQ489" s="2">
        <v>0</v>
      </c>
      <c r="BR489" s="6">
        <f>ROUNDUP(IF($A489=1,BO489/Pieņēmumi!$CJ$39,IF($A489=2,BO489/Pieņēmumi!$CJ$40,IF($A489=3,BO489/Pieņēmumi!$CJ$41,BO489/Pieņēmumi!$CJ$42))),$BR$10)</f>
        <v>0</v>
      </c>
      <c r="BS489" s="6">
        <f t="shared" si="364"/>
        <v>0</v>
      </c>
      <c r="BT489" s="6">
        <f>IF(AND(BS489&gt;=0,BS489&lt;Pieņēmumi!$CJ$46),0,
IF(AND(BS489&gt;= Pieņēmumi!$CJ$46,BS489&lt;Pieņēmumi!$CJ$47), "Mikro",
IF(AND(BS489&gt;=Pieņēmumi!$CJ$47,BS489&lt;Pieņēmumi!$CJ$48), "Mazs",
IF(AND(BS489&gt;=Pieņēmumi!$CJ$48,BS489&lt;Pieņēmumi!$CJ$49), "Vidējs","Liels"))))</f>
        <v>0</v>
      </c>
      <c r="BU489" s="9">
        <f>IF(BT489="Mikro",Pieņēmumi!$CJ$31*BR489*0.5,
IF(BT489="Mazs",Pieņēmumi!$CJ$31*BR489,
IF(BT489="Vidējs",Pieņēmumi!$CJ$32*BR489,
IF(BT489="Liels",Pieņēmumi!$CJ$34*BR489,
0))))</f>
        <v>0</v>
      </c>
      <c r="BV489" s="9">
        <f>IF(BT489="Mikro",Pieņēmumi!$CJ$31*BR489*0.5,0)</f>
        <v>0</v>
      </c>
      <c r="BW489">
        <v>0</v>
      </c>
      <c r="BX489">
        <v>0</v>
      </c>
      <c r="BY489" s="2">
        <v>0</v>
      </c>
      <c r="BZ489" s="6">
        <f>ROUNDUP(IF($A489=1,BW489/Pieņēmumi!$CU$42,IF($A489=2,BW489/Pieņēmumi!$CU$43,IF($A489=3,BW489/Pieņēmumi!$CU$44,BW489/Pieņēmumi!$CU$45))),$CH$10)</f>
        <v>0</v>
      </c>
      <c r="CA489" s="6">
        <f t="shared" si="365"/>
        <v>0</v>
      </c>
      <c r="CB489" s="6">
        <f>IF(AND(CA489&gt;=0,CA489&lt;Pieņēmumi!$CU$49),0,
IF(AND(CA489&gt;=Pieņēmumi!$CU$49,CA489&lt;Pieņēmumi!$CU$50),"Mazs",
IF(AND(CA489&gt;=Pieņēmumi!$CU$50,CA489&lt;Pieņēmumi!$CU$51),"Vidējs","Liels")))</f>
        <v>0</v>
      </c>
      <c r="CC489" s="9">
        <f>IF(CB489="Mazs",Pieņēmumi!$CU$34*BZ489,IF(CB489="Vidējs",Pieņēmumi!$CU$35*BZ489,IF(CB489="Liels",Pieņēmumi!$CU$37*BZ489,0)))</f>
        <v>0</v>
      </c>
      <c r="CD489" s="9">
        <f>IF(CB489="Mazs",(Pieņēmumi!$CU$35-Pieņēmumi!$CU$34)*BZ489,0)</f>
        <v>0</v>
      </c>
      <c r="CE489">
        <v>0</v>
      </c>
      <c r="CF489">
        <v>0</v>
      </c>
      <c r="CG489" s="2">
        <v>0</v>
      </c>
      <c r="CH489" s="6">
        <f>ROUNDUP(IF($A489=1,CE489/Pieņēmumi!$DE$42,IF($A489=2,CE489/Pieņēmumi!$DE$43,IF($A489=3,CE489/Pieņēmumi!$DE$44,CE489/Pieņēmumi!$DE$45))),$CH$10)</f>
        <v>0</v>
      </c>
      <c r="CI489" s="6">
        <f t="shared" si="366"/>
        <v>0</v>
      </c>
      <c r="CJ489" s="6">
        <f>IF(AND(CI489&gt;=0,CI489&lt;Pieņēmumi!$DE$49),0,
IF(AND(CI489&gt;=Pieņēmumi!$DE$49,CI489&lt;Pieņēmumi!$DE$50),"Mazs",
IF(AND(CI489&gt;=Pieņēmumi!$DE$50,CI489&lt;Pieņēmumi!$DE$51),"Vidējs","Liels")))</f>
        <v>0</v>
      </c>
      <c r="CK489" s="9">
        <f>IF(CJ489="Mazs",Pieņēmumi!$DE$34*CH489,IF(CJ489="Vidējs",Pieņēmumi!$DE$35*CH489,IF(CJ489="Liels",Pieņēmumi!$DE$37*CH489,0)))</f>
        <v>0</v>
      </c>
      <c r="CL489" s="9">
        <f>IF(CJ489="Mazs",(Pieņēmumi!$DE$35-Pieņēmumi!$DE$34)*CH489,0)</f>
        <v>0</v>
      </c>
      <c r="CM489">
        <v>0</v>
      </c>
      <c r="CN489">
        <v>0</v>
      </c>
      <c r="CO489" s="2">
        <v>0</v>
      </c>
      <c r="CP489" s="6">
        <f>ROUNDUP(IF($A489=1,CM489/Pieņēmumi!$DO$42,IF($A489=2,CM489/Pieņēmumi!$DO$43,IF($A489=3,CM489/Pieņēmumi!$DO$44,CM489/Pieņēmumi!$DO$45))),$CP$10)</f>
        <v>0</v>
      </c>
      <c r="CQ489" s="6">
        <f t="shared" si="367"/>
        <v>0</v>
      </c>
      <c r="CR489" s="6">
        <f>IF(AND(CQ489&gt;=0,CQ489&lt;Pieņēmumi!$DO$49),0,
IF(AND(CQ489&gt;=Pieņēmumi!$DO$49,CQ489&lt;Pieņēmumi!$DO$50),"Mazs",
IF(AND(CQ489&gt;=Pieņēmumi!$DO$50,CQ489&lt;Pieņēmumi!$DO$51),"Vidējs","Liels")))</f>
        <v>0</v>
      </c>
      <c r="CS489" s="9">
        <f>IF(CR489="Mazs",Pieņēmumi!$DO$34*CP489,IF(CR489="Vidējs",Pieņēmumi!$DO$35*CP489,IF(CR489="Liels",Pieņēmumi!$DO$37*CP489,0)))</f>
        <v>0</v>
      </c>
      <c r="CT489" s="9">
        <f>IF(CR489="Mazs",(Pieņēmumi!$DO$35-Pieņēmumi!$DO$34)*CP489,0)</f>
        <v>0</v>
      </c>
      <c r="CU489" s="6">
        <f t="shared" si="368"/>
        <v>501</v>
      </c>
      <c r="CV489" s="6">
        <f t="shared" si="369"/>
        <v>17</v>
      </c>
      <c r="CW489" s="2">
        <f t="shared" si="370"/>
        <v>29.470588235294116</v>
      </c>
      <c r="CX489" t="str">
        <f t="shared" si="371"/>
        <v>Lielā</v>
      </c>
    </row>
    <row r="490" spans="1:102" x14ac:dyDescent="0.25">
      <c r="A490" s="5">
        <v>3</v>
      </c>
      <c r="B490" s="23">
        <v>0.16217085482501936</v>
      </c>
      <c r="C490">
        <v>53</v>
      </c>
      <c r="D490">
        <v>3</v>
      </c>
      <c r="E490" s="2">
        <f t="shared" si="376"/>
        <v>17.666666666666668</v>
      </c>
      <c r="F490" s="6">
        <f>ROUNDUP(IF($A490=1,C490/Pieņēmumi!$B$39,IF($A490=2,C490/Pieņēmumi!$B$40,IF($A490=3,C490/Pieņēmumi!$B$41,C490/Pieņēmumi!$B$42))),$F$10)</f>
        <v>3</v>
      </c>
      <c r="G490" s="6">
        <f t="shared" si="355"/>
        <v>17.666666666666668</v>
      </c>
      <c r="H490" s="6" t="str">
        <f>IF(AND(G490&gt;=0,G490&lt;Pieņēmumi!$B$46),0,
IF(AND(G490&gt;= Pieņēmumi!$B$46,G490&lt;Pieņēmumi!$B$47), "Mikro",
IF(AND(G490&gt;=Pieņēmumi!$B$47,G490&lt;Pieņēmumi!$B$48), "Mazs",
IF(AND(G490&gt;=Pieņēmumi!$B$48,G490&lt;Pieņēmumi!$B$49), "Vidējs","Liels"))))</f>
        <v>Vidējs</v>
      </c>
      <c r="I490" s="9">
        <f>IF(H490="Mikro",Pieņēmumi!$B$31*F490*0.5,
IF(H490="Mazs",Pieņēmumi!$B$31*F490,
IF(H490="Vidējs",Pieņēmumi!$B$32*F490,
IF(H490="Liels",Pieņēmumi!$B$34*F490,
0))))</f>
        <v>2.4224806201550386</v>
      </c>
      <c r="J490" s="9">
        <f>IF(H490="Mikro",Pieņēmumi!$B$31*F490*0.5,0)</f>
        <v>0</v>
      </c>
      <c r="K490">
        <v>47</v>
      </c>
      <c r="L490">
        <v>4</v>
      </c>
      <c r="M490" s="2">
        <f t="shared" si="380"/>
        <v>11.75</v>
      </c>
      <c r="N490" s="6">
        <f>ROUNDUP(IF($A490=1,K490/Pieņēmumi!$L$39,IF($A490=2,K490/Pieņēmumi!$L$40,IF($A490=3,K490/Pieņēmumi!$L$41,K490/Pieņēmumi!$L$42))),$N$10)</f>
        <v>3</v>
      </c>
      <c r="O490" s="6">
        <f t="shared" si="356"/>
        <v>15.666666666666666</v>
      </c>
      <c r="P490" s="6" t="str">
        <f>IF(AND(O490&gt;=0,O490&lt;Pieņēmumi!$L$46),0,
IF(AND(O490&gt;= Pieņēmumi!$L$46,O490&lt;Pieņēmumi!$L$47), "Mikro",
IF(AND(O490&gt;=Pieņēmumi!$L$47,O490&lt;Pieņēmumi!$L$48), "Mazs",
IF(AND(O490&gt;=Pieņēmumi!$L$48,O490&lt;Pieņēmumi!$L$49), "Vidējs","Liels"))))</f>
        <v>Vidējs</v>
      </c>
      <c r="Q490" s="9">
        <f>IF(P490="Mikro",Pieņēmumi!$L$31*N490*0.5,
IF(P490="Mazs",Pieņēmumi!$L$31*N490,
IF(P490="Vidējs",Pieņēmumi!$L$32*N490,
IF(P490="Liels",Pieņēmumi!$L$34*N490,
0))))</f>
        <v>2.5193798449612408</v>
      </c>
      <c r="R490" s="9">
        <f>IF(P490="Mikro",Pieņēmumi!$L$31*N490*0.5,0)</f>
        <v>0</v>
      </c>
      <c r="S490">
        <v>33</v>
      </c>
      <c r="T490">
        <v>3</v>
      </c>
      <c r="U490" s="2">
        <f t="shared" si="377"/>
        <v>11</v>
      </c>
      <c r="V490" s="6">
        <f>ROUNDUP(IF($A490=1,S490/Pieņēmumi!$V$39,IF($A490=2,S490/Pieņēmumi!$V$40,IF($A490=3,S490/Pieņēmumi!$V$41,S490/Pieņēmumi!$V$42))),$V$10)</f>
        <v>2</v>
      </c>
      <c r="W490" s="6">
        <f t="shared" si="357"/>
        <v>16.5</v>
      </c>
      <c r="X490" s="6" t="str">
        <f>IF(AND(W490&gt;=0,W490&lt;Pieņēmumi!$V$46),0,
IF(AND(W490&gt;= Pieņēmumi!$V$46,W490&lt;Pieņēmumi!$V$47), "Mikro",
IF(AND(W490&gt;=Pieņēmumi!$V$47,W490&lt;Pieņēmumi!$V$48), "Mazs",
IF(AND(W490&gt;=Pieņēmumi!$V$48,W490&lt;Pieņēmumi!$V$49), "Vidējs","Liels"))))</f>
        <v>Vidējs</v>
      </c>
      <c r="Y490" s="9">
        <f>IF(X490="Mikro",Pieņēmumi!$V$31*V490*0.5,
IF(X490="Mazs",Pieņēmumi!$V$31*V490,
IF(X490="Vidējs",Pieņēmumi!$V$32*V490,
IF(X490="Liels",Pieņēmumi!$V$34*V490,
0))))</f>
        <v>1.7441860465116281</v>
      </c>
      <c r="Z490" s="9">
        <f>IF(X490="Mikro",Pieņēmumi!$V$31*V490*0.5,0)</f>
        <v>0</v>
      </c>
      <c r="AA490">
        <v>34</v>
      </c>
      <c r="AB490">
        <v>2</v>
      </c>
      <c r="AC490" s="2">
        <f t="shared" si="378"/>
        <v>17</v>
      </c>
      <c r="AD490" s="6">
        <f>ROUNDUP(IF($A490=1,AA490/Pieņēmumi!$AF$39,IF($A490=2,AA490/Pieņēmumi!$AF$40,IF($A490=3,AA490/Pieņēmumi!$AF$41,AA490/Pieņēmumi!$AF$42))),$AD$10)</f>
        <v>2</v>
      </c>
      <c r="AE490" s="6">
        <f t="shared" si="359"/>
        <v>17</v>
      </c>
      <c r="AF490" s="6" t="str">
        <f>IF(AND(AE490&gt;=0,AE490&lt;Pieņēmumi!$AF$46),0,
IF(AND(AE490&gt;= Pieņēmumi!$AF$46,AE490&lt;Pieņēmumi!$AF$47), "Mikro",
IF(AND(AE490&gt;=Pieņēmumi!$AF$47,AE490&lt;Pieņēmumi!$AF$48), "Mazs",
IF(AND(AE490&gt;=Pieņēmumi!$AF$48,AE490&lt;Pieņēmumi!$AF$49), "Vidējs","Liels"))))</f>
        <v>Vidējs</v>
      </c>
      <c r="AG490" s="9">
        <f>IF(AF490="Mikro",Pieņēmumi!$AF$31*AD490*0.5,
IF(AF490="Mazs",Pieņēmumi!$AF$31*AD490,
IF(AF490="Vidējs",Pieņēmumi!$AF$32*AD490,
IF(AF490="Liels",Pieņēmumi!$AF$34*AD490,
0))))</f>
        <v>2.0671834625323</v>
      </c>
      <c r="AH490" s="9">
        <f>IF(AF490="Mikro",Pieņēmumi!$AF$31*AD490*0.5,0)</f>
        <v>0</v>
      </c>
      <c r="AI490">
        <v>52</v>
      </c>
      <c r="AJ490">
        <v>4</v>
      </c>
      <c r="AK490" s="2">
        <f t="shared" si="379"/>
        <v>13</v>
      </c>
      <c r="AL490" s="6">
        <f>ROUNDUP(IF($A490=1,AI490/Pieņēmumi!$AR$39,IF($A490=2,AI490/Pieņēmumi!$AR$40,IF($A490=3,AI490/Pieņēmumi!$AR$41,AI490/Pieņēmumi!$AR$42))),$AL$10)</f>
        <v>3</v>
      </c>
      <c r="AM490" s="6">
        <f t="shared" si="360"/>
        <v>17.333333333333332</v>
      </c>
      <c r="AN490" s="6" t="str">
        <f>IF(AND(AM490&gt;=0,AM490&lt;Pieņēmumi!$AR$46),0,
IF(AND(AM490&gt;= Pieņēmumi!$AR$46,AM490&lt;Pieņēmumi!$AR$47), "Mikro",
IF(AND(AM490&gt;=Pieņēmumi!$AR$47,AM490&lt;Pieņēmumi!$AR$48), "Mazs",
IF(AND(AM490&gt;=Pieņēmumi!$AR$48,AM490&lt;Pieņēmumi!$AR$49), "Vidējs","Liels"))))</f>
        <v>Vidējs</v>
      </c>
      <c r="AO490" s="9">
        <f>IF(AN490="Mikro",Pieņēmumi!$AR$31*AL490*0.5,
IF(AN490="Mazs",Pieņēmumi!$AR$31*AL490,
IF(AN490="Vidējs",Pieņēmumi!$AR$32*AL490,
IF(AN490="Liels",Pieņēmumi!$AR$34*AL490,
0))))</f>
        <v>3.2945736434108532</v>
      </c>
      <c r="AP490" s="9">
        <f>IF(AN490="Mikro",Pieņēmumi!$AR$31*AL490*0.5,0)</f>
        <v>0</v>
      </c>
      <c r="AQ490">
        <v>68</v>
      </c>
      <c r="AR490">
        <v>4</v>
      </c>
      <c r="AS490" s="2">
        <f t="shared" si="381"/>
        <v>17</v>
      </c>
      <c r="AT490" s="6">
        <f>ROUNDUP(IF($A490=1,AQ490/Pieņēmumi!$BC$39,IF($A490=2,AQ490/Pieņēmumi!$BC$40,IF($A490=3,AQ490/Pieņēmumi!$BC$41,AQ490/Pieņēmumi!$BC$42))),$AT$10)</f>
        <v>3</v>
      </c>
      <c r="AU490" s="6">
        <f t="shared" si="361"/>
        <v>22.666666666666668</v>
      </c>
      <c r="AV490" s="6" t="str">
        <f>IF(AND(AU490&gt;=0,AU490&lt;Pieņēmumi!$BC$46),0,
IF(AND(AU490&gt;= Pieņēmumi!$BC$46,AU490&lt;Pieņēmumi!$BC$47), "Mikro",
IF(AND(AU490&gt;=Pieņēmumi!$BC$47,AU490&lt;Pieņēmumi!$BC$48), "Mazs",
IF(AND(AU490&gt;=Pieņēmumi!$BC$48,AU490&lt;Pieņēmumi!$BC$49), "Vidējs","Liels"))))</f>
        <v>Liels</v>
      </c>
      <c r="AW490" s="9">
        <f>IF(AV490="Mikro",Pieņēmumi!$BC$31*AT490*0.5,
IF(AV490="Mazs",Pieņēmumi!$BC$31*AT490,
IF(AV490="Vidējs",Pieņēmumi!$BC$32*AT490,
IF(AV490="Liels",Pieņēmumi!$BC$34*AT490,
0))))</f>
        <v>4.545454545454545</v>
      </c>
      <c r="AX490" s="9">
        <f>IF(AV490="Mikro",Pieņēmumi!$BC$31*AT490*0.5,0)</f>
        <v>0</v>
      </c>
      <c r="AY490">
        <v>55</v>
      </c>
      <c r="AZ490">
        <v>3</v>
      </c>
      <c r="BA490" s="2">
        <f t="shared" ref="BA490:BA498" si="382">AY490/AZ490</f>
        <v>18.333333333333332</v>
      </c>
      <c r="BB490" s="6">
        <f>ROUNDUP(IF($A490=1,AY490/Pieņēmumi!$BN$39,IF($A490=2,AY490/Pieņēmumi!$BN$40,IF($A490=3,AY490/Pieņēmumi!$BN$41,AY490/Pieņēmumi!$BN$42))),$BB$10)</f>
        <v>3</v>
      </c>
      <c r="BC490" s="6">
        <f t="shared" si="362"/>
        <v>18.333333333333332</v>
      </c>
      <c r="BD490" s="6" t="str">
        <f>IF(AND(BC490&gt;=0,BC490&lt;Pieņēmumi!$BN$46),0,
IF(AND(BC490&gt;= Pieņēmumi!$BN$46,BC490&lt;Pieņēmumi!$BN$47), "Mikro",
IF(AND(BC490&gt;=Pieņēmumi!$BN$47,BC490&lt;Pieņēmumi!$BN$48), "Mazs",
IF(AND(BC490&gt;=Pieņēmumi!$BN$48,BC490&lt;Pieņēmumi!$BN$49), "Vidējs","Liels"))))</f>
        <v>Vidējs</v>
      </c>
      <c r="BE490" s="9">
        <f>IF(BD490="Mikro",Pieņēmumi!$BN$31*BB490*0.5,
IF(BD490="Mazs",Pieņēmumi!$BN$31*BB490,
IF(BD490="Vidējs",Pieņēmumi!$BN$32*BB490,
IF(BD490="Liels",Pieņēmumi!$BN$34*BB490,
0))))</f>
        <v>3.6821705426356592</v>
      </c>
      <c r="BF490" s="9">
        <f>IF(BD490="Mikro",Pieņēmumi!$BN$31*BB490*0.5,0)</f>
        <v>0</v>
      </c>
      <c r="BG490">
        <v>53</v>
      </c>
      <c r="BH490">
        <v>2</v>
      </c>
      <c r="BI490" s="2">
        <f t="shared" ref="BI490:BI498" si="383">BG490/BH490</f>
        <v>26.5</v>
      </c>
      <c r="BJ490" s="6">
        <f>ROUNDUP(IF($A490=1,BG490/Pieņēmumi!$BY$39,IF($A490=2,BG490/Pieņēmumi!$BY$40,IF($A490=3,BG490/Pieņēmumi!$BY$41,BG490/Pieņēmumi!$BY$42))),$BJ$10)</f>
        <v>3</v>
      </c>
      <c r="BK490" s="6">
        <f t="shared" si="363"/>
        <v>17.666666666666668</v>
      </c>
      <c r="BL490" s="6" t="str">
        <f>IF(AND(BK490&gt;=0,BK490&lt;Pieņēmumi!$BY$46),0,
IF(AND(BK490&gt;= Pieņēmumi!$BY$46,BK490&lt;Pieņēmumi!$BY$47), "Mikro",
IF(AND(BK490&gt;=Pieņēmumi!$BY$47,BK490&lt;Pieņēmumi!$BY$48), "Mazs",
IF(AND(BK490&gt;=Pieņēmumi!$BY$48,BK490&lt;Pieņēmumi!$BY$49), "Vidējs","Liels"))))</f>
        <v>Vidējs</v>
      </c>
      <c r="BM490" s="9">
        <f>IF(BL490="Mikro",Pieņēmumi!$BY$31*BJ490*0.5,
IF(BL490="Mazs",Pieņēmumi!$BY$31*BJ490,
IF(BL490="Vidējs",Pieņēmumi!$BY$32*BJ490,
IF(BL490="Liels",Pieņēmumi!$BY$34*BJ490,
0))))</f>
        <v>3.8759689922480618</v>
      </c>
      <c r="BN490" s="9">
        <f>IF(BL490="Mikro",Pieņēmumi!$BY$31*BJ490*0.5,0)</f>
        <v>0</v>
      </c>
      <c r="BO490">
        <v>56</v>
      </c>
      <c r="BP490">
        <v>4</v>
      </c>
      <c r="BQ490" s="2">
        <f t="shared" ref="BQ490:BQ498" si="384">BO490/BP490</f>
        <v>14</v>
      </c>
      <c r="BR490" s="6">
        <f>ROUNDUP(IF($A490=1,BO490/Pieņēmumi!$CJ$39,IF($A490=2,BO490/Pieņēmumi!$CJ$40,IF($A490=3,BO490/Pieņēmumi!$CJ$41,BO490/Pieņēmumi!$CJ$42))),$BR$10)</f>
        <v>3</v>
      </c>
      <c r="BS490" s="6">
        <f t="shared" si="364"/>
        <v>18.666666666666668</v>
      </c>
      <c r="BT490" s="6" t="str">
        <f>IF(AND(BS490&gt;=0,BS490&lt;Pieņēmumi!$CJ$46),0,
IF(AND(BS490&gt;= Pieņēmumi!$CJ$46,BS490&lt;Pieņēmumi!$CJ$47), "Mikro",
IF(AND(BS490&gt;=Pieņēmumi!$CJ$47,BS490&lt;Pieņēmumi!$CJ$48), "Mazs",
IF(AND(BS490&gt;=Pieņēmumi!$CJ$48,BS490&lt;Pieņēmumi!$CJ$49), "Vidējs","Liels"))))</f>
        <v>Vidējs</v>
      </c>
      <c r="BU490" s="9">
        <f>IF(BT490="Mikro",Pieņēmumi!$CJ$31*BR490*0.5,
IF(BT490="Mazs",Pieņēmumi!$CJ$31*BR490,
IF(BT490="Vidējs",Pieņēmumi!$CJ$32*BR490,
IF(BT490="Liels",Pieņēmumi!$CJ$34*BR490,
0))))</f>
        <v>3.8759689922480618</v>
      </c>
      <c r="BV490" s="9">
        <f>IF(BT490="Mikro",Pieņēmumi!$CJ$31*BR490*0.5,0)</f>
        <v>0</v>
      </c>
      <c r="BW490">
        <v>31</v>
      </c>
      <c r="BX490">
        <v>3</v>
      </c>
      <c r="BY490" s="2">
        <f>BW490/BX490</f>
        <v>10.333333333333334</v>
      </c>
      <c r="BZ490" s="6">
        <f>ROUNDUP(IF($A490=1,BW490/Pieņēmumi!$CU$42,IF($A490=2,BW490/Pieņēmumi!$CU$43,IF($A490=3,BW490/Pieņēmumi!$CU$44,BW490/Pieņēmumi!$CU$45))),$CH$10)</f>
        <v>2</v>
      </c>
      <c r="CA490" s="6">
        <f t="shared" si="365"/>
        <v>15.5</v>
      </c>
      <c r="CB490" s="6" t="str">
        <f>IF(AND(CA490&gt;=0,CA490&lt;Pieņēmumi!$CU$49),0,
IF(AND(CA490&gt;=Pieņēmumi!$CU$49,CA490&lt;Pieņēmumi!$CU$50),"Mazs",
IF(AND(CA490&gt;=Pieņēmumi!$CU$50,CA490&lt;Pieņēmumi!$CU$51),"Vidējs","Liels")))</f>
        <v>Vidējs</v>
      </c>
      <c r="CC490" s="9">
        <f>IF(CB490="Mazs",Pieņēmumi!$CU$34*BZ490,IF(CB490="Vidējs",Pieņēmumi!$CU$35*BZ490,IF(CB490="Liels",Pieņēmumi!$CU$37*BZ490,0)))</f>
        <v>2.7777777777777781</v>
      </c>
      <c r="CD490" s="9">
        <f>IF(CB490="Mazs",(Pieņēmumi!$CU$35-Pieņēmumi!$CU$34)*BZ490,0)</f>
        <v>0</v>
      </c>
      <c r="CE490">
        <v>25</v>
      </c>
      <c r="CF490">
        <v>2</v>
      </c>
      <c r="CG490" s="2">
        <f>CE490/CF490</f>
        <v>12.5</v>
      </c>
      <c r="CH490" s="6">
        <f>ROUNDUP(IF($A490=1,CE490/Pieņēmumi!$DE$42,IF($A490=2,CE490/Pieņēmumi!$DE$43,IF($A490=3,CE490/Pieņēmumi!$DE$44,CE490/Pieņēmumi!$DE$45))),$CH$10)</f>
        <v>1</v>
      </c>
      <c r="CI490" s="6">
        <f t="shared" si="366"/>
        <v>25</v>
      </c>
      <c r="CJ490" s="6" t="str">
        <f>IF(AND(CI490&gt;=0,CI490&lt;Pieņēmumi!$DE$49),0,
IF(AND(CI490&gt;=Pieņēmumi!$DE$49,CI490&lt;Pieņēmumi!$DE$50),"Mazs",
IF(AND(CI490&gt;=Pieņēmumi!$DE$50,CI490&lt;Pieņēmumi!$DE$51),"Vidējs","Liels")))</f>
        <v>Liels</v>
      </c>
      <c r="CK490" s="9">
        <f>IF(CJ490="Mazs",Pieņēmumi!$DE$34*CH490,IF(CJ490="Vidējs",Pieņēmumi!$DE$35*CH490,IF(CJ490="Liels",Pieņēmumi!$DE$37*CH490,0)))</f>
        <v>1.7676767676767675</v>
      </c>
      <c r="CL490" s="9">
        <f>IF(CJ490="Mazs",(Pieņēmumi!$DE$35-Pieņēmumi!$DE$34)*CH490,0)</f>
        <v>0</v>
      </c>
      <c r="CM490">
        <v>17</v>
      </c>
      <c r="CN490">
        <v>1</v>
      </c>
      <c r="CO490" s="2">
        <f>CM490/CN490</f>
        <v>17</v>
      </c>
      <c r="CP490" s="6">
        <f>ROUNDUP(IF($A490=1,CM490/Pieņēmumi!$DO$42,IF($A490=2,CM490/Pieņēmumi!$DO$43,IF($A490=3,CM490/Pieņēmumi!$DO$44,CM490/Pieņēmumi!$DO$45))),$CP$10)</f>
        <v>1</v>
      </c>
      <c r="CQ490" s="6">
        <f t="shared" si="367"/>
        <v>17</v>
      </c>
      <c r="CR490" s="6" t="str">
        <f>IF(AND(CQ490&gt;=0,CQ490&lt;Pieņēmumi!$DO$49),0,
IF(AND(CQ490&gt;=Pieņēmumi!$DO$49,CQ490&lt;Pieņēmumi!$DO$50),"Mazs",
IF(AND(CQ490&gt;=Pieņēmumi!$DO$50,CQ490&lt;Pieņēmumi!$DO$51),"Vidējs","Liels")))</f>
        <v>Vidējs</v>
      </c>
      <c r="CS490" s="9">
        <f>IF(CR490="Mazs",Pieņēmumi!$DO$34*CP490,IF(CR490="Vidējs",Pieņēmumi!$DO$35*CP490,IF(CR490="Liels",Pieņēmumi!$DO$37*CP490,0)))</f>
        <v>1.3888888888888891</v>
      </c>
      <c r="CT490" s="9">
        <f>IF(CR490="Mazs",(Pieņēmumi!$DO$35-Pieņēmumi!$DO$34)*CP490,0)</f>
        <v>0</v>
      </c>
      <c r="CU490" s="6">
        <f t="shared" si="368"/>
        <v>524</v>
      </c>
      <c r="CV490" s="6">
        <f t="shared" si="369"/>
        <v>35</v>
      </c>
      <c r="CW490" s="2">
        <f t="shared" si="370"/>
        <v>14.971428571428572</v>
      </c>
      <c r="CX490" t="str">
        <f t="shared" si="371"/>
        <v>Lielā</v>
      </c>
    </row>
    <row r="491" spans="1:102" x14ac:dyDescent="0.25">
      <c r="A491" s="5">
        <v>1</v>
      </c>
      <c r="B491" s="23">
        <v>0.16196602475184296</v>
      </c>
      <c r="C491">
        <v>23</v>
      </c>
      <c r="D491">
        <v>1</v>
      </c>
      <c r="E491" s="2">
        <f t="shared" si="376"/>
        <v>23</v>
      </c>
      <c r="F491" s="6">
        <f>ROUNDUP(IF($A491=1,C491/Pieņēmumi!$B$39,IF($A491=2,C491/Pieņēmumi!$B$40,IF($A491=3,C491/Pieņēmumi!$B$41,C491/Pieņēmumi!$B$42))),$F$10)</f>
        <v>2</v>
      </c>
      <c r="G491" s="6">
        <f t="shared" si="355"/>
        <v>11.5</v>
      </c>
      <c r="H491" s="6" t="str">
        <f>IF(AND(G491&gt;=0,G491&lt;Pieņēmumi!$B$46),0,
IF(AND(G491&gt;= Pieņēmumi!$B$46,G491&lt;Pieņēmumi!$B$47), "Mikro",
IF(AND(G491&gt;=Pieņēmumi!$B$47,G491&lt;Pieņēmumi!$B$48), "Mazs",
IF(AND(G491&gt;=Pieņēmumi!$B$48,G491&lt;Pieņēmumi!$B$49), "Vidējs","Liels"))))</f>
        <v>Mazs</v>
      </c>
      <c r="I491" s="9">
        <f>IF(H491="Mikro",Pieņēmumi!$B$31*F491*0.5,
IF(H491="Mazs",Pieņēmumi!$B$31*F491,
IF(H491="Vidējs",Pieņēmumi!$B$32*F491,
IF(H491="Liels",Pieņēmumi!$B$34*F491,
0))))</f>
        <v>1.4316837846249613</v>
      </c>
      <c r="J491" s="9">
        <f>IF(H491="Mikro",Pieņēmumi!$B$31*F491*0.5,0)</f>
        <v>0</v>
      </c>
      <c r="K491">
        <v>24</v>
      </c>
      <c r="L491">
        <v>1</v>
      </c>
      <c r="M491" s="2">
        <f t="shared" si="380"/>
        <v>24</v>
      </c>
      <c r="N491" s="6">
        <f>ROUNDUP(IF($A491=1,K491/Pieņēmumi!$L$39,IF($A491=2,K491/Pieņēmumi!$L$40,IF($A491=3,K491/Pieņēmumi!$L$41,K491/Pieņēmumi!$L$42))),$N$10)</f>
        <v>2</v>
      </c>
      <c r="O491" s="6">
        <f t="shared" si="356"/>
        <v>12</v>
      </c>
      <c r="P491" s="6" t="str">
        <f>IF(AND(O491&gt;=0,O491&lt;Pieņēmumi!$L$46),0,
IF(AND(O491&gt;= Pieņēmumi!$L$46,O491&lt;Pieņēmumi!$L$47), "Mikro",
IF(AND(O491&gt;=Pieņēmumi!$L$47,O491&lt;Pieņēmumi!$L$48), "Mazs",
IF(AND(O491&gt;=Pieņēmumi!$L$48,O491&lt;Pieņēmumi!$L$49), "Vidējs","Liels"))))</f>
        <v>Vidējs</v>
      </c>
      <c r="Q491" s="9">
        <f>IF(P491="Mikro",Pieņēmumi!$L$31*N491*0.5,
IF(P491="Mazs",Pieņēmumi!$L$31*N491,
IF(P491="Vidējs",Pieņēmumi!$L$32*N491,
IF(P491="Liels",Pieņēmumi!$L$34*N491,
0))))</f>
        <v>1.6795865633074938</v>
      </c>
      <c r="R491" s="9">
        <f>IF(P491="Mikro",Pieņēmumi!$L$31*N491*0.5,0)</f>
        <v>0</v>
      </c>
      <c r="S491">
        <v>20</v>
      </c>
      <c r="T491">
        <v>1</v>
      </c>
      <c r="U491" s="2">
        <f t="shared" si="377"/>
        <v>20</v>
      </c>
      <c r="V491" s="6">
        <f>ROUNDUP(IF($A491=1,S491/Pieņēmumi!$V$39,IF($A491=2,S491/Pieņēmumi!$V$40,IF($A491=3,S491/Pieņēmumi!$V$41,S491/Pieņēmumi!$V$42))),$V$10)</f>
        <v>1</v>
      </c>
      <c r="W491" s="6">
        <f t="shared" si="357"/>
        <v>20</v>
      </c>
      <c r="X491" s="6" t="str">
        <f>IF(AND(W491&gt;=0,W491&lt;Pieņēmumi!$V$46),0,
IF(AND(W491&gt;= Pieņēmumi!$V$46,W491&lt;Pieņēmumi!$V$47), "Mikro",
IF(AND(W491&gt;=Pieņēmumi!$V$47,W491&lt;Pieņēmumi!$V$48), "Mazs",
IF(AND(W491&gt;=Pieņēmumi!$V$48,W491&lt;Pieņēmumi!$V$49), "Vidējs","Liels"))))</f>
        <v>Vidējs</v>
      </c>
      <c r="Y491" s="9">
        <f>IF(X491="Mikro",Pieņēmumi!$V$31*V491*0.5,
IF(X491="Mazs",Pieņēmumi!$V$31*V491,
IF(X491="Vidējs",Pieņēmumi!$V$32*V491,
IF(X491="Liels",Pieņēmumi!$V$34*V491,
0))))</f>
        <v>0.87209302325581406</v>
      </c>
      <c r="Z491" s="9">
        <f>IF(X491="Mikro",Pieņēmumi!$V$31*V491*0.5,0)</f>
        <v>0</v>
      </c>
      <c r="AA491">
        <v>22</v>
      </c>
      <c r="AB491">
        <v>1</v>
      </c>
      <c r="AC491" s="2">
        <f t="shared" si="378"/>
        <v>22</v>
      </c>
      <c r="AD491" s="6">
        <f>ROUNDUP(IF($A491=1,AA491/Pieņēmumi!$AF$39,IF($A491=2,AA491/Pieņēmumi!$AF$40,IF($A491=3,AA491/Pieņēmumi!$AF$41,AA491/Pieņēmumi!$AF$42))),$AD$10)</f>
        <v>2</v>
      </c>
      <c r="AE491" s="6">
        <f t="shared" si="359"/>
        <v>11</v>
      </c>
      <c r="AF491" s="6" t="str">
        <f>IF(AND(AE491&gt;=0,AE491&lt;Pieņēmumi!$AF$46),0,
IF(AND(AE491&gt;= Pieņēmumi!$AF$46,AE491&lt;Pieņēmumi!$AF$47), "Mikro",
IF(AND(AE491&gt;=Pieņēmumi!$AF$47,AE491&lt;Pieņēmumi!$AF$48), "Mazs",
IF(AND(AE491&gt;=Pieņēmumi!$AF$48,AE491&lt;Pieņēmumi!$AF$49), "Vidējs","Liels"))))</f>
        <v>Mazs</v>
      </c>
      <c r="AG491" s="9">
        <f>IF(AF491="Mikro",Pieņēmumi!$AF$31*AD491*0.5,
IF(AF491="Mazs",Pieņēmumi!$AF$31*AD491,
IF(AF491="Vidējs",Pieņēmumi!$AF$32*AD491,
IF(AF491="Liels",Pieņēmumi!$AF$34*AD491,
0))))</f>
        <v>1.680672268907563</v>
      </c>
      <c r="AH491" s="9">
        <f>IF(AF491="Mikro",Pieņēmumi!$AF$31*AD491*0.5,0)</f>
        <v>0</v>
      </c>
      <c r="AI491">
        <v>30</v>
      </c>
      <c r="AJ491">
        <v>1</v>
      </c>
      <c r="AK491" s="2">
        <f t="shared" si="379"/>
        <v>30</v>
      </c>
      <c r="AL491" s="6">
        <f>ROUNDUP(IF($A491=1,AI491/Pieņēmumi!$AR$39,IF($A491=2,AI491/Pieņēmumi!$AR$40,IF($A491=3,AI491/Pieņēmumi!$AR$41,AI491/Pieņēmumi!$AR$42))),$AL$10)</f>
        <v>2</v>
      </c>
      <c r="AM491" s="6">
        <f t="shared" si="360"/>
        <v>15</v>
      </c>
      <c r="AN491" s="6" t="str">
        <f>IF(AND(AM491&gt;=0,AM491&lt;Pieņēmumi!$AR$46),0,
IF(AND(AM491&gt;= Pieņēmumi!$AR$46,AM491&lt;Pieņēmumi!$AR$47), "Mikro",
IF(AND(AM491&gt;=Pieņēmumi!$AR$47,AM491&lt;Pieņēmumi!$AR$48), "Mazs",
IF(AND(AM491&gt;=Pieņēmumi!$AR$48,AM491&lt;Pieņēmumi!$AR$49), "Vidējs","Liels"))))</f>
        <v>Vidējs</v>
      </c>
      <c r="AO491" s="9">
        <f>IF(AN491="Mikro",Pieņēmumi!$AR$31*AL491*0.5,
IF(AN491="Mazs",Pieņēmumi!$AR$31*AL491,
IF(AN491="Vidējs",Pieņēmumi!$AR$32*AL491,
IF(AN491="Liels",Pieņēmumi!$AR$34*AL491,
0))))</f>
        <v>2.1963824289405687</v>
      </c>
      <c r="AP491" s="9">
        <f>IF(AN491="Mikro",Pieņēmumi!$AR$31*AL491*0.5,0)</f>
        <v>0</v>
      </c>
      <c r="AQ491">
        <v>26</v>
      </c>
      <c r="AR491">
        <v>1</v>
      </c>
      <c r="AS491" s="2">
        <f t="shared" si="381"/>
        <v>26</v>
      </c>
      <c r="AT491" s="6">
        <f>ROUNDUP(IF($A491=1,AQ491/Pieņēmumi!$BC$39,IF($A491=2,AQ491/Pieņēmumi!$BC$40,IF($A491=3,AQ491/Pieņēmumi!$BC$41,AQ491/Pieņēmumi!$BC$42))),$AT$10)</f>
        <v>2</v>
      </c>
      <c r="AU491" s="6">
        <f t="shared" si="361"/>
        <v>13</v>
      </c>
      <c r="AV491" s="6" t="str">
        <f>IF(AND(AU491&gt;=0,AU491&lt;Pieņēmumi!$BC$46),0,
IF(AND(AU491&gt;= Pieņēmumi!$BC$46,AU491&lt;Pieņēmumi!$BC$47), "Mikro",
IF(AND(AU491&gt;=Pieņēmumi!$BC$47,AU491&lt;Pieņēmumi!$BC$48), "Mazs",
IF(AND(AU491&gt;=Pieņēmumi!$BC$48,AU491&lt;Pieņēmumi!$BC$49), "Vidējs","Liels"))))</f>
        <v>Vidējs</v>
      </c>
      <c r="AW491" s="9">
        <f>IF(AV491="Mikro",Pieņēmumi!$BC$31*AT491*0.5,
IF(AV491="Mazs",Pieņēmumi!$BC$31*AT491,
IF(AV491="Vidējs",Pieņēmumi!$BC$32*AT491,
IF(AV491="Liels",Pieņēmumi!$BC$34*AT491,
0))))</f>
        <v>2.3255813953488373</v>
      </c>
      <c r="AX491" s="9">
        <f>IF(AV491="Mikro",Pieņēmumi!$BC$31*AT491*0.5,0)</f>
        <v>0</v>
      </c>
      <c r="AY491">
        <v>40</v>
      </c>
      <c r="AZ491">
        <v>2</v>
      </c>
      <c r="BA491" s="2">
        <f t="shared" si="382"/>
        <v>20</v>
      </c>
      <c r="BB491" s="6">
        <f>ROUNDUP(IF($A491=1,AY491/Pieņēmumi!$BN$39,IF($A491=2,AY491/Pieņēmumi!$BN$40,IF($A491=3,AY491/Pieņēmumi!$BN$41,AY491/Pieņēmumi!$BN$42))),$BB$10)</f>
        <v>2</v>
      </c>
      <c r="BC491" s="6">
        <f t="shared" si="362"/>
        <v>20</v>
      </c>
      <c r="BD491" s="6" t="str">
        <f>IF(AND(BC491&gt;=0,BC491&lt;Pieņēmumi!$BN$46),0,
IF(AND(BC491&gt;= Pieņēmumi!$BN$46,BC491&lt;Pieņēmumi!$BN$47), "Mikro",
IF(AND(BC491&gt;=Pieņēmumi!$BN$47,BC491&lt;Pieņēmumi!$BN$48), "Mazs",
IF(AND(BC491&gt;=Pieņēmumi!$BN$48,BC491&lt;Pieņēmumi!$BN$49), "Vidējs","Liels"))))</f>
        <v>Vidējs</v>
      </c>
      <c r="BE491" s="9">
        <f>IF(BD491="Mikro",Pieņēmumi!$BN$31*BB491*0.5,
IF(BD491="Mazs",Pieņēmumi!$BN$31*BB491,
IF(BD491="Vidējs",Pieņēmumi!$BN$32*BB491,
IF(BD491="Liels",Pieņēmumi!$BN$34*BB491,
0))))</f>
        <v>2.454780361757106</v>
      </c>
      <c r="BF491" s="9">
        <f>IF(BD491="Mikro",Pieņēmumi!$BN$31*BB491*0.5,0)</f>
        <v>0</v>
      </c>
      <c r="BG491">
        <v>34</v>
      </c>
      <c r="BH491">
        <v>2</v>
      </c>
      <c r="BI491" s="2">
        <f t="shared" si="383"/>
        <v>17</v>
      </c>
      <c r="BJ491" s="6">
        <f>ROUNDUP(IF($A491=1,BG491/Pieņēmumi!$BY$39,IF($A491=2,BG491/Pieņēmumi!$BY$40,IF($A491=3,BG491/Pieņēmumi!$BY$41,BG491/Pieņēmumi!$BY$42))),$BJ$10)</f>
        <v>2</v>
      </c>
      <c r="BK491" s="6">
        <f t="shared" si="363"/>
        <v>17</v>
      </c>
      <c r="BL491" s="6" t="str">
        <f>IF(AND(BK491&gt;=0,BK491&lt;Pieņēmumi!$BY$46),0,
IF(AND(BK491&gt;= Pieņēmumi!$BY$46,BK491&lt;Pieņēmumi!$BY$47), "Mikro",
IF(AND(BK491&gt;=Pieņēmumi!$BY$47,BK491&lt;Pieņēmumi!$BY$48), "Mazs",
IF(AND(BK491&gt;=Pieņēmumi!$BY$48,BK491&lt;Pieņēmumi!$BY$49), "Vidējs","Liels"))))</f>
        <v>Vidējs</v>
      </c>
      <c r="BM491" s="9">
        <f>IF(BL491="Mikro",Pieņēmumi!$BY$31*BJ491*0.5,
IF(BL491="Mazs",Pieņēmumi!$BY$31*BJ491,
IF(BL491="Vidējs",Pieņēmumi!$BY$32*BJ491,
IF(BL491="Liels",Pieņēmumi!$BY$34*BJ491,
0))))</f>
        <v>2.5839793281653747</v>
      </c>
      <c r="BN491" s="9">
        <f>IF(BL491="Mikro",Pieņēmumi!$BY$31*BJ491*0.5,0)</f>
        <v>0</v>
      </c>
      <c r="BO491">
        <v>40</v>
      </c>
      <c r="BP491">
        <v>2</v>
      </c>
      <c r="BQ491" s="2">
        <f t="shared" si="384"/>
        <v>20</v>
      </c>
      <c r="BR491" s="6">
        <f>ROUNDUP(IF($A491=1,BO491/Pieņēmumi!$CJ$39,IF($A491=2,BO491/Pieņēmumi!$CJ$40,IF($A491=3,BO491/Pieņēmumi!$CJ$41,BO491/Pieņēmumi!$CJ$42))),$BR$10)</f>
        <v>2</v>
      </c>
      <c r="BS491" s="6">
        <f t="shared" si="364"/>
        <v>20</v>
      </c>
      <c r="BT491" s="6" t="str">
        <f>IF(AND(BS491&gt;=0,BS491&lt;Pieņēmumi!$CJ$46),0,
IF(AND(BS491&gt;= Pieņēmumi!$CJ$46,BS491&lt;Pieņēmumi!$CJ$47), "Mikro",
IF(AND(BS491&gt;=Pieņēmumi!$CJ$47,BS491&lt;Pieņēmumi!$CJ$48), "Mazs",
IF(AND(BS491&gt;=Pieņēmumi!$CJ$48,BS491&lt;Pieņēmumi!$CJ$49), "Vidējs","Liels"))))</f>
        <v>Vidējs</v>
      </c>
      <c r="BU491" s="9">
        <f>IF(BT491="Mikro",Pieņēmumi!$CJ$31*BR491*0.5,
IF(BT491="Mazs",Pieņēmumi!$CJ$31*BR491,
IF(BT491="Vidējs",Pieņēmumi!$CJ$32*BR491,
IF(BT491="Liels",Pieņēmumi!$CJ$34*BR491,
0))))</f>
        <v>2.5839793281653747</v>
      </c>
      <c r="BV491" s="9">
        <f>IF(BT491="Mikro",Pieņēmumi!$CJ$31*BR491*0.5,0)</f>
        <v>0</v>
      </c>
      <c r="BW491">
        <v>0</v>
      </c>
      <c r="BX491">
        <v>0</v>
      </c>
      <c r="BY491" s="2">
        <v>0</v>
      </c>
      <c r="BZ491" s="6">
        <f>ROUNDUP(IF($A491=1,BW491/Pieņēmumi!$CU$42,IF($A491=2,BW491/Pieņēmumi!$CU$43,IF($A491=3,BW491/Pieņēmumi!$CU$44,BW491/Pieņēmumi!$CU$45))),$CH$10)</f>
        <v>0</v>
      </c>
      <c r="CA491" s="6">
        <f t="shared" si="365"/>
        <v>0</v>
      </c>
      <c r="CB491" s="6">
        <f>IF(AND(CA491&gt;=0,CA491&lt;Pieņēmumi!$CU$49),0,
IF(AND(CA491&gt;=Pieņēmumi!$CU$49,CA491&lt;Pieņēmumi!$CU$50),"Mazs",
IF(AND(CA491&gt;=Pieņēmumi!$CU$50,CA491&lt;Pieņēmumi!$CU$51),"Vidējs","Liels")))</f>
        <v>0</v>
      </c>
      <c r="CC491" s="9">
        <f>IF(CB491="Mazs",Pieņēmumi!$CU$34*BZ491,IF(CB491="Vidējs",Pieņēmumi!$CU$35*BZ491,IF(CB491="Liels",Pieņēmumi!$CU$37*BZ491,0)))</f>
        <v>0</v>
      </c>
      <c r="CD491" s="9">
        <f>IF(CB491="Mazs",(Pieņēmumi!$CU$35-Pieņēmumi!$CU$34)*BZ491,0)</f>
        <v>0</v>
      </c>
      <c r="CE491">
        <v>0</v>
      </c>
      <c r="CF491">
        <v>0</v>
      </c>
      <c r="CG491" s="2">
        <v>0</v>
      </c>
      <c r="CH491" s="6">
        <f>ROUNDUP(IF($A491=1,CE491/Pieņēmumi!$DE$42,IF($A491=2,CE491/Pieņēmumi!$DE$43,IF($A491=3,CE491/Pieņēmumi!$DE$44,CE491/Pieņēmumi!$DE$45))),$CH$10)</f>
        <v>0</v>
      </c>
      <c r="CI491" s="6">
        <f t="shared" si="366"/>
        <v>0</v>
      </c>
      <c r="CJ491" s="6">
        <f>IF(AND(CI491&gt;=0,CI491&lt;Pieņēmumi!$DE$49),0,
IF(AND(CI491&gt;=Pieņēmumi!$DE$49,CI491&lt;Pieņēmumi!$DE$50),"Mazs",
IF(AND(CI491&gt;=Pieņēmumi!$DE$50,CI491&lt;Pieņēmumi!$DE$51),"Vidējs","Liels")))</f>
        <v>0</v>
      </c>
      <c r="CK491" s="9">
        <f>IF(CJ491="Mazs",Pieņēmumi!$DE$34*CH491,IF(CJ491="Vidējs",Pieņēmumi!$DE$35*CH491,IF(CJ491="Liels",Pieņēmumi!$DE$37*CH491,0)))</f>
        <v>0</v>
      </c>
      <c r="CL491" s="9">
        <f>IF(CJ491="Mazs",(Pieņēmumi!$DE$35-Pieņēmumi!$DE$34)*CH491,0)</f>
        <v>0</v>
      </c>
      <c r="CM491">
        <v>28</v>
      </c>
      <c r="CN491">
        <v>1</v>
      </c>
      <c r="CO491" s="2">
        <f>CM491/CN491</f>
        <v>28</v>
      </c>
      <c r="CP491" s="6">
        <f>ROUNDUP(IF($A491=1,CM491/Pieņēmumi!$DO$42,IF($A491=2,CM491/Pieņēmumi!$DO$43,IF($A491=3,CM491/Pieņēmumi!$DO$44,CM491/Pieņēmumi!$DO$45))),$CP$10)</f>
        <v>2</v>
      </c>
      <c r="CQ491" s="6">
        <f t="shared" si="367"/>
        <v>14</v>
      </c>
      <c r="CR491" s="6" t="str">
        <f>IF(AND(CQ491&gt;=0,CQ491&lt;Pieņēmumi!$DO$49),0,
IF(AND(CQ491&gt;=Pieņēmumi!$DO$49,CQ491&lt;Pieņēmumi!$DO$50),"Mazs",
IF(AND(CQ491&gt;=Pieņēmumi!$DO$50,CQ491&lt;Pieņēmumi!$DO$51),"Vidējs","Liels")))</f>
        <v>Vidējs</v>
      </c>
      <c r="CS491" s="9">
        <f>IF(CR491="Mazs",Pieņēmumi!$DO$34*CP491,IF(CR491="Vidējs",Pieņēmumi!$DO$35*CP491,IF(CR491="Liels",Pieņēmumi!$DO$37*CP491,0)))</f>
        <v>2.7777777777777781</v>
      </c>
      <c r="CT491" s="9">
        <f>IF(CR491="Mazs",(Pieņēmumi!$DO$35-Pieņēmumi!$DO$34)*CP491,0)</f>
        <v>0</v>
      </c>
      <c r="CU491" s="6">
        <f t="shared" si="368"/>
        <v>287</v>
      </c>
      <c r="CV491" s="6">
        <f t="shared" si="369"/>
        <v>13</v>
      </c>
      <c r="CW491" s="2">
        <f t="shared" si="370"/>
        <v>22.076923076923077</v>
      </c>
      <c r="CX491" t="str">
        <f t="shared" si="371"/>
        <v>Vidējā</v>
      </c>
    </row>
    <row r="492" spans="1:102" x14ac:dyDescent="0.25">
      <c r="A492" s="5">
        <v>3</v>
      </c>
      <c r="B492" s="23">
        <v>0.16062322041851151</v>
      </c>
      <c r="C492">
        <v>74</v>
      </c>
      <c r="D492">
        <v>3</v>
      </c>
      <c r="E492" s="2">
        <f t="shared" si="376"/>
        <v>24.666666666666668</v>
      </c>
      <c r="F492" s="6">
        <f>ROUNDUP(IF($A492=1,C492/Pieņēmumi!$B$39,IF($A492=2,C492/Pieņēmumi!$B$40,IF($A492=3,C492/Pieņēmumi!$B$41,C492/Pieņēmumi!$B$42))),$F$10)</f>
        <v>4</v>
      </c>
      <c r="G492" s="6">
        <f t="shared" si="355"/>
        <v>18.5</v>
      </c>
      <c r="H492" s="6" t="str">
        <f>IF(AND(G492&gt;=0,G492&lt;Pieņēmumi!$B$46),0,
IF(AND(G492&gt;= Pieņēmumi!$B$46,G492&lt;Pieņēmumi!$B$47), "Mikro",
IF(AND(G492&gt;=Pieņēmumi!$B$47,G492&lt;Pieņēmumi!$B$48), "Mazs",
IF(AND(G492&gt;=Pieņēmumi!$B$48,G492&lt;Pieņēmumi!$B$49), "Vidējs","Liels"))))</f>
        <v>Vidējs</v>
      </c>
      <c r="I492" s="9">
        <f>IF(H492="Mikro",Pieņēmumi!$B$31*F492*0.5,
IF(H492="Mazs",Pieņēmumi!$B$31*F492,
IF(H492="Vidējs",Pieņēmumi!$B$32*F492,
IF(H492="Liels",Pieņēmumi!$B$34*F492,
0))))</f>
        <v>3.229974160206718</v>
      </c>
      <c r="J492" s="9">
        <f>IF(H492="Mikro",Pieņēmumi!$B$31*F492*0.5,0)</f>
        <v>0</v>
      </c>
      <c r="K492">
        <v>64</v>
      </c>
      <c r="L492">
        <v>3</v>
      </c>
      <c r="M492" s="2">
        <f t="shared" si="380"/>
        <v>21.333333333333332</v>
      </c>
      <c r="N492" s="6">
        <f>ROUNDUP(IF($A492=1,K492/Pieņēmumi!$L$39,IF($A492=2,K492/Pieņēmumi!$L$40,IF($A492=3,K492/Pieņēmumi!$L$41,K492/Pieņēmumi!$L$42))),$N$10)</f>
        <v>4</v>
      </c>
      <c r="O492" s="6">
        <f t="shared" si="356"/>
        <v>16</v>
      </c>
      <c r="P492" s="6" t="str">
        <f>IF(AND(O492&gt;=0,O492&lt;Pieņēmumi!$L$46),0,
IF(AND(O492&gt;= Pieņēmumi!$L$46,O492&lt;Pieņēmumi!$L$47), "Mikro",
IF(AND(O492&gt;=Pieņēmumi!$L$47,O492&lt;Pieņēmumi!$L$48), "Mazs",
IF(AND(O492&gt;=Pieņēmumi!$L$48,O492&lt;Pieņēmumi!$L$49), "Vidējs","Liels"))))</f>
        <v>Vidējs</v>
      </c>
      <c r="Q492" s="9">
        <f>IF(P492="Mikro",Pieņēmumi!$L$31*N492*0.5,
IF(P492="Mazs",Pieņēmumi!$L$31*N492,
IF(P492="Vidējs",Pieņēmumi!$L$32*N492,
IF(P492="Liels",Pieņēmumi!$L$34*N492,
0))))</f>
        <v>3.3591731266149876</v>
      </c>
      <c r="R492" s="9">
        <f>IF(P492="Mikro",Pieņēmumi!$L$31*N492*0.5,0)</f>
        <v>0</v>
      </c>
      <c r="S492">
        <v>54</v>
      </c>
      <c r="T492">
        <v>2</v>
      </c>
      <c r="U492" s="2">
        <f t="shared" si="377"/>
        <v>27</v>
      </c>
      <c r="V492" s="6">
        <f>ROUNDUP(IF($A492=1,S492/Pieņēmumi!$V$39,IF($A492=2,S492/Pieņēmumi!$V$40,IF($A492=3,S492/Pieņēmumi!$V$41,S492/Pieņēmumi!$V$42))),$V$10)</f>
        <v>3</v>
      </c>
      <c r="W492" s="6">
        <f t="shared" si="357"/>
        <v>18</v>
      </c>
      <c r="X492" s="6" t="str">
        <f>IF(AND(W492&gt;=0,W492&lt;Pieņēmumi!$V$46),0,
IF(AND(W492&gt;= Pieņēmumi!$V$46,W492&lt;Pieņēmumi!$V$47), "Mikro",
IF(AND(W492&gt;=Pieņēmumi!$V$47,W492&lt;Pieņēmumi!$V$48), "Mazs",
IF(AND(W492&gt;=Pieņēmumi!$V$48,W492&lt;Pieņēmumi!$V$49), "Vidējs","Liels"))))</f>
        <v>Vidējs</v>
      </c>
      <c r="Y492" s="9">
        <f>IF(X492="Mikro",Pieņēmumi!$V$31*V492*0.5,
IF(X492="Mazs",Pieņēmumi!$V$31*V492,
IF(X492="Vidējs",Pieņēmumi!$V$32*V492,
IF(X492="Liels",Pieņēmumi!$V$34*V492,
0))))</f>
        <v>2.6162790697674421</v>
      </c>
      <c r="Z492" s="9">
        <f>IF(X492="Mikro",Pieņēmumi!$V$31*V492*0.5,0)</f>
        <v>0</v>
      </c>
      <c r="AA492">
        <v>38</v>
      </c>
      <c r="AB492">
        <v>2</v>
      </c>
      <c r="AC492" s="2">
        <f t="shared" si="378"/>
        <v>19</v>
      </c>
      <c r="AD492" s="6">
        <f>ROUNDUP(IF($A492=1,AA492/Pieņēmumi!$AF$39,IF($A492=2,AA492/Pieņēmumi!$AF$40,IF($A492=3,AA492/Pieņēmumi!$AF$41,AA492/Pieņēmumi!$AF$42))),$AD$10)</f>
        <v>2</v>
      </c>
      <c r="AE492" s="6">
        <f t="shared" si="359"/>
        <v>19</v>
      </c>
      <c r="AF492" s="6" t="str">
        <f>IF(AND(AE492&gt;=0,AE492&lt;Pieņēmumi!$AF$46),0,
IF(AND(AE492&gt;= Pieņēmumi!$AF$46,AE492&lt;Pieņēmumi!$AF$47), "Mikro",
IF(AND(AE492&gt;=Pieņēmumi!$AF$47,AE492&lt;Pieņēmumi!$AF$48), "Mazs",
IF(AND(AE492&gt;=Pieņēmumi!$AF$48,AE492&lt;Pieņēmumi!$AF$49), "Vidējs","Liels"))))</f>
        <v>Vidējs</v>
      </c>
      <c r="AG492" s="9">
        <f>IF(AF492="Mikro",Pieņēmumi!$AF$31*AD492*0.5,
IF(AF492="Mazs",Pieņēmumi!$AF$31*AD492,
IF(AF492="Vidējs",Pieņēmumi!$AF$32*AD492,
IF(AF492="Liels",Pieņēmumi!$AF$34*AD492,
0))))</f>
        <v>2.0671834625323</v>
      </c>
      <c r="AH492" s="9">
        <f>IF(AF492="Mikro",Pieņēmumi!$AF$31*AD492*0.5,0)</f>
        <v>0</v>
      </c>
      <c r="AI492">
        <v>51</v>
      </c>
      <c r="AJ492">
        <v>2</v>
      </c>
      <c r="AK492" s="2">
        <f t="shared" si="379"/>
        <v>25.5</v>
      </c>
      <c r="AL492" s="6">
        <f>ROUNDUP(IF($A492=1,AI492/Pieņēmumi!$AR$39,IF($A492=2,AI492/Pieņēmumi!$AR$40,IF($A492=3,AI492/Pieņēmumi!$AR$41,AI492/Pieņēmumi!$AR$42))),$AL$10)</f>
        <v>3</v>
      </c>
      <c r="AM492" s="6">
        <f t="shared" si="360"/>
        <v>17</v>
      </c>
      <c r="AN492" s="6" t="str">
        <f>IF(AND(AM492&gt;=0,AM492&lt;Pieņēmumi!$AR$46),0,
IF(AND(AM492&gt;= Pieņēmumi!$AR$46,AM492&lt;Pieņēmumi!$AR$47), "Mikro",
IF(AND(AM492&gt;=Pieņēmumi!$AR$47,AM492&lt;Pieņēmumi!$AR$48), "Mazs",
IF(AND(AM492&gt;=Pieņēmumi!$AR$48,AM492&lt;Pieņēmumi!$AR$49), "Vidējs","Liels"))))</f>
        <v>Vidējs</v>
      </c>
      <c r="AO492" s="9">
        <f>IF(AN492="Mikro",Pieņēmumi!$AR$31*AL492*0.5,
IF(AN492="Mazs",Pieņēmumi!$AR$31*AL492,
IF(AN492="Vidējs",Pieņēmumi!$AR$32*AL492,
IF(AN492="Liels",Pieņēmumi!$AR$34*AL492,
0))))</f>
        <v>3.2945736434108532</v>
      </c>
      <c r="AP492" s="9">
        <f>IF(AN492="Mikro",Pieņēmumi!$AR$31*AL492*0.5,0)</f>
        <v>0</v>
      </c>
      <c r="AQ492">
        <v>48</v>
      </c>
      <c r="AR492">
        <v>2</v>
      </c>
      <c r="AS492" s="2">
        <f t="shared" si="381"/>
        <v>24</v>
      </c>
      <c r="AT492" s="6">
        <f>ROUNDUP(IF($A492=1,AQ492/Pieņēmumi!$BC$39,IF($A492=2,AQ492/Pieņēmumi!$BC$40,IF($A492=3,AQ492/Pieņēmumi!$BC$41,AQ492/Pieņēmumi!$BC$42))),$AT$10)</f>
        <v>2</v>
      </c>
      <c r="AU492" s="6">
        <f t="shared" si="361"/>
        <v>24</v>
      </c>
      <c r="AV492" s="6" t="str">
        <f>IF(AND(AU492&gt;=0,AU492&lt;Pieņēmumi!$BC$46),0,
IF(AND(AU492&gt;= Pieņēmumi!$BC$46,AU492&lt;Pieņēmumi!$BC$47), "Mikro",
IF(AND(AU492&gt;=Pieņēmumi!$BC$47,AU492&lt;Pieņēmumi!$BC$48), "Mazs",
IF(AND(AU492&gt;=Pieņēmumi!$BC$48,AU492&lt;Pieņēmumi!$BC$49), "Vidējs","Liels"))))</f>
        <v>Liels</v>
      </c>
      <c r="AW492" s="9">
        <f>IF(AV492="Mikro",Pieņēmumi!$BC$31*AT492*0.5,
IF(AV492="Mazs",Pieņēmumi!$BC$31*AT492,
IF(AV492="Vidējs",Pieņēmumi!$BC$32*AT492,
IF(AV492="Liels",Pieņēmumi!$BC$34*AT492,
0))))</f>
        <v>3.0303030303030303</v>
      </c>
      <c r="AX492" s="9">
        <f>IF(AV492="Mikro",Pieņēmumi!$BC$31*AT492*0.5,0)</f>
        <v>0</v>
      </c>
      <c r="AY492">
        <v>39</v>
      </c>
      <c r="AZ492">
        <v>2</v>
      </c>
      <c r="BA492" s="2">
        <f t="shared" si="382"/>
        <v>19.5</v>
      </c>
      <c r="BB492" s="6">
        <f>ROUNDUP(IF($A492=1,AY492/Pieņēmumi!$BN$39,IF($A492=2,AY492/Pieņēmumi!$BN$40,IF($A492=3,AY492/Pieņēmumi!$BN$41,AY492/Pieņēmumi!$BN$42))),$BB$10)</f>
        <v>2</v>
      </c>
      <c r="BC492" s="6">
        <f t="shared" si="362"/>
        <v>19.5</v>
      </c>
      <c r="BD492" s="6" t="str">
        <f>IF(AND(BC492&gt;=0,BC492&lt;Pieņēmumi!$BN$46),0,
IF(AND(BC492&gt;= Pieņēmumi!$BN$46,BC492&lt;Pieņēmumi!$BN$47), "Mikro",
IF(AND(BC492&gt;=Pieņēmumi!$BN$47,BC492&lt;Pieņēmumi!$BN$48), "Mazs",
IF(AND(BC492&gt;=Pieņēmumi!$BN$48,BC492&lt;Pieņēmumi!$BN$49), "Vidējs","Liels"))))</f>
        <v>Vidējs</v>
      </c>
      <c r="BE492" s="9">
        <f>IF(BD492="Mikro",Pieņēmumi!$BN$31*BB492*0.5,
IF(BD492="Mazs",Pieņēmumi!$BN$31*BB492,
IF(BD492="Vidējs",Pieņēmumi!$BN$32*BB492,
IF(BD492="Liels",Pieņēmumi!$BN$34*BB492,
0))))</f>
        <v>2.454780361757106</v>
      </c>
      <c r="BF492" s="9">
        <f>IF(BD492="Mikro",Pieņēmumi!$BN$31*BB492*0.5,0)</f>
        <v>0</v>
      </c>
      <c r="BG492">
        <v>27</v>
      </c>
      <c r="BH492">
        <v>1</v>
      </c>
      <c r="BI492" s="2">
        <f t="shared" si="383"/>
        <v>27</v>
      </c>
      <c r="BJ492" s="6">
        <f>ROUNDUP(IF($A492=1,BG492/Pieņēmumi!$BY$39,IF($A492=2,BG492/Pieņēmumi!$BY$40,IF($A492=3,BG492/Pieņēmumi!$BY$41,BG492/Pieņēmumi!$BY$42))),$BJ$10)</f>
        <v>2</v>
      </c>
      <c r="BK492" s="6">
        <f t="shared" si="363"/>
        <v>13.5</v>
      </c>
      <c r="BL492" s="6" t="str">
        <f>IF(AND(BK492&gt;=0,BK492&lt;Pieņēmumi!$BY$46),0,
IF(AND(BK492&gt;= Pieņēmumi!$BY$46,BK492&lt;Pieņēmumi!$BY$47), "Mikro",
IF(AND(BK492&gt;=Pieņēmumi!$BY$47,BK492&lt;Pieņēmumi!$BY$48), "Mazs",
IF(AND(BK492&gt;=Pieņēmumi!$BY$48,BK492&lt;Pieņēmumi!$BY$49), "Vidējs","Liels"))))</f>
        <v>Vidējs</v>
      </c>
      <c r="BM492" s="9">
        <f>IF(BL492="Mikro",Pieņēmumi!$BY$31*BJ492*0.5,
IF(BL492="Mazs",Pieņēmumi!$BY$31*BJ492,
IF(BL492="Vidējs",Pieņēmumi!$BY$32*BJ492,
IF(BL492="Liels",Pieņēmumi!$BY$34*BJ492,
0))))</f>
        <v>2.5839793281653747</v>
      </c>
      <c r="BN492" s="9">
        <f>IF(BL492="Mikro",Pieņēmumi!$BY$31*BJ492*0.5,0)</f>
        <v>0</v>
      </c>
      <c r="BO492">
        <v>43</v>
      </c>
      <c r="BP492">
        <v>2</v>
      </c>
      <c r="BQ492" s="2">
        <f t="shared" si="384"/>
        <v>21.5</v>
      </c>
      <c r="BR492" s="6">
        <f>ROUNDUP(IF($A492=1,BO492/Pieņēmumi!$CJ$39,IF($A492=2,BO492/Pieņēmumi!$CJ$40,IF($A492=3,BO492/Pieņēmumi!$CJ$41,BO492/Pieņēmumi!$CJ$42))),$BR$10)</f>
        <v>2</v>
      </c>
      <c r="BS492" s="6">
        <f t="shared" si="364"/>
        <v>21.5</v>
      </c>
      <c r="BT492" s="6" t="str">
        <f>IF(AND(BS492&gt;=0,BS492&lt;Pieņēmumi!$CJ$46),0,
IF(AND(BS492&gt;= Pieņēmumi!$CJ$46,BS492&lt;Pieņēmumi!$CJ$47), "Mikro",
IF(AND(BS492&gt;=Pieņēmumi!$CJ$47,BS492&lt;Pieņēmumi!$CJ$48), "Mazs",
IF(AND(BS492&gt;=Pieņēmumi!$CJ$48,BS492&lt;Pieņēmumi!$CJ$49), "Vidējs","Liels"))))</f>
        <v>Liels</v>
      </c>
      <c r="BU492" s="9">
        <f>IF(BT492="Mikro",Pieņēmumi!$CJ$31*BR492*0.5,
IF(BT492="Mazs",Pieņēmumi!$CJ$31*BR492,
IF(BT492="Vidējs",Pieņēmumi!$CJ$32*BR492,
IF(BT492="Liels",Pieņēmumi!$CJ$34*BR492,
0))))</f>
        <v>3.3910533910533909</v>
      </c>
      <c r="BV492" s="9">
        <f>IF(BT492="Mikro",Pieņēmumi!$CJ$31*BR492*0.5,0)</f>
        <v>0</v>
      </c>
      <c r="BW492">
        <v>0</v>
      </c>
      <c r="BX492">
        <v>0</v>
      </c>
      <c r="BY492" s="2">
        <v>0</v>
      </c>
      <c r="BZ492" s="6">
        <f>ROUNDUP(IF($A492=1,BW492/Pieņēmumi!$CU$42,IF($A492=2,BW492/Pieņēmumi!$CU$43,IF($A492=3,BW492/Pieņēmumi!$CU$44,BW492/Pieņēmumi!$CU$45))),$CH$10)</f>
        <v>0</v>
      </c>
      <c r="CA492" s="6">
        <f t="shared" si="365"/>
        <v>0</v>
      </c>
      <c r="CB492" s="6">
        <f>IF(AND(CA492&gt;=0,CA492&lt;Pieņēmumi!$CU$49),0,
IF(AND(CA492&gt;=Pieņēmumi!$CU$49,CA492&lt;Pieņēmumi!$CU$50),"Mazs",
IF(AND(CA492&gt;=Pieņēmumi!$CU$50,CA492&lt;Pieņēmumi!$CU$51),"Vidējs","Liels")))</f>
        <v>0</v>
      </c>
      <c r="CC492" s="9">
        <f>IF(CB492="Mazs",Pieņēmumi!$CU$34*BZ492,IF(CB492="Vidējs",Pieņēmumi!$CU$35*BZ492,IF(CB492="Liels",Pieņēmumi!$CU$37*BZ492,0)))</f>
        <v>0</v>
      </c>
      <c r="CD492" s="9">
        <f>IF(CB492="Mazs",(Pieņēmumi!$CU$35-Pieņēmumi!$CU$34)*BZ492,0)</f>
        <v>0</v>
      </c>
      <c r="CE492">
        <v>0</v>
      </c>
      <c r="CF492">
        <v>0</v>
      </c>
      <c r="CG492" s="2">
        <v>0</v>
      </c>
      <c r="CH492" s="6">
        <f>ROUNDUP(IF($A492=1,CE492/Pieņēmumi!$DE$42,IF($A492=2,CE492/Pieņēmumi!$DE$43,IF($A492=3,CE492/Pieņēmumi!$DE$44,CE492/Pieņēmumi!$DE$45))),$CH$10)</f>
        <v>0</v>
      </c>
      <c r="CI492" s="6">
        <f t="shared" si="366"/>
        <v>0</v>
      </c>
      <c r="CJ492" s="6">
        <f>IF(AND(CI492&gt;=0,CI492&lt;Pieņēmumi!$DE$49),0,
IF(AND(CI492&gt;=Pieņēmumi!$DE$49,CI492&lt;Pieņēmumi!$DE$50),"Mazs",
IF(AND(CI492&gt;=Pieņēmumi!$DE$50,CI492&lt;Pieņēmumi!$DE$51),"Vidējs","Liels")))</f>
        <v>0</v>
      </c>
      <c r="CK492" s="9">
        <f>IF(CJ492="Mazs",Pieņēmumi!$DE$34*CH492,IF(CJ492="Vidējs",Pieņēmumi!$DE$35*CH492,IF(CJ492="Liels",Pieņēmumi!$DE$37*CH492,0)))</f>
        <v>0</v>
      </c>
      <c r="CL492" s="9">
        <f>IF(CJ492="Mazs",(Pieņēmumi!$DE$35-Pieņēmumi!$DE$34)*CH492,0)</f>
        <v>0</v>
      </c>
      <c r="CM492">
        <v>0</v>
      </c>
      <c r="CN492">
        <v>0</v>
      </c>
      <c r="CO492" s="2">
        <v>0</v>
      </c>
      <c r="CP492" s="6">
        <f>ROUNDUP(IF($A492=1,CM492/Pieņēmumi!$DO$42,IF($A492=2,CM492/Pieņēmumi!$DO$43,IF($A492=3,CM492/Pieņēmumi!$DO$44,CM492/Pieņēmumi!$DO$45))),$CP$10)</f>
        <v>0</v>
      </c>
      <c r="CQ492" s="6">
        <f t="shared" si="367"/>
        <v>0</v>
      </c>
      <c r="CR492" s="6">
        <f>IF(AND(CQ492&gt;=0,CQ492&lt;Pieņēmumi!$DO$49),0,
IF(AND(CQ492&gt;=Pieņēmumi!$DO$49,CQ492&lt;Pieņēmumi!$DO$50),"Mazs",
IF(AND(CQ492&gt;=Pieņēmumi!$DO$50,CQ492&lt;Pieņēmumi!$DO$51),"Vidējs","Liels")))</f>
        <v>0</v>
      </c>
      <c r="CS492" s="9">
        <f>IF(CR492="Mazs",Pieņēmumi!$DO$34*CP492,IF(CR492="Vidējs",Pieņēmumi!$DO$35*CP492,IF(CR492="Liels",Pieņēmumi!$DO$37*CP492,0)))</f>
        <v>0</v>
      </c>
      <c r="CT492" s="9">
        <f>IF(CR492="Mazs",(Pieņēmumi!$DO$35-Pieņēmumi!$DO$34)*CP492,0)</f>
        <v>0</v>
      </c>
      <c r="CU492" s="6">
        <f t="shared" si="368"/>
        <v>438</v>
      </c>
      <c r="CV492" s="6">
        <f t="shared" si="369"/>
        <v>19</v>
      </c>
      <c r="CW492" s="2">
        <f t="shared" si="370"/>
        <v>23.05263157894737</v>
      </c>
      <c r="CX492" t="str">
        <f t="shared" si="371"/>
        <v>Vidējā</v>
      </c>
    </row>
    <row r="493" spans="1:102" x14ac:dyDescent="0.25">
      <c r="A493" s="5">
        <v>1</v>
      </c>
      <c r="B493" s="23">
        <v>0.15987307249507465</v>
      </c>
      <c r="C493">
        <v>70</v>
      </c>
      <c r="D493">
        <v>3</v>
      </c>
      <c r="E493" s="2">
        <f t="shared" si="376"/>
        <v>23.333333333333332</v>
      </c>
      <c r="F493" s="6">
        <f>ROUNDUP(IF($A493=1,C493/Pieņēmumi!$B$39,IF($A493=2,C493/Pieņēmumi!$B$40,IF($A493=3,C493/Pieņēmumi!$B$41,C493/Pieņēmumi!$B$42))),$F$10)</f>
        <v>4</v>
      </c>
      <c r="G493" s="6">
        <f t="shared" si="355"/>
        <v>17.5</v>
      </c>
      <c r="H493" s="6" t="str">
        <f>IF(AND(G493&gt;=0,G493&lt;Pieņēmumi!$B$46),0,
IF(AND(G493&gt;= Pieņēmumi!$B$46,G493&lt;Pieņēmumi!$B$47), "Mikro",
IF(AND(G493&gt;=Pieņēmumi!$B$47,G493&lt;Pieņēmumi!$B$48), "Mazs",
IF(AND(G493&gt;=Pieņēmumi!$B$48,G493&lt;Pieņēmumi!$B$49), "Vidējs","Liels"))))</f>
        <v>Vidējs</v>
      </c>
      <c r="I493" s="9">
        <f>IF(H493="Mikro",Pieņēmumi!$B$31*F493*0.5,
IF(H493="Mazs",Pieņēmumi!$B$31*F493,
IF(H493="Vidējs",Pieņēmumi!$B$32*F493,
IF(H493="Liels",Pieņēmumi!$B$34*F493,
0))))</f>
        <v>3.229974160206718</v>
      </c>
      <c r="J493" s="9">
        <f>IF(H493="Mikro",Pieņēmumi!$B$31*F493*0.5,0)</f>
        <v>0</v>
      </c>
      <c r="K493">
        <v>62</v>
      </c>
      <c r="L493">
        <v>3</v>
      </c>
      <c r="M493" s="2">
        <f t="shared" si="380"/>
        <v>20.666666666666668</v>
      </c>
      <c r="N493" s="6">
        <f>ROUNDUP(IF($A493=1,K493/Pieņēmumi!$L$39,IF($A493=2,K493/Pieņēmumi!$L$40,IF($A493=3,K493/Pieņēmumi!$L$41,K493/Pieņēmumi!$L$42))),$N$10)</f>
        <v>4</v>
      </c>
      <c r="O493" s="6">
        <f t="shared" si="356"/>
        <v>15.5</v>
      </c>
      <c r="P493" s="6" t="str">
        <f>IF(AND(O493&gt;=0,O493&lt;Pieņēmumi!$L$46),0,
IF(AND(O493&gt;= Pieņēmumi!$L$46,O493&lt;Pieņēmumi!$L$47), "Mikro",
IF(AND(O493&gt;=Pieņēmumi!$L$47,O493&lt;Pieņēmumi!$L$48), "Mazs",
IF(AND(O493&gt;=Pieņēmumi!$L$48,O493&lt;Pieņēmumi!$L$49), "Vidējs","Liels"))))</f>
        <v>Vidējs</v>
      </c>
      <c r="Q493" s="9">
        <f>IF(P493="Mikro",Pieņēmumi!$L$31*N493*0.5,
IF(P493="Mazs",Pieņēmumi!$L$31*N493,
IF(P493="Vidējs",Pieņēmumi!$L$32*N493,
IF(P493="Liels",Pieņēmumi!$L$34*N493,
0))))</f>
        <v>3.3591731266149876</v>
      </c>
      <c r="R493" s="9">
        <f>IF(P493="Mikro",Pieņēmumi!$L$31*N493*0.5,0)</f>
        <v>0</v>
      </c>
      <c r="S493">
        <v>61</v>
      </c>
      <c r="T493">
        <v>3</v>
      </c>
      <c r="U493" s="2">
        <f t="shared" si="377"/>
        <v>20.333333333333332</v>
      </c>
      <c r="V493" s="6">
        <f>ROUNDUP(IF($A493=1,S493/Pieņēmumi!$V$39,IF($A493=2,S493/Pieņēmumi!$V$40,IF($A493=3,S493/Pieņēmumi!$V$41,S493/Pieņēmumi!$V$42))),$V$10)</f>
        <v>4</v>
      </c>
      <c r="W493" s="6">
        <f t="shared" si="357"/>
        <v>15.25</v>
      </c>
      <c r="X493" s="6" t="str">
        <f>IF(AND(W493&gt;=0,W493&lt;Pieņēmumi!$V$46),0,
IF(AND(W493&gt;= Pieņēmumi!$V$46,W493&lt;Pieņēmumi!$V$47), "Mikro",
IF(AND(W493&gt;=Pieņēmumi!$V$47,W493&lt;Pieņēmumi!$V$48), "Mazs",
IF(AND(W493&gt;=Pieņēmumi!$V$48,W493&lt;Pieņēmumi!$V$49), "Vidējs","Liels"))))</f>
        <v>Vidējs</v>
      </c>
      <c r="Y493" s="9">
        <f>IF(X493="Mikro",Pieņēmumi!$V$31*V493*0.5,
IF(X493="Mazs",Pieņēmumi!$V$31*V493,
IF(X493="Vidējs",Pieņēmumi!$V$32*V493,
IF(X493="Liels",Pieņēmumi!$V$34*V493,
0))))</f>
        <v>3.4883720930232562</v>
      </c>
      <c r="Z493" s="9">
        <f>IF(X493="Mikro",Pieņēmumi!$V$31*V493*0.5,0)</f>
        <v>0</v>
      </c>
      <c r="AA493">
        <v>72</v>
      </c>
      <c r="AB493">
        <v>3</v>
      </c>
      <c r="AC493" s="2">
        <f t="shared" si="378"/>
        <v>24</v>
      </c>
      <c r="AD493" s="6">
        <f>ROUNDUP(IF($A493=1,AA493/Pieņēmumi!$AF$39,IF($A493=2,AA493/Pieņēmumi!$AF$40,IF($A493=3,AA493/Pieņēmumi!$AF$41,AA493/Pieņēmumi!$AF$42))),$AD$10)</f>
        <v>4</v>
      </c>
      <c r="AE493" s="6">
        <f t="shared" si="359"/>
        <v>18</v>
      </c>
      <c r="AF493" s="6" t="str">
        <f>IF(AND(AE493&gt;=0,AE493&lt;Pieņēmumi!$AF$46),0,
IF(AND(AE493&gt;= Pieņēmumi!$AF$46,AE493&lt;Pieņēmumi!$AF$47), "Mikro",
IF(AND(AE493&gt;=Pieņēmumi!$AF$47,AE493&lt;Pieņēmumi!$AF$48), "Mazs",
IF(AND(AE493&gt;=Pieņēmumi!$AF$48,AE493&lt;Pieņēmumi!$AF$49), "Vidējs","Liels"))))</f>
        <v>Vidējs</v>
      </c>
      <c r="AG493" s="9">
        <f>IF(AF493="Mikro",Pieņēmumi!$AF$31*AD493*0.5,
IF(AF493="Mazs",Pieņēmumi!$AF$31*AD493,
IF(AF493="Vidējs",Pieņēmumi!$AF$32*AD493,
IF(AF493="Liels",Pieņēmumi!$AF$34*AD493,
0))))</f>
        <v>4.1343669250646</v>
      </c>
      <c r="AH493" s="9">
        <f>IF(AF493="Mikro",Pieņēmumi!$AF$31*AD493*0.5,0)</f>
        <v>0</v>
      </c>
      <c r="AI493">
        <v>71</v>
      </c>
      <c r="AJ493">
        <v>3</v>
      </c>
      <c r="AK493" s="2">
        <f t="shared" si="379"/>
        <v>23.666666666666668</v>
      </c>
      <c r="AL493" s="6">
        <f>ROUNDUP(IF($A493=1,AI493/Pieņēmumi!$AR$39,IF($A493=2,AI493/Pieņēmumi!$AR$40,IF($A493=3,AI493/Pieņēmumi!$AR$41,AI493/Pieņēmumi!$AR$42))),$AL$10)</f>
        <v>3</v>
      </c>
      <c r="AM493" s="6">
        <f t="shared" si="360"/>
        <v>23.666666666666668</v>
      </c>
      <c r="AN493" s="6" t="str">
        <f>IF(AND(AM493&gt;=0,AM493&lt;Pieņēmumi!$AR$46),0,
IF(AND(AM493&gt;= Pieņēmumi!$AR$46,AM493&lt;Pieņēmumi!$AR$47), "Mikro",
IF(AND(AM493&gt;=Pieņēmumi!$AR$47,AM493&lt;Pieņēmumi!$AR$48), "Mazs",
IF(AND(AM493&gt;=Pieņēmumi!$AR$48,AM493&lt;Pieņēmumi!$AR$49), "Vidējs","Liels"))))</f>
        <v>Liels</v>
      </c>
      <c r="AO493" s="9">
        <f>IF(AN493="Mikro",Pieņēmumi!$AR$31*AL493*0.5,
IF(AN493="Mazs",Pieņēmumi!$AR$31*AL493,
IF(AN493="Vidējs",Pieņēmumi!$AR$32*AL493,
IF(AN493="Liels",Pieņēmumi!$AR$34*AL493,
0))))</f>
        <v>4.1125541125541121</v>
      </c>
      <c r="AP493" s="9">
        <f>IF(AN493="Mikro",Pieņēmumi!$AR$31*AL493*0.5,0)</f>
        <v>0</v>
      </c>
      <c r="AQ493">
        <v>79</v>
      </c>
      <c r="AR493">
        <v>3</v>
      </c>
      <c r="AS493" s="2">
        <f t="shared" si="381"/>
        <v>26.333333333333332</v>
      </c>
      <c r="AT493" s="6">
        <f>ROUNDUP(IF($A493=1,AQ493/Pieņēmumi!$BC$39,IF($A493=2,AQ493/Pieņēmumi!$BC$40,IF($A493=3,AQ493/Pieņēmumi!$BC$41,AQ493/Pieņēmumi!$BC$42))),$AT$10)</f>
        <v>4</v>
      </c>
      <c r="AU493" s="6">
        <f t="shared" si="361"/>
        <v>19.75</v>
      </c>
      <c r="AV493" s="6" t="str">
        <f>IF(AND(AU493&gt;=0,AU493&lt;Pieņēmumi!$BC$46),0,
IF(AND(AU493&gt;= Pieņēmumi!$BC$46,AU493&lt;Pieņēmumi!$BC$47), "Mikro",
IF(AND(AU493&gt;=Pieņēmumi!$BC$47,AU493&lt;Pieņēmumi!$BC$48), "Mazs",
IF(AND(AU493&gt;=Pieņēmumi!$BC$48,AU493&lt;Pieņēmumi!$BC$49), "Vidējs","Liels"))))</f>
        <v>Vidējs</v>
      </c>
      <c r="AW493" s="9">
        <f>IF(AV493="Mikro",Pieņēmumi!$BC$31*AT493*0.5,
IF(AV493="Mazs",Pieņēmumi!$BC$31*AT493,
IF(AV493="Vidējs",Pieņēmumi!$BC$32*AT493,
IF(AV493="Liels",Pieņēmumi!$BC$34*AT493,
0))))</f>
        <v>4.6511627906976747</v>
      </c>
      <c r="AX493" s="9">
        <f>IF(AV493="Mikro",Pieņēmumi!$BC$31*AT493*0.5,0)</f>
        <v>0</v>
      </c>
      <c r="AY493">
        <v>84</v>
      </c>
      <c r="AZ493">
        <v>3</v>
      </c>
      <c r="BA493" s="2">
        <f t="shared" si="382"/>
        <v>28</v>
      </c>
      <c r="BB493" s="6">
        <f>ROUNDUP(IF($A493=1,AY493/Pieņēmumi!$BN$39,IF($A493=2,AY493/Pieņēmumi!$BN$40,IF($A493=3,AY493/Pieņēmumi!$BN$41,AY493/Pieņēmumi!$BN$42))),$BB$10)</f>
        <v>4</v>
      </c>
      <c r="BC493" s="6">
        <f t="shared" si="362"/>
        <v>21</v>
      </c>
      <c r="BD493" s="6" t="str">
        <f>IF(AND(BC493&gt;=0,BC493&lt;Pieņēmumi!$BN$46),0,
IF(AND(BC493&gt;= Pieņēmumi!$BN$46,BC493&lt;Pieņēmumi!$BN$47), "Mikro",
IF(AND(BC493&gt;=Pieņēmumi!$BN$47,BC493&lt;Pieņēmumi!$BN$48), "Mazs",
IF(AND(BC493&gt;=Pieņēmumi!$BN$48,BC493&lt;Pieņēmumi!$BN$49), "Vidējs","Liels"))))</f>
        <v>Liels</v>
      </c>
      <c r="BE493" s="9">
        <f>IF(BD493="Mikro",Pieņēmumi!$BN$31*BB493*0.5,
IF(BD493="Mazs",Pieņēmumi!$BN$31*BB493,
IF(BD493="Vidējs",Pieņēmumi!$BN$32*BB493,
IF(BD493="Liels",Pieņēmumi!$BN$34*BB493,
0))))</f>
        <v>6.3492063492063489</v>
      </c>
      <c r="BF493" s="9">
        <f>IF(BD493="Mikro",Pieņēmumi!$BN$31*BB493*0.5,0)</f>
        <v>0</v>
      </c>
      <c r="BG493">
        <v>53</v>
      </c>
      <c r="BH493">
        <v>2</v>
      </c>
      <c r="BI493" s="2">
        <f t="shared" si="383"/>
        <v>26.5</v>
      </c>
      <c r="BJ493" s="6">
        <f>ROUNDUP(IF($A493=1,BG493/Pieņēmumi!$BY$39,IF($A493=2,BG493/Pieņēmumi!$BY$40,IF($A493=3,BG493/Pieņēmumi!$BY$41,BG493/Pieņēmumi!$BY$42))),$BJ$10)</f>
        <v>3</v>
      </c>
      <c r="BK493" s="6">
        <f t="shared" si="363"/>
        <v>17.666666666666668</v>
      </c>
      <c r="BL493" s="6" t="str">
        <f>IF(AND(BK493&gt;=0,BK493&lt;Pieņēmumi!$BY$46),0,
IF(AND(BK493&gt;= Pieņēmumi!$BY$46,BK493&lt;Pieņēmumi!$BY$47), "Mikro",
IF(AND(BK493&gt;=Pieņēmumi!$BY$47,BK493&lt;Pieņēmumi!$BY$48), "Mazs",
IF(AND(BK493&gt;=Pieņēmumi!$BY$48,BK493&lt;Pieņēmumi!$BY$49), "Vidējs","Liels"))))</f>
        <v>Vidējs</v>
      </c>
      <c r="BM493" s="9">
        <f>IF(BL493="Mikro",Pieņēmumi!$BY$31*BJ493*0.5,
IF(BL493="Mazs",Pieņēmumi!$BY$31*BJ493,
IF(BL493="Vidējs",Pieņēmumi!$BY$32*BJ493,
IF(BL493="Liels",Pieņēmumi!$BY$34*BJ493,
0))))</f>
        <v>3.8759689922480618</v>
      </c>
      <c r="BN493" s="9">
        <f>IF(BL493="Mikro",Pieņēmumi!$BY$31*BJ493*0.5,0)</f>
        <v>0</v>
      </c>
      <c r="BO493">
        <v>76</v>
      </c>
      <c r="BP493">
        <v>3</v>
      </c>
      <c r="BQ493" s="2">
        <f t="shared" si="384"/>
        <v>25.333333333333332</v>
      </c>
      <c r="BR493" s="6">
        <f>ROUNDUP(IF($A493=1,BO493/Pieņēmumi!$CJ$39,IF($A493=2,BO493/Pieņēmumi!$CJ$40,IF($A493=3,BO493/Pieņēmumi!$CJ$41,BO493/Pieņēmumi!$CJ$42))),$BR$10)</f>
        <v>4</v>
      </c>
      <c r="BS493" s="6">
        <f t="shared" si="364"/>
        <v>19</v>
      </c>
      <c r="BT493" s="6" t="str">
        <f>IF(AND(BS493&gt;=0,BS493&lt;Pieņēmumi!$CJ$46),0,
IF(AND(BS493&gt;= Pieņēmumi!$CJ$46,BS493&lt;Pieņēmumi!$CJ$47), "Mikro",
IF(AND(BS493&gt;=Pieņēmumi!$CJ$47,BS493&lt;Pieņēmumi!$CJ$48), "Mazs",
IF(AND(BS493&gt;=Pieņēmumi!$CJ$48,BS493&lt;Pieņēmumi!$CJ$49), "Vidējs","Liels"))))</f>
        <v>Vidējs</v>
      </c>
      <c r="BU493" s="9">
        <f>IF(BT493="Mikro",Pieņēmumi!$CJ$31*BR493*0.5,
IF(BT493="Mazs",Pieņēmumi!$CJ$31*BR493,
IF(BT493="Vidējs",Pieņēmumi!$CJ$32*BR493,
IF(BT493="Liels",Pieņēmumi!$CJ$34*BR493,
0))))</f>
        <v>5.1679586563307494</v>
      </c>
      <c r="BV493" s="9">
        <f>IF(BT493="Mikro",Pieņēmumi!$CJ$31*BR493*0.5,0)</f>
        <v>0</v>
      </c>
      <c r="BW493">
        <v>38</v>
      </c>
      <c r="BX493">
        <v>2</v>
      </c>
      <c r="BY493" s="2">
        <f>BW493/BX493</f>
        <v>19</v>
      </c>
      <c r="BZ493" s="6">
        <f>ROUNDUP(IF($A493=1,BW493/Pieņēmumi!$CU$42,IF($A493=2,BW493/Pieņēmumi!$CU$43,IF($A493=3,BW493/Pieņēmumi!$CU$44,BW493/Pieņēmumi!$CU$45))),$CH$10)</f>
        <v>2</v>
      </c>
      <c r="CA493" s="6">
        <f t="shared" si="365"/>
        <v>19</v>
      </c>
      <c r="CB493" s="6" t="str">
        <f>IF(AND(CA493&gt;=0,CA493&lt;Pieņēmumi!$CU$49),0,
IF(AND(CA493&gt;=Pieņēmumi!$CU$49,CA493&lt;Pieņēmumi!$CU$50),"Mazs",
IF(AND(CA493&gt;=Pieņēmumi!$CU$50,CA493&lt;Pieņēmumi!$CU$51),"Vidējs","Liels")))</f>
        <v>Vidējs</v>
      </c>
      <c r="CC493" s="9">
        <f>IF(CB493="Mazs",Pieņēmumi!$CU$34*BZ493,IF(CB493="Vidējs",Pieņēmumi!$CU$35*BZ493,IF(CB493="Liels",Pieņēmumi!$CU$37*BZ493,0)))</f>
        <v>2.7777777777777781</v>
      </c>
      <c r="CD493" s="9">
        <f>IF(CB493="Mazs",(Pieņēmumi!$CU$35-Pieņēmumi!$CU$34)*BZ493,0)</f>
        <v>0</v>
      </c>
      <c r="CE493">
        <v>29</v>
      </c>
      <c r="CF493">
        <v>1</v>
      </c>
      <c r="CG493" s="2">
        <f>CE493/CF493</f>
        <v>29</v>
      </c>
      <c r="CH493" s="6">
        <f>ROUNDUP(IF($A493=1,CE493/Pieņēmumi!$DE$42,IF($A493=2,CE493/Pieņēmumi!$DE$43,IF($A493=3,CE493/Pieņēmumi!$DE$44,CE493/Pieņēmumi!$DE$45))),$CH$10)</f>
        <v>2</v>
      </c>
      <c r="CI493" s="6">
        <f t="shared" si="366"/>
        <v>14.5</v>
      </c>
      <c r="CJ493" s="6" t="str">
        <f>IF(AND(CI493&gt;=0,CI493&lt;Pieņēmumi!$DE$49),0,
IF(AND(CI493&gt;=Pieņēmumi!$DE$49,CI493&lt;Pieņēmumi!$DE$50),"Mazs",
IF(AND(CI493&gt;=Pieņēmumi!$DE$50,CI493&lt;Pieņēmumi!$DE$51),"Vidējs","Liels")))</f>
        <v>Vidējs</v>
      </c>
      <c r="CK493" s="9">
        <f>IF(CJ493="Mazs",Pieņēmumi!$DE$34*CH493,IF(CJ493="Vidējs",Pieņēmumi!$DE$35*CH493,IF(CJ493="Liels",Pieņēmumi!$DE$37*CH493,0)))</f>
        <v>2.7777777777777781</v>
      </c>
      <c r="CL493" s="9">
        <f>IF(CJ493="Mazs",(Pieņēmumi!$DE$35-Pieņēmumi!$DE$34)*CH493,0)</f>
        <v>0</v>
      </c>
      <c r="CM493">
        <v>40</v>
      </c>
      <c r="CN493">
        <v>2</v>
      </c>
      <c r="CO493" s="2">
        <f>CM493/CN493</f>
        <v>20</v>
      </c>
      <c r="CP493" s="6">
        <f>ROUNDUP(IF($A493=1,CM493/Pieņēmumi!$DO$42,IF($A493=2,CM493/Pieņēmumi!$DO$43,IF($A493=3,CM493/Pieņēmumi!$DO$44,CM493/Pieņēmumi!$DO$45))),$CP$10)</f>
        <v>2</v>
      </c>
      <c r="CQ493" s="6">
        <f t="shared" si="367"/>
        <v>20</v>
      </c>
      <c r="CR493" s="6" t="str">
        <f>IF(AND(CQ493&gt;=0,CQ493&lt;Pieņēmumi!$DO$49),0,
IF(AND(CQ493&gt;=Pieņēmumi!$DO$49,CQ493&lt;Pieņēmumi!$DO$50),"Mazs",
IF(AND(CQ493&gt;=Pieņēmumi!$DO$50,CQ493&lt;Pieņēmumi!$DO$51),"Vidējs","Liels")))</f>
        <v>Vidējs</v>
      </c>
      <c r="CS493" s="9">
        <f>IF(CR493="Mazs",Pieņēmumi!$DO$34*CP493,IF(CR493="Vidējs",Pieņēmumi!$DO$35*CP493,IF(CR493="Liels",Pieņēmumi!$DO$37*CP493,0)))</f>
        <v>2.7777777777777781</v>
      </c>
      <c r="CT493" s="9">
        <f>IF(CR493="Mazs",(Pieņēmumi!$DO$35-Pieņēmumi!$DO$34)*CP493,0)</f>
        <v>0</v>
      </c>
      <c r="CU493" s="6">
        <f t="shared" si="368"/>
        <v>735</v>
      </c>
      <c r="CV493" s="6">
        <f t="shared" si="369"/>
        <v>31</v>
      </c>
      <c r="CW493" s="2">
        <f t="shared" si="370"/>
        <v>23.70967741935484</v>
      </c>
      <c r="CX493" t="str">
        <f t="shared" si="371"/>
        <v>Lielā</v>
      </c>
    </row>
    <row r="494" spans="1:102" x14ac:dyDescent="0.25">
      <c r="A494" s="5">
        <v>1</v>
      </c>
      <c r="B494" s="23">
        <v>0.15758614788417413</v>
      </c>
      <c r="C494">
        <v>120</v>
      </c>
      <c r="D494">
        <v>4</v>
      </c>
      <c r="E494" s="2">
        <f t="shared" si="376"/>
        <v>30</v>
      </c>
      <c r="F494" s="6">
        <f>ROUNDUP(IF($A494=1,C494/Pieņēmumi!$B$39,IF($A494=2,C494/Pieņēmumi!$B$40,IF($A494=3,C494/Pieņēmumi!$B$41,C494/Pieņēmumi!$B$42))),$F$10)</f>
        <v>6</v>
      </c>
      <c r="G494" s="6">
        <f t="shared" si="355"/>
        <v>20</v>
      </c>
      <c r="H494" s="6" t="str">
        <f>IF(AND(G494&gt;=0,G494&lt;Pieņēmumi!$B$46),0,
IF(AND(G494&gt;= Pieņēmumi!$B$46,G494&lt;Pieņēmumi!$B$47), "Mikro",
IF(AND(G494&gt;=Pieņēmumi!$B$47,G494&lt;Pieņēmumi!$B$48), "Mazs",
IF(AND(G494&gt;=Pieņēmumi!$B$48,G494&lt;Pieņēmumi!$B$49), "Vidējs","Liels"))))</f>
        <v>Vidējs</v>
      </c>
      <c r="I494" s="9">
        <f>IF(H494="Mikro",Pieņēmumi!$B$31*F494*0.5,
IF(H494="Mazs",Pieņēmumi!$B$31*F494,
IF(H494="Vidējs",Pieņēmumi!$B$32*F494,
IF(H494="Liels",Pieņēmumi!$B$34*F494,
0))))</f>
        <v>4.8449612403100772</v>
      </c>
      <c r="J494" s="9">
        <f>IF(H494="Mikro",Pieņēmumi!$B$31*F494*0.5,0)</f>
        <v>0</v>
      </c>
      <c r="K494">
        <v>90</v>
      </c>
      <c r="L494">
        <v>3</v>
      </c>
      <c r="M494" s="2">
        <f t="shared" si="380"/>
        <v>30</v>
      </c>
      <c r="N494" s="6">
        <f>ROUNDUP(IF($A494=1,K494/Pieņēmumi!$L$39,IF($A494=2,K494/Pieņēmumi!$L$40,IF($A494=3,K494/Pieņēmumi!$L$41,K494/Pieņēmumi!$L$42))),$N$10)</f>
        <v>5</v>
      </c>
      <c r="O494" s="6">
        <f t="shared" si="356"/>
        <v>18</v>
      </c>
      <c r="P494" s="6" t="str">
        <f>IF(AND(O494&gt;=0,O494&lt;Pieņēmumi!$L$46),0,
IF(AND(O494&gt;= Pieņēmumi!$L$46,O494&lt;Pieņēmumi!$L$47), "Mikro",
IF(AND(O494&gt;=Pieņēmumi!$L$47,O494&lt;Pieņēmumi!$L$48), "Mazs",
IF(AND(O494&gt;=Pieņēmumi!$L$48,O494&lt;Pieņēmumi!$L$49), "Vidējs","Liels"))))</f>
        <v>Vidējs</v>
      </c>
      <c r="Q494" s="9">
        <f>IF(P494="Mikro",Pieņēmumi!$L$31*N494*0.5,
IF(P494="Mazs",Pieņēmumi!$L$31*N494,
IF(P494="Vidējs",Pieņēmumi!$L$32*N494,
IF(P494="Liels",Pieņēmumi!$L$34*N494,
0))))</f>
        <v>4.1989664082687348</v>
      </c>
      <c r="R494" s="9">
        <f>IF(P494="Mikro",Pieņēmumi!$L$31*N494*0.5,0)</f>
        <v>0</v>
      </c>
      <c r="S494">
        <v>109</v>
      </c>
      <c r="T494">
        <v>4</v>
      </c>
      <c r="U494" s="2">
        <f t="shared" si="377"/>
        <v>27.25</v>
      </c>
      <c r="V494" s="6">
        <f>ROUNDUP(IF($A494=1,S494/Pieņēmumi!$V$39,IF($A494=2,S494/Pieņēmumi!$V$40,IF($A494=3,S494/Pieņēmumi!$V$41,S494/Pieņēmumi!$V$42))),$V$10)</f>
        <v>6</v>
      </c>
      <c r="W494" s="6">
        <f t="shared" si="357"/>
        <v>18.166666666666668</v>
      </c>
      <c r="X494" s="6" t="str">
        <f>IF(AND(W494&gt;=0,W494&lt;Pieņēmumi!$V$46),0,
IF(AND(W494&gt;= Pieņēmumi!$V$46,W494&lt;Pieņēmumi!$V$47), "Mikro",
IF(AND(W494&gt;=Pieņēmumi!$V$47,W494&lt;Pieņēmumi!$V$48), "Mazs",
IF(AND(W494&gt;=Pieņēmumi!$V$48,W494&lt;Pieņēmumi!$V$49), "Vidējs","Liels"))))</f>
        <v>Vidējs</v>
      </c>
      <c r="Y494" s="9">
        <f>IF(X494="Mikro",Pieņēmumi!$V$31*V494*0.5,
IF(X494="Mazs",Pieņēmumi!$V$31*V494,
IF(X494="Vidējs",Pieņēmumi!$V$32*V494,
IF(X494="Liels",Pieņēmumi!$V$34*V494,
0))))</f>
        <v>5.2325581395348841</v>
      </c>
      <c r="Z494" s="9">
        <f>IF(X494="Mikro",Pieņēmumi!$V$31*V494*0.5,0)</f>
        <v>0</v>
      </c>
      <c r="AA494">
        <v>86</v>
      </c>
      <c r="AB494">
        <v>3</v>
      </c>
      <c r="AC494" s="2">
        <f t="shared" si="378"/>
        <v>28.666666666666668</v>
      </c>
      <c r="AD494" s="6">
        <f>ROUNDUP(IF($A494=1,AA494/Pieņēmumi!$AF$39,IF($A494=2,AA494/Pieņēmumi!$AF$40,IF($A494=3,AA494/Pieņēmumi!$AF$41,AA494/Pieņēmumi!$AF$42))),$AD$10)</f>
        <v>5</v>
      </c>
      <c r="AE494" s="6">
        <f t="shared" si="359"/>
        <v>17.2</v>
      </c>
      <c r="AF494" s="6" t="str">
        <f>IF(AND(AE494&gt;=0,AE494&lt;Pieņēmumi!$AF$46),0,
IF(AND(AE494&gt;= Pieņēmumi!$AF$46,AE494&lt;Pieņēmumi!$AF$47), "Mikro",
IF(AND(AE494&gt;=Pieņēmumi!$AF$47,AE494&lt;Pieņēmumi!$AF$48), "Mazs",
IF(AND(AE494&gt;=Pieņēmumi!$AF$48,AE494&lt;Pieņēmumi!$AF$49), "Vidējs","Liels"))))</f>
        <v>Vidējs</v>
      </c>
      <c r="AG494" s="9">
        <f>IF(AF494="Mikro",Pieņēmumi!$AF$31*AD494*0.5,
IF(AF494="Mazs",Pieņēmumi!$AF$31*AD494,
IF(AF494="Vidējs",Pieņēmumi!$AF$32*AD494,
IF(AF494="Liels",Pieņēmumi!$AF$34*AD494,
0))))</f>
        <v>5.1679586563307502</v>
      </c>
      <c r="AH494" s="9">
        <f>IF(AF494="Mikro",Pieņēmumi!$AF$31*AD494*0.5,0)</f>
        <v>0</v>
      </c>
      <c r="AI494">
        <v>120</v>
      </c>
      <c r="AJ494">
        <v>4</v>
      </c>
      <c r="AK494" s="2">
        <f t="shared" si="379"/>
        <v>30</v>
      </c>
      <c r="AL494" s="6">
        <f>ROUNDUP(IF($A494=1,AI494/Pieņēmumi!$AR$39,IF($A494=2,AI494/Pieņēmumi!$AR$40,IF($A494=3,AI494/Pieņēmumi!$AR$41,AI494/Pieņēmumi!$AR$42))),$AL$10)</f>
        <v>5</v>
      </c>
      <c r="AM494" s="6">
        <f t="shared" si="360"/>
        <v>24</v>
      </c>
      <c r="AN494" s="6" t="str">
        <f>IF(AND(AM494&gt;=0,AM494&lt;Pieņēmumi!$AR$46),0,
IF(AND(AM494&gt;= Pieņēmumi!$AR$46,AM494&lt;Pieņēmumi!$AR$47), "Mikro",
IF(AND(AM494&gt;=Pieņēmumi!$AR$47,AM494&lt;Pieņēmumi!$AR$48), "Mazs",
IF(AND(AM494&gt;=Pieņēmumi!$AR$48,AM494&lt;Pieņēmumi!$AR$49), "Vidējs","Liels"))))</f>
        <v>Liels</v>
      </c>
      <c r="AO494" s="9">
        <f>IF(AN494="Mikro",Pieņēmumi!$AR$31*AL494*0.5,
IF(AN494="Mazs",Pieņēmumi!$AR$31*AL494,
IF(AN494="Vidējs",Pieņēmumi!$AR$32*AL494,
IF(AN494="Liels",Pieņēmumi!$AR$34*AL494,
0))))</f>
        <v>6.854256854256854</v>
      </c>
      <c r="AP494" s="9">
        <f>IF(AN494="Mikro",Pieņēmumi!$AR$31*AL494*0.5,0)</f>
        <v>0</v>
      </c>
      <c r="AQ494">
        <v>96</v>
      </c>
      <c r="AR494">
        <v>3</v>
      </c>
      <c r="AS494" s="2">
        <f t="shared" si="381"/>
        <v>32</v>
      </c>
      <c r="AT494" s="6">
        <f>ROUNDUP(IF($A494=1,AQ494/Pieņēmumi!$BC$39,IF($A494=2,AQ494/Pieņēmumi!$BC$40,IF($A494=3,AQ494/Pieņēmumi!$BC$41,AQ494/Pieņēmumi!$BC$42))),$AT$10)</f>
        <v>4</v>
      </c>
      <c r="AU494" s="6">
        <f t="shared" si="361"/>
        <v>24</v>
      </c>
      <c r="AV494" s="6" t="str">
        <f>IF(AND(AU494&gt;=0,AU494&lt;Pieņēmumi!$BC$46),0,
IF(AND(AU494&gt;= Pieņēmumi!$BC$46,AU494&lt;Pieņēmumi!$BC$47), "Mikro",
IF(AND(AU494&gt;=Pieņēmumi!$BC$47,AU494&lt;Pieņēmumi!$BC$48), "Mazs",
IF(AND(AU494&gt;=Pieņēmumi!$BC$48,AU494&lt;Pieņēmumi!$BC$49), "Vidējs","Liels"))))</f>
        <v>Liels</v>
      </c>
      <c r="AW494" s="9">
        <f>IF(AV494="Mikro",Pieņēmumi!$BC$31*AT494*0.5,
IF(AV494="Mazs",Pieņēmumi!$BC$31*AT494,
IF(AV494="Vidējs",Pieņēmumi!$BC$32*AT494,
IF(AV494="Liels",Pieņēmumi!$BC$34*AT494,
0))))</f>
        <v>6.0606060606060606</v>
      </c>
      <c r="AX494" s="9">
        <f>IF(AV494="Mikro",Pieņēmumi!$BC$31*AT494*0.5,0)</f>
        <v>0</v>
      </c>
      <c r="AY494">
        <v>124</v>
      </c>
      <c r="AZ494">
        <v>4</v>
      </c>
      <c r="BA494" s="2">
        <f t="shared" si="382"/>
        <v>31</v>
      </c>
      <c r="BB494" s="6">
        <f>ROUNDUP(IF($A494=1,AY494/Pieņēmumi!$BN$39,IF($A494=2,AY494/Pieņēmumi!$BN$40,IF($A494=3,AY494/Pieņēmumi!$BN$41,AY494/Pieņēmumi!$BN$42))),$BB$10)</f>
        <v>5</v>
      </c>
      <c r="BC494" s="6">
        <f t="shared" si="362"/>
        <v>24.8</v>
      </c>
      <c r="BD494" s="6" t="str">
        <f>IF(AND(BC494&gt;=0,BC494&lt;Pieņēmumi!$BN$46),0,
IF(AND(BC494&gt;= Pieņēmumi!$BN$46,BC494&lt;Pieņēmumi!$BN$47), "Mikro",
IF(AND(BC494&gt;=Pieņēmumi!$BN$47,BC494&lt;Pieņēmumi!$BN$48), "Mazs",
IF(AND(BC494&gt;=Pieņēmumi!$BN$48,BC494&lt;Pieņēmumi!$BN$49), "Vidējs","Liels"))))</f>
        <v>Liels</v>
      </c>
      <c r="BE494" s="9">
        <f>IF(BD494="Mikro",Pieņēmumi!$BN$31*BB494*0.5,
IF(BD494="Mazs",Pieņēmumi!$BN$31*BB494,
IF(BD494="Vidējs",Pieņēmumi!$BN$32*BB494,
IF(BD494="Liels",Pieņēmumi!$BN$34*BB494,
0))))</f>
        <v>7.9365079365079358</v>
      </c>
      <c r="BF494" s="9">
        <f>IF(BD494="Mikro",Pieņēmumi!$BN$31*BB494*0.5,0)</f>
        <v>0</v>
      </c>
      <c r="BG494">
        <v>95</v>
      </c>
      <c r="BH494">
        <v>3</v>
      </c>
      <c r="BI494" s="2">
        <f t="shared" si="383"/>
        <v>31.666666666666668</v>
      </c>
      <c r="BJ494" s="6">
        <f>ROUNDUP(IF($A494=1,BG494/Pieņēmumi!$BY$39,IF($A494=2,BG494/Pieņēmumi!$BY$40,IF($A494=3,BG494/Pieņēmumi!$BY$41,BG494/Pieņēmumi!$BY$42))),$BJ$10)</f>
        <v>4</v>
      </c>
      <c r="BK494" s="6">
        <f t="shared" si="363"/>
        <v>23.75</v>
      </c>
      <c r="BL494" s="6" t="str">
        <f>IF(AND(BK494&gt;=0,BK494&lt;Pieņēmumi!$BY$46),0,
IF(AND(BK494&gt;= Pieņēmumi!$BY$46,BK494&lt;Pieņēmumi!$BY$47), "Mikro",
IF(AND(BK494&gt;=Pieņēmumi!$BY$47,BK494&lt;Pieņēmumi!$BY$48), "Mazs",
IF(AND(BK494&gt;=Pieņēmumi!$BY$48,BK494&lt;Pieņēmumi!$BY$49), "Vidējs","Liels"))))</f>
        <v>Liels</v>
      </c>
      <c r="BM494" s="9">
        <f>IF(BL494="Mikro",Pieņēmumi!$BY$31*BJ494*0.5,
IF(BL494="Mazs",Pieņēmumi!$BY$31*BJ494,
IF(BL494="Vidējs",Pieņēmumi!$BY$32*BJ494,
IF(BL494="Liels",Pieņēmumi!$BY$34*BJ494,
0))))</f>
        <v>6.6378066378066372</v>
      </c>
      <c r="BN494" s="9">
        <f>IF(BL494="Mikro",Pieņēmumi!$BY$31*BJ494*0.5,0)</f>
        <v>0</v>
      </c>
      <c r="BO494">
        <v>88</v>
      </c>
      <c r="BP494">
        <v>3</v>
      </c>
      <c r="BQ494" s="2">
        <f t="shared" si="384"/>
        <v>29.333333333333332</v>
      </c>
      <c r="BR494" s="6">
        <f>ROUNDUP(IF($A494=1,BO494/Pieņēmumi!$CJ$39,IF($A494=2,BO494/Pieņēmumi!$CJ$40,IF($A494=3,BO494/Pieņēmumi!$CJ$41,BO494/Pieņēmumi!$CJ$42))),$BR$10)</f>
        <v>4</v>
      </c>
      <c r="BS494" s="6">
        <f t="shared" si="364"/>
        <v>22</v>
      </c>
      <c r="BT494" s="6" t="str">
        <f>IF(AND(BS494&gt;=0,BS494&lt;Pieņēmumi!$CJ$46),0,
IF(AND(BS494&gt;= Pieņēmumi!$CJ$46,BS494&lt;Pieņēmumi!$CJ$47), "Mikro",
IF(AND(BS494&gt;=Pieņēmumi!$CJ$47,BS494&lt;Pieņēmumi!$CJ$48), "Mazs",
IF(AND(BS494&gt;=Pieņēmumi!$CJ$48,BS494&lt;Pieņēmumi!$CJ$49), "Vidējs","Liels"))))</f>
        <v>Liels</v>
      </c>
      <c r="BU494" s="9">
        <f>IF(BT494="Mikro",Pieņēmumi!$CJ$31*BR494*0.5,
IF(BT494="Mazs",Pieņēmumi!$CJ$31*BR494,
IF(BT494="Vidējs",Pieņēmumi!$CJ$32*BR494,
IF(BT494="Liels",Pieņēmumi!$CJ$34*BR494,
0))))</f>
        <v>6.7821067821067818</v>
      </c>
      <c r="BV494" s="9">
        <f>IF(BT494="Mikro",Pieņēmumi!$CJ$31*BR494*0.5,0)</f>
        <v>0</v>
      </c>
      <c r="BW494">
        <v>84</v>
      </c>
      <c r="BX494">
        <v>3</v>
      </c>
      <c r="BY494" s="2">
        <f>BW494/BX494</f>
        <v>28</v>
      </c>
      <c r="BZ494" s="6">
        <f>ROUNDUP(IF($A494=1,BW494/Pieņēmumi!$CU$42,IF($A494=2,BW494/Pieņēmumi!$CU$43,IF($A494=3,BW494/Pieņēmumi!$CU$44,BW494/Pieņēmumi!$CU$45))),$CH$10)</f>
        <v>4</v>
      </c>
      <c r="CA494" s="6">
        <f t="shared" si="365"/>
        <v>21</v>
      </c>
      <c r="CB494" s="6" t="str">
        <f>IF(AND(CA494&gt;=0,CA494&lt;Pieņēmumi!$CU$49),0,
IF(AND(CA494&gt;=Pieņēmumi!$CU$49,CA494&lt;Pieņēmumi!$CU$50),"Mazs",
IF(AND(CA494&gt;=Pieņēmumi!$CU$50,CA494&lt;Pieņēmumi!$CU$51),"Vidējs","Liels")))</f>
        <v>Liels</v>
      </c>
      <c r="CC494" s="9">
        <f>IF(CB494="Mazs",Pieņēmumi!$CU$34*BZ494,IF(CB494="Vidējs",Pieņēmumi!$CU$35*BZ494,IF(CB494="Liels",Pieņēmumi!$CU$37*BZ494,0)))</f>
        <v>7.0707070707070701</v>
      </c>
      <c r="CD494" s="9">
        <f>IF(CB494="Mazs",(Pieņēmumi!$CU$35-Pieņēmumi!$CU$34)*BZ494,0)</f>
        <v>0</v>
      </c>
      <c r="CE494">
        <v>82</v>
      </c>
      <c r="CF494">
        <v>3</v>
      </c>
      <c r="CG494" s="2">
        <f>CE494/CF494</f>
        <v>27.333333333333332</v>
      </c>
      <c r="CH494" s="6">
        <f>ROUNDUP(IF($A494=1,CE494/Pieņēmumi!$DE$42,IF($A494=2,CE494/Pieņēmumi!$DE$43,IF($A494=3,CE494/Pieņēmumi!$DE$44,CE494/Pieņēmumi!$DE$45))),$CH$10)</f>
        <v>4</v>
      </c>
      <c r="CI494" s="6">
        <f t="shared" si="366"/>
        <v>20.5</v>
      </c>
      <c r="CJ494" s="6" t="str">
        <f>IF(AND(CI494&gt;=0,CI494&lt;Pieņēmumi!$DE$49),0,
IF(AND(CI494&gt;=Pieņēmumi!$DE$49,CI494&lt;Pieņēmumi!$DE$50),"Mazs",
IF(AND(CI494&gt;=Pieņēmumi!$DE$50,CI494&lt;Pieņēmumi!$DE$51),"Vidējs","Liels")))</f>
        <v>Vidējs</v>
      </c>
      <c r="CK494" s="9">
        <f>IF(CJ494="Mazs",Pieņēmumi!$DE$34*CH494,IF(CJ494="Vidējs",Pieņēmumi!$DE$35*CH494,IF(CJ494="Liels",Pieņēmumi!$DE$37*CH494,0)))</f>
        <v>5.5555555555555562</v>
      </c>
      <c r="CL494" s="9">
        <f>IF(CJ494="Mazs",(Pieņēmumi!$DE$35-Pieņēmumi!$DE$34)*CH494,0)</f>
        <v>0</v>
      </c>
      <c r="CM494">
        <v>59</v>
      </c>
      <c r="CN494">
        <v>2</v>
      </c>
      <c r="CO494" s="2">
        <f>CM494/CN494</f>
        <v>29.5</v>
      </c>
      <c r="CP494" s="6">
        <f>ROUNDUP(IF($A494=1,CM494/Pieņēmumi!$DO$42,IF($A494=2,CM494/Pieņēmumi!$DO$43,IF($A494=3,CM494/Pieņēmumi!$DO$44,CM494/Pieņēmumi!$DO$45))),$CP$10)</f>
        <v>3</v>
      </c>
      <c r="CQ494" s="6">
        <f t="shared" si="367"/>
        <v>19.666666666666668</v>
      </c>
      <c r="CR494" s="6" t="str">
        <f>IF(AND(CQ494&gt;=0,CQ494&lt;Pieņēmumi!$DO$49),0,
IF(AND(CQ494&gt;=Pieņēmumi!$DO$49,CQ494&lt;Pieņēmumi!$DO$50),"Mazs",
IF(AND(CQ494&gt;=Pieņēmumi!$DO$50,CQ494&lt;Pieņēmumi!$DO$51),"Vidējs","Liels")))</f>
        <v>Vidējs</v>
      </c>
      <c r="CS494" s="9">
        <f>IF(CR494="Mazs",Pieņēmumi!$DO$34*CP494,IF(CR494="Vidējs",Pieņēmumi!$DO$35*CP494,IF(CR494="Liels",Pieņēmumi!$DO$37*CP494,0)))</f>
        <v>4.166666666666667</v>
      </c>
      <c r="CT494" s="9">
        <f>IF(CR494="Mazs",(Pieņēmumi!$DO$35-Pieņēmumi!$DO$34)*CP494,0)</f>
        <v>0</v>
      </c>
      <c r="CU494" s="6">
        <f t="shared" si="368"/>
        <v>1153</v>
      </c>
      <c r="CV494" s="6">
        <f t="shared" si="369"/>
        <v>39</v>
      </c>
      <c r="CW494" s="2">
        <f t="shared" si="370"/>
        <v>29.564102564102566</v>
      </c>
      <c r="CX494" t="str">
        <f t="shared" si="371"/>
        <v>Lielā</v>
      </c>
    </row>
    <row r="495" spans="1:102" x14ac:dyDescent="0.25">
      <c r="A495" s="5">
        <v>3</v>
      </c>
      <c r="B495" s="23">
        <v>0.15710064945767732</v>
      </c>
      <c r="C495">
        <v>38</v>
      </c>
      <c r="D495">
        <v>2</v>
      </c>
      <c r="E495" s="2">
        <f t="shared" si="376"/>
        <v>19</v>
      </c>
      <c r="F495" s="6">
        <f>ROUNDUP(IF($A495=1,C495/Pieņēmumi!$B$39,IF($A495=2,C495/Pieņēmumi!$B$40,IF($A495=3,C495/Pieņēmumi!$B$41,C495/Pieņēmumi!$B$42))),$F$10)</f>
        <v>2</v>
      </c>
      <c r="G495" s="6">
        <f t="shared" si="355"/>
        <v>19</v>
      </c>
      <c r="H495" s="6" t="str">
        <f>IF(AND(G495&gt;=0,G495&lt;Pieņēmumi!$B$46),0,
IF(AND(G495&gt;= Pieņēmumi!$B$46,G495&lt;Pieņēmumi!$B$47), "Mikro",
IF(AND(G495&gt;=Pieņēmumi!$B$47,G495&lt;Pieņēmumi!$B$48), "Mazs",
IF(AND(G495&gt;=Pieņēmumi!$B$48,G495&lt;Pieņēmumi!$B$49), "Vidējs","Liels"))))</f>
        <v>Vidējs</v>
      </c>
      <c r="I495" s="9">
        <f>IF(H495="Mikro",Pieņēmumi!$B$31*F495*0.5,
IF(H495="Mazs",Pieņēmumi!$B$31*F495,
IF(H495="Vidējs",Pieņēmumi!$B$32*F495,
IF(H495="Liels",Pieņēmumi!$B$34*F495,
0))))</f>
        <v>1.614987080103359</v>
      </c>
      <c r="J495" s="9">
        <f>IF(H495="Mikro",Pieņēmumi!$B$31*F495*0.5,0)</f>
        <v>0</v>
      </c>
      <c r="K495">
        <v>30</v>
      </c>
      <c r="L495">
        <v>2</v>
      </c>
      <c r="M495" s="2">
        <f t="shared" si="380"/>
        <v>15</v>
      </c>
      <c r="N495" s="6">
        <f>ROUNDUP(IF($A495=1,K495/Pieņēmumi!$L$39,IF($A495=2,K495/Pieņēmumi!$L$40,IF($A495=3,K495/Pieņēmumi!$L$41,K495/Pieņēmumi!$L$42))),$N$10)</f>
        <v>2</v>
      </c>
      <c r="O495" s="6">
        <f t="shared" si="356"/>
        <v>15</v>
      </c>
      <c r="P495" s="6" t="str">
        <f>IF(AND(O495&gt;=0,O495&lt;Pieņēmumi!$L$46),0,
IF(AND(O495&gt;= Pieņēmumi!$L$46,O495&lt;Pieņēmumi!$L$47), "Mikro",
IF(AND(O495&gt;=Pieņēmumi!$L$47,O495&lt;Pieņēmumi!$L$48), "Mazs",
IF(AND(O495&gt;=Pieņēmumi!$L$48,O495&lt;Pieņēmumi!$L$49), "Vidējs","Liels"))))</f>
        <v>Vidējs</v>
      </c>
      <c r="Q495" s="9">
        <f>IF(P495="Mikro",Pieņēmumi!$L$31*N495*0.5,
IF(P495="Mazs",Pieņēmumi!$L$31*N495,
IF(P495="Vidējs",Pieņēmumi!$L$32*N495,
IF(P495="Liels",Pieņēmumi!$L$34*N495,
0))))</f>
        <v>1.6795865633074938</v>
      </c>
      <c r="R495" s="9">
        <f>IF(P495="Mikro",Pieņēmumi!$L$31*N495*0.5,0)</f>
        <v>0</v>
      </c>
      <c r="S495">
        <v>20</v>
      </c>
      <c r="T495">
        <v>1</v>
      </c>
      <c r="U495" s="2">
        <f t="shared" si="377"/>
        <v>20</v>
      </c>
      <c r="V495" s="6">
        <f>ROUNDUP(IF($A495=1,S495/Pieņēmumi!$V$39,IF($A495=2,S495/Pieņēmumi!$V$40,IF($A495=3,S495/Pieņēmumi!$V$41,S495/Pieņēmumi!$V$42))),$V$10)</f>
        <v>1</v>
      </c>
      <c r="W495" s="6">
        <f t="shared" si="357"/>
        <v>20</v>
      </c>
      <c r="X495" s="6" t="str">
        <f>IF(AND(W495&gt;=0,W495&lt;Pieņēmumi!$V$46),0,
IF(AND(W495&gt;= Pieņēmumi!$V$46,W495&lt;Pieņēmumi!$V$47), "Mikro",
IF(AND(W495&gt;=Pieņēmumi!$V$47,W495&lt;Pieņēmumi!$V$48), "Mazs",
IF(AND(W495&gt;=Pieņēmumi!$V$48,W495&lt;Pieņēmumi!$V$49), "Vidējs","Liels"))))</f>
        <v>Vidējs</v>
      </c>
      <c r="Y495" s="9">
        <f>IF(X495="Mikro",Pieņēmumi!$V$31*V495*0.5,
IF(X495="Mazs",Pieņēmumi!$V$31*V495,
IF(X495="Vidējs",Pieņēmumi!$V$32*V495,
IF(X495="Liels",Pieņēmumi!$V$34*V495,
0))))</f>
        <v>0.87209302325581406</v>
      </c>
      <c r="Z495" s="9">
        <f>IF(X495="Mikro",Pieņēmumi!$V$31*V495*0.5,0)</f>
        <v>0</v>
      </c>
      <c r="AA495">
        <v>25</v>
      </c>
      <c r="AB495">
        <v>1</v>
      </c>
      <c r="AC495" s="2">
        <f t="shared" si="378"/>
        <v>25</v>
      </c>
      <c r="AD495" s="6">
        <f>ROUNDUP(IF($A495=1,AA495/Pieņēmumi!$AF$39,IF($A495=2,AA495/Pieņēmumi!$AF$40,IF($A495=3,AA495/Pieņēmumi!$AF$41,AA495/Pieņēmumi!$AF$42))),$AD$10)</f>
        <v>2</v>
      </c>
      <c r="AE495" s="6">
        <f t="shared" si="359"/>
        <v>12.5</v>
      </c>
      <c r="AF495" s="6" t="str">
        <f>IF(AND(AE495&gt;=0,AE495&lt;Pieņēmumi!$AF$46),0,
IF(AND(AE495&gt;= Pieņēmumi!$AF$46,AE495&lt;Pieņēmumi!$AF$47), "Mikro",
IF(AND(AE495&gt;=Pieņēmumi!$AF$47,AE495&lt;Pieņēmumi!$AF$48), "Mazs",
IF(AND(AE495&gt;=Pieņēmumi!$AF$48,AE495&lt;Pieņēmumi!$AF$49), "Vidējs","Liels"))))</f>
        <v>Vidējs</v>
      </c>
      <c r="AG495" s="9">
        <f>IF(AF495="Mikro",Pieņēmumi!$AF$31*AD495*0.5,
IF(AF495="Mazs",Pieņēmumi!$AF$31*AD495,
IF(AF495="Vidējs",Pieņēmumi!$AF$32*AD495,
IF(AF495="Liels",Pieņēmumi!$AF$34*AD495,
0))))</f>
        <v>2.0671834625323</v>
      </c>
      <c r="AH495" s="9">
        <f>IF(AF495="Mikro",Pieņēmumi!$AF$31*AD495*0.5,0)</f>
        <v>0</v>
      </c>
      <c r="AI495">
        <v>30</v>
      </c>
      <c r="AJ495">
        <v>2</v>
      </c>
      <c r="AK495" s="2">
        <f t="shared" si="379"/>
        <v>15</v>
      </c>
      <c r="AL495" s="6">
        <f>ROUNDUP(IF($A495=1,AI495/Pieņēmumi!$AR$39,IF($A495=2,AI495/Pieņēmumi!$AR$40,IF($A495=3,AI495/Pieņēmumi!$AR$41,AI495/Pieņēmumi!$AR$42))),$AL$10)</f>
        <v>2</v>
      </c>
      <c r="AM495" s="6">
        <f t="shared" si="360"/>
        <v>15</v>
      </c>
      <c r="AN495" s="6" t="str">
        <f>IF(AND(AM495&gt;=0,AM495&lt;Pieņēmumi!$AR$46),0,
IF(AND(AM495&gt;= Pieņēmumi!$AR$46,AM495&lt;Pieņēmumi!$AR$47), "Mikro",
IF(AND(AM495&gt;=Pieņēmumi!$AR$47,AM495&lt;Pieņēmumi!$AR$48), "Mazs",
IF(AND(AM495&gt;=Pieņēmumi!$AR$48,AM495&lt;Pieņēmumi!$AR$49), "Vidējs","Liels"))))</f>
        <v>Vidējs</v>
      </c>
      <c r="AO495" s="9">
        <f>IF(AN495="Mikro",Pieņēmumi!$AR$31*AL495*0.5,
IF(AN495="Mazs",Pieņēmumi!$AR$31*AL495,
IF(AN495="Vidējs",Pieņēmumi!$AR$32*AL495,
IF(AN495="Liels",Pieņēmumi!$AR$34*AL495,
0))))</f>
        <v>2.1963824289405687</v>
      </c>
      <c r="AP495" s="9">
        <f>IF(AN495="Mikro",Pieņēmumi!$AR$31*AL495*0.5,0)</f>
        <v>0</v>
      </c>
      <c r="AQ495">
        <v>29</v>
      </c>
      <c r="AR495">
        <v>2</v>
      </c>
      <c r="AS495" s="2">
        <f t="shared" si="381"/>
        <v>14.5</v>
      </c>
      <c r="AT495" s="6">
        <f>ROUNDUP(IF($A495=1,AQ495/Pieņēmumi!$BC$39,IF($A495=2,AQ495/Pieņēmumi!$BC$40,IF($A495=3,AQ495/Pieņēmumi!$BC$41,AQ495/Pieņēmumi!$BC$42))),$AT$10)</f>
        <v>2</v>
      </c>
      <c r="AU495" s="6">
        <f t="shared" si="361"/>
        <v>14.5</v>
      </c>
      <c r="AV495" s="6" t="str">
        <f>IF(AND(AU495&gt;=0,AU495&lt;Pieņēmumi!$BC$46),0,
IF(AND(AU495&gt;= Pieņēmumi!$BC$46,AU495&lt;Pieņēmumi!$BC$47), "Mikro",
IF(AND(AU495&gt;=Pieņēmumi!$BC$47,AU495&lt;Pieņēmumi!$BC$48), "Mazs",
IF(AND(AU495&gt;=Pieņēmumi!$BC$48,AU495&lt;Pieņēmumi!$BC$49), "Vidējs","Liels"))))</f>
        <v>Vidējs</v>
      </c>
      <c r="AW495" s="9">
        <f>IF(AV495="Mikro",Pieņēmumi!$BC$31*AT495*0.5,
IF(AV495="Mazs",Pieņēmumi!$BC$31*AT495,
IF(AV495="Vidējs",Pieņēmumi!$BC$32*AT495,
IF(AV495="Liels",Pieņēmumi!$BC$34*AT495,
0))))</f>
        <v>2.3255813953488373</v>
      </c>
      <c r="AX495" s="9">
        <f>IF(AV495="Mikro",Pieņēmumi!$BC$31*AT495*0.5,0)</f>
        <v>0</v>
      </c>
      <c r="AY495">
        <v>21</v>
      </c>
      <c r="AZ495">
        <v>1</v>
      </c>
      <c r="BA495" s="2">
        <f t="shared" si="382"/>
        <v>21</v>
      </c>
      <c r="BB495" s="6">
        <f>ROUNDUP(IF($A495=1,AY495/Pieņēmumi!$BN$39,IF($A495=2,AY495/Pieņēmumi!$BN$40,IF($A495=3,AY495/Pieņēmumi!$BN$41,AY495/Pieņēmumi!$BN$42))),$BB$10)</f>
        <v>1</v>
      </c>
      <c r="BC495" s="6">
        <f t="shared" si="362"/>
        <v>21</v>
      </c>
      <c r="BD495" s="6" t="str">
        <f>IF(AND(BC495&gt;=0,BC495&lt;Pieņēmumi!$BN$46),0,
IF(AND(BC495&gt;= Pieņēmumi!$BN$46,BC495&lt;Pieņēmumi!$BN$47), "Mikro",
IF(AND(BC495&gt;=Pieņēmumi!$BN$47,BC495&lt;Pieņēmumi!$BN$48), "Mazs",
IF(AND(BC495&gt;=Pieņēmumi!$BN$48,BC495&lt;Pieņēmumi!$BN$49), "Vidējs","Liels"))))</f>
        <v>Liels</v>
      </c>
      <c r="BE495" s="9">
        <f>IF(BD495="Mikro",Pieņēmumi!$BN$31*BB495*0.5,
IF(BD495="Mazs",Pieņēmumi!$BN$31*BB495,
IF(BD495="Vidējs",Pieņēmumi!$BN$32*BB495,
IF(BD495="Liels",Pieņēmumi!$BN$34*BB495,
0))))</f>
        <v>1.5873015873015872</v>
      </c>
      <c r="BF495" s="9">
        <f>IF(BD495="Mikro",Pieņēmumi!$BN$31*BB495*0.5,0)</f>
        <v>0</v>
      </c>
      <c r="BG495">
        <v>9</v>
      </c>
      <c r="BH495">
        <v>1</v>
      </c>
      <c r="BI495" s="2">
        <f t="shared" si="383"/>
        <v>9</v>
      </c>
      <c r="BJ495" s="6">
        <f>ROUNDUP(IF($A495=1,BG495/Pieņēmumi!$BY$39,IF($A495=2,BG495/Pieņēmumi!$BY$40,IF($A495=3,BG495/Pieņēmumi!$BY$41,BG495/Pieņēmumi!$BY$42))),$BJ$10)</f>
        <v>1</v>
      </c>
      <c r="BK495" s="6">
        <f t="shared" si="363"/>
        <v>9</v>
      </c>
      <c r="BL495" s="6" t="str">
        <f>IF(AND(BK495&gt;=0,BK495&lt;Pieņēmumi!$BY$46),0,
IF(AND(BK495&gt;= Pieņēmumi!$BY$46,BK495&lt;Pieņēmumi!$BY$47), "Mikro",
IF(AND(BK495&gt;=Pieņēmumi!$BY$47,BK495&lt;Pieņēmumi!$BY$48), "Mazs",
IF(AND(BK495&gt;=Pieņēmumi!$BY$48,BK495&lt;Pieņēmumi!$BY$49), "Vidējs","Liels"))))</f>
        <v>Mazs</v>
      </c>
      <c r="BM495" s="9">
        <f>IF(BL495="Mikro",Pieņēmumi!$BY$31*BJ495*0.5,
IF(BL495="Mazs",Pieņēmumi!$BY$31*BJ495,
IF(BL495="Vidējs",Pieņēmumi!$BY$32*BJ495,
IF(BL495="Liels",Pieņēmumi!$BY$34*BJ495,
0))))</f>
        <v>1.0893246187363834</v>
      </c>
      <c r="BN495" s="9">
        <f>IF(BL495="Mikro",Pieņēmumi!$BY$31*BJ495*0.5,0)</f>
        <v>0</v>
      </c>
      <c r="BO495">
        <v>15</v>
      </c>
      <c r="BP495">
        <v>1</v>
      </c>
      <c r="BQ495" s="2">
        <f t="shared" si="384"/>
        <v>15</v>
      </c>
      <c r="BR495" s="6">
        <f>ROUNDUP(IF($A495=1,BO495/Pieņēmumi!$CJ$39,IF($A495=2,BO495/Pieņēmumi!$CJ$40,IF($A495=3,BO495/Pieņēmumi!$CJ$41,BO495/Pieņēmumi!$CJ$42))),$BR$10)</f>
        <v>1</v>
      </c>
      <c r="BS495" s="6">
        <f t="shared" si="364"/>
        <v>15</v>
      </c>
      <c r="BT495" s="6" t="str">
        <f>IF(AND(BS495&gt;=0,BS495&lt;Pieņēmumi!$CJ$46),0,
IF(AND(BS495&gt;= Pieņēmumi!$CJ$46,BS495&lt;Pieņēmumi!$CJ$47), "Mikro",
IF(AND(BS495&gt;=Pieņēmumi!$CJ$47,BS495&lt;Pieņēmumi!$CJ$48), "Mazs",
IF(AND(BS495&gt;=Pieņēmumi!$CJ$48,BS495&lt;Pieņēmumi!$CJ$49), "Vidējs","Liels"))))</f>
        <v>Vidējs</v>
      </c>
      <c r="BU495" s="9">
        <f>IF(BT495="Mikro",Pieņēmumi!$CJ$31*BR495*0.5,
IF(BT495="Mazs",Pieņēmumi!$CJ$31*BR495,
IF(BT495="Vidējs",Pieņēmumi!$CJ$32*BR495,
IF(BT495="Liels",Pieņēmumi!$CJ$34*BR495,
0))))</f>
        <v>1.2919896640826873</v>
      </c>
      <c r="BV495" s="9">
        <f>IF(BT495="Mikro",Pieņēmumi!$CJ$31*BR495*0.5,0)</f>
        <v>0</v>
      </c>
      <c r="BW495">
        <v>0</v>
      </c>
      <c r="BX495">
        <v>0</v>
      </c>
      <c r="BY495" s="2">
        <v>0</v>
      </c>
      <c r="BZ495" s="6">
        <f>ROUNDUP(IF($A495=1,BW495/Pieņēmumi!$CU$42,IF($A495=2,BW495/Pieņēmumi!$CU$43,IF($A495=3,BW495/Pieņēmumi!$CU$44,BW495/Pieņēmumi!$CU$45))),$CH$10)</f>
        <v>0</v>
      </c>
      <c r="CA495" s="6">
        <f t="shared" si="365"/>
        <v>0</v>
      </c>
      <c r="CB495" s="6">
        <f>IF(AND(CA495&gt;=0,CA495&lt;Pieņēmumi!$CU$49),0,
IF(AND(CA495&gt;=Pieņēmumi!$CU$49,CA495&lt;Pieņēmumi!$CU$50),"Mazs",
IF(AND(CA495&gt;=Pieņēmumi!$CU$50,CA495&lt;Pieņēmumi!$CU$51),"Vidējs","Liels")))</f>
        <v>0</v>
      </c>
      <c r="CC495" s="9">
        <f>IF(CB495="Mazs",Pieņēmumi!$CU$34*BZ495,IF(CB495="Vidējs",Pieņēmumi!$CU$35*BZ495,IF(CB495="Liels",Pieņēmumi!$CU$37*BZ495,0)))</f>
        <v>0</v>
      </c>
      <c r="CD495" s="9">
        <f>IF(CB495="Mazs",(Pieņēmumi!$CU$35-Pieņēmumi!$CU$34)*BZ495,0)</f>
        <v>0</v>
      </c>
      <c r="CE495">
        <v>0</v>
      </c>
      <c r="CF495">
        <v>0</v>
      </c>
      <c r="CG495" s="2">
        <v>0</v>
      </c>
      <c r="CH495" s="6">
        <f>ROUNDUP(IF($A495=1,CE495/Pieņēmumi!$DE$42,IF($A495=2,CE495/Pieņēmumi!$DE$43,IF($A495=3,CE495/Pieņēmumi!$DE$44,CE495/Pieņēmumi!$DE$45))),$CH$10)</f>
        <v>0</v>
      </c>
      <c r="CI495" s="6">
        <f t="shared" si="366"/>
        <v>0</v>
      </c>
      <c r="CJ495" s="6">
        <f>IF(AND(CI495&gt;=0,CI495&lt;Pieņēmumi!$DE$49),0,
IF(AND(CI495&gt;=Pieņēmumi!$DE$49,CI495&lt;Pieņēmumi!$DE$50),"Mazs",
IF(AND(CI495&gt;=Pieņēmumi!$DE$50,CI495&lt;Pieņēmumi!$DE$51),"Vidējs","Liels")))</f>
        <v>0</v>
      </c>
      <c r="CK495" s="9">
        <f>IF(CJ495="Mazs",Pieņēmumi!$DE$34*CH495,IF(CJ495="Vidējs",Pieņēmumi!$DE$35*CH495,IF(CJ495="Liels",Pieņēmumi!$DE$37*CH495,0)))</f>
        <v>0</v>
      </c>
      <c r="CL495" s="9">
        <f>IF(CJ495="Mazs",(Pieņēmumi!$DE$35-Pieņēmumi!$DE$34)*CH495,0)</f>
        <v>0</v>
      </c>
      <c r="CM495">
        <v>0</v>
      </c>
      <c r="CN495">
        <v>0</v>
      </c>
      <c r="CO495" s="2">
        <v>0</v>
      </c>
      <c r="CP495" s="6">
        <f>ROUNDUP(IF($A495=1,CM495/Pieņēmumi!$DO$42,IF($A495=2,CM495/Pieņēmumi!$DO$43,IF($A495=3,CM495/Pieņēmumi!$DO$44,CM495/Pieņēmumi!$DO$45))),$CP$10)</f>
        <v>0</v>
      </c>
      <c r="CQ495" s="6">
        <f t="shared" si="367"/>
        <v>0</v>
      </c>
      <c r="CR495" s="6">
        <f>IF(AND(CQ495&gt;=0,CQ495&lt;Pieņēmumi!$DO$49),0,
IF(AND(CQ495&gt;=Pieņēmumi!$DO$49,CQ495&lt;Pieņēmumi!$DO$50),"Mazs",
IF(AND(CQ495&gt;=Pieņēmumi!$DO$50,CQ495&lt;Pieņēmumi!$DO$51),"Vidējs","Liels")))</f>
        <v>0</v>
      </c>
      <c r="CS495" s="9">
        <f>IF(CR495="Mazs",Pieņēmumi!$DO$34*CP495,IF(CR495="Vidējs",Pieņēmumi!$DO$35*CP495,IF(CR495="Liels",Pieņēmumi!$DO$37*CP495,0)))</f>
        <v>0</v>
      </c>
      <c r="CT495" s="9">
        <f>IF(CR495="Mazs",(Pieņēmumi!$DO$35-Pieņēmumi!$DO$34)*CP495,0)</f>
        <v>0</v>
      </c>
      <c r="CU495" s="6">
        <f t="shared" si="368"/>
        <v>217</v>
      </c>
      <c r="CV495" s="6">
        <f t="shared" si="369"/>
        <v>13</v>
      </c>
      <c r="CW495" s="2">
        <f t="shared" si="370"/>
        <v>16.692307692307693</v>
      </c>
      <c r="CX495" t="str">
        <f t="shared" si="371"/>
        <v>Vidējā</v>
      </c>
    </row>
    <row r="496" spans="1:102" x14ac:dyDescent="0.25">
      <c r="A496" s="5">
        <v>3</v>
      </c>
      <c r="B496" s="23">
        <v>0.15671237727091347</v>
      </c>
      <c r="C496">
        <v>15</v>
      </c>
      <c r="D496">
        <v>2</v>
      </c>
      <c r="E496" s="2">
        <f t="shared" si="376"/>
        <v>7.5</v>
      </c>
      <c r="F496" s="6">
        <f>ROUNDUP(IF($A496=1,C496/Pieņēmumi!$B$39,IF($A496=2,C496/Pieņēmumi!$B$40,IF($A496=3,C496/Pieņēmumi!$B$41,C496/Pieņēmumi!$B$42))),$F$10)</f>
        <v>1</v>
      </c>
      <c r="G496" s="6">
        <f t="shared" si="355"/>
        <v>15</v>
      </c>
      <c r="H496" s="6" t="str">
        <f>IF(AND(G496&gt;=0,G496&lt;Pieņēmumi!$B$46),0,
IF(AND(G496&gt;= Pieņēmumi!$B$46,G496&lt;Pieņēmumi!$B$47), "Mikro",
IF(AND(G496&gt;=Pieņēmumi!$B$47,G496&lt;Pieņēmumi!$B$48), "Mazs",
IF(AND(G496&gt;=Pieņēmumi!$B$48,G496&lt;Pieņēmumi!$B$49), "Vidējs","Liels"))))</f>
        <v>Vidējs</v>
      </c>
      <c r="I496" s="9">
        <f>IF(H496="Mikro",Pieņēmumi!$B$31*F496*0.5,
IF(H496="Mazs",Pieņēmumi!$B$31*F496,
IF(H496="Vidējs",Pieņēmumi!$B$32*F496,
IF(H496="Liels",Pieņēmumi!$B$34*F496,
0))))</f>
        <v>0.8074935400516795</v>
      </c>
      <c r="J496" s="9">
        <f>IF(H496="Mikro",Pieņēmumi!$B$31*F496*0.5,0)</f>
        <v>0</v>
      </c>
      <c r="K496">
        <v>17</v>
      </c>
      <c r="L496">
        <v>2</v>
      </c>
      <c r="M496" s="2">
        <f t="shared" si="380"/>
        <v>8.5</v>
      </c>
      <c r="N496" s="6">
        <f>ROUNDUP(IF($A496=1,K496/Pieņēmumi!$L$39,IF($A496=2,K496/Pieņēmumi!$L$40,IF($A496=3,K496/Pieņēmumi!$L$41,K496/Pieņēmumi!$L$42))),$N$10)</f>
        <v>1</v>
      </c>
      <c r="O496" s="6">
        <f t="shared" si="356"/>
        <v>17</v>
      </c>
      <c r="P496" s="6" t="str">
        <f>IF(AND(O496&gt;=0,O496&lt;Pieņēmumi!$L$46),0,
IF(AND(O496&gt;= Pieņēmumi!$L$46,O496&lt;Pieņēmumi!$L$47), "Mikro",
IF(AND(O496&gt;=Pieņēmumi!$L$47,O496&lt;Pieņēmumi!$L$48), "Mazs",
IF(AND(O496&gt;=Pieņēmumi!$L$48,O496&lt;Pieņēmumi!$L$49), "Vidējs","Liels"))))</f>
        <v>Vidējs</v>
      </c>
      <c r="Q496" s="9">
        <f>IF(P496="Mikro",Pieņēmumi!$L$31*N496*0.5,
IF(P496="Mazs",Pieņēmumi!$L$31*N496,
IF(P496="Vidējs",Pieņēmumi!$L$32*N496,
IF(P496="Liels",Pieņēmumi!$L$34*N496,
0))))</f>
        <v>0.83979328165374689</v>
      </c>
      <c r="R496" s="9">
        <f>IF(P496="Mikro",Pieņēmumi!$L$31*N496*0.5,0)</f>
        <v>0</v>
      </c>
      <c r="S496">
        <v>21</v>
      </c>
      <c r="T496">
        <v>1</v>
      </c>
      <c r="U496" s="2">
        <f t="shared" si="377"/>
        <v>21</v>
      </c>
      <c r="V496" s="6">
        <f>ROUNDUP(IF($A496=1,S496/Pieņēmumi!$V$39,IF($A496=2,S496/Pieņēmumi!$V$40,IF($A496=3,S496/Pieņēmumi!$V$41,S496/Pieņēmumi!$V$42))),$V$10)</f>
        <v>2</v>
      </c>
      <c r="W496" s="6">
        <f t="shared" si="357"/>
        <v>10.5</v>
      </c>
      <c r="X496" s="6" t="str">
        <f>IF(AND(W496&gt;=0,W496&lt;Pieņēmumi!$V$46),0,
IF(AND(W496&gt;= Pieņēmumi!$V$46,W496&lt;Pieņēmumi!$V$47), "Mikro",
IF(AND(W496&gt;=Pieņēmumi!$V$47,W496&lt;Pieņēmumi!$V$48), "Mazs",
IF(AND(W496&gt;=Pieņēmumi!$V$48,W496&lt;Pieņēmumi!$V$49), "Vidējs","Liels"))))</f>
        <v>Mazs</v>
      </c>
      <c r="Y496" s="9">
        <f>IF(X496="Mikro",Pieņēmumi!$V$31*V496*0.5,
IF(X496="Mazs",Pieņēmumi!$V$31*V496,
IF(X496="Vidējs",Pieņēmumi!$V$32*V496,
IF(X496="Liels",Pieņēmumi!$V$34*V496,
0))))</f>
        <v>1.5561780267662622</v>
      </c>
      <c r="Z496" s="9">
        <f>IF(X496="Mikro",Pieņēmumi!$V$31*V496*0.5,0)</f>
        <v>0</v>
      </c>
      <c r="AA496">
        <v>20</v>
      </c>
      <c r="AB496">
        <v>2</v>
      </c>
      <c r="AC496" s="2">
        <f t="shared" si="378"/>
        <v>10</v>
      </c>
      <c r="AD496" s="6">
        <f>ROUNDUP(IF($A496=1,AA496/Pieņēmumi!$AF$39,IF($A496=2,AA496/Pieņēmumi!$AF$40,IF($A496=3,AA496/Pieņēmumi!$AF$41,AA496/Pieņēmumi!$AF$42))),$AD$10)</f>
        <v>1</v>
      </c>
      <c r="AE496" s="6">
        <f t="shared" si="359"/>
        <v>20</v>
      </c>
      <c r="AF496" s="6" t="str">
        <f>IF(AND(AE496&gt;=0,AE496&lt;Pieņēmumi!$AF$46),0,
IF(AND(AE496&gt;= Pieņēmumi!$AF$46,AE496&lt;Pieņēmumi!$AF$47), "Mikro",
IF(AND(AE496&gt;=Pieņēmumi!$AF$47,AE496&lt;Pieņēmumi!$AF$48), "Mazs",
IF(AND(AE496&gt;=Pieņēmumi!$AF$48,AE496&lt;Pieņēmumi!$AF$49), "Vidējs","Liels"))))</f>
        <v>Vidējs</v>
      </c>
      <c r="AG496" s="9">
        <f>IF(AF496="Mikro",Pieņēmumi!$AF$31*AD496*0.5,
IF(AF496="Mazs",Pieņēmumi!$AF$31*AD496,
IF(AF496="Vidējs",Pieņēmumi!$AF$32*AD496,
IF(AF496="Liels",Pieņēmumi!$AF$34*AD496,
0))))</f>
        <v>1.03359173126615</v>
      </c>
      <c r="AH496" s="9">
        <f>IF(AF496="Mikro",Pieņēmumi!$AF$31*AD496*0.5,0)</f>
        <v>0</v>
      </c>
      <c r="AI496">
        <v>13</v>
      </c>
      <c r="AJ496">
        <v>3</v>
      </c>
      <c r="AK496" s="2">
        <f t="shared" si="379"/>
        <v>4.333333333333333</v>
      </c>
      <c r="AL496" s="6">
        <f>ROUNDUP(IF($A496=1,AI496/Pieņēmumi!$AR$39,IF($A496=2,AI496/Pieņēmumi!$AR$40,IF($A496=3,AI496/Pieņēmumi!$AR$41,AI496/Pieņēmumi!$AR$42))),$AL$10)</f>
        <v>1</v>
      </c>
      <c r="AM496" s="6">
        <f t="shared" si="360"/>
        <v>13</v>
      </c>
      <c r="AN496" s="6" t="str">
        <f>IF(AND(AM496&gt;=0,AM496&lt;Pieņēmumi!$AR$46),0,
IF(AND(AM496&gt;= Pieņēmumi!$AR$46,AM496&lt;Pieņēmumi!$AR$47), "Mikro",
IF(AND(AM496&gt;=Pieņēmumi!$AR$47,AM496&lt;Pieņēmumi!$AR$48), "Mazs",
IF(AND(AM496&gt;=Pieņēmumi!$AR$48,AM496&lt;Pieņēmumi!$AR$49), "Vidējs","Liels"))))</f>
        <v>Vidējs</v>
      </c>
      <c r="AO496" s="9">
        <f>IF(AN496="Mikro",Pieņēmumi!$AR$31*AL496*0.5,
IF(AN496="Mazs",Pieņēmumi!$AR$31*AL496,
IF(AN496="Vidējs",Pieņēmumi!$AR$32*AL496,
IF(AN496="Liels",Pieņēmumi!$AR$34*AL496,
0))))</f>
        <v>1.0981912144702843</v>
      </c>
      <c r="AP496" s="9">
        <f>IF(AN496="Mikro",Pieņēmumi!$AR$31*AL496*0.5,0)</f>
        <v>0</v>
      </c>
      <c r="AQ496">
        <v>48</v>
      </c>
      <c r="AR496">
        <v>3</v>
      </c>
      <c r="AS496" s="2">
        <f t="shared" si="381"/>
        <v>16</v>
      </c>
      <c r="AT496" s="6">
        <f>ROUNDUP(IF($A496=1,AQ496/Pieņēmumi!$BC$39,IF($A496=2,AQ496/Pieņēmumi!$BC$40,IF($A496=3,AQ496/Pieņēmumi!$BC$41,AQ496/Pieņēmumi!$BC$42))),$AT$10)</f>
        <v>2</v>
      </c>
      <c r="AU496" s="6">
        <f t="shared" si="361"/>
        <v>24</v>
      </c>
      <c r="AV496" s="6" t="str">
        <f>IF(AND(AU496&gt;=0,AU496&lt;Pieņēmumi!$BC$46),0,
IF(AND(AU496&gt;= Pieņēmumi!$BC$46,AU496&lt;Pieņēmumi!$BC$47), "Mikro",
IF(AND(AU496&gt;=Pieņēmumi!$BC$47,AU496&lt;Pieņēmumi!$BC$48), "Mazs",
IF(AND(AU496&gt;=Pieņēmumi!$BC$48,AU496&lt;Pieņēmumi!$BC$49), "Vidējs","Liels"))))</f>
        <v>Liels</v>
      </c>
      <c r="AW496" s="9">
        <f>IF(AV496="Mikro",Pieņēmumi!$BC$31*AT496*0.5,
IF(AV496="Mazs",Pieņēmumi!$BC$31*AT496,
IF(AV496="Vidējs",Pieņēmumi!$BC$32*AT496,
IF(AV496="Liels",Pieņēmumi!$BC$34*AT496,
0))))</f>
        <v>3.0303030303030303</v>
      </c>
      <c r="AX496" s="9">
        <f>IF(AV496="Mikro",Pieņēmumi!$BC$31*AT496*0.5,0)</f>
        <v>0</v>
      </c>
      <c r="AY496">
        <v>33</v>
      </c>
      <c r="AZ496">
        <v>2</v>
      </c>
      <c r="BA496" s="2">
        <f t="shared" si="382"/>
        <v>16.5</v>
      </c>
      <c r="BB496" s="6">
        <f>ROUNDUP(IF($A496=1,AY496/Pieņēmumi!$BN$39,IF($A496=2,AY496/Pieņēmumi!$BN$40,IF($A496=3,AY496/Pieņēmumi!$BN$41,AY496/Pieņēmumi!$BN$42))),$BB$10)</f>
        <v>2</v>
      </c>
      <c r="BC496" s="6">
        <f t="shared" si="362"/>
        <v>16.5</v>
      </c>
      <c r="BD496" s="6" t="str">
        <f>IF(AND(BC496&gt;=0,BC496&lt;Pieņēmumi!$BN$46),0,
IF(AND(BC496&gt;= Pieņēmumi!$BN$46,BC496&lt;Pieņēmumi!$BN$47), "Mikro",
IF(AND(BC496&gt;=Pieņēmumi!$BN$47,BC496&lt;Pieņēmumi!$BN$48), "Mazs",
IF(AND(BC496&gt;=Pieņēmumi!$BN$48,BC496&lt;Pieņēmumi!$BN$49), "Vidējs","Liels"))))</f>
        <v>Vidējs</v>
      </c>
      <c r="BE496" s="9">
        <f>IF(BD496="Mikro",Pieņēmumi!$BN$31*BB496*0.5,
IF(BD496="Mazs",Pieņēmumi!$BN$31*BB496,
IF(BD496="Vidējs",Pieņēmumi!$BN$32*BB496,
IF(BD496="Liels",Pieņēmumi!$BN$34*BB496,
0))))</f>
        <v>2.454780361757106</v>
      </c>
      <c r="BF496" s="9">
        <f>IF(BD496="Mikro",Pieņēmumi!$BN$31*BB496*0.5,0)</f>
        <v>0</v>
      </c>
      <c r="BG496">
        <v>26</v>
      </c>
      <c r="BH496">
        <v>3</v>
      </c>
      <c r="BI496" s="2">
        <f t="shared" si="383"/>
        <v>8.6666666666666661</v>
      </c>
      <c r="BJ496" s="6">
        <f>ROUNDUP(IF($A496=1,BG496/Pieņēmumi!$BY$39,IF($A496=2,BG496/Pieņēmumi!$BY$40,IF($A496=3,BG496/Pieņēmumi!$BY$41,BG496/Pieņēmumi!$BY$42))),$BJ$10)</f>
        <v>2</v>
      </c>
      <c r="BK496" s="6">
        <f t="shared" si="363"/>
        <v>13</v>
      </c>
      <c r="BL496" s="6" t="str">
        <f>IF(AND(BK496&gt;=0,BK496&lt;Pieņēmumi!$BY$46),0,
IF(AND(BK496&gt;= Pieņēmumi!$BY$46,BK496&lt;Pieņēmumi!$BY$47), "Mikro",
IF(AND(BK496&gt;=Pieņēmumi!$BY$47,BK496&lt;Pieņēmumi!$BY$48), "Mazs",
IF(AND(BK496&gt;=Pieņēmumi!$BY$48,BK496&lt;Pieņēmumi!$BY$49), "Vidējs","Liels"))))</f>
        <v>Vidējs</v>
      </c>
      <c r="BM496" s="9">
        <f>IF(BL496="Mikro",Pieņēmumi!$BY$31*BJ496*0.5,
IF(BL496="Mazs",Pieņēmumi!$BY$31*BJ496,
IF(BL496="Vidējs",Pieņēmumi!$BY$32*BJ496,
IF(BL496="Liels",Pieņēmumi!$BY$34*BJ496,
0))))</f>
        <v>2.5839793281653747</v>
      </c>
      <c r="BN496" s="9">
        <f>IF(BL496="Mikro",Pieņēmumi!$BY$31*BJ496*0.5,0)</f>
        <v>0</v>
      </c>
      <c r="BO496">
        <v>43</v>
      </c>
      <c r="BP496">
        <v>3</v>
      </c>
      <c r="BQ496" s="2">
        <f t="shared" si="384"/>
        <v>14.333333333333334</v>
      </c>
      <c r="BR496" s="6">
        <f>ROUNDUP(IF($A496=1,BO496/Pieņēmumi!$CJ$39,IF($A496=2,BO496/Pieņēmumi!$CJ$40,IF($A496=3,BO496/Pieņēmumi!$CJ$41,BO496/Pieņēmumi!$CJ$42))),$BR$10)</f>
        <v>2</v>
      </c>
      <c r="BS496" s="6">
        <f t="shared" si="364"/>
        <v>21.5</v>
      </c>
      <c r="BT496" s="6" t="str">
        <f>IF(AND(BS496&gt;=0,BS496&lt;Pieņēmumi!$CJ$46),0,
IF(AND(BS496&gt;= Pieņēmumi!$CJ$46,BS496&lt;Pieņēmumi!$CJ$47), "Mikro",
IF(AND(BS496&gt;=Pieņēmumi!$CJ$47,BS496&lt;Pieņēmumi!$CJ$48), "Mazs",
IF(AND(BS496&gt;=Pieņēmumi!$CJ$48,BS496&lt;Pieņēmumi!$CJ$49), "Vidējs","Liels"))))</f>
        <v>Liels</v>
      </c>
      <c r="BU496" s="9">
        <f>IF(BT496="Mikro",Pieņēmumi!$CJ$31*BR496*0.5,
IF(BT496="Mazs",Pieņēmumi!$CJ$31*BR496,
IF(BT496="Vidējs",Pieņēmumi!$CJ$32*BR496,
IF(BT496="Liels",Pieņēmumi!$CJ$34*BR496,
0))))</f>
        <v>3.3910533910533909</v>
      </c>
      <c r="BV496" s="9">
        <f>IF(BT496="Mikro",Pieņēmumi!$CJ$31*BR496*0.5,0)</f>
        <v>0</v>
      </c>
      <c r="BW496">
        <v>0</v>
      </c>
      <c r="BX496">
        <v>0</v>
      </c>
      <c r="BY496" s="2">
        <v>0</v>
      </c>
      <c r="BZ496" s="6">
        <f>ROUNDUP(IF($A496=1,BW496/Pieņēmumi!$CU$42,IF($A496=2,BW496/Pieņēmumi!$CU$43,IF($A496=3,BW496/Pieņēmumi!$CU$44,BW496/Pieņēmumi!$CU$45))),$CH$10)</f>
        <v>0</v>
      </c>
      <c r="CA496" s="6">
        <f t="shared" si="365"/>
        <v>0</v>
      </c>
      <c r="CB496" s="6">
        <f>IF(AND(CA496&gt;=0,CA496&lt;Pieņēmumi!$CU$49),0,
IF(AND(CA496&gt;=Pieņēmumi!$CU$49,CA496&lt;Pieņēmumi!$CU$50),"Mazs",
IF(AND(CA496&gt;=Pieņēmumi!$CU$50,CA496&lt;Pieņēmumi!$CU$51),"Vidējs","Liels")))</f>
        <v>0</v>
      </c>
      <c r="CC496" s="9">
        <f>IF(CB496="Mazs",Pieņēmumi!$CU$34*BZ496,IF(CB496="Vidējs",Pieņēmumi!$CU$35*BZ496,IF(CB496="Liels",Pieņēmumi!$CU$37*BZ496,0)))</f>
        <v>0</v>
      </c>
      <c r="CD496" s="9">
        <f>IF(CB496="Mazs",(Pieņēmumi!$CU$35-Pieņēmumi!$CU$34)*BZ496,0)</f>
        <v>0</v>
      </c>
      <c r="CE496">
        <v>0</v>
      </c>
      <c r="CF496">
        <v>0</v>
      </c>
      <c r="CG496" s="2">
        <v>0</v>
      </c>
      <c r="CH496" s="6">
        <f>ROUNDUP(IF($A496=1,CE496/Pieņēmumi!$DE$42,IF($A496=2,CE496/Pieņēmumi!$DE$43,IF($A496=3,CE496/Pieņēmumi!$DE$44,CE496/Pieņēmumi!$DE$45))),$CH$10)</f>
        <v>0</v>
      </c>
      <c r="CI496" s="6">
        <f t="shared" si="366"/>
        <v>0</v>
      </c>
      <c r="CJ496" s="6">
        <f>IF(AND(CI496&gt;=0,CI496&lt;Pieņēmumi!$DE$49),0,
IF(AND(CI496&gt;=Pieņēmumi!$DE$49,CI496&lt;Pieņēmumi!$DE$50),"Mazs",
IF(AND(CI496&gt;=Pieņēmumi!$DE$50,CI496&lt;Pieņēmumi!$DE$51),"Vidējs","Liels")))</f>
        <v>0</v>
      </c>
      <c r="CK496" s="9">
        <f>IF(CJ496="Mazs",Pieņēmumi!$DE$34*CH496,IF(CJ496="Vidējs",Pieņēmumi!$DE$35*CH496,IF(CJ496="Liels",Pieņēmumi!$DE$37*CH496,0)))</f>
        <v>0</v>
      </c>
      <c r="CL496" s="9">
        <f>IF(CJ496="Mazs",(Pieņēmumi!$DE$35-Pieņēmumi!$DE$34)*CH496,0)</f>
        <v>0</v>
      </c>
      <c r="CM496">
        <v>14</v>
      </c>
      <c r="CN496">
        <v>1</v>
      </c>
      <c r="CO496" s="2">
        <f>CM496/CN496</f>
        <v>14</v>
      </c>
      <c r="CP496" s="6">
        <f>ROUNDUP(IF($A496=1,CM496/Pieņēmumi!$DO$42,IF($A496=2,CM496/Pieņēmumi!$DO$43,IF($A496=3,CM496/Pieņēmumi!$DO$44,CM496/Pieņēmumi!$DO$45))),$CP$10)</f>
        <v>1</v>
      </c>
      <c r="CQ496" s="6">
        <f t="shared" si="367"/>
        <v>14</v>
      </c>
      <c r="CR496" s="6" t="str">
        <f>IF(AND(CQ496&gt;=0,CQ496&lt;Pieņēmumi!$DO$49),0,
IF(AND(CQ496&gt;=Pieņēmumi!$DO$49,CQ496&lt;Pieņēmumi!$DO$50),"Mazs",
IF(AND(CQ496&gt;=Pieņēmumi!$DO$50,CQ496&lt;Pieņēmumi!$DO$51),"Vidējs","Liels")))</f>
        <v>Vidējs</v>
      </c>
      <c r="CS496" s="9">
        <f>IF(CR496="Mazs",Pieņēmumi!$DO$34*CP496,IF(CR496="Vidējs",Pieņēmumi!$DO$35*CP496,IF(CR496="Liels",Pieņēmumi!$DO$37*CP496,0)))</f>
        <v>1.3888888888888891</v>
      </c>
      <c r="CT496" s="9">
        <f>IF(CR496="Mazs",(Pieņēmumi!$DO$35-Pieņēmumi!$DO$34)*CP496,0)</f>
        <v>0</v>
      </c>
      <c r="CU496" s="6">
        <f t="shared" si="368"/>
        <v>250</v>
      </c>
      <c r="CV496" s="6">
        <f t="shared" si="369"/>
        <v>22</v>
      </c>
      <c r="CW496" s="2">
        <f t="shared" si="370"/>
        <v>11.363636363636363</v>
      </c>
      <c r="CX496" t="str">
        <f t="shared" si="371"/>
        <v>Vidējā</v>
      </c>
    </row>
    <row r="497" spans="1:102" x14ac:dyDescent="0.25">
      <c r="A497" s="5">
        <v>3</v>
      </c>
      <c r="B497" s="23">
        <v>0.15596692725792605</v>
      </c>
      <c r="C497">
        <v>124</v>
      </c>
      <c r="D497">
        <v>5</v>
      </c>
      <c r="E497" s="2">
        <f t="shared" si="376"/>
        <v>24.8</v>
      </c>
      <c r="F497" s="6">
        <f>ROUNDUP(IF($A497=1,C497/Pieņēmumi!$B$39,IF($A497=2,C497/Pieņēmumi!$B$40,IF($A497=3,C497/Pieņēmumi!$B$41,C497/Pieņēmumi!$B$42))),$F$10)</f>
        <v>7</v>
      </c>
      <c r="G497" s="6">
        <f t="shared" si="355"/>
        <v>17.714285714285715</v>
      </c>
      <c r="H497" s="6" t="str">
        <f>IF(AND(G497&gt;=0,G497&lt;Pieņēmumi!$B$46),0,
IF(AND(G497&gt;= Pieņēmumi!$B$46,G497&lt;Pieņēmumi!$B$47), "Mikro",
IF(AND(G497&gt;=Pieņēmumi!$B$47,G497&lt;Pieņēmumi!$B$48), "Mazs",
IF(AND(G497&gt;=Pieņēmumi!$B$48,G497&lt;Pieņēmumi!$B$49), "Vidējs","Liels"))))</f>
        <v>Vidējs</v>
      </c>
      <c r="I497" s="9">
        <f>IF(H497="Mikro",Pieņēmumi!$B$31*F497*0.5,
IF(H497="Mazs",Pieņēmumi!$B$31*F497,
IF(H497="Vidējs",Pieņēmumi!$B$32*F497,
IF(H497="Liels",Pieņēmumi!$B$34*F497,
0))))</f>
        <v>5.6524547803617562</v>
      </c>
      <c r="J497" s="9">
        <f>IF(H497="Mikro",Pieņēmumi!$B$31*F497*0.5,0)</f>
        <v>0</v>
      </c>
      <c r="K497">
        <v>99</v>
      </c>
      <c r="L497">
        <v>4</v>
      </c>
      <c r="M497" s="2">
        <f t="shared" si="380"/>
        <v>24.75</v>
      </c>
      <c r="N497" s="6">
        <f>ROUNDUP(IF($A497=1,K497/Pieņēmumi!$L$39,IF($A497=2,K497/Pieņēmumi!$L$40,IF($A497=3,K497/Pieņēmumi!$L$41,K497/Pieņēmumi!$L$42))),$N$10)</f>
        <v>5</v>
      </c>
      <c r="O497" s="6">
        <f t="shared" si="356"/>
        <v>19.8</v>
      </c>
      <c r="P497" s="6" t="str">
        <f>IF(AND(O497&gt;=0,O497&lt;Pieņēmumi!$L$46),0,
IF(AND(O497&gt;= Pieņēmumi!$L$46,O497&lt;Pieņēmumi!$L$47), "Mikro",
IF(AND(O497&gt;=Pieņēmumi!$L$47,O497&lt;Pieņēmumi!$L$48), "Mazs",
IF(AND(O497&gt;=Pieņēmumi!$L$48,O497&lt;Pieņēmumi!$L$49), "Vidējs","Liels"))))</f>
        <v>Vidējs</v>
      </c>
      <c r="Q497" s="9">
        <f>IF(P497="Mikro",Pieņēmumi!$L$31*N497*0.5,
IF(P497="Mazs",Pieņēmumi!$L$31*N497,
IF(P497="Vidējs",Pieņēmumi!$L$32*N497,
IF(P497="Liels",Pieņēmumi!$L$34*N497,
0))))</f>
        <v>4.1989664082687348</v>
      </c>
      <c r="R497" s="9">
        <f>IF(P497="Mikro",Pieņēmumi!$L$31*N497*0.5,0)</f>
        <v>0</v>
      </c>
      <c r="S497">
        <v>78</v>
      </c>
      <c r="T497">
        <v>3</v>
      </c>
      <c r="U497" s="2">
        <f t="shared" si="377"/>
        <v>26</v>
      </c>
      <c r="V497" s="6">
        <f>ROUNDUP(IF($A497=1,S497/Pieņēmumi!$V$39,IF($A497=2,S497/Pieņēmumi!$V$40,IF($A497=3,S497/Pieņēmumi!$V$41,S497/Pieņēmumi!$V$42))),$V$10)</f>
        <v>4</v>
      </c>
      <c r="W497" s="6">
        <f t="shared" si="357"/>
        <v>19.5</v>
      </c>
      <c r="X497" s="6" t="str">
        <f>IF(AND(W497&gt;=0,W497&lt;Pieņēmumi!$V$46),0,
IF(AND(W497&gt;= Pieņēmumi!$V$46,W497&lt;Pieņēmumi!$V$47), "Mikro",
IF(AND(W497&gt;=Pieņēmumi!$V$47,W497&lt;Pieņēmumi!$V$48), "Mazs",
IF(AND(W497&gt;=Pieņēmumi!$V$48,W497&lt;Pieņēmumi!$V$49), "Vidējs","Liels"))))</f>
        <v>Vidējs</v>
      </c>
      <c r="Y497" s="9">
        <f>IF(X497="Mikro",Pieņēmumi!$V$31*V497*0.5,
IF(X497="Mazs",Pieņēmumi!$V$31*V497,
IF(X497="Vidējs",Pieņēmumi!$V$32*V497,
IF(X497="Liels",Pieņēmumi!$V$34*V497,
0))))</f>
        <v>3.4883720930232562</v>
      </c>
      <c r="Z497" s="9">
        <f>IF(X497="Mikro",Pieņēmumi!$V$31*V497*0.5,0)</f>
        <v>0</v>
      </c>
      <c r="AA497">
        <v>79</v>
      </c>
      <c r="AB497">
        <v>3</v>
      </c>
      <c r="AC497" s="2">
        <f t="shared" si="378"/>
        <v>26.333333333333332</v>
      </c>
      <c r="AD497" s="6">
        <f>ROUNDUP(IF($A497=1,AA497/Pieņēmumi!$AF$39,IF($A497=2,AA497/Pieņēmumi!$AF$40,IF($A497=3,AA497/Pieņēmumi!$AF$41,AA497/Pieņēmumi!$AF$42))),$AD$10)</f>
        <v>4</v>
      </c>
      <c r="AE497" s="6">
        <f t="shared" si="359"/>
        <v>19.75</v>
      </c>
      <c r="AF497" s="6" t="str">
        <f>IF(AND(AE497&gt;=0,AE497&lt;Pieņēmumi!$AF$46),0,
IF(AND(AE497&gt;= Pieņēmumi!$AF$46,AE497&lt;Pieņēmumi!$AF$47), "Mikro",
IF(AND(AE497&gt;=Pieņēmumi!$AF$47,AE497&lt;Pieņēmumi!$AF$48), "Mazs",
IF(AND(AE497&gt;=Pieņēmumi!$AF$48,AE497&lt;Pieņēmumi!$AF$49), "Vidējs","Liels"))))</f>
        <v>Vidējs</v>
      </c>
      <c r="AG497" s="9">
        <f>IF(AF497="Mikro",Pieņēmumi!$AF$31*AD497*0.5,
IF(AF497="Mazs",Pieņēmumi!$AF$31*AD497,
IF(AF497="Vidējs",Pieņēmumi!$AF$32*AD497,
IF(AF497="Liels",Pieņēmumi!$AF$34*AD497,
0))))</f>
        <v>4.1343669250646</v>
      </c>
      <c r="AH497" s="9">
        <f>IF(AF497="Mikro",Pieņēmumi!$AF$31*AD497*0.5,0)</f>
        <v>0</v>
      </c>
      <c r="AI497">
        <v>92</v>
      </c>
      <c r="AJ497">
        <v>4</v>
      </c>
      <c r="AK497" s="2">
        <f t="shared" si="379"/>
        <v>23</v>
      </c>
      <c r="AL497" s="6">
        <f>ROUNDUP(IF($A497=1,AI497/Pieņēmumi!$AR$39,IF($A497=2,AI497/Pieņēmumi!$AR$40,IF($A497=3,AI497/Pieņēmumi!$AR$41,AI497/Pieņēmumi!$AR$42))),$AL$10)</f>
        <v>4</v>
      </c>
      <c r="AM497" s="6">
        <f t="shared" si="360"/>
        <v>23</v>
      </c>
      <c r="AN497" s="6" t="str">
        <f>IF(AND(AM497&gt;=0,AM497&lt;Pieņēmumi!$AR$46),0,
IF(AND(AM497&gt;= Pieņēmumi!$AR$46,AM497&lt;Pieņēmumi!$AR$47), "Mikro",
IF(AND(AM497&gt;=Pieņēmumi!$AR$47,AM497&lt;Pieņēmumi!$AR$48), "Mazs",
IF(AND(AM497&gt;=Pieņēmumi!$AR$48,AM497&lt;Pieņēmumi!$AR$49), "Vidējs","Liels"))))</f>
        <v>Liels</v>
      </c>
      <c r="AO497" s="9">
        <f>IF(AN497="Mikro",Pieņēmumi!$AR$31*AL497*0.5,
IF(AN497="Mazs",Pieņēmumi!$AR$31*AL497,
IF(AN497="Vidējs",Pieņēmumi!$AR$32*AL497,
IF(AN497="Liels",Pieņēmumi!$AR$34*AL497,
0))))</f>
        <v>5.4834054834054831</v>
      </c>
      <c r="AP497" s="9">
        <f>IF(AN497="Mikro",Pieņēmumi!$AR$31*AL497*0.5,0)</f>
        <v>0</v>
      </c>
      <c r="AQ497">
        <v>77</v>
      </c>
      <c r="AR497">
        <v>3</v>
      </c>
      <c r="AS497" s="2">
        <f t="shared" si="381"/>
        <v>25.666666666666668</v>
      </c>
      <c r="AT497" s="6">
        <f>ROUNDUP(IF($A497=1,AQ497/Pieņēmumi!$BC$39,IF($A497=2,AQ497/Pieņēmumi!$BC$40,IF($A497=3,AQ497/Pieņēmumi!$BC$41,AQ497/Pieņēmumi!$BC$42))),$AT$10)</f>
        <v>4</v>
      </c>
      <c r="AU497" s="6">
        <f t="shared" si="361"/>
        <v>19.25</v>
      </c>
      <c r="AV497" s="6" t="str">
        <f>IF(AND(AU497&gt;=0,AU497&lt;Pieņēmumi!$BC$46),0,
IF(AND(AU497&gt;= Pieņēmumi!$BC$46,AU497&lt;Pieņēmumi!$BC$47), "Mikro",
IF(AND(AU497&gt;=Pieņēmumi!$BC$47,AU497&lt;Pieņēmumi!$BC$48), "Mazs",
IF(AND(AU497&gt;=Pieņēmumi!$BC$48,AU497&lt;Pieņēmumi!$BC$49), "Vidējs","Liels"))))</f>
        <v>Vidējs</v>
      </c>
      <c r="AW497" s="9">
        <f>IF(AV497="Mikro",Pieņēmumi!$BC$31*AT497*0.5,
IF(AV497="Mazs",Pieņēmumi!$BC$31*AT497,
IF(AV497="Vidējs",Pieņēmumi!$BC$32*AT497,
IF(AV497="Liels",Pieņēmumi!$BC$34*AT497,
0))))</f>
        <v>4.6511627906976747</v>
      </c>
      <c r="AX497" s="9">
        <f>IF(AV497="Mikro",Pieņēmumi!$BC$31*AT497*0.5,0)</f>
        <v>0</v>
      </c>
      <c r="AY497">
        <v>47</v>
      </c>
      <c r="AZ497">
        <v>2</v>
      </c>
      <c r="BA497" s="2">
        <f t="shared" si="382"/>
        <v>23.5</v>
      </c>
      <c r="BB497" s="6">
        <f>ROUNDUP(IF($A497=1,AY497/Pieņēmumi!$BN$39,IF($A497=2,AY497/Pieņēmumi!$BN$40,IF($A497=3,AY497/Pieņēmumi!$BN$41,AY497/Pieņēmumi!$BN$42))),$BB$10)</f>
        <v>2</v>
      </c>
      <c r="BC497" s="6">
        <f t="shared" si="362"/>
        <v>23.5</v>
      </c>
      <c r="BD497" s="6" t="str">
        <f>IF(AND(BC497&gt;=0,BC497&lt;Pieņēmumi!$BN$46),0,
IF(AND(BC497&gt;= Pieņēmumi!$BN$46,BC497&lt;Pieņēmumi!$BN$47), "Mikro",
IF(AND(BC497&gt;=Pieņēmumi!$BN$47,BC497&lt;Pieņēmumi!$BN$48), "Mazs",
IF(AND(BC497&gt;=Pieņēmumi!$BN$48,BC497&lt;Pieņēmumi!$BN$49), "Vidējs","Liels"))))</f>
        <v>Liels</v>
      </c>
      <c r="BE497" s="9">
        <f>IF(BD497="Mikro",Pieņēmumi!$BN$31*BB497*0.5,
IF(BD497="Mazs",Pieņēmumi!$BN$31*BB497,
IF(BD497="Vidējs",Pieņēmumi!$BN$32*BB497,
IF(BD497="Liels",Pieņēmumi!$BN$34*BB497,
0))))</f>
        <v>3.1746031746031744</v>
      </c>
      <c r="BF497" s="9">
        <f>IF(BD497="Mikro",Pieņēmumi!$BN$31*BB497*0.5,0)</f>
        <v>0</v>
      </c>
      <c r="BG497">
        <v>48</v>
      </c>
      <c r="BH497">
        <v>2</v>
      </c>
      <c r="BI497" s="2">
        <f t="shared" si="383"/>
        <v>24</v>
      </c>
      <c r="BJ497" s="6">
        <f>ROUNDUP(IF($A497=1,BG497/Pieņēmumi!$BY$39,IF($A497=2,BG497/Pieņēmumi!$BY$40,IF($A497=3,BG497/Pieņēmumi!$BY$41,BG497/Pieņēmumi!$BY$42))),$BJ$10)</f>
        <v>2</v>
      </c>
      <c r="BK497" s="6">
        <f t="shared" si="363"/>
        <v>24</v>
      </c>
      <c r="BL497" s="6" t="str">
        <f>IF(AND(BK497&gt;=0,BK497&lt;Pieņēmumi!$BY$46),0,
IF(AND(BK497&gt;= Pieņēmumi!$BY$46,BK497&lt;Pieņēmumi!$BY$47), "Mikro",
IF(AND(BK497&gt;=Pieņēmumi!$BY$47,BK497&lt;Pieņēmumi!$BY$48), "Mazs",
IF(AND(BK497&gt;=Pieņēmumi!$BY$48,BK497&lt;Pieņēmumi!$BY$49), "Vidējs","Liels"))))</f>
        <v>Liels</v>
      </c>
      <c r="BM497" s="9">
        <f>IF(BL497="Mikro",Pieņēmumi!$BY$31*BJ497*0.5,
IF(BL497="Mazs",Pieņēmumi!$BY$31*BJ497,
IF(BL497="Vidējs",Pieņēmumi!$BY$32*BJ497,
IF(BL497="Liels",Pieņēmumi!$BY$34*BJ497,
0))))</f>
        <v>3.3189033189033186</v>
      </c>
      <c r="BN497" s="9">
        <f>IF(BL497="Mikro",Pieņēmumi!$BY$31*BJ497*0.5,0)</f>
        <v>0</v>
      </c>
      <c r="BO497">
        <v>33</v>
      </c>
      <c r="BP497">
        <v>2</v>
      </c>
      <c r="BQ497" s="2">
        <f t="shared" si="384"/>
        <v>16.5</v>
      </c>
      <c r="BR497" s="6">
        <f>ROUNDUP(IF($A497=1,BO497/Pieņēmumi!$CJ$39,IF($A497=2,BO497/Pieņēmumi!$CJ$40,IF($A497=3,BO497/Pieņēmumi!$CJ$41,BO497/Pieņēmumi!$CJ$42))),$BR$10)</f>
        <v>2</v>
      </c>
      <c r="BS497" s="6">
        <f t="shared" si="364"/>
        <v>16.5</v>
      </c>
      <c r="BT497" s="6" t="str">
        <f>IF(AND(BS497&gt;=0,BS497&lt;Pieņēmumi!$CJ$46),0,
IF(AND(BS497&gt;= Pieņēmumi!$CJ$46,BS497&lt;Pieņēmumi!$CJ$47), "Mikro",
IF(AND(BS497&gt;=Pieņēmumi!$CJ$47,BS497&lt;Pieņēmumi!$CJ$48), "Mazs",
IF(AND(BS497&gt;=Pieņēmumi!$CJ$48,BS497&lt;Pieņēmumi!$CJ$49), "Vidējs","Liels"))))</f>
        <v>Vidējs</v>
      </c>
      <c r="BU497" s="9">
        <f>IF(BT497="Mikro",Pieņēmumi!$CJ$31*BR497*0.5,
IF(BT497="Mazs",Pieņēmumi!$CJ$31*BR497,
IF(BT497="Vidējs",Pieņēmumi!$CJ$32*BR497,
IF(BT497="Liels",Pieņēmumi!$CJ$34*BR497,
0))))</f>
        <v>2.5839793281653747</v>
      </c>
      <c r="BV497" s="9">
        <f>IF(BT497="Mikro",Pieņēmumi!$CJ$31*BR497*0.5,0)</f>
        <v>0</v>
      </c>
      <c r="BW497">
        <v>0</v>
      </c>
      <c r="BX497">
        <v>0</v>
      </c>
      <c r="BY497" s="2">
        <v>0</v>
      </c>
      <c r="BZ497" s="6">
        <f>ROUNDUP(IF($A497=1,BW497/Pieņēmumi!$CU$42,IF($A497=2,BW497/Pieņēmumi!$CU$43,IF($A497=3,BW497/Pieņēmumi!$CU$44,BW497/Pieņēmumi!$CU$45))),$CH$10)</f>
        <v>0</v>
      </c>
      <c r="CA497" s="6">
        <f t="shared" si="365"/>
        <v>0</v>
      </c>
      <c r="CB497" s="6">
        <f>IF(AND(CA497&gt;=0,CA497&lt;Pieņēmumi!$CU$49),0,
IF(AND(CA497&gt;=Pieņēmumi!$CU$49,CA497&lt;Pieņēmumi!$CU$50),"Mazs",
IF(AND(CA497&gt;=Pieņēmumi!$CU$50,CA497&lt;Pieņēmumi!$CU$51),"Vidējs","Liels")))</f>
        <v>0</v>
      </c>
      <c r="CC497" s="9">
        <f>IF(CB497="Mazs",Pieņēmumi!$CU$34*BZ497,IF(CB497="Vidējs",Pieņēmumi!$CU$35*BZ497,IF(CB497="Liels",Pieņēmumi!$CU$37*BZ497,0)))</f>
        <v>0</v>
      </c>
      <c r="CD497" s="9">
        <f>IF(CB497="Mazs",(Pieņēmumi!$CU$35-Pieņēmumi!$CU$34)*BZ497,0)</f>
        <v>0</v>
      </c>
      <c r="CE497">
        <v>0</v>
      </c>
      <c r="CF497">
        <v>0</v>
      </c>
      <c r="CG497" s="2">
        <v>0</v>
      </c>
      <c r="CH497" s="6">
        <f>ROUNDUP(IF($A497=1,CE497/Pieņēmumi!$DE$42,IF($A497=2,CE497/Pieņēmumi!$DE$43,IF($A497=3,CE497/Pieņēmumi!$DE$44,CE497/Pieņēmumi!$DE$45))),$CH$10)</f>
        <v>0</v>
      </c>
      <c r="CI497" s="6">
        <f t="shared" si="366"/>
        <v>0</v>
      </c>
      <c r="CJ497" s="6">
        <f>IF(AND(CI497&gt;=0,CI497&lt;Pieņēmumi!$DE$49),0,
IF(AND(CI497&gt;=Pieņēmumi!$DE$49,CI497&lt;Pieņēmumi!$DE$50),"Mazs",
IF(AND(CI497&gt;=Pieņēmumi!$DE$50,CI497&lt;Pieņēmumi!$DE$51),"Vidējs","Liels")))</f>
        <v>0</v>
      </c>
      <c r="CK497" s="9">
        <f>IF(CJ497="Mazs",Pieņēmumi!$DE$34*CH497,IF(CJ497="Vidējs",Pieņēmumi!$DE$35*CH497,IF(CJ497="Liels",Pieņēmumi!$DE$37*CH497,0)))</f>
        <v>0</v>
      </c>
      <c r="CL497" s="9">
        <f>IF(CJ497="Mazs",(Pieņēmumi!$DE$35-Pieņēmumi!$DE$34)*CH497,0)</f>
        <v>0</v>
      </c>
      <c r="CM497">
        <v>0</v>
      </c>
      <c r="CN497">
        <v>0</v>
      </c>
      <c r="CO497" s="2">
        <v>0</v>
      </c>
      <c r="CP497" s="6">
        <f>ROUNDUP(IF($A497=1,CM497/Pieņēmumi!$DO$42,IF($A497=2,CM497/Pieņēmumi!$DO$43,IF($A497=3,CM497/Pieņēmumi!$DO$44,CM497/Pieņēmumi!$DO$45))),$CP$10)</f>
        <v>0</v>
      </c>
      <c r="CQ497" s="6">
        <f t="shared" si="367"/>
        <v>0</v>
      </c>
      <c r="CR497" s="6">
        <f>IF(AND(CQ497&gt;=0,CQ497&lt;Pieņēmumi!$DO$49),0,
IF(AND(CQ497&gt;=Pieņēmumi!$DO$49,CQ497&lt;Pieņēmumi!$DO$50),"Mazs",
IF(AND(CQ497&gt;=Pieņēmumi!$DO$50,CQ497&lt;Pieņēmumi!$DO$51),"Vidējs","Liels")))</f>
        <v>0</v>
      </c>
      <c r="CS497" s="9">
        <f>IF(CR497="Mazs",Pieņēmumi!$DO$34*CP497,IF(CR497="Vidējs",Pieņēmumi!$DO$35*CP497,IF(CR497="Liels",Pieņēmumi!$DO$37*CP497,0)))</f>
        <v>0</v>
      </c>
      <c r="CT497" s="9">
        <f>IF(CR497="Mazs",(Pieņēmumi!$DO$35-Pieņēmumi!$DO$34)*CP497,0)</f>
        <v>0</v>
      </c>
      <c r="CU497" s="6">
        <f t="shared" si="368"/>
        <v>677</v>
      </c>
      <c r="CV497" s="6">
        <f t="shared" si="369"/>
        <v>28</v>
      </c>
      <c r="CW497" s="2">
        <f t="shared" si="370"/>
        <v>24.178571428571427</v>
      </c>
      <c r="CX497" t="str">
        <f t="shared" si="371"/>
        <v>Lielā</v>
      </c>
    </row>
    <row r="498" spans="1:102" x14ac:dyDescent="0.25">
      <c r="A498" s="5">
        <v>1</v>
      </c>
      <c r="B498" s="23">
        <v>0.15341265427121831</v>
      </c>
      <c r="C498">
        <v>23</v>
      </c>
      <c r="D498">
        <v>1</v>
      </c>
      <c r="E498" s="2">
        <f t="shared" si="376"/>
        <v>23</v>
      </c>
      <c r="F498" s="6">
        <f>ROUNDUP(IF($A498=1,C498/Pieņēmumi!$B$39,IF($A498=2,C498/Pieņēmumi!$B$40,IF($A498=3,C498/Pieņēmumi!$B$41,C498/Pieņēmumi!$B$42))),$F$10)</f>
        <v>2</v>
      </c>
      <c r="G498" s="6">
        <f t="shared" si="355"/>
        <v>11.5</v>
      </c>
      <c r="H498" s="6" t="str">
        <f>IF(AND(G498&gt;=0,G498&lt;Pieņēmumi!$B$46),0,
IF(AND(G498&gt;= Pieņēmumi!$B$46,G498&lt;Pieņēmumi!$B$47), "Mikro",
IF(AND(G498&gt;=Pieņēmumi!$B$47,G498&lt;Pieņēmumi!$B$48), "Mazs",
IF(AND(G498&gt;=Pieņēmumi!$B$48,G498&lt;Pieņēmumi!$B$49), "Vidējs","Liels"))))</f>
        <v>Mazs</v>
      </c>
      <c r="I498" s="9">
        <f>IF(H498="Mikro",Pieņēmumi!$B$31*F498*0.5,
IF(H498="Mazs",Pieņēmumi!$B$31*F498,
IF(H498="Vidējs",Pieņēmumi!$B$32*F498,
IF(H498="Liels",Pieņēmumi!$B$34*F498,
0))))</f>
        <v>1.4316837846249613</v>
      </c>
      <c r="J498" s="9">
        <f>IF(H498="Mikro",Pieņēmumi!$B$31*F498*0.5,0)</f>
        <v>0</v>
      </c>
      <c r="K498">
        <v>22</v>
      </c>
      <c r="L498">
        <v>1</v>
      </c>
      <c r="M498" s="2">
        <f t="shared" si="380"/>
        <v>22</v>
      </c>
      <c r="N498" s="6">
        <f>ROUNDUP(IF($A498=1,K498/Pieņēmumi!$L$39,IF($A498=2,K498/Pieņēmumi!$L$40,IF($A498=3,K498/Pieņēmumi!$L$41,K498/Pieņēmumi!$L$42))),$N$10)</f>
        <v>2</v>
      </c>
      <c r="O498" s="6">
        <f t="shared" si="356"/>
        <v>11</v>
      </c>
      <c r="P498" s="6" t="str">
        <f>IF(AND(O498&gt;=0,O498&lt;Pieņēmumi!$L$46),0,
IF(AND(O498&gt;= Pieņēmumi!$L$46,O498&lt;Pieņēmumi!$L$47), "Mikro",
IF(AND(O498&gt;=Pieņēmumi!$L$47,O498&lt;Pieņēmumi!$L$48), "Mazs",
IF(AND(O498&gt;=Pieņēmumi!$L$48,O498&lt;Pieņēmumi!$L$49), "Vidējs","Liels"))))</f>
        <v>Mazs</v>
      </c>
      <c r="Q498" s="9">
        <f>IF(P498="Mikro",Pieņēmumi!$L$31*N498*0.5,
IF(P498="Mazs",Pieņēmumi!$L$31*N498,
IF(P498="Vidējs",Pieņēmumi!$L$32*N498,
IF(P498="Liels",Pieņēmumi!$L$34*N498,
0))))</f>
        <v>1.4939309056956116</v>
      </c>
      <c r="R498" s="9">
        <f>IF(P498="Mikro",Pieņēmumi!$L$31*N498*0.5,0)</f>
        <v>0</v>
      </c>
      <c r="S498">
        <v>17</v>
      </c>
      <c r="T498">
        <v>1</v>
      </c>
      <c r="U498" s="2">
        <f t="shared" si="377"/>
        <v>17</v>
      </c>
      <c r="V498" s="6">
        <f>ROUNDUP(IF($A498=1,S498/Pieņēmumi!$V$39,IF($A498=2,S498/Pieņēmumi!$V$40,IF($A498=3,S498/Pieņēmumi!$V$41,S498/Pieņēmumi!$V$42))),$V$10)</f>
        <v>1</v>
      </c>
      <c r="W498" s="6">
        <f t="shared" si="357"/>
        <v>17</v>
      </c>
      <c r="X498" s="6" t="str">
        <f>IF(AND(W498&gt;=0,W498&lt;Pieņēmumi!$V$46),0,
IF(AND(W498&gt;= Pieņēmumi!$V$46,W498&lt;Pieņēmumi!$V$47), "Mikro",
IF(AND(W498&gt;=Pieņēmumi!$V$47,W498&lt;Pieņēmumi!$V$48), "Mazs",
IF(AND(W498&gt;=Pieņēmumi!$V$48,W498&lt;Pieņēmumi!$V$49), "Vidējs","Liels"))))</f>
        <v>Vidējs</v>
      </c>
      <c r="Y498" s="9">
        <f>IF(X498="Mikro",Pieņēmumi!$V$31*V498*0.5,
IF(X498="Mazs",Pieņēmumi!$V$31*V498,
IF(X498="Vidējs",Pieņēmumi!$V$32*V498,
IF(X498="Liels",Pieņēmumi!$V$34*V498,
0))))</f>
        <v>0.87209302325581406</v>
      </c>
      <c r="Z498" s="9">
        <f>IF(X498="Mikro",Pieņēmumi!$V$31*V498*0.5,0)</f>
        <v>0</v>
      </c>
      <c r="AA498">
        <v>16</v>
      </c>
      <c r="AB498">
        <v>1</v>
      </c>
      <c r="AC498" s="2">
        <f t="shared" si="378"/>
        <v>16</v>
      </c>
      <c r="AD498" s="6">
        <f>ROUNDUP(IF($A498=1,AA498/Pieņēmumi!$AF$39,IF($A498=2,AA498/Pieņēmumi!$AF$40,IF($A498=3,AA498/Pieņēmumi!$AF$41,AA498/Pieņēmumi!$AF$42))),$AD$10)</f>
        <v>1</v>
      </c>
      <c r="AE498" s="6">
        <f t="shared" si="359"/>
        <v>16</v>
      </c>
      <c r="AF498" s="6" t="str">
        <f>IF(AND(AE498&gt;=0,AE498&lt;Pieņēmumi!$AF$46),0,
IF(AND(AE498&gt;= Pieņēmumi!$AF$46,AE498&lt;Pieņēmumi!$AF$47), "Mikro",
IF(AND(AE498&gt;=Pieņēmumi!$AF$47,AE498&lt;Pieņēmumi!$AF$48), "Mazs",
IF(AND(AE498&gt;=Pieņēmumi!$AF$48,AE498&lt;Pieņēmumi!$AF$49), "Vidējs","Liels"))))</f>
        <v>Vidējs</v>
      </c>
      <c r="AG498" s="9">
        <f>IF(AF498="Mikro",Pieņēmumi!$AF$31*AD498*0.5,
IF(AF498="Mazs",Pieņēmumi!$AF$31*AD498,
IF(AF498="Vidējs",Pieņēmumi!$AF$32*AD498,
IF(AF498="Liels",Pieņēmumi!$AF$34*AD498,
0))))</f>
        <v>1.03359173126615</v>
      </c>
      <c r="AH498" s="9">
        <f>IF(AF498="Mikro",Pieņēmumi!$AF$31*AD498*0.5,0)</f>
        <v>0</v>
      </c>
      <c r="AI498">
        <v>19</v>
      </c>
      <c r="AJ498">
        <v>1</v>
      </c>
      <c r="AK498" s="2">
        <f t="shared" si="379"/>
        <v>19</v>
      </c>
      <c r="AL498" s="6">
        <f>ROUNDUP(IF($A498=1,AI498/Pieņēmumi!$AR$39,IF($A498=2,AI498/Pieņēmumi!$AR$40,IF($A498=3,AI498/Pieņēmumi!$AR$41,AI498/Pieņēmumi!$AR$42))),$AL$10)</f>
        <v>1</v>
      </c>
      <c r="AM498" s="6">
        <f t="shared" si="360"/>
        <v>19</v>
      </c>
      <c r="AN498" s="6" t="str">
        <f>IF(AND(AM498&gt;=0,AM498&lt;Pieņēmumi!$AR$46),0,
IF(AND(AM498&gt;= Pieņēmumi!$AR$46,AM498&lt;Pieņēmumi!$AR$47), "Mikro",
IF(AND(AM498&gt;=Pieņēmumi!$AR$47,AM498&lt;Pieņēmumi!$AR$48), "Mazs",
IF(AND(AM498&gt;=Pieņēmumi!$AR$48,AM498&lt;Pieņēmumi!$AR$49), "Vidējs","Liels"))))</f>
        <v>Vidējs</v>
      </c>
      <c r="AO498" s="9">
        <f>IF(AN498="Mikro",Pieņēmumi!$AR$31*AL498*0.5,
IF(AN498="Mazs",Pieņēmumi!$AR$31*AL498,
IF(AN498="Vidējs",Pieņēmumi!$AR$32*AL498,
IF(AN498="Liels",Pieņēmumi!$AR$34*AL498,
0))))</f>
        <v>1.0981912144702843</v>
      </c>
      <c r="AP498" s="9">
        <f>IF(AN498="Mikro",Pieņēmumi!$AR$31*AL498*0.5,0)</f>
        <v>0</v>
      </c>
      <c r="AQ498">
        <v>25</v>
      </c>
      <c r="AR498">
        <v>1</v>
      </c>
      <c r="AS498" s="2">
        <f t="shared" si="381"/>
        <v>25</v>
      </c>
      <c r="AT498" s="6">
        <f>ROUNDUP(IF($A498=1,AQ498/Pieņēmumi!$BC$39,IF($A498=2,AQ498/Pieņēmumi!$BC$40,IF($A498=3,AQ498/Pieņēmumi!$BC$41,AQ498/Pieņēmumi!$BC$42))),$AT$10)</f>
        <v>1</v>
      </c>
      <c r="AU498" s="6">
        <f t="shared" si="361"/>
        <v>25</v>
      </c>
      <c r="AV498" s="6" t="str">
        <f>IF(AND(AU498&gt;=0,AU498&lt;Pieņēmumi!$BC$46),0,
IF(AND(AU498&gt;= Pieņēmumi!$BC$46,AU498&lt;Pieņēmumi!$BC$47), "Mikro",
IF(AND(AU498&gt;=Pieņēmumi!$BC$47,AU498&lt;Pieņēmumi!$BC$48), "Mazs",
IF(AND(AU498&gt;=Pieņēmumi!$BC$48,AU498&lt;Pieņēmumi!$BC$49), "Vidējs","Liels"))))</f>
        <v>Liels</v>
      </c>
      <c r="AW498" s="9">
        <f>IF(AV498="Mikro",Pieņēmumi!$BC$31*AT498*0.5,
IF(AV498="Mazs",Pieņēmumi!$BC$31*AT498,
IF(AV498="Vidējs",Pieņēmumi!$BC$32*AT498,
IF(AV498="Liels",Pieņēmumi!$BC$34*AT498,
0))))</f>
        <v>1.5151515151515151</v>
      </c>
      <c r="AX498" s="9">
        <f>IF(AV498="Mikro",Pieņēmumi!$BC$31*AT498*0.5,0)</f>
        <v>0</v>
      </c>
      <c r="AY498">
        <v>32</v>
      </c>
      <c r="AZ498">
        <v>2</v>
      </c>
      <c r="BA498" s="2">
        <f t="shared" si="382"/>
        <v>16</v>
      </c>
      <c r="BB498" s="6">
        <f>ROUNDUP(IF($A498=1,AY498/Pieņēmumi!$BN$39,IF($A498=2,AY498/Pieņēmumi!$BN$40,IF($A498=3,AY498/Pieņēmumi!$BN$41,AY498/Pieņēmumi!$BN$42))),$BB$10)</f>
        <v>2</v>
      </c>
      <c r="BC498" s="6">
        <f t="shared" si="362"/>
        <v>16</v>
      </c>
      <c r="BD498" s="6" t="str">
        <f>IF(AND(BC498&gt;=0,BC498&lt;Pieņēmumi!$BN$46),0,
IF(AND(BC498&gt;= Pieņēmumi!$BN$46,BC498&lt;Pieņēmumi!$BN$47), "Mikro",
IF(AND(BC498&gt;=Pieņēmumi!$BN$47,BC498&lt;Pieņēmumi!$BN$48), "Mazs",
IF(AND(BC498&gt;=Pieņēmumi!$BN$48,BC498&lt;Pieņēmumi!$BN$49), "Vidējs","Liels"))))</f>
        <v>Vidējs</v>
      </c>
      <c r="BE498" s="9">
        <f>IF(BD498="Mikro",Pieņēmumi!$BN$31*BB498*0.5,
IF(BD498="Mazs",Pieņēmumi!$BN$31*BB498,
IF(BD498="Vidējs",Pieņēmumi!$BN$32*BB498,
IF(BD498="Liels",Pieņēmumi!$BN$34*BB498,
0))))</f>
        <v>2.454780361757106</v>
      </c>
      <c r="BF498" s="9">
        <f>IF(BD498="Mikro",Pieņēmumi!$BN$31*BB498*0.5,0)</f>
        <v>0</v>
      </c>
      <c r="BG498">
        <v>20</v>
      </c>
      <c r="BH498">
        <v>1</v>
      </c>
      <c r="BI498" s="2">
        <f t="shared" si="383"/>
        <v>20</v>
      </c>
      <c r="BJ498" s="6">
        <f>ROUNDUP(IF($A498=1,BG498/Pieņēmumi!$BY$39,IF($A498=2,BG498/Pieņēmumi!$BY$40,IF($A498=3,BG498/Pieņēmumi!$BY$41,BG498/Pieņēmumi!$BY$42))),$BJ$10)</f>
        <v>1</v>
      </c>
      <c r="BK498" s="6">
        <f t="shared" si="363"/>
        <v>20</v>
      </c>
      <c r="BL498" s="6" t="str">
        <f>IF(AND(BK498&gt;=0,BK498&lt;Pieņēmumi!$BY$46),0,
IF(AND(BK498&gt;= Pieņēmumi!$BY$46,BK498&lt;Pieņēmumi!$BY$47), "Mikro",
IF(AND(BK498&gt;=Pieņēmumi!$BY$47,BK498&lt;Pieņēmumi!$BY$48), "Mazs",
IF(AND(BK498&gt;=Pieņēmumi!$BY$48,BK498&lt;Pieņēmumi!$BY$49), "Vidējs","Liels"))))</f>
        <v>Vidējs</v>
      </c>
      <c r="BM498" s="9">
        <f>IF(BL498="Mikro",Pieņēmumi!$BY$31*BJ498*0.5,
IF(BL498="Mazs",Pieņēmumi!$BY$31*BJ498,
IF(BL498="Vidējs",Pieņēmumi!$BY$32*BJ498,
IF(BL498="Liels",Pieņēmumi!$BY$34*BJ498,
0))))</f>
        <v>1.2919896640826873</v>
      </c>
      <c r="BN498" s="9">
        <f>IF(BL498="Mikro",Pieņēmumi!$BY$31*BJ498*0.5,0)</f>
        <v>0</v>
      </c>
      <c r="BO498">
        <v>33</v>
      </c>
      <c r="BP498">
        <v>1</v>
      </c>
      <c r="BQ498" s="2">
        <f t="shared" si="384"/>
        <v>33</v>
      </c>
      <c r="BR498" s="6">
        <f>ROUNDUP(IF($A498=1,BO498/Pieņēmumi!$CJ$39,IF($A498=2,BO498/Pieņēmumi!$CJ$40,IF($A498=3,BO498/Pieņēmumi!$CJ$41,BO498/Pieņēmumi!$CJ$42))),$BR$10)</f>
        <v>2</v>
      </c>
      <c r="BS498" s="6">
        <f t="shared" si="364"/>
        <v>16.5</v>
      </c>
      <c r="BT498" s="6" t="str">
        <f>IF(AND(BS498&gt;=0,BS498&lt;Pieņēmumi!$CJ$46),0,
IF(AND(BS498&gt;= Pieņēmumi!$CJ$46,BS498&lt;Pieņēmumi!$CJ$47), "Mikro",
IF(AND(BS498&gt;=Pieņēmumi!$CJ$47,BS498&lt;Pieņēmumi!$CJ$48), "Mazs",
IF(AND(BS498&gt;=Pieņēmumi!$CJ$48,BS498&lt;Pieņēmumi!$CJ$49), "Vidējs","Liels"))))</f>
        <v>Vidējs</v>
      </c>
      <c r="BU498" s="9">
        <f>IF(BT498="Mikro",Pieņēmumi!$CJ$31*BR498*0.5,
IF(BT498="Mazs",Pieņēmumi!$CJ$31*BR498,
IF(BT498="Vidējs",Pieņēmumi!$CJ$32*BR498,
IF(BT498="Liels",Pieņēmumi!$CJ$34*BR498,
0))))</f>
        <v>2.5839793281653747</v>
      </c>
      <c r="BV498" s="9">
        <f>IF(BT498="Mikro",Pieņēmumi!$CJ$31*BR498*0.5,0)</f>
        <v>0</v>
      </c>
      <c r="BW498">
        <v>0</v>
      </c>
      <c r="BX498">
        <v>0</v>
      </c>
      <c r="BY498" s="2">
        <v>0</v>
      </c>
      <c r="BZ498" s="6">
        <f>ROUNDUP(IF($A498=1,BW498/Pieņēmumi!$CU$42,IF($A498=2,BW498/Pieņēmumi!$CU$43,IF($A498=3,BW498/Pieņēmumi!$CU$44,BW498/Pieņēmumi!$CU$45))),$CH$10)</f>
        <v>0</v>
      </c>
      <c r="CA498" s="6">
        <f t="shared" si="365"/>
        <v>0</v>
      </c>
      <c r="CB498" s="6">
        <f>IF(AND(CA498&gt;=0,CA498&lt;Pieņēmumi!$CU$49),0,
IF(AND(CA498&gt;=Pieņēmumi!$CU$49,CA498&lt;Pieņēmumi!$CU$50),"Mazs",
IF(AND(CA498&gt;=Pieņēmumi!$CU$50,CA498&lt;Pieņēmumi!$CU$51),"Vidējs","Liels")))</f>
        <v>0</v>
      </c>
      <c r="CC498" s="9">
        <f>IF(CB498="Mazs",Pieņēmumi!$CU$34*BZ498,IF(CB498="Vidējs",Pieņēmumi!$CU$35*BZ498,IF(CB498="Liels",Pieņēmumi!$CU$37*BZ498,0)))</f>
        <v>0</v>
      </c>
      <c r="CD498" s="9">
        <f>IF(CB498="Mazs",(Pieņēmumi!$CU$35-Pieņēmumi!$CU$34)*BZ498,0)</f>
        <v>0</v>
      </c>
      <c r="CE498">
        <v>0</v>
      </c>
      <c r="CF498">
        <v>0</v>
      </c>
      <c r="CG498" s="2">
        <v>0</v>
      </c>
      <c r="CH498" s="6">
        <f>ROUNDUP(IF($A498=1,CE498/Pieņēmumi!$DE$42,IF($A498=2,CE498/Pieņēmumi!$DE$43,IF($A498=3,CE498/Pieņēmumi!$DE$44,CE498/Pieņēmumi!$DE$45))),$CH$10)</f>
        <v>0</v>
      </c>
      <c r="CI498" s="6">
        <f t="shared" si="366"/>
        <v>0</v>
      </c>
      <c r="CJ498" s="6">
        <f>IF(AND(CI498&gt;=0,CI498&lt;Pieņēmumi!$DE$49),0,
IF(AND(CI498&gt;=Pieņēmumi!$DE$49,CI498&lt;Pieņēmumi!$DE$50),"Mazs",
IF(AND(CI498&gt;=Pieņēmumi!$DE$50,CI498&lt;Pieņēmumi!$DE$51),"Vidējs","Liels")))</f>
        <v>0</v>
      </c>
      <c r="CK498" s="9">
        <f>IF(CJ498="Mazs",Pieņēmumi!$DE$34*CH498,IF(CJ498="Vidējs",Pieņēmumi!$DE$35*CH498,IF(CJ498="Liels",Pieņēmumi!$DE$37*CH498,0)))</f>
        <v>0</v>
      </c>
      <c r="CL498" s="9">
        <f>IF(CJ498="Mazs",(Pieņēmumi!$DE$35-Pieņēmumi!$DE$34)*CH498,0)</f>
        <v>0</v>
      </c>
      <c r="CM498">
        <v>24</v>
      </c>
      <c r="CN498">
        <v>1</v>
      </c>
      <c r="CO498" s="2">
        <f>CM498/CN498</f>
        <v>24</v>
      </c>
      <c r="CP498" s="6">
        <f>ROUNDUP(IF($A498=1,CM498/Pieņēmumi!$DO$42,IF($A498=2,CM498/Pieņēmumi!$DO$43,IF($A498=3,CM498/Pieņēmumi!$DO$44,CM498/Pieņēmumi!$DO$45))),$CP$10)</f>
        <v>1</v>
      </c>
      <c r="CQ498" s="6">
        <f t="shared" si="367"/>
        <v>24</v>
      </c>
      <c r="CR498" s="6" t="str">
        <f>IF(AND(CQ498&gt;=0,CQ498&lt;Pieņēmumi!$DO$49),0,
IF(AND(CQ498&gt;=Pieņēmumi!$DO$49,CQ498&lt;Pieņēmumi!$DO$50),"Mazs",
IF(AND(CQ498&gt;=Pieņēmumi!$DO$50,CQ498&lt;Pieņēmumi!$DO$51),"Vidējs","Liels")))</f>
        <v>Liels</v>
      </c>
      <c r="CS498" s="9">
        <f>IF(CR498="Mazs",Pieņēmumi!$DO$34*CP498,IF(CR498="Vidējs",Pieņēmumi!$DO$35*CP498,IF(CR498="Liels",Pieņēmumi!$DO$37*CP498,0)))</f>
        <v>1.7676767676767675</v>
      </c>
      <c r="CT498" s="9">
        <f>IF(CR498="Mazs",(Pieņēmumi!$DO$35-Pieņēmumi!$DO$34)*CP498,0)</f>
        <v>0</v>
      </c>
      <c r="CU498" s="6">
        <f t="shared" si="368"/>
        <v>231</v>
      </c>
      <c r="CV498" s="6">
        <f t="shared" si="369"/>
        <v>11</v>
      </c>
      <c r="CW498" s="2">
        <f t="shared" si="370"/>
        <v>21</v>
      </c>
      <c r="CX498" t="str">
        <f t="shared" si="371"/>
        <v>Vidējā</v>
      </c>
    </row>
    <row r="499" spans="1:102" x14ac:dyDescent="0.25">
      <c r="A499" s="5">
        <v>3</v>
      </c>
      <c r="B499" s="23">
        <v>0.15289994795801198</v>
      </c>
      <c r="C499">
        <v>4</v>
      </c>
      <c r="D499">
        <v>1</v>
      </c>
      <c r="E499" s="2">
        <f t="shared" si="376"/>
        <v>4</v>
      </c>
      <c r="F499" s="6">
        <f>ROUNDUP(IF($A499=1,C499/Pieņēmumi!$B$39,IF($A499=2,C499/Pieņēmumi!$B$40,IF($A499=3,C499/Pieņēmumi!$B$41,C499/Pieņēmumi!$B$42))),$F$10)</f>
        <v>1</v>
      </c>
      <c r="G499" s="6">
        <f t="shared" si="355"/>
        <v>4</v>
      </c>
      <c r="H499" s="6" t="str">
        <f>IF(AND(G499&gt;=0,G499&lt;Pieņēmumi!$B$46),0,
IF(AND(G499&gt;= Pieņēmumi!$B$46,G499&lt;Pieņēmumi!$B$47), "Mikro",
IF(AND(G499&gt;=Pieņēmumi!$B$47,G499&lt;Pieņēmumi!$B$48), "Mazs",
IF(AND(G499&gt;=Pieņēmumi!$B$48,G499&lt;Pieņēmumi!$B$49), "Vidējs","Liels"))))</f>
        <v>Mikro</v>
      </c>
      <c r="I499" s="9">
        <f>IF(H499="Mikro",Pieņēmumi!$B$31*F499*0.5,
IF(H499="Mazs",Pieņēmumi!$B$31*F499,
IF(H499="Vidējs",Pieņēmumi!$B$32*F499,
IF(H499="Liels",Pieņēmumi!$B$34*F499,
0))))</f>
        <v>0.35792094615624032</v>
      </c>
      <c r="J499" s="9">
        <f>IF(H499="Mikro",Pieņēmumi!$B$31*F499*0.5,0)</f>
        <v>0.35792094615624032</v>
      </c>
      <c r="K499">
        <v>4</v>
      </c>
      <c r="L499">
        <v>1</v>
      </c>
      <c r="M499" s="2">
        <f t="shared" si="380"/>
        <v>4</v>
      </c>
      <c r="N499" s="6">
        <f>ROUNDUP(IF($A499=1,K499/Pieņēmumi!$L$39,IF($A499=2,K499/Pieņēmumi!$L$40,IF($A499=3,K499/Pieņēmumi!$L$41,K499/Pieņēmumi!$L$42))),$N$10)</f>
        <v>1</v>
      </c>
      <c r="O499" s="6">
        <f t="shared" si="356"/>
        <v>4</v>
      </c>
      <c r="P499" s="6" t="str">
        <f>IF(AND(O499&gt;=0,O499&lt;Pieņēmumi!$L$46),0,
IF(AND(O499&gt;= Pieņēmumi!$L$46,O499&lt;Pieņēmumi!$L$47), "Mikro",
IF(AND(O499&gt;=Pieņēmumi!$L$47,O499&lt;Pieņēmumi!$L$48), "Mazs",
IF(AND(O499&gt;=Pieņēmumi!$L$48,O499&lt;Pieņēmumi!$L$49), "Vidējs","Liels"))))</f>
        <v>Mikro</v>
      </c>
      <c r="Q499" s="9">
        <f>IF(P499="Mikro",Pieņēmumi!$L$31*N499*0.5,
IF(P499="Mazs",Pieņēmumi!$L$31*N499,
IF(P499="Vidējs",Pieņēmumi!$L$32*N499,
IF(P499="Liels",Pieņēmumi!$L$34*N499,
0))))</f>
        <v>0.3734827264239029</v>
      </c>
      <c r="R499" s="9">
        <f>IF(P499="Mikro",Pieņēmumi!$L$31*N499*0.5,0)</f>
        <v>0.3734827264239029</v>
      </c>
      <c r="S499">
        <v>7</v>
      </c>
      <c r="T499">
        <v>1</v>
      </c>
      <c r="U499" s="2">
        <f t="shared" si="377"/>
        <v>7</v>
      </c>
      <c r="V499" s="6">
        <f>ROUNDUP(IF($A499=1,S499/Pieņēmumi!$V$39,IF($A499=2,S499/Pieņēmumi!$V$40,IF($A499=3,S499/Pieņēmumi!$V$41,S499/Pieņēmumi!$V$42))),$V$10)</f>
        <v>1</v>
      </c>
      <c r="W499" s="6">
        <f t="shared" si="357"/>
        <v>7</v>
      </c>
      <c r="X499" s="6" t="str">
        <f>IF(AND(W499&gt;=0,W499&lt;Pieņēmumi!$V$46),0,
IF(AND(W499&gt;= Pieņēmumi!$V$46,W499&lt;Pieņēmumi!$V$47), "Mikro",
IF(AND(W499&gt;=Pieņēmumi!$V$47,W499&lt;Pieņēmumi!$V$48), "Mazs",
IF(AND(W499&gt;=Pieņēmumi!$V$48,W499&lt;Pieņēmumi!$V$49), "Vidējs","Liels"))))</f>
        <v>Mikro</v>
      </c>
      <c r="Y499" s="9">
        <f>IF(X499="Mikro",Pieņēmumi!$V$31*V499*0.5,
IF(X499="Mazs",Pieņēmumi!$V$31*V499,
IF(X499="Vidējs",Pieņēmumi!$V$32*V499,
IF(X499="Liels",Pieņēmumi!$V$34*V499,
0))))</f>
        <v>0.38904450669156554</v>
      </c>
      <c r="Z499" s="9">
        <f>IF(X499="Mikro",Pieņēmumi!$V$31*V499*0.5,0)</f>
        <v>0.38904450669156554</v>
      </c>
      <c r="AA499">
        <v>5</v>
      </c>
      <c r="AB499">
        <v>1</v>
      </c>
      <c r="AC499" s="2">
        <f t="shared" si="378"/>
        <v>5</v>
      </c>
      <c r="AD499" s="6">
        <f>ROUNDUP(IF($A499=1,AA499/Pieņēmumi!$AF$39,IF($A499=2,AA499/Pieņēmumi!$AF$40,IF($A499=3,AA499/Pieņēmumi!$AF$41,AA499/Pieņēmumi!$AF$42))),$AD$10)</f>
        <v>1</v>
      </c>
      <c r="AE499" s="6">
        <f t="shared" si="359"/>
        <v>5</v>
      </c>
      <c r="AF499" s="6" t="str">
        <f>IF(AND(AE499&gt;=0,AE499&lt;Pieņēmumi!$AF$46),0,
IF(AND(AE499&gt;= Pieņēmumi!$AF$46,AE499&lt;Pieņēmumi!$AF$47), "Mikro",
IF(AND(AE499&gt;=Pieņēmumi!$AF$47,AE499&lt;Pieņēmumi!$AF$48), "Mazs",
IF(AND(AE499&gt;=Pieņēmumi!$AF$48,AE499&lt;Pieņēmumi!$AF$49), "Vidējs","Liels"))))</f>
        <v>Mikro</v>
      </c>
      <c r="AG499" s="9">
        <f>IF(AF499="Mikro",Pieņēmumi!$AF$31*AD499*0.5,
IF(AF499="Mazs",Pieņēmumi!$AF$31*AD499,
IF(AF499="Vidējs",Pieņēmumi!$AF$32*AD499,
IF(AF499="Liels",Pieņēmumi!$AF$34*AD499,
0))))</f>
        <v>0.42016806722689076</v>
      </c>
      <c r="AH499" s="9">
        <f>IF(AF499="Mikro",Pieņēmumi!$AF$31*AD499*0.5,0)</f>
        <v>0.42016806722689076</v>
      </c>
      <c r="AI499">
        <v>2</v>
      </c>
      <c r="AJ499">
        <v>1</v>
      </c>
      <c r="AK499" s="2">
        <f t="shared" si="379"/>
        <v>2</v>
      </c>
      <c r="AL499" s="6">
        <f>ROUNDUP(IF($A499=1,AI499/Pieņēmumi!$AR$39,IF($A499=2,AI499/Pieņēmumi!$AR$40,IF($A499=3,AI499/Pieņēmumi!$AR$41,AI499/Pieņēmumi!$AR$42))),$AL$10)</f>
        <v>1</v>
      </c>
      <c r="AM499" s="6">
        <f t="shared" si="360"/>
        <v>2</v>
      </c>
      <c r="AN499" s="6" t="str">
        <f>IF(AND(AM499&gt;=0,AM499&lt;Pieņēmumi!$AR$46),0,
IF(AND(AM499&gt;= Pieņēmumi!$AR$46,AM499&lt;Pieņēmumi!$AR$47), "Mikro",
IF(AND(AM499&gt;=Pieņēmumi!$AR$47,AM499&lt;Pieņēmumi!$AR$48), "Mazs",
IF(AND(AM499&gt;=Pieņēmumi!$AR$48,AM499&lt;Pieņēmumi!$AR$49), "Vidējs","Liels"))))</f>
        <v>Mikro</v>
      </c>
      <c r="AO499" s="9">
        <f>IF(AN499="Mikro",Pieņēmumi!$AR$31*AL499*0.5,
IF(AN499="Mazs",Pieņēmumi!$AR$31*AL499,
IF(AN499="Vidējs",Pieņēmumi!$AR$32*AL499,
IF(AN499="Liels",Pieņēmumi!$AR$34*AL499,
0))))</f>
        <v>0.45129162776221604</v>
      </c>
      <c r="AP499" s="9">
        <f>IF(AN499="Mikro",Pieņēmumi!$AR$31*AL499*0.5,0)</f>
        <v>0.45129162776221604</v>
      </c>
      <c r="AQ499">
        <v>6</v>
      </c>
      <c r="AR499">
        <v>1</v>
      </c>
      <c r="AS499" s="2">
        <f t="shared" si="381"/>
        <v>6</v>
      </c>
      <c r="AT499" s="6">
        <f>ROUNDUP(IF($A499=1,AQ499/Pieņēmumi!$BC$39,IF($A499=2,AQ499/Pieņēmumi!$BC$40,IF($A499=3,AQ499/Pieņēmumi!$BC$41,AQ499/Pieņēmumi!$BC$42))),$AT$10)</f>
        <v>1</v>
      </c>
      <c r="AU499" s="6">
        <f t="shared" si="361"/>
        <v>6</v>
      </c>
      <c r="AV499" s="6" t="str">
        <f>IF(AND(AU499&gt;=0,AU499&lt;Pieņēmumi!$BC$46),0,
IF(AND(AU499&gt;= Pieņēmumi!$BC$46,AU499&lt;Pieņēmumi!$BC$47), "Mikro",
IF(AND(AU499&gt;=Pieņēmumi!$BC$47,AU499&lt;Pieņēmumi!$BC$48), "Mazs",
IF(AND(AU499&gt;=Pieņēmumi!$BC$48,AU499&lt;Pieņēmumi!$BC$49), "Vidējs","Liels"))))</f>
        <v>Mikro</v>
      </c>
      <c r="AW499" s="9">
        <f>IF(AV499="Mikro",Pieņēmumi!$BC$31*AT499*0.5,
IF(AV499="Mazs",Pieņēmumi!$BC$31*AT499,
IF(AV499="Vidējs",Pieņēmumi!$BC$32*AT499,
IF(AV499="Liels",Pieņēmumi!$BC$34*AT499,
0))))</f>
        <v>0.48241518829754126</v>
      </c>
      <c r="AX499" s="9">
        <f>IF(AV499="Mikro",Pieņēmumi!$BC$31*AT499*0.5,0)</f>
        <v>0.48241518829754126</v>
      </c>
      <c r="AY499">
        <v>0</v>
      </c>
      <c r="AZ499">
        <v>0</v>
      </c>
      <c r="BA499" s="2">
        <v>0</v>
      </c>
      <c r="BB499" s="6">
        <f>ROUNDUP(IF($A499=1,AY499/Pieņēmumi!$BN$39,IF($A499=2,AY499/Pieņēmumi!$BN$40,IF($A499=3,AY499/Pieņēmumi!$BN$41,AY499/Pieņēmumi!$BN$42))),$BB$10)</f>
        <v>0</v>
      </c>
      <c r="BC499" s="6">
        <f t="shared" si="362"/>
        <v>0</v>
      </c>
      <c r="BD499" s="6">
        <f>IF(AND(BC499&gt;=0,BC499&lt;Pieņēmumi!$BN$46),0,
IF(AND(BC499&gt;= Pieņēmumi!$BN$46,BC499&lt;Pieņēmumi!$BN$47), "Mikro",
IF(AND(BC499&gt;=Pieņēmumi!$BN$47,BC499&lt;Pieņēmumi!$BN$48), "Mazs",
IF(AND(BC499&gt;=Pieņēmumi!$BN$48,BC499&lt;Pieņēmumi!$BN$49), "Vidējs","Liels"))))</f>
        <v>0</v>
      </c>
      <c r="BE499" s="9">
        <f>IF(BD499="Mikro",Pieņēmumi!$BN$31*BB499*0.5,
IF(BD499="Mazs",Pieņēmumi!$BN$31*BB499,
IF(BD499="Vidējs",Pieņēmumi!$BN$32*BB499,
IF(BD499="Liels",Pieņēmumi!$BN$34*BB499,
0))))</f>
        <v>0</v>
      </c>
      <c r="BF499" s="9">
        <f>IF(BD499="Mikro",Pieņēmumi!$BN$31*BB499*0.5,0)</f>
        <v>0</v>
      </c>
      <c r="BG499">
        <v>0</v>
      </c>
      <c r="BH499">
        <v>0</v>
      </c>
      <c r="BI499" s="2">
        <v>0</v>
      </c>
      <c r="BJ499" s="6">
        <f>ROUNDUP(IF($A499=1,BG499/Pieņēmumi!$BY$39,IF($A499=2,BG499/Pieņēmumi!$BY$40,IF($A499=3,BG499/Pieņēmumi!$BY$41,BG499/Pieņēmumi!$BY$42))),$BJ$10)</f>
        <v>0</v>
      </c>
      <c r="BK499" s="6">
        <f t="shared" si="363"/>
        <v>0</v>
      </c>
      <c r="BL499" s="6">
        <f>IF(AND(BK499&gt;=0,BK499&lt;Pieņēmumi!$BY$46),0,
IF(AND(BK499&gt;= Pieņēmumi!$BY$46,BK499&lt;Pieņēmumi!$BY$47), "Mikro",
IF(AND(BK499&gt;=Pieņēmumi!$BY$47,BK499&lt;Pieņēmumi!$BY$48), "Mazs",
IF(AND(BK499&gt;=Pieņēmumi!$BY$48,BK499&lt;Pieņēmumi!$BY$49), "Vidējs","Liels"))))</f>
        <v>0</v>
      </c>
      <c r="BM499" s="9">
        <f>IF(BL499="Mikro",Pieņēmumi!$BY$31*BJ499*0.5,
IF(BL499="Mazs",Pieņēmumi!$BY$31*BJ499,
IF(BL499="Vidējs",Pieņēmumi!$BY$32*BJ499,
IF(BL499="Liels",Pieņēmumi!$BY$34*BJ499,
0))))</f>
        <v>0</v>
      </c>
      <c r="BN499" s="9">
        <f>IF(BL499="Mikro",Pieņēmumi!$BY$31*BJ499*0.5,0)</f>
        <v>0</v>
      </c>
      <c r="BO499">
        <v>0</v>
      </c>
      <c r="BP499">
        <v>0</v>
      </c>
      <c r="BQ499" s="2">
        <v>0</v>
      </c>
      <c r="BR499" s="6">
        <f>ROUNDUP(IF($A499=1,BO499/Pieņēmumi!$CJ$39,IF($A499=2,BO499/Pieņēmumi!$CJ$40,IF($A499=3,BO499/Pieņēmumi!$CJ$41,BO499/Pieņēmumi!$CJ$42))),$BR$10)</f>
        <v>0</v>
      </c>
      <c r="BS499" s="6">
        <f t="shared" si="364"/>
        <v>0</v>
      </c>
      <c r="BT499" s="6">
        <f>IF(AND(BS499&gt;=0,BS499&lt;Pieņēmumi!$CJ$46),0,
IF(AND(BS499&gt;= Pieņēmumi!$CJ$46,BS499&lt;Pieņēmumi!$CJ$47), "Mikro",
IF(AND(BS499&gt;=Pieņēmumi!$CJ$47,BS499&lt;Pieņēmumi!$CJ$48), "Mazs",
IF(AND(BS499&gt;=Pieņēmumi!$CJ$48,BS499&lt;Pieņēmumi!$CJ$49), "Vidējs","Liels"))))</f>
        <v>0</v>
      </c>
      <c r="BU499" s="9">
        <f>IF(BT499="Mikro",Pieņēmumi!$CJ$31*BR499*0.5,
IF(BT499="Mazs",Pieņēmumi!$CJ$31*BR499,
IF(BT499="Vidējs",Pieņēmumi!$CJ$32*BR499,
IF(BT499="Liels",Pieņēmumi!$CJ$34*BR499,
0))))</f>
        <v>0</v>
      </c>
      <c r="BV499" s="9">
        <f>IF(BT499="Mikro",Pieņēmumi!$CJ$31*BR499*0.5,0)</f>
        <v>0</v>
      </c>
      <c r="BW499">
        <v>0</v>
      </c>
      <c r="BX499">
        <v>0</v>
      </c>
      <c r="BY499" s="2">
        <v>0</v>
      </c>
      <c r="BZ499" s="6">
        <f>ROUNDUP(IF($A499=1,BW499/Pieņēmumi!$CU$42,IF($A499=2,BW499/Pieņēmumi!$CU$43,IF($A499=3,BW499/Pieņēmumi!$CU$44,BW499/Pieņēmumi!$CU$45))),$CH$10)</f>
        <v>0</v>
      </c>
      <c r="CA499" s="6">
        <f t="shared" si="365"/>
        <v>0</v>
      </c>
      <c r="CB499" s="6">
        <f>IF(AND(CA499&gt;=0,CA499&lt;Pieņēmumi!$CU$49),0,
IF(AND(CA499&gt;=Pieņēmumi!$CU$49,CA499&lt;Pieņēmumi!$CU$50),"Mazs",
IF(AND(CA499&gt;=Pieņēmumi!$CU$50,CA499&lt;Pieņēmumi!$CU$51),"Vidējs","Liels")))</f>
        <v>0</v>
      </c>
      <c r="CC499" s="9">
        <f>IF(CB499="Mazs",Pieņēmumi!$CU$34*BZ499,IF(CB499="Vidējs",Pieņēmumi!$CU$35*BZ499,IF(CB499="Liels",Pieņēmumi!$CU$37*BZ499,0)))</f>
        <v>0</v>
      </c>
      <c r="CD499" s="9">
        <f>IF(CB499="Mazs",(Pieņēmumi!$CU$35-Pieņēmumi!$CU$34)*BZ499,0)</f>
        <v>0</v>
      </c>
      <c r="CE499">
        <v>0</v>
      </c>
      <c r="CF499">
        <v>0</v>
      </c>
      <c r="CG499" s="2">
        <v>0</v>
      </c>
      <c r="CH499" s="6">
        <f>ROUNDUP(IF($A499=1,CE499/Pieņēmumi!$DE$42,IF($A499=2,CE499/Pieņēmumi!$DE$43,IF($A499=3,CE499/Pieņēmumi!$DE$44,CE499/Pieņēmumi!$DE$45))),$CH$10)</f>
        <v>0</v>
      </c>
      <c r="CI499" s="6">
        <f t="shared" si="366"/>
        <v>0</v>
      </c>
      <c r="CJ499" s="6">
        <f>IF(AND(CI499&gt;=0,CI499&lt;Pieņēmumi!$DE$49),0,
IF(AND(CI499&gt;=Pieņēmumi!$DE$49,CI499&lt;Pieņēmumi!$DE$50),"Mazs",
IF(AND(CI499&gt;=Pieņēmumi!$DE$50,CI499&lt;Pieņēmumi!$DE$51),"Vidējs","Liels")))</f>
        <v>0</v>
      </c>
      <c r="CK499" s="9">
        <f>IF(CJ499="Mazs",Pieņēmumi!$DE$34*CH499,IF(CJ499="Vidējs",Pieņēmumi!$DE$35*CH499,IF(CJ499="Liels",Pieņēmumi!$DE$37*CH499,0)))</f>
        <v>0</v>
      </c>
      <c r="CL499" s="9">
        <f>IF(CJ499="Mazs",(Pieņēmumi!$DE$35-Pieņēmumi!$DE$34)*CH499,0)</f>
        <v>0</v>
      </c>
      <c r="CM499">
        <v>0</v>
      </c>
      <c r="CN499">
        <v>0</v>
      </c>
      <c r="CO499" s="2">
        <v>0</v>
      </c>
      <c r="CP499" s="6">
        <f>ROUNDUP(IF($A499=1,CM499/Pieņēmumi!$DO$42,IF($A499=2,CM499/Pieņēmumi!$DO$43,IF($A499=3,CM499/Pieņēmumi!$DO$44,CM499/Pieņēmumi!$DO$45))),$CP$10)</f>
        <v>0</v>
      </c>
      <c r="CQ499" s="6">
        <f t="shared" si="367"/>
        <v>0</v>
      </c>
      <c r="CR499" s="6">
        <f>IF(AND(CQ499&gt;=0,CQ499&lt;Pieņēmumi!$DO$49),0,
IF(AND(CQ499&gt;=Pieņēmumi!$DO$49,CQ499&lt;Pieņēmumi!$DO$50),"Mazs",
IF(AND(CQ499&gt;=Pieņēmumi!$DO$50,CQ499&lt;Pieņēmumi!$DO$51),"Vidējs","Liels")))</f>
        <v>0</v>
      </c>
      <c r="CS499" s="9">
        <f>IF(CR499="Mazs",Pieņēmumi!$DO$34*CP499,IF(CR499="Vidējs",Pieņēmumi!$DO$35*CP499,IF(CR499="Liels",Pieņēmumi!$DO$37*CP499,0)))</f>
        <v>0</v>
      </c>
      <c r="CT499" s="9">
        <f>IF(CR499="Mazs",(Pieņēmumi!$DO$35-Pieņēmumi!$DO$34)*CP499,0)</f>
        <v>0</v>
      </c>
      <c r="CU499" s="6">
        <f t="shared" si="368"/>
        <v>28</v>
      </c>
      <c r="CV499" s="6">
        <f t="shared" si="369"/>
        <v>6</v>
      </c>
      <c r="CW499" s="2">
        <f t="shared" si="370"/>
        <v>4.666666666666667</v>
      </c>
      <c r="CX499" t="str">
        <f t="shared" si="371"/>
        <v>Mazā</v>
      </c>
    </row>
    <row r="500" spans="1:102" x14ac:dyDescent="0.25">
      <c r="A500" s="5">
        <v>2</v>
      </c>
      <c r="B500" s="23">
        <v>0.15144949714779155</v>
      </c>
      <c r="C500">
        <v>78</v>
      </c>
      <c r="D500">
        <v>3</v>
      </c>
      <c r="E500" s="2">
        <f t="shared" si="376"/>
        <v>26</v>
      </c>
      <c r="F500" s="6">
        <f>ROUNDUP(IF($A500=1,C500/Pieņēmumi!$B$39,IF($A500=2,C500/Pieņēmumi!$B$40,IF($A500=3,C500/Pieņēmumi!$B$41,C500/Pieņēmumi!$B$42))),$F$10)</f>
        <v>4</v>
      </c>
      <c r="G500" s="6">
        <f t="shared" si="355"/>
        <v>19.5</v>
      </c>
      <c r="H500" s="6" t="str">
        <f>IF(AND(G500&gt;=0,G500&lt;Pieņēmumi!$B$46),0,
IF(AND(G500&gt;= Pieņēmumi!$B$46,G500&lt;Pieņēmumi!$B$47), "Mikro",
IF(AND(G500&gt;=Pieņēmumi!$B$47,G500&lt;Pieņēmumi!$B$48), "Mazs",
IF(AND(G500&gt;=Pieņēmumi!$B$48,G500&lt;Pieņēmumi!$B$49), "Vidējs","Liels"))))</f>
        <v>Vidējs</v>
      </c>
      <c r="I500" s="9">
        <f>IF(H500="Mikro",Pieņēmumi!$B$31*F500*0.5,
IF(H500="Mazs",Pieņēmumi!$B$31*F500,
IF(H500="Vidējs",Pieņēmumi!$B$32*F500,
IF(H500="Liels",Pieņēmumi!$B$34*F500,
0))))</f>
        <v>3.229974160206718</v>
      </c>
      <c r="J500" s="9">
        <f>IF(H500="Mikro",Pieņēmumi!$B$31*F500*0.5,0)</f>
        <v>0</v>
      </c>
      <c r="K500">
        <v>66</v>
      </c>
      <c r="L500">
        <v>3</v>
      </c>
      <c r="M500" s="2">
        <f t="shared" si="380"/>
        <v>22</v>
      </c>
      <c r="N500" s="6">
        <f>ROUNDUP(IF($A500=1,K500/Pieņēmumi!$L$39,IF($A500=2,K500/Pieņēmumi!$L$40,IF($A500=3,K500/Pieņēmumi!$L$41,K500/Pieņēmumi!$L$42))),$N$10)</f>
        <v>4</v>
      </c>
      <c r="O500" s="6">
        <f t="shared" si="356"/>
        <v>16.5</v>
      </c>
      <c r="P500" s="6" t="str">
        <f>IF(AND(O500&gt;=0,O500&lt;Pieņēmumi!$L$46),0,
IF(AND(O500&gt;= Pieņēmumi!$L$46,O500&lt;Pieņēmumi!$L$47), "Mikro",
IF(AND(O500&gt;=Pieņēmumi!$L$47,O500&lt;Pieņēmumi!$L$48), "Mazs",
IF(AND(O500&gt;=Pieņēmumi!$L$48,O500&lt;Pieņēmumi!$L$49), "Vidējs","Liels"))))</f>
        <v>Vidējs</v>
      </c>
      <c r="Q500" s="9">
        <f>IF(P500="Mikro",Pieņēmumi!$L$31*N500*0.5,
IF(P500="Mazs",Pieņēmumi!$L$31*N500,
IF(P500="Vidējs",Pieņēmumi!$L$32*N500,
IF(P500="Liels",Pieņēmumi!$L$34*N500,
0))))</f>
        <v>3.3591731266149876</v>
      </c>
      <c r="R500" s="9">
        <f>IF(P500="Mikro",Pieņēmumi!$L$31*N500*0.5,0)</f>
        <v>0</v>
      </c>
      <c r="S500">
        <v>50</v>
      </c>
      <c r="T500">
        <v>3</v>
      </c>
      <c r="U500" s="2">
        <f t="shared" si="377"/>
        <v>16.666666666666668</v>
      </c>
      <c r="V500" s="6">
        <f>ROUNDUP(IF($A500=1,S500/Pieņēmumi!$V$39,IF($A500=2,S500/Pieņēmumi!$V$40,IF($A500=3,S500/Pieņēmumi!$V$41,S500/Pieņēmumi!$V$42))),$V$10)</f>
        <v>3</v>
      </c>
      <c r="W500" s="6">
        <f t="shared" si="357"/>
        <v>16.666666666666668</v>
      </c>
      <c r="X500" s="6" t="str">
        <f>IF(AND(W500&gt;=0,W500&lt;Pieņēmumi!$V$46),0,
IF(AND(W500&gt;= Pieņēmumi!$V$46,W500&lt;Pieņēmumi!$V$47), "Mikro",
IF(AND(W500&gt;=Pieņēmumi!$V$47,W500&lt;Pieņēmumi!$V$48), "Mazs",
IF(AND(W500&gt;=Pieņēmumi!$V$48,W500&lt;Pieņēmumi!$V$49), "Vidējs","Liels"))))</f>
        <v>Vidējs</v>
      </c>
      <c r="Y500" s="9">
        <f>IF(X500="Mikro",Pieņēmumi!$V$31*V500*0.5,
IF(X500="Mazs",Pieņēmumi!$V$31*V500,
IF(X500="Vidējs",Pieņēmumi!$V$32*V500,
IF(X500="Liels",Pieņēmumi!$V$34*V500,
0))))</f>
        <v>2.6162790697674421</v>
      </c>
      <c r="Z500" s="9">
        <f>IF(X500="Mikro",Pieņēmumi!$V$31*V500*0.5,0)</f>
        <v>0</v>
      </c>
      <c r="AA500">
        <v>45</v>
      </c>
      <c r="AB500">
        <v>2</v>
      </c>
      <c r="AC500" s="2">
        <f t="shared" si="378"/>
        <v>22.5</v>
      </c>
      <c r="AD500" s="6">
        <f>ROUNDUP(IF($A500=1,AA500/Pieņēmumi!$AF$39,IF($A500=2,AA500/Pieņēmumi!$AF$40,IF($A500=3,AA500/Pieņēmumi!$AF$41,AA500/Pieņēmumi!$AF$42))),$AD$10)</f>
        <v>3</v>
      </c>
      <c r="AE500" s="6">
        <f t="shared" si="359"/>
        <v>15</v>
      </c>
      <c r="AF500" s="6" t="str">
        <f>IF(AND(AE500&gt;=0,AE500&lt;Pieņēmumi!$AF$46),0,
IF(AND(AE500&gt;= Pieņēmumi!$AF$46,AE500&lt;Pieņēmumi!$AF$47), "Mikro",
IF(AND(AE500&gt;=Pieņēmumi!$AF$47,AE500&lt;Pieņēmumi!$AF$48), "Mazs",
IF(AND(AE500&gt;=Pieņēmumi!$AF$48,AE500&lt;Pieņēmumi!$AF$49), "Vidējs","Liels"))))</f>
        <v>Vidējs</v>
      </c>
      <c r="AG500" s="9">
        <f>IF(AF500="Mikro",Pieņēmumi!$AF$31*AD500*0.5,
IF(AF500="Mazs",Pieņēmumi!$AF$31*AD500,
IF(AF500="Vidējs",Pieņēmumi!$AF$32*AD500,
IF(AF500="Liels",Pieņēmumi!$AF$34*AD500,
0))))</f>
        <v>3.1007751937984498</v>
      </c>
      <c r="AH500" s="9">
        <f>IF(AF500="Mikro",Pieņēmumi!$AF$31*AD500*0.5,0)</f>
        <v>0</v>
      </c>
      <c r="AI500">
        <v>45</v>
      </c>
      <c r="AJ500">
        <v>2</v>
      </c>
      <c r="AK500" s="2">
        <f t="shared" si="379"/>
        <v>22.5</v>
      </c>
      <c r="AL500" s="6">
        <f>ROUNDUP(IF($A500=1,AI500/Pieņēmumi!$AR$39,IF($A500=2,AI500/Pieņēmumi!$AR$40,IF($A500=3,AI500/Pieņēmumi!$AR$41,AI500/Pieņēmumi!$AR$42))),$AL$10)</f>
        <v>2</v>
      </c>
      <c r="AM500" s="6">
        <f t="shared" si="360"/>
        <v>22.5</v>
      </c>
      <c r="AN500" s="6" t="str">
        <f>IF(AND(AM500&gt;=0,AM500&lt;Pieņēmumi!$AR$46),0,
IF(AND(AM500&gt;= Pieņēmumi!$AR$46,AM500&lt;Pieņēmumi!$AR$47), "Mikro",
IF(AND(AM500&gt;=Pieņēmumi!$AR$47,AM500&lt;Pieņēmumi!$AR$48), "Mazs",
IF(AND(AM500&gt;=Pieņēmumi!$AR$48,AM500&lt;Pieņēmumi!$AR$49), "Vidējs","Liels"))))</f>
        <v>Liels</v>
      </c>
      <c r="AO500" s="9">
        <f>IF(AN500="Mikro",Pieņēmumi!$AR$31*AL500*0.5,
IF(AN500="Mazs",Pieņēmumi!$AR$31*AL500,
IF(AN500="Vidējs",Pieņēmumi!$AR$32*AL500,
IF(AN500="Liels",Pieņēmumi!$AR$34*AL500,
0))))</f>
        <v>2.7417027417027415</v>
      </c>
      <c r="AP500" s="9">
        <f>IF(AN500="Mikro",Pieņēmumi!$AR$31*AL500*0.5,0)</f>
        <v>0</v>
      </c>
      <c r="AQ500">
        <v>67</v>
      </c>
      <c r="AR500">
        <v>3</v>
      </c>
      <c r="AS500" s="2">
        <f t="shared" si="381"/>
        <v>22.333333333333332</v>
      </c>
      <c r="AT500" s="6">
        <f>ROUNDUP(IF($A500=1,AQ500/Pieņēmumi!$BC$39,IF($A500=2,AQ500/Pieņēmumi!$BC$40,IF($A500=3,AQ500/Pieņēmumi!$BC$41,AQ500/Pieņēmumi!$BC$42))),$AT$10)</f>
        <v>3</v>
      </c>
      <c r="AU500" s="6">
        <f t="shared" si="361"/>
        <v>22.333333333333332</v>
      </c>
      <c r="AV500" s="6" t="str">
        <f>IF(AND(AU500&gt;=0,AU500&lt;Pieņēmumi!$BC$46),0,
IF(AND(AU500&gt;= Pieņēmumi!$BC$46,AU500&lt;Pieņēmumi!$BC$47), "Mikro",
IF(AND(AU500&gt;=Pieņēmumi!$BC$47,AU500&lt;Pieņēmumi!$BC$48), "Mazs",
IF(AND(AU500&gt;=Pieņēmumi!$BC$48,AU500&lt;Pieņēmumi!$BC$49), "Vidējs","Liels"))))</f>
        <v>Liels</v>
      </c>
      <c r="AW500" s="9">
        <f>IF(AV500="Mikro",Pieņēmumi!$BC$31*AT500*0.5,
IF(AV500="Mazs",Pieņēmumi!$BC$31*AT500,
IF(AV500="Vidējs",Pieņēmumi!$BC$32*AT500,
IF(AV500="Liels",Pieņēmumi!$BC$34*AT500,
0))))</f>
        <v>4.545454545454545</v>
      </c>
      <c r="AX500" s="9">
        <f>IF(AV500="Mikro",Pieņēmumi!$BC$31*AT500*0.5,0)</f>
        <v>0</v>
      </c>
      <c r="AY500">
        <v>61</v>
      </c>
      <c r="AZ500">
        <v>3</v>
      </c>
      <c r="BA500" s="2">
        <f>AY500/AZ500</f>
        <v>20.333333333333332</v>
      </c>
      <c r="BB500" s="6">
        <f>ROUNDUP(IF($A500=1,AY500/Pieņēmumi!$BN$39,IF($A500=2,AY500/Pieņēmumi!$BN$40,IF($A500=3,AY500/Pieņēmumi!$BN$41,AY500/Pieņēmumi!$BN$42))),$BB$10)</f>
        <v>3</v>
      </c>
      <c r="BC500" s="6">
        <f t="shared" si="362"/>
        <v>20.333333333333332</v>
      </c>
      <c r="BD500" s="6" t="str">
        <f>IF(AND(BC500&gt;=0,BC500&lt;Pieņēmumi!$BN$46),0,
IF(AND(BC500&gt;= Pieņēmumi!$BN$46,BC500&lt;Pieņēmumi!$BN$47), "Mikro",
IF(AND(BC500&gt;=Pieņēmumi!$BN$47,BC500&lt;Pieņēmumi!$BN$48), "Mazs",
IF(AND(BC500&gt;=Pieņēmumi!$BN$48,BC500&lt;Pieņēmumi!$BN$49), "Vidējs","Liels"))))</f>
        <v>Vidējs</v>
      </c>
      <c r="BE500" s="9">
        <f>IF(BD500="Mikro",Pieņēmumi!$BN$31*BB500*0.5,
IF(BD500="Mazs",Pieņēmumi!$BN$31*BB500,
IF(BD500="Vidējs",Pieņēmumi!$BN$32*BB500,
IF(BD500="Liels",Pieņēmumi!$BN$34*BB500,
0))))</f>
        <v>3.6821705426356592</v>
      </c>
      <c r="BF500" s="9">
        <f>IF(BD500="Mikro",Pieņēmumi!$BN$31*BB500*0.5,0)</f>
        <v>0</v>
      </c>
      <c r="BG500">
        <v>69</v>
      </c>
      <c r="BH500">
        <v>3</v>
      </c>
      <c r="BI500" s="2">
        <f>BG500/BH500</f>
        <v>23</v>
      </c>
      <c r="BJ500" s="6">
        <f>ROUNDUP(IF($A500=1,BG500/Pieņēmumi!$BY$39,IF($A500=2,BG500/Pieņēmumi!$BY$40,IF($A500=3,BG500/Pieņēmumi!$BY$41,BG500/Pieņēmumi!$BY$42))),$BJ$10)</f>
        <v>3</v>
      </c>
      <c r="BK500" s="6">
        <f t="shared" si="363"/>
        <v>23</v>
      </c>
      <c r="BL500" s="6" t="str">
        <f>IF(AND(BK500&gt;=0,BK500&lt;Pieņēmumi!$BY$46),0,
IF(AND(BK500&gt;= Pieņēmumi!$BY$46,BK500&lt;Pieņēmumi!$BY$47), "Mikro",
IF(AND(BK500&gt;=Pieņēmumi!$BY$47,BK500&lt;Pieņēmumi!$BY$48), "Mazs",
IF(AND(BK500&gt;=Pieņēmumi!$BY$48,BK500&lt;Pieņēmumi!$BY$49), "Vidējs","Liels"))))</f>
        <v>Liels</v>
      </c>
      <c r="BM500" s="9">
        <f>IF(BL500="Mikro",Pieņēmumi!$BY$31*BJ500*0.5,
IF(BL500="Mazs",Pieņēmumi!$BY$31*BJ500,
IF(BL500="Vidējs",Pieņēmumi!$BY$32*BJ500,
IF(BL500="Liels",Pieņēmumi!$BY$34*BJ500,
0))))</f>
        <v>4.9783549783549779</v>
      </c>
      <c r="BN500" s="9">
        <f>IF(BL500="Mikro",Pieņēmumi!$BY$31*BJ500*0.5,0)</f>
        <v>0</v>
      </c>
      <c r="BO500">
        <v>71</v>
      </c>
      <c r="BP500">
        <v>3</v>
      </c>
      <c r="BQ500" s="2">
        <f>BO500/BP500</f>
        <v>23.666666666666668</v>
      </c>
      <c r="BR500" s="6">
        <f>ROUNDUP(IF($A500=1,BO500/Pieņēmumi!$CJ$39,IF($A500=2,BO500/Pieņēmumi!$CJ$40,IF($A500=3,BO500/Pieņēmumi!$CJ$41,BO500/Pieņēmumi!$CJ$42))),$BR$10)</f>
        <v>3</v>
      </c>
      <c r="BS500" s="6">
        <f t="shared" si="364"/>
        <v>23.666666666666668</v>
      </c>
      <c r="BT500" s="6" t="str">
        <f>IF(AND(BS500&gt;=0,BS500&lt;Pieņēmumi!$CJ$46),0,
IF(AND(BS500&gt;= Pieņēmumi!$CJ$46,BS500&lt;Pieņēmumi!$CJ$47), "Mikro",
IF(AND(BS500&gt;=Pieņēmumi!$CJ$47,BS500&lt;Pieņēmumi!$CJ$48), "Mazs",
IF(AND(BS500&gt;=Pieņēmumi!$CJ$48,BS500&lt;Pieņēmumi!$CJ$49), "Vidējs","Liels"))))</f>
        <v>Liels</v>
      </c>
      <c r="BU500" s="9">
        <f>IF(BT500="Mikro",Pieņēmumi!$CJ$31*BR500*0.5,
IF(BT500="Mazs",Pieņēmumi!$CJ$31*BR500,
IF(BT500="Vidējs",Pieņēmumi!$CJ$32*BR500,
IF(BT500="Liels",Pieņēmumi!$CJ$34*BR500,
0))))</f>
        <v>5.0865800865800868</v>
      </c>
      <c r="BV500" s="9">
        <f>IF(BT500="Mikro",Pieņēmumi!$CJ$31*BR500*0.5,0)</f>
        <v>0</v>
      </c>
      <c r="BW500">
        <v>66</v>
      </c>
      <c r="BX500">
        <v>3</v>
      </c>
      <c r="BY500" s="2">
        <f>BW500/BX500</f>
        <v>22</v>
      </c>
      <c r="BZ500" s="6">
        <f>ROUNDUP(IF($A500=1,BW500/Pieņēmumi!$CU$42,IF($A500=2,BW500/Pieņēmumi!$CU$43,IF($A500=3,BW500/Pieņēmumi!$CU$44,BW500/Pieņēmumi!$CU$45))),$CH$10)</f>
        <v>3</v>
      </c>
      <c r="CA500" s="6">
        <f t="shared" si="365"/>
        <v>22</v>
      </c>
      <c r="CB500" s="6" t="str">
        <f>IF(AND(CA500&gt;=0,CA500&lt;Pieņēmumi!$CU$49),0,
IF(AND(CA500&gt;=Pieņēmumi!$CU$49,CA500&lt;Pieņēmumi!$CU$50),"Mazs",
IF(AND(CA500&gt;=Pieņēmumi!$CU$50,CA500&lt;Pieņēmumi!$CU$51),"Vidējs","Liels")))</f>
        <v>Liels</v>
      </c>
      <c r="CC500" s="9">
        <f>IF(CB500="Mazs",Pieņēmumi!$CU$34*BZ500,IF(CB500="Vidējs",Pieņēmumi!$CU$35*BZ500,IF(CB500="Liels",Pieņēmumi!$CU$37*BZ500,0)))</f>
        <v>5.3030303030303028</v>
      </c>
      <c r="CD500" s="9">
        <f>IF(CB500="Mazs",(Pieņēmumi!$CU$35-Pieņēmumi!$CU$34)*BZ500,0)</f>
        <v>0</v>
      </c>
      <c r="CE500">
        <v>24</v>
      </c>
      <c r="CF500">
        <v>2</v>
      </c>
      <c r="CG500" s="2">
        <f>CE500/CF500</f>
        <v>12</v>
      </c>
      <c r="CH500" s="6">
        <f>ROUNDUP(IF($A500=1,CE500/Pieņēmumi!$DE$42,IF($A500=2,CE500/Pieņēmumi!$DE$43,IF($A500=3,CE500/Pieņēmumi!$DE$44,CE500/Pieņēmumi!$DE$45))),$CH$10)</f>
        <v>1</v>
      </c>
      <c r="CI500" s="6">
        <f t="shared" si="366"/>
        <v>24</v>
      </c>
      <c r="CJ500" s="6" t="str">
        <f>IF(AND(CI500&gt;=0,CI500&lt;Pieņēmumi!$DE$49),0,
IF(AND(CI500&gt;=Pieņēmumi!$DE$49,CI500&lt;Pieņēmumi!$DE$50),"Mazs",
IF(AND(CI500&gt;=Pieņēmumi!$DE$50,CI500&lt;Pieņēmumi!$DE$51),"Vidējs","Liels")))</f>
        <v>Liels</v>
      </c>
      <c r="CK500" s="9">
        <f>IF(CJ500="Mazs",Pieņēmumi!$DE$34*CH500,IF(CJ500="Vidējs",Pieņēmumi!$DE$35*CH500,IF(CJ500="Liels",Pieņēmumi!$DE$37*CH500,0)))</f>
        <v>1.7676767676767675</v>
      </c>
      <c r="CL500" s="9">
        <f>IF(CJ500="Mazs",(Pieņēmumi!$DE$35-Pieņēmumi!$DE$34)*CH500,0)</f>
        <v>0</v>
      </c>
      <c r="CM500">
        <v>37</v>
      </c>
      <c r="CN500">
        <v>2</v>
      </c>
      <c r="CO500" s="2">
        <f>CM500/CN500</f>
        <v>18.5</v>
      </c>
      <c r="CP500" s="6">
        <f>ROUNDUP(IF($A500=1,CM500/Pieņēmumi!$DO$42,IF($A500=2,CM500/Pieņēmumi!$DO$43,IF($A500=3,CM500/Pieņēmumi!$DO$44,CM500/Pieņēmumi!$DO$45))),$CP$10)</f>
        <v>2</v>
      </c>
      <c r="CQ500" s="6">
        <f t="shared" si="367"/>
        <v>18.5</v>
      </c>
      <c r="CR500" s="6" t="str">
        <f>IF(AND(CQ500&gt;=0,CQ500&lt;Pieņēmumi!$DO$49),0,
IF(AND(CQ500&gt;=Pieņēmumi!$DO$49,CQ500&lt;Pieņēmumi!$DO$50),"Mazs",
IF(AND(CQ500&gt;=Pieņēmumi!$DO$50,CQ500&lt;Pieņēmumi!$DO$51),"Vidējs","Liels")))</f>
        <v>Vidējs</v>
      </c>
      <c r="CS500" s="9">
        <f>IF(CR500="Mazs",Pieņēmumi!$DO$34*CP500,IF(CR500="Vidējs",Pieņēmumi!$DO$35*CP500,IF(CR500="Liels",Pieņēmumi!$DO$37*CP500,0)))</f>
        <v>2.7777777777777781</v>
      </c>
      <c r="CT500" s="9">
        <f>IF(CR500="Mazs",(Pieņēmumi!$DO$35-Pieņēmumi!$DO$34)*CP500,0)</f>
        <v>0</v>
      </c>
      <c r="CU500" s="6">
        <f t="shared" si="368"/>
        <v>679</v>
      </c>
      <c r="CV500" s="6">
        <f t="shared" si="369"/>
        <v>32</v>
      </c>
      <c r="CW500" s="2">
        <f t="shared" si="370"/>
        <v>21.21875</v>
      </c>
      <c r="CX500" t="str">
        <f t="shared" si="371"/>
        <v>Lielā</v>
      </c>
    </row>
    <row r="501" spans="1:102" x14ac:dyDescent="0.25">
      <c r="A501" s="5">
        <v>1</v>
      </c>
      <c r="B501" s="23">
        <v>0.15034872991905157</v>
      </c>
      <c r="C501">
        <v>41</v>
      </c>
      <c r="D501">
        <v>2</v>
      </c>
      <c r="E501" s="2">
        <f t="shared" si="376"/>
        <v>20.5</v>
      </c>
      <c r="F501" s="6">
        <f>ROUNDUP(IF($A501=1,C501/Pieņēmumi!$B$39,IF($A501=2,C501/Pieņēmumi!$B$40,IF($A501=3,C501/Pieņēmumi!$B$41,C501/Pieņēmumi!$B$42))),$F$10)</f>
        <v>3</v>
      </c>
      <c r="G501" s="6">
        <f t="shared" si="355"/>
        <v>13.666666666666666</v>
      </c>
      <c r="H501" s="6" t="str">
        <f>IF(AND(G501&gt;=0,G501&lt;Pieņēmumi!$B$46),0,
IF(AND(G501&gt;= Pieņēmumi!$B$46,G501&lt;Pieņēmumi!$B$47), "Mikro",
IF(AND(G501&gt;=Pieņēmumi!$B$47,G501&lt;Pieņēmumi!$B$48), "Mazs",
IF(AND(G501&gt;=Pieņēmumi!$B$48,G501&lt;Pieņēmumi!$B$49), "Vidējs","Liels"))))</f>
        <v>Vidējs</v>
      </c>
      <c r="I501" s="9">
        <f>IF(H501="Mikro",Pieņēmumi!$B$31*F501*0.5,
IF(H501="Mazs",Pieņēmumi!$B$31*F501,
IF(H501="Vidējs",Pieņēmumi!$B$32*F501,
IF(H501="Liels",Pieņēmumi!$B$34*F501,
0))))</f>
        <v>2.4224806201550386</v>
      </c>
      <c r="J501" s="9">
        <f>IF(H501="Mikro",Pieņēmumi!$B$31*F501*0.5,0)</f>
        <v>0</v>
      </c>
      <c r="K501">
        <v>41</v>
      </c>
      <c r="L501">
        <v>2</v>
      </c>
      <c r="M501" s="2">
        <f t="shared" si="380"/>
        <v>20.5</v>
      </c>
      <c r="N501" s="6">
        <f>ROUNDUP(IF($A501=1,K501/Pieņēmumi!$L$39,IF($A501=2,K501/Pieņēmumi!$L$40,IF($A501=3,K501/Pieņēmumi!$L$41,K501/Pieņēmumi!$L$42))),$N$10)</f>
        <v>3</v>
      </c>
      <c r="O501" s="6">
        <f t="shared" si="356"/>
        <v>13.666666666666666</v>
      </c>
      <c r="P501" s="6" t="str">
        <f>IF(AND(O501&gt;=0,O501&lt;Pieņēmumi!$L$46),0,
IF(AND(O501&gt;= Pieņēmumi!$L$46,O501&lt;Pieņēmumi!$L$47), "Mikro",
IF(AND(O501&gt;=Pieņēmumi!$L$47,O501&lt;Pieņēmumi!$L$48), "Mazs",
IF(AND(O501&gt;=Pieņēmumi!$L$48,O501&lt;Pieņēmumi!$L$49), "Vidējs","Liels"))))</f>
        <v>Vidējs</v>
      </c>
      <c r="Q501" s="9">
        <f>IF(P501="Mikro",Pieņēmumi!$L$31*N501*0.5,
IF(P501="Mazs",Pieņēmumi!$L$31*N501,
IF(P501="Vidējs",Pieņēmumi!$L$32*N501,
IF(P501="Liels",Pieņēmumi!$L$34*N501,
0))))</f>
        <v>2.5193798449612408</v>
      </c>
      <c r="R501" s="9">
        <f>IF(P501="Mikro",Pieņēmumi!$L$31*N501*0.5,0)</f>
        <v>0</v>
      </c>
      <c r="S501">
        <v>42</v>
      </c>
      <c r="T501">
        <v>2</v>
      </c>
      <c r="U501" s="2">
        <f t="shared" si="377"/>
        <v>21</v>
      </c>
      <c r="V501" s="6">
        <f>ROUNDUP(IF($A501=1,S501/Pieņēmumi!$V$39,IF($A501=2,S501/Pieņēmumi!$V$40,IF($A501=3,S501/Pieņēmumi!$V$41,S501/Pieņēmumi!$V$42))),$V$10)</f>
        <v>3</v>
      </c>
      <c r="W501" s="6">
        <f t="shared" si="357"/>
        <v>14</v>
      </c>
      <c r="X501" s="6" t="str">
        <f>IF(AND(W501&gt;=0,W501&lt;Pieņēmumi!$V$46),0,
IF(AND(W501&gt;= Pieņēmumi!$V$46,W501&lt;Pieņēmumi!$V$47), "Mikro",
IF(AND(W501&gt;=Pieņēmumi!$V$47,W501&lt;Pieņēmumi!$V$48), "Mazs",
IF(AND(W501&gt;=Pieņēmumi!$V$48,W501&lt;Pieņēmumi!$V$49), "Vidējs","Liels"))))</f>
        <v>Vidējs</v>
      </c>
      <c r="Y501" s="9">
        <f>IF(X501="Mikro",Pieņēmumi!$V$31*V501*0.5,
IF(X501="Mazs",Pieņēmumi!$V$31*V501,
IF(X501="Vidējs",Pieņēmumi!$V$32*V501,
IF(X501="Liels",Pieņēmumi!$V$34*V501,
0))))</f>
        <v>2.6162790697674421</v>
      </c>
      <c r="Z501" s="9">
        <f>IF(X501="Mikro",Pieņēmumi!$V$31*V501*0.5,0)</f>
        <v>0</v>
      </c>
      <c r="AA501">
        <v>39</v>
      </c>
      <c r="AB501">
        <v>2</v>
      </c>
      <c r="AC501" s="2">
        <f t="shared" si="378"/>
        <v>19.5</v>
      </c>
      <c r="AD501" s="6">
        <f>ROUNDUP(IF($A501=1,AA501/Pieņēmumi!$AF$39,IF($A501=2,AA501/Pieņēmumi!$AF$40,IF($A501=3,AA501/Pieņēmumi!$AF$41,AA501/Pieņēmumi!$AF$42))),$AD$10)</f>
        <v>2</v>
      </c>
      <c r="AE501" s="6">
        <f t="shared" si="359"/>
        <v>19.5</v>
      </c>
      <c r="AF501" s="6" t="str">
        <f>IF(AND(AE501&gt;=0,AE501&lt;Pieņēmumi!$AF$46),0,
IF(AND(AE501&gt;= Pieņēmumi!$AF$46,AE501&lt;Pieņēmumi!$AF$47), "Mikro",
IF(AND(AE501&gt;=Pieņēmumi!$AF$47,AE501&lt;Pieņēmumi!$AF$48), "Mazs",
IF(AND(AE501&gt;=Pieņēmumi!$AF$48,AE501&lt;Pieņēmumi!$AF$49), "Vidējs","Liels"))))</f>
        <v>Vidējs</v>
      </c>
      <c r="AG501" s="9">
        <f>IF(AF501="Mikro",Pieņēmumi!$AF$31*AD501*0.5,
IF(AF501="Mazs",Pieņēmumi!$AF$31*AD501,
IF(AF501="Vidējs",Pieņēmumi!$AF$32*AD501,
IF(AF501="Liels",Pieņēmumi!$AF$34*AD501,
0))))</f>
        <v>2.0671834625323</v>
      </c>
      <c r="AH501" s="9">
        <f>IF(AF501="Mikro",Pieņēmumi!$AF$31*AD501*0.5,0)</f>
        <v>0</v>
      </c>
      <c r="AI501">
        <v>38</v>
      </c>
      <c r="AJ501">
        <v>2</v>
      </c>
      <c r="AK501" s="2">
        <f t="shared" si="379"/>
        <v>19</v>
      </c>
      <c r="AL501" s="6">
        <f>ROUNDUP(IF($A501=1,AI501/Pieņēmumi!$AR$39,IF($A501=2,AI501/Pieņēmumi!$AR$40,IF($A501=3,AI501/Pieņēmumi!$AR$41,AI501/Pieņēmumi!$AR$42))),$AL$10)</f>
        <v>2</v>
      </c>
      <c r="AM501" s="6">
        <f t="shared" si="360"/>
        <v>19</v>
      </c>
      <c r="AN501" s="6" t="str">
        <f>IF(AND(AM501&gt;=0,AM501&lt;Pieņēmumi!$AR$46),0,
IF(AND(AM501&gt;= Pieņēmumi!$AR$46,AM501&lt;Pieņēmumi!$AR$47), "Mikro",
IF(AND(AM501&gt;=Pieņēmumi!$AR$47,AM501&lt;Pieņēmumi!$AR$48), "Mazs",
IF(AND(AM501&gt;=Pieņēmumi!$AR$48,AM501&lt;Pieņēmumi!$AR$49), "Vidējs","Liels"))))</f>
        <v>Vidējs</v>
      </c>
      <c r="AO501" s="9">
        <f>IF(AN501="Mikro",Pieņēmumi!$AR$31*AL501*0.5,
IF(AN501="Mazs",Pieņēmumi!$AR$31*AL501,
IF(AN501="Vidējs",Pieņēmumi!$AR$32*AL501,
IF(AN501="Liels",Pieņēmumi!$AR$34*AL501,
0))))</f>
        <v>2.1963824289405687</v>
      </c>
      <c r="AP501" s="9">
        <f>IF(AN501="Mikro",Pieņēmumi!$AR$31*AL501*0.5,0)</f>
        <v>0</v>
      </c>
      <c r="AQ501">
        <v>54</v>
      </c>
      <c r="AR501">
        <v>2</v>
      </c>
      <c r="AS501" s="2">
        <f t="shared" si="381"/>
        <v>27</v>
      </c>
      <c r="AT501" s="6">
        <f>ROUNDUP(IF($A501=1,AQ501/Pieņēmumi!$BC$39,IF($A501=2,AQ501/Pieņēmumi!$BC$40,IF($A501=3,AQ501/Pieņēmumi!$BC$41,AQ501/Pieņēmumi!$BC$42))),$AT$10)</f>
        <v>3</v>
      </c>
      <c r="AU501" s="6">
        <f t="shared" si="361"/>
        <v>18</v>
      </c>
      <c r="AV501" s="6" t="str">
        <f>IF(AND(AU501&gt;=0,AU501&lt;Pieņēmumi!$BC$46),0,
IF(AND(AU501&gt;= Pieņēmumi!$BC$46,AU501&lt;Pieņēmumi!$BC$47), "Mikro",
IF(AND(AU501&gt;=Pieņēmumi!$BC$47,AU501&lt;Pieņēmumi!$BC$48), "Mazs",
IF(AND(AU501&gt;=Pieņēmumi!$BC$48,AU501&lt;Pieņēmumi!$BC$49), "Vidējs","Liels"))))</f>
        <v>Vidējs</v>
      </c>
      <c r="AW501" s="9">
        <f>IF(AV501="Mikro",Pieņēmumi!$BC$31*AT501*0.5,
IF(AV501="Mazs",Pieņēmumi!$BC$31*AT501,
IF(AV501="Vidējs",Pieņēmumi!$BC$32*AT501,
IF(AV501="Liels",Pieņēmumi!$BC$34*AT501,
0))))</f>
        <v>3.4883720930232558</v>
      </c>
      <c r="AX501" s="9">
        <f>IF(AV501="Mikro",Pieņēmumi!$BC$31*AT501*0.5,0)</f>
        <v>0</v>
      </c>
      <c r="AY501">
        <v>39</v>
      </c>
      <c r="AZ501">
        <v>2</v>
      </c>
      <c r="BA501" s="2">
        <f>AY501/AZ501</f>
        <v>19.5</v>
      </c>
      <c r="BB501" s="6">
        <f>ROUNDUP(IF($A501=1,AY501/Pieņēmumi!$BN$39,IF($A501=2,AY501/Pieņēmumi!$BN$40,IF($A501=3,AY501/Pieņēmumi!$BN$41,AY501/Pieņēmumi!$BN$42))),$BB$10)</f>
        <v>2</v>
      </c>
      <c r="BC501" s="6">
        <f t="shared" si="362"/>
        <v>19.5</v>
      </c>
      <c r="BD501" s="6" t="str">
        <f>IF(AND(BC501&gt;=0,BC501&lt;Pieņēmumi!$BN$46),0,
IF(AND(BC501&gt;= Pieņēmumi!$BN$46,BC501&lt;Pieņēmumi!$BN$47), "Mikro",
IF(AND(BC501&gt;=Pieņēmumi!$BN$47,BC501&lt;Pieņēmumi!$BN$48), "Mazs",
IF(AND(BC501&gt;=Pieņēmumi!$BN$48,BC501&lt;Pieņēmumi!$BN$49), "Vidējs","Liels"))))</f>
        <v>Vidējs</v>
      </c>
      <c r="BE501" s="9">
        <f>IF(BD501="Mikro",Pieņēmumi!$BN$31*BB501*0.5,
IF(BD501="Mazs",Pieņēmumi!$BN$31*BB501,
IF(BD501="Vidējs",Pieņēmumi!$BN$32*BB501,
IF(BD501="Liels",Pieņēmumi!$BN$34*BB501,
0))))</f>
        <v>2.454780361757106</v>
      </c>
      <c r="BF501" s="9">
        <f>IF(BD501="Mikro",Pieņēmumi!$BN$31*BB501*0.5,0)</f>
        <v>0</v>
      </c>
      <c r="BG501">
        <v>46</v>
      </c>
      <c r="BH501">
        <v>2</v>
      </c>
      <c r="BI501" s="2">
        <f>BG501/BH501</f>
        <v>23</v>
      </c>
      <c r="BJ501" s="6">
        <f>ROUNDUP(IF($A501=1,BG501/Pieņēmumi!$BY$39,IF($A501=2,BG501/Pieņēmumi!$BY$40,IF($A501=3,BG501/Pieņēmumi!$BY$41,BG501/Pieņēmumi!$BY$42))),$BJ$10)</f>
        <v>2</v>
      </c>
      <c r="BK501" s="6">
        <f t="shared" si="363"/>
        <v>23</v>
      </c>
      <c r="BL501" s="6" t="str">
        <f>IF(AND(BK501&gt;=0,BK501&lt;Pieņēmumi!$BY$46),0,
IF(AND(BK501&gt;= Pieņēmumi!$BY$46,BK501&lt;Pieņēmumi!$BY$47), "Mikro",
IF(AND(BK501&gt;=Pieņēmumi!$BY$47,BK501&lt;Pieņēmumi!$BY$48), "Mazs",
IF(AND(BK501&gt;=Pieņēmumi!$BY$48,BK501&lt;Pieņēmumi!$BY$49), "Vidējs","Liels"))))</f>
        <v>Liels</v>
      </c>
      <c r="BM501" s="9">
        <f>IF(BL501="Mikro",Pieņēmumi!$BY$31*BJ501*0.5,
IF(BL501="Mazs",Pieņēmumi!$BY$31*BJ501,
IF(BL501="Vidējs",Pieņēmumi!$BY$32*BJ501,
IF(BL501="Liels",Pieņēmumi!$BY$34*BJ501,
0))))</f>
        <v>3.3189033189033186</v>
      </c>
      <c r="BN501" s="9">
        <f>IF(BL501="Mikro",Pieņēmumi!$BY$31*BJ501*0.5,0)</f>
        <v>0</v>
      </c>
      <c r="BO501">
        <v>39</v>
      </c>
      <c r="BP501">
        <v>2</v>
      </c>
      <c r="BQ501" s="2">
        <f>BO501/BP501</f>
        <v>19.5</v>
      </c>
      <c r="BR501" s="6">
        <f>ROUNDUP(IF($A501=1,BO501/Pieņēmumi!$CJ$39,IF($A501=2,BO501/Pieņēmumi!$CJ$40,IF($A501=3,BO501/Pieņēmumi!$CJ$41,BO501/Pieņēmumi!$CJ$42))),$BR$10)</f>
        <v>2</v>
      </c>
      <c r="BS501" s="6">
        <f t="shared" si="364"/>
        <v>19.5</v>
      </c>
      <c r="BT501" s="6" t="str">
        <f>IF(AND(BS501&gt;=0,BS501&lt;Pieņēmumi!$CJ$46),0,
IF(AND(BS501&gt;= Pieņēmumi!$CJ$46,BS501&lt;Pieņēmumi!$CJ$47), "Mikro",
IF(AND(BS501&gt;=Pieņēmumi!$CJ$47,BS501&lt;Pieņēmumi!$CJ$48), "Mazs",
IF(AND(BS501&gt;=Pieņēmumi!$CJ$48,BS501&lt;Pieņēmumi!$CJ$49), "Vidējs","Liels"))))</f>
        <v>Vidējs</v>
      </c>
      <c r="BU501" s="9">
        <f>IF(BT501="Mikro",Pieņēmumi!$CJ$31*BR501*0.5,
IF(BT501="Mazs",Pieņēmumi!$CJ$31*BR501,
IF(BT501="Vidējs",Pieņēmumi!$CJ$32*BR501,
IF(BT501="Liels",Pieņēmumi!$CJ$34*BR501,
0))))</f>
        <v>2.5839793281653747</v>
      </c>
      <c r="BV501" s="9">
        <f>IF(BT501="Mikro",Pieņēmumi!$CJ$31*BR501*0.5,0)</f>
        <v>0</v>
      </c>
      <c r="BW501">
        <v>0</v>
      </c>
      <c r="BX501">
        <v>0</v>
      </c>
      <c r="BY501" s="2">
        <v>0</v>
      </c>
      <c r="BZ501" s="6">
        <f>ROUNDUP(IF($A501=1,BW501/Pieņēmumi!$CU$42,IF($A501=2,BW501/Pieņēmumi!$CU$43,IF($A501=3,BW501/Pieņēmumi!$CU$44,BW501/Pieņēmumi!$CU$45))),$CH$10)</f>
        <v>0</v>
      </c>
      <c r="CA501" s="6">
        <f t="shared" si="365"/>
        <v>0</v>
      </c>
      <c r="CB501" s="6">
        <f>IF(AND(CA501&gt;=0,CA501&lt;Pieņēmumi!$CU$49),0,
IF(AND(CA501&gt;=Pieņēmumi!$CU$49,CA501&lt;Pieņēmumi!$CU$50),"Mazs",
IF(AND(CA501&gt;=Pieņēmumi!$CU$50,CA501&lt;Pieņēmumi!$CU$51),"Vidējs","Liels")))</f>
        <v>0</v>
      </c>
      <c r="CC501" s="9">
        <f>IF(CB501="Mazs",Pieņēmumi!$CU$34*BZ501,IF(CB501="Vidējs",Pieņēmumi!$CU$35*BZ501,IF(CB501="Liels",Pieņēmumi!$CU$37*BZ501,0)))</f>
        <v>0</v>
      </c>
      <c r="CD501" s="9">
        <f>IF(CB501="Mazs",(Pieņēmumi!$CU$35-Pieņēmumi!$CU$34)*BZ501,0)</f>
        <v>0</v>
      </c>
      <c r="CE501">
        <v>16</v>
      </c>
      <c r="CF501">
        <v>1</v>
      </c>
      <c r="CG501" s="2">
        <f>CE501/CF501</f>
        <v>16</v>
      </c>
      <c r="CH501" s="6">
        <f>ROUNDUP(IF($A501=1,CE501/Pieņēmumi!$DE$42,IF($A501=2,CE501/Pieņēmumi!$DE$43,IF($A501=3,CE501/Pieņēmumi!$DE$44,CE501/Pieņēmumi!$DE$45))),$CH$10)</f>
        <v>1</v>
      </c>
      <c r="CI501" s="6">
        <f t="shared" si="366"/>
        <v>16</v>
      </c>
      <c r="CJ501" s="6" t="str">
        <f>IF(AND(CI501&gt;=0,CI501&lt;Pieņēmumi!$DE$49),0,
IF(AND(CI501&gt;=Pieņēmumi!$DE$49,CI501&lt;Pieņēmumi!$DE$50),"Mazs",
IF(AND(CI501&gt;=Pieņēmumi!$DE$50,CI501&lt;Pieņēmumi!$DE$51),"Vidējs","Liels")))</f>
        <v>Vidējs</v>
      </c>
      <c r="CK501" s="9">
        <f>IF(CJ501="Mazs",Pieņēmumi!$DE$34*CH501,IF(CJ501="Vidējs",Pieņēmumi!$DE$35*CH501,IF(CJ501="Liels",Pieņēmumi!$DE$37*CH501,0)))</f>
        <v>1.3888888888888891</v>
      </c>
      <c r="CL501" s="9">
        <f>IF(CJ501="Mazs",(Pieņēmumi!$DE$35-Pieņēmumi!$DE$34)*CH501,0)</f>
        <v>0</v>
      </c>
      <c r="CM501">
        <v>21</v>
      </c>
      <c r="CN501">
        <v>1</v>
      </c>
      <c r="CO501" s="2">
        <f>CM501/CN501</f>
        <v>21</v>
      </c>
      <c r="CP501" s="6">
        <f>ROUNDUP(IF($A501=1,CM501/Pieņēmumi!$DO$42,IF($A501=2,CM501/Pieņēmumi!$DO$43,IF($A501=3,CM501/Pieņēmumi!$DO$44,CM501/Pieņēmumi!$DO$45))),$CP$10)</f>
        <v>1</v>
      </c>
      <c r="CQ501" s="6">
        <f t="shared" si="367"/>
        <v>21</v>
      </c>
      <c r="CR501" s="6" t="str">
        <f>IF(AND(CQ501&gt;=0,CQ501&lt;Pieņēmumi!$DO$49),0,
IF(AND(CQ501&gt;=Pieņēmumi!$DO$49,CQ501&lt;Pieņēmumi!$DO$50),"Mazs",
IF(AND(CQ501&gt;=Pieņēmumi!$DO$50,CQ501&lt;Pieņēmumi!$DO$51),"Vidējs","Liels")))</f>
        <v>Liels</v>
      </c>
      <c r="CS501" s="9">
        <f>IF(CR501="Mazs",Pieņēmumi!$DO$34*CP501,IF(CR501="Vidējs",Pieņēmumi!$DO$35*CP501,IF(CR501="Liels",Pieņēmumi!$DO$37*CP501,0)))</f>
        <v>1.7676767676767675</v>
      </c>
      <c r="CT501" s="9">
        <f>IF(CR501="Mazs",(Pieņēmumi!$DO$35-Pieņēmumi!$DO$34)*CP501,0)</f>
        <v>0</v>
      </c>
      <c r="CU501" s="6">
        <f t="shared" si="368"/>
        <v>416</v>
      </c>
      <c r="CV501" s="6">
        <f t="shared" si="369"/>
        <v>20</v>
      </c>
      <c r="CW501" s="2">
        <f t="shared" si="370"/>
        <v>20.8</v>
      </c>
      <c r="CX501" t="str">
        <f t="shared" si="371"/>
        <v>Vidējā</v>
      </c>
    </row>
    <row r="502" spans="1:102" x14ac:dyDescent="0.25">
      <c r="A502" s="5">
        <v>3</v>
      </c>
      <c r="B502" s="23">
        <v>0.14998955079418197</v>
      </c>
      <c r="C502">
        <v>127</v>
      </c>
      <c r="D502">
        <v>5</v>
      </c>
      <c r="E502" s="2">
        <f t="shared" si="376"/>
        <v>25.4</v>
      </c>
      <c r="F502" s="6">
        <f>ROUNDUP(IF($A502=1,C502/Pieņēmumi!$B$39,IF($A502=2,C502/Pieņēmumi!$B$40,IF($A502=3,C502/Pieņēmumi!$B$41,C502/Pieņēmumi!$B$42))),$F$10)</f>
        <v>7</v>
      </c>
      <c r="G502" s="6">
        <f t="shared" si="355"/>
        <v>18.142857142857142</v>
      </c>
      <c r="H502" s="6" t="str">
        <f>IF(AND(G502&gt;=0,G502&lt;Pieņēmumi!$B$46),0,
IF(AND(G502&gt;= Pieņēmumi!$B$46,G502&lt;Pieņēmumi!$B$47), "Mikro",
IF(AND(G502&gt;=Pieņēmumi!$B$47,G502&lt;Pieņēmumi!$B$48), "Mazs",
IF(AND(G502&gt;=Pieņēmumi!$B$48,G502&lt;Pieņēmumi!$B$49), "Vidējs","Liels"))))</f>
        <v>Vidējs</v>
      </c>
      <c r="I502" s="9">
        <f>IF(H502="Mikro",Pieņēmumi!$B$31*F502*0.5,
IF(H502="Mazs",Pieņēmumi!$B$31*F502,
IF(H502="Vidējs",Pieņēmumi!$B$32*F502,
IF(H502="Liels",Pieņēmumi!$B$34*F502,
0))))</f>
        <v>5.6524547803617562</v>
      </c>
      <c r="J502" s="9">
        <f>IF(H502="Mikro",Pieņēmumi!$B$31*F502*0.5,0)</f>
        <v>0</v>
      </c>
      <c r="K502">
        <v>124</v>
      </c>
      <c r="L502">
        <v>5</v>
      </c>
      <c r="M502" s="2">
        <f t="shared" si="380"/>
        <v>24.8</v>
      </c>
      <c r="N502" s="6">
        <f>ROUNDUP(IF($A502=1,K502/Pieņēmumi!$L$39,IF($A502=2,K502/Pieņēmumi!$L$40,IF($A502=3,K502/Pieņēmumi!$L$41,K502/Pieņēmumi!$L$42))),$N$10)</f>
        <v>7</v>
      </c>
      <c r="O502" s="6">
        <f t="shared" si="356"/>
        <v>17.714285714285715</v>
      </c>
      <c r="P502" s="6" t="str">
        <f>IF(AND(O502&gt;=0,O502&lt;Pieņēmumi!$L$46),0,
IF(AND(O502&gt;= Pieņēmumi!$L$46,O502&lt;Pieņēmumi!$L$47), "Mikro",
IF(AND(O502&gt;=Pieņēmumi!$L$47,O502&lt;Pieņēmumi!$L$48), "Mazs",
IF(AND(O502&gt;=Pieņēmumi!$L$48,O502&lt;Pieņēmumi!$L$49), "Vidējs","Liels"))))</f>
        <v>Vidējs</v>
      </c>
      <c r="Q502" s="9">
        <f>IF(P502="Mikro",Pieņēmumi!$L$31*N502*0.5,
IF(P502="Mazs",Pieņēmumi!$L$31*N502,
IF(P502="Vidējs",Pieņēmumi!$L$32*N502,
IF(P502="Liels",Pieņēmumi!$L$34*N502,
0))))</f>
        <v>5.8785529715762284</v>
      </c>
      <c r="R502" s="9">
        <f>IF(P502="Mikro",Pieņēmumi!$L$31*N502*0.5,0)</f>
        <v>0</v>
      </c>
      <c r="S502">
        <v>118</v>
      </c>
      <c r="T502">
        <v>4</v>
      </c>
      <c r="U502" s="2">
        <f t="shared" si="377"/>
        <v>29.5</v>
      </c>
      <c r="V502" s="6">
        <f>ROUNDUP(IF($A502=1,S502/Pieņēmumi!$V$39,IF($A502=2,S502/Pieņēmumi!$V$40,IF($A502=3,S502/Pieņēmumi!$V$41,S502/Pieņēmumi!$V$42))),$V$10)</f>
        <v>6</v>
      </c>
      <c r="W502" s="6">
        <f t="shared" si="357"/>
        <v>19.666666666666668</v>
      </c>
      <c r="X502" s="6" t="str">
        <f>IF(AND(W502&gt;=0,W502&lt;Pieņēmumi!$V$46),0,
IF(AND(W502&gt;= Pieņēmumi!$V$46,W502&lt;Pieņēmumi!$V$47), "Mikro",
IF(AND(W502&gt;=Pieņēmumi!$V$47,W502&lt;Pieņēmumi!$V$48), "Mazs",
IF(AND(W502&gt;=Pieņēmumi!$V$48,W502&lt;Pieņēmumi!$V$49), "Vidējs","Liels"))))</f>
        <v>Vidējs</v>
      </c>
      <c r="Y502" s="9">
        <f>IF(X502="Mikro",Pieņēmumi!$V$31*V502*0.5,
IF(X502="Mazs",Pieņēmumi!$V$31*V502,
IF(X502="Vidējs",Pieņēmumi!$V$32*V502,
IF(X502="Liels",Pieņēmumi!$V$34*V502,
0))))</f>
        <v>5.2325581395348841</v>
      </c>
      <c r="Z502" s="9">
        <f>IF(X502="Mikro",Pieņēmumi!$V$31*V502*0.5,0)</f>
        <v>0</v>
      </c>
      <c r="AA502">
        <v>117</v>
      </c>
      <c r="AB502">
        <v>4</v>
      </c>
      <c r="AC502" s="2">
        <f t="shared" si="378"/>
        <v>29.25</v>
      </c>
      <c r="AD502" s="6">
        <f>ROUNDUP(IF($A502=1,AA502/Pieņēmumi!$AF$39,IF($A502=2,AA502/Pieņēmumi!$AF$40,IF($A502=3,AA502/Pieņēmumi!$AF$41,AA502/Pieņēmumi!$AF$42))),$AD$10)</f>
        <v>6</v>
      </c>
      <c r="AE502" s="6">
        <f t="shared" si="359"/>
        <v>19.5</v>
      </c>
      <c r="AF502" s="6" t="str">
        <f>IF(AND(AE502&gt;=0,AE502&lt;Pieņēmumi!$AF$46),0,
IF(AND(AE502&gt;= Pieņēmumi!$AF$46,AE502&lt;Pieņēmumi!$AF$47), "Mikro",
IF(AND(AE502&gt;=Pieņēmumi!$AF$47,AE502&lt;Pieņēmumi!$AF$48), "Mazs",
IF(AND(AE502&gt;=Pieņēmumi!$AF$48,AE502&lt;Pieņēmumi!$AF$49), "Vidējs","Liels"))))</f>
        <v>Vidējs</v>
      </c>
      <c r="AG502" s="9">
        <f>IF(AF502="Mikro",Pieņēmumi!$AF$31*AD502*0.5,
IF(AF502="Mazs",Pieņēmumi!$AF$31*AD502,
IF(AF502="Vidējs",Pieņēmumi!$AF$32*AD502,
IF(AF502="Liels",Pieņēmumi!$AF$34*AD502,
0))))</f>
        <v>6.2015503875968996</v>
      </c>
      <c r="AH502" s="9">
        <f>IF(AF502="Mikro",Pieņēmumi!$AF$31*AD502*0.5,0)</f>
        <v>0</v>
      </c>
      <c r="AI502">
        <v>129</v>
      </c>
      <c r="AJ502">
        <v>5</v>
      </c>
      <c r="AK502" s="2">
        <f t="shared" si="379"/>
        <v>25.8</v>
      </c>
      <c r="AL502" s="6">
        <f>ROUNDUP(IF($A502=1,AI502/Pieņēmumi!$AR$39,IF($A502=2,AI502/Pieņēmumi!$AR$40,IF($A502=3,AI502/Pieņēmumi!$AR$41,AI502/Pieņēmumi!$AR$42))),$AL$10)</f>
        <v>6</v>
      </c>
      <c r="AM502" s="6">
        <f t="shared" si="360"/>
        <v>21.5</v>
      </c>
      <c r="AN502" s="6" t="str">
        <f>IF(AND(AM502&gt;=0,AM502&lt;Pieņēmumi!$AR$46),0,
IF(AND(AM502&gt;= Pieņēmumi!$AR$46,AM502&lt;Pieņēmumi!$AR$47), "Mikro",
IF(AND(AM502&gt;=Pieņēmumi!$AR$47,AM502&lt;Pieņēmumi!$AR$48), "Mazs",
IF(AND(AM502&gt;=Pieņēmumi!$AR$48,AM502&lt;Pieņēmumi!$AR$49), "Vidējs","Liels"))))</f>
        <v>Liels</v>
      </c>
      <c r="AO502" s="9">
        <f>IF(AN502="Mikro",Pieņēmumi!$AR$31*AL502*0.5,
IF(AN502="Mazs",Pieņēmumi!$AR$31*AL502,
IF(AN502="Vidējs",Pieņēmumi!$AR$32*AL502,
IF(AN502="Liels",Pieņēmumi!$AR$34*AL502,
0))))</f>
        <v>8.2251082251082241</v>
      </c>
      <c r="AP502" s="9">
        <f>IF(AN502="Mikro",Pieņēmumi!$AR$31*AL502*0.5,0)</f>
        <v>0</v>
      </c>
      <c r="AQ502">
        <v>112</v>
      </c>
      <c r="AR502">
        <v>4</v>
      </c>
      <c r="AS502" s="2">
        <f t="shared" si="381"/>
        <v>28</v>
      </c>
      <c r="AT502" s="6">
        <f>ROUNDUP(IF($A502=1,AQ502/Pieņēmumi!$BC$39,IF($A502=2,AQ502/Pieņēmumi!$BC$40,IF($A502=3,AQ502/Pieņēmumi!$BC$41,AQ502/Pieņēmumi!$BC$42))),$AT$10)</f>
        <v>5</v>
      </c>
      <c r="AU502" s="6">
        <f t="shared" si="361"/>
        <v>22.4</v>
      </c>
      <c r="AV502" s="6" t="str">
        <f>IF(AND(AU502&gt;=0,AU502&lt;Pieņēmumi!$BC$46),0,
IF(AND(AU502&gt;= Pieņēmumi!$BC$46,AU502&lt;Pieņēmumi!$BC$47), "Mikro",
IF(AND(AU502&gt;=Pieņēmumi!$BC$47,AU502&lt;Pieņēmumi!$BC$48), "Mazs",
IF(AND(AU502&gt;=Pieņēmumi!$BC$48,AU502&lt;Pieņēmumi!$BC$49), "Vidējs","Liels"))))</f>
        <v>Liels</v>
      </c>
      <c r="AW502" s="9">
        <f>IF(AV502="Mikro",Pieņēmumi!$BC$31*AT502*0.5,
IF(AV502="Mazs",Pieņēmumi!$BC$31*AT502,
IF(AV502="Vidējs",Pieņēmumi!$BC$32*AT502,
IF(AV502="Liels",Pieņēmumi!$BC$34*AT502,
0))))</f>
        <v>7.5757575757575761</v>
      </c>
      <c r="AX502" s="9">
        <f>IF(AV502="Mikro",Pieņēmumi!$BC$31*AT502*0.5,0)</f>
        <v>0</v>
      </c>
      <c r="AY502">
        <v>143</v>
      </c>
      <c r="AZ502">
        <v>5</v>
      </c>
      <c r="BA502" s="2">
        <f>AY502/AZ502</f>
        <v>28.6</v>
      </c>
      <c r="BB502" s="6">
        <f>ROUNDUP(IF($A502=1,AY502/Pieņēmumi!$BN$39,IF($A502=2,AY502/Pieņēmumi!$BN$40,IF($A502=3,AY502/Pieņēmumi!$BN$41,AY502/Pieņēmumi!$BN$42))),$BB$10)</f>
        <v>6</v>
      </c>
      <c r="BC502" s="6">
        <f t="shared" si="362"/>
        <v>23.833333333333332</v>
      </c>
      <c r="BD502" s="6" t="str">
        <f>IF(AND(BC502&gt;=0,BC502&lt;Pieņēmumi!$BN$46),0,
IF(AND(BC502&gt;= Pieņēmumi!$BN$46,BC502&lt;Pieņēmumi!$BN$47), "Mikro",
IF(AND(BC502&gt;=Pieņēmumi!$BN$47,BC502&lt;Pieņēmumi!$BN$48), "Mazs",
IF(AND(BC502&gt;=Pieņēmumi!$BN$48,BC502&lt;Pieņēmumi!$BN$49), "Vidējs","Liels"))))</f>
        <v>Liels</v>
      </c>
      <c r="BE502" s="9">
        <f>IF(BD502="Mikro",Pieņēmumi!$BN$31*BB502*0.5,
IF(BD502="Mazs",Pieņēmumi!$BN$31*BB502,
IF(BD502="Vidējs",Pieņēmumi!$BN$32*BB502,
IF(BD502="Liels",Pieņēmumi!$BN$34*BB502,
0))))</f>
        <v>9.5238095238095237</v>
      </c>
      <c r="BF502" s="9">
        <f>IF(BD502="Mikro",Pieņēmumi!$BN$31*BB502*0.5,0)</f>
        <v>0</v>
      </c>
      <c r="BG502">
        <v>111</v>
      </c>
      <c r="BH502">
        <v>4</v>
      </c>
      <c r="BI502" s="2">
        <f>BG502/BH502</f>
        <v>27.75</v>
      </c>
      <c r="BJ502" s="6">
        <f>ROUNDUP(IF($A502=1,BG502/Pieņēmumi!$BY$39,IF($A502=2,BG502/Pieņēmumi!$BY$40,IF($A502=3,BG502/Pieņēmumi!$BY$41,BG502/Pieņēmumi!$BY$42))),$BJ$10)</f>
        <v>5</v>
      </c>
      <c r="BK502" s="6">
        <f t="shared" si="363"/>
        <v>22.2</v>
      </c>
      <c r="BL502" s="6" t="str">
        <f>IF(AND(BK502&gt;=0,BK502&lt;Pieņēmumi!$BY$46),0,
IF(AND(BK502&gt;= Pieņēmumi!$BY$46,BK502&lt;Pieņēmumi!$BY$47), "Mikro",
IF(AND(BK502&gt;=Pieņēmumi!$BY$47,BK502&lt;Pieņēmumi!$BY$48), "Mazs",
IF(AND(BK502&gt;=Pieņēmumi!$BY$48,BK502&lt;Pieņēmumi!$BY$49), "Vidējs","Liels"))))</f>
        <v>Liels</v>
      </c>
      <c r="BM502" s="9">
        <f>IF(BL502="Mikro",Pieņēmumi!$BY$31*BJ502*0.5,
IF(BL502="Mazs",Pieņēmumi!$BY$31*BJ502,
IF(BL502="Vidējs",Pieņēmumi!$BY$32*BJ502,
IF(BL502="Liels",Pieņēmumi!$BY$34*BJ502,
0))))</f>
        <v>8.2972582972582956</v>
      </c>
      <c r="BN502" s="9">
        <f>IF(BL502="Mikro",Pieņēmumi!$BY$31*BJ502*0.5,0)</f>
        <v>0</v>
      </c>
      <c r="BO502">
        <v>90</v>
      </c>
      <c r="BP502">
        <v>4</v>
      </c>
      <c r="BQ502" s="2">
        <f>BO502/BP502</f>
        <v>22.5</v>
      </c>
      <c r="BR502" s="6">
        <f>ROUNDUP(IF($A502=1,BO502/Pieņēmumi!$CJ$39,IF($A502=2,BO502/Pieņēmumi!$CJ$40,IF($A502=3,BO502/Pieņēmumi!$CJ$41,BO502/Pieņēmumi!$CJ$42))),$BR$10)</f>
        <v>4</v>
      </c>
      <c r="BS502" s="6">
        <f t="shared" si="364"/>
        <v>22.5</v>
      </c>
      <c r="BT502" s="6" t="str">
        <f>IF(AND(BS502&gt;=0,BS502&lt;Pieņēmumi!$CJ$46),0,
IF(AND(BS502&gt;= Pieņēmumi!$CJ$46,BS502&lt;Pieņēmumi!$CJ$47), "Mikro",
IF(AND(BS502&gt;=Pieņēmumi!$CJ$47,BS502&lt;Pieņēmumi!$CJ$48), "Mazs",
IF(AND(BS502&gt;=Pieņēmumi!$CJ$48,BS502&lt;Pieņēmumi!$CJ$49), "Vidējs","Liels"))))</f>
        <v>Liels</v>
      </c>
      <c r="BU502" s="9">
        <f>IF(BT502="Mikro",Pieņēmumi!$CJ$31*BR502*0.5,
IF(BT502="Mazs",Pieņēmumi!$CJ$31*BR502,
IF(BT502="Vidējs",Pieņēmumi!$CJ$32*BR502,
IF(BT502="Liels",Pieņēmumi!$CJ$34*BR502,
0))))</f>
        <v>6.7821067821067818</v>
      </c>
      <c r="BV502" s="9">
        <f>IF(BT502="Mikro",Pieņēmumi!$CJ$31*BR502*0.5,0)</f>
        <v>0</v>
      </c>
      <c r="BW502">
        <v>33</v>
      </c>
      <c r="BX502">
        <v>2</v>
      </c>
      <c r="BY502" s="2">
        <f>BW502/BX502</f>
        <v>16.5</v>
      </c>
      <c r="BZ502" s="6">
        <f>ROUNDUP(IF($A502=1,BW502/Pieņēmumi!$CU$42,IF($A502=2,BW502/Pieņēmumi!$CU$43,IF($A502=3,BW502/Pieņēmumi!$CU$44,BW502/Pieņēmumi!$CU$45))),$CH$10)</f>
        <v>2</v>
      </c>
      <c r="CA502" s="6">
        <f t="shared" si="365"/>
        <v>16.5</v>
      </c>
      <c r="CB502" s="6" t="str">
        <f>IF(AND(CA502&gt;=0,CA502&lt;Pieņēmumi!$CU$49),0,
IF(AND(CA502&gt;=Pieņēmumi!$CU$49,CA502&lt;Pieņēmumi!$CU$50),"Mazs",
IF(AND(CA502&gt;=Pieņēmumi!$CU$50,CA502&lt;Pieņēmumi!$CU$51),"Vidējs","Liels")))</f>
        <v>Vidējs</v>
      </c>
      <c r="CC502" s="9">
        <f>IF(CB502="Mazs",Pieņēmumi!$CU$34*BZ502,IF(CB502="Vidējs",Pieņēmumi!$CU$35*BZ502,IF(CB502="Liels",Pieņēmumi!$CU$37*BZ502,0)))</f>
        <v>2.7777777777777781</v>
      </c>
      <c r="CD502" s="9">
        <f>IF(CB502="Mazs",(Pieņēmumi!$CU$35-Pieņēmumi!$CU$34)*BZ502,0)</f>
        <v>0</v>
      </c>
      <c r="CE502">
        <v>7</v>
      </c>
      <c r="CF502">
        <v>1</v>
      </c>
      <c r="CG502" s="2">
        <f>CE502/CF502</f>
        <v>7</v>
      </c>
      <c r="CH502" s="6">
        <f>ROUNDUP(IF($A502=1,CE502/Pieņēmumi!$DE$42,IF($A502=2,CE502/Pieņēmumi!$DE$43,IF($A502=3,CE502/Pieņēmumi!$DE$44,CE502/Pieņēmumi!$DE$45))),$CH$10)</f>
        <v>1</v>
      </c>
      <c r="CI502" s="6">
        <f t="shared" si="366"/>
        <v>7</v>
      </c>
      <c r="CJ502" s="6" t="str">
        <f>IF(AND(CI502&gt;=0,CI502&lt;Pieņēmumi!$DE$49),0,
IF(AND(CI502&gt;=Pieņēmumi!$DE$49,CI502&lt;Pieņēmumi!$DE$50),"Mazs",
IF(AND(CI502&gt;=Pieņēmumi!$DE$50,CI502&lt;Pieņēmumi!$DE$51),"Vidējs","Liels")))</f>
        <v>Mazs</v>
      </c>
      <c r="CK502" s="9">
        <f>IF(CJ502="Mazs",Pieņēmumi!$DE$34*CH502,IF(CJ502="Vidējs",Pieņēmumi!$DE$35*CH502,IF(CJ502="Liels",Pieņēmumi!$DE$37*CH502,0)))</f>
        <v>1.151571739807034</v>
      </c>
      <c r="CL502" s="9">
        <f>IF(CJ502="Mazs",(Pieņēmumi!$DE$35-Pieņēmumi!$DE$34)*CH502,0)</f>
        <v>0.23731714908185508</v>
      </c>
      <c r="CM502">
        <v>21</v>
      </c>
      <c r="CN502">
        <v>1</v>
      </c>
      <c r="CO502" s="2">
        <f>CM502/CN502</f>
        <v>21</v>
      </c>
      <c r="CP502" s="6">
        <f>ROUNDUP(IF($A502=1,CM502/Pieņēmumi!$DO$42,IF($A502=2,CM502/Pieņēmumi!$DO$43,IF($A502=3,CM502/Pieņēmumi!$DO$44,CM502/Pieņēmumi!$DO$45))),$CP$10)</f>
        <v>1</v>
      </c>
      <c r="CQ502" s="6">
        <f t="shared" si="367"/>
        <v>21</v>
      </c>
      <c r="CR502" s="6" t="str">
        <f>IF(AND(CQ502&gt;=0,CQ502&lt;Pieņēmumi!$DO$49),0,
IF(AND(CQ502&gt;=Pieņēmumi!$DO$49,CQ502&lt;Pieņēmumi!$DO$50),"Mazs",
IF(AND(CQ502&gt;=Pieņēmumi!$DO$50,CQ502&lt;Pieņēmumi!$DO$51),"Vidējs","Liels")))</f>
        <v>Liels</v>
      </c>
      <c r="CS502" s="9">
        <f>IF(CR502="Mazs",Pieņēmumi!$DO$34*CP502,IF(CR502="Vidējs",Pieņēmumi!$DO$35*CP502,IF(CR502="Liels",Pieņēmumi!$DO$37*CP502,0)))</f>
        <v>1.7676767676767675</v>
      </c>
      <c r="CT502" s="9">
        <f>IF(CR502="Mazs",(Pieņēmumi!$DO$35-Pieņēmumi!$DO$34)*CP502,0)</f>
        <v>0</v>
      </c>
      <c r="CU502" s="6">
        <f t="shared" si="368"/>
        <v>1132</v>
      </c>
      <c r="CV502" s="6">
        <f t="shared" si="369"/>
        <v>44</v>
      </c>
      <c r="CW502" s="2">
        <f t="shared" si="370"/>
        <v>25.727272727272727</v>
      </c>
      <c r="CX502" t="str">
        <f t="shared" si="371"/>
        <v>Lielā</v>
      </c>
    </row>
    <row r="503" spans="1:102" x14ac:dyDescent="0.25">
      <c r="A503" s="5">
        <v>1</v>
      </c>
      <c r="B503" s="23">
        <v>0.14589973934089961</v>
      </c>
      <c r="C503">
        <v>61</v>
      </c>
      <c r="D503">
        <v>5</v>
      </c>
      <c r="E503" s="2">
        <f t="shared" si="376"/>
        <v>12.2</v>
      </c>
      <c r="F503" s="6">
        <f>ROUNDUP(IF($A503=1,C503/Pieņēmumi!$B$39,IF($A503=2,C503/Pieņēmumi!$B$40,IF($A503=3,C503/Pieņēmumi!$B$41,C503/Pieņēmumi!$B$42))),$F$10)</f>
        <v>4</v>
      </c>
      <c r="G503" s="6">
        <f t="shared" si="355"/>
        <v>15.25</v>
      </c>
      <c r="H503" s="6" t="str">
        <f>IF(AND(G503&gt;=0,G503&lt;Pieņēmumi!$B$46),0,
IF(AND(G503&gt;= Pieņēmumi!$B$46,G503&lt;Pieņēmumi!$B$47), "Mikro",
IF(AND(G503&gt;=Pieņēmumi!$B$47,G503&lt;Pieņēmumi!$B$48), "Mazs",
IF(AND(G503&gt;=Pieņēmumi!$B$48,G503&lt;Pieņēmumi!$B$49), "Vidējs","Liels"))))</f>
        <v>Vidējs</v>
      </c>
      <c r="I503" s="9">
        <f>IF(H503="Mikro",Pieņēmumi!$B$31*F503*0.5,
IF(H503="Mazs",Pieņēmumi!$B$31*F503,
IF(H503="Vidējs",Pieņēmumi!$B$32*F503,
IF(H503="Liels",Pieņēmumi!$B$34*F503,
0))))</f>
        <v>3.229974160206718</v>
      </c>
      <c r="J503" s="9">
        <f>IF(H503="Mikro",Pieņēmumi!$B$31*F503*0.5,0)</f>
        <v>0</v>
      </c>
      <c r="K503">
        <v>45</v>
      </c>
      <c r="L503">
        <v>3</v>
      </c>
      <c r="M503" s="2">
        <f t="shared" si="380"/>
        <v>15</v>
      </c>
      <c r="N503" s="6">
        <f>ROUNDUP(IF($A503=1,K503/Pieņēmumi!$L$39,IF($A503=2,K503/Pieņēmumi!$L$40,IF($A503=3,K503/Pieņēmumi!$L$41,K503/Pieņēmumi!$L$42))),$N$10)</f>
        <v>3</v>
      </c>
      <c r="O503" s="6">
        <f t="shared" si="356"/>
        <v>15</v>
      </c>
      <c r="P503" s="6" t="str">
        <f>IF(AND(O503&gt;=0,O503&lt;Pieņēmumi!$L$46),0,
IF(AND(O503&gt;= Pieņēmumi!$L$46,O503&lt;Pieņēmumi!$L$47), "Mikro",
IF(AND(O503&gt;=Pieņēmumi!$L$47,O503&lt;Pieņēmumi!$L$48), "Mazs",
IF(AND(O503&gt;=Pieņēmumi!$L$48,O503&lt;Pieņēmumi!$L$49), "Vidējs","Liels"))))</f>
        <v>Vidējs</v>
      </c>
      <c r="Q503" s="9">
        <f>IF(P503="Mikro",Pieņēmumi!$L$31*N503*0.5,
IF(P503="Mazs",Pieņēmumi!$L$31*N503,
IF(P503="Vidējs",Pieņēmumi!$L$32*N503,
IF(P503="Liels",Pieņēmumi!$L$34*N503,
0))))</f>
        <v>2.5193798449612408</v>
      </c>
      <c r="R503" s="9">
        <f>IF(P503="Mikro",Pieņēmumi!$L$31*N503*0.5,0)</f>
        <v>0</v>
      </c>
      <c r="S503">
        <v>46</v>
      </c>
      <c r="T503">
        <v>3</v>
      </c>
      <c r="U503" s="2">
        <f t="shared" si="377"/>
        <v>15.333333333333334</v>
      </c>
      <c r="V503" s="6">
        <f>ROUNDUP(IF($A503=1,S503/Pieņēmumi!$V$39,IF($A503=2,S503/Pieņēmumi!$V$40,IF($A503=3,S503/Pieņēmumi!$V$41,S503/Pieņēmumi!$V$42))),$V$10)</f>
        <v>3</v>
      </c>
      <c r="W503" s="6">
        <f t="shared" si="357"/>
        <v>15.333333333333334</v>
      </c>
      <c r="X503" s="6" t="str">
        <f>IF(AND(W503&gt;=0,W503&lt;Pieņēmumi!$V$46),0,
IF(AND(W503&gt;= Pieņēmumi!$V$46,W503&lt;Pieņēmumi!$V$47), "Mikro",
IF(AND(W503&gt;=Pieņēmumi!$V$47,W503&lt;Pieņēmumi!$V$48), "Mazs",
IF(AND(W503&gt;=Pieņēmumi!$V$48,W503&lt;Pieņēmumi!$V$49), "Vidējs","Liels"))))</f>
        <v>Vidējs</v>
      </c>
      <c r="Y503" s="9">
        <f>IF(X503="Mikro",Pieņēmumi!$V$31*V503*0.5,
IF(X503="Mazs",Pieņēmumi!$V$31*V503,
IF(X503="Vidējs",Pieņēmumi!$V$32*V503,
IF(X503="Liels",Pieņēmumi!$V$34*V503,
0))))</f>
        <v>2.6162790697674421</v>
      </c>
      <c r="Z503" s="9">
        <f>IF(X503="Mikro",Pieņēmumi!$V$31*V503*0.5,0)</f>
        <v>0</v>
      </c>
      <c r="AA503">
        <v>47</v>
      </c>
      <c r="AB503">
        <v>3</v>
      </c>
      <c r="AC503" s="2">
        <f t="shared" si="378"/>
        <v>15.666666666666666</v>
      </c>
      <c r="AD503" s="6">
        <f>ROUNDUP(IF($A503=1,AA503/Pieņēmumi!$AF$39,IF($A503=2,AA503/Pieņēmumi!$AF$40,IF($A503=3,AA503/Pieņēmumi!$AF$41,AA503/Pieņēmumi!$AF$42))),$AD$10)</f>
        <v>3</v>
      </c>
      <c r="AE503" s="6">
        <f t="shared" si="359"/>
        <v>15.666666666666666</v>
      </c>
      <c r="AF503" s="6" t="str">
        <f>IF(AND(AE503&gt;=0,AE503&lt;Pieņēmumi!$AF$46),0,
IF(AND(AE503&gt;= Pieņēmumi!$AF$46,AE503&lt;Pieņēmumi!$AF$47), "Mikro",
IF(AND(AE503&gt;=Pieņēmumi!$AF$47,AE503&lt;Pieņēmumi!$AF$48), "Mazs",
IF(AND(AE503&gt;=Pieņēmumi!$AF$48,AE503&lt;Pieņēmumi!$AF$49), "Vidējs","Liels"))))</f>
        <v>Vidējs</v>
      </c>
      <c r="AG503" s="9">
        <f>IF(AF503="Mikro",Pieņēmumi!$AF$31*AD503*0.5,
IF(AF503="Mazs",Pieņēmumi!$AF$31*AD503,
IF(AF503="Vidējs",Pieņēmumi!$AF$32*AD503,
IF(AF503="Liels",Pieņēmumi!$AF$34*AD503,
0))))</f>
        <v>3.1007751937984498</v>
      </c>
      <c r="AH503" s="9">
        <f>IF(AF503="Mikro",Pieņēmumi!$AF$31*AD503*0.5,0)</f>
        <v>0</v>
      </c>
      <c r="AI503">
        <v>41</v>
      </c>
      <c r="AJ503">
        <v>3</v>
      </c>
      <c r="AK503" s="2">
        <f t="shared" si="379"/>
        <v>13.666666666666666</v>
      </c>
      <c r="AL503" s="6">
        <f>ROUNDUP(IF($A503=1,AI503/Pieņēmumi!$AR$39,IF($A503=2,AI503/Pieņēmumi!$AR$40,IF($A503=3,AI503/Pieņēmumi!$AR$41,AI503/Pieņēmumi!$AR$42))),$AL$10)</f>
        <v>2</v>
      </c>
      <c r="AM503" s="6">
        <f t="shared" si="360"/>
        <v>20.5</v>
      </c>
      <c r="AN503" s="6" t="str">
        <f>IF(AND(AM503&gt;=0,AM503&lt;Pieņēmumi!$AR$46),0,
IF(AND(AM503&gt;= Pieņēmumi!$AR$46,AM503&lt;Pieņēmumi!$AR$47), "Mikro",
IF(AND(AM503&gt;=Pieņēmumi!$AR$47,AM503&lt;Pieņēmumi!$AR$48), "Mazs",
IF(AND(AM503&gt;=Pieņēmumi!$AR$48,AM503&lt;Pieņēmumi!$AR$49), "Vidējs","Liels"))))</f>
        <v>Vidējs</v>
      </c>
      <c r="AO503" s="9">
        <f>IF(AN503="Mikro",Pieņēmumi!$AR$31*AL503*0.5,
IF(AN503="Mazs",Pieņēmumi!$AR$31*AL503,
IF(AN503="Vidējs",Pieņēmumi!$AR$32*AL503,
IF(AN503="Liels",Pieņēmumi!$AR$34*AL503,
0))))</f>
        <v>2.1963824289405687</v>
      </c>
      <c r="AP503" s="9">
        <f>IF(AN503="Mikro",Pieņēmumi!$AR$31*AL503*0.5,0)</f>
        <v>0</v>
      </c>
      <c r="AQ503">
        <v>52</v>
      </c>
      <c r="AR503">
        <v>4</v>
      </c>
      <c r="AS503" s="2">
        <f t="shared" si="381"/>
        <v>13</v>
      </c>
      <c r="AT503" s="6">
        <f>ROUNDUP(IF($A503=1,AQ503/Pieņēmumi!$BC$39,IF($A503=2,AQ503/Pieņēmumi!$BC$40,IF($A503=3,AQ503/Pieņēmumi!$BC$41,AQ503/Pieņēmumi!$BC$42))),$AT$10)</f>
        <v>3</v>
      </c>
      <c r="AU503" s="6">
        <f t="shared" si="361"/>
        <v>17.333333333333332</v>
      </c>
      <c r="AV503" s="6" t="str">
        <f>IF(AND(AU503&gt;=0,AU503&lt;Pieņēmumi!$BC$46),0,
IF(AND(AU503&gt;= Pieņēmumi!$BC$46,AU503&lt;Pieņēmumi!$BC$47), "Mikro",
IF(AND(AU503&gt;=Pieņēmumi!$BC$47,AU503&lt;Pieņēmumi!$BC$48), "Mazs",
IF(AND(AU503&gt;=Pieņēmumi!$BC$48,AU503&lt;Pieņēmumi!$BC$49), "Vidējs","Liels"))))</f>
        <v>Vidējs</v>
      </c>
      <c r="AW503" s="9">
        <f>IF(AV503="Mikro",Pieņēmumi!$BC$31*AT503*0.5,
IF(AV503="Mazs",Pieņēmumi!$BC$31*AT503,
IF(AV503="Vidējs",Pieņēmumi!$BC$32*AT503,
IF(AV503="Liels",Pieņēmumi!$BC$34*AT503,
0))))</f>
        <v>3.4883720930232558</v>
      </c>
      <c r="AX503" s="9">
        <f>IF(AV503="Mikro",Pieņēmumi!$BC$31*AT503*0.5,0)</f>
        <v>0</v>
      </c>
      <c r="AY503">
        <v>53</v>
      </c>
      <c r="AZ503">
        <v>4</v>
      </c>
      <c r="BA503" s="2">
        <f>AY503/AZ503</f>
        <v>13.25</v>
      </c>
      <c r="BB503" s="6">
        <f>ROUNDUP(IF($A503=1,AY503/Pieņēmumi!$BN$39,IF($A503=2,AY503/Pieņēmumi!$BN$40,IF($A503=3,AY503/Pieņēmumi!$BN$41,AY503/Pieņēmumi!$BN$42))),$BB$10)</f>
        <v>3</v>
      </c>
      <c r="BC503" s="6">
        <f t="shared" si="362"/>
        <v>17.666666666666668</v>
      </c>
      <c r="BD503" s="6" t="str">
        <f>IF(AND(BC503&gt;=0,BC503&lt;Pieņēmumi!$BN$46),0,
IF(AND(BC503&gt;= Pieņēmumi!$BN$46,BC503&lt;Pieņēmumi!$BN$47), "Mikro",
IF(AND(BC503&gt;=Pieņēmumi!$BN$47,BC503&lt;Pieņēmumi!$BN$48), "Mazs",
IF(AND(BC503&gt;=Pieņēmumi!$BN$48,BC503&lt;Pieņēmumi!$BN$49), "Vidējs","Liels"))))</f>
        <v>Vidējs</v>
      </c>
      <c r="BE503" s="9">
        <f>IF(BD503="Mikro",Pieņēmumi!$BN$31*BB503*0.5,
IF(BD503="Mazs",Pieņēmumi!$BN$31*BB503,
IF(BD503="Vidējs",Pieņēmumi!$BN$32*BB503,
IF(BD503="Liels",Pieņēmumi!$BN$34*BB503,
0))))</f>
        <v>3.6821705426356592</v>
      </c>
      <c r="BF503" s="9">
        <f>IF(BD503="Mikro",Pieņēmumi!$BN$31*BB503*0.5,0)</f>
        <v>0</v>
      </c>
      <c r="BG503">
        <v>51</v>
      </c>
      <c r="BH503">
        <v>4</v>
      </c>
      <c r="BI503" s="2">
        <f>BG503/BH503</f>
        <v>12.75</v>
      </c>
      <c r="BJ503" s="6">
        <f>ROUNDUP(IF($A503=1,BG503/Pieņēmumi!$BY$39,IF($A503=2,BG503/Pieņēmumi!$BY$40,IF($A503=3,BG503/Pieņēmumi!$BY$41,BG503/Pieņēmumi!$BY$42))),$BJ$10)</f>
        <v>3</v>
      </c>
      <c r="BK503" s="6">
        <f t="shared" si="363"/>
        <v>17</v>
      </c>
      <c r="BL503" s="6" t="str">
        <f>IF(AND(BK503&gt;=0,BK503&lt;Pieņēmumi!$BY$46),0,
IF(AND(BK503&gt;= Pieņēmumi!$BY$46,BK503&lt;Pieņēmumi!$BY$47), "Mikro",
IF(AND(BK503&gt;=Pieņēmumi!$BY$47,BK503&lt;Pieņēmumi!$BY$48), "Mazs",
IF(AND(BK503&gt;=Pieņēmumi!$BY$48,BK503&lt;Pieņēmumi!$BY$49), "Vidējs","Liels"))))</f>
        <v>Vidējs</v>
      </c>
      <c r="BM503" s="9">
        <f>IF(BL503="Mikro",Pieņēmumi!$BY$31*BJ503*0.5,
IF(BL503="Mazs",Pieņēmumi!$BY$31*BJ503,
IF(BL503="Vidējs",Pieņēmumi!$BY$32*BJ503,
IF(BL503="Liels",Pieņēmumi!$BY$34*BJ503,
0))))</f>
        <v>3.8759689922480618</v>
      </c>
      <c r="BN503" s="9">
        <f>IF(BL503="Mikro",Pieņēmumi!$BY$31*BJ503*0.5,0)</f>
        <v>0</v>
      </c>
      <c r="BO503">
        <v>28</v>
      </c>
      <c r="BP503">
        <v>2</v>
      </c>
      <c r="BQ503" s="2">
        <f>BO503/BP503</f>
        <v>14</v>
      </c>
      <c r="BR503" s="6">
        <f>ROUNDUP(IF($A503=1,BO503/Pieņēmumi!$CJ$39,IF($A503=2,BO503/Pieņēmumi!$CJ$40,IF($A503=3,BO503/Pieņēmumi!$CJ$41,BO503/Pieņēmumi!$CJ$42))),$BR$10)</f>
        <v>2</v>
      </c>
      <c r="BS503" s="6">
        <f t="shared" si="364"/>
        <v>14</v>
      </c>
      <c r="BT503" s="6" t="str">
        <f>IF(AND(BS503&gt;=0,BS503&lt;Pieņēmumi!$CJ$46),0,
IF(AND(BS503&gt;= Pieņēmumi!$CJ$46,BS503&lt;Pieņēmumi!$CJ$47), "Mikro",
IF(AND(BS503&gt;=Pieņēmumi!$CJ$47,BS503&lt;Pieņēmumi!$CJ$48), "Mazs",
IF(AND(BS503&gt;=Pieņēmumi!$CJ$48,BS503&lt;Pieņēmumi!$CJ$49), "Vidējs","Liels"))))</f>
        <v>Vidējs</v>
      </c>
      <c r="BU503" s="9">
        <f>IF(BT503="Mikro",Pieņēmumi!$CJ$31*BR503*0.5,
IF(BT503="Mazs",Pieņēmumi!$CJ$31*BR503,
IF(BT503="Vidējs",Pieņēmumi!$CJ$32*BR503,
IF(BT503="Liels",Pieņēmumi!$CJ$34*BR503,
0))))</f>
        <v>2.5839793281653747</v>
      </c>
      <c r="BV503" s="9">
        <f>IF(BT503="Mikro",Pieņēmumi!$CJ$31*BR503*0.5,0)</f>
        <v>0</v>
      </c>
      <c r="BW503">
        <v>0</v>
      </c>
      <c r="BX503">
        <v>0</v>
      </c>
      <c r="BY503" s="2">
        <v>0</v>
      </c>
      <c r="BZ503" s="6">
        <f>ROUNDUP(IF($A503=1,BW503/Pieņēmumi!$CU$42,IF($A503=2,BW503/Pieņēmumi!$CU$43,IF($A503=3,BW503/Pieņēmumi!$CU$44,BW503/Pieņēmumi!$CU$45))),$CH$10)</f>
        <v>0</v>
      </c>
      <c r="CA503" s="6">
        <f t="shared" si="365"/>
        <v>0</v>
      </c>
      <c r="CB503" s="6">
        <f>IF(AND(CA503&gt;=0,CA503&lt;Pieņēmumi!$CU$49),0,
IF(AND(CA503&gt;=Pieņēmumi!$CU$49,CA503&lt;Pieņēmumi!$CU$50),"Mazs",
IF(AND(CA503&gt;=Pieņēmumi!$CU$50,CA503&lt;Pieņēmumi!$CU$51),"Vidējs","Liels")))</f>
        <v>0</v>
      </c>
      <c r="CC503" s="9">
        <f>IF(CB503="Mazs",Pieņēmumi!$CU$34*BZ503,IF(CB503="Vidējs",Pieņēmumi!$CU$35*BZ503,IF(CB503="Liels",Pieņēmumi!$CU$37*BZ503,0)))</f>
        <v>0</v>
      </c>
      <c r="CD503" s="9">
        <f>IF(CB503="Mazs",(Pieņēmumi!$CU$35-Pieņēmumi!$CU$34)*BZ503,0)</f>
        <v>0</v>
      </c>
      <c r="CE503">
        <v>0</v>
      </c>
      <c r="CF503">
        <v>0</v>
      </c>
      <c r="CG503" s="2">
        <v>0</v>
      </c>
      <c r="CH503" s="6">
        <f>ROUNDUP(IF($A503=1,CE503/Pieņēmumi!$DE$42,IF($A503=2,CE503/Pieņēmumi!$DE$43,IF($A503=3,CE503/Pieņēmumi!$DE$44,CE503/Pieņēmumi!$DE$45))),$CH$10)</f>
        <v>0</v>
      </c>
      <c r="CI503" s="6">
        <f t="shared" si="366"/>
        <v>0</v>
      </c>
      <c r="CJ503" s="6">
        <f>IF(AND(CI503&gt;=0,CI503&lt;Pieņēmumi!$DE$49),0,
IF(AND(CI503&gt;=Pieņēmumi!$DE$49,CI503&lt;Pieņēmumi!$DE$50),"Mazs",
IF(AND(CI503&gt;=Pieņēmumi!$DE$50,CI503&lt;Pieņēmumi!$DE$51),"Vidējs","Liels")))</f>
        <v>0</v>
      </c>
      <c r="CK503" s="9">
        <f>IF(CJ503="Mazs",Pieņēmumi!$DE$34*CH503,IF(CJ503="Vidējs",Pieņēmumi!$DE$35*CH503,IF(CJ503="Liels",Pieņēmumi!$DE$37*CH503,0)))</f>
        <v>0</v>
      </c>
      <c r="CL503" s="9">
        <f>IF(CJ503="Mazs",(Pieņēmumi!$DE$35-Pieņēmumi!$DE$34)*CH503,0)</f>
        <v>0</v>
      </c>
      <c r="CM503">
        <v>0</v>
      </c>
      <c r="CN503">
        <v>0</v>
      </c>
      <c r="CO503" s="2">
        <v>0</v>
      </c>
      <c r="CP503" s="6">
        <f>ROUNDUP(IF($A503=1,CM503/Pieņēmumi!$DO$42,IF($A503=2,CM503/Pieņēmumi!$DO$43,IF($A503=3,CM503/Pieņēmumi!$DO$44,CM503/Pieņēmumi!$DO$45))),$CP$10)</f>
        <v>0</v>
      </c>
      <c r="CQ503" s="6">
        <f t="shared" si="367"/>
        <v>0</v>
      </c>
      <c r="CR503" s="6">
        <f>IF(AND(CQ503&gt;=0,CQ503&lt;Pieņēmumi!$DO$49),0,
IF(AND(CQ503&gt;=Pieņēmumi!$DO$49,CQ503&lt;Pieņēmumi!$DO$50),"Mazs",
IF(AND(CQ503&gt;=Pieņēmumi!$DO$50,CQ503&lt;Pieņēmumi!$DO$51),"Vidējs","Liels")))</f>
        <v>0</v>
      </c>
      <c r="CS503" s="9">
        <f>IF(CR503="Mazs",Pieņēmumi!$DO$34*CP503,IF(CR503="Vidējs",Pieņēmumi!$DO$35*CP503,IF(CR503="Liels",Pieņēmumi!$DO$37*CP503,0)))</f>
        <v>0</v>
      </c>
      <c r="CT503" s="9">
        <f>IF(CR503="Mazs",(Pieņēmumi!$DO$35-Pieņēmumi!$DO$34)*CP503,0)</f>
        <v>0</v>
      </c>
      <c r="CU503" s="6">
        <f t="shared" si="368"/>
        <v>424</v>
      </c>
      <c r="CV503" s="6">
        <f t="shared" si="369"/>
        <v>31</v>
      </c>
      <c r="CW503" s="2">
        <f t="shared" si="370"/>
        <v>13.67741935483871</v>
      </c>
      <c r="CX503" t="str">
        <f t="shared" si="371"/>
        <v>Vidējā</v>
      </c>
    </row>
    <row r="504" spans="1:102" x14ac:dyDescent="0.25">
      <c r="A504" s="5">
        <v>3</v>
      </c>
      <c r="B504" s="23">
        <v>0.14351825382050554</v>
      </c>
      <c r="C504">
        <v>14</v>
      </c>
      <c r="D504">
        <v>1</v>
      </c>
      <c r="E504" s="2">
        <f t="shared" si="376"/>
        <v>14</v>
      </c>
      <c r="F504" s="6">
        <f>ROUNDUP(IF($A504=1,C504/Pieņēmumi!$B$39,IF($A504=2,C504/Pieņēmumi!$B$40,IF($A504=3,C504/Pieņēmumi!$B$41,C504/Pieņēmumi!$B$42))),$F$10)</f>
        <v>1</v>
      </c>
      <c r="G504" s="6">
        <f t="shared" si="355"/>
        <v>14</v>
      </c>
      <c r="H504" s="6" t="str">
        <f>IF(AND(G504&gt;=0,G504&lt;Pieņēmumi!$B$46),0,
IF(AND(G504&gt;= Pieņēmumi!$B$46,G504&lt;Pieņēmumi!$B$47), "Mikro",
IF(AND(G504&gt;=Pieņēmumi!$B$47,G504&lt;Pieņēmumi!$B$48), "Mazs",
IF(AND(G504&gt;=Pieņēmumi!$B$48,G504&lt;Pieņēmumi!$B$49), "Vidējs","Liels"))))</f>
        <v>Vidējs</v>
      </c>
      <c r="I504" s="9">
        <f>IF(H504="Mikro",Pieņēmumi!$B$31*F504*0.5,
IF(H504="Mazs",Pieņēmumi!$B$31*F504,
IF(H504="Vidējs",Pieņēmumi!$B$32*F504,
IF(H504="Liels",Pieņēmumi!$B$34*F504,
0))))</f>
        <v>0.8074935400516795</v>
      </c>
      <c r="J504" s="9">
        <f>IF(H504="Mikro",Pieņēmumi!$B$31*F504*0.5,0)</f>
        <v>0</v>
      </c>
      <c r="K504">
        <v>6</v>
      </c>
      <c r="L504">
        <v>1</v>
      </c>
      <c r="M504" s="2">
        <f t="shared" si="380"/>
        <v>6</v>
      </c>
      <c r="N504" s="6">
        <f>ROUNDUP(IF($A504=1,K504/Pieņēmumi!$L$39,IF($A504=2,K504/Pieņēmumi!$L$40,IF($A504=3,K504/Pieņēmumi!$L$41,K504/Pieņēmumi!$L$42))),$N$10)</f>
        <v>1</v>
      </c>
      <c r="O504" s="6">
        <f t="shared" si="356"/>
        <v>6</v>
      </c>
      <c r="P504" s="6" t="str">
        <f>IF(AND(O504&gt;=0,O504&lt;Pieņēmumi!$L$46),0,
IF(AND(O504&gt;= Pieņēmumi!$L$46,O504&lt;Pieņēmumi!$L$47), "Mikro",
IF(AND(O504&gt;=Pieņēmumi!$L$47,O504&lt;Pieņēmumi!$L$48), "Mazs",
IF(AND(O504&gt;=Pieņēmumi!$L$48,O504&lt;Pieņēmumi!$L$49), "Vidējs","Liels"))))</f>
        <v>Mikro</v>
      </c>
      <c r="Q504" s="9">
        <f>IF(P504="Mikro",Pieņēmumi!$L$31*N504*0.5,
IF(P504="Mazs",Pieņēmumi!$L$31*N504,
IF(P504="Vidējs",Pieņēmumi!$L$32*N504,
IF(P504="Liels",Pieņēmumi!$L$34*N504,
0))))</f>
        <v>0.3734827264239029</v>
      </c>
      <c r="R504" s="9">
        <f>IF(P504="Mikro",Pieņēmumi!$L$31*N504*0.5,0)</f>
        <v>0.3734827264239029</v>
      </c>
      <c r="S504">
        <v>9</v>
      </c>
      <c r="T504">
        <v>1</v>
      </c>
      <c r="U504" s="2">
        <f t="shared" si="377"/>
        <v>9</v>
      </c>
      <c r="V504" s="6">
        <f>ROUNDUP(IF($A504=1,S504/Pieņēmumi!$V$39,IF($A504=2,S504/Pieņēmumi!$V$40,IF($A504=3,S504/Pieņēmumi!$V$41,S504/Pieņēmumi!$V$42))),$V$10)</f>
        <v>1</v>
      </c>
      <c r="W504" s="6">
        <f t="shared" si="357"/>
        <v>9</v>
      </c>
      <c r="X504" s="6" t="str">
        <f>IF(AND(W504&gt;=0,W504&lt;Pieņēmumi!$V$46),0,
IF(AND(W504&gt;= Pieņēmumi!$V$46,W504&lt;Pieņēmumi!$V$47), "Mikro",
IF(AND(W504&gt;=Pieņēmumi!$V$47,W504&lt;Pieņēmumi!$V$48), "Mazs",
IF(AND(W504&gt;=Pieņēmumi!$V$48,W504&lt;Pieņēmumi!$V$49), "Vidējs","Liels"))))</f>
        <v>Mazs</v>
      </c>
      <c r="Y504" s="9">
        <f>IF(X504="Mikro",Pieņēmumi!$V$31*V504*0.5,
IF(X504="Mazs",Pieņēmumi!$V$31*V504,
IF(X504="Vidējs",Pieņēmumi!$V$32*V504,
IF(X504="Liels",Pieņēmumi!$V$34*V504,
0))))</f>
        <v>0.77808901338313108</v>
      </c>
      <c r="Z504" s="9">
        <f>IF(X504="Mikro",Pieņēmumi!$V$31*V504*0.5,0)</f>
        <v>0</v>
      </c>
      <c r="AA504">
        <v>12</v>
      </c>
      <c r="AB504">
        <v>1</v>
      </c>
      <c r="AC504" s="2">
        <f t="shared" si="378"/>
        <v>12</v>
      </c>
      <c r="AD504" s="6">
        <f>ROUNDUP(IF($A504=1,AA504/Pieņēmumi!$AF$39,IF($A504=2,AA504/Pieņēmumi!$AF$40,IF($A504=3,AA504/Pieņēmumi!$AF$41,AA504/Pieņēmumi!$AF$42))),$AD$10)</f>
        <v>1</v>
      </c>
      <c r="AE504" s="6">
        <f t="shared" si="359"/>
        <v>12</v>
      </c>
      <c r="AF504" s="6" t="str">
        <f>IF(AND(AE504&gt;=0,AE504&lt;Pieņēmumi!$AF$46),0,
IF(AND(AE504&gt;= Pieņēmumi!$AF$46,AE504&lt;Pieņēmumi!$AF$47), "Mikro",
IF(AND(AE504&gt;=Pieņēmumi!$AF$47,AE504&lt;Pieņēmumi!$AF$48), "Mazs",
IF(AND(AE504&gt;=Pieņēmumi!$AF$48,AE504&lt;Pieņēmumi!$AF$49), "Vidējs","Liels"))))</f>
        <v>Vidējs</v>
      </c>
      <c r="AG504" s="9">
        <f>IF(AF504="Mikro",Pieņēmumi!$AF$31*AD504*0.5,
IF(AF504="Mazs",Pieņēmumi!$AF$31*AD504,
IF(AF504="Vidējs",Pieņēmumi!$AF$32*AD504,
IF(AF504="Liels",Pieņēmumi!$AF$34*AD504,
0))))</f>
        <v>1.03359173126615</v>
      </c>
      <c r="AH504" s="9">
        <f>IF(AF504="Mikro",Pieņēmumi!$AF$31*AD504*0.5,0)</f>
        <v>0</v>
      </c>
      <c r="AI504">
        <v>12</v>
      </c>
      <c r="AJ504">
        <v>1</v>
      </c>
      <c r="AK504" s="2">
        <f t="shared" si="379"/>
        <v>12</v>
      </c>
      <c r="AL504" s="6">
        <f>ROUNDUP(IF($A504=1,AI504/Pieņēmumi!$AR$39,IF($A504=2,AI504/Pieņēmumi!$AR$40,IF($A504=3,AI504/Pieņēmumi!$AR$41,AI504/Pieņēmumi!$AR$42))),$AL$10)</f>
        <v>1</v>
      </c>
      <c r="AM504" s="6">
        <f t="shared" si="360"/>
        <v>12</v>
      </c>
      <c r="AN504" s="6" t="str">
        <f>IF(AND(AM504&gt;=0,AM504&lt;Pieņēmumi!$AR$46),0,
IF(AND(AM504&gt;= Pieņēmumi!$AR$46,AM504&lt;Pieņēmumi!$AR$47), "Mikro",
IF(AND(AM504&gt;=Pieņēmumi!$AR$47,AM504&lt;Pieņēmumi!$AR$48), "Mazs",
IF(AND(AM504&gt;=Pieņēmumi!$AR$48,AM504&lt;Pieņēmumi!$AR$49), "Vidējs","Liels"))))</f>
        <v>Vidējs</v>
      </c>
      <c r="AO504" s="9">
        <f>IF(AN504="Mikro",Pieņēmumi!$AR$31*AL504*0.5,
IF(AN504="Mazs",Pieņēmumi!$AR$31*AL504,
IF(AN504="Vidējs",Pieņēmumi!$AR$32*AL504,
IF(AN504="Liels",Pieņēmumi!$AR$34*AL504,
0))))</f>
        <v>1.0981912144702843</v>
      </c>
      <c r="AP504" s="9">
        <f>IF(AN504="Mikro",Pieņēmumi!$AR$31*AL504*0.5,0)</f>
        <v>0</v>
      </c>
      <c r="AQ504">
        <v>17</v>
      </c>
      <c r="AR504">
        <v>1</v>
      </c>
      <c r="AS504" s="2">
        <f t="shared" si="381"/>
        <v>17</v>
      </c>
      <c r="AT504" s="6">
        <f>ROUNDUP(IF($A504=1,AQ504/Pieņēmumi!$BC$39,IF($A504=2,AQ504/Pieņēmumi!$BC$40,IF($A504=3,AQ504/Pieņēmumi!$BC$41,AQ504/Pieņēmumi!$BC$42))),$AT$10)</f>
        <v>1</v>
      </c>
      <c r="AU504" s="6">
        <f t="shared" si="361"/>
        <v>17</v>
      </c>
      <c r="AV504" s="6" t="str">
        <f>IF(AND(AU504&gt;=0,AU504&lt;Pieņēmumi!$BC$46),0,
IF(AND(AU504&gt;= Pieņēmumi!$BC$46,AU504&lt;Pieņēmumi!$BC$47), "Mikro",
IF(AND(AU504&gt;=Pieņēmumi!$BC$47,AU504&lt;Pieņēmumi!$BC$48), "Mazs",
IF(AND(AU504&gt;=Pieņēmumi!$BC$48,AU504&lt;Pieņēmumi!$BC$49), "Vidējs","Liels"))))</f>
        <v>Vidējs</v>
      </c>
      <c r="AW504" s="9">
        <f>IF(AV504="Mikro",Pieņēmumi!$BC$31*AT504*0.5,
IF(AV504="Mazs",Pieņēmumi!$BC$31*AT504,
IF(AV504="Vidējs",Pieņēmumi!$BC$32*AT504,
IF(AV504="Liels",Pieņēmumi!$BC$34*AT504,
0))))</f>
        <v>1.1627906976744187</v>
      </c>
      <c r="AX504" s="9">
        <f>IF(AV504="Mikro",Pieņēmumi!$BC$31*AT504*0.5,0)</f>
        <v>0</v>
      </c>
      <c r="AY504">
        <v>14</v>
      </c>
      <c r="AZ504">
        <v>1</v>
      </c>
      <c r="BA504" s="2">
        <f>AY504/AZ504</f>
        <v>14</v>
      </c>
      <c r="BB504" s="6">
        <f>ROUNDUP(IF($A504=1,AY504/Pieņēmumi!$BN$39,IF($A504=2,AY504/Pieņēmumi!$BN$40,IF($A504=3,AY504/Pieņēmumi!$BN$41,AY504/Pieņēmumi!$BN$42))),$BB$10)</f>
        <v>1</v>
      </c>
      <c r="BC504" s="6">
        <f t="shared" si="362"/>
        <v>14</v>
      </c>
      <c r="BD504" s="6" t="str">
        <f>IF(AND(BC504&gt;=0,BC504&lt;Pieņēmumi!$BN$46),0,
IF(AND(BC504&gt;= Pieņēmumi!$BN$46,BC504&lt;Pieņēmumi!$BN$47), "Mikro",
IF(AND(BC504&gt;=Pieņēmumi!$BN$47,BC504&lt;Pieņēmumi!$BN$48), "Mazs",
IF(AND(BC504&gt;=Pieņēmumi!$BN$48,BC504&lt;Pieņēmumi!$BN$49), "Vidējs","Liels"))))</f>
        <v>Vidējs</v>
      </c>
      <c r="BE504" s="9">
        <f>IF(BD504="Mikro",Pieņēmumi!$BN$31*BB504*0.5,
IF(BD504="Mazs",Pieņēmumi!$BN$31*BB504,
IF(BD504="Vidējs",Pieņēmumi!$BN$32*BB504,
IF(BD504="Liels",Pieņēmumi!$BN$34*BB504,
0))))</f>
        <v>1.227390180878553</v>
      </c>
      <c r="BF504" s="9">
        <f>IF(BD504="Mikro",Pieņēmumi!$BN$31*BB504*0.5,0)</f>
        <v>0</v>
      </c>
      <c r="BG504">
        <v>14</v>
      </c>
      <c r="BH504">
        <v>1</v>
      </c>
      <c r="BI504" s="2">
        <f>BG504/BH504</f>
        <v>14</v>
      </c>
      <c r="BJ504" s="6">
        <f>ROUNDUP(IF($A504=1,BG504/Pieņēmumi!$BY$39,IF($A504=2,BG504/Pieņēmumi!$BY$40,IF($A504=3,BG504/Pieņēmumi!$BY$41,BG504/Pieņēmumi!$BY$42))),$BJ$10)</f>
        <v>1</v>
      </c>
      <c r="BK504" s="6">
        <f t="shared" si="363"/>
        <v>14</v>
      </c>
      <c r="BL504" s="6" t="str">
        <f>IF(AND(BK504&gt;=0,BK504&lt;Pieņēmumi!$BY$46),0,
IF(AND(BK504&gt;= Pieņēmumi!$BY$46,BK504&lt;Pieņēmumi!$BY$47), "Mikro",
IF(AND(BK504&gt;=Pieņēmumi!$BY$47,BK504&lt;Pieņēmumi!$BY$48), "Mazs",
IF(AND(BK504&gt;=Pieņēmumi!$BY$48,BK504&lt;Pieņēmumi!$BY$49), "Vidējs","Liels"))))</f>
        <v>Vidējs</v>
      </c>
      <c r="BM504" s="9">
        <f>IF(BL504="Mikro",Pieņēmumi!$BY$31*BJ504*0.5,
IF(BL504="Mazs",Pieņēmumi!$BY$31*BJ504,
IF(BL504="Vidējs",Pieņēmumi!$BY$32*BJ504,
IF(BL504="Liels",Pieņēmumi!$BY$34*BJ504,
0))))</f>
        <v>1.2919896640826873</v>
      </c>
      <c r="BN504" s="9">
        <f>IF(BL504="Mikro",Pieņēmumi!$BY$31*BJ504*0.5,0)</f>
        <v>0</v>
      </c>
      <c r="BO504">
        <v>20</v>
      </c>
      <c r="BP504">
        <v>1</v>
      </c>
      <c r="BQ504" s="2">
        <f>BO504/BP504</f>
        <v>20</v>
      </c>
      <c r="BR504" s="6">
        <f>ROUNDUP(IF($A504=1,BO504/Pieņēmumi!$CJ$39,IF($A504=2,BO504/Pieņēmumi!$CJ$40,IF($A504=3,BO504/Pieņēmumi!$CJ$41,BO504/Pieņēmumi!$CJ$42))),$BR$10)</f>
        <v>1</v>
      </c>
      <c r="BS504" s="6">
        <f t="shared" si="364"/>
        <v>20</v>
      </c>
      <c r="BT504" s="6" t="str">
        <f>IF(AND(BS504&gt;=0,BS504&lt;Pieņēmumi!$CJ$46),0,
IF(AND(BS504&gt;= Pieņēmumi!$CJ$46,BS504&lt;Pieņēmumi!$CJ$47), "Mikro",
IF(AND(BS504&gt;=Pieņēmumi!$CJ$47,BS504&lt;Pieņēmumi!$CJ$48), "Mazs",
IF(AND(BS504&gt;=Pieņēmumi!$CJ$48,BS504&lt;Pieņēmumi!$CJ$49), "Vidējs","Liels"))))</f>
        <v>Vidējs</v>
      </c>
      <c r="BU504" s="9">
        <f>IF(BT504="Mikro",Pieņēmumi!$CJ$31*BR504*0.5,
IF(BT504="Mazs",Pieņēmumi!$CJ$31*BR504,
IF(BT504="Vidējs",Pieņēmumi!$CJ$32*BR504,
IF(BT504="Liels",Pieņēmumi!$CJ$34*BR504,
0))))</f>
        <v>1.2919896640826873</v>
      </c>
      <c r="BV504" s="9">
        <f>IF(BT504="Mikro",Pieņēmumi!$CJ$31*BR504*0.5,0)</f>
        <v>0</v>
      </c>
      <c r="BW504">
        <v>0</v>
      </c>
      <c r="BX504">
        <v>0</v>
      </c>
      <c r="BY504" s="2">
        <v>0</v>
      </c>
      <c r="BZ504" s="6">
        <f>ROUNDUP(IF($A504=1,BW504/Pieņēmumi!$CU$42,IF($A504=2,BW504/Pieņēmumi!$CU$43,IF($A504=3,BW504/Pieņēmumi!$CU$44,BW504/Pieņēmumi!$CU$45))),$CH$10)</f>
        <v>0</v>
      </c>
      <c r="CA504" s="6">
        <f t="shared" si="365"/>
        <v>0</v>
      </c>
      <c r="CB504" s="6">
        <f>IF(AND(CA504&gt;=0,CA504&lt;Pieņēmumi!$CU$49),0,
IF(AND(CA504&gt;=Pieņēmumi!$CU$49,CA504&lt;Pieņēmumi!$CU$50),"Mazs",
IF(AND(CA504&gt;=Pieņēmumi!$CU$50,CA504&lt;Pieņēmumi!$CU$51),"Vidējs","Liels")))</f>
        <v>0</v>
      </c>
      <c r="CC504" s="9">
        <f>IF(CB504="Mazs",Pieņēmumi!$CU$34*BZ504,IF(CB504="Vidējs",Pieņēmumi!$CU$35*BZ504,IF(CB504="Liels",Pieņēmumi!$CU$37*BZ504,0)))</f>
        <v>0</v>
      </c>
      <c r="CD504" s="9">
        <f>IF(CB504="Mazs",(Pieņēmumi!$CU$35-Pieņēmumi!$CU$34)*BZ504,0)</f>
        <v>0</v>
      </c>
      <c r="CE504">
        <v>0</v>
      </c>
      <c r="CF504">
        <v>0</v>
      </c>
      <c r="CG504" s="2">
        <v>0</v>
      </c>
      <c r="CH504" s="6">
        <f>ROUNDUP(IF($A504=1,CE504/Pieņēmumi!$DE$42,IF($A504=2,CE504/Pieņēmumi!$DE$43,IF($A504=3,CE504/Pieņēmumi!$DE$44,CE504/Pieņēmumi!$DE$45))),$CH$10)</f>
        <v>0</v>
      </c>
      <c r="CI504" s="6">
        <f t="shared" si="366"/>
        <v>0</v>
      </c>
      <c r="CJ504" s="6">
        <f>IF(AND(CI504&gt;=0,CI504&lt;Pieņēmumi!$DE$49),0,
IF(AND(CI504&gt;=Pieņēmumi!$DE$49,CI504&lt;Pieņēmumi!$DE$50),"Mazs",
IF(AND(CI504&gt;=Pieņēmumi!$DE$50,CI504&lt;Pieņēmumi!$DE$51),"Vidējs","Liels")))</f>
        <v>0</v>
      </c>
      <c r="CK504" s="9">
        <f>IF(CJ504="Mazs",Pieņēmumi!$DE$34*CH504,IF(CJ504="Vidējs",Pieņēmumi!$DE$35*CH504,IF(CJ504="Liels",Pieņēmumi!$DE$37*CH504,0)))</f>
        <v>0</v>
      </c>
      <c r="CL504" s="9">
        <f>IF(CJ504="Mazs",(Pieņēmumi!$DE$35-Pieņēmumi!$DE$34)*CH504,0)</f>
        <v>0</v>
      </c>
      <c r="CM504">
        <v>0</v>
      </c>
      <c r="CN504">
        <v>0</v>
      </c>
      <c r="CO504" s="2">
        <v>0</v>
      </c>
      <c r="CP504" s="6">
        <f>ROUNDUP(IF($A504=1,CM504/Pieņēmumi!$DO$42,IF($A504=2,CM504/Pieņēmumi!$DO$43,IF($A504=3,CM504/Pieņēmumi!$DO$44,CM504/Pieņēmumi!$DO$45))),$CP$10)</f>
        <v>0</v>
      </c>
      <c r="CQ504" s="6">
        <f t="shared" si="367"/>
        <v>0</v>
      </c>
      <c r="CR504" s="6">
        <f>IF(AND(CQ504&gt;=0,CQ504&lt;Pieņēmumi!$DO$49),0,
IF(AND(CQ504&gt;=Pieņēmumi!$DO$49,CQ504&lt;Pieņēmumi!$DO$50),"Mazs",
IF(AND(CQ504&gt;=Pieņēmumi!$DO$50,CQ504&lt;Pieņēmumi!$DO$51),"Vidējs","Liels")))</f>
        <v>0</v>
      </c>
      <c r="CS504" s="9">
        <f>IF(CR504="Mazs",Pieņēmumi!$DO$34*CP504,IF(CR504="Vidējs",Pieņēmumi!$DO$35*CP504,IF(CR504="Liels",Pieņēmumi!$DO$37*CP504,0)))</f>
        <v>0</v>
      </c>
      <c r="CT504" s="9">
        <f>IF(CR504="Mazs",(Pieņēmumi!$DO$35-Pieņēmumi!$DO$34)*CP504,0)</f>
        <v>0</v>
      </c>
      <c r="CU504" s="6">
        <f t="shared" si="368"/>
        <v>118</v>
      </c>
      <c r="CV504" s="6">
        <f t="shared" si="369"/>
        <v>9</v>
      </c>
      <c r="CW504" s="2">
        <f t="shared" si="370"/>
        <v>13.111111111111111</v>
      </c>
      <c r="CX504" t="str">
        <f t="shared" si="371"/>
        <v>Vidējā</v>
      </c>
    </row>
    <row r="505" spans="1:102" x14ac:dyDescent="0.25">
      <c r="A505" s="5">
        <v>3</v>
      </c>
      <c r="B505" s="23">
        <v>0.14302627976835491</v>
      </c>
      <c r="C505">
        <v>14</v>
      </c>
      <c r="D505">
        <v>1</v>
      </c>
      <c r="E505" s="2">
        <f t="shared" si="376"/>
        <v>14</v>
      </c>
      <c r="F505" s="6">
        <f>ROUNDUP(IF($A505=1,C505/Pieņēmumi!$B$39,IF($A505=2,C505/Pieņēmumi!$B$40,IF($A505=3,C505/Pieņēmumi!$B$41,C505/Pieņēmumi!$B$42))),$F$10)</f>
        <v>1</v>
      </c>
      <c r="G505" s="6">
        <f t="shared" si="355"/>
        <v>14</v>
      </c>
      <c r="H505" s="6" t="str">
        <f>IF(AND(G505&gt;=0,G505&lt;Pieņēmumi!$B$46),0,
IF(AND(G505&gt;= Pieņēmumi!$B$46,G505&lt;Pieņēmumi!$B$47), "Mikro",
IF(AND(G505&gt;=Pieņēmumi!$B$47,G505&lt;Pieņēmumi!$B$48), "Mazs",
IF(AND(G505&gt;=Pieņēmumi!$B$48,G505&lt;Pieņēmumi!$B$49), "Vidējs","Liels"))))</f>
        <v>Vidējs</v>
      </c>
      <c r="I505" s="9">
        <f>IF(H505="Mikro",Pieņēmumi!$B$31*F505*0.5,
IF(H505="Mazs",Pieņēmumi!$B$31*F505,
IF(H505="Vidējs",Pieņēmumi!$B$32*F505,
IF(H505="Liels",Pieņēmumi!$B$34*F505,
0))))</f>
        <v>0.8074935400516795</v>
      </c>
      <c r="J505" s="9">
        <f>IF(H505="Mikro",Pieņēmumi!$B$31*F505*0.5,0)</f>
        <v>0</v>
      </c>
      <c r="K505">
        <v>6</v>
      </c>
      <c r="L505">
        <v>1</v>
      </c>
      <c r="M505" s="2">
        <f t="shared" si="380"/>
        <v>6</v>
      </c>
      <c r="N505" s="6">
        <f>ROUNDUP(IF($A505=1,K505/Pieņēmumi!$L$39,IF($A505=2,K505/Pieņēmumi!$L$40,IF($A505=3,K505/Pieņēmumi!$L$41,K505/Pieņēmumi!$L$42))),$N$10)</f>
        <v>1</v>
      </c>
      <c r="O505" s="6">
        <f t="shared" si="356"/>
        <v>6</v>
      </c>
      <c r="P505" s="6" t="str">
        <f>IF(AND(O505&gt;=0,O505&lt;Pieņēmumi!$L$46),0,
IF(AND(O505&gt;= Pieņēmumi!$L$46,O505&lt;Pieņēmumi!$L$47), "Mikro",
IF(AND(O505&gt;=Pieņēmumi!$L$47,O505&lt;Pieņēmumi!$L$48), "Mazs",
IF(AND(O505&gt;=Pieņēmumi!$L$48,O505&lt;Pieņēmumi!$L$49), "Vidējs","Liels"))))</f>
        <v>Mikro</v>
      </c>
      <c r="Q505" s="9">
        <f>IF(P505="Mikro",Pieņēmumi!$L$31*N505*0.5,
IF(P505="Mazs",Pieņēmumi!$L$31*N505,
IF(P505="Vidējs",Pieņēmumi!$L$32*N505,
IF(P505="Liels",Pieņēmumi!$L$34*N505,
0))))</f>
        <v>0.3734827264239029</v>
      </c>
      <c r="R505" s="9">
        <f>IF(P505="Mikro",Pieņēmumi!$L$31*N505*0.5,0)</f>
        <v>0.3734827264239029</v>
      </c>
      <c r="S505">
        <v>8</v>
      </c>
      <c r="T505">
        <v>1</v>
      </c>
      <c r="U505" s="2">
        <f t="shared" si="377"/>
        <v>8</v>
      </c>
      <c r="V505" s="6">
        <f>ROUNDUP(IF($A505=1,S505/Pieņēmumi!$V$39,IF($A505=2,S505/Pieņēmumi!$V$40,IF($A505=3,S505/Pieņēmumi!$V$41,S505/Pieņēmumi!$V$42))),$V$10)</f>
        <v>1</v>
      </c>
      <c r="W505" s="6">
        <f t="shared" si="357"/>
        <v>8</v>
      </c>
      <c r="X505" s="6" t="str">
        <f>IF(AND(W505&gt;=0,W505&lt;Pieņēmumi!$V$46),0,
IF(AND(W505&gt;= Pieņēmumi!$V$46,W505&lt;Pieņēmumi!$V$47), "Mikro",
IF(AND(W505&gt;=Pieņēmumi!$V$47,W505&lt;Pieņēmumi!$V$48), "Mazs",
IF(AND(W505&gt;=Pieņēmumi!$V$48,W505&lt;Pieņēmumi!$V$49), "Vidējs","Liels"))))</f>
        <v>Mazs</v>
      </c>
      <c r="Y505" s="9">
        <f>IF(X505="Mikro",Pieņēmumi!$V$31*V505*0.5,
IF(X505="Mazs",Pieņēmumi!$V$31*V505,
IF(X505="Vidējs",Pieņēmumi!$V$32*V505,
IF(X505="Liels",Pieņēmumi!$V$34*V505,
0))))</f>
        <v>0.77808901338313108</v>
      </c>
      <c r="Z505" s="9">
        <f>IF(X505="Mikro",Pieņēmumi!$V$31*V505*0.5,0)</f>
        <v>0</v>
      </c>
      <c r="AA505">
        <v>12</v>
      </c>
      <c r="AB505">
        <v>1</v>
      </c>
      <c r="AC505" s="2">
        <f t="shared" si="378"/>
        <v>12</v>
      </c>
      <c r="AD505" s="6">
        <f>ROUNDUP(IF($A505=1,AA505/Pieņēmumi!$AF$39,IF($A505=2,AA505/Pieņēmumi!$AF$40,IF($A505=3,AA505/Pieņēmumi!$AF$41,AA505/Pieņēmumi!$AF$42))),$AD$10)</f>
        <v>1</v>
      </c>
      <c r="AE505" s="6">
        <f t="shared" si="359"/>
        <v>12</v>
      </c>
      <c r="AF505" s="6" t="str">
        <f>IF(AND(AE505&gt;=0,AE505&lt;Pieņēmumi!$AF$46),0,
IF(AND(AE505&gt;= Pieņēmumi!$AF$46,AE505&lt;Pieņēmumi!$AF$47), "Mikro",
IF(AND(AE505&gt;=Pieņēmumi!$AF$47,AE505&lt;Pieņēmumi!$AF$48), "Mazs",
IF(AND(AE505&gt;=Pieņēmumi!$AF$48,AE505&lt;Pieņēmumi!$AF$49), "Vidējs","Liels"))))</f>
        <v>Vidējs</v>
      </c>
      <c r="AG505" s="9">
        <f>IF(AF505="Mikro",Pieņēmumi!$AF$31*AD505*0.5,
IF(AF505="Mazs",Pieņēmumi!$AF$31*AD505,
IF(AF505="Vidējs",Pieņēmumi!$AF$32*AD505,
IF(AF505="Liels",Pieņēmumi!$AF$34*AD505,
0))))</f>
        <v>1.03359173126615</v>
      </c>
      <c r="AH505" s="9">
        <f>IF(AF505="Mikro",Pieņēmumi!$AF$31*AD505*0.5,0)</f>
        <v>0</v>
      </c>
      <c r="AI505">
        <v>5</v>
      </c>
      <c r="AJ505">
        <v>1</v>
      </c>
      <c r="AK505" s="2">
        <f t="shared" si="379"/>
        <v>5</v>
      </c>
      <c r="AL505" s="6">
        <f>ROUNDUP(IF($A505=1,AI505/Pieņēmumi!$AR$39,IF($A505=2,AI505/Pieņēmumi!$AR$40,IF($A505=3,AI505/Pieņēmumi!$AR$41,AI505/Pieņēmumi!$AR$42))),$AL$10)</f>
        <v>1</v>
      </c>
      <c r="AM505" s="6">
        <f t="shared" si="360"/>
        <v>5</v>
      </c>
      <c r="AN505" s="6" t="str">
        <f>IF(AND(AM505&gt;=0,AM505&lt;Pieņēmumi!$AR$46),0,
IF(AND(AM505&gt;= Pieņēmumi!$AR$46,AM505&lt;Pieņēmumi!$AR$47), "Mikro",
IF(AND(AM505&gt;=Pieņēmumi!$AR$47,AM505&lt;Pieņēmumi!$AR$48), "Mazs",
IF(AND(AM505&gt;=Pieņēmumi!$AR$48,AM505&lt;Pieņēmumi!$AR$49), "Vidējs","Liels"))))</f>
        <v>Mikro</v>
      </c>
      <c r="AO505" s="9">
        <f>IF(AN505="Mikro",Pieņēmumi!$AR$31*AL505*0.5,
IF(AN505="Mazs",Pieņēmumi!$AR$31*AL505,
IF(AN505="Vidējs",Pieņēmumi!$AR$32*AL505,
IF(AN505="Liels",Pieņēmumi!$AR$34*AL505,
0))))</f>
        <v>0.45129162776221604</v>
      </c>
      <c r="AP505" s="9">
        <f>IF(AN505="Mikro",Pieņēmumi!$AR$31*AL505*0.5,0)</f>
        <v>0.45129162776221604</v>
      </c>
      <c r="AQ505">
        <v>3</v>
      </c>
      <c r="AR505">
        <v>1</v>
      </c>
      <c r="AS505" s="2">
        <f t="shared" si="381"/>
        <v>3</v>
      </c>
      <c r="AT505" s="6">
        <f>ROUNDUP(IF($A505=1,AQ505/Pieņēmumi!$BC$39,IF($A505=2,AQ505/Pieņēmumi!$BC$40,IF($A505=3,AQ505/Pieņēmumi!$BC$41,AQ505/Pieņēmumi!$BC$42))),$AT$10)</f>
        <v>1</v>
      </c>
      <c r="AU505" s="6">
        <f t="shared" si="361"/>
        <v>3</v>
      </c>
      <c r="AV505" s="6" t="str">
        <f>IF(AND(AU505&gt;=0,AU505&lt;Pieņēmumi!$BC$46),0,
IF(AND(AU505&gt;= Pieņēmumi!$BC$46,AU505&lt;Pieņēmumi!$BC$47), "Mikro",
IF(AND(AU505&gt;=Pieņēmumi!$BC$47,AU505&lt;Pieņēmumi!$BC$48), "Mazs",
IF(AND(AU505&gt;=Pieņēmumi!$BC$48,AU505&lt;Pieņēmumi!$BC$49), "Vidējs","Liels"))))</f>
        <v>Mikro</v>
      </c>
      <c r="AW505" s="9">
        <f>IF(AV505="Mikro",Pieņēmumi!$BC$31*AT505*0.5,
IF(AV505="Mazs",Pieņēmumi!$BC$31*AT505,
IF(AV505="Vidējs",Pieņēmumi!$BC$32*AT505,
IF(AV505="Liels",Pieņēmumi!$BC$34*AT505,
0))))</f>
        <v>0.48241518829754126</v>
      </c>
      <c r="AX505" s="9">
        <f>IF(AV505="Mikro",Pieņēmumi!$BC$31*AT505*0.5,0)</f>
        <v>0.48241518829754126</v>
      </c>
      <c r="AY505">
        <v>0</v>
      </c>
      <c r="AZ505">
        <v>0</v>
      </c>
      <c r="BA505" s="2">
        <v>0</v>
      </c>
      <c r="BB505" s="6">
        <f>ROUNDUP(IF($A505=1,AY505/Pieņēmumi!$BN$39,IF($A505=2,AY505/Pieņēmumi!$BN$40,IF($A505=3,AY505/Pieņēmumi!$BN$41,AY505/Pieņēmumi!$BN$42))),$BB$10)</f>
        <v>0</v>
      </c>
      <c r="BC505" s="6">
        <f t="shared" si="362"/>
        <v>0</v>
      </c>
      <c r="BD505" s="6">
        <f>IF(AND(BC505&gt;=0,BC505&lt;Pieņēmumi!$BN$46),0,
IF(AND(BC505&gt;= Pieņēmumi!$BN$46,BC505&lt;Pieņēmumi!$BN$47), "Mikro",
IF(AND(BC505&gt;=Pieņēmumi!$BN$47,BC505&lt;Pieņēmumi!$BN$48), "Mazs",
IF(AND(BC505&gt;=Pieņēmumi!$BN$48,BC505&lt;Pieņēmumi!$BN$49), "Vidējs","Liels"))))</f>
        <v>0</v>
      </c>
      <c r="BE505" s="9">
        <f>IF(BD505="Mikro",Pieņēmumi!$BN$31*BB505*0.5,
IF(BD505="Mazs",Pieņēmumi!$BN$31*BB505,
IF(BD505="Vidējs",Pieņēmumi!$BN$32*BB505,
IF(BD505="Liels",Pieņēmumi!$BN$34*BB505,
0))))</f>
        <v>0</v>
      </c>
      <c r="BF505" s="9">
        <f>IF(BD505="Mikro",Pieņēmumi!$BN$31*BB505*0.5,0)</f>
        <v>0</v>
      </c>
      <c r="BG505">
        <v>0</v>
      </c>
      <c r="BH505">
        <v>0</v>
      </c>
      <c r="BI505" s="2">
        <v>0</v>
      </c>
      <c r="BJ505" s="6">
        <f>ROUNDUP(IF($A505=1,BG505/Pieņēmumi!$BY$39,IF($A505=2,BG505/Pieņēmumi!$BY$40,IF($A505=3,BG505/Pieņēmumi!$BY$41,BG505/Pieņēmumi!$BY$42))),$BJ$10)</f>
        <v>0</v>
      </c>
      <c r="BK505" s="6">
        <f t="shared" si="363"/>
        <v>0</v>
      </c>
      <c r="BL505" s="6">
        <f>IF(AND(BK505&gt;=0,BK505&lt;Pieņēmumi!$BY$46),0,
IF(AND(BK505&gt;= Pieņēmumi!$BY$46,BK505&lt;Pieņēmumi!$BY$47), "Mikro",
IF(AND(BK505&gt;=Pieņēmumi!$BY$47,BK505&lt;Pieņēmumi!$BY$48), "Mazs",
IF(AND(BK505&gt;=Pieņēmumi!$BY$48,BK505&lt;Pieņēmumi!$BY$49), "Vidējs","Liels"))))</f>
        <v>0</v>
      </c>
      <c r="BM505" s="9">
        <f>IF(BL505="Mikro",Pieņēmumi!$BY$31*BJ505*0.5,
IF(BL505="Mazs",Pieņēmumi!$BY$31*BJ505,
IF(BL505="Vidējs",Pieņēmumi!$BY$32*BJ505,
IF(BL505="Liels",Pieņēmumi!$BY$34*BJ505,
0))))</f>
        <v>0</v>
      </c>
      <c r="BN505" s="9">
        <f>IF(BL505="Mikro",Pieņēmumi!$BY$31*BJ505*0.5,0)</f>
        <v>0</v>
      </c>
      <c r="BO505">
        <v>0</v>
      </c>
      <c r="BP505">
        <v>0</v>
      </c>
      <c r="BQ505" s="2">
        <v>0</v>
      </c>
      <c r="BR505" s="6">
        <f>ROUNDUP(IF($A505=1,BO505/Pieņēmumi!$CJ$39,IF($A505=2,BO505/Pieņēmumi!$CJ$40,IF($A505=3,BO505/Pieņēmumi!$CJ$41,BO505/Pieņēmumi!$CJ$42))),$BR$10)</f>
        <v>0</v>
      </c>
      <c r="BS505" s="6">
        <f t="shared" si="364"/>
        <v>0</v>
      </c>
      <c r="BT505" s="6">
        <f>IF(AND(BS505&gt;=0,BS505&lt;Pieņēmumi!$CJ$46),0,
IF(AND(BS505&gt;= Pieņēmumi!$CJ$46,BS505&lt;Pieņēmumi!$CJ$47), "Mikro",
IF(AND(BS505&gt;=Pieņēmumi!$CJ$47,BS505&lt;Pieņēmumi!$CJ$48), "Mazs",
IF(AND(BS505&gt;=Pieņēmumi!$CJ$48,BS505&lt;Pieņēmumi!$CJ$49), "Vidējs","Liels"))))</f>
        <v>0</v>
      </c>
      <c r="BU505" s="9">
        <f>IF(BT505="Mikro",Pieņēmumi!$CJ$31*BR505*0.5,
IF(BT505="Mazs",Pieņēmumi!$CJ$31*BR505,
IF(BT505="Vidējs",Pieņēmumi!$CJ$32*BR505,
IF(BT505="Liels",Pieņēmumi!$CJ$34*BR505,
0))))</f>
        <v>0</v>
      </c>
      <c r="BV505" s="9">
        <f>IF(BT505="Mikro",Pieņēmumi!$CJ$31*BR505*0.5,0)</f>
        <v>0</v>
      </c>
      <c r="BW505">
        <v>0</v>
      </c>
      <c r="BX505">
        <v>0</v>
      </c>
      <c r="BY505" s="2">
        <v>0</v>
      </c>
      <c r="BZ505" s="6">
        <f>ROUNDUP(IF($A505=1,BW505/Pieņēmumi!$CU$42,IF($A505=2,BW505/Pieņēmumi!$CU$43,IF($A505=3,BW505/Pieņēmumi!$CU$44,BW505/Pieņēmumi!$CU$45))),$CH$10)</f>
        <v>0</v>
      </c>
      <c r="CA505" s="6">
        <f t="shared" si="365"/>
        <v>0</v>
      </c>
      <c r="CB505" s="6">
        <f>IF(AND(CA505&gt;=0,CA505&lt;Pieņēmumi!$CU$49),0,
IF(AND(CA505&gt;=Pieņēmumi!$CU$49,CA505&lt;Pieņēmumi!$CU$50),"Mazs",
IF(AND(CA505&gt;=Pieņēmumi!$CU$50,CA505&lt;Pieņēmumi!$CU$51),"Vidējs","Liels")))</f>
        <v>0</v>
      </c>
      <c r="CC505" s="9">
        <f>IF(CB505="Mazs",Pieņēmumi!$CU$34*BZ505,IF(CB505="Vidējs",Pieņēmumi!$CU$35*BZ505,IF(CB505="Liels",Pieņēmumi!$CU$37*BZ505,0)))</f>
        <v>0</v>
      </c>
      <c r="CD505" s="9">
        <f>IF(CB505="Mazs",(Pieņēmumi!$CU$35-Pieņēmumi!$CU$34)*BZ505,0)</f>
        <v>0</v>
      </c>
      <c r="CE505">
        <v>0</v>
      </c>
      <c r="CF505">
        <v>0</v>
      </c>
      <c r="CG505" s="2">
        <v>0</v>
      </c>
      <c r="CH505" s="6">
        <f>ROUNDUP(IF($A505=1,CE505/Pieņēmumi!$DE$42,IF($A505=2,CE505/Pieņēmumi!$DE$43,IF($A505=3,CE505/Pieņēmumi!$DE$44,CE505/Pieņēmumi!$DE$45))),$CH$10)</f>
        <v>0</v>
      </c>
      <c r="CI505" s="6">
        <f t="shared" si="366"/>
        <v>0</v>
      </c>
      <c r="CJ505" s="6">
        <f>IF(AND(CI505&gt;=0,CI505&lt;Pieņēmumi!$DE$49),0,
IF(AND(CI505&gt;=Pieņēmumi!$DE$49,CI505&lt;Pieņēmumi!$DE$50),"Mazs",
IF(AND(CI505&gt;=Pieņēmumi!$DE$50,CI505&lt;Pieņēmumi!$DE$51),"Vidējs","Liels")))</f>
        <v>0</v>
      </c>
      <c r="CK505" s="9">
        <f>IF(CJ505="Mazs",Pieņēmumi!$DE$34*CH505,IF(CJ505="Vidējs",Pieņēmumi!$DE$35*CH505,IF(CJ505="Liels",Pieņēmumi!$DE$37*CH505,0)))</f>
        <v>0</v>
      </c>
      <c r="CL505" s="9">
        <f>IF(CJ505="Mazs",(Pieņēmumi!$DE$35-Pieņēmumi!$DE$34)*CH505,0)</f>
        <v>0</v>
      </c>
      <c r="CM505">
        <v>0</v>
      </c>
      <c r="CN505">
        <v>0</v>
      </c>
      <c r="CO505" s="2">
        <v>0</v>
      </c>
      <c r="CP505" s="6">
        <f>ROUNDUP(IF($A505=1,CM505/Pieņēmumi!$DO$42,IF($A505=2,CM505/Pieņēmumi!$DO$43,IF($A505=3,CM505/Pieņēmumi!$DO$44,CM505/Pieņēmumi!$DO$45))),$CP$10)</f>
        <v>0</v>
      </c>
      <c r="CQ505" s="6">
        <f t="shared" si="367"/>
        <v>0</v>
      </c>
      <c r="CR505" s="6">
        <f>IF(AND(CQ505&gt;=0,CQ505&lt;Pieņēmumi!$DO$49),0,
IF(AND(CQ505&gt;=Pieņēmumi!$DO$49,CQ505&lt;Pieņēmumi!$DO$50),"Mazs",
IF(AND(CQ505&gt;=Pieņēmumi!$DO$50,CQ505&lt;Pieņēmumi!$DO$51),"Vidējs","Liels")))</f>
        <v>0</v>
      </c>
      <c r="CS505" s="9">
        <f>IF(CR505="Mazs",Pieņēmumi!$DO$34*CP505,IF(CR505="Vidējs",Pieņēmumi!$DO$35*CP505,IF(CR505="Liels",Pieņēmumi!$DO$37*CP505,0)))</f>
        <v>0</v>
      </c>
      <c r="CT505" s="9">
        <f>IF(CR505="Mazs",(Pieņēmumi!$DO$35-Pieņēmumi!$DO$34)*CP505,0)</f>
        <v>0</v>
      </c>
      <c r="CU505" s="6">
        <f t="shared" si="368"/>
        <v>48</v>
      </c>
      <c r="CV505" s="6">
        <f t="shared" si="369"/>
        <v>6</v>
      </c>
      <c r="CW505" s="2">
        <f t="shared" si="370"/>
        <v>8</v>
      </c>
      <c r="CX505" t="str">
        <f t="shared" si="371"/>
        <v>Mazā</v>
      </c>
    </row>
    <row r="506" spans="1:102" x14ac:dyDescent="0.25">
      <c r="A506" s="5">
        <v>1</v>
      </c>
      <c r="B506" s="23">
        <v>0.14288880940208193</v>
      </c>
      <c r="C506">
        <v>72</v>
      </c>
      <c r="D506">
        <v>3</v>
      </c>
      <c r="E506" s="2">
        <f t="shared" si="376"/>
        <v>24</v>
      </c>
      <c r="F506" s="6">
        <f>ROUNDUP(IF($A506=1,C506/Pieņēmumi!$B$39,IF($A506=2,C506/Pieņēmumi!$B$40,IF($A506=3,C506/Pieņēmumi!$B$41,C506/Pieņēmumi!$B$42))),$F$10)</f>
        <v>4</v>
      </c>
      <c r="G506" s="6">
        <f t="shared" si="355"/>
        <v>18</v>
      </c>
      <c r="H506" s="6" t="str">
        <f>IF(AND(G506&gt;=0,G506&lt;Pieņēmumi!$B$46),0,
IF(AND(G506&gt;= Pieņēmumi!$B$46,G506&lt;Pieņēmumi!$B$47), "Mikro",
IF(AND(G506&gt;=Pieņēmumi!$B$47,G506&lt;Pieņēmumi!$B$48), "Mazs",
IF(AND(G506&gt;=Pieņēmumi!$B$48,G506&lt;Pieņēmumi!$B$49), "Vidējs","Liels"))))</f>
        <v>Vidējs</v>
      </c>
      <c r="I506" s="9">
        <f>IF(H506="Mikro",Pieņēmumi!$B$31*F506*0.5,
IF(H506="Mazs",Pieņēmumi!$B$31*F506,
IF(H506="Vidējs",Pieņēmumi!$B$32*F506,
IF(H506="Liels",Pieņēmumi!$B$34*F506,
0))))</f>
        <v>3.229974160206718</v>
      </c>
      <c r="J506" s="9">
        <f>IF(H506="Mikro",Pieņēmumi!$B$31*F506*0.5,0)</f>
        <v>0</v>
      </c>
      <c r="K506">
        <v>70</v>
      </c>
      <c r="L506">
        <v>3</v>
      </c>
      <c r="M506" s="2">
        <f t="shared" si="380"/>
        <v>23.333333333333332</v>
      </c>
      <c r="N506" s="6">
        <f>ROUNDUP(IF($A506=1,K506/Pieņēmumi!$L$39,IF($A506=2,K506/Pieņēmumi!$L$40,IF($A506=3,K506/Pieņēmumi!$L$41,K506/Pieņēmumi!$L$42))),$N$10)</f>
        <v>4</v>
      </c>
      <c r="O506" s="6">
        <f t="shared" si="356"/>
        <v>17.5</v>
      </c>
      <c r="P506" s="6" t="str">
        <f>IF(AND(O506&gt;=0,O506&lt;Pieņēmumi!$L$46),0,
IF(AND(O506&gt;= Pieņēmumi!$L$46,O506&lt;Pieņēmumi!$L$47), "Mikro",
IF(AND(O506&gt;=Pieņēmumi!$L$47,O506&lt;Pieņēmumi!$L$48), "Mazs",
IF(AND(O506&gt;=Pieņēmumi!$L$48,O506&lt;Pieņēmumi!$L$49), "Vidējs","Liels"))))</f>
        <v>Vidējs</v>
      </c>
      <c r="Q506" s="9">
        <f>IF(P506="Mikro",Pieņēmumi!$L$31*N506*0.5,
IF(P506="Mazs",Pieņēmumi!$L$31*N506,
IF(P506="Vidējs",Pieņēmumi!$L$32*N506,
IF(P506="Liels",Pieņēmumi!$L$34*N506,
0))))</f>
        <v>3.3591731266149876</v>
      </c>
      <c r="R506" s="9">
        <f>IF(P506="Mikro",Pieņēmumi!$L$31*N506*0.5,0)</f>
        <v>0</v>
      </c>
      <c r="S506">
        <v>66</v>
      </c>
      <c r="T506">
        <v>3</v>
      </c>
      <c r="U506" s="2">
        <f t="shared" si="377"/>
        <v>22</v>
      </c>
      <c r="V506" s="6">
        <f>ROUNDUP(IF($A506=1,S506/Pieņēmumi!$V$39,IF($A506=2,S506/Pieņēmumi!$V$40,IF($A506=3,S506/Pieņēmumi!$V$41,S506/Pieņēmumi!$V$42))),$V$10)</f>
        <v>4</v>
      </c>
      <c r="W506" s="6">
        <f t="shared" si="357"/>
        <v>16.5</v>
      </c>
      <c r="X506" s="6" t="str">
        <f>IF(AND(W506&gt;=0,W506&lt;Pieņēmumi!$V$46),0,
IF(AND(W506&gt;= Pieņēmumi!$V$46,W506&lt;Pieņēmumi!$V$47), "Mikro",
IF(AND(W506&gt;=Pieņēmumi!$V$47,W506&lt;Pieņēmumi!$V$48), "Mazs",
IF(AND(W506&gt;=Pieņēmumi!$V$48,W506&lt;Pieņēmumi!$V$49), "Vidējs","Liels"))))</f>
        <v>Vidējs</v>
      </c>
      <c r="Y506" s="9">
        <f>IF(X506="Mikro",Pieņēmumi!$V$31*V506*0.5,
IF(X506="Mazs",Pieņēmumi!$V$31*V506,
IF(X506="Vidējs",Pieņēmumi!$V$32*V506,
IF(X506="Liels",Pieņēmumi!$V$34*V506,
0))))</f>
        <v>3.4883720930232562</v>
      </c>
      <c r="Z506" s="9">
        <f>IF(X506="Mikro",Pieņēmumi!$V$31*V506*0.5,0)</f>
        <v>0</v>
      </c>
      <c r="AA506">
        <v>59</v>
      </c>
      <c r="AB506">
        <v>2</v>
      </c>
      <c r="AC506" s="2">
        <f t="shared" si="378"/>
        <v>29.5</v>
      </c>
      <c r="AD506" s="6">
        <f>ROUNDUP(IF($A506=1,AA506/Pieņēmumi!$AF$39,IF($A506=2,AA506/Pieņēmumi!$AF$40,IF($A506=3,AA506/Pieņēmumi!$AF$41,AA506/Pieņēmumi!$AF$42))),$AD$10)</f>
        <v>3</v>
      </c>
      <c r="AE506" s="6">
        <f t="shared" si="359"/>
        <v>19.666666666666668</v>
      </c>
      <c r="AF506" s="6" t="str">
        <f>IF(AND(AE506&gt;=0,AE506&lt;Pieņēmumi!$AF$46),0,
IF(AND(AE506&gt;= Pieņēmumi!$AF$46,AE506&lt;Pieņēmumi!$AF$47), "Mikro",
IF(AND(AE506&gt;=Pieņēmumi!$AF$47,AE506&lt;Pieņēmumi!$AF$48), "Mazs",
IF(AND(AE506&gt;=Pieņēmumi!$AF$48,AE506&lt;Pieņēmumi!$AF$49), "Vidējs","Liels"))))</f>
        <v>Vidējs</v>
      </c>
      <c r="AG506" s="9">
        <f>IF(AF506="Mikro",Pieņēmumi!$AF$31*AD506*0.5,
IF(AF506="Mazs",Pieņēmumi!$AF$31*AD506,
IF(AF506="Vidējs",Pieņēmumi!$AF$32*AD506,
IF(AF506="Liels",Pieņēmumi!$AF$34*AD506,
0))))</f>
        <v>3.1007751937984498</v>
      </c>
      <c r="AH506" s="9">
        <f>IF(AF506="Mikro",Pieņēmumi!$AF$31*AD506*0.5,0)</f>
        <v>0</v>
      </c>
      <c r="AI506">
        <v>49</v>
      </c>
      <c r="AJ506">
        <v>2</v>
      </c>
      <c r="AK506" s="2">
        <f t="shared" si="379"/>
        <v>24.5</v>
      </c>
      <c r="AL506" s="6">
        <f>ROUNDUP(IF($A506=1,AI506/Pieņēmumi!$AR$39,IF($A506=2,AI506/Pieņēmumi!$AR$40,IF($A506=3,AI506/Pieņēmumi!$AR$41,AI506/Pieņēmumi!$AR$42))),$AL$10)</f>
        <v>2</v>
      </c>
      <c r="AM506" s="6">
        <f t="shared" si="360"/>
        <v>24.5</v>
      </c>
      <c r="AN506" s="6" t="str">
        <f>IF(AND(AM506&gt;=0,AM506&lt;Pieņēmumi!$AR$46),0,
IF(AND(AM506&gt;= Pieņēmumi!$AR$46,AM506&lt;Pieņēmumi!$AR$47), "Mikro",
IF(AND(AM506&gt;=Pieņēmumi!$AR$47,AM506&lt;Pieņēmumi!$AR$48), "Mazs",
IF(AND(AM506&gt;=Pieņēmumi!$AR$48,AM506&lt;Pieņēmumi!$AR$49), "Vidējs","Liels"))))</f>
        <v>Liels</v>
      </c>
      <c r="AO506" s="9">
        <f>IF(AN506="Mikro",Pieņēmumi!$AR$31*AL506*0.5,
IF(AN506="Mazs",Pieņēmumi!$AR$31*AL506,
IF(AN506="Vidējs",Pieņēmumi!$AR$32*AL506,
IF(AN506="Liels",Pieņēmumi!$AR$34*AL506,
0))))</f>
        <v>2.7417027417027415</v>
      </c>
      <c r="AP506" s="9">
        <f>IF(AN506="Mikro",Pieņēmumi!$AR$31*AL506*0.5,0)</f>
        <v>0</v>
      </c>
      <c r="AQ506">
        <v>56</v>
      </c>
      <c r="AR506">
        <v>2</v>
      </c>
      <c r="AS506" s="2">
        <f t="shared" si="381"/>
        <v>28</v>
      </c>
      <c r="AT506" s="6">
        <f>ROUNDUP(IF($A506=1,AQ506/Pieņēmumi!$BC$39,IF($A506=2,AQ506/Pieņēmumi!$BC$40,IF($A506=3,AQ506/Pieņēmumi!$BC$41,AQ506/Pieņēmumi!$BC$42))),$AT$10)</f>
        <v>3</v>
      </c>
      <c r="AU506" s="6">
        <f t="shared" si="361"/>
        <v>18.666666666666668</v>
      </c>
      <c r="AV506" s="6" t="str">
        <f>IF(AND(AU506&gt;=0,AU506&lt;Pieņēmumi!$BC$46),0,
IF(AND(AU506&gt;= Pieņēmumi!$BC$46,AU506&lt;Pieņēmumi!$BC$47), "Mikro",
IF(AND(AU506&gt;=Pieņēmumi!$BC$47,AU506&lt;Pieņēmumi!$BC$48), "Mazs",
IF(AND(AU506&gt;=Pieņēmumi!$BC$48,AU506&lt;Pieņēmumi!$BC$49), "Vidējs","Liels"))))</f>
        <v>Vidējs</v>
      </c>
      <c r="AW506" s="9">
        <f>IF(AV506="Mikro",Pieņēmumi!$BC$31*AT506*0.5,
IF(AV506="Mazs",Pieņēmumi!$BC$31*AT506,
IF(AV506="Vidējs",Pieņēmumi!$BC$32*AT506,
IF(AV506="Liels",Pieņēmumi!$BC$34*AT506,
0))))</f>
        <v>3.4883720930232558</v>
      </c>
      <c r="AX506" s="9">
        <f>IF(AV506="Mikro",Pieņēmumi!$BC$31*AT506*0.5,0)</f>
        <v>0</v>
      </c>
      <c r="AY506">
        <v>51</v>
      </c>
      <c r="AZ506">
        <v>3</v>
      </c>
      <c r="BA506" s="2">
        <f t="shared" ref="BA506:BA516" si="385">AY506/AZ506</f>
        <v>17</v>
      </c>
      <c r="BB506" s="6">
        <f>ROUNDUP(IF($A506=1,AY506/Pieņēmumi!$BN$39,IF($A506=2,AY506/Pieņēmumi!$BN$40,IF($A506=3,AY506/Pieņēmumi!$BN$41,AY506/Pieņēmumi!$BN$42))),$BB$10)</f>
        <v>3</v>
      </c>
      <c r="BC506" s="6">
        <f t="shared" si="362"/>
        <v>17</v>
      </c>
      <c r="BD506" s="6" t="str">
        <f>IF(AND(BC506&gt;=0,BC506&lt;Pieņēmumi!$BN$46),0,
IF(AND(BC506&gt;= Pieņēmumi!$BN$46,BC506&lt;Pieņēmumi!$BN$47), "Mikro",
IF(AND(BC506&gt;=Pieņēmumi!$BN$47,BC506&lt;Pieņēmumi!$BN$48), "Mazs",
IF(AND(BC506&gt;=Pieņēmumi!$BN$48,BC506&lt;Pieņēmumi!$BN$49), "Vidējs","Liels"))))</f>
        <v>Vidējs</v>
      </c>
      <c r="BE506" s="9">
        <f>IF(BD506="Mikro",Pieņēmumi!$BN$31*BB506*0.5,
IF(BD506="Mazs",Pieņēmumi!$BN$31*BB506,
IF(BD506="Vidējs",Pieņēmumi!$BN$32*BB506,
IF(BD506="Liels",Pieņēmumi!$BN$34*BB506,
0))))</f>
        <v>3.6821705426356592</v>
      </c>
      <c r="BF506" s="9">
        <f>IF(BD506="Mikro",Pieņēmumi!$BN$31*BB506*0.5,0)</f>
        <v>0</v>
      </c>
      <c r="BG506">
        <v>38</v>
      </c>
      <c r="BH506">
        <v>2</v>
      </c>
      <c r="BI506" s="2">
        <f t="shared" ref="BI506:BI512" si="386">BG506/BH506</f>
        <v>19</v>
      </c>
      <c r="BJ506" s="6">
        <f>ROUNDUP(IF($A506=1,BG506/Pieņēmumi!$BY$39,IF($A506=2,BG506/Pieņēmumi!$BY$40,IF($A506=3,BG506/Pieņēmumi!$BY$41,BG506/Pieņēmumi!$BY$42))),$BJ$10)</f>
        <v>2</v>
      </c>
      <c r="BK506" s="6">
        <f t="shared" si="363"/>
        <v>19</v>
      </c>
      <c r="BL506" s="6" t="str">
        <f>IF(AND(BK506&gt;=0,BK506&lt;Pieņēmumi!$BY$46),0,
IF(AND(BK506&gt;= Pieņēmumi!$BY$46,BK506&lt;Pieņēmumi!$BY$47), "Mikro",
IF(AND(BK506&gt;=Pieņēmumi!$BY$47,BK506&lt;Pieņēmumi!$BY$48), "Mazs",
IF(AND(BK506&gt;=Pieņēmumi!$BY$48,BK506&lt;Pieņēmumi!$BY$49), "Vidējs","Liels"))))</f>
        <v>Vidējs</v>
      </c>
      <c r="BM506" s="9">
        <f>IF(BL506="Mikro",Pieņēmumi!$BY$31*BJ506*0.5,
IF(BL506="Mazs",Pieņēmumi!$BY$31*BJ506,
IF(BL506="Vidējs",Pieņēmumi!$BY$32*BJ506,
IF(BL506="Liels",Pieņēmumi!$BY$34*BJ506,
0))))</f>
        <v>2.5839793281653747</v>
      </c>
      <c r="BN506" s="9">
        <f>IF(BL506="Mikro",Pieņēmumi!$BY$31*BJ506*0.5,0)</f>
        <v>0</v>
      </c>
      <c r="BO506">
        <v>39</v>
      </c>
      <c r="BP506">
        <v>2</v>
      </c>
      <c r="BQ506" s="2">
        <f t="shared" ref="BQ506:BQ516" si="387">BO506/BP506</f>
        <v>19.5</v>
      </c>
      <c r="BR506" s="6">
        <f>ROUNDUP(IF($A506=1,BO506/Pieņēmumi!$CJ$39,IF($A506=2,BO506/Pieņēmumi!$CJ$40,IF($A506=3,BO506/Pieņēmumi!$CJ$41,BO506/Pieņēmumi!$CJ$42))),$BR$10)</f>
        <v>2</v>
      </c>
      <c r="BS506" s="6">
        <f t="shared" si="364"/>
        <v>19.5</v>
      </c>
      <c r="BT506" s="6" t="str">
        <f>IF(AND(BS506&gt;=0,BS506&lt;Pieņēmumi!$CJ$46),0,
IF(AND(BS506&gt;= Pieņēmumi!$CJ$46,BS506&lt;Pieņēmumi!$CJ$47), "Mikro",
IF(AND(BS506&gt;=Pieņēmumi!$CJ$47,BS506&lt;Pieņēmumi!$CJ$48), "Mazs",
IF(AND(BS506&gt;=Pieņēmumi!$CJ$48,BS506&lt;Pieņēmumi!$CJ$49), "Vidējs","Liels"))))</f>
        <v>Vidējs</v>
      </c>
      <c r="BU506" s="9">
        <f>IF(BT506="Mikro",Pieņēmumi!$CJ$31*BR506*0.5,
IF(BT506="Mazs",Pieņēmumi!$CJ$31*BR506,
IF(BT506="Vidējs",Pieņēmumi!$CJ$32*BR506,
IF(BT506="Liels",Pieņēmumi!$CJ$34*BR506,
0))))</f>
        <v>2.5839793281653747</v>
      </c>
      <c r="BV506" s="9">
        <f>IF(BT506="Mikro",Pieņēmumi!$CJ$31*BR506*0.5,0)</f>
        <v>0</v>
      </c>
      <c r="BW506">
        <v>0</v>
      </c>
      <c r="BX506">
        <v>0</v>
      </c>
      <c r="BY506" s="2">
        <v>0</v>
      </c>
      <c r="BZ506" s="6">
        <f>ROUNDUP(IF($A506=1,BW506/Pieņēmumi!$CU$42,IF($A506=2,BW506/Pieņēmumi!$CU$43,IF($A506=3,BW506/Pieņēmumi!$CU$44,BW506/Pieņēmumi!$CU$45))),$CH$10)</f>
        <v>0</v>
      </c>
      <c r="CA506" s="6">
        <f t="shared" si="365"/>
        <v>0</v>
      </c>
      <c r="CB506" s="6">
        <f>IF(AND(CA506&gt;=0,CA506&lt;Pieņēmumi!$CU$49),0,
IF(AND(CA506&gt;=Pieņēmumi!$CU$49,CA506&lt;Pieņēmumi!$CU$50),"Mazs",
IF(AND(CA506&gt;=Pieņēmumi!$CU$50,CA506&lt;Pieņēmumi!$CU$51),"Vidējs","Liels")))</f>
        <v>0</v>
      </c>
      <c r="CC506" s="9">
        <f>IF(CB506="Mazs",Pieņēmumi!$CU$34*BZ506,IF(CB506="Vidējs",Pieņēmumi!$CU$35*BZ506,IF(CB506="Liels",Pieņēmumi!$CU$37*BZ506,0)))</f>
        <v>0</v>
      </c>
      <c r="CD506" s="9">
        <f>IF(CB506="Mazs",(Pieņēmumi!$CU$35-Pieņēmumi!$CU$34)*BZ506,0)</f>
        <v>0</v>
      </c>
      <c r="CE506">
        <v>0</v>
      </c>
      <c r="CF506">
        <v>0</v>
      </c>
      <c r="CG506" s="2">
        <v>0</v>
      </c>
      <c r="CH506" s="6">
        <f>ROUNDUP(IF($A506=1,CE506/Pieņēmumi!$DE$42,IF($A506=2,CE506/Pieņēmumi!$DE$43,IF($A506=3,CE506/Pieņēmumi!$DE$44,CE506/Pieņēmumi!$DE$45))),$CH$10)</f>
        <v>0</v>
      </c>
      <c r="CI506" s="6">
        <f t="shared" si="366"/>
        <v>0</v>
      </c>
      <c r="CJ506" s="6">
        <f>IF(AND(CI506&gt;=0,CI506&lt;Pieņēmumi!$DE$49),0,
IF(AND(CI506&gt;=Pieņēmumi!$DE$49,CI506&lt;Pieņēmumi!$DE$50),"Mazs",
IF(AND(CI506&gt;=Pieņēmumi!$DE$50,CI506&lt;Pieņēmumi!$DE$51),"Vidējs","Liels")))</f>
        <v>0</v>
      </c>
      <c r="CK506" s="9">
        <f>IF(CJ506="Mazs",Pieņēmumi!$DE$34*CH506,IF(CJ506="Vidējs",Pieņēmumi!$DE$35*CH506,IF(CJ506="Liels",Pieņēmumi!$DE$37*CH506,0)))</f>
        <v>0</v>
      </c>
      <c r="CL506" s="9">
        <f>IF(CJ506="Mazs",(Pieņēmumi!$DE$35-Pieņēmumi!$DE$34)*CH506,0)</f>
        <v>0</v>
      </c>
      <c r="CM506">
        <v>0</v>
      </c>
      <c r="CN506">
        <v>0</v>
      </c>
      <c r="CO506" s="2">
        <v>0</v>
      </c>
      <c r="CP506" s="6">
        <f>ROUNDUP(IF($A506=1,CM506/Pieņēmumi!$DO$42,IF($A506=2,CM506/Pieņēmumi!$DO$43,IF($A506=3,CM506/Pieņēmumi!$DO$44,CM506/Pieņēmumi!$DO$45))),$CP$10)</f>
        <v>0</v>
      </c>
      <c r="CQ506" s="6">
        <f t="shared" si="367"/>
        <v>0</v>
      </c>
      <c r="CR506" s="6">
        <f>IF(AND(CQ506&gt;=0,CQ506&lt;Pieņēmumi!$DO$49),0,
IF(AND(CQ506&gt;=Pieņēmumi!$DO$49,CQ506&lt;Pieņēmumi!$DO$50),"Mazs",
IF(AND(CQ506&gt;=Pieņēmumi!$DO$50,CQ506&lt;Pieņēmumi!$DO$51),"Vidējs","Liels")))</f>
        <v>0</v>
      </c>
      <c r="CS506" s="9">
        <f>IF(CR506="Mazs",Pieņēmumi!$DO$34*CP506,IF(CR506="Vidējs",Pieņēmumi!$DO$35*CP506,IF(CR506="Liels",Pieņēmumi!$DO$37*CP506,0)))</f>
        <v>0</v>
      </c>
      <c r="CT506" s="9">
        <f>IF(CR506="Mazs",(Pieņēmumi!$DO$35-Pieņēmumi!$DO$34)*CP506,0)</f>
        <v>0</v>
      </c>
      <c r="CU506" s="6">
        <f t="shared" si="368"/>
        <v>500</v>
      </c>
      <c r="CV506" s="6">
        <f t="shared" si="369"/>
        <v>22</v>
      </c>
      <c r="CW506" s="2">
        <f t="shared" si="370"/>
        <v>22.727272727272727</v>
      </c>
      <c r="CX506" t="str">
        <f t="shared" si="371"/>
        <v>Vidējā</v>
      </c>
    </row>
    <row r="507" spans="1:102" x14ac:dyDescent="0.25">
      <c r="A507" s="5">
        <v>1</v>
      </c>
      <c r="B507" s="23">
        <v>0.14150660340440058</v>
      </c>
      <c r="C507">
        <v>123</v>
      </c>
      <c r="D507">
        <v>4</v>
      </c>
      <c r="E507" s="2">
        <f t="shared" si="376"/>
        <v>30.75</v>
      </c>
      <c r="F507" s="6">
        <f>ROUNDUP(IF($A507=1,C507/Pieņēmumi!$B$39,IF($A507=2,C507/Pieņēmumi!$B$40,IF($A507=3,C507/Pieņēmumi!$B$41,C507/Pieņēmumi!$B$42))),$F$10)</f>
        <v>7</v>
      </c>
      <c r="G507" s="6">
        <f t="shared" si="355"/>
        <v>17.571428571428573</v>
      </c>
      <c r="H507" s="6" t="str">
        <f>IF(AND(G507&gt;=0,G507&lt;Pieņēmumi!$B$46),0,
IF(AND(G507&gt;= Pieņēmumi!$B$46,G507&lt;Pieņēmumi!$B$47), "Mikro",
IF(AND(G507&gt;=Pieņēmumi!$B$47,G507&lt;Pieņēmumi!$B$48), "Mazs",
IF(AND(G507&gt;=Pieņēmumi!$B$48,G507&lt;Pieņēmumi!$B$49), "Vidējs","Liels"))))</f>
        <v>Vidējs</v>
      </c>
      <c r="I507" s="9">
        <f>IF(H507="Mikro",Pieņēmumi!$B$31*F507*0.5,
IF(H507="Mazs",Pieņēmumi!$B$31*F507,
IF(H507="Vidējs",Pieņēmumi!$B$32*F507,
IF(H507="Liels",Pieņēmumi!$B$34*F507,
0))))</f>
        <v>5.6524547803617562</v>
      </c>
      <c r="J507" s="9">
        <f>IF(H507="Mikro",Pieņēmumi!$B$31*F507*0.5,0)</f>
        <v>0</v>
      </c>
      <c r="K507">
        <v>122</v>
      </c>
      <c r="L507">
        <v>4</v>
      </c>
      <c r="M507" s="2">
        <f t="shared" si="380"/>
        <v>30.5</v>
      </c>
      <c r="N507" s="6">
        <f>ROUNDUP(IF($A507=1,K507/Pieņēmumi!$L$39,IF($A507=2,K507/Pieņēmumi!$L$40,IF($A507=3,K507/Pieņēmumi!$L$41,K507/Pieņēmumi!$L$42))),$N$10)</f>
        <v>7</v>
      </c>
      <c r="O507" s="6">
        <f t="shared" si="356"/>
        <v>17.428571428571427</v>
      </c>
      <c r="P507" s="6" t="str">
        <f>IF(AND(O507&gt;=0,O507&lt;Pieņēmumi!$L$46),0,
IF(AND(O507&gt;= Pieņēmumi!$L$46,O507&lt;Pieņēmumi!$L$47), "Mikro",
IF(AND(O507&gt;=Pieņēmumi!$L$47,O507&lt;Pieņēmumi!$L$48), "Mazs",
IF(AND(O507&gt;=Pieņēmumi!$L$48,O507&lt;Pieņēmumi!$L$49), "Vidējs","Liels"))))</f>
        <v>Vidējs</v>
      </c>
      <c r="Q507" s="9">
        <f>IF(P507="Mikro",Pieņēmumi!$L$31*N507*0.5,
IF(P507="Mazs",Pieņēmumi!$L$31*N507,
IF(P507="Vidējs",Pieņēmumi!$L$32*N507,
IF(P507="Liels",Pieņēmumi!$L$34*N507,
0))))</f>
        <v>5.8785529715762284</v>
      </c>
      <c r="R507" s="9">
        <f>IF(P507="Mikro",Pieņēmumi!$L$31*N507*0.5,0)</f>
        <v>0</v>
      </c>
      <c r="S507">
        <v>144</v>
      </c>
      <c r="T507">
        <v>5</v>
      </c>
      <c r="U507" s="2">
        <f t="shared" si="377"/>
        <v>28.8</v>
      </c>
      <c r="V507" s="6">
        <f>ROUNDUP(IF($A507=1,S507/Pieņēmumi!$V$39,IF($A507=2,S507/Pieņēmumi!$V$40,IF($A507=3,S507/Pieņēmumi!$V$41,S507/Pieņēmumi!$V$42))),$V$10)</f>
        <v>8</v>
      </c>
      <c r="W507" s="6">
        <f t="shared" si="357"/>
        <v>18</v>
      </c>
      <c r="X507" s="6" t="str">
        <f>IF(AND(W507&gt;=0,W507&lt;Pieņēmumi!$V$46),0,
IF(AND(W507&gt;= Pieņēmumi!$V$46,W507&lt;Pieņēmumi!$V$47), "Mikro",
IF(AND(W507&gt;=Pieņēmumi!$V$47,W507&lt;Pieņēmumi!$V$48), "Mazs",
IF(AND(W507&gt;=Pieņēmumi!$V$48,W507&lt;Pieņēmumi!$V$49), "Vidējs","Liels"))))</f>
        <v>Vidējs</v>
      </c>
      <c r="Y507" s="9">
        <f>IF(X507="Mikro",Pieņēmumi!$V$31*V507*0.5,
IF(X507="Mazs",Pieņēmumi!$V$31*V507,
IF(X507="Vidējs",Pieņēmumi!$V$32*V507,
IF(X507="Liels",Pieņēmumi!$V$34*V507,
0))))</f>
        <v>6.9767441860465125</v>
      </c>
      <c r="Z507" s="9">
        <f>IF(X507="Mikro",Pieņēmumi!$V$31*V507*0.5,0)</f>
        <v>0</v>
      </c>
      <c r="AA507">
        <v>147</v>
      </c>
      <c r="AB507">
        <v>5</v>
      </c>
      <c r="AC507" s="2">
        <f t="shared" si="378"/>
        <v>29.4</v>
      </c>
      <c r="AD507" s="6">
        <f>ROUNDUP(IF($A507=1,AA507/Pieņēmumi!$AF$39,IF($A507=2,AA507/Pieņēmumi!$AF$40,IF($A507=3,AA507/Pieņēmumi!$AF$41,AA507/Pieņēmumi!$AF$42))),$AD$10)</f>
        <v>8</v>
      </c>
      <c r="AE507" s="6">
        <f t="shared" si="359"/>
        <v>18.375</v>
      </c>
      <c r="AF507" s="6" t="str">
        <f>IF(AND(AE507&gt;=0,AE507&lt;Pieņēmumi!$AF$46),0,
IF(AND(AE507&gt;= Pieņēmumi!$AF$46,AE507&lt;Pieņēmumi!$AF$47), "Mikro",
IF(AND(AE507&gt;=Pieņēmumi!$AF$47,AE507&lt;Pieņēmumi!$AF$48), "Mazs",
IF(AND(AE507&gt;=Pieņēmumi!$AF$48,AE507&lt;Pieņēmumi!$AF$49), "Vidējs","Liels"))))</f>
        <v>Vidējs</v>
      </c>
      <c r="AG507" s="9">
        <f>IF(AF507="Mikro",Pieņēmumi!$AF$31*AD507*0.5,
IF(AF507="Mazs",Pieņēmumi!$AF$31*AD507,
IF(AF507="Vidējs",Pieņēmumi!$AF$32*AD507,
IF(AF507="Liels",Pieņēmumi!$AF$34*AD507,
0))))</f>
        <v>8.2687338501292</v>
      </c>
      <c r="AH507" s="9">
        <f>IF(AF507="Mikro",Pieņēmumi!$AF$31*AD507*0.5,0)</f>
        <v>0</v>
      </c>
      <c r="AI507">
        <v>127</v>
      </c>
      <c r="AJ507">
        <v>4</v>
      </c>
      <c r="AK507" s="2">
        <f t="shared" si="379"/>
        <v>31.75</v>
      </c>
      <c r="AL507" s="6">
        <f>ROUNDUP(IF($A507=1,AI507/Pieņēmumi!$AR$39,IF($A507=2,AI507/Pieņēmumi!$AR$40,IF($A507=3,AI507/Pieņēmumi!$AR$41,AI507/Pieņēmumi!$AR$42))),$AL$10)</f>
        <v>6</v>
      </c>
      <c r="AM507" s="6">
        <f t="shared" si="360"/>
        <v>21.166666666666668</v>
      </c>
      <c r="AN507" s="6" t="str">
        <f>IF(AND(AM507&gt;=0,AM507&lt;Pieņēmumi!$AR$46),0,
IF(AND(AM507&gt;= Pieņēmumi!$AR$46,AM507&lt;Pieņēmumi!$AR$47), "Mikro",
IF(AND(AM507&gt;=Pieņēmumi!$AR$47,AM507&lt;Pieņēmumi!$AR$48), "Mazs",
IF(AND(AM507&gt;=Pieņēmumi!$AR$48,AM507&lt;Pieņēmumi!$AR$49), "Vidējs","Liels"))))</f>
        <v>Liels</v>
      </c>
      <c r="AO507" s="9">
        <f>IF(AN507="Mikro",Pieņēmumi!$AR$31*AL507*0.5,
IF(AN507="Mazs",Pieņēmumi!$AR$31*AL507,
IF(AN507="Vidējs",Pieņēmumi!$AR$32*AL507,
IF(AN507="Liels",Pieņēmumi!$AR$34*AL507,
0))))</f>
        <v>8.2251082251082241</v>
      </c>
      <c r="AP507" s="9">
        <f>IF(AN507="Mikro",Pieņēmumi!$AR$31*AL507*0.5,0)</f>
        <v>0</v>
      </c>
      <c r="AQ507">
        <v>128</v>
      </c>
      <c r="AR507">
        <v>4</v>
      </c>
      <c r="AS507" s="2">
        <f t="shared" si="381"/>
        <v>32</v>
      </c>
      <c r="AT507" s="6">
        <f>ROUNDUP(IF($A507=1,AQ507/Pieņēmumi!$BC$39,IF($A507=2,AQ507/Pieņēmumi!$BC$40,IF($A507=3,AQ507/Pieņēmumi!$BC$41,AQ507/Pieņēmumi!$BC$42))),$AT$10)</f>
        <v>6</v>
      </c>
      <c r="AU507" s="6">
        <f t="shared" si="361"/>
        <v>21.333333333333332</v>
      </c>
      <c r="AV507" s="6" t="str">
        <f>IF(AND(AU507&gt;=0,AU507&lt;Pieņēmumi!$BC$46),0,
IF(AND(AU507&gt;= Pieņēmumi!$BC$46,AU507&lt;Pieņēmumi!$BC$47), "Mikro",
IF(AND(AU507&gt;=Pieņēmumi!$BC$47,AU507&lt;Pieņēmumi!$BC$48), "Mazs",
IF(AND(AU507&gt;=Pieņēmumi!$BC$48,AU507&lt;Pieņēmumi!$BC$49), "Vidējs","Liels"))))</f>
        <v>Liels</v>
      </c>
      <c r="AW507" s="9">
        <f>IF(AV507="Mikro",Pieņēmumi!$BC$31*AT507*0.5,
IF(AV507="Mazs",Pieņēmumi!$BC$31*AT507,
IF(AV507="Vidējs",Pieņēmumi!$BC$32*AT507,
IF(AV507="Liels",Pieņēmumi!$BC$34*AT507,
0))))</f>
        <v>9.0909090909090899</v>
      </c>
      <c r="AX507" s="9">
        <f>IF(AV507="Mikro",Pieņēmumi!$BC$31*AT507*0.5,0)</f>
        <v>0</v>
      </c>
      <c r="AY507">
        <v>135</v>
      </c>
      <c r="AZ507">
        <v>4</v>
      </c>
      <c r="BA507" s="2">
        <f t="shared" si="385"/>
        <v>33.75</v>
      </c>
      <c r="BB507" s="6">
        <f>ROUNDUP(IF($A507=1,AY507/Pieņēmumi!$BN$39,IF($A507=2,AY507/Pieņēmumi!$BN$40,IF($A507=3,AY507/Pieņēmumi!$BN$41,AY507/Pieņēmumi!$BN$42))),$BB$10)</f>
        <v>6</v>
      </c>
      <c r="BC507" s="6">
        <f t="shared" si="362"/>
        <v>22.5</v>
      </c>
      <c r="BD507" s="6" t="str">
        <f>IF(AND(BC507&gt;=0,BC507&lt;Pieņēmumi!$BN$46),0,
IF(AND(BC507&gt;= Pieņēmumi!$BN$46,BC507&lt;Pieņēmumi!$BN$47), "Mikro",
IF(AND(BC507&gt;=Pieņēmumi!$BN$47,BC507&lt;Pieņēmumi!$BN$48), "Mazs",
IF(AND(BC507&gt;=Pieņēmumi!$BN$48,BC507&lt;Pieņēmumi!$BN$49), "Vidējs","Liels"))))</f>
        <v>Liels</v>
      </c>
      <c r="BE507" s="9">
        <f>IF(BD507="Mikro",Pieņēmumi!$BN$31*BB507*0.5,
IF(BD507="Mazs",Pieņēmumi!$BN$31*BB507,
IF(BD507="Vidējs",Pieņēmumi!$BN$32*BB507,
IF(BD507="Liels",Pieņēmumi!$BN$34*BB507,
0))))</f>
        <v>9.5238095238095237</v>
      </c>
      <c r="BF507" s="9">
        <f>IF(BD507="Mikro",Pieņēmumi!$BN$31*BB507*0.5,0)</f>
        <v>0</v>
      </c>
      <c r="BG507">
        <v>135</v>
      </c>
      <c r="BH507">
        <v>4</v>
      </c>
      <c r="BI507" s="2">
        <f t="shared" si="386"/>
        <v>33.75</v>
      </c>
      <c r="BJ507" s="6">
        <f>ROUNDUP(IF($A507=1,BG507/Pieņēmumi!$BY$39,IF($A507=2,BG507/Pieņēmumi!$BY$40,IF($A507=3,BG507/Pieņēmumi!$BY$41,BG507/Pieņēmumi!$BY$42))),$BJ$10)</f>
        <v>6</v>
      </c>
      <c r="BK507" s="6">
        <f t="shared" si="363"/>
        <v>22.5</v>
      </c>
      <c r="BL507" s="6" t="str">
        <f>IF(AND(BK507&gt;=0,BK507&lt;Pieņēmumi!$BY$46),0,
IF(AND(BK507&gt;= Pieņēmumi!$BY$46,BK507&lt;Pieņēmumi!$BY$47), "Mikro",
IF(AND(BK507&gt;=Pieņēmumi!$BY$47,BK507&lt;Pieņēmumi!$BY$48), "Mazs",
IF(AND(BK507&gt;=Pieņēmumi!$BY$48,BK507&lt;Pieņēmumi!$BY$49), "Vidējs","Liels"))))</f>
        <v>Liels</v>
      </c>
      <c r="BM507" s="9">
        <f>IF(BL507="Mikro",Pieņēmumi!$BY$31*BJ507*0.5,
IF(BL507="Mazs",Pieņēmumi!$BY$31*BJ507,
IF(BL507="Vidējs",Pieņēmumi!$BY$32*BJ507,
IF(BL507="Liels",Pieņēmumi!$BY$34*BJ507,
0))))</f>
        <v>9.9567099567099557</v>
      </c>
      <c r="BN507" s="9">
        <f>IF(BL507="Mikro",Pieņēmumi!$BY$31*BJ507*0.5,0)</f>
        <v>0</v>
      </c>
      <c r="BO507">
        <v>101</v>
      </c>
      <c r="BP507">
        <v>3</v>
      </c>
      <c r="BQ507" s="2">
        <f t="shared" si="387"/>
        <v>33.666666666666664</v>
      </c>
      <c r="BR507" s="6">
        <f>ROUNDUP(IF($A507=1,BO507/Pieņēmumi!$CJ$39,IF($A507=2,BO507/Pieņēmumi!$CJ$40,IF($A507=3,BO507/Pieņēmumi!$CJ$41,BO507/Pieņēmumi!$CJ$42))),$BR$10)</f>
        <v>5</v>
      </c>
      <c r="BS507" s="6">
        <f t="shared" si="364"/>
        <v>20.2</v>
      </c>
      <c r="BT507" s="6" t="str">
        <f>IF(AND(BS507&gt;=0,BS507&lt;Pieņēmumi!$CJ$46),0,
IF(AND(BS507&gt;= Pieņēmumi!$CJ$46,BS507&lt;Pieņēmumi!$CJ$47), "Mikro",
IF(AND(BS507&gt;=Pieņēmumi!$CJ$47,BS507&lt;Pieņēmumi!$CJ$48), "Mazs",
IF(AND(BS507&gt;=Pieņēmumi!$CJ$48,BS507&lt;Pieņēmumi!$CJ$49), "Vidējs","Liels"))))</f>
        <v>Vidējs</v>
      </c>
      <c r="BU507" s="9">
        <f>IF(BT507="Mikro",Pieņēmumi!$CJ$31*BR507*0.5,
IF(BT507="Mazs",Pieņēmumi!$CJ$31*BR507,
IF(BT507="Vidējs",Pieņēmumi!$CJ$32*BR507,
IF(BT507="Liels",Pieņēmumi!$CJ$34*BR507,
0))))</f>
        <v>6.4599483204134369</v>
      </c>
      <c r="BV507" s="9">
        <f>IF(BT507="Mikro",Pieņēmumi!$CJ$31*BR507*0.5,0)</f>
        <v>0</v>
      </c>
      <c r="BW507">
        <v>120</v>
      </c>
      <c r="BX507">
        <v>4</v>
      </c>
      <c r="BY507" s="2">
        <f>BW507/BX507</f>
        <v>30</v>
      </c>
      <c r="BZ507" s="6">
        <f>ROUNDUP(IF($A507=1,BW507/Pieņēmumi!$CU$42,IF($A507=2,BW507/Pieņēmumi!$CU$43,IF($A507=3,BW507/Pieņēmumi!$CU$44,BW507/Pieņēmumi!$CU$45))),$CH$10)</f>
        <v>5</v>
      </c>
      <c r="CA507" s="6">
        <f t="shared" si="365"/>
        <v>24</v>
      </c>
      <c r="CB507" s="6" t="str">
        <f>IF(AND(CA507&gt;=0,CA507&lt;Pieņēmumi!$CU$49),0,
IF(AND(CA507&gt;=Pieņēmumi!$CU$49,CA507&lt;Pieņēmumi!$CU$50),"Mazs",
IF(AND(CA507&gt;=Pieņēmumi!$CU$50,CA507&lt;Pieņēmumi!$CU$51),"Vidējs","Liels")))</f>
        <v>Liels</v>
      </c>
      <c r="CC507" s="9">
        <f>IF(CB507="Mazs",Pieņēmumi!$CU$34*BZ507,IF(CB507="Vidējs",Pieņēmumi!$CU$35*BZ507,IF(CB507="Liels",Pieņēmumi!$CU$37*BZ507,0)))</f>
        <v>8.8383838383838373</v>
      </c>
      <c r="CD507" s="9">
        <f>IF(CB507="Mazs",(Pieņēmumi!$CU$35-Pieņēmumi!$CU$34)*BZ507,0)</f>
        <v>0</v>
      </c>
      <c r="CE507">
        <v>109</v>
      </c>
      <c r="CF507">
        <v>4</v>
      </c>
      <c r="CG507" s="2">
        <f>CE507/CF507</f>
        <v>27.25</v>
      </c>
      <c r="CH507" s="6">
        <f>ROUNDUP(IF($A507=1,CE507/Pieņēmumi!$DE$42,IF($A507=2,CE507/Pieņēmumi!$DE$43,IF($A507=3,CE507/Pieņēmumi!$DE$44,CE507/Pieņēmumi!$DE$45))),$CH$10)</f>
        <v>5</v>
      </c>
      <c r="CI507" s="6">
        <f t="shared" si="366"/>
        <v>21.8</v>
      </c>
      <c r="CJ507" s="6" t="str">
        <f>IF(AND(CI507&gt;=0,CI507&lt;Pieņēmumi!$DE$49),0,
IF(AND(CI507&gt;=Pieņēmumi!$DE$49,CI507&lt;Pieņēmumi!$DE$50),"Mazs",
IF(AND(CI507&gt;=Pieņēmumi!$DE$50,CI507&lt;Pieņēmumi!$DE$51),"Vidējs","Liels")))</f>
        <v>Liels</v>
      </c>
      <c r="CK507" s="9">
        <f>IF(CJ507="Mazs",Pieņēmumi!$DE$34*CH507,IF(CJ507="Vidējs",Pieņēmumi!$DE$35*CH507,IF(CJ507="Liels",Pieņēmumi!$DE$37*CH507,0)))</f>
        <v>8.8383838383838373</v>
      </c>
      <c r="CL507" s="9">
        <f>IF(CJ507="Mazs",(Pieņēmumi!$DE$35-Pieņēmumi!$DE$34)*CH507,0)</f>
        <v>0</v>
      </c>
      <c r="CM507">
        <v>90</v>
      </c>
      <c r="CN507">
        <v>3</v>
      </c>
      <c r="CO507" s="2">
        <f>CM507/CN507</f>
        <v>30</v>
      </c>
      <c r="CP507" s="6">
        <f>ROUNDUP(IF($A507=1,CM507/Pieņēmumi!$DO$42,IF($A507=2,CM507/Pieņēmumi!$DO$43,IF($A507=3,CM507/Pieņēmumi!$DO$44,CM507/Pieņēmumi!$DO$45))),$CP$10)</f>
        <v>4</v>
      </c>
      <c r="CQ507" s="6">
        <f t="shared" si="367"/>
        <v>22.5</v>
      </c>
      <c r="CR507" s="6" t="str">
        <f>IF(AND(CQ507&gt;=0,CQ507&lt;Pieņēmumi!$DO$49),0,
IF(AND(CQ507&gt;=Pieņēmumi!$DO$49,CQ507&lt;Pieņēmumi!$DO$50),"Mazs",
IF(AND(CQ507&gt;=Pieņēmumi!$DO$50,CQ507&lt;Pieņēmumi!$DO$51),"Vidējs","Liels")))</f>
        <v>Liels</v>
      </c>
      <c r="CS507" s="9">
        <f>IF(CR507="Mazs",Pieņēmumi!$DO$34*CP507,IF(CR507="Vidējs",Pieņēmumi!$DO$35*CP507,IF(CR507="Liels",Pieņēmumi!$DO$37*CP507,0)))</f>
        <v>7.0707070707070701</v>
      </c>
      <c r="CT507" s="9">
        <f>IF(CR507="Mazs",(Pieņēmumi!$DO$35-Pieņēmumi!$DO$34)*CP507,0)</f>
        <v>0</v>
      </c>
      <c r="CU507" s="6">
        <f t="shared" si="368"/>
        <v>1481</v>
      </c>
      <c r="CV507" s="6">
        <f t="shared" si="369"/>
        <v>48</v>
      </c>
      <c r="CW507" s="2">
        <f t="shared" si="370"/>
        <v>30.854166666666668</v>
      </c>
      <c r="CX507" t="str">
        <f t="shared" si="371"/>
        <v>Lielā</v>
      </c>
    </row>
    <row r="508" spans="1:102" x14ac:dyDescent="0.25">
      <c r="A508" s="5">
        <v>1</v>
      </c>
      <c r="B508" s="23">
        <v>0.1412679414990865</v>
      </c>
      <c r="C508">
        <v>60</v>
      </c>
      <c r="D508">
        <v>2</v>
      </c>
      <c r="E508" s="2">
        <f t="shared" si="376"/>
        <v>30</v>
      </c>
      <c r="F508" s="6">
        <f>ROUNDUP(IF($A508=1,C508/Pieņēmumi!$B$39,IF($A508=2,C508/Pieņēmumi!$B$40,IF($A508=3,C508/Pieņēmumi!$B$41,C508/Pieņēmumi!$B$42))),$F$10)</f>
        <v>3</v>
      </c>
      <c r="G508" s="6">
        <f t="shared" si="355"/>
        <v>20</v>
      </c>
      <c r="H508" s="6" t="str">
        <f>IF(AND(G508&gt;=0,G508&lt;Pieņēmumi!$B$46),0,
IF(AND(G508&gt;= Pieņēmumi!$B$46,G508&lt;Pieņēmumi!$B$47), "Mikro",
IF(AND(G508&gt;=Pieņēmumi!$B$47,G508&lt;Pieņēmumi!$B$48), "Mazs",
IF(AND(G508&gt;=Pieņēmumi!$B$48,G508&lt;Pieņēmumi!$B$49), "Vidējs","Liels"))))</f>
        <v>Vidējs</v>
      </c>
      <c r="I508" s="9">
        <f>IF(H508="Mikro",Pieņēmumi!$B$31*F508*0.5,
IF(H508="Mazs",Pieņēmumi!$B$31*F508,
IF(H508="Vidējs",Pieņēmumi!$B$32*F508,
IF(H508="Liels",Pieņēmumi!$B$34*F508,
0))))</f>
        <v>2.4224806201550386</v>
      </c>
      <c r="J508" s="9">
        <f>IF(H508="Mikro",Pieņēmumi!$B$31*F508*0.5,0)</f>
        <v>0</v>
      </c>
      <c r="K508">
        <v>62</v>
      </c>
      <c r="L508">
        <v>2</v>
      </c>
      <c r="M508" s="2">
        <f t="shared" si="380"/>
        <v>31</v>
      </c>
      <c r="N508" s="6">
        <f>ROUNDUP(IF($A508=1,K508/Pieņēmumi!$L$39,IF($A508=2,K508/Pieņēmumi!$L$40,IF($A508=3,K508/Pieņēmumi!$L$41,K508/Pieņēmumi!$L$42))),$N$10)</f>
        <v>4</v>
      </c>
      <c r="O508" s="6">
        <f t="shared" si="356"/>
        <v>15.5</v>
      </c>
      <c r="P508" s="6" t="str">
        <f>IF(AND(O508&gt;=0,O508&lt;Pieņēmumi!$L$46),0,
IF(AND(O508&gt;= Pieņēmumi!$L$46,O508&lt;Pieņēmumi!$L$47), "Mikro",
IF(AND(O508&gt;=Pieņēmumi!$L$47,O508&lt;Pieņēmumi!$L$48), "Mazs",
IF(AND(O508&gt;=Pieņēmumi!$L$48,O508&lt;Pieņēmumi!$L$49), "Vidējs","Liels"))))</f>
        <v>Vidējs</v>
      </c>
      <c r="Q508" s="9">
        <f>IF(P508="Mikro",Pieņēmumi!$L$31*N508*0.5,
IF(P508="Mazs",Pieņēmumi!$L$31*N508,
IF(P508="Vidējs",Pieņēmumi!$L$32*N508,
IF(P508="Liels",Pieņēmumi!$L$34*N508,
0))))</f>
        <v>3.3591731266149876</v>
      </c>
      <c r="R508" s="9">
        <f>IF(P508="Mikro",Pieņēmumi!$L$31*N508*0.5,0)</f>
        <v>0</v>
      </c>
      <c r="S508">
        <v>59</v>
      </c>
      <c r="T508">
        <v>2</v>
      </c>
      <c r="U508" s="2">
        <f t="shared" si="377"/>
        <v>29.5</v>
      </c>
      <c r="V508" s="6">
        <f>ROUNDUP(IF($A508=1,S508/Pieņēmumi!$V$39,IF($A508=2,S508/Pieņēmumi!$V$40,IF($A508=3,S508/Pieņēmumi!$V$41,S508/Pieņēmumi!$V$42))),$V$10)</f>
        <v>3</v>
      </c>
      <c r="W508" s="6">
        <f t="shared" si="357"/>
        <v>19.666666666666668</v>
      </c>
      <c r="X508" s="6" t="str">
        <f>IF(AND(W508&gt;=0,W508&lt;Pieņēmumi!$V$46),0,
IF(AND(W508&gt;= Pieņēmumi!$V$46,W508&lt;Pieņēmumi!$V$47), "Mikro",
IF(AND(W508&gt;=Pieņēmumi!$V$47,W508&lt;Pieņēmumi!$V$48), "Mazs",
IF(AND(W508&gt;=Pieņēmumi!$V$48,W508&lt;Pieņēmumi!$V$49), "Vidējs","Liels"))))</f>
        <v>Vidējs</v>
      </c>
      <c r="Y508" s="9">
        <f>IF(X508="Mikro",Pieņēmumi!$V$31*V508*0.5,
IF(X508="Mazs",Pieņēmumi!$V$31*V508,
IF(X508="Vidējs",Pieņēmumi!$V$32*V508,
IF(X508="Liels",Pieņēmumi!$V$34*V508,
0))))</f>
        <v>2.6162790697674421</v>
      </c>
      <c r="Z508" s="9">
        <f>IF(X508="Mikro",Pieņēmumi!$V$31*V508*0.5,0)</f>
        <v>0</v>
      </c>
      <c r="AA508">
        <v>57</v>
      </c>
      <c r="AB508">
        <v>2</v>
      </c>
      <c r="AC508" s="2">
        <f t="shared" si="378"/>
        <v>28.5</v>
      </c>
      <c r="AD508" s="6">
        <f>ROUNDUP(IF($A508=1,AA508/Pieņēmumi!$AF$39,IF($A508=2,AA508/Pieņēmumi!$AF$40,IF($A508=3,AA508/Pieņēmumi!$AF$41,AA508/Pieņēmumi!$AF$42))),$AD$10)</f>
        <v>3</v>
      </c>
      <c r="AE508" s="6">
        <f t="shared" si="359"/>
        <v>19</v>
      </c>
      <c r="AF508" s="6" t="str">
        <f>IF(AND(AE508&gt;=0,AE508&lt;Pieņēmumi!$AF$46),0,
IF(AND(AE508&gt;= Pieņēmumi!$AF$46,AE508&lt;Pieņēmumi!$AF$47), "Mikro",
IF(AND(AE508&gt;=Pieņēmumi!$AF$47,AE508&lt;Pieņēmumi!$AF$48), "Mazs",
IF(AND(AE508&gt;=Pieņēmumi!$AF$48,AE508&lt;Pieņēmumi!$AF$49), "Vidējs","Liels"))))</f>
        <v>Vidējs</v>
      </c>
      <c r="AG508" s="9">
        <f>IF(AF508="Mikro",Pieņēmumi!$AF$31*AD508*0.5,
IF(AF508="Mazs",Pieņēmumi!$AF$31*AD508,
IF(AF508="Vidējs",Pieņēmumi!$AF$32*AD508,
IF(AF508="Liels",Pieņēmumi!$AF$34*AD508,
0))))</f>
        <v>3.1007751937984498</v>
      </c>
      <c r="AH508" s="9">
        <f>IF(AF508="Mikro",Pieņēmumi!$AF$31*AD508*0.5,0)</f>
        <v>0</v>
      </c>
      <c r="AI508">
        <v>72</v>
      </c>
      <c r="AJ508">
        <v>3</v>
      </c>
      <c r="AK508" s="2">
        <f t="shared" si="379"/>
        <v>24</v>
      </c>
      <c r="AL508" s="6">
        <f>ROUNDUP(IF($A508=1,AI508/Pieņēmumi!$AR$39,IF($A508=2,AI508/Pieņēmumi!$AR$40,IF($A508=3,AI508/Pieņēmumi!$AR$41,AI508/Pieņēmumi!$AR$42))),$AL$10)</f>
        <v>3</v>
      </c>
      <c r="AM508" s="6">
        <f t="shared" si="360"/>
        <v>24</v>
      </c>
      <c r="AN508" s="6" t="str">
        <f>IF(AND(AM508&gt;=0,AM508&lt;Pieņēmumi!$AR$46),0,
IF(AND(AM508&gt;= Pieņēmumi!$AR$46,AM508&lt;Pieņēmumi!$AR$47), "Mikro",
IF(AND(AM508&gt;=Pieņēmumi!$AR$47,AM508&lt;Pieņēmumi!$AR$48), "Mazs",
IF(AND(AM508&gt;=Pieņēmumi!$AR$48,AM508&lt;Pieņēmumi!$AR$49), "Vidējs","Liels"))))</f>
        <v>Liels</v>
      </c>
      <c r="AO508" s="9">
        <f>IF(AN508="Mikro",Pieņēmumi!$AR$31*AL508*0.5,
IF(AN508="Mazs",Pieņēmumi!$AR$31*AL508,
IF(AN508="Vidējs",Pieņēmumi!$AR$32*AL508,
IF(AN508="Liels",Pieņēmumi!$AR$34*AL508,
0))))</f>
        <v>4.1125541125541121</v>
      </c>
      <c r="AP508" s="9">
        <f>IF(AN508="Mikro",Pieņēmumi!$AR$31*AL508*0.5,0)</f>
        <v>0</v>
      </c>
      <c r="AQ508">
        <v>88</v>
      </c>
      <c r="AR508">
        <v>3</v>
      </c>
      <c r="AS508" s="2">
        <f t="shared" si="381"/>
        <v>29.333333333333332</v>
      </c>
      <c r="AT508" s="6">
        <f>ROUNDUP(IF($A508=1,AQ508/Pieņēmumi!$BC$39,IF($A508=2,AQ508/Pieņēmumi!$BC$40,IF($A508=3,AQ508/Pieņēmumi!$BC$41,AQ508/Pieņēmumi!$BC$42))),$AT$10)</f>
        <v>4</v>
      </c>
      <c r="AU508" s="6">
        <f t="shared" si="361"/>
        <v>22</v>
      </c>
      <c r="AV508" s="6" t="str">
        <f>IF(AND(AU508&gt;=0,AU508&lt;Pieņēmumi!$BC$46),0,
IF(AND(AU508&gt;= Pieņēmumi!$BC$46,AU508&lt;Pieņēmumi!$BC$47), "Mikro",
IF(AND(AU508&gt;=Pieņēmumi!$BC$47,AU508&lt;Pieņēmumi!$BC$48), "Mazs",
IF(AND(AU508&gt;=Pieņēmumi!$BC$48,AU508&lt;Pieņēmumi!$BC$49), "Vidējs","Liels"))))</f>
        <v>Liels</v>
      </c>
      <c r="AW508" s="9">
        <f>IF(AV508="Mikro",Pieņēmumi!$BC$31*AT508*0.5,
IF(AV508="Mazs",Pieņēmumi!$BC$31*AT508,
IF(AV508="Vidējs",Pieņēmumi!$BC$32*AT508,
IF(AV508="Liels",Pieņēmumi!$BC$34*AT508,
0))))</f>
        <v>6.0606060606060606</v>
      </c>
      <c r="AX508" s="9">
        <f>IF(AV508="Mikro",Pieņēmumi!$BC$31*AT508*0.5,0)</f>
        <v>0</v>
      </c>
      <c r="AY508">
        <v>82</v>
      </c>
      <c r="AZ508">
        <v>3</v>
      </c>
      <c r="BA508" s="2">
        <f t="shared" si="385"/>
        <v>27.333333333333332</v>
      </c>
      <c r="BB508" s="6">
        <f>ROUNDUP(IF($A508=1,AY508/Pieņēmumi!$BN$39,IF($A508=2,AY508/Pieņēmumi!$BN$40,IF($A508=3,AY508/Pieņēmumi!$BN$41,AY508/Pieņēmumi!$BN$42))),$BB$10)</f>
        <v>4</v>
      </c>
      <c r="BC508" s="6">
        <f t="shared" si="362"/>
        <v>20.5</v>
      </c>
      <c r="BD508" s="6" t="str">
        <f>IF(AND(BC508&gt;=0,BC508&lt;Pieņēmumi!$BN$46),0,
IF(AND(BC508&gt;= Pieņēmumi!$BN$46,BC508&lt;Pieņēmumi!$BN$47), "Mikro",
IF(AND(BC508&gt;=Pieņēmumi!$BN$47,BC508&lt;Pieņēmumi!$BN$48), "Mazs",
IF(AND(BC508&gt;=Pieņēmumi!$BN$48,BC508&lt;Pieņēmumi!$BN$49), "Vidējs","Liels"))))</f>
        <v>Vidējs</v>
      </c>
      <c r="BE508" s="9">
        <f>IF(BD508="Mikro",Pieņēmumi!$BN$31*BB508*0.5,
IF(BD508="Mazs",Pieņēmumi!$BN$31*BB508,
IF(BD508="Vidējs",Pieņēmumi!$BN$32*BB508,
IF(BD508="Liels",Pieņēmumi!$BN$34*BB508,
0))))</f>
        <v>4.909560723514212</v>
      </c>
      <c r="BF508" s="9">
        <f>IF(BD508="Mikro",Pieņēmumi!$BN$31*BB508*0.5,0)</f>
        <v>0</v>
      </c>
      <c r="BG508">
        <v>71</v>
      </c>
      <c r="BH508">
        <v>3</v>
      </c>
      <c r="BI508" s="2">
        <f t="shared" si="386"/>
        <v>23.666666666666668</v>
      </c>
      <c r="BJ508" s="6">
        <f>ROUNDUP(IF($A508=1,BG508/Pieņēmumi!$BY$39,IF($A508=2,BG508/Pieņēmumi!$BY$40,IF($A508=3,BG508/Pieņēmumi!$BY$41,BG508/Pieņēmumi!$BY$42))),$BJ$10)</f>
        <v>3</v>
      </c>
      <c r="BK508" s="6">
        <f t="shared" si="363"/>
        <v>23.666666666666668</v>
      </c>
      <c r="BL508" s="6" t="str">
        <f>IF(AND(BK508&gt;=0,BK508&lt;Pieņēmumi!$BY$46),0,
IF(AND(BK508&gt;= Pieņēmumi!$BY$46,BK508&lt;Pieņēmumi!$BY$47), "Mikro",
IF(AND(BK508&gt;=Pieņēmumi!$BY$47,BK508&lt;Pieņēmumi!$BY$48), "Mazs",
IF(AND(BK508&gt;=Pieņēmumi!$BY$48,BK508&lt;Pieņēmumi!$BY$49), "Vidējs","Liels"))))</f>
        <v>Liels</v>
      </c>
      <c r="BM508" s="9">
        <f>IF(BL508="Mikro",Pieņēmumi!$BY$31*BJ508*0.5,
IF(BL508="Mazs",Pieņēmumi!$BY$31*BJ508,
IF(BL508="Vidējs",Pieņēmumi!$BY$32*BJ508,
IF(BL508="Liels",Pieņēmumi!$BY$34*BJ508,
0))))</f>
        <v>4.9783549783549779</v>
      </c>
      <c r="BN508" s="9">
        <f>IF(BL508="Mikro",Pieņēmumi!$BY$31*BJ508*0.5,0)</f>
        <v>0</v>
      </c>
      <c r="BO508">
        <v>84</v>
      </c>
      <c r="BP508">
        <v>3</v>
      </c>
      <c r="BQ508" s="2">
        <f t="shared" si="387"/>
        <v>28</v>
      </c>
      <c r="BR508" s="6">
        <f>ROUNDUP(IF($A508=1,BO508/Pieņēmumi!$CJ$39,IF($A508=2,BO508/Pieņēmumi!$CJ$40,IF($A508=3,BO508/Pieņēmumi!$CJ$41,BO508/Pieņēmumi!$CJ$42))),$BR$10)</f>
        <v>4</v>
      </c>
      <c r="BS508" s="6">
        <f t="shared" si="364"/>
        <v>21</v>
      </c>
      <c r="BT508" s="6" t="str">
        <f>IF(AND(BS508&gt;=0,BS508&lt;Pieņēmumi!$CJ$46),0,
IF(AND(BS508&gt;= Pieņēmumi!$CJ$46,BS508&lt;Pieņēmumi!$CJ$47), "Mikro",
IF(AND(BS508&gt;=Pieņēmumi!$CJ$47,BS508&lt;Pieņēmumi!$CJ$48), "Mazs",
IF(AND(BS508&gt;=Pieņēmumi!$CJ$48,BS508&lt;Pieņēmumi!$CJ$49), "Vidējs","Liels"))))</f>
        <v>Liels</v>
      </c>
      <c r="BU508" s="9">
        <f>IF(BT508="Mikro",Pieņēmumi!$CJ$31*BR508*0.5,
IF(BT508="Mazs",Pieņēmumi!$CJ$31*BR508,
IF(BT508="Vidējs",Pieņēmumi!$CJ$32*BR508,
IF(BT508="Liels",Pieņēmumi!$CJ$34*BR508,
0))))</f>
        <v>6.7821067821067818</v>
      </c>
      <c r="BV508" s="9">
        <f>IF(BT508="Mikro",Pieņēmumi!$CJ$31*BR508*0.5,0)</f>
        <v>0</v>
      </c>
      <c r="BW508">
        <v>73</v>
      </c>
      <c r="BX508">
        <v>3</v>
      </c>
      <c r="BY508" s="2">
        <f>BW508/BX508</f>
        <v>24.333333333333332</v>
      </c>
      <c r="BZ508" s="6">
        <f>ROUNDUP(IF($A508=1,BW508/Pieņēmumi!$CU$42,IF($A508=2,BW508/Pieņēmumi!$CU$43,IF($A508=3,BW508/Pieņēmumi!$CU$44,BW508/Pieņēmumi!$CU$45))),$CH$10)</f>
        <v>3</v>
      </c>
      <c r="CA508" s="6">
        <f t="shared" si="365"/>
        <v>24.333333333333332</v>
      </c>
      <c r="CB508" s="6" t="str">
        <f>IF(AND(CA508&gt;=0,CA508&lt;Pieņēmumi!$CU$49),0,
IF(AND(CA508&gt;=Pieņēmumi!$CU$49,CA508&lt;Pieņēmumi!$CU$50),"Mazs",
IF(AND(CA508&gt;=Pieņēmumi!$CU$50,CA508&lt;Pieņēmumi!$CU$51),"Vidējs","Liels")))</f>
        <v>Liels</v>
      </c>
      <c r="CC508" s="9">
        <f>IF(CB508="Mazs",Pieņēmumi!$CU$34*BZ508,IF(CB508="Vidējs",Pieņēmumi!$CU$35*BZ508,IF(CB508="Liels",Pieņēmumi!$CU$37*BZ508,0)))</f>
        <v>5.3030303030303028</v>
      </c>
      <c r="CD508" s="9">
        <f>IF(CB508="Mazs",(Pieņēmumi!$CU$35-Pieņēmumi!$CU$34)*BZ508,0)</f>
        <v>0</v>
      </c>
      <c r="CE508">
        <v>72</v>
      </c>
      <c r="CF508">
        <v>3</v>
      </c>
      <c r="CG508" s="2">
        <f>CE508/CF508</f>
        <v>24</v>
      </c>
      <c r="CH508" s="6">
        <f>ROUNDUP(IF($A508=1,CE508/Pieņēmumi!$DE$42,IF($A508=2,CE508/Pieņēmumi!$DE$43,IF($A508=3,CE508/Pieņēmumi!$DE$44,CE508/Pieņēmumi!$DE$45))),$CH$10)</f>
        <v>3</v>
      </c>
      <c r="CI508" s="6">
        <f t="shared" si="366"/>
        <v>24</v>
      </c>
      <c r="CJ508" s="6" t="str">
        <f>IF(AND(CI508&gt;=0,CI508&lt;Pieņēmumi!$DE$49),0,
IF(AND(CI508&gt;=Pieņēmumi!$DE$49,CI508&lt;Pieņēmumi!$DE$50),"Mazs",
IF(AND(CI508&gt;=Pieņēmumi!$DE$50,CI508&lt;Pieņēmumi!$DE$51),"Vidējs","Liels")))</f>
        <v>Liels</v>
      </c>
      <c r="CK508" s="9">
        <f>IF(CJ508="Mazs",Pieņēmumi!$DE$34*CH508,IF(CJ508="Vidējs",Pieņēmumi!$DE$35*CH508,IF(CJ508="Liels",Pieņēmumi!$DE$37*CH508,0)))</f>
        <v>5.3030303030303028</v>
      </c>
      <c r="CL508" s="9">
        <f>IF(CJ508="Mazs",(Pieņēmumi!$DE$35-Pieņēmumi!$DE$34)*CH508,0)</f>
        <v>0</v>
      </c>
      <c r="CM508">
        <v>65</v>
      </c>
      <c r="CN508">
        <v>3</v>
      </c>
      <c r="CO508" s="2">
        <f>CM508/CN508</f>
        <v>21.666666666666668</v>
      </c>
      <c r="CP508" s="6">
        <f>ROUNDUP(IF($A508=1,CM508/Pieņēmumi!$DO$42,IF($A508=2,CM508/Pieņēmumi!$DO$43,IF($A508=3,CM508/Pieņēmumi!$DO$44,CM508/Pieņēmumi!$DO$45))),$CP$10)</f>
        <v>3</v>
      </c>
      <c r="CQ508" s="6">
        <f t="shared" si="367"/>
        <v>21.666666666666668</v>
      </c>
      <c r="CR508" s="6" t="str">
        <f>IF(AND(CQ508&gt;=0,CQ508&lt;Pieņēmumi!$DO$49),0,
IF(AND(CQ508&gt;=Pieņēmumi!$DO$49,CQ508&lt;Pieņēmumi!$DO$50),"Mazs",
IF(AND(CQ508&gt;=Pieņēmumi!$DO$50,CQ508&lt;Pieņēmumi!$DO$51),"Vidējs","Liels")))</f>
        <v>Liels</v>
      </c>
      <c r="CS508" s="9">
        <f>IF(CR508="Mazs",Pieņēmumi!$DO$34*CP508,IF(CR508="Vidējs",Pieņēmumi!$DO$35*CP508,IF(CR508="Liels",Pieņēmumi!$DO$37*CP508,0)))</f>
        <v>5.3030303030303028</v>
      </c>
      <c r="CT508" s="9">
        <f>IF(CR508="Mazs",(Pieņēmumi!$DO$35-Pieņēmumi!$DO$34)*CP508,0)</f>
        <v>0</v>
      </c>
      <c r="CU508" s="6">
        <f t="shared" si="368"/>
        <v>845</v>
      </c>
      <c r="CV508" s="6">
        <f t="shared" si="369"/>
        <v>32</v>
      </c>
      <c r="CW508" s="2">
        <f t="shared" si="370"/>
        <v>26.40625</v>
      </c>
      <c r="CX508" t="str">
        <f t="shared" si="371"/>
        <v>Lielā</v>
      </c>
    </row>
    <row r="509" spans="1:102" x14ac:dyDescent="0.25">
      <c r="A509" s="5">
        <v>3</v>
      </c>
      <c r="B509" s="23">
        <v>0.1403785269600526</v>
      </c>
      <c r="C509">
        <v>4</v>
      </c>
      <c r="D509">
        <v>1</v>
      </c>
      <c r="E509" s="2">
        <f t="shared" si="376"/>
        <v>4</v>
      </c>
      <c r="F509" s="6">
        <f>ROUNDUP(IF($A509=1,C509/Pieņēmumi!$B$39,IF($A509=2,C509/Pieņēmumi!$B$40,IF($A509=3,C509/Pieņēmumi!$B$41,C509/Pieņēmumi!$B$42))),$F$10)</f>
        <v>1</v>
      </c>
      <c r="G509" s="6">
        <f t="shared" si="355"/>
        <v>4</v>
      </c>
      <c r="H509" s="6" t="str">
        <f>IF(AND(G509&gt;=0,G509&lt;Pieņēmumi!$B$46),0,
IF(AND(G509&gt;= Pieņēmumi!$B$46,G509&lt;Pieņēmumi!$B$47), "Mikro",
IF(AND(G509&gt;=Pieņēmumi!$B$47,G509&lt;Pieņēmumi!$B$48), "Mazs",
IF(AND(G509&gt;=Pieņēmumi!$B$48,G509&lt;Pieņēmumi!$B$49), "Vidējs","Liels"))))</f>
        <v>Mikro</v>
      </c>
      <c r="I509" s="9">
        <f>IF(H509="Mikro",Pieņēmumi!$B$31*F509*0.5,
IF(H509="Mazs",Pieņēmumi!$B$31*F509,
IF(H509="Vidējs",Pieņēmumi!$B$32*F509,
IF(H509="Liels",Pieņēmumi!$B$34*F509,
0))))</f>
        <v>0.35792094615624032</v>
      </c>
      <c r="J509" s="9">
        <f>IF(H509="Mikro",Pieņēmumi!$B$31*F509*0.5,0)</f>
        <v>0.35792094615624032</v>
      </c>
      <c r="K509">
        <v>6</v>
      </c>
      <c r="L509">
        <v>1</v>
      </c>
      <c r="M509" s="2">
        <f t="shared" si="380"/>
        <v>6</v>
      </c>
      <c r="N509" s="6">
        <f>ROUNDUP(IF($A509=1,K509/Pieņēmumi!$L$39,IF($A509=2,K509/Pieņēmumi!$L$40,IF($A509=3,K509/Pieņēmumi!$L$41,K509/Pieņēmumi!$L$42))),$N$10)</f>
        <v>1</v>
      </c>
      <c r="O509" s="6">
        <f t="shared" si="356"/>
        <v>6</v>
      </c>
      <c r="P509" s="6" t="str">
        <f>IF(AND(O509&gt;=0,O509&lt;Pieņēmumi!$L$46),0,
IF(AND(O509&gt;= Pieņēmumi!$L$46,O509&lt;Pieņēmumi!$L$47), "Mikro",
IF(AND(O509&gt;=Pieņēmumi!$L$47,O509&lt;Pieņēmumi!$L$48), "Mazs",
IF(AND(O509&gt;=Pieņēmumi!$L$48,O509&lt;Pieņēmumi!$L$49), "Vidējs","Liels"))))</f>
        <v>Mikro</v>
      </c>
      <c r="Q509" s="9">
        <f>IF(P509="Mikro",Pieņēmumi!$L$31*N509*0.5,
IF(P509="Mazs",Pieņēmumi!$L$31*N509,
IF(P509="Vidējs",Pieņēmumi!$L$32*N509,
IF(P509="Liels",Pieņēmumi!$L$34*N509,
0))))</f>
        <v>0.3734827264239029</v>
      </c>
      <c r="R509" s="9">
        <f>IF(P509="Mikro",Pieņēmumi!$L$31*N509*0.5,0)</f>
        <v>0.3734827264239029</v>
      </c>
      <c r="S509">
        <v>4</v>
      </c>
      <c r="T509">
        <v>1</v>
      </c>
      <c r="U509" s="2">
        <f t="shared" si="377"/>
        <v>4</v>
      </c>
      <c r="V509" s="6">
        <f>ROUNDUP(IF($A509=1,S509/Pieņēmumi!$V$39,IF($A509=2,S509/Pieņēmumi!$V$40,IF($A509=3,S509/Pieņēmumi!$V$41,S509/Pieņēmumi!$V$42))),$V$10)</f>
        <v>1</v>
      </c>
      <c r="W509" s="6">
        <f t="shared" si="357"/>
        <v>4</v>
      </c>
      <c r="X509" s="6" t="str">
        <f>IF(AND(W509&gt;=0,W509&lt;Pieņēmumi!$V$46),0,
IF(AND(W509&gt;= Pieņēmumi!$V$46,W509&lt;Pieņēmumi!$V$47), "Mikro",
IF(AND(W509&gt;=Pieņēmumi!$V$47,W509&lt;Pieņēmumi!$V$48), "Mazs",
IF(AND(W509&gt;=Pieņēmumi!$V$48,W509&lt;Pieņēmumi!$V$49), "Vidējs","Liels"))))</f>
        <v>Mikro</v>
      </c>
      <c r="Y509" s="9">
        <f>IF(X509="Mikro",Pieņēmumi!$V$31*V509*0.5,
IF(X509="Mazs",Pieņēmumi!$V$31*V509,
IF(X509="Vidējs",Pieņēmumi!$V$32*V509,
IF(X509="Liels",Pieņēmumi!$V$34*V509,
0))))</f>
        <v>0.38904450669156554</v>
      </c>
      <c r="Z509" s="9">
        <f>IF(X509="Mikro",Pieņēmumi!$V$31*V509*0.5,0)</f>
        <v>0.38904450669156554</v>
      </c>
      <c r="AA509">
        <v>4</v>
      </c>
      <c r="AB509">
        <v>1</v>
      </c>
      <c r="AC509" s="2">
        <f t="shared" si="378"/>
        <v>4</v>
      </c>
      <c r="AD509" s="6">
        <f>ROUNDUP(IF($A509=1,AA509/Pieņēmumi!$AF$39,IF($A509=2,AA509/Pieņēmumi!$AF$40,IF($A509=3,AA509/Pieņēmumi!$AF$41,AA509/Pieņēmumi!$AF$42))),$AD$10)</f>
        <v>1</v>
      </c>
      <c r="AE509" s="6">
        <f t="shared" si="359"/>
        <v>4</v>
      </c>
      <c r="AF509" s="6" t="str">
        <f>IF(AND(AE509&gt;=0,AE509&lt;Pieņēmumi!$AF$46),0,
IF(AND(AE509&gt;= Pieņēmumi!$AF$46,AE509&lt;Pieņēmumi!$AF$47), "Mikro",
IF(AND(AE509&gt;=Pieņēmumi!$AF$47,AE509&lt;Pieņēmumi!$AF$48), "Mazs",
IF(AND(AE509&gt;=Pieņēmumi!$AF$48,AE509&lt;Pieņēmumi!$AF$49), "Vidējs","Liels"))))</f>
        <v>Mikro</v>
      </c>
      <c r="AG509" s="9">
        <f>IF(AF509="Mikro",Pieņēmumi!$AF$31*AD509*0.5,
IF(AF509="Mazs",Pieņēmumi!$AF$31*AD509,
IF(AF509="Vidējs",Pieņēmumi!$AF$32*AD509,
IF(AF509="Liels",Pieņēmumi!$AF$34*AD509,
0))))</f>
        <v>0.42016806722689076</v>
      </c>
      <c r="AH509" s="9">
        <f>IF(AF509="Mikro",Pieņēmumi!$AF$31*AD509*0.5,0)</f>
        <v>0.42016806722689076</v>
      </c>
      <c r="AI509">
        <v>6</v>
      </c>
      <c r="AJ509">
        <v>1</v>
      </c>
      <c r="AK509" s="2">
        <f t="shared" si="379"/>
        <v>6</v>
      </c>
      <c r="AL509" s="6">
        <f>ROUNDUP(IF($A509=1,AI509/Pieņēmumi!$AR$39,IF($A509=2,AI509/Pieņēmumi!$AR$40,IF($A509=3,AI509/Pieņēmumi!$AR$41,AI509/Pieņēmumi!$AR$42))),$AL$10)</f>
        <v>1</v>
      </c>
      <c r="AM509" s="6">
        <f t="shared" si="360"/>
        <v>6</v>
      </c>
      <c r="AN509" s="6" t="str">
        <f>IF(AND(AM509&gt;=0,AM509&lt;Pieņēmumi!$AR$46),0,
IF(AND(AM509&gt;= Pieņēmumi!$AR$46,AM509&lt;Pieņēmumi!$AR$47), "Mikro",
IF(AND(AM509&gt;=Pieņēmumi!$AR$47,AM509&lt;Pieņēmumi!$AR$48), "Mazs",
IF(AND(AM509&gt;=Pieņēmumi!$AR$48,AM509&lt;Pieņēmumi!$AR$49), "Vidējs","Liels"))))</f>
        <v>Mikro</v>
      </c>
      <c r="AO509" s="9">
        <f>IF(AN509="Mikro",Pieņēmumi!$AR$31*AL509*0.5,
IF(AN509="Mazs",Pieņēmumi!$AR$31*AL509,
IF(AN509="Vidējs",Pieņēmumi!$AR$32*AL509,
IF(AN509="Liels",Pieņēmumi!$AR$34*AL509,
0))))</f>
        <v>0.45129162776221604</v>
      </c>
      <c r="AP509" s="9">
        <f>IF(AN509="Mikro",Pieņēmumi!$AR$31*AL509*0.5,0)</f>
        <v>0.45129162776221604</v>
      </c>
      <c r="AQ509">
        <v>10</v>
      </c>
      <c r="AR509">
        <v>1</v>
      </c>
      <c r="AS509" s="2">
        <f t="shared" si="381"/>
        <v>10</v>
      </c>
      <c r="AT509" s="6">
        <f>ROUNDUP(IF($A509=1,AQ509/Pieņēmumi!$BC$39,IF($A509=2,AQ509/Pieņēmumi!$BC$40,IF($A509=3,AQ509/Pieņēmumi!$BC$41,AQ509/Pieņēmumi!$BC$42))),$AT$10)</f>
        <v>1</v>
      </c>
      <c r="AU509" s="6">
        <f t="shared" si="361"/>
        <v>10</v>
      </c>
      <c r="AV509" s="6" t="str">
        <f>IF(AND(AU509&gt;=0,AU509&lt;Pieņēmumi!$BC$46),0,
IF(AND(AU509&gt;= Pieņēmumi!$BC$46,AU509&lt;Pieņēmumi!$BC$47), "Mikro",
IF(AND(AU509&gt;=Pieņēmumi!$BC$47,AU509&lt;Pieņēmumi!$BC$48), "Mazs",
IF(AND(AU509&gt;=Pieņēmumi!$BC$48,AU509&lt;Pieņēmumi!$BC$49), "Vidējs","Liels"))))</f>
        <v>Mazs</v>
      </c>
      <c r="AW509" s="9">
        <f>IF(AV509="Mikro",Pieņēmumi!$BC$31*AT509*0.5,
IF(AV509="Mazs",Pieņēmumi!$BC$31*AT509,
IF(AV509="Vidējs",Pieņēmumi!$BC$32*AT509,
IF(AV509="Liels",Pieņēmumi!$BC$34*AT509,
0))))</f>
        <v>0.96483037659508253</v>
      </c>
      <c r="AX509" s="9">
        <f>IF(AV509="Mikro",Pieņēmumi!$BC$31*AT509*0.5,0)</f>
        <v>0</v>
      </c>
      <c r="AY509">
        <v>6</v>
      </c>
      <c r="AZ509">
        <v>1</v>
      </c>
      <c r="BA509" s="2">
        <f t="shared" si="385"/>
        <v>6</v>
      </c>
      <c r="BB509" s="6">
        <f>ROUNDUP(IF($A509=1,AY509/Pieņēmumi!$BN$39,IF($A509=2,AY509/Pieņēmumi!$BN$40,IF($A509=3,AY509/Pieņēmumi!$BN$41,AY509/Pieņēmumi!$BN$42))),$BB$10)</f>
        <v>1</v>
      </c>
      <c r="BC509" s="6">
        <f t="shared" si="362"/>
        <v>6</v>
      </c>
      <c r="BD509" s="6" t="str">
        <f>IF(AND(BC509&gt;=0,BC509&lt;Pieņēmumi!$BN$46),0,
IF(AND(BC509&gt;= Pieņēmumi!$BN$46,BC509&lt;Pieņēmumi!$BN$47), "Mikro",
IF(AND(BC509&gt;=Pieņēmumi!$BN$47,BC509&lt;Pieņēmumi!$BN$48), "Mazs",
IF(AND(BC509&gt;=Pieņēmumi!$BN$48,BC509&lt;Pieņēmumi!$BN$49), "Vidējs","Liels"))))</f>
        <v>Mikro</v>
      </c>
      <c r="BE509" s="9">
        <f>IF(BD509="Mikro",Pieņēmumi!$BN$31*BB509*0.5,
IF(BD509="Mazs",Pieņēmumi!$BN$31*BB509,
IF(BD509="Vidējs",Pieņēmumi!$BN$32*BB509,
IF(BD509="Liels",Pieņēmumi!$BN$34*BB509,
0))))</f>
        <v>0.51353874883286654</v>
      </c>
      <c r="BF509" s="9">
        <f>IF(BD509="Mikro",Pieņēmumi!$BN$31*BB509*0.5,0)</f>
        <v>0.51353874883286654</v>
      </c>
      <c r="BG509">
        <v>11</v>
      </c>
      <c r="BH509">
        <v>1</v>
      </c>
      <c r="BI509" s="2">
        <f t="shared" si="386"/>
        <v>11</v>
      </c>
      <c r="BJ509" s="6">
        <f>ROUNDUP(IF($A509=1,BG509/Pieņēmumi!$BY$39,IF($A509=2,BG509/Pieņēmumi!$BY$40,IF($A509=3,BG509/Pieņēmumi!$BY$41,BG509/Pieņēmumi!$BY$42))),$BJ$10)</f>
        <v>1</v>
      </c>
      <c r="BK509" s="6">
        <f t="shared" si="363"/>
        <v>11</v>
      </c>
      <c r="BL509" s="6" t="str">
        <f>IF(AND(BK509&gt;=0,BK509&lt;Pieņēmumi!$BY$46),0,
IF(AND(BK509&gt;= Pieņēmumi!$BY$46,BK509&lt;Pieņēmumi!$BY$47), "Mikro",
IF(AND(BK509&gt;=Pieņēmumi!$BY$47,BK509&lt;Pieņēmumi!$BY$48), "Mazs",
IF(AND(BK509&gt;=Pieņēmumi!$BY$48,BK509&lt;Pieņēmumi!$BY$49), "Vidējs","Liels"))))</f>
        <v>Mazs</v>
      </c>
      <c r="BM509" s="9">
        <f>IF(BL509="Mikro",Pieņēmumi!$BY$31*BJ509*0.5,
IF(BL509="Mazs",Pieņēmumi!$BY$31*BJ509,
IF(BL509="Vidējs",Pieņēmumi!$BY$32*BJ509,
IF(BL509="Liels",Pieņēmumi!$BY$34*BJ509,
0))))</f>
        <v>1.0893246187363834</v>
      </c>
      <c r="BN509" s="9">
        <f>IF(BL509="Mikro",Pieņēmumi!$BY$31*BJ509*0.5,0)</f>
        <v>0</v>
      </c>
      <c r="BO509">
        <v>16</v>
      </c>
      <c r="BP509">
        <v>1</v>
      </c>
      <c r="BQ509" s="2">
        <f t="shared" si="387"/>
        <v>16</v>
      </c>
      <c r="BR509" s="6">
        <f>ROUNDUP(IF($A509=1,BO509/Pieņēmumi!$CJ$39,IF($A509=2,BO509/Pieņēmumi!$CJ$40,IF($A509=3,BO509/Pieņēmumi!$CJ$41,BO509/Pieņēmumi!$CJ$42))),$BR$10)</f>
        <v>1</v>
      </c>
      <c r="BS509" s="6">
        <f t="shared" si="364"/>
        <v>16</v>
      </c>
      <c r="BT509" s="6" t="str">
        <f>IF(AND(BS509&gt;=0,BS509&lt;Pieņēmumi!$CJ$46),0,
IF(AND(BS509&gt;= Pieņēmumi!$CJ$46,BS509&lt;Pieņēmumi!$CJ$47), "Mikro",
IF(AND(BS509&gt;=Pieņēmumi!$CJ$47,BS509&lt;Pieņēmumi!$CJ$48), "Mazs",
IF(AND(BS509&gt;=Pieņēmumi!$CJ$48,BS509&lt;Pieņēmumi!$CJ$49), "Vidējs","Liels"))))</f>
        <v>Vidējs</v>
      </c>
      <c r="BU509" s="9">
        <f>IF(BT509="Mikro",Pieņēmumi!$CJ$31*BR509*0.5,
IF(BT509="Mazs",Pieņēmumi!$CJ$31*BR509,
IF(BT509="Vidējs",Pieņēmumi!$CJ$32*BR509,
IF(BT509="Liels",Pieņēmumi!$CJ$34*BR509,
0))))</f>
        <v>1.2919896640826873</v>
      </c>
      <c r="BV509" s="9">
        <f>IF(BT509="Mikro",Pieņēmumi!$CJ$31*BR509*0.5,0)</f>
        <v>0</v>
      </c>
      <c r="BW509">
        <v>0</v>
      </c>
      <c r="BX509">
        <v>0</v>
      </c>
      <c r="BY509" s="2">
        <v>0</v>
      </c>
      <c r="BZ509" s="6">
        <f>ROUNDUP(IF($A509=1,BW509/Pieņēmumi!$CU$42,IF($A509=2,BW509/Pieņēmumi!$CU$43,IF($A509=3,BW509/Pieņēmumi!$CU$44,BW509/Pieņēmumi!$CU$45))),$CH$10)</f>
        <v>0</v>
      </c>
      <c r="CA509" s="6">
        <f t="shared" si="365"/>
        <v>0</v>
      </c>
      <c r="CB509" s="6">
        <f>IF(AND(CA509&gt;=0,CA509&lt;Pieņēmumi!$CU$49),0,
IF(AND(CA509&gt;=Pieņēmumi!$CU$49,CA509&lt;Pieņēmumi!$CU$50),"Mazs",
IF(AND(CA509&gt;=Pieņēmumi!$CU$50,CA509&lt;Pieņēmumi!$CU$51),"Vidējs","Liels")))</f>
        <v>0</v>
      </c>
      <c r="CC509" s="9">
        <f>IF(CB509="Mazs",Pieņēmumi!$CU$34*BZ509,IF(CB509="Vidējs",Pieņēmumi!$CU$35*BZ509,IF(CB509="Liels",Pieņēmumi!$CU$37*BZ509,0)))</f>
        <v>0</v>
      </c>
      <c r="CD509" s="9">
        <f>IF(CB509="Mazs",(Pieņēmumi!$CU$35-Pieņēmumi!$CU$34)*BZ509,0)</f>
        <v>0</v>
      </c>
      <c r="CE509">
        <v>0</v>
      </c>
      <c r="CF509">
        <v>0</v>
      </c>
      <c r="CG509" s="2">
        <v>0</v>
      </c>
      <c r="CH509" s="6">
        <f>ROUNDUP(IF($A509=1,CE509/Pieņēmumi!$DE$42,IF($A509=2,CE509/Pieņēmumi!$DE$43,IF($A509=3,CE509/Pieņēmumi!$DE$44,CE509/Pieņēmumi!$DE$45))),$CH$10)</f>
        <v>0</v>
      </c>
      <c r="CI509" s="6">
        <f t="shared" si="366"/>
        <v>0</v>
      </c>
      <c r="CJ509" s="6">
        <f>IF(AND(CI509&gt;=0,CI509&lt;Pieņēmumi!$DE$49),0,
IF(AND(CI509&gt;=Pieņēmumi!$DE$49,CI509&lt;Pieņēmumi!$DE$50),"Mazs",
IF(AND(CI509&gt;=Pieņēmumi!$DE$50,CI509&lt;Pieņēmumi!$DE$51),"Vidējs","Liels")))</f>
        <v>0</v>
      </c>
      <c r="CK509" s="9">
        <f>IF(CJ509="Mazs",Pieņēmumi!$DE$34*CH509,IF(CJ509="Vidējs",Pieņēmumi!$DE$35*CH509,IF(CJ509="Liels",Pieņēmumi!$DE$37*CH509,0)))</f>
        <v>0</v>
      </c>
      <c r="CL509" s="9">
        <f>IF(CJ509="Mazs",(Pieņēmumi!$DE$35-Pieņēmumi!$DE$34)*CH509,0)</f>
        <v>0</v>
      </c>
      <c r="CM509">
        <v>0</v>
      </c>
      <c r="CN509">
        <v>0</v>
      </c>
      <c r="CO509" s="2">
        <v>0</v>
      </c>
      <c r="CP509" s="6">
        <f>ROUNDUP(IF($A509=1,CM509/Pieņēmumi!$DO$42,IF($A509=2,CM509/Pieņēmumi!$DO$43,IF($A509=3,CM509/Pieņēmumi!$DO$44,CM509/Pieņēmumi!$DO$45))),$CP$10)</f>
        <v>0</v>
      </c>
      <c r="CQ509" s="6">
        <f t="shared" si="367"/>
        <v>0</v>
      </c>
      <c r="CR509" s="6">
        <f>IF(AND(CQ509&gt;=0,CQ509&lt;Pieņēmumi!$DO$49),0,
IF(AND(CQ509&gt;=Pieņēmumi!$DO$49,CQ509&lt;Pieņēmumi!$DO$50),"Mazs",
IF(AND(CQ509&gt;=Pieņēmumi!$DO$50,CQ509&lt;Pieņēmumi!$DO$51),"Vidējs","Liels")))</f>
        <v>0</v>
      </c>
      <c r="CS509" s="9">
        <f>IF(CR509="Mazs",Pieņēmumi!$DO$34*CP509,IF(CR509="Vidējs",Pieņēmumi!$DO$35*CP509,IF(CR509="Liels",Pieņēmumi!$DO$37*CP509,0)))</f>
        <v>0</v>
      </c>
      <c r="CT509" s="9">
        <f>IF(CR509="Mazs",(Pieņēmumi!$DO$35-Pieņēmumi!$DO$34)*CP509,0)</f>
        <v>0</v>
      </c>
      <c r="CU509" s="6">
        <f t="shared" si="368"/>
        <v>67</v>
      </c>
      <c r="CV509" s="6">
        <f t="shared" si="369"/>
        <v>9</v>
      </c>
      <c r="CW509" s="2">
        <f t="shared" si="370"/>
        <v>7.4444444444444446</v>
      </c>
      <c r="CX509" t="str">
        <f t="shared" si="371"/>
        <v>Mazā</v>
      </c>
    </row>
    <row r="510" spans="1:102" x14ac:dyDescent="0.25">
      <c r="A510" s="5">
        <v>1</v>
      </c>
      <c r="B510" s="23">
        <v>0.1400554578864972</v>
      </c>
      <c r="C510">
        <v>40</v>
      </c>
      <c r="D510">
        <v>2</v>
      </c>
      <c r="E510" s="2">
        <f t="shared" si="376"/>
        <v>20</v>
      </c>
      <c r="F510" s="6">
        <f>ROUNDUP(IF($A510=1,C510/Pieņēmumi!$B$39,IF($A510=2,C510/Pieņēmumi!$B$40,IF($A510=3,C510/Pieņēmumi!$B$41,C510/Pieņēmumi!$B$42))),$F$10)</f>
        <v>2</v>
      </c>
      <c r="G510" s="6">
        <f t="shared" si="355"/>
        <v>20</v>
      </c>
      <c r="H510" s="6" t="str">
        <f>IF(AND(G510&gt;=0,G510&lt;Pieņēmumi!$B$46),0,
IF(AND(G510&gt;= Pieņēmumi!$B$46,G510&lt;Pieņēmumi!$B$47), "Mikro",
IF(AND(G510&gt;=Pieņēmumi!$B$47,G510&lt;Pieņēmumi!$B$48), "Mazs",
IF(AND(G510&gt;=Pieņēmumi!$B$48,G510&lt;Pieņēmumi!$B$49), "Vidējs","Liels"))))</f>
        <v>Vidējs</v>
      </c>
      <c r="I510" s="9">
        <f>IF(H510="Mikro",Pieņēmumi!$B$31*F510*0.5,
IF(H510="Mazs",Pieņēmumi!$B$31*F510,
IF(H510="Vidējs",Pieņēmumi!$B$32*F510,
IF(H510="Liels",Pieņēmumi!$B$34*F510,
0))))</f>
        <v>1.614987080103359</v>
      </c>
      <c r="J510" s="9">
        <f>IF(H510="Mikro",Pieņēmumi!$B$31*F510*0.5,0)</f>
        <v>0</v>
      </c>
      <c r="K510">
        <v>28</v>
      </c>
      <c r="L510">
        <v>2</v>
      </c>
      <c r="M510" s="2">
        <f t="shared" si="380"/>
        <v>14</v>
      </c>
      <c r="N510" s="6">
        <f>ROUNDUP(IF($A510=1,K510/Pieņēmumi!$L$39,IF($A510=2,K510/Pieņēmumi!$L$40,IF($A510=3,K510/Pieņēmumi!$L$41,K510/Pieņēmumi!$L$42))),$N$10)</f>
        <v>2</v>
      </c>
      <c r="O510" s="6">
        <f t="shared" si="356"/>
        <v>14</v>
      </c>
      <c r="P510" s="6" t="str">
        <f>IF(AND(O510&gt;=0,O510&lt;Pieņēmumi!$L$46),0,
IF(AND(O510&gt;= Pieņēmumi!$L$46,O510&lt;Pieņēmumi!$L$47), "Mikro",
IF(AND(O510&gt;=Pieņēmumi!$L$47,O510&lt;Pieņēmumi!$L$48), "Mazs",
IF(AND(O510&gt;=Pieņēmumi!$L$48,O510&lt;Pieņēmumi!$L$49), "Vidējs","Liels"))))</f>
        <v>Vidējs</v>
      </c>
      <c r="Q510" s="9">
        <f>IF(P510="Mikro",Pieņēmumi!$L$31*N510*0.5,
IF(P510="Mazs",Pieņēmumi!$L$31*N510,
IF(P510="Vidējs",Pieņēmumi!$L$32*N510,
IF(P510="Liels",Pieņēmumi!$L$34*N510,
0))))</f>
        <v>1.6795865633074938</v>
      </c>
      <c r="R510" s="9">
        <f>IF(P510="Mikro",Pieņēmumi!$L$31*N510*0.5,0)</f>
        <v>0</v>
      </c>
      <c r="S510">
        <v>32</v>
      </c>
      <c r="T510">
        <v>2</v>
      </c>
      <c r="U510" s="2">
        <f t="shared" si="377"/>
        <v>16</v>
      </c>
      <c r="V510" s="6">
        <f>ROUNDUP(IF($A510=1,S510/Pieņēmumi!$V$39,IF($A510=2,S510/Pieņēmumi!$V$40,IF($A510=3,S510/Pieņēmumi!$V$41,S510/Pieņēmumi!$V$42))),$V$10)</f>
        <v>2</v>
      </c>
      <c r="W510" s="6">
        <f t="shared" si="357"/>
        <v>16</v>
      </c>
      <c r="X510" s="6" t="str">
        <f>IF(AND(W510&gt;=0,W510&lt;Pieņēmumi!$V$46),0,
IF(AND(W510&gt;= Pieņēmumi!$V$46,W510&lt;Pieņēmumi!$V$47), "Mikro",
IF(AND(W510&gt;=Pieņēmumi!$V$47,W510&lt;Pieņēmumi!$V$48), "Mazs",
IF(AND(W510&gt;=Pieņēmumi!$V$48,W510&lt;Pieņēmumi!$V$49), "Vidējs","Liels"))))</f>
        <v>Vidējs</v>
      </c>
      <c r="Y510" s="9">
        <f>IF(X510="Mikro",Pieņēmumi!$V$31*V510*0.5,
IF(X510="Mazs",Pieņēmumi!$V$31*V510,
IF(X510="Vidējs",Pieņēmumi!$V$32*V510,
IF(X510="Liels",Pieņēmumi!$V$34*V510,
0))))</f>
        <v>1.7441860465116281</v>
      </c>
      <c r="Z510" s="9">
        <f>IF(X510="Mikro",Pieņēmumi!$V$31*V510*0.5,0)</f>
        <v>0</v>
      </c>
      <c r="AA510">
        <v>30</v>
      </c>
      <c r="AB510">
        <v>1</v>
      </c>
      <c r="AC510" s="2">
        <f t="shared" si="378"/>
        <v>30</v>
      </c>
      <c r="AD510" s="6">
        <f>ROUNDUP(IF($A510=1,AA510/Pieņēmumi!$AF$39,IF($A510=2,AA510/Pieņēmumi!$AF$40,IF($A510=3,AA510/Pieņēmumi!$AF$41,AA510/Pieņēmumi!$AF$42))),$AD$10)</f>
        <v>2</v>
      </c>
      <c r="AE510" s="6">
        <f t="shared" si="359"/>
        <v>15</v>
      </c>
      <c r="AF510" s="6" t="str">
        <f>IF(AND(AE510&gt;=0,AE510&lt;Pieņēmumi!$AF$46),0,
IF(AND(AE510&gt;= Pieņēmumi!$AF$46,AE510&lt;Pieņēmumi!$AF$47), "Mikro",
IF(AND(AE510&gt;=Pieņēmumi!$AF$47,AE510&lt;Pieņēmumi!$AF$48), "Mazs",
IF(AND(AE510&gt;=Pieņēmumi!$AF$48,AE510&lt;Pieņēmumi!$AF$49), "Vidējs","Liels"))))</f>
        <v>Vidējs</v>
      </c>
      <c r="AG510" s="9">
        <f>IF(AF510="Mikro",Pieņēmumi!$AF$31*AD510*0.5,
IF(AF510="Mazs",Pieņēmumi!$AF$31*AD510,
IF(AF510="Vidējs",Pieņēmumi!$AF$32*AD510,
IF(AF510="Liels",Pieņēmumi!$AF$34*AD510,
0))))</f>
        <v>2.0671834625323</v>
      </c>
      <c r="AH510" s="9">
        <f>IF(AF510="Mikro",Pieņēmumi!$AF$31*AD510*0.5,0)</f>
        <v>0</v>
      </c>
      <c r="AI510">
        <v>50</v>
      </c>
      <c r="AJ510">
        <v>2</v>
      </c>
      <c r="AK510" s="2">
        <f t="shared" si="379"/>
        <v>25</v>
      </c>
      <c r="AL510" s="6">
        <f>ROUNDUP(IF($A510=1,AI510/Pieņēmumi!$AR$39,IF($A510=2,AI510/Pieņēmumi!$AR$40,IF($A510=3,AI510/Pieņēmumi!$AR$41,AI510/Pieņēmumi!$AR$42))),$AL$10)</f>
        <v>2</v>
      </c>
      <c r="AM510" s="6">
        <f t="shared" si="360"/>
        <v>25</v>
      </c>
      <c r="AN510" s="6" t="str">
        <f>IF(AND(AM510&gt;=0,AM510&lt;Pieņēmumi!$AR$46),0,
IF(AND(AM510&gt;= Pieņēmumi!$AR$46,AM510&lt;Pieņēmumi!$AR$47), "Mikro",
IF(AND(AM510&gt;=Pieņēmumi!$AR$47,AM510&lt;Pieņēmumi!$AR$48), "Mazs",
IF(AND(AM510&gt;=Pieņēmumi!$AR$48,AM510&lt;Pieņēmumi!$AR$49), "Vidējs","Liels"))))</f>
        <v>Liels</v>
      </c>
      <c r="AO510" s="9">
        <f>IF(AN510="Mikro",Pieņēmumi!$AR$31*AL510*0.5,
IF(AN510="Mazs",Pieņēmumi!$AR$31*AL510,
IF(AN510="Vidējs",Pieņēmumi!$AR$32*AL510,
IF(AN510="Liels",Pieņēmumi!$AR$34*AL510,
0))))</f>
        <v>2.7417027417027415</v>
      </c>
      <c r="AP510" s="9">
        <f>IF(AN510="Mikro",Pieņēmumi!$AR$31*AL510*0.5,0)</f>
        <v>0</v>
      </c>
      <c r="AQ510">
        <v>49</v>
      </c>
      <c r="AR510">
        <v>2</v>
      </c>
      <c r="AS510" s="2">
        <f t="shared" si="381"/>
        <v>24.5</v>
      </c>
      <c r="AT510" s="6">
        <f>ROUNDUP(IF($A510=1,AQ510/Pieņēmumi!$BC$39,IF($A510=2,AQ510/Pieņēmumi!$BC$40,IF($A510=3,AQ510/Pieņēmumi!$BC$41,AQ510/Pieņēmumi!$BC$42))),$AT$10)</f>
        <v>2</v>
      </c>
      <c r="AU510" s="6">
        <f t="shared" si="361"/>
        <v>24.5</v>
      </c>
      <c r="AV510" s="6" t="str">
        <f>IF(AND(AU510&gt;=0,AU510&lt;Pieņēmumi!$BC$46),0,
IF(AND(AU510&gt;= Pieņēmumi!$BC$46,AU510&lt;Pieņēmumi!$BC$47), "Mikro",
IF(AND(AU510&gt;=Pieņēmumi!$BC$47,AU510&lt;Pieņēmumi!$BC$48), "Mazs",
IF(AND(AU510&gt;=Pieņēmumi!$BC$48,AU510&lt;Pieņēmumi!$BC$49), "Vidējs","Liels"))))</f>
        <v>Liels</v>
      </c>
      <c r="AW510" s="9">
        <f>IF(AV510="Mikro",Pieņēmumi!$BC$31*AT510*0.5,
IF(AV510="Mazs",Pieņēmumi!$BC$31*AT510,
IF(AV510="Vidējs",Pieņēmumi!$BC$32*AT510,
IF(AV510="Liels",Pieņēmumi!$BC$34*AT510,
0))))</f>
        <v>3.0303030303030303</v>
      </c>
      <c r="AX510" s="9">
        <f>IF(AV510="Mikro",Pieņēmumi!$BC$31*AT510*0.5,0)</f>
        <v>0</v>
      </c>
      <c r="AY510">
        <v>34</v>
      </c>
      <c r="AZ510">
        <v>2</v>
      </c>
      <c r="BA510" s="2">
        <f t="shared" si="385"/>
        <v>17</v>
      </c>
      <c r="BB510" s="6">
        <f>ROUNDUP(IF($A510=1,AY510/Pieņēmumi!$BN$39,IF($A510=2,AY510/Pieņēmumi!$BN$40,IF($A510=3,AY510/Pieņēmumi!$BN$41,AY510/Pieņēmumi!$BN$42))),$BB$10)</f>
        <v>2</v>
      </c>
      <c r="BC510" s="6">
        <f t="shared" si="362"/>
        <v>17</v>
      </c>
      <c r="BD510" s="6" t="str">
        <f>IF(AND(BC510&gt;=0,BC510&lt;Pieņēmumi!$BN$46),0,
IF(AND(BC510&gt;= Pieņēmumi!$BN$46,BC510&lt;Pieņēmumi!$BN$47), "Mikro",
IF(AND(BC510&gt;=Pieņēmumi!$BN$47,BC510&lt;Pieņēmumi!$BN$48), "Mazs",
IF(AND(BC510&gt;=Pieņēmumi!$BN$48,BC510&lt;Pieņēmumi!$BN$49), "Vidējs","Liels"))))</f>
        <v>Vidējs</v>
      </c>
      <c r="BE510" s="9">
        <f>IF(BD510="Mikro",Pieņēmumi!$BN$31*BB510*0.5,
IF(BD510="Mazs",Pieņēmumi!$BN$31*BB510,
IF(BD510="Vidējs",Pieņēmumi!$BN$32*BB510,
IF(BD510="Liels",Pieņēmumi!$BN$34*BB510,
0))))</f>
        <v>2.454780361757106</v>
      </c>
      <c r="BF510" s="9">
        <f>IF(BD510="Mikro",Pieņēmumi!$BN$31*BB510*0.5,0)</f>
        <v>0</v>
      </c>
      <c r="BG510">
        <v>47</v>
      </c>
      <c r="BH510">
        <v>2</v>
      </c>
      <c r="BI510" s="2">
        <f t="shared" si="386"/>
        <v>23.5</v>
      </c>
      <c r="BJ510" s="6">
        <f>ROUNDUP(IF($A510=1,BG510/Pieņēmumi!$BY$39,IF($A510=2,BG510/Pieņēmumi!$BY$40,IF($A510=3,BG510/Pieņēmumi!$BY$41,BG510/Pieņēmumi!$BY$42))),$BJ$10)</f>
        <v>2</v>
      </c>
      <c r="BK510" s="6">
        <f t="shared" si="363"/>
        <v>23.5</v>
      </c>
      <c r="BL510" s="6" t="str">
        <f>IF(AND(BK510&gt;=0,BK510&lt;Pieņēmumi!$BY$46),0,
IF(AND(BK510&gt;= Pieņēmumi!$BY$46,BK510&lt;Pieņēmumi!$BY$47), "Mikro",
IF(AND(BK510&gt;=Pieņēmumi!$BY$47,BK510&lt;Pieņēmumi!$BY$48), "Mazs",
IF(AND(BK510&gt;=Pieņēmumi!$BY$48,BK510&lt;Pieņēmumi!$BY$49), "Vidējs","Liels"))))</f>
        <v>Liels</v>
      </c>
      <c r="BM510" s="9">
        <f>IF(BL510="Mikro",Pieņēmumi!$BY$31*BJ510*0.5,
IF(BL510="Mazs",Pieņēmumi!$BY$31*BJ510,
IF(BL510="Vidējs",Pieņēmumi!$BY$32*BJ510,
IF(BL510="Liels",Pieņēmumi!$BY$34*BJ510,
0))))</f>
        <v>3.3189033189033186</v>
      </c>
      <c r="BN510" s="9">
        <f>IF(BL510="Mikro",Pieņēmumi!$BY$31*BJ510*0.5,0)</f>
        <v>0</v>
      </c>
      <c r="BO510">
        <v>50</v>
      </c>
      <c r="BP510">
        <v>4</v>
      </c>
      <c r="BQ510" s="2">
        <f t="shared" si="387"/>
        <v>12.5</v>
      </c>
      <c r="BR510" s="6">
        <f>ROUNDUP(IF($A510=1,BO510/Pieņēmumi!$CJ$39,IF($A510=2,BO510/Pieņēmumi!$CJ$40,IF($A510=3,BO510/Pieņēmumi!$CJ$41,BO510/Pieņēmumi!$CJ$42))),$BR$10)</f>
        <v>2</v>
      </c>
      <c r="BS510" s="6">
        <f t="shared" si="364"/>
        <v>25</v>
      </c>
      <c r="BT510" s="6" t="str">
        <f>IF(AND(BS510&gt;=0,BS510&lt;Pieņēmumi!$CJ$46),0,
IF(AND(BS510&gt;= Pieņēmumi!$CJ$46,BS510&lt;Pieņēmumi!$CJ$47), "Mikro",
IF(AND(BS510&gt;=Pieņēmumi!$CJ$47,BS510&lt;Pieņēmumi!$CJ$48), "Mazs",
IF(AND(BS510&gt;=Pieņēmumi!$CJ$48,BS510&lt;Pieņēmumi!$CJ$49), "Vidējs","Liels"))))</f>
        <v>Liels</v>
      </c>
      <c r="BU510" s="9">
        <f>IF(BT510="Mikro",Pieņēmumi!$CJ$31*BR510*0.5,
IF(BT510="Mazs",Pieņēmumi!$CJ$31*BR510,
IF(BT510="Vidējs",Pieņēmumi!$CJ$32*BR510,
IF(BT510="Liels",Pieņēmumi!$CJ$34*BR510,
0))))</f>
        <v>3.3910533910533909</v>
      </c>
      <c r="BV510" s="9">
        <f>IF(BT510="Mikro",Pieņēmumi!$CJ$31*BR510*0.5,0)</f>
        <v>0</v>
      </c>
      <c r="BW510">
        <v>29</v>
      </c>
      <c r="BX510">
        <v>2</v>
      </c>
      <c r="BY510" s="2">
        <f>BW510/BX510</f>
        <v>14.5</v>
      </c>
      <c r="BZ510" s="6">
        <f>ROUNDUP(IF($A510=1,BW510/Pieņēmumi!$CU$42,IF($A510=2,BW510/Pieņēmumi!$CU$43,IF($A510=3,BW510/Pieņēmumi!$CU$44,BW510/Pieņēmumi!$CU$45))),$CH$10)</f>
        <v>2</v>
      </c>
      <c r="CA510" s="6">
        <f t="shared" si="365"/>
        <v>14.5</v>
      </c>
      <c r="CB510" s="6" t="str">
        <f>IF(AND(CA510&gt;=0,CA510&lt;Pieņēmumi!$CU$49),0,
IF(AND(CA510&gt;=Pieņēmumi!$CU$49,CA510&lt;Pieņēmumi!$CU$50),"Mazs",
IF(AND(CA510&gt;=Pieņēmumi!$CU$50,CA510&lt;Pieņēmumi!$CU$51),"Vidējs","Liels")))</f>
        <v>Vidējs</v>
      </c>
      <c r="CC510" s="9">
        <f>IF(CB510="Mazs",Pieņēmumi!$CU$34*BZ510,IF(CB510="Vidējs",Pieņēmumi!$CU$35*BZ510,IF(CB510="Liels",Pieņēmumi!$CU$37*BZ510,0)))</f>
        <v>2.7777777777777781</v>
      </c>
      <c r="CD510" s="9">
        <f>IF(CB510="Mazs",(Pieņēmumi!$CU$35-Pieņēmumi!$CU$34)*BZ510,0)</f>
        <v>0</v>
      </c>
      <c r="CE510">
        <v>27</v>
      </c>
      <c r="CF510">
        <v>3</v>
      </c>
      <c r="CG510" s="2">
        <f>CE510/CF510</f>
        <v>9</v>
      </c>
      <c r="CH510" s="6">
        <f>ROUNDUP(IF($A510=1,CE510/Pieņēmumi!$DE$42,IF($A510=2,CE510/Pieņēmumi!$DE$43,IF($A510=3,CE510/Pieņēmumi!$DE$44,CE510/Pieņēmumi!$DE$45))),$CH$10)</f>
        <v>2</v>
      </c>
      <c r="CI510" s="6">
        <f t="shared" si="366"/>
        <v>13.5</v>
      </c>
      <c r="CJ510" s="6" t="str">
        <f>IF(AND(CI510&gt;=0,CI510&lt;Pieņēmumi!$DE$49),0,
IF(AND(CI510&gt;=Pieņēmumi!$DE$49,CI510&lt;Pieņēmumi!$DE$50),"Mazs",
IF(AND(CI510&gt;=Pieņēmumi!$DE$50,CI510&lt;Pieņēmumi!$DE$51),"Vidējs","Liels")))</f>
        <v>Vidējs</v>
      </c>
      <c r="CK510" s="9">
        <f>IF(CJ510="Mazs",Pieņēmumi!$DE$34*CH510,IF(CJ510="Vidējs",Pieņēmumi!$DE$35*CH510,IF(CJ510="Liels",Pieņēmumi!$DE$37*CH510,0)))</f>
        <v>2.7777777777777781</v>
      </c>
      <c r="CL510" s="9">
        <f>IF(CJ510="Mazs",(Pieņēmumi!$DE$35-Pieņēmumi!$DE$34)*CH510,0)</f>
        <v>0</v>
      </c>
      <c r="CM510">
        <v>38</v>
      </c>
      <c r="CN510">
        <v>3</v>
      </c>
      <c r="CO510" s="2">
        <f>CM510/CN510</f>
        <v>12.666666666666666</v>
      </c>
      <c r="CP510" s="6">
        <f>ROUNDUP(IF($A510=1,CM510/Pieņēmumi!$DO$42,IF($A510=2,CM510/Pieņēmumi!$DO$43,IF($A510=3,CM510/Pieņēmumi!$DO$44,CM510/Pieņēmumi!$DO$45))),$CP$10)</f>
        <v>2</v>
      </c>
      <c r="CQ510" s="6">
        <f t="shared" si="367"/>
        <v>19</v>
      </c>
      <c r="CR510" s="6" t="str">
        <f>IF(AND(CQ510&gt;=0,CQ510&lt;Pieņēmumi!$DO$49),0,
IF(AND(CQ510&gt;=Pieņēmumi!$DO$49,CQ510&lt;Pieņēmumi!$DO$50),"Mazs",
IF(AND(CQ510&gt;=Pieņēmumi!$DO$50,CQ510&lt;Pieņēmumi!$DO$51),"Vidējs","Liels")))</f>
        <v>Vidējs</v>
      </c>
      <c r="CS510" s="9">
        <f>IF(CR510="Mazs",Pieņēmumi!$DO$34*CP510,IF(CR510="Vidējs",Pieņēmumi!$DO$35*CP510,IF(CR510="Liels",Pieņēmumi!$DO$37*CP510,0)))</f>
        <v>2.7777777777777781</v>
      </c>
      <c r="CT510" s="9">
        <f>IF(CR510="Mazs",(Pieņēmumi!$DO$35-Pieņēmumi!$DO$34)*CP510,0)</f>
        <v>0</v>
      </c>
      <c r="CU510" s="6">
        <f t="shared" si="368"/>
        <v>454</v>
      </c>
      <c r="CV510" s="6">
        <f t="shared" si="369"/>
        <v>27</v>
      </c>
      <c r="CW510" s="2">
        <f t="shared" si="370"/>
        <v>16.814814814814813</v>
      </c>
      <c r="CX510" t="str">
        <f t="shared" si="371"/>
        <v>Vidējā</v>
      </c>
    </row>
    <row r="511" spans="1:102" x14ac:dyDescent="0.25">
      <c r="A511" s="5">
        <v>1</v>
      </c>
      <c r="B511" s="23">
        <v>0.13905421960482656</v>
      </c>
      <c r="C511">
        <v>73</v>
      </c>
      <c r="D511">
        <v>3</v>
      </c>
      <c r="E511" s="2">
        <f t="shared" si="376"/>
        <v>24.333333333333332</v>
      </c>
      <c r="F511" s="6">
        <f>ROUNDUP(IF($A511=1,C511/Pieņēmumi!$B$39,IF($A511=2,C511/Pieņēmumi!$B$40,IF($A511=3,C511/Pieņēmumi!$B$41,C511/Pieņēmumi!$B$42))),$F$10)</f>
        <v>4</v>
      </c>
      <c r="G511" s="6">
        <f t="shared" si="355"/>
        <v>18.25</v>
      </c>
      <c r="H511" s="6" t="str">
        <f>IF(AND(G511&gt;=0,G511&lt;Pieņēmumi!$B$46),0,
IF(AND(G511&gt;= Pieņēmumi!$B$46,G511&lt;Pieņēmumi!$B$47), "Mikro",
IF(AND(G511&gt;=Pieņēmumi!$B$47,G511&lt;Pieņēmumi!$B$48), "Mazs",
IF(AND(G511&gt;=Pieņēmumi!$B$48,G511&lt;Pieņēmumi!$B$49), "Vidējs","Liels"))))</f>
        <v>Vidējs</v>
      </c>
      <c r="I511" s="9">
        <f>IF(H511="Mikro",Pieņēmumi!$B$31*F511*0.5,
IF(H511="Mazs",Pieņēmumi!$B$31*F511,
IF(H511="Vidējs",Pieņēmumi!$B$32*F511,
IF(H511="Liels",Pieņēmumi!$B$34*F511,
0))))</f>
        <v>3.229974160206718</v>
      </c>
      <c r="J511" s="9">
        <f>IF(H511="Mikro",Pieņēmumi!$B$31*F511*0.5,0)</f>
        <v>0</v>
      </c>
      <c r="K511">
        <v>69</v>
      </c>
      <c r="L511">
        <v>3</v>
      </c>
      <c r="M511" s="2">
        <f t="shared" si="380"/>
        <v>23</v>
      </c>
      <c r="N511" s="6">
        <f>ROUNDUP(IF($A511=1,K511/Pieņēmumi!$L$39,IF($A511=2,K511/Pieņēmumi!$L$40,IF($A511=3,K511/Pieņēmumi!$L$41,K511/Pieņēmumi!$L$42))),$N$10)</f>
        <v>4</v>
      </c>
      <c r="O511" s="6">
        <f t="shared" si="356"/>
        <v>17.25</v>
      </c>
      <c r="P511" s="6" t="str">
        <f>IF(AND(O511&gt;=0,O511&lt;Pieņēmumi!$L$46),0,
IF(AND(O511&gt;= Pieņēmumi!$L$46,O511&lt;Pieņēmumi!$L$47), "Mikro",
IF(AND(O511&gt;=Pieņēmumi!$L$47,O511&lt;Pieņēmumi!$L$48), "Mazs",
IF(AND(O511&gt;=Pieņēmumi!$L$48,O511&lt;Pieņēmumi!$L$49), "Vidējs","Liels"))))</f>
        <v>Vidējs</v>
      </c>
      <c r="Q511" s="9">
        <f>IF(P511="Mikro",Pieņēmumi!$L$31*N511*0.5,
IF(P511="Mazs",Pieņēmumi!$L$31*N511,
IF(P511="Vidējs",Pieņēmumi!$L$32*N511,
IF(P511="Liels",Pieņēmumi!$L$34*N511,
0))))</f>
        <v>3.3591731266149876</v>
      </c>
      <c r="R511" s="9">
        <f>IF(P511="Mikro",Pieņēmumi!$L$31*N511*0.5,0)</f>
        <v>0</v>
      </c>
      <c r="S511">
        <v>58</v>
      </c>
      <c r="T511">
        <v>3</v>
      </c>
      <c r="U511" s="2">
        <f t="shared" si="377"/>
        <v>19.333333333333332</v>
      </c>
      <c r="V511" s="6">
        <f>ROUNDUP(IF($A511=1,S511/Pieņēmumi!$V$39,IF($A511=2,S511/Pieņēmumi!$V$40,IF($A511=3,S511/Pieņēmumi!$V$41,S511/Pieņēmumi!$V$42))),$V$10)</f>
        <v>3</v>
      </c>
      <c r="W511" s="6">
        <f t="shared" si="357"/>
        <v>19.333333333333332</v>
      </c>
      <c r="X511" s="6" t="str">
        <f>IF(AND(W511&gt;=0,W511&lt;Pieņēmumi!$V$46),0,
IF(AND(W511&gt;= Pieņēmumi!$V$46,W511&lt;Pieņēmumi!$V$47), "Mikro",
IF(AND(W511&gt;=Pieņēmumi!$V$47,W511&lt;Pieņēmumi!$V$48), "Mazs",
IF(AND(W511&gt;=Pieņēmumi!$V$48,W511&lt;Pieņēmumi!$V$49), "Vidējs","Liels"))))</f>
        <v>Vidējs</v>
      </c>
      <c r="Y511" s="9">
        <f>IF(X511="Mikro",Pieņēmumi!$V$31*V511*0.5,
IF(X511="Mazs",Pieņēmumi!$V$31*V511,
IF(X511="Vidējs",Pieņēmumi!$V$32*V511,
IF(X511="Liels",Pieņēmumi!$V$34*V511,
0))))</f>
        <v>2.6162790697674421</v>
      </c>
      <c r="Z511" s="9">
        <f>IF(X511="Mikro",Pieņēmumi!$V$31*V511*0.5,0)</f>
        <v>0</v>
      </c>
      <c r="AA511">
        <v>49</v>
      </c>
      <c r="AB511">
        <v>2</v>
      </c>
      <c r="AC511" s="2">
        <f t="shared" si="378"/>
        <v>24.5</v>
      </c>
      <c r="AD511" s="6">
        <f>ROUNDUP(IF($A511=1,AA511/Pieņēmumi!$AF$39,IF($A511=2,AA511/Pieņēmumi!$AF$40,IF($A511=3,AA511/Pieņēmumi!$AF$41,AA511/Pieņēmumi!$AF$42))),$AD$10)</f>
        <v>3</v>
      </c>
      <c r="AE511" s="6">
        <f t="shared" si="359"/>
        <v>16.333333333333332</v>
      </c>
      <c r="AF511" s="6" t="str">
        <f>IF(AND(AE511&gt;=0,AE511&lt;Pieņēmumi!$AF$46),0,
IF(AND(AE511&gt;= Pieņēmumi!$AF$46,AE511&lt;Pieņēmumi!$AF$47), "Mikro",
IF(AND(AE511&gt;=Pieņēmumi!$AF$47,AE511&lt;Pieņēmumi!$AF$48), "Mazs",
IF(AND(AE511&gt;=Pieņēmumi!$AF$48,AE511&lt;Pieņēmumi!$AF$49), "Vidējs","Liels"))))</f>
        <v>Vidējs</v>
      </c>
      <c r="AG511" s="9">
        <f>IF(AF511="Mikro",Pieņēmumi!$AF$31*AD511*0.5,
IF(AF511="Mazs",Pieņēmumi!$AF$31*AD511,
IF(AF511="Vidējs",Pieņēmumi!$AF$32*AD511,
IF(AF511="Liels",Pieņēmumi!$AF$34*AD511,
0))))</f>
        <v>3.1007751937984498</v>
      </c>
      <c r="AH511" s="9">
        <f>IF(AF511="Mikro",Pieņēmumi!$AF$31*AD511*0.5,0)</f>
        <v>0</v>
      </c>
      <c r="AI511">
        <v>76</v>
      </c>
      <c r="AJ511">
        <v>3</v>
      </c>
      <c r="AK511" s="2">
        <f t="shared" si="379"/>
        <v>25.333333333333332</v>
      </c>
      <c r="AL511" s="6">
        <f>ROUNDUP(IF($A511=1,AI511/Pieņēmumi!$AR$39,IF($A511=2,AI511/Pieņēmumi!$AR$40,IF($A511=3,AI511/Pieņēmumi!$AR$41,AI511/Pieņēmumi!$AR$42))),$AL$10)</f>
        <v>4</v>
      </c>
      <c r="AM511" s="6">
        <f t="shared" si="360"/>
        <v>19</v>
      </c>
      <c r="AN511" s="6" t="str">
        <f>IF(AND(AM511&gt;=0,AM511&lt;Pieņēmumi!$AR$46),0,
IF(AND(AM511&gt;= Pieņēmumi!$AR$46,AM511&lt;Pieņēmumi!$AR$47), "Mikro",
IF(AND(AM511&gt;=Pieņēmumi!$AR$47,AM511&lt;Pieņēmumi!$AR$48), "Mazs",
IF(AND(AM511&gt;=Pieņēmumi!$AR$48,AM511&lt;Pieņēmumi!$AR$49), "Vidējs","Liels"))))</f>
        <v>Vidējs</v>
      </c>
      <c r="AO511" s="9">
        <f>IF(AN511="Mikro",Pieņēmumi!$AR$31*AL511*0.5,
IF(AN511="Mazs",Pieņēmumi!$AR$31*AL511,
IF(AN511="Vidējs",Pieņēmumi!$AR$32*AL511,
IF(AN511="Liels",Pieņēmumi!$AR$34*AL511,
0))))</f>
        <v>4.3927648578811374</v>
      </c>
      <c r="AP511" s="9">
        <f>IF(AN511="Mikro",Pieņēmumi!$AR$31*AL511*0.5,0)</f>
        <v>0</v>
      </c>
      <c r="AQ511">
        <v>49</v>
      </c>
      <c r="AR511">
        <v>2</v>
      </c>
      <c r="AS511" s="2">
        <f t="shared" si="381"/>
        <v>24.5</v>
      </c>
      <c r="AT511" s="6">
        <f>ROUNDUP(IF($A511=1,AQ511/Pieņēmumi!$BC$39,IF($A511=2,AQ511/Pieņēmumi!$BC$40,IF($A511=3,AQ511/Pieņēmumi!$BC$41,AQ511/Pieņēmumi!$BC$42))),$AT$10)</f>
        <v>2</v>
      </c>
      <c r="AU511" s="6">
        <f t="shared" si="361"/>
        <v>24.5</v>
      </c>
      <c r="AV511" s="6" t="str">
        <f>IF(AND(AU511&gt;=0,AU511&lt;Pieņēmumi!$BC$46),0,
IF(AND(AU511&gt;= Pieņēmumi!$BC$46,AU511&lt;Pieņēmumi!$BC$47), "Mikro",
IF(AND(AU511&gt;=Pieņēmumi!$BC$47,AU511&lt;Pieņēmumi!$BC$48), "Mazs",
IF(AND(AU511&gt;=Pieņēmumi!$BC$48,AU511&lt;Pieņēmumi!$BC$49), "Vidējs","Liels"))))</f>
        <v>Liels</v>
      </c>
      <c r="AW511" s="9">
        <f>IF(AV511="Mikro",Pieņēmumi!$BC$31*AT511*0.5,
IF(AV511="Mazs",Pieņēmumi!$BC$31*AT511,
IF(AV511="Vidējs",Pieņēmumi!$BC$32*AT511,
IF(AV511="Liels",Pieņēmumi!$BC$34*AT511,
0))))</f>
        <v>3.0303030303030303</v>
      </c>
      <c r="AX511" s="9">
        <f>IF(AV511="Mikro",Pieņēmumi!$BC$31*AT511*0.5,0)</f>
        <v>0</v>
      </c>
      <c r="AY511">
        <v>71</v>
      </c>
      <c r="AZ511">
        <v>3</v>
      </c>
      <c r="BA511" s="2">
        <f t="shared" si="385"/>
        <v>23.666666666666668</v>
      </c>
      <c r="BB511" s="6">
        <f>ROUNDUP(IF($A511=1,AY511/Pieņēmumi!$BN$39,IF($A511=2,AY511/Pieņēmumi!$BN$40,IF($A511=3,AY511/Pieņēmumi!$BN$41,AY511/Pieņēmumi!$BN$42))),$BB$10)</f>
        <v>3</v>
      </c>
      <c r="BC511" s="6">
        <f t="shared" si="362"/>
        <v>23.666666666666668</v>
      </c>
      <c r="BD511" s="6" t="str">
        <f>IF(AND(BC511&gt;=0,BC511&lt;Pieņēmumi!$BN$46),0,
IF(AND(BC511&gt;= Pieņēmumi!$BN$46,BC511&lt;Pieņēmumi!$BN$47), "Mikro",
IF(AND(BC511&gt;=Pieņēmumi!$BN$47,BC511&lt;Pieņēmumi!$BN$48), "Mazs",
IF(AND(BC511&gt;=Pieņēmumi!$BN$48,BC511&lt;Pieņēmumi!$BN$49), "Vidējs","Liels"))))</f>
        <v>Liels</v>
      </c>
      <c r="BE511" s="9">
        <f>IF(BD511="Mikro",Pieņēmumi!$BN$31*BB511*0.5,
IF(BD511="Mazs",Pieņēmumi!$BN$31*BB511,
IF(BD511="Vidējs",Pieņēmumi!$BN$32*BB511,
IF(BD511="Liels",Pieņēmumi!$BN$34*BB511,
0))))</f>
        <v>4.7619047619047619</v>
      </c>
      <c r="BF511" s="9">
        <f>IF(BD511="Mikro",Pieņēmumi!$BN$31*BB511*0.5,0)</f>
        <v>0</v>
      </c>
      <c r="BG511">
        <v>53</v>
      </c>
      <c r="BH511">
        <v>2</v>
      </c>
      <c r="BI511" s="2">
        <f t="shared" si="386"/>
        <v>26.5</v>
      </c>
      <c r="BJ511" s="6">
        <f>ROUNDUP(IF($A511=1,BG511/Pieņēmumi!$BY$39,IF($A511=2,BG511/Pieņēmumi!$BY$40,IF($A511=3,BG511/Pieņēmumi!$BY$41,BG511/Pieņēmumi!$BY$42))),$BJ$10)</f>
        <v>3</v>
      </c>
      <c r="BK511" s="6">
        <f t="shared" si="363"/>
        <v>17.666666666666668</v>
      </c>
      <c r="BL511" s="6" t="str">
        <f>IF(AND(BK511&gt;=0,BK511&lt;Pieņēmumi!$BY$46),0,
IF(AND(BK511&gt;= Pieņēmumi!$BY$46,BK511&lt;Pieņēmumi!$BY$47), "Mikro",
IF(AND(BK511&gt;=Pieņēmumi!$BY$47,BK511&lt;Pieņēmumi!$BY$48), "Mazs",
IF(AND(BK511&gt;=Pieņēmumi!$BY$48,BK511&lt;Pieņēmumi!$BY$49), "Vidējs","Liels"))))</f>
        <v>Vidējs</v>
      </c>
      <c r="BM511" s="9">
        <f>IF(BL511="Mikro",Pieņēmumi!$BY$31*BJ511*0.5,
IF(BL511="Mazs",Pieņēmumi!$BY$31*BJ511,
IF(BL511="Vidējs",Pieņēmumi!$BY$32*BJ511,
IF(BL511="Liels",Pieņēmumi!$BY$34*BJ511,
0))))</f>
        <v>3.8759689922480618</v>
      </c>
      <c r="BN511" s="9">
        <f>IF(BL511="Mikro",Pieņēmumi!$BY$31*BJ511*0.5,0)</f>
        <v>0</v>
      </c>
      <c r="BO511">
        <v>56</v>
      </c>
      <c r="BP511">
        <v>3</v>
      </c>
      <c r="BQ511" s="2">
        <f t="shared" si="387"/>
        <v>18.666666666666668</v>
      </c>
      <c r="BR511" s="6">
        <f>ROUNDUP(IF($A511=1,BO511/Pieņēmumi!$CJ$39,IF($A511=2,BO511/Pieņēmumi!$CJ$40,IF($A511=3,BO511/Pieņēmumi!$CJ$41,BO511/Pieņēmumi!$CJ$42))),$BR$10)</f>
        <v>3</v>
      </c>
      <c r="BS511" s="6">
        <f t="shared" si="364"/>
        <v>18.666666666666668</v>
      </c>
      <c r="BT511" s="6" t="str">
        <f>IF(AND(BS511&gt;=0,BS511&lt;Pieņēmumi!$CJ$46),0,
IF(AND(BS511&gt;= Pieņēmumi!$CJ$46,BS511&lt;Pieņēmumi!$CJ$47), "Mikro",
IF(AND(BS511&gt;=Pieņēmumi!$CJ$47,BS511&lt;Pieņēmumi!$CJ$48), "Mazs",
IF(AND(BS511&gt;=Pieņēmumi!$CJ$48,BS511&lt;Pieņēmumi!$CJ$49), "Vidējs","Liels"))))</f>
        <v>Vidējs</v>
      </c>
      <c r="BU511" s="9">
        <f>IF(BT511="Mikro",Pieņēmumi!$CJ$31*BR511*0.5,
IF(BT511="Mazs",Pieņēmumi!$CJ$31*BR511,
IF(BT511="Vidējs",Pieņēmumi!$CJ$32*BR511,
IF(BT511="Liels",Pieņēmumi!$CJ$34*BR511,
0))))</f>
        <v>3.8759689922480618</v>
      </c>
      <c r="BV511" s="9">
        <f>IF(BT511="Mikro",Pieņēmumi!$CJ$31*BR511*0.5,0)</f>
        <v>0</v>
      </c>
      <c r="BW511">
        <v>39</v>
      </c>
      <c r="BX511">
        <v>1</v>
      </c>
      <c r="BY511" s="2">
        <f>BW511/BX511</f>
        <v>39</v>
      </c>
      <c r="BZ511" s="6">
        <f>ROUNDUP(IF($A511=1,BW511/Pieņēmumi!$CU$42,IF($A511=2,BW511/Pieņēmumi!$CU$43,IF($A511=3,BW511/Pieņēmumi!$CU$44,BW511/Pieņēmumi!$CU$45))),$CH$10)</f>
        <v>2</v>
      </c>
      <c r="CA511" s="6">
        <f t="shared" si="365"/>
        <v>19.5</v>
      </c>
      <c r="CB511" s="6" t="str">
        <f>IF(AND(CA511&gt;=0,CA511&lt;Pieņēmumi!$CU$49),0,
IF(AND(CA511&gt;=Pieņēmumi!$CU$49,CA511&lt;Pieņēmumi!$CU$50),"Mazs",
IF(AND(CA511&gt;=Pieņēmumi!$CU$50,CA511&lt;Pieņēmumi!$CU$51),"Vidējs","Liels")))</f>
        <v>Vidējs</v>
      </c>
      <c r="CC511" s="9">
        <f>IF(CB511="Mazs",Pieņēmumi!$CU$34*BZ511,IF(CB511="Vidējs",Pieņēmumi!$CU$35*BZ511,IF(CB511="Liels",Pieņēmumi!$CU$37*BZ511,0)))</f>
        <v>2.7777777777777781</v>
      </c>
      <c r="CD511" s="9">
        <f>IF(CB511="Mazs",(Pieņēmumi!$CU$35-Pieņēmumi!$CU$34)*BZ511,0)</f>
        <v>0</v>
      </c>
      <c r="CE511">
        <v>56</v>
      </c>
      <c r="CF511">
        <v>2</v>
      </c>
      <c r="CG511" s="2">
        <f>CE511/CF511</f>
        <v>28</v>
      </c>
      <c r="CH511" s="6">
        <f>ROUNDUP(IF($A511=1,CE511/Pieņēmumi!$DE$42,IF($A511=2,CE511/Pieņēmumi!$DE$43,IF($A511=3,CE511/Pieņēmumi!$DE$44,CE511/Pieņēmumi!$DE$45))),$CH$10)</f>
        <v>3</v>
      </c>
      <c r="CI511" s="6">
        <f t="shared" si="366"/>
        <v>18.666666666666668</v>
      </c>
      <c r="CJ511" s="6" t="str">
        <f>IF(AND(CI511&gt;=0,CI511&lt;Pieņēmumi!$DE$49),0,
IF(AND(CI511&gt;=Pieņēmumi!$DE$49,CI511&lt;Pieņēmumi!$DE$50),"Mazs",
IF(AND(CI511&gt;=Pieņēmumi!$DE$50,CI511&lt;Pieņēmumi!$DE$51),"Vidējs","Liels")))</f>
        <v>Vidējs</v>
      </c>
      <c r="CK511" s="9">
        <f>IF(CJ511="Mazs",Pieņēmumi!$DE$34*CH511,IF(CJ511="Vidējs",Pieņēmumi!$DE$35*CH511,IF(CJ511="Liels",Pieņēmumi!$DE$37*CH511,0)))</f>
        <v>4.166666666666667</v>
      </c>
      <c r="CL511" s="9">
        <f>IF(CJ511="Mazs",(Pieņēmumi!$DE$35-Pieņēmumi!$DE$34)*CH511,0)</f>
        <v>0</v>
      </c>
      <c r="CM511">
        <v>34</v>
      </c>
      <c r="CN511">
        <v>2</v>
      </c>
      <c r="CO511" s="2">
        <f>CM511/CN511</f>
        <v>17</v>
      </c>
      <c r="CP511" s="6">
        <f>ROUNDUP(IF($A511=1,CM511/Pieņēmumi!$DO$42,IF($A511=2,CM511/Pieņēmumi!$DO$43,IF($A511=3,CM511/Pieņēmumi!$DO$44,CM511/Pieņēmumi!$DO$45))),$CP$10)</f>
        <v>2</v>
      </c>
      <c r="CQ511" s="6">
        <f t="shared" si="367"/>
        <v>17</v>
      </c>
      <c r="CR511" s="6" t="str">
        <f>IF(AND(CQ511&gt;=0,CQ511&lt;Pieņēmumi!$DO$49),0,
IF(AND(CQ511&gt;=Pieņēmumi!$DO$49,CQ511&lt;Pieņēmumi!$DO$50),"Mazs",
IF(AND(CQ511&gt;=Pieņēmumi!$DO$50,CQ511&lt;Pieņēmumi!$DO$51),"Vidējs","Liels")))</f>
        <v>Vidējs</v>
      </c>
      <c r="CS511" s="9">
        <f>IF(CR511="Mazs",Pieņēmumi!$DO$34*CP511,IF(CR511="Vidējs",Pieņēmumi!$DO$35*CP511,IF(CR511="Liels",Pieņēmumi!$DO$37*CP511,0)))</f>
        <v>2.7777777777777781</v>
      </c>
      <c r="CT511" s="9">
        <f>IF(CR511="Mazs",(Pieņēmumi!$DO$35-Pieņēmumi!$DO$34)*CP511,0)</f>
        <v>0</v>
      </c>
      <c r="CU511" s="6">
        <f t="shared" si="368"/>
        <v>683</v>
      </c>
      <c r="CV511" s="6">
        <f t="shared" si="369"/>
        <v>29</v>
      </c>
      <c r="CW511" s="2">
        <f t="shared" si="370"/>
        <v>23.551724137931036</v>
      </c>
      <c r="CX511" t="str">
        <f t="shared" si="371"/>
        <v>Lielā</v>
      </c>
    </row>
    <row r="512" spans="1:102" x14ac:dyDescent="0.25">
      <c r="A512" s="5">
        <v>1</v>
      </c>
      <c r="B512" s="23">
        <v>0.13755149323266092</v>
      </c>
      <c r="C512">
        <v>99</v>
      </c>
      <c r="D512">
        <v>4</v>
      </c>
      <c r="E512" s="2">
        <f t="shared" si="376"/>
        <v>24.75</v>
      </c>
      <c r="F512" s="6">
        <f>ROUNDUP(IF($A512=1,C512/Pieņēmumi!$B$39,IF($A512=2,C512/Pieņēmumi!$B$40,IF($A512=3,C512/Pieņēmumi!$B$41,C512/Pieņēmumi!$B$42))),$F$10)</f>
        <v>5</v>
      </c>
      <c r="G512" s="6">
        <f t="shared" si="355"/>
        <v>19.8</v>
      </c>
      <c r="H512" s="6" t="str">
        <f>IF(AND(G512&gt;=0,G512&lt;Pieņēmumi!$B$46),0,
IF(AND(G512&gt;= Pieņēmumi!$B$46,G512&lt;Pieņēmumi!$B$47), "Mikro",
IF(AND(G512&gt;=Pieņēmumi!$B$47,G512&lt;Pieņēmumi!$B$48), "Mazs",
IF(AND(G512&gt;=Pieņēmumi!$B$48,G512&lt;Pieņēmumi!$B$49), "Vidējs","Liels"))))</f>
        <v>Vidējs</v>
      </c>
      <c r="I512" s="9">
        <f>IF(H512="Mikro",Pieņēmumi!$B$31*F512*0.5,
IF(H512="Mazs",Pieņēmumi!$B$31*F512,
IF(H512="Vidējs",Pieņēmumi!$B$32*F512,
IF(H512="Liels",Pieņēmumi!$B$34*F512,
0))))</f>
        <v>4.0374677002583974</v>
      </c>
      <c r="J512" s="9">
        <f>IF(H512="Mikro",Pieņēmumi!$B$31*F512*0.5,0)</f>
        <v>0</v>
      </c>
      <c r="K512">
        <v>107</v>
      </c>
      <c r="L512">
        <v>4</v>
      </c>
      <c r="M512" s="2">
        <f t="shared" si="380"/>
        <v>26.75</v>
      </c>
      <c r="N512" s="6">
        <f>ROUNDUP(IF($A512=1,K512/Pieņēmumi!$L$39,IF($A512=2,K512/Pieņēmumi!$L$40,IF($A512=3,K512/Pieņēmumi!$L$41,K512/Pieņēmumi!$L$42))),$N$10)</f>
        <v>6</v>
      </c>
      <c r="O512" s="6">
        <f t="shared" si="356"/>
        <v>17.833333333333332</v>
      </c>
      <c r="P512" s="6" t="str">
        <f>IF(AND(O512&gt;=0,O512&lt;Pieņēmumi!$L$46),0,
IF(AND(O512&gt;= Pieņēmumi!$L$46,O512&lt;Pieņēmumi!$L$47), "Mikro",
IF(AND(O512&gt;=Pieņēmumi!$L$47,O512&lt;Pieņēmumi!$L$48), "Mazs",
IF(AND(O512&gt;=Pieņēmumi!$L$48,O512&lt;Pieņēmumi!$L$49), "Vidējs","Liels"))))</f>
        <v>Vidējs</v>
      </c>
      <c r="Q512" s="9">
        <f>IF(P512="Mikro",Pieņēmumi!$L$31*N512*0.5,
IF(P512="Mazs",Pieņēmumi!$L$31*N512,
IF(P512="Vidējs",Pieņēmumi!$L$32*N512,
IF(P512="Liels",Pieņēmumi!$L$34*N512,
0))))</f>
        <v>5.0387596899224816</v>
      </c>
      <c r="R512" s="9">
        <f>IF(P512="Mikro",Pieņēmumi!$L$31*N512*0.5,0)</f>
        <v>0</v>
      </c>
      <c r="S512">
        <v>88</v>
      </c>
      <c r="T512">
        <v>4</v>
      </c>
      <c r="U512" s="2">
        <f t="shared" si="377"/>
        <v>22</v>
      </c>
      <c r="V512" s="6">
        <f>ROUNDUP(IF($A512=1,S512/Pieņēmumi!$V$39,IF($A512=2,S512/Pieņēmumi!$V$40,IF($A512=3,S512/Pieņēmumi!$V$41,S512/Pieņēmumi!$V$42))),$V$10)</f>
        <v>5</v>
      </c>
      <c r="W512" s="6">
        <f t="shared" si="357"/>
        <v>17.600000000000001</v>
      </c>
      <c r="X512" s="6" t="str">
        <f>IF(AND(W512&gt;=0,W512&lt;Pieņēmumi!$V$46),0,
IF(AND(W512&gt;= Pieņēmumi!$V$46,W512&lt;Pieņēmumi!$V$47), "Mikro",
IF(AND(W512&gt;=Pieņēmumi!$V$47,W512&lt;Pieņēmumi!$V$48), "Mazs",
IF(AND(W512&gt;=Pieņēmumi!$V$48,W512&lt;Pieņēmumi!$V$49), "Vidējs","Liels"))))</f>
        <v>Vidējs</v>
      </c>
      <c r="Y512" s="9">
        <f>IF(X512="Mikro",Pieņēmumi!$V$31*V512*0.5,
IF(X512="Mazs",Pieņēmumi!$V$31*V512,
IF(X512="Vidējs",Pieņēmumi!$V$32*V512,
IF(X512="Liels",Pieņēmumi!$V$34*V512,
0))))</f>
        <v>4.3604651162790704</v>
      </c>
      <c r="Z512" s="9">
        <f>IF(X512="Mikro",Pieņēmumi!$V$31*V512*0.5,0)</f>
        <v>0</v>
      </c>
      <c r="AA512">
        <v>102</v>
      </c>
      <c r="AB512">
        <v>4</v>
      </c>
      <c r="AC512" s="2">
        <f t="shared" si="378"/>
        <v>25.5</v>
      </c>
      <c r="AD512" s="6">
        <f>ROUNDUP(IF($A512=1,AA512/Pieņēmumi!$AF$39,IF($A512=2,AA512/Pieņēmumi!$AF$40,IF($A512=3,AA512/Pieņēmumi!$AF$41,AA512/Pieņēmumi!$AF$42))),$AD$10)</f>
        <v>6</v>
      </c>
      <c r="AE512" s="6">
        <f t="shared" si="359"/>
        <v>17</v>
      </c>
      <c r="AF512" s="6" t="str">
        <f>IF(AND(AE512&gt;=0,AE512&lt;Pieņēmumi!$AF$46),0,
IF(AND(AE512&gt;= Pieņēmumi!$AF$46,AE512&lt;Pieņēmumi!$AF$47), "Mikro",
IF(AND(AE512&gt;=Pieņēmumi!$AF$47,AE512&lt;Pieņēmumi!$AF$48), "Mazs",
IF(AND(AE512&gt;=Pieņēmumi!$AF$48,AE512&lt;Pieņēmumi!$AF$49), "Vidējs","Liels"))))</f>
        <v>Vidējs</v>
      </c>
      <c r="AG512" s="9">
        <f>IF(AF512="Mikro",Pieņēmumi!$AF$31*AD512*0.5,
IF(AF512="Mazs",Pieņēmumi!$AF$31*AD512,
IF(AF512="Vidējs",Pieņēmumi!$AF$32*AD512,
IF(AF512="Liels",Pieņēmumi!$AF$34*AD512,
0))))</f>
        <v>6.2015503875968996</v>
      </c>
      <c r="AH512" s="9">
        <f>IF(AF512="Mikro",Pieņēmumi!$AF$31*AD512*0.5,0)</f>
        <v>0</v>
      </c>
      <c r="AI512">
        <v>68</v>
      </c>
      <c r="AJ512">
        <v>3</v>
      </c>
      <c r="AK512" s="2">
        <f t="shared" si="379"/>
        <v>22.666666666666668</v>
      </c>
      <c r="AL512" s="6">
        <f>ROUNDUP(IF($A512=1,AI512/Pieņēmumi!$AR$39,IF($A512=2,AI512/Pieņēmumi!$AR$40,IF($A512=3,AI512/Pieņēmumi!$AR$41,AI512/Pieņēmumi!$AR$42))),$AL$10)</f>
        <v>3</v>
      </c>
      <c r="AM512" s="6">
        <f t="shared" si="360"/>
        <v>22.666666666666668</v>
      </c>
      <c r="AN512" s="6" t="str">
        <f>IF(AND(AM512&gt;=0,AM512&lt;Pieņēmumi!$AR$46),0,
IF(AND(AM512&gt;= Pieņēmumi!$AR$46,AM512&lt;Pieņēmumi!$AR$47), "Mikro",
IF(AND(AM512&gt;=Pieņēmumi!$AR$47,AM512&lt;Pieņēmumi!$AR$48), "Mazs",
IF(AND(AM512&gt;=Pieņēmumi!$AR$48,AM512&lt;Pieņēmumi!$AR$49), "Vidējs","Liels"))))</f>
        <v>Liels</v>
      </c>
      <c r="AO512" s="9">
        <f>IF(AN512="Mikro",Pieņēmumi!$AR$31*AL512*0.5,
IF(AN512="Mazs",Pieņēmumi!$AR$31*AL512,
IF(AN512="Vidējs",Pieņēmumi!$AR$32*AL512,
IF(AN512="Liels",Pieņēmumi!$AR$34*AL512,
0))))</f>
        <v>4.1125541125541121</v>
      </c>
      <c r="AP512" s="9">
        <f>IF(AN512="Mikro",Pieņēmumi!$AR$31*AL512*0.5,0)</f>
        <v>0</v>
      </c>
      <c r="AQ512">
        <v>98</v>
      </c>
      <c r="AR512">
        <v>4</v>
      </c>
      <c r="AS512" s="2">
        <f t="shared" si="381"/>
        <v>24.5</v>
      </c>
      <c r="AT512" s="6">
        <f>ROUNDUP(IF($A512=1,AQ512/Pieņēmumi!$BC$39,IF($A512=2,AQ512/Pieņēmumi!$BC$40,IF($A512=3,AQ512/Pieņēmumi!$BC$41,AQ512/Pieņēmumi!$BC$42))),$AT$10)</f>
        <v>4</v>
      </c>
      <c r="AU512" s="6">
        <f t="shared" si="361"/>
        <v>24.5</v>
      </c>
      <c r="AV512" s="6" t="str">
        <f>IF(AND(AU512&gt;=0,AU512&lt;Pieņēmumi!$BC$46),0,
IF(AND(AU512&gt;= Pieņēmumi!$BC$46,AU512&lt;Pieņēmumi!$BC$47), "Mikro",
IF(AND(AU512&gt;=Pieņēmumi!$BC$47,AU512&lt;Pieņēmumi!$BC$48), "Mazs",
IF(AND(AU512&gt;=Pieņēmumi!$BC$48,AU512&lt;Pieņēmumi!$BC$49), "Vidējs","Liels"))))</f>
        <v>Liels</v>
      </c>
      <c r="AW512" s="9">
        <f>IF(AV512="Mikro",Pieņēmumi!$BC$31*AT512*0.5,
IF(AV512="Mazs",Pieņēmumi!$BC$31*AT512,
IF(AV512="Vidējs",Pieņēmumi!$BC$32*AT512,
IF(AV512="Liels",Pieņēmumi!$BC$34*AT512,
0))))</f>
        <v>6.0606060606060606</v>
      </c>
      <c r="AX512" s="9">
        <f>IF(AV512="Mikro",Pieņēmumi!$BC$31*AT512*0.5,0)</f>
        <v>0</v>
      </c>
      <c r="AY512">
        <v>80</v>
      </c>
      <c r="AZ512">
        <v>3</v>
      </c>
      <c r="BA512" s="2">
        <f t="shared" si="385"/>
        <v>26.666666666666668</v>
      </c>
      <c r="BB512" s="6">
        <f>ROUNDUP(IF($A512=1,AY512/Pieņēmumi!$BN$39,IF($A512=2,AY512/Pieņēmumi!$BN$40,IF($A512=3,AY512/Pieņēmumi!$BN$41,AY512/Pieņēmumi!$BN$42))),$BB$10)</f>
        <v>4</v>
      </c>
      <c r="BC512" s="6">
        <f t="shared" si="362"/>
        <v>20</v>
      </c>
      <c r="BD512" s="6" t="str">
        <f>IF(AND(BC512&gt;=0,BC512&lt;Pieņēmumi!$BN$46),0,
IF(AND(BC512&gt;= Pieņēmumi!$BN$46,BC512&lt;Pieņēmumi!$BN$47), "Mikro",
IF(AND(BC512&gt;=Pieņēmumi!$BN$47,BC512&lt;Pieņēmumi!$BN$48), "Mazs",
IF(AND(BC512&gt;=Pieņēmumi!$BN$48,BC512&lt;Pieņēmumi!$BN$49), "Vidējs","Liels"))))</f>
        <v>Vidējs</v>
      </c>
      <c r="BE512" s="9">
        <f>IF(BD512="Mikro",Pieņēmumi!$BN$31*BB512*0.5,
IF(BD512="Mazs",Pieņēmumi!$BN$31*BB512,
IF(BD512="Vidējs",Pieņēmumi!$BN$32*BB512,
IF(BD512="Liels",Pieņēmumi!$BN$34*BB512,
0))))</f>
        <v>4.909560723514212</v>
      </c>
      <c r="BF512" s="9">
        <f>IF(BD512="Mikro",Pieņēmumi!$BN$31*BB512*0.5,0)</f>
        <v>0</v>
      </c>
      <c r="BG512">
        <v>65</v>
      </c>
      <c r="BH512">
        <v>3</v>
      </c>
      <c r="BI512" s="2">
        <f t="shared" si="386"/>
        <v>21.666666666666668</v>
      </c>
      <c r="BJ512" s="6">
        <f>ROUNDUP(IF($A512=1,BG512/Pieņēmumi!$BY$39,IF($A512=2,BG512/Pieņēmumi!$BY$40,IF($A512=3,BG512/Pieņēmumi!$BY$41,BG512/Pieņēmumi!$BY$42))),$BJ$10)</f>
        <v>3</v>
      </c>
      <c r="BK512" s="6">
        <f t="shared" si="363"/>
        <v>21.666666666666668</v>
      </c>
      <c r="BL512" s="6" t="str">
        <f>IF(AND(BK512&gt;=0,BK512&lt;Pieņēmumi!$BY$46),0,
IF(AND(BK512&gt;= Pieņēmumi!$BY$46,BK512&lt;Pieņēmumi!$BY$47), "Mikro",
IF(AND(BK512&gt;=Pieņēmumi!$BY$47,BK512&lt;Pieņēmumi!$BY$48), "Mazs",
IF(AND(BK512&gt;=Pieņēmumi!$BY$48,BK512&lt;Pieņēmumi!$BY$49), "Vidējs","Liels"))))</f>
        <v>Liels</v>
      </c>
      <c r="BM512" s="9">
        <f>IF(BL512="Mikro",Pieņēmumi!$BY$31*BJ512*0.5,
IF(BL512="Mazs",Pieņēmumi!$BY$31*BJ512,
IF(BL512="Vidējs",Pieņēmumi!$BY$32*BJ512,
IF(BL512="Liels",Pieņēmumi!$BY$34*BJ512,
0))))</f>
        <v>4.9783549783549779</v>
      </c>
      <c r="BN512" s="9">
        <f>IF(BL512="Mikro",Pieņēmumi!$BY$31*BJ512*0.5,0)</f>
        <v>0</v>
      </c>
      <c r="BO512">
        <v>59</v>
      </c>
      <c r="BP512">
        <v>3</v>
      </c>
      <c r="BQ512" s="2">
        <f t="shared" si="387"/>
        <v>19.666666666666668</v>
      </c>
      <c r="BR512" s="6">
        <f>ROUNDUP(IF($A512=1,BO512/Pieņēmumi!$CJ$39,IF($A512=2,BO512/Pieņēmumi!$CJ$40,IF($A512=3,BO512/Pieņēmumi!$CJ$41,BO512/Pieņēmumi!$CJ$42))),$BR$10)</f>
        <v>3</v>
      </c>
      <c r="BS512" s="6">
        <f t="shared" si="364"/>
        <v>19.666666666666668</v>
      </c>
      <c r="BT512" s="6" t="str">
        <f>IF(AND(BS512&gt;=0,BS512&lt;Pieņēmumi!$CJ$46),0,
IF(AND(BS512&gt;= Pieņēmumi!$CJ$46,BS512&lt;Pieņēmumi!$CJ$47), "Mikro",
IF(AND(BS512&gt;=Pieņēmumi!$CJ$47,BS512&lt;Pieņēmumi!$CJ$48), "Mazs",
IF(AND(BS512&gt;=Pieņēmumi!$CJ$48,BS512&lt;Pieņēmumi!$CJ$49), "Vidējs","Liels"))))</f>
        <v>Vidējs</v>
      </c>
      <c r="BU512" s="9">
        <f>IF(BT512="Mikro",Pieņēmumi!$CJ$31*BR512*0.5,
IF(BT512="Mazs",Pieņēmumi!$CJ$31*BR512,
IF(BT512="Vidējs",Pieņēmumi!$CJ$32*BR512,
IF(BT512="Liels",Pieņēmumi!$CJ$34*BR512,
0))))</f>
        <v>3.8759689922480618</v>
      </c>
      <c r="BV512" s="9">
        <f>IF(BT512="Mikro",Pieņēmumi!$CJ$31*BR512*0.5,0)</f>
        <v>0</v>
      </c>
      <c r="BW512">
        <v>0</v>
      </c>
      <c r="BX512">
        <v>0</v>
      </c>
      <c r="BY512" s="2">
        <v>0</v>
      </c>
      <c r="BZ512" s="6">
        <f>ROUNDUP(IF($A512=1,BW512/Pieņēmumi!$CU$42,IF($A512=2,BW512/Pieņēmumi!$CU$43,IF($A512=3,BW512/Pieņēmumi!$CU$44,BW512/Pieņēmumi!$CU$45))),$CH$10)</f>
        <v>0</v>
      </c>
      <c r="CA512" s="6">
        <f t="shared" si="365"/>
        <v>0</v>
      </c>
      <c r="CB512" s="6">
        <f>IF(AND(CA512&gt;=0,CA512&lt;Pieņēmumi!$CU$49),0,
IF(AND(CA512&gt;=Pieņēmumi!$CU$49,CA512&lt;Pieņēmumi!$CU$50),"Mazs",
IF(AND(CA512&gt;=Pieņēmumi!$CU$50,CA512&lt;Pieņēmumi!$CU$51),"Vidējs","Liels")))</f>
        <v>0</v>
      </c>
      <c r="CC512" s="9">
        <f>IF(CB512="Mazs",Pieņēmumi!$CU$34*BZ512,IF(CB512="Vidējs",Pieņēmumi!$CU$35*BZ512,IF(CB512="Liels",Pieņēmumi!$CU$37*BZ512,0)))</f>
        <v>0</v>
      </c>
      <c r="CD512" s="9">
        <f>IF(CB512="Mazs",(Pieņēmumi!$CU$35-Pieņēmumi!$CU$34)*BZ512,0)</f>
        <v>0</v>
      </c>
      <c r="CE512">
        <v>0</v>
      </c>
      <c r="CF512">
        <v>0</v>
      </c>
      <c r="CG512" s="2">
        <v>0</v>
      </c>
      <c r="CH512" s="6">
        <f>ROUNDUP(IF($A512=1,CE512/Pieņēmumi!$DE$42,IF($A512=2,CE512/Pieņēmumi!$DE$43,IF($A512=3,CE512/Pieņēmumi!$DE$44,CE512/Pieņēmumi!$DE$45))),$CH$10)</f>
        <v>0</v>
      </c>
      <c r="CI512" s="6">
        <f t="shared" si="366"/>
        <v>0</v>
      </c>
      <c r="CJ512" s="6">
        <f>IF(AND(CI512&gt;=0,CI512&lt;Pieņēmumi!$DE$49),0,
IF(AND(CI512&gt;=Pieņēmumi!$DE$49,CI512&lt;Pieņēmumi!$DE$50),"Mazs",
IF(AND(CI512&gt;=Pieņēmumi!$DE$50,CI512&lt;Pieņēmumi!$DE$51),"Vidējs","Liels")))</f>
        <v>0</v>
      </c>
      <c r="CK512" s="9">
        <f>IF(CJ512="Mazs",Pieņēmumi!$DE$34*CH512,IF(CJ512="Vidējs",Pieņēmumi!$DE$35*CH512,IF(CJ512="Liels",Pieņēmumi!$DE$37*CH512,0)))</f>
        <v>0</v>
      </c>
      <c r="CL512" s="9">
        <f>IF(CJ512="Mazs",(Pieņēmumi!$DE$35-Pieņēmumi!$DE$34)*CH512,0)</f>
        <v>0</v>
      </c>
      <c r="CM512">
        <v>0</v>
      </c>
      <c r="CN512">
        <v>0</v>
      </c>
      <c r="CO512" s="2">
        <v>0</v>
      </c>
      <c r="CP512" s="6">
        <f>ROUNDUP(IF($A512=1,CM512/Pieņēmumi!$DO$42,IF($A512=2,CM512/Pieņēmumi!$DO$43,IF($A512=3,CM512/Pieņēmumi!$DO$44,CM512/Pieņēmumi!$DO$45))),$CP$10)</f>
        <v>0</v>
      </c>
      <c r="CQ512" s="6">
        <f t="shared" si="367"/>
        <v>0</v>
      </c>
      <c r="CR512" s="6">
        <f>IF(AND(CQ512&gt;=0,CQ512&lt;Pieņēmumi!$DO$49),0,
IF(AND(CQ512&gt;=Pieņēmumi!$DO$49,CQ512&lt;Pieņēmumi!$DO$50),"Mazs",
IF(AND(CQ512&gt;=Pieņēmumi!$DO$50,CQ512&lt;Pieņēmumi!$DO$51),"Vidējs","Liels")))</f>
        <v>0</v>
      </c>
      <c r="CS512" s="9">
        <f>IF(CR512="Mazs",Pieņēmumi!$DO$34*CP512,IF(CR512="Vidējs",Pieņēmumi!$DO$35*CP512,IF(CR512="Liels",Pieņēmumi!$DO$37*CP512,0)))</f>
        <v>0</v>
      </c>
      <c r="CT512" s="9">
        <f>IF(CR512="Mazs",(Pieņēmumi!$DO$35-Pieņēmumi!$DO$34)*CP512,0)</f>
        <v>0</v>
      </c>
      <c r="CU512" s="6">
        <f t="shared" si="368"/>
        <v>766</v>
      </c>
      <c r="CV512" s="6">
        <f t="shared" si="369"/>
        <v>32</v>
      </c>
      <c r="CW512" s="2">
        <f t="shared" si="370"/>
        <v>23.9375</v>
      </c>
      <c r="CX512" t="str">
        <f t="shared" si="371"/>
        <v>Lielā</v>
      </c>
    </row>
    <row r="513" spans="1:102" x14ac:dyDescent="0.25">
      <c r="A513" s="5">
        <v>3</v>
      </c>
      <c r="B513" s="23">
        <v>0.13699614630015955</v>
      </c>
      <c r="C513">
        <v>4</v>
      </c>
      <c r="D513">
        <v>0</v>
      </c>
      <c r="E513" s="2">
        <v>0</v>
      </c>
      <c r="F513" s="6">
        <f>ROUNDUP(IF($A513=1,C513/Pieņēmumi!$B$39,IF($A513=2,C513/Pieņēmumi!$B$40,IF($A513=3,C513/Pieņēmumi!$B$41,C513/Pieņēmumi!$B$42))),$F$10)</f>
        <v>1</v>
      </c>
      <c r="G513" s="6">
        <f t="shared" si="355"/>
        <v>4</v>
      </c>
      <c r="H513" s="6" t="str">
        <f>IF(AND(G513&gt;=0,G513&lt;Pieņēmumi!$B$46),0,
IF(AND(G513&gt;= Pieņēmumi!$B$46,G513&lt;Pieņēmumi!$B$47), "Mikro",
IF(AND(G513&gt;=Pieņēmumi!$B$47,G513&lt;Pieņēmumi!$B$48), "Mazs",
IF(AND(G513&gt;=Pieņēmumi!$B$48,G513&lt;Pieņēmumi!$B$49), "Vidējs","Liels"))))</f>
        <v>Mikro</v>
      </c>
      <c r="I513" s="9">
        <f>IF(H513="Mikro",Pieņēmumi!$B$31*F513*0.5,
IF(H513="Mazs",Pieņēmumi!$B$31*F513,
IF(H513="Vidējs",Pieņēmumi!$B$32*F513,
IF(H513="Liels",Pieņēmumi!$B$34*F513,
0))))</f>
        <v>0.35792094615624032</v>
      </c>
      <c r="J513" s="9">
        <f>IF(H513="Mikro",Pieņēmumi!$B$31*F513*0.5,0)</f>
        <v>0.35792094615624032</v>
      </c>
      <c r="K513">
        <v>7</v>
      </c>
      <c r="L513">
        <v>1</v>
      </c>
      <c r="M513" s="2">
        <f t="shared" si="380"/>
        <v>7</v>
      </c>
      <c r="N513" s="6">
        <f>ROUNDUP(IF($A513=1,K513/Pieņēmumi!$L$39,IF($A513=2,K513/Pieņēmumi!$L$40,IF($A513=3,K513/Pieņēmumi!$L$41,K513/Pieņēmumi!$L$42))),$N$10)</f>
        <v>1</v>
      </c>
      <c r="O513" s="6">
        <f t="shared" si="356"/>
        <v>7</v>
      </c>
      <c r="P513" s="6" t="str">
        <f>IF(AND(O513&gt;=0,O513&lt;Pieņēmumi!$L$46),0,
IF(AND(O513&gt;= Pieņēmumi!$L$46,O513&lt;Pieņēmumi!$L$47), "Mikro",
IF(AND(O513&gt;=Pieņēmumi!$L$47,O513&lt;Pieņēmumi!$L$48), "Mazs",
IF(AND(O513&gt;=Pieņēmumi!$L$48,O513&lt;Pieņēmumi!$L$49), "Vidējs","Liels"))))</f>
        <v>Mikro</v>
      </c>
      <c r="Q513" s="9">
        <f>IF(P513="Mikro",Pieņēmumi!$L$31*N513*0.5,
IF(P513="Mazs",Pieņēmumi!$L$31*N513,
IF(P513="Vidējs",Pieņēmumi!$L$32*N513,
IF(P513="Liels",Pieņēmumi!$L$34*N513,
0))))</f>
        <v>0.3734827264239029</v>
      </c>
      <c r="R513" s="9">
        <f>IF(P513="Mikro",Pieņēmumi!$L$31*N513*0.5,0)</f>
        <v>0.3734827264239029</v>
      </c>
      <c r="S513">
        <v>4</v>
      </c>
      <c r="T513">
        <v>1</v>
      </c>
      <c r="U513" s="2">
        <f t="shared" si="377"/>
        <v>4</v>
      </c>
      <c r="V513" s="6">
        <f>ROUNDUP(IF($A513=1,S513/Pieņēmumi!$V$39,IF($A513=2,S513/Pieņēmumi!$V$40,IF($A513=3,S513/Pieņēmumi!$V$41,S513/Pieņēmumi!$V$42))),$V$10)</f>
        <v>1</v>
      </c>
      <c r="W513" s="6">
        <f t="shared" si="357"/>
        <v>4</v>
      </c>
      <c r="X513" s="6" t="str">
        <f>IF(AND(W513&gt;=0,W513&lt;Pieņēmumi!$V$46),0,
IF(AND(W513&gt;= Pieņēmumi!$V$46,W513&lt;Pieņēmumi!$V$47), "Mikro",
IF(AND(W513&gt;=Pieņēmumi!$V$47,W513&lt;Pieņēmumi!$V$48), "Mazs",
IF(AND(W513&gt;=Pieņēmumi!$V$48,W513&lt;Pieņēmumi!$V$49), "Vidējs","Liels"))))</f>
        <v>Mikro</v>
      </c>
      <c r="Y513" s="9">
        <f>IF(X513="Mikro",Pieņēmumi!$V$31*V513*0.5,
IF(X513="Mazs",Pieņēmumi!$V$31*V513,
IF(X513="Vidējs",Pieņēmumi!$V$32*V513,
IF(X513="Liels",Pieņēmumi!$V$34*V513,
0))))</f>
        <v>0.38904450669156554</v>
      </c>
      <c r="Z513" s="9">
        <f>IF(X513="Mikro",Pieņēmumi!$V$31*V513*0.5,0)</f>
        <v>0.38904450669156554</v>
      </c>
      <c r="AA513">
        <v>7</v>
      </c>
      <c r="AB513">
        <v>1</v>
      </c>
      <c r="AC513" s="2">
        <f t="shared" si="378"/>
        <v>7</v>
      </c>
      <c r="AD513" s="6">
        <f>ROUNDUP(IF($A513=1,AA513/Pieņēmumi!$AF$39,IF($A513=2,AA513/Pieņēmumi!$AF$40,IF($A513=3,AA513/Pieņēmumi!$AF$41,AA513/Pieņēmumi!$AF$42))),$AD$10)</f>
        <v>1</v>
      </c>
      <c r="AE513" s="6">
        <f t="shared" si="359"/>
        <v>7</v>
      </c>
      <c r="AF513" s="6" t="str">
        <f>IF(AND(AE513&gt;=0,AE513&lt;Pieņēmumi!$AF$46),0,
IF(AND(AE513&gt;= Pieņēmumi!$AF$46,AE513&lt;Pieņēmumi!$AF$47), "Mikro",
IF(AND(AE513&gt;=Pieņēmumi!$AF$47,AE513&lt;Pieņēmumi!$AF$48), "Mazs",
IF(AND(AE513&gt;=Pieņēmumi!$AF$48,AE513&lt;Pieņēmumi!$AF$49), "Vidējs","Liels"))))</f>
        <v>Mikro</v>
      </c>
      <c r="AG513" s="9">
        <f>IF(AF513="Mikro",Pieņēmumi!$AF$31*AD513*0.5,
IF(AF513="Mazs",Pieņēmumi!$AF$31*AD513,
IF(AF513="Vidējs",Pieņēmumi!$AF$32*AD513,
IF(AF513="Liels",Pieņēmumi!$AF$34*AD513,
0))))</f>
        <v>0.42016806722689076</v>
      </c>
      <c r="AH513" s="9">
        <f>IF(AF513="Mikro",Pieņēmumi!$AF$31*AD513*0.5,0)</f>
        <v>0.42016806722689076</v>
      </c>
      <c r="AI513">
        <v>8</v>
      </c>
      <c r="AJ513">
        <v>1</v>
      </c>
      <c r="AK513" s="2">
        <f t="shared" si="379"/>
        <v>8</v>
      </c>
      <c r="AL513" s="6">
        <f>ROUNDUP(IF($A513=1,AI513/Pieņēmumi!$AR$39,IF($A513=2,AI513/Pieņēmumi!$AR$40,IF($A513=3,AI513/Pieņēmumi!$AR$41,AI513/Pieņēmumi!$AR$42))),$AL$10)</f>
        <v>1</v>
      </c>
      <c r="AM513" s="6">
        <f t="shared" si="360"/>
        <v>8</v>
      </c>
      <c r="AN513" s="6" t="str">
        <f>IF(AND(AM513&gt;=0,AM513&lt;Pieņēmumi!$AR$46),0,
IF(AND(AM513&gt;= Pieņēmumi!$AR$46,AM513&lt;Pieņēmumi!$AR$47), "Mikro",
IF(AND(AM513&gt;=Pieņēmumi!$AR$47,AM513&lt;Pieņēmumi!$AR$48), "Mazs",
IF(AND(AM513&gt;=Pieņēmumi!$AR$48,AM513&lt;Pieņēmumi!$AR$49), "Vidējs","Liels"))))</f>
        <v>Mazs</v>
      </c>
      <c r="AO513" s="9">
        <f>IF(AN513="Mikro",Pieņēmumi!$AR$31*AL513*0.5,
IF(AN513="Mazs",Pieņēmumi!$AR$31*AL513,
IF(AN513="Vidējs",Pieņēmumi!$AR$32*AL513,
IF(AN513="Liels",Pieņēmumi!$AR$34*AL513,
0))))</f>
        <v>0.90258325552443208</v>
      </c>
      <c r="AP513" s="9">
        <f>IF(AN513="Mikro",Pieņēmumi!$AR$31*AL513*0.5,0)</f>
        <v>0</v>
      </c>
      <c r="AQ513">
        <v>6</v>
      </c>
      <c r="AR513">
        <v>1</v>
      </c>
      <c r="AS513" s="2">
        <f t="shared" si="381"/>
        <v>6</v>
      </c>
      <c r="AT513" s="6">
        <f>ROUNDUP(IF($A513=1,AQ513/Pieņēmumi!$BC$39,IF($A513=2,AQ513/Pieņēmumi!$BC$40,IF($A513=3,AQ513/Pieņēmumi!$BC$41,AQ513/Pieņēmumi!$BC$42))),$AT$10)</f>
        <v>1</v>
      </c>
      <c r="AU513" s="6">
        <f t="shared" si="361"/>
        <v>6</v>
      </c>
      <c r="AV513" s="6" t="str">
        <f>IF(AND(AU513&gt;=0,AU513&lt;Pieņēmumi!$BC$46),0,
IF(AND(AU513&gt;= Pieņēmumi!$BC$46,AU513&lt;Pieņēmumi!$BC$47), "Mikro",
IF(AND(AU513&gt;=Pieņēmumi!$BC$47,AU513&lt;Pieņēmumi!$BC$48), "Mazs",
IF(AND(AU513&gt;=Pieņēmumi!$BC$48,AU513&lt;Pieņēmumi!$BC$49), "Vidējs","Liels"))))</f>
        <v>Mikro</v>
      </c>
      <c r="AW513" s="9">
        <f>IF(AV513="Mikro",Pieņēmumi!$BC$31*AT513*0.5,
IF(AV513="Mazs",Pieņēmumi!$BC$31*AT513,
IF(AV513="Vidējs",Pieņēmumi!$BC$32*AT513,
IF(AV513="Liels",Pieņēmumi!$BC$34*AT513,
0))))</f>
        <v>0.48241518829754126</v>
      </c>
      <c r="AX513" s="9">
        <f>IF(AV513="Mikro",Pieņēmumi!$BC$31*AT513*0.5,0)</f>
        <v>0.48241518829754126</v>
      </c>
      <c r="AY513">
        <v>7</v>
      </c>
      <c r="AZ513">
        <v>1</v>
      </c>
      <c r="BA513" s="2">
        <f t="shared" si="385"/>
        <v>7</v>
      </c>
      <c r="BB513" s="6">
        <f>ROUNDUP(IF($A513=1,AY513/Pieņēmumi!$BN$39,IF($A513=2,AY513/Pieņēmumi!$BN$40,IF($A513=3,AY513/Pieņēmumi!$BN$41,AY513/Pieņēmumi!$BN$42))),$BB$10)</f>
        <v>1</v>
      </c>
      <c r="BC513" s="6">
        <f t="shared" si="362"/>
        <v>7</v>
      </c>
      <c r="BD513" s="6" t="str">
        <f>IF(AND(BC513&gt;=0,BC513&lt;Pieņēmumi!$BN$46),0,
IF(AND(BC513&gt;= Pieņēmumi!$BN$46,BC513&lt;Pieņēmumi!$BN$47), "Mikro",
IF(AND(BC513&gt;=Pieņēmumi!$BN$47,BC513&lt;Pieņēmumi!$BN$48), "Mazs",
IF(AND(BC513&gt;=Pieņēmumi!$BN$48,BC513&lt;Pieņēmumi!$BN$49), "Vidējs","Liels"))))</f>
        <v>Mikro</v>
      </c>
      <c r="BE513" s="9">
        <f>IF(BD513="Mikro",Pieņēmumi!$BN$31*BB513*0.5,
IF(BD513="Mazs",Pieņēmumi!$BN$31*BB513,
IF(BD513="Vidējs",Pieņēmumi!$BN$32*BB513,
IF(BD513="Liels",Pieņēmumi!$BN$34*BB513,
0))))</f>
        <v>0.51353874883286654</v>
      </c>
      <c r="BF513" s="9">
        <f>IF(BD513="Mikro",Pieņēmumi!$BN$31*BB513*0.5,0)</f>
        <v>0.51353874883286654</v>
      </c>
      <c r="BG513">
        <v>2</v>
      </c>
      <c r="BH513">
        <v>0</v>
      </c>
      <c r="BI513" s="2">
        <v>0</v>
      </c>
      <c r="BJ513" s="6">
        <f>ROUNDUP(IF($A513=1,BG513/Pieņēmumi!$BY$39,IF($A513=2,BG513/Pieņēmumi!$BY$40,IF($A513=3,BG513/Pieņēmumi!$BY$41,BG513/Pieņēmumi!$BY$42))),$BJ$10)</f>
        <v>1</v>
      </c>
      <c r="BK513" s="6">
        <f t="shared" si="363"/>
        <v>2</v>
      </c>
      <c r="BL513" s="6" t="str">
        <f>IF(AND(BK513&gt;=0,BK513&lt;Pieņēmumi!$BY$46),0,
IF(AND(BK513&gt;= Pieņēmumi!$BY$46,BK513&lt;Pieņēmumi!$BY$47), "Mikro",
IF(AND(BK513&gt;=Pieņēmumi!$BY$47,BK513&lt;Pieņēmumi!$BY$48), "Mazs",
IF(AND(BK513&gt;=Pieņēmumi!$BY$48,BK513&lt;Pieņēmumi!$BY$49), "Vidējs","Liels"))))</f>
        <v>Mikro</v>
      </c>
      <c r="BM513" s="9">
        <f>IF(BL513="Mikro",Pieņēmumi!$BY$31*BJ513*0.5,
IF(BL513="Mazs",Pieņēmumi!$BY$31*BJ513,
IF(BL513="Vidējs",Pieņēmumi!$BY$32*BJ513,
IF(BL513="Liels",Pieņēmumi!$BY$34*BJ513,
0))))</f>
        <v>0.54466230936819171</v>
      </c>
      <c r="BN513" s="9">
        <f>IF(BL513="Mikro",Pieņēmumi!$BY$31*BJ513*0.5,0)</f>
        <v>0.54466230936819171</v>
      </c>
      <c r="BO513">
        <v>8</v>
      </c>
      <c r="BP513">
        <v>1</v>
      </c>
      <c r="BQ513" s="2">
        <f t="shared" si="387"/>
        <v>8</v>
      </c>
      <c r="BR513" s="6">
        <f>ROUNDUP(IF($A513=1,BO513/Pieņēmumi!$CJ$39,IF($A513=2,BO513/Pieņēmumi!$CJ$40,IF($A513=3,BO513/Pieņēmumi!$CJ$41,BO513/Pieņēmumi!$CJ$42))),$BR$10)</f>
        <v>1</v>
      </c>
      <c r="BS513" s="6">
        <f t="shared" si="364"/>
        <v>8</v>
      </c>
      <c r="BT513" s="6" t="str">
        <f>IF(AND(BS513&gt;=0,BS513&lt;Pieņēmumi!$CJ$46),0,
IF(AND(BS513&gt;= Pieņēmumi!$CJ$46,BS513&lt;Pieņēmumi!$CJ$47), "Mikro",
IF(AND(BS513&gt;=Pieņēmumi!$CJ$47,BS513&lt;Pieņēmumi!$CJ$48), "Mazs",
IF(AND(BS513&gt;=Pieņēmumi!$CJ$48,BS513&lt;Pieņēmumi!$CJ$49), "Vidējs","Liels"))))</f>
        <v>Mazs</v>
      </c>
      <c r="BU513" s="9">
        <f>IF(BT513="Mikro",Pieņēmumi!$CJ$31*BR513*0.5,
IF(BT513="Mazs",Pieņēmumi!$CJ$31*BR513,
IF(BT513="Vidējs",Pieņēmumi!$CJ$32*BR513,
IF(BT513="Liels",Pieņēmumi!$CJ$34*BR513,
0))))</f>
        <v>1.0893246187363834</v>
      </c>
      <c r="BV513" s="9">
        <f>IF(BT513="Mikro",Pieņēmumi!$CJ$31*BR513*0.5,0)</f>
        <v>0</v>
      </c>
      <c r="BW513">
        <v>0</v>
      </c>
      <c r="BX513">
        <v>0</v>
      </c>
      <c r="BY513" s="2">
        <v>0</v>
      </c>
      <c r="BZ513" s="6">
        <f>ROUNDUP(IF($A513=1,BW513/Pieņēmumi!$CU$42,IF($A513=2,BW513/Pieņēmumi!$CU$43,IF($A513=3,BW513/Pieņēmumi!$CU$44,BW513/Pieņēmumi!$CU$45))),$CH$10)</f>
        <v>0</v>
      </c>
      <c r="CA513" s="6">
        <f t="shared" si="365"/>
        <v>0</v>
      </c>
      <c r="CB513" s="6">
        <f>IF(AND(CA513&gt;=0,CA513&lt;Pieņēmumi!$CU$49),0,
IF(AND(CA513&gt;=Pieņēmumi!$CU$49,CA513&lt;Pieņēmumi!$CU$50),"Mazs",
IF(AND(CA513&gt;=Pieņēmumi!$CU$50,CA513&lt;Pieņēmumi!$CU$51),"Vidējs","Liels")))</f>
        <v>0</v>
      </c>
      <c r="CC513" s="9">
        <f>IF(CB513="Mazs",Pieņēmumi!$CU$34*BZ513,IF(CB513="Vidējs",Pieņēmumi!$CU$35*BZ513,IF(CB513="Liels",Pieņēmumi!$CU$37*BZ513,0)))</f>
        <v>0</v>
      </c>
      <c r="CD513" s="9">
        <f>IF(CB513="Mazs",(Pieņēmumi!$CU$35-Pieņēmumi!$CU$34)*BZ513,0)</f>
        <v>0</v>
      </c>
      <c r="CE513">
        <v>0</v>
      </c>
      <c r="CF513">
        <v>0</v>
      </c>
      <c r="CG513" s="2">
        <v>0</v>
      </c>
      <c r="CH513" s="6">
        <f>ROUNDUP(IF($A513=1,CE513/Pieņēmumi!$DE$42,IF($A513=2,CE513/Pieņēmumi!$DE$43,IF($A513=3,CE513/Pieņēmumi!$DE$44,CE513/Pieņēmumi!$DE$45))),$CH$10)</f>
        <v>0</v>
      </c>
      <c r="CI513" s="6">
        <f t="shared" si="366"/>
        <v>0</v>
      </c>
      <c r="CJ513" s="6">
        <f>IF(AND(CI513&gt;=0,CI513&lt;Pieņēmumi!$DE$49),0,
IF(AND(CI513&gt;=Pieņēmumi!$DE$49,CI513&lt;Pieņēmumi!$DE$50),"Mazs",
IF(AND(CI513&gt;=Pieņēmumi!$DE$50,CI513&lt;Pieņēmumi!$DE$51),"Vidējs","Liels")))</f>
        <v>0</v>
      </c>
      <c r="CK513" s="9">
        <f>IF(CJ513="Mazs",Pieņēmumi!$DE$34*CH513,IF(CJ513="Vidējs",Pieņēmumi!$DE$35*CH513,IF(CJ513="Liels",Pieņēmumi!$DE$37*CH513,0)))</f>
        <v>0</v>
      </c>
      <c r="CL513" s="9">
        <f>IF(CJ513="Mazs",(Pieņēmumi!$DE$35-Pieņēmumi!$DE$34)*CH513,0)</f>
        <v>0</v>
      </c>
      <c r="CM513">
        <v>0</v>
      </c>
      <c r="CN513">
        <v>0</v>
      </c>
      <c r="CO513" s="2">
        <v>0</v>
      </c>
      <c r="CP513" s="6">
        <f>ROUNDUP(IF($A513=1,CM513/Pieņēmumi!$DO$42,IF($A513=2,CM513/Pieņēmumi!$DO$43,IF($A513=3,CM513/Pieņēmumi!$DO$44,CM513/Pieņēmumi!$DO$45))),$CP$10)</f>
        <v>0</v>
      </c>
      <c r="CQ513" s="6">
        <f t="shared" si="367"/>
        <v>0</v>
      </c>
      <c r="CR513" s="6">
        <f>IF(AND(CQ513&gt;=0,CQ513&lt;Pieņēmumi!$DO$49),0,
IF(AND(CQ513&gt;=Pieņēmumi!$DO$49,CQ513&lt;Pieņēmumi!$DO$50),"Mazs",
IF(AND(CQ513&gt;=Pieņēmumi!$DO$50,CQ513&lt;Pieņēmumi!$DO$51),"Vidējs","Liels")))</f>
        <v>0</v>
      </c>
      <c r="CS513" s="9">
        <f>IF(CR513="Mazs",Pieņēmumi!$DO$34*CP513,IF(CR513="Vidējs",Pieņēmumi!$DO$35*CP513,IF(CR513="Liels",Pieņēmumi!$DO$37*CP513,0)))</f>
        <v>0</v>
      </c>
      <c r="CT513" s="9">
        <f>IF(CR513="Mazs",(Pieņēmumi!$DO$35-Pieņēmumi!$DO$34)*CP513,0)</f>
        <v>0</v>
      </c>
      <c r="CU513" s="6">
        <f t="shared" si="368"/>
        <v>53</v>
      </c>
      <c r="CV513" s="6">
        <f t="shared" si="369"/>
        <v>7</v>
      </c>
      <c r="CW513" s="2">
        <f t="shared" si="370"/>
        <v>7.5714285714285712</v>
      </c>
      <c r="CX513" t="str">
        <f t="shared" si="371"/>
        <v>Mazā</v>
      </c>
    </row>
    <row r="514" spans="1:102" x14ac:dyDescent="0.25">
      <c r="A514" s="5">
        <v>1</v>
      </c>
      <c r="B514" s="23">
        <v>0.13686988485234175</v>
      </c>
      <c r="C514">
        <v>22</v>
      </c>
      <c r="D514">
        <v>1</v>
      </c>
      <c r="E514" s="2">
        <f>C514/D514</f>
        <v>22</v>
      </c>
      <c r="F514" s="6">
        <f>ROUNDUP(IF($A514=1,C514/Pieņēmumi!$B$39,IF($A514=2,C514/Pieņēmumi!$B$40,IF($A514=3,C514/Pieņēmumi!$B$41,C514/Pieņēmumi!$B$42))),$F$10)</f>
        <v>2</v>
      </c>
      <c r="G514" s="6">
        <f t="shared" si="355"/>
        <v>11</v>
      </c>
      <c r="H514" s="6" t="str">
        <f>IF(AND(G514&gt;=0,G514&lt;Pieņēmumi!$B$46),0,
IF(AND(G514&gt;= Pieņēmumi!$B$46,G514&lt;Pieņēmumi!$B$47), "Mikro",
IF(AND(G514&gt;=Pieņēmumi!$B$47,G514&lt;Pieņēmumi!$B$48), "Mazs",
IF(AND(G514&gt;=Pieņēmumi!$B$48,G514&lt;Pieņēmumi!$B$49), "Vidējs","Liels"))))</f>
        <v>Mazs</v>
      </c>
      <c r="I514" s="9">
        <f>IF(H514="Mikro",Pieņēmumi!$B$31*F514*0.5,
IF(H514="Mazs",Pieņēmumi!$B$31*F514,
IF(H514="Vidējs",Pieņēmumi!$B$32*F514,
IF(H514="Liels",Pieņēmumi!$B$34*F514,
0))))</f>
        <v>1.4316837846249613</v>
      </c>
      <c r="J514" s="9">
        <f>IF(H514="Mikro",Pieņēmumi!$B$31*F514*0.5,0)</f>
        <v>0</v>
      </c>
      <c r="K514">
        <v>33</v>
      </c>
      <c r="L514">
        <v>1</v>
      </c>
      <c r="M514" s="2">
        <f t="shared" si="380"/>
        <v>33</v>
      </c>
      <c r="N514" s="6">
        <f>ROUNDUP(IF($A514=1,K514/Pieņēmumi!$L$39,IF($A514=2,K514/Pieņēmumi!$L$40,IF($A514=3,K514/Pieņēmumi!$L$41,K514/Pieņēmumi!$L$42))),$N$10)</f>
        <v>2</v>
      </c>
      <c r="O514" s="6">
        <f t="shared" si="356"/>
        <v>16.5</v>
      </c>
      <c r="P514" s="6" t="str">
        <f>IF(AND(O514&gt;=0,O514&lt;Pieņēmumi!$L$46),0,
IF(AND(O514&gt;= Pieņēmumi!$L$46,O514&lt;Pieņēmumi!$L$47), "Mikro",
IF(AND(O514&gt;=Pieņēmumi!$L$47,O514&lt;Pieņēmumi!$L$48), "Mazs",
IF(AND(O514&gt;=Pieņēmumi!$L$48,O514&lt;Pieņēmumi!$L$49), "Vidējs","Liels"))))</f>
        <v>Vidējs</v>
      </c>
      <c r="Q514" s="9">
        <f>IF(P514="Mikro",Pieņēmumi!$L$31*N514*0.5,
IF(P514="Mazs",Pieņēmumi!$L$31*N514,
IF(P514="Vidējs",Pieņēmumi!$L$32*N514,
IF(P514="Liels",Pieņēmumi!$L$34*N514,
0))))</f>
        <v>1.6795865633074938</v>
      </c>
      <c r="R514" s="9">
        <f>IF(P514="Mikro",Pieņēmumi!$L$31*N514*0.5,0)</f>
        <v>0</v>
      </c>
      <c r="S514">
        <v>18</v>
      </c>
      <c r="T514">
        <v>1</v>
      </c>
      <c r="U514" s="2">
        <f t="shared" si="377"/>
        <v>18</v>
      </c>
      <c r="V514" s="6">
        <f>ROUNDUP(IF($A514=1,S514/Pieņēmumi!$V$39,IF($A514=2,S514/Pieņēmumi!$V$40,IF($A514=3,S514/Pieņēmumi!$V$41,S514/Pieņēmumi!$V$42))),$V$10)</f>
        <v>1</v>
      </c>
      <c r="W514" s="6">
        <f t="shared" si="357"/>
        <v>18</v>
      </c>
      <c r="X514" s="6" t="str">
        <f>IF(AND(W514&gt;=0,W514&lt;Pieņēmumi!$V$46),0,
IF(AND(W514&gt;= Pieņēmumi!$V$46,W514&lt;Pieņēmumi!$V$47), "Mikro",
IF(AND(W514&gt;=Pieņēmumi!$V$47,W514&lt;Pieņēmumi!$V$48), "Mazs",
IF(AND(W514&gt;=Pieņēmumi!$V$48,W514&lt;Pieņēmumi!$V$49), "Vidējs","Liels"))))</f>
        <v>Vidējs</v>
      </c>
      <c r="Y514" s="9">
        <f>IF(X514="Mikro",Pieņēmumi!$V$31*V514*0.5,
IF(X514="Mazs",Pieņēmumi!$V$31*V514,
IF(X514="Vidējs",Pieņēmumi!$V$32*V514,
IF(X514="Liels",Pieņēmumi!$V$34*V514,
0))))</f>
        <v>0.87209302325581406</v>
      </c>
      <c r="Z514" s="9">
        <f>IF(X514="Mikro",Pieņēmumi!$V$31*V514*0.5,0)</f>
        <v>0</v>
      </c>
      <c r="AA514">
        <v>17</v>
      </c>
      <c r="AB514">
        <v>1</v>
      </c>
      <c r="AC514" s="2">
        <f t="shared" si="378"/>
        <v>17</v>
      </c>
      <c r="AD514" s="6">
        <f>ROUNDUP(IF($A514=1,AA514/Pieņēmumi!$AF$39,IF($A514=2,AA514/Pieņēmumi!$AF$40,IF($A514=3,AA514/Pieņēmumi!$AF$41,AA514/Pieņēmumi!$AF$42))),$AD$10)</f>
        <v>1</v>
      </c>
      <c r="AE514" s="6">
        <f t="shared" si="359"/>
        <v>17</v>
      </c>
      <c r="AF514" s="6" t="str">
        <f>IF(AND(AE514&gt;=0,AE514&lt;Pieņēmumi!$AF$46),0,
IF(AND(AE514&gt;= Pieņēmumi!$AF$46,AE514&lt;Pieņēmumi!$AF$47), "Mikro",
IF(AND(AE514&gt;=Pieņēmumi!$AF$47,AE514&lt;Pieņēmumi!$AF$48), "Mazs",
IF(AND(AE514&gt;=Pieņēmumi!$AF$48,AE514&lt;Pieņēmumi!$AF$49), "Vidējs","Liels"))))</f>
        <v>Vidējs</v>
      </c>
      <c r="AG514" s="9">
        <f>IF(AF514="Mikro",Pieņēmumi!$AF$31*AD514*0.5,
IF(AF514="Mazs",Pieņēmumi!$AF$31*AD514,
IF(AF514="Vidējs",Pieņēmumi!$AF$32*AD514,
IF(AF514="Liels",Pieņēmumi!$AF$34*AD514,
0))))</f>
        <v>1.03359173126615</v>
      </c>
      <c r="AH514" s="9">
        <f>IF(AF514="Mikro",Pieņēmumi!$AF$31*AD514*0.5,0)</f>
        <v>0</v>
      </c>
      <c r="AI514">
        <v>18</v>
      </c>
      <c r="AJ514">
        <v>1</v>
      </c>
      <c r="AK514" s="2">
        <f t="shared" si="379"/>
        <v>18</v>
      </c>
      <c r="AL514" s="6">
        <f>ROUNDUP(IF($A514=1,AI514/Pieņēmumi!$AR$39,IF($A514=2,AI514/Pieņēmumi!$AR$40,IF($A514=3,AI514/Pieņēmumi!$AR$41,AI514/Pieņēmumi!$AR$42))),$AL$10)</f>
        <v>1</v>
      </c>
      <c r="AM514" s="6">
        <f t="shared" si="360"/>
        <v>18</v>
      </c>
      <c r="AN514" s="6" t="str">
        <f>IF(AND(AM514&gt;=0,AM514&lt;Pieņēmumi!$AR$46),0,
IF(AND(AM514&gt;= Pieņēmumi!$AR$46,AM514&lt;Pieņēmumi!$AR$47), "Mikro",
IF(AND(AM514&gt;=Pieņēmumi!$AR$47,AM514&lt;Pieņēmumi!$AR$48), "Mazs",
IF(AND(AM514&gt;=Pieņēmumi!$AR$48,AM514&lt;Pieņēmumi!$AR$49), "Vidējs","Liels"))))</f>
        <v>Vidējs</v>
      </c>
      <c r="AO514" s="9">
        <f>IF(AN514="Mikro",Pieņēmumi!$AR$31*AL514*0.5,
IF(AN514="Mazs",Pieņēmumi!$AR$31*AL514,
IF(AN514="Vidējs",Pieņēmumi!$AR$32*AL514,
IF(AN514="Liels",Pieņēmumi!$AR$34*AL514,
0))))</f>
        <v>1.0981912144702843</v>
      </c>
      <c r="AP514" s="9">
        <f>IF(AN514="Mikro",Pieņēmumi!$AR$31*AL514*0.5,0)</f>
        <v>0</v>
      </c>
      <c r="AQ514">
        <v>18</v>
      </c>
      <c r="AR514">
        <v>1</v>
      </c>
      <c r="AS514" s="2">
        <f t="shared" si="381"/>
        <v>18</v>
      </c>
      <c r="AT514" s="6">
        <f>ROUNDUP(IF($A514=1,AQ514/Pieņēmumi!$BC$39,IF($A514=2,AQ514/Pieņēmumi!$BC$40,IF($A514=3,AQ514/Pieņēmumi!$BC$41,AQ514/Pieņēmumi!$BC$42))),$AT$10)</f>
        <v>1</v>
      </c>
      <c r="AU514" s="6">
        <f t="shared" si="361"/>
        <v>18</v>
      </c>
      <c r="AV514" s="6" t="str">
        <f>IF(AND(AU514&gt;=0,AU514&lt;Pieņēmumi!$BC$46),0,
IF(AND(AU514&gt;= Pieņēmumi!$BC$46,AU514&lt;Pieņēmumi!$BC$47), "Mikro",
IF(AND(AU514&gt;=Pieņēmumi!$BC$47,AU514&lt;Pieņēmumi!$BC$48), "Mazs",
IF(AND(AU514&gt;=Pieņēmumi!$BC$48,AU514&lt;Pieņēmumi!$BC$49), "Vidējs","Liels"))))</f>
        <v>Vidējs</v>
      </c>
      <c r="AW514" s="9">
        <f>IF(AV514="Mikro",Pieņēmumi!$BC$31*AT514*0.5,
IF(AV514="Mazs",Pieņēmumi!$BC$31*AT514,
IF(AV514="Vidējs",Pieņēmumi!$BC$32*AT514,
IF(AV514="Liels",Pieņēmumi!$BC$34*AT514,
0))))</f>
        <v>1.1627906976744187</v>
      </c>
      <c r="AX514" s="9">
        <f>IF(AV514="Mikro",Pieņēmumi!$BC$31*AT514*0.5,0)</f>
        <v>0</v>
      </c>
      <c r="AY514">
        <v>32</v>
      </c>
      <c r="AZ514">
        <v>1</v>
      </c>
      <c r="BA514" s="2">
        <f t="shared" si="385"/>
        <v>32</v>
      </c>
      <c r="BB514" s="6">
        <f>ROUNDUP(IF($A514=1,AY514/Pieņēmumi!$BN$39,IF($A514=2,AY514/Pieņēmumi!$BN$40,IF($A514=3,AY514/Pieņēmumi!$BN$41,AY514/Pieņēmumi!$BN$42))),$BB$10)</f>
        <v>2</v>
      </c>
      <c r="BC514" s="6">
        <f t="shared" si="362"/>
        <v>16</v>
      </c>
      <c r="BD514" s="6" t="str">
        <f>IF(AND(BC514&gt;=0,BC514&lt;Pieņēmumi!$BN$46),0,
IF(AND(BC514&gt;= Pieņēmumi!$BN$46,BC514&lt;Pieņēmumi!$BN$47), "Mikro",
IF(AND(BC514&gt;=Pieņēmumi!$BN$47,BC514&lt;Pieņēmumi!$BN$48), "Mazs",
IF(AND(BC514&gt;=Pieņēmumi!$BN$48,BC514&lt;Pieņēmumi!$BN$49), "Vidējs","Liels"))))</f>
        <v>Vidējs</v>
      </c>
      <c r="BE514" s="9">
        <f>IF(BD514="Mikro",Pieņēmumi!$BN$31*BB514*0.5,
IF(BD514="Mazs",Pieņēmumi!$BN$31*BB514,
IF(BD514="Vidējs",Pieņēmumi!$BN$32*BB514,
IF(BD514="Liels",Pieņēmumi!$BN$34*BB514,
0))))</f>
        <v>2.454780361757106</v>
      </c>
      <c r="BF514" s="9">
        <f>IF(BD514="Mikro",Pieņēmumi!$BN$31*BB514*0.5,0)</f>
        <v>0</v>
      </c>
      <c r="BG514">
        <v>19</v>
      </c>
      <c r="BH514">
        <v>1</v>
      </c>
      <c r="BI514" s="2">
        <f>BG514/BH514</f>
        <v>19</v>
      </c>
      <c r="BJ514" s="6">
        <f>ROUNDUP(IF($A514=1,BG514/Pieņēmumi!$BY$39,IF($A514=2,BG514/Pieņēmumi!$BY$40,IF($A514=3,BG514/Pieņēmumi!$BY$41,BG514/Pieņēmumi!$BY$42))),$BJ$10)</f>
        <v>1</v>
      </c>
      <c r="BK514" s="6">
        <f t="shared" si="363"/>
        <v>19</v>
      </c>
      <c r="BL514" s="6" t="str">
        <f>IF(AND(BK514&gt;=0,BK514&lt;Pieņēmumi!$BY$46),0,
IF(AND(BK514&gt;= Pieņēmumi!$BY$46,BK514&lt;Pieņēmumi!$BY$47), "Mikro",
IF(AND(BK514&gt;=Pieņēmumi!$BY$47,BK514&lt;Pieņēmumi!$BY$48), "Mazs",
IF(AND(BK514&gt;=Pieņēmumi!$BY$48,BK514&lt;Pieņēmumi!$BY$49), "Vidējs","Liels"))))</f>
        <v>Vidējs</v>
      </c>
      <c r="BM514" s="9">
        <f>IF(BL514="Mikro",Pieņēmumi!$BY$31*BJ514*0.5,
IF(BL514="Mazs",Pieņēmumi!$BY$31*BJ514,
IF(BL514="Vidējs",Pieņēmumi!$BY$32*BJ514,
IF(BL514="Liels",Pieņēmumi!$BY$34*BJ514,
0))))</f>
        <v>1.2919896640826873</v>
      </c>
      <c r="BN514" s="9">
        <f>IF(BL514="Mikro",Pieņēmumi!$BY$31*BJ514*0.5,0)</f>
        <v>0</v>
      </c>
      <c r="BO514">
        <v>28</v>
      </c>
      <c r="BP514">
        <v>1</v>
      </c>
      <c r="BQ514" s="2">
        <f t="shared" si="387"/>
        <v>28</v>
      </c>
      <c r="BR514" s="6">
        <f>ROUNDUP(IF($A514=1,BO514/Pieņēmumi!$CJ$39,IF($A514=2,BO514/Pieņēmumi!$CJ$40,IF($A514=3,BO514/Pieņēmumi!$CJ$41,BO514/Pieņēmumi!$CJ$42))),$BR$10)</f>
        <v>2</v>
      </c>
      <c r="BS514" s="6">
        <f t="shared" si="364"/>
        <v>14</v>
      </c>
      <c r="BT514" s="6" t="str">
        <f>IF(AND(BS514&gt;=0,BS514&lt;Pieņēmumi!$CJ$46),0,
IF(AND(BS514&gt;= Pieņēmumi!$CJ$46,BS514&lt;Pieņēmumi!$CJ$47), "Mikro",
IF(AND(BS514&gt;=Pieņēmumi!$CJ$47,BS514&lt;Pieņēmumi!$CJ$48), "Mazs",
IF(AND(BS514&gt;=Pieņēmumi!$CJ$48,BS514&lt;Pieņēmumi!$CJ$49), "Vidējs","Liels"))))</f>
        <v>Vidējs</v>
      </c>
      <c r="BU514" s="9">
        <f>IF(BT514="Mikro",Pieņēmumi!$CJ$31*BR514*0.5,
IF(BT514="Mazs",Pieņēmumi!$CJ$31*BR514,
IF(BT514="Vidējs",Pieņēmumi!$CJ$32*BR514,
IF(BT514="Liels",Pieņēmumi!$CJ$34*BR514,
0))))</f>
        <v>2.5839793281653747</v>
      </c>
      <c r="BV514" s="9">
        <f>IF(BT514="Mikro",Pieņēmumi!$CJ$31*BR514*0.5,0)</f>
        <v>0</v>
      </c>
      <c r="BW514">
        <v>17</v>
      </c>
      <c r="BX514">
        <v>1</v>
      </c>
      <c r="BY514" s="2">
        <f>BW514/BX514</f>
        <v>17</v>
      </c>
      <c r="BZ514" s="6">
        <f>ROUNDUP(IF($A514=1,BW514/Pieņēmumi!$CU$42,IF($A514=2,BW514/Pieņēmumi!$CU$43,IF($A514=3,BW514/Pieņēmumi!$CU$44,BW514/Pieņēmumi!$CU$45))),$CH$10)</f>
        <v>1</v>
      </c>
      <c r="CA514" s="6">
        <f t="shared" si="365"/>
        <v>17</v>
      </c>
      <c r="CB514" s="6" t="str">
        <f>IF(AND(CA514&gt;=0,CA514&lt;Pieņēmumi!$CU$49),0,
IF(AND(CA514&gt;=Pieņēmumi!$CU$49,CA514&lt;Pieņēmumi!$CU$50),"Mazs",
IF(AND(CA514&gt;=Pieņēmumi!$CU$50,CA514&lt;Pieņēmumi!$CU$51),"Vidējs","Liels")))</f>
        <v>Vidējs</v>
      </c>
      <c r="CC514" s="9">
        <f>IF(CB514="Mazs",Pieņēmumi!$CU$34*BZ514,IF(CB514="Vidējs",Pieņēmumi!$CU$35*BZ514,IF(CB514="Liels",Pieņēmumi!$CU$37*BZ514,0)))</f>
        <v>1.3888888888888891</v>
      </c>
      <c r="CD514" s="9">
        <f>IF(CB514="Mazs",(Pieņēmumi!$CU$35-Pieņēmumi!$CU$34)*BZ514,0)</f>
        <v>0</v>
      </c>
      <c r="CE514">
        <v>19</v>
      </c>
      <c r="CF514">
        <v>1</v>
      </c>
      <c r="CG514" s="2">
        <f>CE514/CF514</f>
        <v>19</v>
      </c>
      <c r="CH514" s="6">
        <f>ROUNDUP(IF($A514=1,CE514/Pieņēmumi!$DE$42,IF($A514=2,CE514/Pieņēmumi!$DE$43,IF($A514=3,CE514/Pieņēmumi!$DE$44,CE514/Pieņēmumi!$DE$45))),$CH$10)</f>
        <v>1</v>
      </c>
      <c r="CI514" s="6">
        <f t="shared" si="366"/>
        <v>19</v>
      </c>
      <c r="CJ514" s="6" t="str">
        <f>IF(AND(CI514&gt;=0,CI514&lt;Pieņēmumi!$DE$49),0,
IF(AND(CI514&gt;=Pieņēmumi!$DE$49,CI514&lt;Pieņēmumi!$DE$50),"Mazs",
IF(AND(CI514&gt;=Pieņēmumi!$DE$50,CI514&lt;Pieņēmumi!$DE$51),"Vidējs","Liels")))</f>
        <v>Vidējs</v>
      </c>
      <c r="CK514" s="9">
        <f>IF(CJ514="Mazs",Pieņēmumi!$DE$34*CH514,IF(CJ514="Vidējs",Pieņēmumi!$DE$35*CH514,IF(CJ514="Liels",Pieņēmumi!$DE$37*CH514,0)))</f>
        <v>1.3888888888888891</v>
      </c>
      <c r="CL514" s="9">
        <f>IF(CJ514="Mazs",(Pieņēmumi!$DE$35-Pieņēmumi!$DE$34)*CH514,0)</f>
        <v>0</v>
      </c>
      <c r="CM514">
        <v>19</v>
      </c>
      <c r="CN514">
        <v>1</v>
      </c>
      <c r="CO514" s="2">
        <f>CM514/CN514</f>
        <v>19</v>
      </c>
      <c r="CP514" s="6">
        <f>ROUNDUP(IF($A514=1,CM514/Pieņēmumi!$DO$42,IF($A514=2,CM514/Pieņēmumi!$DO$43,IF($A514=3,CM514/Pieņēmumi!$DO$44,CM514/Pieņēmumi!$DO$45))),$CP$10)</f>
        <v>1</v>
      </c>
      <c r="CQ514" s="6">
        <f t="shared" si="367"/>
        <v>19</v>
      </c>
      <c r="CR514" s="6" t="str">
        <f>IF(AND(CQ514&gt;=0,CQ514&lt;Pieņēmumi!$DO$49),0,
IF(AND(CQ514&gt;=Pieņēmumi!$DO$49,CQ514&lt;Pieņēmumi!$DO$50),"Mazs",
IF(AND(CQ514&gt;=Pieņēmumi!$DO$50,CQ514&lt;Pieņēmumi!$DO$51),"Vidējs","Liels")))</f>
        <v>Vidējs</v>
      </c>
      <c r="CS514" s="9">
        <f>IF(CR514="Mazs",Pieņēmumi!$DO$34*CP514,IF(CR514="Vidējs",Pieņēmumi!$DO$35*CP514,IF(CR514="Liels",Pieņēmumi!$DO$37*CP514,0)))</f>
        <v>1.3888888888888891</v>
      </c>
      <c r="CT514" s="9">
        <f>IF(CR514="Mazs",(Pieņēmumi!$DO$35-Pieņēmumi!$DO$34)*CP514,0)</f>
        <v>0</v>
      </c>
      <c r="CU514" s="6">
        <f t="shared" si="368"/>
        <v>260</v>
      </c>
      <c r="CV514" s="6">
        <f t="shared" si="369"/>
        <v>12</v>
      </c>
      <c r="CW514" s="2">
        <f t="shared" si="370"/>
        <v>21.666666666666668</v>
      </c>
      <c r="CX514" t="str">
        <f t="shared" si="371"/>
        <v>Vidējā</v>
      </c>
    </row>
    <row r="515" spans="1:102" x14ac:dyDescent="0.25">
      <c r="A515" s="5">
        <v>1</v>
      </c>
      <c r="B515" s="23">
        <v>0.13656852068587499</v>
      </c>
      <c r="C515">
        <v>80</v>
      </c>
      <c r="D515">
        <v>3</v>
      </c>
      <c r="E515" s="2">
        <f>C515/D515</f>
        <v>26.666666666666668</v>
      </c>
      <c r="F515" s="6">
        <f>ROUNDUP(IF($A515=1,C515/Pieņēmumi!$B$39,IF($A515=2,C515/Pieņēmumi!$B$40,IF($A515=3,C515/Pieņēmumi!$B$41,C515/Pieņēmumi!$B$42))),$F$10)</f>
        <v>4</v>
      </c>
      <c r="G515" s="6">
        <f t="shared" si="355"/>
        <v>20</v>
      </c>
      <c r="H515" s="6" t="str">
        <f>IF(AND(G515&gt;=0,G515&lt;Pieņēmumi!$B$46),0,
IF(AND(G515&gt;= Pieņēmumi!$B$46,G515&lt;Pieņēmumi!$B$47), "Mikro",
IF(AND(G515&gt;=Pieņēmumi!$B$47,G515&lt;Pieņēmumi!$B$48), "Mazs",
IF(AND(G515&gt;=Pieņēmumi!$B$48,G515&lt;Pieņēmumi!$B$49), "Vidējs","Liels"))))</f>
        <v>Vidējs</v>
      </c>
      <c r="I515" s="9">
        <f>IF(H515="Mikro",Pieņēmumi!$B$31*F515*0.5,
IF(H515="Mazs",Pieņēmumi!$B$31*F515,
IF(H515="Vidējs",Pieņēmumi!$B$32*F515,
IF(H515="Liels",Pieņēmumi!$B$34*F515,
0))))</f>
        <v>3.229974160206718</v>
      </c>
      <c r="J515" s="9">
        <f>IF(H515="Mikro",Pieņēmumi!$B$31*F515*0.5,0)</f>
        <v>0</v>
      </c>
      <c r="K515">
        <v>101</v>
      </c>
      <c r="L515">
        <v>4</v>
      </c>
      <c r="M515" s="2">
        <f t="shared" si="380"/>
        <v>25.25</v>
      </c>
      <c r="N515" s="6">
        <f>ROUNDUP(IF($A515=1,K515/Pieņēmumi!$L$39,IF($A515=2,K515/Pieņēmumi!$L$40,IF($A515=3,K515/Pieņēmumi!$L$41,K515/Pieņēmumi!$L$42))),$N$10)</f>
        <v>6</v>
      </c>
      <c r="O515" s="6">
        <f t="shared" si="356"/>
        <v>16.833333333333332</v>
      </c>
      <c r="P515" s="6" t="str">
        <f>IF(AND(O515&gt;=0,O515&lt;Pieņēmumi!$L$46),0,
IF(AND(O515&gt;= Pieņēmumi!$L$46,O515&lt;Pieņēmumi!$L$47), "Mikro",
IF(AND(O515&gt;=Pieņēmumi!$L$47,O515&lt;Pieņēmumi!$L$48), "Mazs",
IF(AND(O515&gt;=Pieņēmumi!$L$48,O515&lt;Pieņēmumi!$L$49), "Vidējs","Liels"))))</f>
        <v>Vidējs</v>
      </c>
      <c r="Q515" s="9">
        <f>IF(P515="Mikro",Pieņēmumi!$L$31*N515*0.5,
IF(P515="Mazs",Pieņēmumi!$L$31*N515,
IF(P515="Vidējs",Pieņēmumi!$L$32*N515,
IF(P515="Liels",Pieņēmumi!$L$34*N515,
0))))</f>
        <v>5.0387596899224816</v>
      </c>
      <c r="R515" s="9">
        <f>IF(P515="Mikro",Pieņēmumi!$L$31*N515*0.5,0)</f>
        <v>0</v>
      </c>
      <c r="S515">
        <v>93</v>
      </c>
      <c r="T515">
        <v>3</v>
      </c>
      <c r="U515" s="2">
        <f t="shared" si="377"/>
        <v>31</v>
      </c>
      <c r="V515" s="6">
        <f>ROUNDUP(IF($A515=1,S515/Pieņēmumi!$V$39,IF($A515=2,S515/Pieņēmumi!$V$40,IF($A515=3,S515/Pieņēmumi!$V$41,S515/Pieņēmumi!$V$42))),$V$10)</f>
        <v>5</v>
      </c>
      <c r="W515" s="6">
        <f t="shared" si="357"/>
        <v>18.600000000000001</v>
      </c>
      <c r="X515" s="6" t="str">
        <f>IF(AND(W515&gt;=0,W515&lt;Pieņēmumi!$V$46),0,
IF(AND(W515&gt;= Pieņēmumi!$V$46,W515&lt;Pieņēmumi!$V$47), "Mikro",
IF(AND(W515&gt;=Pieņēmumi!$V$47,W515&lt;Pieņēmumi!$V$48), "Mazs",
IF(AND(W515&gt;=Pieņēmumi!$V$48,W515&lt;Pieņēmumi!$V$49), "Vidējs","Liels"))))</f>
        <v>Vidējs</v>
      </c>
      <c r="Y515" s="9">
        <f>IF(X515="Mikro",Pieņēmumi!$V$31*V515*0.5,
IF(X515="Mazs",Pieņēmumi!$V$31*V515,
IF(X515="Vidējs",Pieņēmumi!$V$32*V515,
IF(X515="Liels",Pieņēmumi!$V$34*V515,
0))))</f>
        <v>4.3604651162790704</v>
      </c>
      <c r="Z515" s="9">
        <f>IF(X515="Mikro",Pieņēmumi!$V$31*V515*0.5,0)</f>
        <v>0</v>
      </c>
      <c r="AA515">
        <v>82</v>
      </c>
      <c r="AB515">
        <v>3</v>
      </c>
      <c r="AC515" s="2">
        <f t="shared" si="378"/>
        <v>27.333333333333332</v>
      </c>
      <c r="AD515" s="6">
        <f>ROUNDUP(IF($A515=1,AA515/Pieņēmumi!$AF$39,IF($A515=2,AA515/Pieņēmumi!$AF$40,IF($A515=3,AA515/Pieņēmumi!$AF$41,AA515/Pieņēmumi!$AF$42))),$AD$10)</f>
        <v>5</v>
      </c>
      <c r="AE515" s="6">
        <f t="shared" si="359"/>
        <v>16.399999999999999</v>
      </c>
      <c r="AF515" s="6" t="str">
        <f>IF(AND(AE515&gt;=0,AE515&lt;Pieņēmumi!$AF$46),0,
IF(AND(AE515&gt;= Pieņēmumi!$AF$46,AE515&lt;Pieņēmumi!$AF$47), "Mikro",
IF(AND(AE515&gt;=Pieņēmumi!$AF$47,AE515&lt;Pieņēmumi!$AF$48), "Mazs",
IF(AND(AE515&gt;=Pieņēmumi!$AF$48,AE515&lt;Pieņēmumi!$AF$49), "Vidējs","Liels"))))</f>
        <v>Vidējs</v>
      </c>
      <c r="AG515" s="9">
        <f>IF(AF515="Mikro",Pieņēmumi!$AF$31*AD515*0.5,
IF(AF515="Mazs",Pieņēmumi!$AF$31*AD515,
IF(AF515="Vidējs",Pieņēmumi!$AF$32*AD515,
IF(AF515="Liels",Pieņēmumi!$AF$34*AD515,
0))))</f>
        <v>5.1679586563307502</v>
      </c>
      <c r="AH515" s="9">
        <f>IF(AF515="Mikro",Pieņēmumi!$AF$31*AD515*0.5,0)</f>
        <v>0</v>
      </c>
      <c r="AI515">
        <v>65</v>
      </c>
      <c r="AJ515">
        <v>2</v>
      </c>
      <c r="AK515" s="2">
        <f t="shared" si="379"/>
        <v>32.5</v>
      </c>
      <c r="AL515" s="6">
        <f>ROUNDUP(IF($A515=1,AI515/Pieņēmumi!$AR$39,IF($A515=2,AI515/Pieņēmumi!$AR$40,IF($A515=3,AI515/Pieņēmumi!$AR$41,AI515/Pieņēmumi!$AR$42))),$AL$10)</f>
        <v>3</v>
      </c>
      <c r="AM515" s="6">
        <f t="shared" si="360"/>
        <v>21.666666666666668</v>
      </c>
      <c r="AN515" s="6" t="str">
        <f>IF(AND(AM515&gt;=0,AM515&lt;Pieņēmumi!$AR$46),0,
IF(AND(AM515&gt;= Pieņēmumi!$AR$46,AM515&lt;Pieņēmumi!$AR$47), "Mikro",
IF(AND(AM515&gt;=Pieņēmumi!$AR$47,AM515&lt;Pieņēmumi!$AR$48), "Mazs",
IF(AND(AM515&gt;=Pieņēmumi!$AR$48,AM515&lt;Pieņēmumi!$AR$49), "Vidējs","Liels"))))</f>
        <v>Liels</v>
      </c>
      <c r="AO515" s="9">
        <f>IF(AN515="Mikro",Pieņēmumi!$AR$31*AL515*0.5,
IF(AN515="Mazs",Pieņēmumi!$AR$31*AL515,
IF(AN515="Vidējs",Pieņēmumi!$AR$32*AL515,
IF(AN515="Liels",Pieņēmumi!$AR$34*AL515,
0))))</f>
        <v>4.1125541125541121</v>
      </c>
      <c r="AP515" s="9">
        <f>IF(AN515="Mikro",Pieņēmumi!$AR$31*AL515*0.5,0)</f>
        <v>0</v>
      </c>
      <c r="AQ515">
        <v>88</v>
      </c>
      <c r="AR515">
        <v>3</v>
      </c>
      <c r="AS515" s="2">
        <f t="shared" si="381"/>
        <v>29.333333333333332</v>
      </c>
      <c r="AT515" s="6">
        <f>ROUNDUP(IF($A515=1,AQ515/Pieņēmumi!$BC$39,IF($A515=2,AQ515/Pieņēmumi!$BC$40,IF($A515=3,AQ515/Pieņēmumi!$BC$41,AQ515/Pieņēmumi!$BC$42))),$AT$10)</f>
        <v>4</v>
      </c>
      <c r="AU515" s="6">
        <f t="shared" si="361"/>
        <v>22</v>
      </c>
      <c r="AV515" s="6" t="str">
        <f>IF(AND(AU515&gt;=0,AU515&lt;Pieņēmumi!$BC$46),0,
IF(AND(AU515&gt;= Pieņēmumi!$BC$46,AU515&lt;Pieņēmumi!$BC$47), "Mikro",
IF(AND(AU515&gt;=Pieņēmumi!$BC$47,AU515&lt;Pieņēmumi!$BC$48), "Mazs",
IF(AND(AU515&gt;=Pieņēmumi!$BC$48,AU515&lt;Pieņēmumi!$BC$49), "Vidējs","Liels"))))</f>
        <v>Liels</v>
      </c>
      <c r="AW515" s="9">
        <f>IF(AV515="Mikro",Pieņēmumi!$BC$31*AT515*0.5,
IF(AV515="Mazs",Pieņēmumi!$BC$31*AT515,
IF(AV515="Vidējs",Pieņēmumi!$BC$32*AT515,
IF(AV515="Liels",Pieņēmumi!$BC$34*AT515,
0))))</f>
        <v>6.0606060606060606</v>
      </c>
      <c r="AX515" s="9">
        <f>IF(AV515="Mikro",Pieņēmumi!$BC$31*AT515*0.5,0)</f>
        <v>0</v>
      </c>
      <c r="AY515">
        <v>74</v>
      </c>
      <c r="AZ515">
        <v>3</v>
      </c>
      <c r="BA515" s="2">
        <f t="shared" si="385"/>
        <v>24.666666666666668</v>
      </c>
      <c r="BB515" s="6">
        <f>ROUNDUP(IF($A515=1,AY515/Pieņēmumi!$BN$39,IF($A515=2,AY515/Pieņēmumi!$BN$40,IF($A515=3,AY515/Pieņēmumi!$BN$41,AY515/Pieņēmumi!$BN$42))),$BB$10)</f>
        <v>3</v>
      </c>
      <c r="BC515" s="6">
        <f t="shared" si="362"/>
        <v>24.666666666666668</v>
      </c>
      <c r="BD515" s="6" t="str">
        <f>IF(AND(BC515&gt;=0,BC515&lt;Pieņēmumi!$BN$46),0,
IF(AND(BC515&gt;= Pieņēmumi!$BN$46,BC515&lt;Pieņēmumi!$BN$47), "Mikro",
IF(AND(BC515&gt;=Pieņēmumi!$BN$47,BC515&lt;Pieņēmumi!$BN$48), "Mazs",
IF(AND(BC515&gt;=Pieņēmumi!$BN$48,BC515&lt;Pieņēmumi!$BN$49), "Vidējs","Liels"))))</f>
        <v>Liels</v>
      </c>
      <c r="BE515" s="9">
        <f>IF(BD515="Mikro",Pieņēmumi!$BN$31*BB515*0.5,
IF(BD515="Mazs",Pieņēmumi!$BN$31*BB515,
IF(BD515="Vidējs",Pieņēmumi!$BN$32*BB515,
IF(BD515="Liels",Pieņēmumi!$BN$34*BB515,
0))))</f>
        <v>4.7619047619047619</v>
      </c>
      <c r="BF515" s="9">
        <f>IF(BD515="Mikro",Pieņēmumi!$BN$31*BB515*0.5,0)</f>
        <v>0</v>
      </c>
      <c r="BG515">
        <v>51</v>
      </c>
      <c r="BH515">
        <v>2</v>
      </c>
      <c r="BI515" s="2">
        <f>BG515/BH515</f>
        <v>25.5</v>
      </c>
      <c r="BJ515" s="6">
        <f>ROUNDUP(IF($A515=1,BG515/Pieņēmumi!$BY$39,IF($A515=2,BG515/Pieņēmumi!$BY$40,IF($A515=3,BG515/Pieņēmumi!$BY$41,BG515/Pieņēmumi!$BY$42))),$BJ$10)</f>
        <v>3</v>
      </c>
      <c r="BK515" s="6">
        <f t="shared" si="363"/>
        <v>17</v>
      </c>
      <c r="BL515" s="6" t="str">
        <f>IF(AND(BK515&gt;=0,BK515&lt;Pieņēmumi!$BY$46),0,
IF(AND(BK515&gt;= Pieņēmumi!$BY$46,BK515&lt;Pieņēmumi!$BY$47), "Mikro",
IF(AND(BK515&gt;=Pieņēmumi!$BY$47,BK515&lt;Pieņēmumi!$BY$48), "Mazs",
IF(AND(BK515&gt;=Pieņēmumi!$BY$48,BK515&lt;Pieņēmumi!$BY$49), "Vidējs","Liels"))))</f>
        <v>Vidējs</v>
      </c>
      <c r="BM515" s="9">
        <f>IF(BL515="Mikro",Pieņēmumi!$BY$31*BJ515*0.5,
IF(BL515="Mazs",Pieņēmumi!$BY$31*BJ515,
IF(BL515="Vidējs",Pieņēmumi!$BY$32*BJ515,
IF(BL515="Liels",Pieņēmumi!$BY$34*BJ515,
0))))</f>
        <v>3.8759689922480618</v>
      </c>
      <c r="BN515" s="9">
        <f>IF(BL515="Mikro",Pieņēmumi!$BY$31*BJ515*0.5,0)</f>
        <v>0</v>
      </c>
      <c r="BO515">
        <v>54</v>
      </c>
      <c r="BP515">
        <v>2</v>
      </c>
      <c r="BQ515" s="2">
        <f t="shared" si="387"/>
        <v>27</v>
      </c>
      <c r="BR515" s="6">
        <f>ROUNDUP(IF($A515=1,BO515/Pieņēmumi!$CJ$39,IF($A515=2,BO515/Pieņēmumi!$CJ$40,IF($A515=3,BO515/Pieņēmumi!$CJ$41,BO515/Pieņēmumi!$CJ$42))),$BR$10)</f>
        <v>3</v>
      </c>
      <c r="BS515" s="6">
        <f t="shared" si="364"/>
        <v>18</v>
      </c>
      <c r="BT515" s="6" t="str">
        <f>IF(AND(BS515&gt;=0,BS515&lt;Pieņēmumi!$CJ$46),0,
IF(AND(BS515&gt;= Pieņēmumi!$CJ$46,BS515&lt;Pieņēmumi!$CJ$47), "Mikro",
IF(AND(BS515&gt;=Pieņēmumi!$CJ$47,BS515&lt;Pieņēmumi!$CJ$48), "Mazs",
IF(AND(BS515&gt;=Pieņēmumi!$CJ$48,BS515&lt;Pieņēmumi!$CJ$49), "Vidējs","Liels"))))</f>
        <v>Vidējs</v>
      </c>
      <c r="BU515" s="9">
        <f>IF(BT515="Mikro",Pieņēmumi!$CJ$31*BR515*0.5,
IF(BT515="Mazs",Pieņēmumi!$CJ$31*BR515,
IF(BT515="Vidējs",Pieņēmumi!$CJ$32*BR515,
IF(BT515="Liels",Pieņēmumi!$CJ$34*BR515,
0))))</f>
        <v>3.8759689922480618</v>
      </c>
      <c r="BV515" s="9">
        <f>IF(BT515="Mikro",Pieņēmumi!$CJ$31*BR515*0.5,0)</f>
        <v>0</v>
      </c>
      <c r="BW515">
        <v>51</v>
      </c>
      <c r="BX515">
        <v>2</v>
      </c>
      <c r="BY515" s="2">
        <f>BW515/BX515</f>
        <v>25.5</v>
      </c>
      <c r="BZ515" s="6">
        <f>ROUNDUP(IF($A515=1,BW515/Pieņēmumi!$CU$42,IF($A515=2,BW515/Pieņēmumi!$CU$43,IF($A515=3,BW515/Pieņēmumi!$CU$44,BW515/Pieņēmumi!$CU$45))),$CH$10)</f>
        <v>3</v>
      </c>
      <c r="CA515" s="6">
        <f t="shared" si="365"/>
        <v>17</v>
      </c>
      <c r="CB515" s="6" t="str">
        <f>IF(AND(CA515&gt;=0,CA515&lt;Pieņēmumi!$CU$49),0,
IF(AND(CA515&gt;=Pieņēmumi!$CU$49,CA515&lt;Pieņēmumi!$CU$50),"Mazs",
IF(AND(CA515&gt;=Pieņēmumi!$CU$50,CA515&lt;Pieņēmumi!$CU$51),"Vidējs","Liels")))</f>
        <v>Vidējs</v>
      </c>
      <c r="CC515" s="9">
        <f>IF(CB515="Mazs",Pieņēmumi!$CU$34*BZ515,IF(CB515="Vidējs",Pieņēmumi!$CU$35*BZ515,IF(CB515="Liels",Pieņēmumi!$CU$37*BZ515,0)))</f>
        <v>4.166666666666667</v>
      </c>
      <c r="CD515" s="9">
        <f>IF(CB515="Mazs",(Pieņēmumi!$CU$35-Pieņēmumi!$CU$34)*BZ515,0)</f>
        <v>0</v>
      </c>
      <c r="CE515">
        <v>31</v>
      </c>
      <c r="CF515">
        <v>1</v>
      </c>
      <c r="CG515" s="2">
        <f>CE515/CF515</f>
        <v>31</v>
      </c>
      <c r="CH515" s="6">
        <f>ROUNDUP(IF($A515=1,CE515/Pieņēmumi!$DE$42,IF($A515=2,CE515/Pieņēmumi!$DE$43,IF($A515=3,CE515/Pieņēmumi!$DE$44,CE515/Pieņēmumi!$DE$45))),$CH$10)</f>
        <v>2</v>
      </c>
      <c r="CI515" s="6">
        <f t="shared" si="366"/>
        <v>15.5</v>
      </c>
      <c r="CJ515" s="6" t="str">
        <f>IF(AND(CI515&gt;=0,CI515&lt;Pieņēmumi!$DE$49),0,
IF(AND(CI515&gt;=Pieņēmumi!$DE$49,CI515&lt;Pieņēmumi!$DE$50),"Mazs",
IF(AND(CI515&gt;=Pieņēmumi!$DE$50,CI515&lt;Pieņēmumi!$DE$51),"Vidējs","Liels")))</f>
        <v>Vidējs</v>
      </c>
      <c r="CK515" s="9">
        <f>IF(CJ515="Mazs",Pieņēmumi!$DE$34*CH515,IF(CJ515="Vidējs",Pieņēmumi!$DE$35*CH515,IF(CJ515="Liels",Pieņēmumi!$DE$37*CH515,0)))</f>
        <v>2.7777777777777781</v>
      </c>
      <c r="CL515" s="9">
        <f>IF(CJ515="Mazs",(Pieņēmumi!$DE$35-Pieņēmumi!$DE$34)*CH515,0)</f>
        <v>0</v>
      </c>
      <c r="CM515">
        <v>29</v>
      </c>
      <c r="CN515">
        <v>1</v>
      </c>
      <c r="CO515" s="2">
        <f>CM515/CN515</f>
        <v>29</v>
      </c>
      <c r="CP515" s="6">
        <f>ROUNDUP(IF($A515=1,CM515/Pieņēmumi!$DO$42,IF($A515=2,CM515/Pieņēmumi!$DO$43,IF($A515=3,CM515/Pieņēmumi!$DO$44,CM515/Pieņēmumi!$DO$45))),$CP$10)</f>
        <v>2</v>
      </c>
      <c r="CQ515" s="6">
        <f t="shared" si="367"/>
        <v>14.5</v>
      </c>
      <c r="CR515" s="6" t="str">
        <f>IF(AND(CQ515&gt;=0,CQ515&lt;Pieņēmumi!$DO$49),0,
IF(AND(CQ515&gt;=Pieņēmumi!$DO$49,CQ515&lt;Pieņēmumi!$DO$50),"Mazs",
IF(AND(CQ515&gt;=Pieņēmumi!$DO$50,CQ515&lt;Pieņēmumi!$DO$51),"Vidējs","Liels")))</f>
        <v>Vidējs</v>
      </c>
      <c r="CS515" s="9">
        <f>IF(CR515="Mazs",Pieņēmumi!$DO$34*CP515,IF(CR515="Vidējs",Pieņēmumi!$DO$35*CP515,IF(CR515="Liels",Pieņēmumi!$DO$37*CP515,0)))</f>
        <v>2.7777777777777781</v>
      </c>
      <c r="CT515" s="9">
        <f>IF(CR515="Mazs",(Pieņēmumi!$DO$35-Pieņēmumi!$DO$34)*CP515,0)</f>
        <v>0</v>
      </c>
      <c r="CU515" s="6">
        <f t="shared" si="368"/>
        <v>799</v>
      </c>
      <c r="CV515" s="6">
        <f t="shared" si="369"/>
        <v>29</v>
      </c>
      <c r="CW515" s="2">
        <f t="shared" si="370"/>
        <v>27.551724137931036</v>
      </c>
      <c r="CX515" t="str">
        <f t="shared" si="371"/>
        <v>Lielā</v>
      </c>
    </row>
    <row r="516" spans="1:102" x14ac:dyDescent="0.25">
      <c r="A516" s="5">
        <v>2</v>
      </c>
      <c r="B516" s="23">
        <v>0.13601875640493022</v>
      </c>
      <c r="C516">
        <v>43</v>
      </c>
      <c r="D516">
        <v>2</v>
      </c>
      <c r="E516" s="2">
        <f>C516/D516</f>
        <v>21.5</v>
      </c>
      <c r="F516" s="6">
        <f>ROUNDUP(IF($A516=1,C516/Pieņēmumi!$B$39,IF($A516=2,C516/Pieņēmumi!$B$40,IF($A516=3,C516/Pieņēmumi!$B$41,C516/Pieņēmumi!$B$42))),$F$10)</f>
        <v>3</v>
      </c>
      <c r="G516" s="6">
        <f t="shared" si="355"/>
        <v>14.333333333333334</v>
      </c>
      <c r="H516" s="6" t="str">
        <f>IF(AND(G516&gt;=0,G516&lt;Pieņēmumi!$B$46),0,
IF(AND(G516&gt;= Pieņēmumi!$B$46,G516&lt;Pieņēmumi!$B$47), "Mikro",
IF(AND(G516&gt;=Pieņēmumi!$B$47,G516&lt;Pieņēmumi!$B$48), "Mazs",
IF(AND(G516&gt;=Pieņēmumi!$B$48,G516&lt;Pieņēmumi!$B$49), "Vidējs","Liels"))))</f>
        <v>Vidējs</v>
      </c>
      <c r="I516" s="9">
        <f>IF(H516="Mikro",Pieņēmumi!$B$31*F516*0.5,
IF(H516="Mazs",Pieņēmumi!$B$31*F516,
IF(H516="Vidējs",Pieņēmumi!$B$32*F516,
IF(H516="Liels",Pieņēmumi!$B$34*F516,
0))))</f>
        <v>2.4224806201550386</v>
      </c>
      <c r="J516" s="9">
        <f>IF(H516="Mikro",Pieņēmumi!$B$31*F516*0.5,0)</f>
        <v>0</v>
      </c>
      <c r="K516">
        <v>54</v>
      </c>
      <c r="L516">
        <v>2</v>
      </c>
      <c r="M516" s="2">
        <f t="shared" si="380"/>
        <v>27</v>
      </c>
      <c r="N516" s="6">
        <f>ROUNDUP(IF($A516=1,K516/Pieņēmumi!$L$39,IF($A516=2,K516/Pieņēmumi!$L$40,IF($A516=3,K516/Pieņēmumi!$L$41,K516/Pieņēmumi!$L$42))),$N$10)</f>
        <v>3</v>
      </c>
      <c r="O516" s="6">
        <f t="shared" si="356"/>
        <v>18</v>
      </c>
      <c r="P516" s="6" t="str">
        <f>IF(AND(O516&gt;=0,O516&lt;Pieņēmumi!$L$46),0,
IF(AND(O516&gt;= Pieņēmumi!$L$46,O516&lt;Pieņēmumi!$L$47), "Mikro",
IF(AND(O516&gt;=Pieņēmumi!$L$47,O516&lt;Pieņēmumi!$L$48), "Mazs",
IF(AND(O516&gt;=Pieņēmumi!$L$48,O516&lt;Pieņēmumi!$L$49), "Vidējs","Liels"))))</f>
        <v>Vidējs</v>
      </c>
      <c r="Q516" s="9">
        <f>IF(P516="Mikro",Pieņēmumi!$L$31*N516*0.5,
IF(P516="Mazs",Pieņēmumi!$L$31*N516,
IF(P516="Vidējs",Pieņēmumi!$L$32*N516,
IF(P516="Liels",Pieņēmumi!$L$34*N516,
0))))</f>
        <v>2.5193798449612408</v>
      </c>
      <c r="R516" s="9">
        <f>IF(P516="Mikro",Pieņēmumi!$L$31*N516*0.5,0)</f>
        <v>0</v>
      </c>
      <c r="S516">
        <v>49</v>
      </c>
      <c r="T516">
        <v>2</v>
      </c>
      <c r="U516" s="2">
        <f t="shared" ref="U516:U533" si="388">S516/T516</f>
        <v>24.5</v>
      </c>
      <c r="V516" s="6">
        <f>ROUNDUP(IF($A516=1,S516/Pieņēmumi!$V$39,IF($A516=2,S516/Pieņēmumi!$V$40,IF($A516=3,S516/Pieņēmumi!$V$41,S516/Pieņēmumi!$V$42))),$V$10)</f>
        <v>3</v>
      </c>
      <c r="W516" s="6">
        <f t="shared" si="357"/>
        <v>16.333333333333332</v>
      </c>
      <c r="X516" s="6" t="str">
        <f>IF(AND(W516&gt;=0,W516&lt;Pieņēmumi!$V$46),0,
IF(AND(W516&gt;= Pieņēmumi!$V$46,W516&lt;Pieņēmumi!$V$47), "Mikro",
IF(AND(W516&gt;=Pieņēmumi!$V$47,W516&lt;Pieņēmumi!$V$48), "Mazs",
IF(AND(W516&gt;=Pieņēmumi!$V$48,W516&lt;Pieņēmumi!$V$49), "Vidējs","Liels"))))</f>
        <v>Vidējs</v>
      </c>
      <c r="Y516" s="9">
        <f>IF(X516="Mikro",Pieņēmumi!$V$31*V516*0.5,
IF(X516="Mazs",Pieņēmumi!$V$31*V516,
IF(X516="Vidējs",Pieņēmumi!$V$32*V516,
IF(X516="Liels",Pieņēmumi!$V$34*V516,
0))))</f>
        <v>2.6162790697674421</v>
      </c>
      <c r="Z516" s="9">
        <f>IF(X516="Mikro",Pieņēmumi!$V$31*V516*0.5,0)</f>
        <v>0</v>
      </c>
      <c r="AA516">
        <v>48</v>
      </c>
      <c r="AB516">
        <v>2</v>
      </c>
      <c r="AC516" s="2">
        <f t="shared" si="378"/>
        <v>24</v>
      </c>
      <c r="AD516" s="6">
        <f>ROUNDUP(IF($A516=1,AA516/Pieņēmumi!$AF$39,IF($A516=2,AA516/Pieņēmumi!$AF$40,IF($A516=3,AA516/Pieņēmumi!$AF$41,AA516/Pieņēmumi!$AF$42))),$AD$10)</f>
        <v>3</v>
      </c>
      <c r="AE516" s="6">
        <f t="shared" si="359"/>
        <v>16</v>
      </c>
      <c r="AF516" s="6" t="str">
        <f>IF(AND(AE516&gt;=0,AE516&lt;Pieņēmumi!$AF$46),0,
IF(AND(AE516&gt;= Pieņēmumi!$AF$46,AE516&lt;Pieņēmumi!$AF$47), "Mikro",
IF(AND(AE516&gt;=Pieņēmumi!$AF$47,AE516&lt;Pieņēmumi!$AF$48), "Mazs",
IF(AND(AE516&gt;=Pieņēmumi!$AF$48,AE516&lt;Pieņēmumi!$AF$49), "Vidējs","Liels"))))</f>
        <v>Vidējs</v>
      </c>
      <c r="AG516" s="9">
        <f>IF(AF516="Mikro",Pieņēmumi!$AF$31*AD516*0.5,
IF(AF516="Mazs",Pieņēmumi!$AF$31*AD516,
IF(AF516="Vidējs",Pieņēmumi!$AF$32*AD516,
IF(AF516="Liels",Pieņēmumi!$AF$34*AD516,
0))))</f>
        <v>3.1007751937984498</v>
      </c>
      <c r="AH516" s="9">
        <f>IF(AF516="Mikro",Pieņēmumi!$AF$31*AD516*0.5,0)</f>
        <v>0</v>
      </c>
      <c r="AI516">
        <v>46</v>
      </c>
      <c r="AJ516">
        <v>2</v>
      </c>
      <c r="AK516" s="2">
        <f t="shared" ref="AK516:AK533" si="389">AI516/AJ516</f>
        <v>23</v>
      </c>
      <c r="AL516" s="6">
        <f>ROUNDUP(IF($A516=1,AI516/Pieņēmumi!$AR$39,IF($A516=2,AI516/Pieņēmumi!$AR$40,IF($A516=3,AI516/Pieņēmumi!$AR$41,AI516/Pieņēmumi!$AR$42))),$AL$10)</f>
        <v>2</v>
      </c>
      <c r="AM516" s="6">
        <f t="shared" si="360"/>
        <v>23</v>
      </c>
      <c r="AN516" s="6" t="str">
        <f>IF(AND(AM516&gt;=0,AM516&lt;Pieņēmumi!$AR$46),0,
IF(AND(AM516&gt;= Pieņēmumi!$AR$46,AM516&lt;Pieņēmumi!$AR$47), "Mikro",
IF(AND(AM516&gt;=Pieņēmumi!$AR$47,AM516&lt;Pieņēmumi!$AR$48), "Mazs",
IF(AND(AM516&gt;=Pieņēmumi!$AR$48,AM516&lt;Pieņēmumi!$AR$49), "Vidējs","Liels"))))</f>
        <v>Liels</v>
      </c>
      <c r="AO516" s="9">
        <f>IF(AN516="Mikro",Pieņēmumi!$AR$31*AL516*0.5,
IF(AN516="Mazs",Pieņēmumi!$AR$31*AL516,
IF(AN516="Vidējs",Pieņēmumi!$AR$32*AL516,
IF(AN516="Liels",Pieņēmumi!$AR$34*AL516,
0))))</f>
        <v>2.7417027417027415</v>
      </c>
      <c r="AP516" s="9">
        <f>IF(AN516="Mikro",Pieņēmumi!$AR$31*AL516*0.5,0)</f>
        <v>0</v>
      </c>
      <c r="AQ516">
        <v>56</v>
      </c>
      <c r="AR516">
        <v>2</v>
      </c>
      <c r="AS516" s="2">
        <f t="shared" si="381"/>
        <v>28</v>
      </c>
      <c r="AT516" s="6">
        <f>ROUNDUP(IF($A516=1,AQ516/Pieņēmumi!$BC$39,IF($A516=2,AQ516/Pieņēmumi!$BC$40,IF($A516=3,AQ516/Pieņēmumi!$BC$41,AQ516/Pieņēmumi!$BC$42))),$AT$10)</f>
        <v>3</v>
      </c>
      <c r="AU516" s="6">
        <f t="shared" si="361"/>
        <v>18.666666666666668</v>
      </c>
      <c r="AV516" s="6" t="str">
        <f>IF(AND(AU516&gt;=0,AU516&lt;Pieņēmumi!$BC$46),0,
IF(AND(AU516&gt;= Pieņēmumi!$BC$46,AU516&lt;Pieņēmumi!$BC$47), "Mikro",
IF(AND(AU516&gt;=Pieņēmumi!$BC$47,AU516&lt;Pieņēmumi!$BC$48), "Mazs",
IF(AND(AU516&gt;=Pieņēmumi!$BC$48,AU516&lt;Pieņēmumi!$BC$49), "Vidējs","Liels"))))</f>
        <v>Vidējs</v>
      </c>
      <c r="AW516" s="9">
        <f>IF(AV516="Mikro",Pieņēmumi!$BC$31*AT516*0.5,
IF(AV516="Mazs",Pieņēmumi!$BC$31*AT516,
IF(AV516="Vidējs",Pieņēmumi!$BC$32*AT516,
IF(AV516="Liels",Pieņēmumi!$BC$34*AT516,
0))))</f>
        <v>3.4883720930232558</v>
      </c>
      <c r="AX516" s="9">
        <f>IF(AV516="Mikro",Pieņēmumi!$BC$31*AT516*0.5,0)</f>
        <v>0</v>
      </c>
      <c r="AY516">
        <v>48</v>
      </c>
      <c r="AZ516">
        <v>2</v>
      </c>
      <c r="BA516" s="2">
        <f t="shared" si="385"/>
        <v>24</v>
      </c>
      <c r="BB516" s="6">
        <f>ROUNDUP(IF($A516=1,AY516/Pieņēmumi!$BN$39,IF($A516=2,AY516/Pieņēmumi!$BN$40,IF($A516=3,AY516/Pieņēmumi!$BN$41,AY516/Pieņēmumi!$BN$42))),$BB$10)</f>
        <v>2</v>
      </c>
      <c r="BC516" s="6">
        <f t="shared" si="362"/>
        <v>24</v>
      </c>
      <c r="BD516" s="6" t="str">
        <f>IF(AND(BC516&gt;=0,BC516&lt;Pieņēmumi!$BN$46),0,
IF(AND(BC516&gt;= Pieņēmumi!$BN$46,BC516&lt;Pieņēmumi!$BN$47), "Mikro",
IF(AND(BC516&gt;=Pieņēmumi!$BN$47,BC516&lt;Pieņēmumi!$BN$48), "Mazs",
IF(AND(BC516&gt;=Pieņēmumi!$BN$48,BC516&lt;Pieņēmumi!$BN$49), "Vidējs","Liels"))))</f>
        <v>Liels</v>
      </c>
      <c r="BE516" s="9">
        <f>IF(BD516="Mikro",Pieņēmumi!$BN$31*BB516*0.5,
IF(BD516="Mazs",Pieņēmumi!$BN$31*BB516,
IF(BD516="Vidējs",Pieņēmumi!$BN$32*BB516,
IF(BD516="Liels",Pieņēmumi!$BN$34*BB516,
0))))</f>
        <v>3.1746031746031744</v>
      </c>
      <c r="BF516" s="9">
        <f>IF(BD516="Mikro",Pieņēmumi!$BN$31*BB516*0.5,0)</f>
        <v>0</v>
      </c>
      <c r="BG516">
        <v>30</v>
      </c>
      <c r="BH516">
        <v>2</v>
      </c>
      <c r="BI516" s="2">
        <f>BG516/BH516</f>
        <v>15</v>
      </c>
      <c r="BJ516" s="6">
        <f>ROUNDUP(IF($A516=1,BG516/Pieņēmumi!$BY$39,IF($A516=2,BG516/Pieņēmumi!$BY$40,IF($A516=3,BG516/Pieņēmumi!$BY$41,BG516/Pieņēmumi!$BY$42))),$BJ$10)</f>
        <v>2</v>
      </c>
      <c r="BK516" s="6">
        <f t="shared" si="363"/>
        <v>15</v>
      </c>
      <c r="BL516" s="6" t="str">
        <f>IF(AND(BK516&gt;=0,BK516&lt;Pieņēmumi!$BY$46),0,
IF(AND(BK516&gt;= Pieņēmumi!$BY$46,BK516&lt;Pieņēmumi!$BY$47), "Mikro",
IF(AND(BK516&gt;=Pieņēmumi!$BY$47,BK516&lt;Pieņēmumi!$BY$48), "Mazs",
IF(AND(BK516&gt;=Pieņēmumi!$BY$48,BK516&lt;Pieņēmumi!$BY$49), "Vidējs","Liels"))))</f>
        <v>Vidējs</v>
      </c>
      <c r="BM516" s="9">
        <f>IF(BL516="Mikro",Pieņēmumi!$BY$31*BJ516*0.5,
IF(BL516="Mazs",Pieņēmumi!$BY$31*BJ516,
IF(BL516="Vidējs",Pieņēmumi!$BY$32*BJ516,
IF(BL516="Liels",Pieņēmumi!$BY$34*BJ516,
0))))</f>
        <v>2.5839793281653747</v>
      </c>
      <c r="BN516" s="9">
        <f>IF(BL516="Mikro",Pieņēmumi!$BY$31*BJ516*0.5,0)</f>
        <v>0</v>
      </c>
      <c r="BO516">
        <v>32</v>
      </c>
      <c r="BP516">
        <v>2</v>
      </c>
      <c r="BQ516" s="2">
        <f t="shared" si="387"/>
        <v>16</v>
      </c>
      <c r="BR516" s="6">
        <f>ROUNDUP(IF($A516=1,BO516/Pieņēmumi!$CJ$39,IF($A516=2,BO516/Pieņēmumi!$CJ$40,IF($A516=3,BO516/Pieņēmumi!$CJ$41,BO516/Pieņēmumi!$CJ$42))),$BR$10)</f>
        <v>2</v>
      </c>
      <c r="BS516" s="6">
        <f t="shared" si="364"/>
        <v>16</v>
      </c>
      <c r="BT516" s="6" t="str">
        <f>IF(AND(BS516&gt;=0,BS516&lt;Pieņēmumi!$CJ$46),0,
IF(AND(BS516&gt;= Pieņēmumi!$CJ$46,BS516&lt;Pieņēmumi!$CJ$47), "Mikro",
IF(AND(BS516&gt;=Pieņēmumi!$CJ$47,BS516&lt;Pieņēmumi!$CJ$48), "Mazs",
IF(AND(BS516&gt;=Pieņēmumi!$CJ$48,BS516&lt;Pieņēmumi!$CJ$49), "Vidējs","Liels"))))</f>
        <v>Vidējs</v>
      </c>
      <c r="BU516" s="9">
        <f>IF(BT516="Mikro",Pieņēmumi!$CJ$31*BR516*0.5,
IF(BT516="Mazs",Pieņēmumi!$CJ$31*BR516,
IF(BT516="Vidējs",Pieņēmumi!$CJ$32*BR516,
IF(BT516="Liels",Pieņēmumi!$CJ$34*BR516,
0))))</f>
        <v>2.5839793281653747</v>
      </c>
      <c r="BV516" s="9">
        <f>IF(BT516="Mikro",Pieņēmumi!$CJ$31*BR516*0.5,0)</f>
        <v>0</v>
      </c>
      <c r="BW516">
        <v>0</v>
      </c>
      <c r="BX516">
        <v>0</v>
      </c>
      <c r="BY516" s="2">
        <v>0</v>
      </c>
      <c r="BZ516" s="6">
        <f>ROUNDUP(IF($A516=1,BW516/Pieņēmumi!$CU$42,IF($A516=2,BW516/Pieņēmumi!$CU$43,IF($A516=3,BW516/Pieņēmumi!$CU$44,BW516/Pieņēmumi!$CU$45))),$CH$10)</f>
        <v>0</v>
      </c>
      <c r="CA516" s="6">
        <f t="shared" si="365"/>
        <v>0</v>
      </c>
      <c r="CB516" s="6">
        <f>IF(AND(CA516&gt;=0,CA516&lt;Pieņēmumi!$CU$49),0,
IF(AND(CA516&gt;=Pieņēmumi!$CU$49,CA516&lt;Pieņēmumi!$CU$50),"Mazs",
IF(AND(CA516&gt;=Pieņēmumi!$CU$50,CA516&lt;Pieņēmumi!$CU$51),"Vidējs","Liels")))</f>
        <v>0</v>
      </c>
      <c r="CC516" s="9">
        <f>IF(CB516="Mazs",Pieņēmumi!$CU$34*BZ516,IF(CB516="Vidējs",Pieņēmumi!$CU$35*BZ516,IF(CB516="Liels",Pieņēmumi!$CU$37*BZ516,0)))</f>
        <v>0</v>
      </c>
      <c r="CD516" s="9">
        <f>IF(CB516="Mazs",(Pieņēmumi!$CU$35-Pieņēmumi!$CU$34)*BZ516,0)</f>
        <v>0</v>
      </c>
      <c r="CE516">
        <v>0</v>
      </c>
      <c r="CF516">
        <v>0</v>
      </c>
      <c r="CG516" s="2">
        <v>0</v>
      </c>
      <c r="CH516" s="6">
        <f>ROUNDUP(IF($A516=1,CE516/Pieņēmumi!$DE$42,IF($A516=2,CE516/Pieņēmumi!$DE$43,IF($A516=3,CE516/Pieņēmumi!$DE$44,CE516/Pieņēmumi!$DE$45))),$CH$10)</f>
        <v>0</v>
      </c>
      <c r="CI516" s="6">
        <f t="shared" si="366"/>
        <v>0</v>
      </c>
      <c r="CJ516" s="6">
        <f>IF(AND(CI516&gt;=0,CI516&lt;Pieņēmumi!$DE$49),0,
IF(AND(CI516&gt;=Pieņēmumi!$DE$49,CI516&lt;Pieņēmumi!$DE$50),"Mazs",
IF(AND(CI516&gt;=Pieņēmumi!$DE$50,CI516&lt;Pieņēmumi!$DE$51),"Vidējs","Liels")))</f>
        <v>0</v>
      </c>
      <c r="CK516" s="9">
        <f>IF(CJ516="Mazs",Pieņēmumi!$DE$34*CH516,IF(CJ516="Vidējs",Pieņēmumi!$DE$35*CH516,IF(CJ516="Liels",Pieņēmumi!$DE$37*CH516,0)))</f>
        <v>0</v>
      </c>
      <c r="CL516" s="9">
        <f>IF(CJ516="Mazs",(Pieņēmumi!$DE$35-Pieņēmumi!$DE$34)*CH516,0)</f>
        <v>0</v>
      </c>
      <c r="CM516">
        <v>0</v>
      </c>
      <c r="CN516">
        <v>0</v>
      </c>
      <c r="CO516" s="2">
        <v>0</v>
      </c>
      <c r="CP516" s="6">
        <f>ROUNDUP(IF($A516=1,CM516/Pieņēmumi!$DO$42,IF($A516=2,CM516/Pieņēmumi!$DO$43,IF($A516=3,CM516/Pieņēmumi!$DO$44,CM516/Pieņēmumi!$DO$45))),$CP$10)</f>
        <v>0</v>
      </c>
      <c r="CQ516" s="6">
        <f t="shared" si="367"/>
        <v>0</v>
      </c>
      <c r="CR516" s="6">
        <f>IF(AND(CQ516&gt;=0,CQ516&lt;Pieņēmumi!$DO$49),0,
IF(AND(CQ516&gt;=Pieņēmumi!$DO$49,CQ516&lt;Pieņēmumi!$DO$50),"Mazs",
IF(AND(CQ516&gt;=Pieņēmumi!$DO$50,CQ516&lt;Pieņēmumi!$DO$51),"Vidējs","Liels")))</f>
        <v>0</v>
      </c>
      <c r="CS516" s="9">
        <f>IF(CR516="Mazs",Pieņēmumi!$DO$34*CP516,IF(CR516="Vidējs",Pieņēmumi!$DO$35*CP516,IF(CR516="Liels",Pieņēmumi!$DO$37*CP516,0)))</f>
        <v>0</v>
      </c>
      <c r="CT516" s="9">
        <f>IF(CR516="Mazs",(Pieņēmumi!$DO$35-Pieņēmumi!$DO$34)*CP516,0)</f>
        <v>0</v>
      </c>
      <c r="CU516" s="6">
        <f t="shared" si="368"/>
        <v>406</v>
      </c>
      <c r="CV516" s="6">
        <f t="shared" si="369"/>
        <v>18</v>
      </c>
      <c r="CW516" s="2">
        <f t="shared" si="370"/>
        <v>22.555555555555557</v>
      </c>
      <c r="CX516" t="str">
        <f t="shared" si="371"/>
        <v>Vidējā</v>
      </c>
    </row>
    <row r="517" spans="1:102" x14ac:dyDescent="0.25">
      <c r="A517" s="5">
        <v>3</v>
      </c>
      <c r="B517" s="23">
        <v>0.13256807991879871</v>
      </c>
      <c r="C517">
        <v>12</v>
      </c>
      <c r="D517">
        <v>1</v>
      </c>
      <c r="E517" s="2">
        <f>C517/D517</f>
        <v>12</v>
      </c>
      <c r="F517" s="6">
        <f>ROUNDUP(IF($A517=1,C517/Pieņēmumi!$B$39,IF($A517=2,C517/Pieņēmumi!$B$40,IF($A517=3,C517/Pieņēmumi!$B$41,C517/Pieņēmumi!$B$42))),$F$10)</f>
        <v>1</v>
      </c>
      <c r="G517" s="6">
        <f t="shared" si="355"/>
        <v>12</v>
      </c>
      <c r="H517" s="6" t="str">
        <f>IF(AND(G517&gt;=0,G517&lt;Pieņēmumi!$B$46),0,
IF(AND(G517&gt;= Pieņēmumi!$B$46,G517&lt;Pieņēmumi!$B$47), "Mikro",
IF(AND(G517&gt;=Pieņēmumi!$B$47,G517&lt;Pieņēmumi!$B$48), "Mazs",
IF(AND(G517&gt;=Pieņēmumi!$B$48,G517&lt;Pieņēmumi!$B$49), "Vidējs","Liels"))))</f>
        <v>Vidējs</v>
      </c>
      <c r="I517" s="9">
        <f>IF(H517="Mikro",Pieņēmumi!$B$31*F517*0.5,
IF(H517="Mazs",Pieņēmumi!$B$31*F517,
IF(H517="Vidējs",Pieņēmumi!$B$32*F517,
IF(H517="Liels",Pieņēmumi!$B$34*F517,
0))))</f>
        <v>0.8074935400516795</v>
      </c>
      <c r="J517" s="9">
        <f>IF(H517="Mikro",Pieņēmumi!$B$31*F517*0.5,0)</f>
        <v>0</v>
      </c>
      <c r="K517">
        <v>11</v>
      </c>
      <c r="L517">
        <v>1</v>
      </c>
      <c r="M517" s="2">
        <f t="shared" ref="M517:M533" si="390">K517/L517</f>
        <v>11</v>
      </c>
      <c r="N517" s="6">
        <f>ROUNDUP(IF($A517=1,K517/Pieņēmumi!$L$39,IF($A517=2,K517/Pieņēmumi!$L$40,IF($A517=3,K517/Pieņēmumi!$L$41,K517/Pieņēmumi!$L$42))),$N$10)</f>
        <v>1</v>
      </c>
      <c r="O517" s="6">
        <f t="shared" si="356"/>
        <v>11</v>
      </c>
      <c r="P517" s="6" t="str">
        <f>IF(AND(O517&gt;=0,O517&lt;Pieņēmumi!$L$46),0,
IF(AND(O517&gt;= Pieņēmumi!$L$46,O517&lt;Pieņēmumi!$L$47), "Mikro",
IF(AND(O517&gt;=Pieņēmumi!$L$47,O517&lt;Pieņēmumi!$L$48), "Mazs",
IF(AND(O517&gt;=Pieņēmumi!$L$48,O517&lt;Pieņēmumi!$L$49), "Vidējs","Liels"))))</f>
        <v>Mazs</v>
      </c>
      <c r="Q517" s="9">
        <f>IF(P517="Mikro",Pieņēmumi!$L$31*N517*0.5,
IF(P517="Mazs",Pieņēmumi!$L$31*N517,
IF(P517="Vidējs",Pieņēmumi!$L$32*N517,
IF(P517="Liels",Pieņēmumi!$L$34*N517,
0))))</f>
        <v>0.7469654528478058</v>
      </c>
      <c r="R517" s="9">
        <f>IF(P517="Mikro",Pieņēmumi!$L$31*N517*0.5,0)</f>
        <v>0</v>
      </c>
      <c r="S517">
        <v>15</v>
      </c>
      <c r="T517">
        <v>1</v>
      </c>
      <c r="U517" s="2">
        <f t="shared" si="388"/>
        <v>15</v>
      </c>
      <c r="V517" s="6">
        <f>ROUNDUP(IF($A517=1,S517/Pieņēmumi!$V$39,IF($A517=2,S517/Pieņēmumi!$V$40,IF($A517=3,S517/Pieņēmumi!$V$41,S517/Pieņēmumi!$V$42))),$V$10)</f>
        <v>1</v>
      </c>
      <c r="W517" s="6">
        <f t="shared" si="357"/>
        <v>15</v>
      </c>
      <c r="X517" s="6" t="str">
        <f>IF(AND(W517&gt;=0,W517&lt;Pieņēmumi!$V$46),0,
IF(AND(W517&gt;= Pieņēmumi!$V$46,W517&lt;Pieņēmumi!$V$47), "Mikro",
IF(AND(W517&gt;=Pieņēmumi!$V$47,W517&lt;Pieņēmumi!$V$48), "Mazs",
IF(AND(W517&gt;=Pieņēmumi!$V$48,W517&lt;Pieņēmumi!$V$49), "Vidējs","Liels"))))</f>
        <v>Vidējs</v>
      </c>
      <c r="Y517" s="9">
        <f>IF(X517="Mikro",Pieņēmumi!$V$31*V517*0.5,
IF(X517="Mazs",Pieņēmumi!$V$31*V517,
IF(X517="Vidējs",Pieņēmumi!$V$32*V517,
IF(X517="Liels",Pieņēmumi!$V$34*V517,
0))))</f>
        <v>0.87209302325581406</v>
      </c>
      <c r="Z517" s="9">
        <f>IF(X517="Mikro",Pieņēmumi!$V$31*V517*0.5,0)</f>
        <v>0</v>
      </c>
      <c r="AA517">
        <v>7</v>
      </c>
      <c r="AB517">
        <v>1</v>
      </c>
      <c r="AC517" s="2">
        <f t="shared" si="378"/>
        <v>7</v>
      </c>
      <c r="AD517" s="6">
        <f>ROUNDUP(IF($A517=1,AA517/Pieņēmumi!$AF$39,IF($A517=2,AA517/Pieņēmumi!$AF$40,IF($A517=3,AA517/Pieņēmumi!$AF$41,AA517/Pieņēmumi!$AF$42))),$AD$10)</f>
        <v>1</v>
      </c>
      <c r="AE517" s="6">
        <f t="shared" si="359"/>
        <v>7</v>
      </c>
      <c r="AF517" s="6" t="str">
        <f>IF(AND(AE517&gt;=0,AE517&lt;Pieņēmumi!$AF$46),0,
IF(AND(AE517&gt;= Pieņēmumi!$AF$46,AE517&lt;Pieņēmumi!$AF$47), "Mikro",
IF(AND(AE517&gt;=Pieņēmumi!$AF$47,AE517&lt;Pieņēmumi!$AF$48), "Mazs",
IF(AND(AE517&gt;=Pieņēmumi!$AF$48,AE517&lt;Pieņēmumi!$AF$49), "Vidējs","Liels"))))</f>
        <v>Mikro</v>
      </c>
      <c r="AG517" s="9">
        <f>IF(AF517="Mikro",Pieņēmumi!$AF$31*AD517*0.5,
IF(AF517="Mazs",Pieņēmumi!$AF$31*AD517,
IF(AF517="Vidējs",Pieņēmumi!$AF$32*AD517,
IF(AF517="Liels",Pieņēmumi!$AF$34*AD517,
0))))</f>
        <v>0.42016806722689076</v>
      </c>
      <c r="AH517" s="9">
        <f>IF(AF517="Mikro",Pieņēmumi!$AF$31*AD517*0.5,0)</f>
        <v>0.42016806722689076</v>
      </c>
      <c r="AI517">
        <v>13</v>
      </c>
      <c r="AJ517">
        <v>1</v>
      </c>
      <c r="AK517" s="2">
        <f t="shared" si="389"/>
        <v>13</v>
      </c>
      <c r="AL517" s="6">
        <f>ROUNDUP(IF($A517=1,AI517/Pieņēmumi!$AR$39,IF($A517=2,AI517/Pieņēmumi!$AR$40,IF($A517=3,AI517/Pieņēmumi!$AR$41,AI517/Pieņēmumi!$AR$42))),$AL$10)</f>
        <v>1</v>
      </c>
      <c r="AM517" s="6">
        <f t="shared" si="360"/>
        <v>13</v>
      </c>
      <c r="AN517" s="6" t="str">
        <f>IF(AND(AM517&gt;=0,AM517&lt;Pieņēmumi!$AR$46),0,
IF(AND(AM517&gt;= Pieņēmumi!$AR$46,AM517&lt;Pieņēmumi!$AR$47), "Mikro",
IF(AND(AM517&gt;=Pieņēmumi!$AR$47,AM517&lt;Pieņēmumi!$AR$48), "Mazs",
IF(AND(AM517&gt;=Pieņēmumi!$AR$48,AM517&lt;Pieņēmumi!$AR$49), "Vidējs","Liels"))))</f>
        <v>Vidējs</v>
      </c>
      <c r="AO517" s="9">
        <f>IF(AN517="Mikro",Pieņēmumi!$AR$31*AL517*0.5,
IF(AN517="Mazs",Pieņēmumi!$AR$31*AL517,
IF(AN517="Vidējs",Pieņēmumi!$AR$32*AL517,
IF(AN517="Liels",Pieņēmumi!$AR$34*AL517,
0))))</f>
        <v>1.0981912144702843</v>
      </c>
      <c r="AP517" s="9">
        <f>IF(AN517="Mikro",Pieņēmumi!$AR$31*AL517*0.5,0)</f>
        <v>0</v>
      </c>
      <c r="AQ517">
        <v>11</v>
      </c>
      <c r="AR517">
        <v>1</v>
      </c>
      <c r="AS517" s="2">
        <f t="shared" ref="AS517:AS533" si="391">AQ517/AR517</f>
        <v>11</v>
      </c>
      <c r="AT517" s="6">
        <f>ROUNDUP(IF($A517=1,AQ517/Pieņēmumi!$BC$39,IF($A517=2,AQ517/Pieņēmumi!$BC$40,IF($A517=3,AQ517/Pieņēmumi!$BC$41,AQ517/Pieņēmumi!$BC$42))),$AT$10)</f>
        <v>1</v>
      </c>
      <c r="AU517" s="6">
        <f t="shared" si="361"/>
        <v>11</v>
      </c>
      <c r="AV517" s="6" t="str">
        <f>IF(AND(AU517&gt;=0,AU517&lt;Pieņēmumi!$BC$46),0,
IF(AND(AU517&gt;= Pieņēmumi!$BC$46,AU517&lt;Pieņēmumi!$BC$47), "Mikro",
IF(AND(AU517&gt;=Pieņēmumi!$BC$47,AU517&lt;Pieņēmumi!$BC$48), "Mazs",
IF(AND(AU517&gt;=Pieņēmumi!$BC$48,AU517&lt;Pieņēmumi!$BC$49), "Vidējs","Liels"))))</f>
        <v>Mazs</v>
      </c>
      <c r="AW517" s="9">
        <f>IF(AV517="Mikro",Pieņēmumi!$BC$31*AT517*0.5,
IF(AV517="Mazs",Pieņēmumi!$BC$31*AT517,
IF(AV517="Vidējs",Pieņēmumi!$BC$32*AT517,
IF(AV517="Liels",Pieņēmumi!$BC$34*AT517,
0))))</f>
        <v>0.96483037659508253</v>
      </c>
      <c r="AX517" s="9">
        <f>IF(AV517="Mikro",Pieņēmumi!$BC$31*AT517*0.5,0)</f>
        <v>0</v>
      </c>
      <c r="AY517">
        <v>0</v>
      </c>
      <c r="AZ517">
        <v>0</v>
      </c>
      <c r="BA517" s="2">
        <v>0</v>
      </c>
      <c r="BB517" s="6">
        <f>ROUNDUP(IF($A517=1,AY517/Pieņēmumi!$BN$39,IF($A517=2,AY517/Pieņēmumi!$BN$40,IF($A517=3,AY517/Pieņēmumi!$BN$41,AY517/Pieņēmumi!$BN$42))),$BB$10)</f>
        <v>0</v>
      </c>
      <c r="BC517" s="6">
        <f t="shared" si="362"/>
        <v>0</v>
      </c>
      <c r="BD517" s="6">
        <f>IF(AND(BC517&gt;=0,BC517&lt;Pieņēmumi!$BN$46),0,
IF(AND(BC517&gt;= Pieņēmumi!$BN$46,BC517&lt;Pieņēmumi!$BN$47), "Mikro",
IF(AND(BC517&gt;=Pieņēmumi!$BN$47,BC517&lt;Pieņēmumi!$BN$48), "Mazs",
IF(AND(BC517&gt;=Pieņēmumi!$BN$48,BC517&lt;Pieņēmumi!$BN$49), "Vidējs","Liels"))))</f>
        <v>0</v>
      </c>
      <c r="BE517" s="9">
        <f>IF(BD517="Mikro",Pieņēmumi!$BN$31*BB517*0.5,
IF(BD517="Mazs",Pieņēmumi!$BN$31*BB517,
IF(BD517="Vidējs",Pieņēmumi!$BN$32*BB517,
IF(BD517="Liels",Pieņēmumi!$BN$34*BB517,
0))))</f>
        <v>0</v>
      </c>
      <c r="BF517" s="9">
        <f>IF(BD517="Mikro",Pieņēmumi!$BN$31*BB517*0.5,0)</f>
        <v>0</v>
      </c>
      <c r="BG517">
        <v>0</v>
      </c>
      <c r="BH517">
        <v>0</v>
      </c>
      <c r="BI517" s="2">
        <v>0</v>
      </c>
      <c r="BJ517" s="6">
        <f>ROUNDUP(IF($A517=1,BG517/Pieņēmumi!$BY$39,IF($A517=2,BG517/Pieņēmumi!$BY$40,IF($A517=3,BG517/Pieņēmumi!$BY$41,BG517/Pieņēmumi!$BY$42))),$BJ$10)</f>
        <v>0</v>
      </c>
      <c r="BK517" s="6">
        <f t="shared" si="363"/>
        <v>0</v>
      </c>
      <c r="BL517" s="6">
        <f>IF(AND(BK517&gt;=0,BK517&lt;Pieņēmumi!$BY$46),0,
IF(AND(BK517&gt;= Pieņēmumi!$BY$46,BK517&lt;Pieņēmumi!$BY$47), "Mikro",
IF(AND(BK517&gt;=Pieņēmumi!$BY$47,BK517&lt;Pieņēmumi!$BY$48), "Mazs",
IF(AND(BK517&gt;=Pieņēmumi!$BY$48,BK517&lt;Pieņēmumi!$BY$49), "Vidējs","Liels"))))</f>
        <v>0</v>
      </c>
      <c r="BM517" s="9">
        <f>IF(BL517="Mikro",Pieņēmumi!$BY$31*BJ517*0.5,
IF(BL517="Mazs",Pieņēmumi!$BY$31*BJ517,
IF(BL517="Vidējs",Pieņēmumi!$BY$32*BJ517,
IF(BL517="Liels",Pieņēmumi!$BY$34*BJ517,
0))))</f>
        <v>0</v>
      </c>
      <c r="BN517" s="9">
        <f>IF(BL517="Mikro",Pieņēmumi!$BY$31*BJ517*0.5,0)</f>
        <v>0</v>
      </c>
      <c r="BO517">
        <v>0</v>
      </c>
      <c r="BP517">
        <v>0</v>
      </c>
      <c r="BQ517" s="2">
        <v>0</v>
      </c>
      <c r="BR517" s="6">
        <f>ROUNDUP(IF($A517=1,BO517/Pieņēmumi!$CJ$39,IF($A517=2,BO517/Pieņēmumi!$CJ$40,IF($A517=3,BO517/Pieņēmumi!$CJ$41,BO517/Pieņēmumi!$CJ$42))),$BR$10)</f>
        <v>0</v>
      </c>
      <c r="BS517" s="6">
        <f t="shared" si="364"/>
        <v>0</v>
      </c>
      <c r="BT517" s="6">
        <f>IF(AND(BS517&gt;=0,BS517&lt;Pieņēmumi!$CJ$46),0,
IF(AND(BS517&gt;= Pieņēmumi!$CJ$46,BS517&lt;Pieņēmumi!$CJ$47), "Mikro",
IF(AND(BS517&gt;=Pieņēmumi!$CJ$47,BS517&lt;Pieņēmumi!$CJ$48), "Mazs",
IF(AND(BS517&gt;=Pieņēmumi!$CJ$48,BS517&lt;Pieņēmumi!$CJ$49), "Vidējs","Liels"))))</f>
        <v>0</v>
      </c>
      <c r="BU517" s="9">
        <f>IF(BT517="Mikro",Pieņēmumi!$CJ$31*BR517*0.5,
IF(BT517="Mazs",Pieņēmumi!$CJ$31*BR517,
IF(BT517="Vidējs",Pieņēmumi!$CJ$32*BR517,
IF(BT517="Liels",Pieņēmumi!$CJ$34*BR517,
0))))</f>
        <v>0</v>
      </c>
      <c r="BV517" s="9">
        <f>IF(BT517="Mikro",Pieņēmumi!$CJ$31*BR517*0.5,0)</f>
        <v>0</v>
      </c>
      <c r="BW517">
        <v>0</v>
      </c>
      <c r="BX517">
        <v>0</v>
      </c>
      <c r="BY517" s="2">
        <v>0</v>
      </c>
      <c r="BZ517" s="6">
        <f>ROUNDUP(IF($A517=1,BW517/Pieņēmumi!$CU$42,IF($A517=2,BW517/Pieņēmumi!$CU$43,IF($A517=3,BW517/Pieņēmumi!$CU$44,BW517/Pieņēmumi!$CU$45))),$CH$10)</f>
        <v>0</v>
      </c>
      <c r="CA517" s="6">
        <f t="shared" si="365"/>
        <v>0</v>
      </c>
      <c r="CB517" s="6">
        <f>IF(AND(CA517&gt;=0,CA517&lt;Pieņēmumi!$CU$49),0,
IF(AND(CA517&gt;=Pieņēmumi!$CU$49,CA517&lt;Pieņēmumi!$CU$50),"Mazs",
IF(AND(CA517&gt;=Pieņēmumi!$CU$50,CA517&lt;Pieņēmumi!$CU$51),"Vidējs","Liels")))</f>
        <v>0</v>
      </c>
      <c r="CC517" s="9">
        <f>IF(CB517="Mazs",Pieņēmumi!$CU$34*BZ517,IF(CB517="Vidējs",Pieņēmumi!$CU$35*BZ517,IF(CB517="Liels",Pieņēmumi!$CU$37*BZ517,0)))</f>
        <v>0</v>
      </c>
      <c r="CD517" s="9">
        <f>IF(CB517="Mazs",(Pieņēmumi!$CU$35-Pieņēmumi!$CU$34)*BZ517,0)</f>
        <v>0</v>
      </c>
      <c r="CE517">
        <v>0</v>
      </c>
      <c r="CF517">
        <v>0</v>
      </c>
      <c r="CG517" s="2">
        <v>0</v>
      </c>
      <c r="CH517" s="6">
        <f>ROUNDUP(IF($A517=1,CE517/Pieņēmumi!$DE$42,IF($A517=2,CE517/Pieņēmumi!$DE$43,IF($A517=3,CE517/Pieņēmumi!$DE$44,CE517/Pieņēmumi!$DE$45))),$CH$10)</f>
        <v>0</v>
      </c>
      <c r="CI517" s="6">
        <f t="shared" si="366"/>
        <v>0</v>
      </c>
      <c r="CJ517" s="6">
        <f>IF(AND(CI517&gt;=0,CI517&lt;Pieņēmumi!$DE$49),0,
IF(AND(CI517&gt;=Pieņēmumi!$DE$49,CI517&lt;Pieņēmumi!$DE$50),"Mazs",
IF(AND(CI517&gt;=Pieņēmumi!$DE$50,CI517&lt;Pieņēmumi!$DE$51),"Vidējs","Liels")))</f>
        <v>0</v>
      </c>
      <c r="CK517" s="9">
        <f>IF(CJ517="Mazs",Pieņēmumi!$DE$34*CH517,IF(CJ517="Vidējs",Pieņēmumi!$DE$35*CH517,IF(CJ517="Liels",Pieņēmumi!$DE$37*CH517,0)))</f>
        <v>0</v>
      </c>
      <c r="CL517" s="9">
        <f>IF(CJ517="Mazs",(Pieņēmumi!$DE$35-Pieņēmumi!$DE$34)*CH517,0)</f>
        <v>0</v>
      </c>
      <c r="CM517">
        <v>0</v>
      </c>
      <c r="CN517">
        <v>0</v>
      </c>
      <c r="CO517" s="2">
        <v>0</v>
      </c>
      <c r="CP517" s="6">
        <f>ROUNDUP(IF($A517=1,CM517/Pieņēmumi!$DO$42,IF($A517=2,CM517/Pieņēmumi!$DO$43,IF($A517=3,CM517/Pieņēmumi!$DO$44,CM517/Pieņēmumi!$DO$45))),$CP$10)</f>
        <v>0</v>
      </c>
      <c r="CQ517" s="6">
        <f t="shared" si="367"/>
        <v>0</v>
      </c>
      <c r="CR517" s="6">
        <f>IF(AND(CQ517&gt;=0,CQ517&lt;Pieņēmumi!$DO$49),0,
IF(AND(CQ517&gt;=Pieņēmumi!$DO$49,CQ517&lt;Pieņēmumi!$DO$50),"Mazs",
IF(AND(CQ517&gt;=Pieņēmumi!$DO$50,CQ517&lt;Pieņēmumi!$DO$51),"Vidējs","Liels")))</f>
        <v>0</v>
      </c>
      <c r="CS517" s="9">
        <f>IF(CR517="Mazs",Pieņēmumi!$DO$34*CP517,IF(CR517="Vidējs",Pieņēmumi!$DO$35*CP517,IF(CR517="Liels",Pieņēmumi!$DO$37*CP517,0)))</f>
        <v>0</v>
      </c>
      <c r="CT517" s="9">
        <f>IF(CR517="Mazs",(Pieņēmumi!$DO$35-Pieņēmumi!$DO$34)*CP517,0)</f>
        <v>0</v>
      </c>
      <c r="CU517" s="6">
        <f t="shared" si="368"/>
        <v>69</v>
      </c>
      <c r="CV517" s="6">
        <f t="shared" si="369"/>
        <v>6</v>
      </c>
      <c r="CW517" s="2">
        <f t="shared" si="370"/>
        <v>11.5</v>
      </c>
      <c r="CX517" t="str">
        <f t="shared" si="371"/>
        <v>Mazā</v>
      </c>
    </row>
    <row r="518" spans="1:102" x14ac:dyDescent="0.25">
      <c r="A518" s="5">
        <v>3</v>
      </c>
      <c r="B518" s="23">
        <v>0.13181601811584165</v>
      </c>
      <c r="C518">
        <v>7</v>
      </c>
      <c r="D518">
        <v>1</v>
      </c>
      <c r="E518" s="2">
        <f>C518/D518</f>
        <v>7</v>
      </c>
      <c r="F518" s="6">
        <f>ROUNDUP(IF($A518=1,C518/Pieņēmumi!$B$39,IF($A518=2,C518/Pieņēmumi!$B$40,IF($A518=3,C518/Pieņēmumi!$B$41,C518/Pieņēmumi!$B$42))),$F$10)</f>
        <v>1</v>
      </c>
      <c r="G518" s="6">
        <f t="shared" si="355"/>
        <v>7</v>
      </c>
      <c r="H518" s="6" t="str">
        <f>IF(AND(G518&gt;=0,G518&lt;Pieņēmumi!$B$46),0,
IF(AND(G518&gt;= Pieņēmumi!$B$46,G518&lt;Pieņēmumi!$B$47), "Mikro",
IF(AND(G518&gt;=Pieņēmumi!$B$47,G518&lt;Pieņēmumi!$B$48), "Mazs",
IF(AND(G518&gt;=Pieņēmumi!$B$48,G518&lt;Pieņēmumi!$B$49), "Vidējs","Liels"))))</f>
        <v>Mikro</v>
      </c>
      <c r="I518" s="9">
        <f>IF(H518="Mikro",Pieņēmumi!$B$31*F518*0.5,
IF(H518="Mazs",Pieņēmumi!$B$31*F518,
IF(H518="Vidējs",Pieņēmumi!$B$32*F518,
IF(H518="Liels",Pieņēmumi!$B$34*F518,
0))))</f>
        <v>0.35792094615624032</v>
      </c>
      <c r="J518" s="9">
        <f>IF(H518="Mikro",Pieņēmumi!$B$31*F518*0.5,0)</f>
        <v>0.35792094615624032</v>
      </c>
      <c r="K518">
        <v>3</v>
      </c>
      <c r="L518">
        <v>1</v>
      </c>
      <c r="M518" s="2">
        <f t="shared" si="390"/>
        <v>3</v>
      </c>
      <c r="N518" s="6">
        <f>ROUNDUP(IF($A518=1,K518/Pieņēmumi!$L$39,IF($A518=2,K518/Pieņēmumi!$L$40,IF($A518=3,K518/Pieņēmumi!$L$41,K518/Pieņēmumi!$L$42))),$N$10)</f>
        <v>1</v>
      </c>
      <c r="O518" s="6">
        <f t="shared" si="356"/>
        <v>3</v>
      </c>
      <c r="P518" s="6" t="str">
        <f>IF(AND(O518&gt;=0,O518&lt;Pieņēmumi!$L$46),0,
IF(AND(O518&gt;= Pieņēmumi!$L$46,O518&lt;Pieņēmumi!$L$47), "Mikro",
IF(AND(O518&gt;=Pieņēmumi!$L$47,O518&lt;Pieņēmumi!$L$48), "Mazs",
IF(AND(O518&gt;=Pieņēmumi!$L$48,O518&lt;Pieņēmumi!$L$49), "Vidējs","Liels"))))</f>
        <v>Mikro</v>
      </c>
      <c r="Q518" s="9">
        <f>IF(P518="Mikro",Pieņēmumi!$L$31*N518*0.5,
IF(P518="Mazs",Pieņēmumi!$L$31*N518,
IF(P518="Vidējs",Pieņēmumi!$L$32*N518,
IF(P518="Liels",Pieņēmumi!$L$34*N518,
0))))</f>
        <v>0.3734827264239029</v>
      </c>
      <c r="R518" s="9">
        <f>IF(P518="Mikro",Pieņēmumi!$L$31*N518*0.5,0)</f>
        <v>0.3734827264239029</v>
      </c>
      <c r="S518">
        <v>2</v>
      </c>
      <c r="T518">
        <v>1</v>
      </c>
      <c r="U518" s="2">
        <f t="shared" si="388"/>
        <v>2</v>
      </c>
      <c r="V518" s="6">
        <f>ROUNDUP(IF($A518=1,S518/Pieņēmumi!$V$39,IF($A518=2,S518/Pieņēmumi!$V$40,IF($A518=3,S518/Pieņēmumi!$V$41,S518/Pieņēmumi!$V$42))),$V$10)</f>
        <v>1</v>
      </c>
      <c r="W518" s="6">
        <f t="shared" si="357"/>
        <v>2</v>
      </c>
      <c r="X518" s="6" t="str">
        <f>IF(AND(W518&gt;=0,W518&lt;Pieņēmumi!$V$46),0,
IF(AND(W518&gt;= Pieņēmumi!$V$46,W518&lt;Pieņēmumi!$V$47), "Mikro",
IF(AND(W518&gt;=Pieņēmumi!$V$47,W518&lt;Pieņēmumi!$V$48), "Mazs",
IF(AND(W518&gt;=Pieņēmumi!$V$48,W518&lt;Pieņēmumi!$V$49), "Vidējs","Liels"))))</f>
        <v>Mikro</v>
      </c>
      <c r="Y518" s="9">
        <f>IF(X518="Mikro",Pieņēmumi!$V$31*V518*0.5,
IF(X518="Mazs",Pieņēmumi!$V$31*V518,
IF(X518="Vidējs",Pieņēmumi!$V$32*V518,
IF(X518="Liels",Pieņēmumi!$V$34*V518,
0))))</f>
        <v>0.38904450669156554</v>
      </c>
      <c r="Z518" s="9">
        <f>IF(X518="Mikro",Pieņēmumi!$V$31*V518*0.5,0)</f>
        <v>0.38904450669156554</v>
      </c>
      <c r="AA518">
        <v>5</v>
      </c>
      <c r="AB518">
        <v>1</v>
      </c>
      <c r="AC518" s="2">
        <f t="shared" si="378"/>
        <v>5</v>
      </c>
      <c r="AD518" s="6">
        <f>ROUNDUP(IF($A518=1,AA518/Pieņēmumi!$AF$39,IF($A518=2,AA518/Pieņēmumi!$AF$40,IF($A518=3,AA518/Pieņēmumi!$AF$41,AA518/Pieņēmumi!$AF$42))),$AD$10)</f>
        <v>1</v>
      </c>
      <c r="AE518" s="6">
        <f t="shared" si="359"/>
        <v>5</v>
      </c>
      <c r="AF518" s="6" t="str">
        <f>IF(AND(AE518&gt;=0,AE518&lt;Pieņēmumi!$AF$46),0,
IF(AND(AE518&gt;= Pieņēmumi!$AF$46,AE518&lt;Pieņēmumi!$AF$47), "Mikro",
IF(AND(AE518&gt;=Pieņēmumi!$AF$47,AE518&lt;Pieņēmumi!$AF$48), "Mazs",
IF(AND(AE518&gt;=Pieņēmumi!$AF$48,AE518&lt;Pieņēmumi!$AF$49), "Vidējs","Liels"))))</f>
        <v>Mikro</v>
      </c>
      <c r="AG518" s="9">
        <f>IF(AF518="Mikro",Pieņēmumi!$AF$31*AD518*0.5,
IF(AF518="Mazs",Pieņēmumi!$AF$31*AD518,
IF(AF518="Vidējs",Pieņēmumi!$AF$32*AD518,
IF(AF518="Liels",Pieņēmumi!$AF$34*AD518,
0))))</f>
        <v>0.42016806722689076</v>
      </c>
      <c r="AH518" s="9">
        <f>IF(AF518="Mikro",Pieņēmumi!$AF$31*AD518*0.5,0)</f>
        <v>0.42016806722689076</v>
      </c>
      <c r="AI518">
        <v>8</v>
      </c>
      <c r="AJ518">
        <v>1</v>
      </c>
      <c r="AK518" s="2">
        <f t="shared" si="389"/>
        <v>8</v>
      </c>
      <c r="AL518" s="6">
        <f>ROUNDUP(IF($A518=1,AI518/Pieņēmumi!$AR$39,IF($A518=2,AI518/Pieņēmumi!$AR$40,IF($A518=3,AI518/Pieņēmumi!$AR$41,AI518/Pieņēmumi!$AR$42))),$AL$10)</f>
        <v>1</v>
      </c>
      <c r="AM518" s="6">
        <f t="shared" si="360"/>
        <v>8</v>
      </c>
      <c r="AN518" s="6" t="str">
        <f>IF(AND(AM518&gt;=0,AM518&lt;Pieņēmumi!$AR$46),0,
IF(AND(AM518&gt;= Pieņēmumi!$AR$46,AM518&lt;Pieņēmumi!$AR$47), "Mikro",
IF(AND(AM518&gt;=Pieņēmumi!$AR$47,AM518&lt;Pieņēmumi!$AR$48), "Mazs",
IF(AND(AM518&gt;=Pieņēmumi!$AR$48,AM518&lt;Pieņēmumi!$AR$49), "Vidējs","Liels"))))</f>
        <v>Mazs</v>
      </c>
      <c r="AO518" s="9">
        <f>IF(AN518="Mikro",Pieņēmumi!$AR$31*AL518*0.5,
IF(AN518="Mazs",Pieņēmumi!$AR$31*AL518,
IF(AN518="Vidējs",Pieņēmumi!$AR$32*AL518,
IF(AN518="Liels",Pieņēmumi!$AR$34*AL518,
0))))</f>
        <v>0.90258325552443208</v>
      </c>
      <c r="AP518" s="9">
        <f>IF(AN518="Mikro",Pieņēmumi!$AR$31*AL518*0.5,0)</f>
        <v>0</v>
      </c>
      <c r="AQ518">
        <v>6</v>
      </c>
      <c r="AR518">
        <v>1</v>
      </c>
      <c r="AS518" s="2">
        <f t="shared" si="391"/>
        <v>6</v>
      </c>
      <c r="AT518" s="6">
        <f>ROUNDUP(IF($A518=1,AQ518/Pieņēmumi!$BC$39,IF($A518=2,AQ518/Pieņēmumi!$BC$40,IF($A518=3,AQ518/Pieņēmumi!$BC$41,AQ518/Pieņēmumi!$BC$42))),$AT$10)</f>
        <v>1</v>
      </c>
      <c r="AU518" s="6">
        <f t="shared" si="361"/>
        <v>6</v>
      </c>
      <c r="AV518" s="6" t="str">
        <f>IF(AND(AU518&gt;=0,AU518&lt;Pieņēmumi!$BC$46),0,
IF(AND(AU518&gt;= Pieņēmumi!$BC$46,AU518&lt;Pieņēmumi!$BC$47), "Mikro",
IF(AND(AU518&gt;=Pieņēmumi!$BC$47,AU518&lt;Pieņēmumi!$BC$48), "Mazs",
IF(AND(AU518&gt;=Pieņēmumi!$BC$48,AU518&lt;Pieņēmumi!$BC$49), "Vidējs","Liels"))))</f>
        <v>Mikro</v>
      </c>
      <c r="AW518" s="9">
        <f>IF(AV518="Mikro",Pieņēmumi!$BC$31*AT518*0.5,
IF(AV518="Mazs",Pieņēmumi!$BC$31*AT518,
IF(AV518="Vidējs",Pieņēmumi!$BC$32*AT518,
IF(AV518="Liels",Pieņēmumi!$BC$34*AT518,
0))))</f>
        <v>0.48241518829754126</v>
      </c>
      <c r="AX518" s="9">
        <f>IF(AV518="Mikro",Pieņēmumi!$BC$31*AT518*0.5,0)</f>
        <v>0.48241518829754126</v>
      </c>
      <c r="AY518">
        <v>4</v>
      </c>
      <c r="AZ518">
        <v>1</v>
      </c>
      <c r="BA518" s="2">
        <f>AY518/AZ518</f>
        <v>4</v>
      </c>
      <c r="BB518" s="6">
        <f>ROUNDUP(IF($A518=1,AY518/Pieņēmumi!$BN$39,IF($A518=2,AY518/Pieņēmumi!$BN$40,IF($A518=3,AY518/Pieņēmumi!$BN$41,AY518/Pieņēmumi!$BN$42))),$BB$10)</f>
        <v>1</v>
      </c>
      <c r="BC518" s="6">
        <f t="shared" si="362"/>
        <v>4</v>
      </c>
      <c r="BD518" s="6" t="str">
        <f>IF(AND(BC518&gt;=0,BC518&lt;Pieņēmumi!$BN$46),0,
IF(AND(BC518&gt;= Pieņēmumi!$BN$46,BC518&lt;Pieņēmumi!$BN$47), "Mikro",
IF(AND(BC518&gt;=Pieņēmumi!$BN$47,BC518&lt;Pieņēmumi!$BN$48), "Mazs",
IF(AND(BC518&gt;=Pieņēmumi!$BN$48,BC518&lt;Pieņēmumi!$BN$49), "Vidējs","Liels"))))</f>
        <v>Mikro</v>
      </c>
      <c r="BE518" s="9">
        <f>IF(BD518="Mikro",Pieņēmumi!$BN$31*BB518*0.5,
IF(BD518="Mazs",Pieņēmumi!$BN$31*BB518,
IF(BD518="Vidējs",Pieņēmumi!$BN$32*BB518,
IF(BD518="Liels",Pieņēmumi!$BN$34*BB518,
0))))</f>
        <v>0.51353874883286654</v>
      </c>
      <c r="BF518" s="9">
        <f>IF(BD518="Mikro",Pieņēmumi!$BN$31*BB518*0.5,0)</f>
        <v>0.51353874883286654</v>
      </c>
      <c r="BG518">
        <v>8</v>
      </c>
      <c r="BH518">
        <v>1</v>
      </c>
      <c r="BI518" s="2">
        <f>BG518/BH518</f>
        <v>8</v>
      </c>
      <c r="BJ518" s="6">
        <f>ROUNDUP(IF($A518=1,BG518/Pieņēmumi!$BY$39,IF($A518=2,BG518/Pieņēmumi!$BY$40,IF($A518=3,BG518/Pieņēmumi!$BY$41,BG518/Pieņēmumi!$BY$42))),$BJ$10)</f>
        <v>1</v>
      </c>
      <c r="BK518" s="6">
        <f t="shared" si="363"/>
        <v>8</v>
      </c>
      <c r="BL518" s="6" t="str">
        <f>IF(AND(BK518&gt;=0,BK518&lt;Pieņēmumi!$BY$46),0,
IF(AND(BK518&gt;= Pieņēmumi!$BY$46,BK518&lt;Pieņēmumi!$BY$47), "Mikro",
IF(AND(BK518&gt;=Pieņēmumi!$BY$47,BK518&lt;Pieņēmumi!$BY$48), "Mazs",
IF(AND(BK518&gt;=Pieņēmumi!$BY$48,BK518&lt;Pieņēmumi!$BY$49), "Vidējs","Liels"))))</f>
        <v>Mazs</v>
      </c>
      <c r="BM518" s="9">
        <f>IF(BL518="Mikro",Pieņēmumi!$BY$31*BJ518*0.5,
IF(BL518="Mazs",Pieņēmumi!$BY$31*BJ518,
IF(BL518="Vidējs",Pieņēmumi!$BY$32*BJ518,
IF(BL518="Liels",Pieņēmumi!$BY$34*BJ518,
0))))</f>
        <v>1.0893246187363834</v>
      </c>
      <c r="BN518" s="9">
        <f>IF(BL518="Mikro",Pieņēmumi!$BY$31*BJ518*0.5,0)</f>
        <v>0</v>
      </c>
      <c r="BO518">
        <v>12</v>
      </c>
      <c r="BP518">
        <v>1</v>
      </c>
      <c r="BQ518" s="2">
        <f>BO518/BP518</f>
        <v>12</v>
      </c>
      <c r="BR518" s="6">
        <f>ROUNDUP(IF($A518=1,BO518/Pieņēmumi!$CJ$39,IF($A518=2,BO518/Pieņēmumi!$CJ$40,IF($A518=3,BO518/Pieņēmumi!$CJ$41,BO518/Pieņēmumi!$CJ$42))),$BR$10)</f>
        <v>1</v>
      </c>
      <c r="BS518" s="6">
        <f t="shared" si="364"/>
        <v>12</v>
      </c>
      <c r="BT518" s="6" t="str">
        <f>IF(AND(BS518&gt;=0,BS518&lt;Pieņēmumi!$CJ$46),0,
IF(AND(BS518&gt;= Pieņēmumi!$CJ$46,BS518&lt;Pieņēmumi!$CJ$47), "Mikro",
IF(AND(BS518&gt;=Pieņēmumi!$CJ$47,BS518&lt;Pieņēmumi!$CJ$48), "Mazs",
IF(AND(BS518&gt;=Pieņēmumi!$CJ$48,BS518&lt;Pieņēmumi!$CJ$49), "Vidējs","Liels"))))</f>
        <v>Vidējs</v>
      </c>
      <c r="BU518" s="9">
        <f>IF(BT518="Mikro",Pieņēmumi!$CJ$31*BR518*0.5,
IF(BT518="Mazs",Pieņēmumi!$CJ$31*BR518,
IF(BT518="Vidējs",Pieņēmumi!$CJ$32*BR518,
IF(BT518="Liels",Pieņēmumi!$CJ$34*BR518,
0))))</f>
        <v>1.2919896640826873</v>
      </c>
      <c r="BV518" s="9">
        <f>IF(BT518="Mikro",Pieņēmumi!$CJ$31*BR518*0.5,0)</f>
        <v>0</v>
      </c>
      <c r="BW518">
        <v>0</v>
      </c>
      <c r="BX518">
        <v>0</v>
      </c>
      <c r="BY518" s="2">
        <v>0</v>
      </c>
      <c r="BZ518" s="6">
        <f>ROUNDUP(IF($A518=1,BW518/Pieņēmumi!$CU$42,IF($A518=2,BW518/Pieņēmumi!$CU$43,IF($A518=3,BW518/Pieņēmumi!$CU$44,BW518/Pieņēmumi!$CU$45))),$CH$10)</f>
        <v>0</v>
      </c>
      <c r="CA518" s="6">
        <f t="shared" si="365"/>
        <v>0</v>
      </c>
      <c r="CB518" s="6">
        <f>IF(AND(CA518&gt;=0,CA518&lt;Pieņēmumi!$CU$49),0,
IF(AND(CA518&gt;=Pieņēmumi!$CU$49,CA518&lt;Pieņēmumi!$CU$50),"Mazs",
IF(AND(CA518&gt;=Pieņēmumi!$CU$50,CA518&lt;Pieņēmumi!$CU$51),"Vidējs","Liels")))</f>
        <v>0</v>
      </c>
      <c r="CC518" s="9">
        <f>IF(CB518="Mazs",Pieņēmumi!$CU$34*BZ518,IF(CB518="Vidējs",Pieņēmumi!$CU$35*BZ518,IF(CB518="Liels",Pieņēmumi!$CU$37*BZ518,0)))</f>
        <v>0</v>
      </c>
      <c r="CD518" s="9">
        <f>IF(CB518="Mazs",(Pieņēmumi!$CU$35-Pieņēmumi!$CU$34)*BZ518,0)</f>
        <v>0</v>
      </c>
      <c r="CE518">
        <v>0</v>
      </c>
      <c r="CF518">
        <v>0</v>
      </c>
      <c r="CG518" s="2">
        <v>0</v>
      </c>
      <c r="CH518" s="6">
        <f>ROUNDUP(IF($A518=1,CE518/Pieņēmumi!$DE$42,IF($A518=2,CE518/Pieņēmumi!$DE$43,IF($A518=3,CE518/Pieņēmumi!$DE$44,CE518/Pieņēmumi!$DE$45))),$CH$10)</f>
        <v>0</v>
      </c>
      <c r="CI518" s="6">
        <f t="shared" si="366"/>
        <v>0</v>
      </c>
      <c r="CJ518" s="6">
        <f>IF(AND(CI518&gt;=0,CI518&lt;Pieņēmumi!$DE$49),0,
IF(AND(CI518&gt;=Pieņēmumi!$DE$49,CI518&lt;Pieņēmumi!$DE$50),"Mazs",
IF(AND(CI518&gt;=Pieņēmumi!$DE$50,CI518&lt;Pieņēmumi!$DE$51),"Vidējs","Liels")))</f>
        <v>0</v>
      </c>
      <c r="CK518" s="9">
        <f>IF(CJ518="Mazs",Pieņēmumi!$DE$34*CH518,IF(CJ518="Vidējs",Pieņēmumi!$DE$35*CH518,IF(CJ518="Liels",Pieņēmumi!$DE$37*CH518,0)))</f>
        <v>0</v>
      </c>
      <c r="CL518" s="9">
        <f>IF(CJ518="Mazs",(Pieņēmumi!$DE$35-Pieņēmumi!$DE$34)*CH518,0)</f>
        <v>0</v>
      </c>
      <c r="CM518">
        <v>0</v>
      </c>
      <c r="CN518">
        <v>0</v>
      </c>
      <c r="CO518" s="2">
        <v>0</v>
      </c>
      <c r="CP518" s="6">
        <f>ROUNDUP(IF($A518=1,CM518/Pieņēmumi!$DO$42,IF($A518=2,CM518/Pieņēmumi!$DO$43,IF($A518=3,CM518/Pieņēmumi!$DO$44,CM518/Pieņēmumi!$DO$45))),$CP$10)</f>
        <v>0</v>
      </c>
      <c r="CQ518" s="6">
        <f t="shared" si="367"/>
        <v>0</v>
      </c>
      <c r="CR518" s="6">
        <f>IF(AND(CQ518&gt;=0,CQ518&lt;Pieņēmumi!$DO$49),0,
IF(AND(CQ518&gt;=Pieņēmumi!$DO$49,CQ518&lt;Pieņēmumi!$DO$50),"Mazs",
IF(AND(CQ518&gt;=Pieņēmumi!$DO$50,CQ518&lt;Pieņēmumi!$DO$51),"Vidējs","Liels")))</f>
        <v>0</v>
      </c>
      <c r="CS518" s="9">
        <f>IF(CR518="Mazs",Pieņēmumi!$DO$34*CP518,IF(CR518="Vidējs",Pieņēmumi!$DO$35*CP518,IF(CR518="Liels",Pieņēmumi!$DO$37*CP518,0)))</f>
        <v>0</v>
      </c>
      <c r="CT518" s="9">
        <f>IF(CR518="Mazs",(Pieņēmumi!$DO$35-Pieņēmumi!$DO$34)*CP518,0)</f>
        <v>0</v>
      </c>
      <c r="CU518" s="6">
        <f t="shared" si="368"/>
        <v>55</v>
      </c>
      <c r="CV518" s="6">
        <f t="shared" si="369"/>
        <v>9</v>
      </c>
      <c r="CW518" s="2">
        <f t="shared" si="370"/>
        <v>6.1111111111111107</v>
      </c>
      <c r="CX518" t="str">
        <f t="shared" si="371"/>
        <v>Mazā</v>
      </c>
    </row>
    <row r="519" spans="1:102" x14ac:dyDescent="0.25">
      <c r="A519" s="5">
        <v>3</v>
      </c>
      <c r="B519" s="23">
        <v>0.13043882790802108</v>
      </c>
      <c r="C519">
        <v>2</v>
      </c>
      <c r="D519">
        <v>0</v>
      </c>
      <c r="E519" s="2">
        <v>0</v>
      </c>
      <c r="F519" s="6">
        <f>ROUNDUP(IF($A519=1,C519/Pieņēmumi!$B$39,IF($A519=2,C519/Pieņēmumi!$B$40,IF($A519=3,C519/Pieņēmumi!$B$41,C519/Pieņēmumi!$B$42))),$F$10)</f>
        <v>1</v>
      </c>
      <c r="G519" s="6">
        <f t="shared" si="355"/>
        <v>2</v>
      </c>
      <c r="H519" s="6" t="str">
        <f>IF(AND(G519&gt;=0,G519&lt;Pieņēmumi!$B$46),0,
IF(AND(G519&gt;= Pieņēmumi!$B$46,G519&lt;Pieņēmumi!$B$47), "Mikro",
IF(AND(G519&gt;=Pieņēmumi!$B$47,G519&lt;Pieņēmumi!$B$48), "Mazs",
IF(AND(G519&gt;=Pieņēmumi!$B$48,G519&lt;Pieņēmumi!$B$49), "Vidējs","Liels"))))</f>
        <v>Mikro</v>
      </c>
      <c r="I519" s="9">
        <f>IF(H519="Mikro",Pieņēmumi!$B$31*F519*0.5,
IF(H519="Mazs",Pieņēmumi!$B$31*F519,
IF(H519="Vidējs",Pieņēmumi!$B$32*F519,
IF(H519="Liels",Pieņēmumi!$B$34*F519,
0))))</f>
        <v>0.35792094615624032</v>
      </c>
      <c r="J519" s="9">
        <f>IF(H519="Mikro",Pieņēmumi!$B$31*F519*0.5,0)</f>
        <v>0.35792094615624032</v>
      </c>
      <c r="K519">
        <v>6</v>
      </c>
      <c r="L519">
        <v>1</v>
      </c>
      <c r="M519" s="2">
        <f t="shared" si="390"/>
        <v>6</v>
      </c>
      <c r="N519" s="6">
        <f>ROUNDUP(IF($A519=1,K519/Pieņēmumi!$L$39,IF($A519=2,K519/Pieņēmumi!$L$40,IF($A519=3,K519/Pieņēmumi!$L$41,K519/Pieņēmumi!$L$42))),$N$10)</f>
        <v>1</v>
      </c>
      <c r="O519" s="6">
        <f t="shared" si="356"/>
        <v>6</v>
      </c>
      <c r="P519" s="6" t="str">
        <f>IF(AND(O519&gt;=0,O519&lt;Pieņēmumi!$L$46),0,
IF(AND(O519&gt;= Pieņēmumi!$L$46,O519&lt;Pieņēmumi!$L$47), "Mikro",
IF(AND(O519&gt;=Pieņēmumi!$L$47,O519&lt;Pieņēmumi!$L$48), "Mazs",
IF(AND(O519&gt;=Pieņēmumi!$L$48,O519&lt;Pieņēmumi!$L$49), "Vidējs","Liels"))))</f>
        <v>Mikro</v>
      </c>
      <c r="Q519" s="9">
        <f>IF(P519="Mikro",Pieņēmumi!$L$31*N519*0.5,
IF(P519="Mazs",Pieņēmumi!$L$31*N519,
IF(P519="Vidējs",Pieņēmumi!$L$32*N519,
IF(P519="Liels",Pieņēmumi!$L$34*N519,
0))))</f>
        <v>0.3734827264239029</v>
      </c>
      <c r="R519" s="9">
        <f>IF(P519="Mikro",Pieņēmumi!$L$31*N519*0.5,0)</f>
        <v>0.3734827264239029</v>
      </c>
      <c r="S519">
        <v>6</v>
      </c>
      <c r="T519">
        <v>1</v>
      </c>
      <c r="U519" s="2">
        <f t="shared" si="388"/>
        <v>6</v>
      </c>
      <c r="V519" s="6">
        <f>ROUNDUP(IF($A519=1,S519/Pieņēmumi!$V$39,IF($A519=2,S519/Pieņēmumi!$V$40,IF($A519=3,S519/Pieņēmumi!$V$41,S519/Pieņēmumi!$V$42))),$V$10)</f>
        <v>1</v>
      </c>
      <c r="W519" s="6">
        <f t="shared" si="357"/>
        <v>6</v>
      </c>
      <c r="X519" s="6" t="str">
        <f>IF(AND(W519&gt;=0,W519&lt;Pieņēmumi!$V$46),0,
IF(AND(W519&gt;= Pieņēmumi!$V$46,W519&lt;Pieņēmumi!$V$47), "Mikro",
IF(AND(W519&gt;=Pieņēmumi!$V$47,W519&lt;Pieņēmumi!$V$48), "Mazs",
IF(AND(W519&gt;=Pieņēmumi!$V$48,W519&lt;Pieņēmumi!$V$49), "Vidējs","Liels"))))</f>
        <v>Mikro</v>
      </c>
      <c r="Y519" s="9">
        <f>IF(X519="Mikro",Pieņēmumi!$V$31*V519*0.5,
IF(X519="Mazs",Pieņēmumi!$V$31*V519,
IF(X519="Vidējs",Pieņēmumi!$V$32*V519,
IF(X519="Liels",Pieņēmumi!$V$34*V519,
0))))</f>
        <v>0.38904450669156554</v>
      </c>
      <c r="Z519" s="9">
        <f>IF(X519="Mikro",Pieņēmumi!$V$31*V519*0.5,0)</f>
        <v>0.38904450669156554</v>
      </c>
      <c r="AA519">
        <v>8</v>
      </c>
      <c r="AB519">
        <v>1</v>
      </c>
      <c r="AC519" s="2">
        <f t="shared" si="378"/>
        <v>8</v>
      </c>
      <c r="AD519" s="6">
        <f>ROUNDUP(IF($A519=1,AA519/Pieņēmumi!$AF$39,IF($A519=2,AA519/Pieņēmumi!$AF$40,IF($A519=3,AA519/Pieņēmumi!$AF$41,AA519/Pieņēmumi!$AF$42))),$AD$10)</f>
        <v>1</v>
      </c>
      <c r="AE519" s="6">
        <f t="shared" si="359"/>
        <v>8</v>
      </c>
      <c r="AF519" s="6" t="str">
        <f>IF(AND(AE519&gt;=0,AE519&lt;Pieņēmumi!$AF$46),0,
IF(AND(AE519&gt;= Pieņēmumi!$AF$46,AE519&lt;Pieņēmumi!$AF$47), "Mikro",
IF(AND(AE519&gt;=Pieņēmumi!$AF$47,AE519&lt;Pieņēmumi!$AF$48), "Mazs",
IF(AND(AE519&gt;=Pieņēmumi!$AF$48,AE519&lt;Pieņēmumi!$AF$49), "Vidējs","Liels"))))</f>
        <v>Mazs</v>
      </c>
      <c r="AG519" s="9">
        <f>IF(AF519="Mikro",Pieņēmumi!$AF$31*AD519*0.5,
IF(AF519="Mazs",Pieņēmumi!$AF$31*AD519,
IF(AF519="Vidējs",Pieņēmumi!$AF$32*AD519,
IF(AF519="Liels",Pieņēmumi!$AF$34*AD519,
0))))</f>
        <v>0.84033613445378152</v>
      </c>
      <c r="AH519" s="9">
        <f>IF(AF519="Mikro",Pieņēmumi!$AF$31*AD519*0.5,0)</f>
        <v>0</v>
      </c>
      <c r="AI519">
        <v>11</v>
      </c>
      <c r="AJ519">
        <v>1</v>
      </c>
      <c r="AK519" s="2">
        <f t="shared" si="389"/>
        <v>11</v>
      </c>
      <c r="AL519" s="6">
        <f>ROUNDUP(IF($A519=1,AI519/Pieņēmumi!$AR$39,IF($A519=2,AI519/Pieņēmumi!$AR$40,IF($A519=3,AI519/Pieņēmumi!$AR$41,AI519/Pieņēmumi!$AR$42))),$AL$10)</f>
        <v>1</v>
      </c>
      <c r="AM519" s="6">
        <f t="shared" si="360"/>
        <v>11</v>
      </c>
      <c r="AN519" s="6" t="str">
        <f>IF(AND(AM519&gt;=0,AM519&lt;Pieņēmumi!$AR$46),0,
IF(AND(AM519&gt;= Pieņēmumi!$AR$46,AM519&lt;Pieņēmumi!$AR$47), "Mikro",
IF(AND(AM519&gt;=Pieņēmumi!$AR$47,AM519&lt;Pieņēmumi!$AR$48), "Mazs",
IF(AND(AM519&gt;=Pieņēmumi!$AR$48,AM519&lt;Pieņēmumi!$AR$49), "Vidējs","Liels"))))</f>
        <v>Mazs</v>
      </c>
      <c r="AO519" s="9">
        <f>IF(AN519="Mikro",Pieņēmumi!$AR$31*AL519*0.5,
IF(AN519="Mazs",Pieņēmumi!$AR$31*AL519,
IF(AN519="Vidējs",Pieņēmumi!$AR$32*AL519,
IF(AN519="Liels",Pieņēmumi!$AR$34*AL519,
0))))</f>
        <v>0.90258325552443208</v>
      </c>
      <c r="AP519" s="9">
        <f>IF(AN519="Mikro",Pieņēmumi!$AR$31*AL519*0.5,0)</f>
        <v>0</v>
      </c>
      <c r="AQ519">
        <v>10</v>
      </c>
      <c r="AR519">
        <v>1</v>
      </c>
      <c r="AS519" s="2">
        <f t="shared" si="391"/>
        <v>10</v>
      </c>
      <c r="AT519" s="6">
        <f>ROUNDUP(IF($A519=1,AQ519/Pieņēmumi!$BC$39,IF($A519=2,AQ519/Pieņēmumi!$BC$40,IF($A519=3,AQ519/Pieņēmumi!$BC$41,AQ519/Pieņēmumi!$BC$42))),$AT$10)</f>
        <v>1</v>
      </c>
      <c r="AU519" s="6">
        <f t="shared" si="361"/>
        <v>10</v>
      </c>
      <c r="AV519" s="6" t="str">
        <f>IF(AND(AU519&gt;=0,AU519&lt;Pieņēmumi!$BC$46),0,
IF(AND(AU519&gt;= Pieņēmumi!$BC$46,AU519&lt;Pieņēmumi!$BC$47), "Mikro",
IF(AND(AU519&gt;=Pieņēmumi!$BC$47,AU519&lt;Pieņēmumi!$BC$48), "Mazs",
IF(AND(AU519&gt;=Pieņēmumi!$BC$48,AU519&lt;Pieņēmumi!$BC$49), "Vidējs","Liels"))))</f>
        <v>Mazs</v>
      </c>
      <c r="AW519" s="9">
        <f>IF(AV519="Mikro",Pieņēmumi!$BC$31*AT519*0.5,
IF(AV519="Mazs",Pieņēmumi!$BC$31*AT519,
IF(AV519="Vidējs",Pieņēmumi!$BC$32*AT519,
IF(AV519="Liels",Pieņēmumi!$BC$34*AT519,
0))))</f>
        <v>0.96483037659508253</v>
      </c>
      <c r="AX519" s="9">
        <f>IF(AV519="Mikro",Pieņēmumi!$BC$31*AT519*0.5,0)</f>
        <v>0</v>
      </c>
      <c r="AY519">
        <v>9</v>
      </c>
      <c r="AZ519">
        <v>1</v>
      </c>
      <c r="BA519" s="2">
        <f>AY519/AZ519</f>
        <v>9</v>
      </c>
      <c r="BB519" s="6">
        <f>ROUNDUP(IF($A519=1,AY519/Pieņēmumi!$BN$39,IF($A519=2,AY519/Pieņēmumi!$BN$40,IF($A519=3,AY519/Pieņēmumi!$BN$41,AY519/Pieņēmumi!$BN$42))),$BB$10)</f>
        <v>1</v>
      </c>
      <c r="BC519" s="6">
        <f t="shared" si="362"/>
        <v>9</v>
      </c>
      <c r="BD519" s="6" t="str">
        <f>IF(AND(BC519&gt;=0,BC519&lt;Pieņēmumi!$BN$46),0,
IF(AND(BC519&gt;= Pieņēmumi!$BN$46,BC519&lt;Pieņēmumi!$BN$47), "Mikro",
IF(AND(BC519&gt;=Pieņēmumi!$BN$47,BC519&lt;Pieņēmumi!$BN$48), "Mazs",
IF(AND(BC519&gt;=Pieņēmumi!$BN$48,BC519&lt;Pieņēmumi!$BN$49), "Vidējs","Liels"))))</f>
        <v>Mazs</v>
      </c>
      <c r="BE519" s="9">
        <f>IF(BD519="Mikro",Pieņēmumi!$BN$31*BB519*0.5,
IF(BD519="Mazs",Pieņēmumi!$BN$31*BB519,
IF(BD519="Vidējs",Pieņēmumi!$BN$32*BB519,
IF(BD519="Liels",Pieņēmumi!$BN$34*BB519,
0))))</f>
        <v>1.0270774976657331</v>
      </c>
      <c r="BF519" s="9">
        <f>IF(BD519="Mikro",Pieņēmumi!$BN$31*BB519*0.5,0)</f>
        <v>0</v>
      </c>
      <c r="BG519">
        <v>4</v>
      </c>
      <c r="BH519">
        <v>1</v>
      </c>
      <c r="BI519" s="2">
        <f>BG519/BH519</f>
        <v>4</v>
      </c>
      <c r="BJ519" s="6">
        <f>ROUNDUP(IF($A519=1,BG519/Pieņēmumi!$BY$39,IF($A519=2,BG519/Pieņēmumi!$BY$40,IF($A519=3,BG519/Pieņēmumi!$BY$41,BG519/Pieņēmumi!$BY$42))),$BJ$10)</f>
        <v>1</v>
      </c>
      <c r="BK519" s="6">
        <f t="shared" si="363"/>
        <v>4</v>
      </c>
      <c r="BL519" s="6" t="str">
        <f>IF(AND(BK519&gt;=0,BK519&lt;Pieņēmumi!$BY$46),0,
IF(AND(BK519&gt;= Pieņēmumi!$BY$46,BK519&lt;Pieņēmumi!$BY$47), "Mikro",
IF(AND(BK519&gt;=Pieņēmumi!$BY$47,BK519&lt;Pieņēmumi!$BY$48), "Mazs",
IF(AND(BK519&gt;=Pieņēmumi!$BY$48,BK519&lt;Pieņēmumi!$BY$49), "Vidējs","Liels"))))</f>
        <v>Mikro</v>
      </c>
      <c r="BM519" s="9">
        <f>IF(BL519="Mikro",Pieņēmumi!$BY$31*BJ519*0.5,
IF(BL519="Mazs",Pieņēmumi!$BY$31*BJ519,
IF(BL519="Vidējs",Pieņēmumi!$BY$32*BJ519,
IF(BL519="Liels",Pieņēmumi!$BY$34*BJ519,
0))))</f>
        <v>0.54466230936819171</v>
      </c>
      <c r="BN519" s="9">
        <f>IF(BL519="Mikro",Pieņēmumi!$BY$31*BJ519*0.5,0)</f>
        <v>0.54466230936819171</v>
      </c>
      <c r="BO519">
        <v>7</v>
      </c>
      <c r="BP519">
        <v>1</v>
      </c>
      <c r="BQ519" s="2">
        <f>BO519/BP519</f>
        <v>7</v>
      </c>
      <c r="BR519" s="6">
        <f>ROUNDUP(IF($A519=1,BO519/Pieņēmumi!$CJ$39,IF($A519=2,BO519/Pieņēmumi!$CJ$40,IF($A519=3,BO519/Pieņēmumi!$CJ$41,BO519/Pieņēmumi!$CJ$42))),$BR$10)</f>
        <v>1</v>
      </c>
      <c r="BS519" s="6">
        <f t="shared" si="364"/>
        <v>7</v>
      </c>
      <c r="BT519" s="6" t="str">
        <f>IF(AND(BS519&gt;=0,BS519&lt;Pieņēmumi!$CJ$46),0,
IF(AND(BS519&gt;= Pieņēmumi!$CJ$46,BS519&lt;Pieņēmumi!$CJ$47), "Mikro",
IF(AND(BS519&gt;=Pieņēmumi!$CJ$47,BS519&lt;Pieņēmumi!$CJ$48), "Mazs",
IF(AND(BS519&gt;=Pieņēmumi!$CJ$48,BS519&lt;Pieņēmumi!$CJ$49), "Vidējs","Liels"))))</f>
        <v>Mikro</v>
      </c>
      <c r="BU519" s="9">
        <f>IF(BT519="Mikro",Pieņēmumi!$CJ$31*BR519*0.5,
IF(BT519="Mazs",Pieņēmumi!$CJ$31*BR519,
IF(BT519="Vidējs",Pieņēmumi!$CJ$32*BR519,
IF(BT519="Liels",Pieņēmumi!$CJ$34*BR519,
0))))</f>
        <v>0.54466230936819171</v>
      </c>
      <c r="BV519" s="9">
        <f>IF(BT519="Mikro",Pieņēmumi!$CJ$31*BR519*0.5,0)</f>
        <v>0.54466230936819171</v>
      </c>
      <c r="BW519">
        <v>33</v>
      </c>
      <c r="BX519">
        <v>1</v>
      </c>
      <c r="BY519" s="2">
        <f>BW519/BX519</f>
        <v>33</v>
      </c>
      <c r="BZ519" s="6">
        <f>ROUNDUP(IF($A519=1,BW519/Pieņēmumi!$CU$42,IF($A519=2,BW519/Pieņēmumi!$CU$43,IF($A519=3,BW519/Pieņēmumi!$CU$44,BW519/Pieņēmumi!$CU$45))),$CH$10)</f>
        <v>2</v>
      </c>
      <c r="CA519" s="6">
        <f t="shared" si="365"/>
        <v>16.5</v>
      </c>
      <c r="CB519" s="6" t="str">
        <f>IF(AND(CA519&gt;=0,CA519&lt;Pieņēmumi!$CU$49),0,
IF(AND(CA519&gt;=Pieņēmumi!$CU$49,CA519&lt;Pieņēmumi!$CU$50),"Mazs",
IF(AND(CA519&gt;=Pieņēmumi!$CU$50,CA519&lt;Pieņēmumi!$CU$51),"Vidējs","Liels")))</f>
        <v>Vidējs</v>
      </c>
      <c r="CC519" s="9">
        <f>IF(CB519="Mazs",Pieņēmumi!$CU$34*BZ519,IF(CB519="Vidējs",Pieņēmumi!$CU$35*BZ519,IF(CB519="Liels",Pieņēmumi!$CU$37*BZ519,0)))</f>
        <v>2.7777777777777781</v>
      </c>
      <c r="CD519" s="9">
        <f>IF(CB519="Mazs",(Pieņēmumi!$CU$35-Pieņēmumi!$CU$34)*BZ519,0)</f>
        <v>0</v>
      </c>
      <c r="CE519">
        <v>33</v>
      </c>
      <c r="CF519">
        <v>1</v>
      </c>
      <c r="CG519" s="2">
        <f>CE519/CF519</f>
        <v>33</v>
      </c>
      <c r="CH519" s="6">
        <f>ROUNDUP(IF($A519=1,CE519/Pieņēmumi!$DE$42,IF($A519=2,CE519/Pieņēmumi!$DE$43,IF($A519=3,CE519/Pieņēmumi!$DE$44,CE519/Pieņēmumi!$DE$45))),$CH$10)</f>
        <v>2</v>
      </c>
      <c r="CI519" s="6">
        <f t="shared" si="366"/>
        <v>16.5</v>
      </c>
      <c r="CJ519" s="6" t="str">
        <f>IF(AND(CI519&gt;=0,CI519&lt;Pieņēmumi!$DE$49),0,
IF(AND(CI519&gt;=Pieņēmumi!$DE$49,CI519&lt;Pieņēmumi!$DE$50),"Mazs",
IF(AND(CI519&gt;=Pieņēmumi!$DE$50,CI519&lt;Pieņēmumi!$DE$51),"Vidējs","Liels")))</f>
        <v>Vidējs</v>
      </c>
      <c r="CK519" s="9">
        <f>IF(CJ519="Mazs",Pieņēmumi!$DE$34*CH519,IF(CJ519="Vidējs",Pieņēmumi!$DE$35*CH519,IF(CJ519="Liels",Pieņēmumi!$DE$37*CH519,0)))</f>
        <v>2.7777777777777781</v>
      </c>
      <c r="CL519" s="9">
        <f>IF(CJ519="Mazs",(Pieņēmumi!$DE$35-Pieņēmumi!$DE$34)*CH519,0)</f>
        <v>0</v>
      </c>
      <c r="CM519">
        <v>35</v>
      </c>
      <c r="CN519">
        <v>1</v>
      </c>
      <c r="CO519" s="2">
        <f>CM519/CN519</f>
        <v>35</v>
      </c>
      <c r="CP519" s="6">
        <f>ROUNDUP(IF($A519=1,CM519/Pieņēmumi!$DO$42,IF($A519=2,CM519/Pieņēmumi!$DO$43,IF($A519=3,CM519/Pieņēmumi!$DO$44,CM519/Pieņēmumi!$DO$45))),$CP$10)</f>
        <v>2</v>
      </c>
      <c r="CQ519" s="6">
        <f t="shared" si="367"/>
        <v>17.5</v>
      </c>
      <c r="CR519" s="6" t="str">
        <f>IF(AND(CQ519&gt;=0,CQ519&lt;Pieņēmumi!$DO$49),0,
IF(AND(CQ519&gt;=Pieņēmumi!$DO$49,CQ519&lt;Pieņēmumi!$DO$50),"Mazs",
IF(AND(CQ519&gt;=Pieņēmumi!$DO$50,CQ519&lt;Pieņēmumi!$DO$51),"Vidējs","Liels")))</f>
        <v>Vidējs</v>
      </c>
      <c r="CS519" s="9">
        <f>IF(CR519="Mazs",Pieņēmumi!$DO$34*CP519,IF(CR519="Vidējs",Pieņēmumi!$DO$35*CP519,IF(CR519="Liels",Pieņēmumi!$DO$37*CP519,0)))</f>
        <v>2.7777777777777781</v>
      </c>
      <c r="CT519" s="9">
        <f>IF(CR519="Mazs",(Pieņēmumi!$DO$35-Pieņēmumi!$DO$34)*CP519,0)</f>
        <v>0</v>
      </c>
      <c r="CU519" s="6">
        <f t="shared" si="368"/>
        <v>164</v>
      </c>
      <c r="CV519" s="6">
        <f t="shared" si="369"/>
        <v>11</v>
      </c>
      <c r="CW519" s="2">
        <f t="shared" si="370"/>
        <v>14.909090909090908</v>
      </c>
      <c r="CX519" t="str">
        <f t="shared" si="371"/>
        <v>Vidējā</v>
      </c>
    </row>
    <row r="520" spans="1:102" x14ac:dyDescent="0.25">
      <c r="A520" s="5">
        <v>1</v>
      </c>
      <c r="B520" s="23">
        <v>0.12953665406795867</v>
      </c>
      <c r="C520">
        <v>127</v>
      </c>
      <c r="D520">
        <v>5</v>
      </c>
      <c r="E520" s="2">
        <f t="shared" ref="E520:E533" si="392">C520/D520</f>
        <v>25.4</v>
      </c>
      <c r="F520" s="6">
        <f>ROUNDUP(IF($A520=1,C520/Pieņēmumi!$B$39,IF($A520=2,C520/Pieņēmumi!$B$40,IF($A520=3,C520/Pieņēmumi!$B$41,C520/Pieņēmumi!$B$42))),$F$10)</f>
        <v>7</v>
      </c>
      <c r="G520" s="6">
        <f t="shared" si="355"/>
        <v>18.142857142857142</v>
      </c>
      <c r="H520" s="6" t="str">
        <f>IF(AND(G520&gt;=0,G520&lt;Pieņēmumi!$B$46),0,
IF(AND(G520&gt;= Pieņēmumi!$B$46,G520&lt;Pieņēmumi!$B$47), "Mikro",
IF(AND(G520&gt;=Pieņēmumi!$B$47,G520&lt;Pieņēmumi!$B$48), "Mazs",
IF(AND(G520&gt;=Pieņēmumi!$B$48,G520&lt;Pieņēmumi!$B$49), "Vidējs","Liels"))))</f>
        <v>Vidējs</v>
      </c>
      <c r="I520" s="9">
        <f>IF(H520="Mikro",Pieņēmumi!$B$31*F520*0.5,
IF(H520="Mazs",Pieņēmumi!$B$31*F520,
IF(H520="Vidējs",Pieņēmumi!$B$32*F520,
IF(H520="Liels",Pieņēmumi!$B$34*F520,
0))))</f>
        <v>5.6524547803617562</v>
      </c>
      <c r="J520" s="9">
        <f>IF(H520="Mikro",Pieņēmumi!$B$31*F520*0.5,0)</f>
        <v>0</v>
      </c>
      <c r="K520">
        <v>123</v>
      </c>
      <c r="L520">
        <v>5</v>
      </c>
      <c r="M520" s="2">
        <f t="shared" si="390"/>
        <v>24.6</v>
      </c>
      <c r="N520" s="6">
        <f>ROUNDUP(IF($A520=1,K520/Pieņēmumi!$L$39,IF($A520=2,K520/Pieņēmumi!$L$40,IF($A520=3,K520/Pieņēmumi!$L$41,K520/Pieņēmumi!$L$42))),$N$10)</f>
        <v>7</v>
      </c>
      <c r="O520" s="6">
        <f t="shared" si="356"/>
        <v>17.571428571428573</v>
      </c>
      <c r="P520" s="6" t="str">
        <f>IF(AND(O520&gt;=0,O520&lt;Pieņēmumi!$L$46),0,
IF(AND(O520&gt;= Pieņēmumi!$L$46,O520&lt;Pieņēmumi!$L$47), "Mikro",
IF(AND(O520&gt;=Pieņēmumi!$L$47,O520&lt;Pieņēmumi!$L$48), "Mazs",
IF(AND(O520&gt;=Pieņēmumi!$L$48,O520&lt;Pieņēmumi!$L$49), "Vidējs","Liels"))))</f>
        <v>Vidējs</v>
      </c>
      <c r="Q520" s="9">
        <f>IF(P520="Mikro",Pieņēmumi!$L$31*N520*0.5,
IF(P520="Mazs",Pieņēmumi!$L$31*N520,
IF(P520="Vidējs",Pieņēmumi!$L$32*N520,
IF(P520="Liels",Pieņēmumi!$L$34*N520,
0))))</f>
        <v>5.8785529715762284</v>
      </c>
      <c r="R520" s="9">
        <f>IF(P520="Mikro",Pieņēmumi!$L$31*N520*0.5,0)</f>
        <v>0</v>
      </c>
      <c r="S520">
        <v>93</v>
      </c>
      <c r="T520">
        <v>4</v>
      </c>
      <c r="U520" s="2">
        <f t="shared" si="388"/>
        <v>23.25</v>
      </c>
      <c r="V520" s="6">
        <f>ROUNDUP(IF($A520=1,S520/Pieņēmumi!$V$39,IF($A520=2,S520/Pieņēmumi!$V$40,IF($A520=3,S520/Pieņēmumi!$V$41,S520/Pieņēmumi!$V$42))),$V$10)</f>
        <v>5</v>
      </c>
      <c r="W520" s="6">
        <f t="shared" si="357"/>
        <v>18.600000000000001</v>
      </c>
      <c r="X520" s="6" t="str">
        <f>IF(AND(W520&gt;=0,W520&lt;Pieņēmumi!$V$46),0,
IF(AND(W520&gt;= Pieņēmumi!$V$46,W520&lt;Pieņēmumi!$V$47), "Mikro",
IF(AND(W520&gt;=Pieņēmumi!$V$47,W520&lt;Pieņēmumi!$V$48), "Mazs",
IF(AND(W520&gt;=Pieņēmumi!$V$48,W520&lt;Pieņēmumi!$V$49), "Vidējs","Liels"))))</f>
        <v>Vidējs</v>
      </c>
      <c r="Y520" s="9">
        <f>IF(X520="Mikro",Pieņēmumi!$V$31*V520*0.5,
IF(X520="Mazs",Pieņēmumi!$V$31*V520,
IF(X520="Vidējs",Pieņēmumi!$V$32*V520,
IF(X520="Liels",Pieņēmumi!$V$34*V520,
0))))</f>
        <v>4.3604651162790704</v>
      </c>
      <c r="Z520" s="9">
        <f>IF(X520="Mikro",Pieņēmumi!$V$31*V520*0.5,0)</f>
        <v>0</v>
      </c>
      <c r="AA520">
        <v>129</v>
      </c>
      <c r="AB520">
        <v>5</v>
      </c>
      <c r="AC520" s="2">
        <f t="shared" si="378"/>
        <v>25.8</v>
      </c>
      <c r="AD520" s="6">
        <f>ROUNDUP(IF($A520=1,AA520/Pieņēmumi!$AF$39,IF($A520=2,AA520/Pieņēmumi!$AF$40,IF($A520=3,AA520/Pieņēmumi!$AF$41,AA520/Pieņēmumi!$AF$42))),$AD$10)</f>
        <v>7</v>
      </c>
      <c r="AE520" s="6">
        <f t="shared" si="359"/>
        <v>18.428571428571427</v>
      </c>
      <c r="AF520" s="6" t="str">
        <f>IF(AND(AE520&gt;=0,AE520&lt;Pieņēmumi!$AF$46),0,
IF(AND(AE520&gt;= Pieņēmumi!$AF$46,AE520&lt;Pieņēmumi!$AF$47), "Mikro",
IF(AND(AE520&gt;=Pieņēmumi!$AF$47,AE520&lt;Pieņēmumi!$AF$48), "Mazs",
IF(AND(AE520&gt;=Pieņēmumi!$AF$48,AE520&lt;Pieņēmumi!$AF$49), "Vidējs","Liels"))))</f>
        <v>Vidējs</v>
      </c>
      <c r="AG520" s="9">
        <f>IF(AF520="Mikro",Pieņēmumi!$AF$31*AD520*0.5,
IF(AF520="Mazs",Pieņēmumi!$AF$31*AD520,
IF(AF520="Vidējs",Pieņēmumi!$AF$32*AD520,
IF(AF520="Liels",Pieņēmumi!$AF$34*AD520,
0))))</f>
        <v>7.2351421188630498</v>
      </c>
      <c r="AH520" s="9">
        <f>IF(AF520="Mikro",Pieņēmumi!$AF$31*AD520*0.5,0)</f>
        <v>0</v>
      </c>
      <c r="AI520">
        <v>131</v>
      </c>
      <c r="AJ520">
        <v>5</v>
      </c>
      <c r="AK520" s="2">
        <f t="shared" si="389"/>
        <v>26.2</v>
      </c>
      <c r="AL520" s="6">
        <f>ROUNDUP(IF($A520=1,AI520/Pieņēmumi!$AR$39,IF($A520=2,AI520/Pieņēmumi!$AR$40,IF($A520=3,AI520/Pieņēmumi!$AR$41,AI520/Pieņēmumi!$AR$42))),$AL$10)</f>
        <v>6</v>
      </c>
      <c r="AM520" s="6">
        <f t="shared" si="360"/>
        <v>21.833333333333332</v>
      </c>
      <c r="AN520" s="6" t="str">
        <f>IF(AND(AM520&gt;=0,AM520&lt;Pieņēmumi!$AR$46),0,
IF(AND(AM520&gt;= Pieņēmumi!$AR$46,AM520&lt;Pieņēmumi!$AR$47), "Mikro",
IF(AND(AM520&gt;=Pieņēmumi!$AR$47,AM520&lt;Pieņēmumi!$AR$48), "Mazs",
IF(AND(AM520&gt;=Pieņēmumi!$AR$48,AM520&lt;Pieņēmumi!$AR$49), "Vidējs","Liels"))))</f>
        <v>Liels</v>
      </c>
      <c r="AO520" s="9">
        <f>IF(AN520="Mikro",Pieņēmumi!$AR$31*AL520*0.5,
IF(AN520="Mazs",Pieņēmumi!$AR$31*AL520,
IF(AN520="Vidējs",Pieņēmumi!$AR$32*AL520,
IF(AN520="Liels",Pieņēmumi!$AR$34*AL520,
0))))</f>
        <v>8.2251082251082241</v>
      </c>
      <c r="AP520" s="9">
        <f>IF(AN520="Mikro",Pieņēmumi!$AR$31*AL520*0.5,0)</f>
        <v>0</v>
      </c>
      <c r="AQ520">
        <v>150</v>
      </c>
      <c r="AR520">
        <v>6</v>
      </c>
      <c r="AS520" s="2">
        <f t="shared" si="391"/>
        <v>25</v>
      </c>
      <c r="AT520" s="6">
        <f>ROUNDUP(IF($A520=1,AQ520/Pieņēmumi!$BC$39,IF($A520=2,AQ520/Pieņēmumi!$BC$40,IF($A520=3,AQ520/Pieņēmumi!$BC$41,AQ520/Pieņēmumi!$BC$42))),$AT$10)</f>
        <v>6</v>
      </c>
      <c r="AU520" s="6">
        <f t="shared" si="361"/>
        <v>25</v>
      </c>
      <c r="AV520" s="6" t="str">
        <f>IF(AND(AU520&gt;=0,AU520&lt;Pieņēmumi!$BC$46),0,
IF(AND(AU520&gt;= Pieņēmumi!$BC$46,AU520&lt;Pieņēmumi!$BC$47), "Mikro",
IF(AND(AU520&gt;=Pieņēmumi!$BC$47,AU520&lt;Pieņēmumi!$BC$48), "Mazs",
IF(AND(AU520&gt;=Pieņēmumi!$BC$48,AU520&lt;Pieņēmumi!$BC$49), "Vidējs","Liels"))))</f>
        <v>Liels</v>
      </c>
      <c r="AW520" s="9">
        <f>IF(AV520="Mikro",Pieņēmumi!$BC$31*AT520*0.5,
IF(AV520="Mazs",Pieņēmumi!$BC$31*AT520,
IF(AV520="Vidējs",Pieņēmumi!$BC$32*AT520,
IF(AV520="Liels",Pieņēmumi!$BC$34*AT520,
0))))</f>
        <v>9.0909090909090899</v>
      </c>
      <c r="AX520" s="9">
        <f>IF(AV520="Mikro",Pieņēmumi!$BC$31*AT520*0.5,0)</f>
        <v>0</v>
      </c>
      <c r="AY520">
        <v>0</v>
      </c>
      <c r="AZ520">
        <v>0</v>
      </c>
      <c r="BA520" s="2">
        <v>0</v>
      </c>
      <c r="BB520" s="6">
        <f>ROUNDUP(IF($A520=1,AY520/Pieņēmumi!$BN$39,IF($A520=2,AY520/Pieņēmumi!$BN$40,IF($A520=3,AY520/Pieņēmumi!$BN$41,AY520/Pieņēmumi!$BN$42))),$BB$10)</f>
        <v>0</v>
      </c>
      <c r="BC520" s="6">
        <f t="shared" si="362"/>
        <v>0</v>
      </c>
      <c r="BD520" s="6">
        <f>IF(AND(BC520&gt;=0,BC520&lt;Pieņēmumi!$BN$46),0,
IF(AND(BC520&gt;= Pieņēmumi!$BN$46,BC520&lt;Pieņēmumi!$BN$47), "Mikro",
IF(AND(BC520&gt;=Pieņēmumi!$BN$47,BC520&lt;Pieņēmumi!$BN$48), "Mazs",
IF(AND(BC520&gt;=Pieņēmumi!$BN$48,BC520&lt;Pieņēmumi!$BN$49), "Vidējs","Liels"))))</f>
        <v>0</v>
      </c>
      <c r="BE520" s="9">
        <f>IF(BD520="Mikro",Pieņēmumi!$BN$31*BB520*0.5,
IF(BD520="Mazs",Pieņēmumi!$BN$31*BB520,
IF(BD520="Vidējs",Pieņēmumi!$BN$32*BB520,
IF(BD520="Liels",Pieņēmumi!$BN$34*BB520,
0))))</f>
        <v>0</v>
      </c>
      <c r="BF520" s="9">
        <f>IF(BD520="Mikro",Pieņēmumi!$BN$31*BB520*0.5,0)</f>
        <v>0</v>
      </c>
      <c r="BG520">
        <v>0</v>
      </c>
      <c r="BH520">
        <v>0</v>
      </c>
      <c r="BI520" s="2">
        <v>0</v>
      </c>
      <c r="BJ520" s="6">
        <f>ROUNDUP(IF($A520=1,BG520/Pieņēmumi!$BY$39,IF($A520=2,BG520/Pieņēmumi!$BY$40,IF($A520=3,BG520/Pieņēmumi!$BY$41,BG520/Pieņēmumi!$BY$42))),$BJ$10)</f>
        <v>0</v>
      </c>
      <c r="BK520" s="6">
        <f t="shared" si="363"/>
        <v>0</v>
      </c>
      <c r="BL520" s="6">
        <f>IF(AND(BK520&gt;=0,BK520&lt;Pieņēmumi!$BY$46),0,
IF(AND(BK520&gt;= Pieņēmumi!$BY$46,BK520&lt;Pieņēmumi!$BY$47), "Mikro",
IF(AND(BK520&gt;=Pieņēmumi!$BY$47,BK520&lt;Pieņēmumi!$BY$48), "Mazs",
IF(AND(BK520&gt;=Pieņēmumi!$BY$48,BK520&lt;Pieņēmumi!$BY$49), "Vidējs","Liels"))))</f>
        <v>0</v>
      </c>
      <c r="BM520" s="9">
        <f>IF(BL520="Mikro",Pieņēmumi!$BY$31*BJ520*0.5,
IF(BL520="Mazs",Pieņēmumi!$BY$31*BJ520,
IF(BL520="Vidējs",Pieņēmumi!$BY$32*BJ520,
IF(BL520="Liels",Pieņēmumi!$BY$34*BJ520,
0))))</f>
        <v>0</v>
      </c>
      <c r="BN520" s="9">
        <f>IF(BL520="Mikro",Pieņēmumi!$BY$31*BJ520*0.5,0)</f>
        <v>0</v>
      </c>
      <c r="BO520">
        <v>0</v>
      </c>
      <c r="BP520">
        <v>0</v>
      </c>
      <c r="BQ520" s="2">
        <v>0</v>
      </c>
      <c r="BR520" s="6">
        <f>ROUNDUP(IF($A520=1,BO520/Pieņēmumi!$CJ$39,IF($A520=2,BO520/Pieņēmumi!$CJ$40,IF($A520=3,BO520/Pieņēmumi!$CJ$41,BO520/Pieņēmumi!$CJ$42))),$BR$10)</f>
        <v>0</v>
      </c>
      <c r="BS520" s="6">
        <f t="shared" si="364"/>
        <v>0</v>
      </c>
      <c r="BT520" s="6">
        <f>IF(AND(BS520&gt;=0,BS520&lt;Pieņēmumi!$CJ$46),0,
IF(AND(BS520&gt;= Pieņēmumi!$CJ$46,BS520&lt;Pieņēmumi!$CJ$47), "Mikro",
IF(AND(BS520&gt;=Pieņēmumi!$CJ$47,BS520&lt;Pieņēmumi!$CJ$48), "Mazs",
IF(AND(BS520&gt;=Pieņēmumi!$CJ$48,BS520&lt;Pieņēmumi!$CJ$49), "Vidējs","Liels"))))</f>
        <v>0</v>
      </c>
      <c r="BU520" s="9">
        <f>IF(BT520="Mikro",Pieņēmumi!$CJ$31*BR520*0.5,
IF(BT520="Mazs",Pieņēmumi!$CJ$31*BR520,
IF(BT520="Vidējs",Pieņēmumi!$CJ$32*BR520,
IF(BT520="Liels",Pieņēmumi!$CJ$34*BR520,
0))))</f>
        <v>0</v>
      </c>
      <c r="BV520" s="9">
        <f>IF(BT520="Mikro",Pieņēmumi!$CJ$31*BR520*0.5,0)</f>
        <v>0</v>
      </c>
      <c r="BW520">
        <v>0</v>
      </c>
      <c r="BX520">
        <v>0</v>
      </c>
      <c r="BY520" s="2">
        <v>0</v>
      </c>
      <c r="BZ520" s="6">
        <f>ROUNDUP(IF($A520=1,BW520/Pieņēmumi!$CU$42,IF($A520=2,BW520/Pieņēmumi!$CU$43,IF($A520=3,BW520/Pieņēmumi!$CU$44,BW520/Pieņēmumi!$CU$45))),$CH$10)</f>
        <v>0</v>
      </c>
      <c r="CA520" s="6">
        <f t="shared" si="365"/>
        <v>0</v>
      </c>
      <c r="CB520" s="6">
        <f>IF(AND(CA520&gt;=0,CA520&lt;Pieņēmumi!$CU$49),0,
IF(AND(CA520&gt;=Pieņēmumi!$CU$49,CA520&lt;Pieņēmumi!$CU$50),"Mazs",
IF(AND(CA520&gt;=Pieņēmumi!$CU$50,CA520&lt;Pieņēmumi!$CU$51),"Vidējs","Liels")))</f>
        <v>0</v>
      </c>
      <c r="CC520" s="9">
        <f>IF(CB520="Mazs",Pieņēmumi!$CU$34*BZ520,IF(CB520="Vidējs",Pieņēmumi!$CU$35*BZ520,IF(CB520="Liels",Pieņēmumi!$CU$37*BZ520,0)))</f>
        <v>0</v>
      </c>
      <c r="CD520" s="9">
        <f>IF(CB520="Mazs",(Pieņēmumi!$CU$35-Pieņēmumi!$CU$34)*BZ520,0)</f>
        <v>0</v>
      </c>
      <c r="CE520">
        <v>0</v>
      </c>
      <c r="CF520">
        <v>0</v>
      </c>
      <c r="CG520" s="2">
        <v>0</v>
      </c>
      <c r="CH520" s="6">
        <f>ROUNDUP(IF($A520=1,CE520/Pieņēmumi!$DE$42,IF($A520=2,CE520/Pieņēmumi!$DE$43,IF($A520=3,CE520/Pieņēmumi!$DE$44,CE520/Pieņēmumi!$DE$45))),$CH$10)</f>
        <v>0</v>
      </c>
      <c r="CI520" s="6">
        <f t="shared" si="366"/>
        <v>0</v>
      </c>
      <c r="CJ520" s="6">
        <f>IF(AND(CI520&gt;=0,CI520&lt;Pieņēmumi!$DE$49),0,
IF(AND(CI520&gt;=Pieņēmumi!$DE$49,CI520&lt;Pieņēmumi!$DE$50),"Mazs",
IF(AND(CI520&gt;=Pieņēmumi!$DE$50,CI520&lt;Pieņēmumi!$DE$51),"Vidējs","Liels")))</f>
        <v>0</v>
      </c>
      <c r="CK520" s="9">
        <f>IF(CJ520="Mazs",Pieņēmumi!$DE$34*CH520,IF(CJ520="Vidējs",Pieņēmumi!$DE$35*CH520,IF(CJ520="Liels",Pieņēmumi!$DE$37*CH520,0)))</f>
        <v>0</v>
      </c>
      <c r="CL520" s="9">
        <f>IF(CJ520="Mazs",(Pieņēmumi!$DE$35-Pieņēmumi!$DE$34)*CH520,0)</f>
        <v>0</v>
      </c>
      <c r="CM520">
        <v>0</v>
      </c>
      <c r="CN520">
        <v>0</v>
      </c>
      <c r="CO520" s="2">
        <v>0</v>
      </c>
      <c r="CP520" s="6">
        <f>ROUNDUP(IF($A520=1,CM520/Pieņēmumi!$DO$42,IF($A520=2,CM520/Pieņēmumi!$DO$43,IF($A520=3,CM520/Pieņēmumi!$DO$44,CM520/Pieņēmumi!$DO$45))),$CP$10)</f>
        <v>0</v>
      </c>
      <c r="CQ520" s="6">
        <f t="shared" si="367"/>
        <v>0</v>
      </c>
      <c r="CR520" s="6">
        <f>IF(AND(CQ520&gt;=0,CQ520&lt;Pieņēmumi!$DO$49),0,
IF(AND(CQ520&gt;=Pieņēmumi!$DO$49,CQ520&lt;Pieņēmumi!$DO$50),"Mazs",
IF(AND(CQ520&gt;=Pieņēmumi!$DO$50,CQ520&lt;Pieņēmumi!$DO$51),"Vidējs","Liels")))</f>
        <v>0</v>
      </c>
      <c r="CS520" s="9">
        <f>IF(CR520="Mazs",Pieņēmumi!$DO$34*CP520,IF(CR520="Vidējs",Pieņēmumi!$DO$35*CP520,IF(CR520="Liels",Pieņēmumi!$DO$37*CP520,0)))</f>
        <v>0</v>
      </c>
      <c r="CT520" s="9">
        <f>IF(CR520="Mazs",(Pieņēmumi!$DO$35-Pieņēmumi!$DO$34)*CP520,0)</f>
        <v>0</v>
      </c>
      <c r="CU520" s="6">
        <f t="shared" si="368"/>
        <v>753</v>
      </c>
      <c r="CV520" s="6">
        <f t="shared" si="369"/>
        <v>30</v>
      </c>
      <c r="CW520" s="2">
        <f t="shared" si="370"/>
        <v>25.1</v>
      </c>
      <c r="CX520" t="str">
        <f t="shared" si="371"/>
        <v>Lielā</v>
      </c>
    </row>
    <row r="521" spans="1:102" x14ac:dyDescent="0.25">
      <c r="A521" s="5">
        <v>1</v>
      </c>
      <c r="B521" s="23">
        <v>0.12842587944588568</v>
      </c>
      <c r="C521">
        <v>17</v>
      </c>
      <c r="D521">
        <v>1</v>
      </c>
      <c r="E521" s="2">
        <f t="shared" si="392"/>
        <v>17</v>
      </c>
      <c r="F521" s="6">
        <f>ROUNDUP(IF($A521=1,C521/Pieņēmumi!$B$39,IF($A521=2,C521/Pieņēmumi!$B$40,IF($A521=3,C521/Pieņēmumi!$B$41,C521/Pieņēmumi!$B$42))),$F$10)</f>
        <v>1</v>
      </c>
      <c r="G521" s="6">
        <f t="shared" si="355"/>
        <v>17</v>
      </c>
      <c r="H521" s="6" t="str">
        <f>IF(AND(G521&gt;=0,G521&lt;Pieņēmumi!$B$46),0,
IF(AND(G521&gt;= Pieņēmumi!$B$46,G521&lt;Pieņēmumi!$B$47), "Mikro",
IF(AND(G521&gt;=Pieņēmumi!$B$47,G521&lt;Pieņēmumi!$B$48), "Mazs",
IF(AND(G521&gt;=Pieņēmumi!$B$48,G521&lt;Pieņēmumi!$B$49), "Vidējs","Liels"))))</f>
        <v>Vidējs</v>
      </c>
      <c r="I521" s="9">
        <f>IF(H521="Mikro",Pieņēmumi!$B$31*F521*0.5,
IF(H521="Mazs",Pieņēmumi!$B$31*F521,
IF(H521="Vidējs",Pieņēmumi!$B$32*F521,
IF(H521="Liels",Pieņēmumi!$B$34*F521,
0))))</f>
        <v>0.8074935400516795</v>
      </c>
      <c r="J521" s="9">
        <f>IF(H521="Mikro",Pieņēmumi!$B$31*F521*0.5,0)</f>
        <v>0</v>
      </c>
      <c r="K521">
        <v>24</v>
      </c>
      <c r="L521">
        <v>1</v>
      </c>
      <c r="M521" s="2">
        <f t="shared" si="390"/>
        <v>24</v>
      </c>
      <c r="N521" s="6">
        <f>ROUNDUP(IF($A521=1,K521/Pieņēmumi!$L$39,IF($A521=2,K521/Pieņēmumi!$L$40,IF($A521=3,K521/Pieņēmumi!$L$41,K521/Pieņēmumi!$L$42))),$N$10)</f>
        <v>2</v>
      </c>
      <c r="O521" s="6">
        <f t="shared" si="356"/>
        <v>12</v>
      </c>
      <c r="P521" s="6" t="str">
        <f>IF(AND(O521&gt;=0,O521&lt;Pieņēmumi!$L$46),0,
IF(AND(O521&gt;= Pieņēmumi!$L$46,O521&lt;Pieņēmumi!$L$47), "Mikro",
IF(AND(O521&gt;=Pieņēmumi!$L$47,O521&lt;Pieņēmumi!$L$48), "Mazs",
IF(AND(O521&gt;=Pieņēmumi!$L$48,O521&lt;Pieņēmumi!$L$49), "Vidējs","Liels"))))</f>
        <v>Vidējs</v>
      </c>
      <c r="Q521" s="9">
        <f>IF(P521="Mikro",Pieņēmumi!$L$31*N521*0.5,
IF(P521="Mazs",Pieņēmumi!$L$31*N521,
IF(P521="Vidējs",Pieņēmumi!$L$32*N521,
IF(P521="Liels",Pieņēmumi!$L$34*N521,
0))))</f>
        <v>1.6795865633074938</v>
      </c>
      <c r="R521" s="9">
        <f>IF(P521="Mikro",Pieņēmumi!$L$31*N521*0.5,0)</f>
        <v>0</v>
      </c>
      <c r="S521">
        <v>19</v>
      </c>
      <c r="T521">
        <v>1</v>
      </c>
      <c r="U521" s="2">
        <f t="shared" si="388"/>
        <v>19</v>
      </c>
      <c r="V521" s="6">
        <f>ROUNDUP(IF($A521=1,S521/Pieņēmumi!$V$39,IF($A521=2,S521/Pieņēmumi!$V$40,IF($A521=3,S521/Pieņēmumi!$V$41,S521/Pieņēmumi!$V$42))),$V$10)</f>
        <v>1</v>
      </c>
      <c r="W521" s="6">
        <f t="shared" si="357"/>
        <v>19</v>
      </c>
      <c r="X521" s="6" t="str">
        <f>IF(AND(W521&gt;=0,W521&lt;Pieņēmumi!$V$46),0,
IF(AND(W521&gt;= Pieņēmumi!$V$46,W521&lt;Pieņēmumi!$V$47), "Mikro",
IF(AND(W521&gt;=Pieņēmumi!$V$47,W521&lt;Pieņēmumi!$V$48), "Mazs",
IF(AND(W521&gt;=Pieņēmumi!$V$48,W521&lt;Pieņēmumi!$V$49), "Vidējs","Liels"))))</f>
        <v>Vidējs</v>
      </c>
      <c r="Y521" s="9">
        <f>IF(X521="Mikro",Pieņēmumi!$V$31*V521*0.5,
IF(X521="Mazs",Pieņēmumi!$V$31*V521,
IF(X521="Vidējs",Pieņēmumi!$V$32*V521,
IF(X521="Liels",Pieņēmumi!$V$34*V521,
0))))</f>
        <v>0.87209302325581406</v>
      </c>
      <c r="Z521" s="9">
        <f>IF(X521="Mikro",Pieņēmumi!$V$31*V521*0.5,0)</f>
        <v>0</v>
      </c>
      <c r="AA521">
        <v>20</v>
      </c>
      <c r="AB521">
        <v>1</v>
      </c>
      <c r="AC521" s="2">
        <f t="shared" si="378"/>
        <v>20</v>
      </c>
      <c r="AD521" s="6">
        <f>ROUNDUP(IF($A521=1,AA521/Pieņēmumi!$AF$39,IF($A521=2,AA521/Pieņēmumi!$AF$40,IF($A521=3,AA521/Pieņēmumi!$AF$41,AA521/Pieņēmumi!$AF$42))),$AD$10)</f>
        <v>1</v>
      </c>
      <c r="AE521" s="6">
        <f t="shared" si="359"/>
        <v>20</v>
      </c>
      <c r="AF521" s="6" t="str">
        <f>IF(AND(AE521&gt;=0,AE521&lt;Pieņēmumi!$AF$46),0,
IF(AND(AE521&gt;= Pieņēmumi!$AF$46,AE521&lt;Pieņēmumi!$AF$47), "Mikro",
IF(AND(AE521&gt;=Pieņēmumi!$AF$47,AE521&lt;Pieņēmumi!$AF$48), "Mazs",
IF(AND(AE521&gt;=Pieņēmumi!$AF$48,AE521&lt;Pieņēmumi!$AF$49), "Vidējs","Liels"))))</f>
        <v>Vidējs</v>
      </c>
      <c r="AG521" s="9">
        <f>IF(AF521="Mikro",Pieņēmumi!$AF$31*AD521*0.5,
IF(AF521="Mazs",Pieņēmumi!$AF$31*AD521,
IF(AF521="Vidējs",Pieņēmumi!$AF$32*AD521,
IF(AF521="Liels",Pieņēmumi!$AF$34*AD521,
0))))</f>
        <v>1.03359173126615</v>
      </c>
      <c r="AH521" s="9">
        <f>IF(AF521="Mikro",Pieņēmumi!$AF$31*AD521*0.5,0)</f>
        <v>0</v>
      </c>
      <c r="AI521">
        <v>22</v>
      </c>
      <c r="AJ521">
        <v>1</v>
      </c>
      <c r="AK521" s="2">
        <f t="shared" si="389"/>
        <v>22</v>
      </c>
      <c r="AL521" s="6">
        <f>ROUNDUP(IF($A521=1,AI521/Pieņēmumi!$AR$39,IF($A521=2,AI521/Pieņēmumi!$AR$40,IF($A521=3,AI521/Pieņēmumi!$AR$41,AI521/Pieņēmumi!$AR$42))),$AL$10)</f>
        <v>1</v>
      </c>
      <c r="AM521" s="6">
        <f t="shared" si="360"/>
        <v>22</v>
      </c>
      <c r="AN521" s="6" t="str">
        <f>IF(AND(AM521&gt;=0,AM521&lt;Pieņēmumi!$AR$46),0,
IF(AND(AM521&gt;= Pieņēmumi!$AR$46,AM521&lt;Pieņēmumi!$AR$47), "Mikro",
IF(AND(AM521&gt;=Pieņēmumi!$AR$47,AM521&lt;Pieņēmumi!$AR$48), "Mazs",
IF(AND(AM521&gt;=Pieņēmumi!$AR$48,AM521&lt;Pieņēmumi!$AR$49), "Vidējs","Liels"))))</f>
        <v>Liels</v>
      </c>
      <c r="AO521" s="9">
        <f>IF(AN521="Mikro",Pieņēmumi!$AR$31*AL521*0.5,
IF(AN521="Mazs",Pieņēmumi!$AR$31*AL521,
IF(AN521="Vidējs",Pieņēmumi!$AR$32*AL521,
IF(AN521="Liels",Pieņēmumi!$AR$34*AL521,
0))))</f>
        <v>1.3708513708513708</v>
      </c>
      <c r="AP521" s="9">
        <f>IF(AN521="Mikro",Pieņēmumi!$AR$31*AL521*0.5,0)</f>
        <v>0</v>
      </c>
      <c r="AQ521">
        <v>27</v>
      </c>
      <c r="AR521">
        <v>1</v>
      </c>
      <c r="AS521" s="2">
        <f t="shared" si="391"/>
        <v>27</v>
      </c>
      <c r="AT521" s="6">
        <f>ROUNDUP(IF($A521=1,AQ521/Pieņēmumi!$BC$39,IF($A521=2,AQ521/Pieņēmumi!$BC$40,IF($A521=3,AQ521/Pieņēmumi!$BC$41,AQ521/Pieņēmumi!$BC$42))),$AT$10)</f>
        <v>2</v>
      </c>
      <c r="AU521" s="6">
        <f t="shared" si="361"/>
        <v>13.5</v>
      </c>
      <c r="AV521" s="6" t="str">
        <f>IF(AND(AU521&gt;=0,AU521&lt;Pieņēmumi!$BC$46),0,
IF(AND(AU521&gt;= Pieņēmumi!$BC$46,AU521&lt;Pieņēmumi!$BC$47), "Mikro",
IF(AND(AU521&gt;=Pieņēmumi!$BC$47,AU521&lt;Pieņēmumi!$BC$48), "Mazs",
IF(AND(AU521&gt;=Pieņēmumi!$BC$48,AU521&lt;Pieņēmumi!$BC$49), "Vidējs","Liels"))))</f>
        <v>Vidējs</v>
      </c>
      <c r="AW521" s="9">
        <f>IF(AV521="Mikro",Pieņēmumi!$BC$31*AT521*0.5,
IF(AV521="Mazs",Pieņēmumi!$BC$31*AT521,
IF(AV521="Vidējs",Pieņēmumi!$BC$32*AT521,
IF(AV521="Liels",Pieņēmumi!$BC$34*AT521,
0))))</f>
        <v>2.3255813953488373</v>
      </c>
      <c r="AX521" s="9">
        <f>IF(AV521="Mikro",Pieņēmumi!$BC$31*AT521*0.5,0)</f>
        <v>0</v>
      </c>
      <c r="AY521">
        <v>25</v>
      </c>
      <c r="AZ521">
        <v>1</v>
      </c>
      <c r="BA521" s="2">
        <f t="shared" ref="BA521:BA534" si="393">AY521/AZ521</f>
        <v>25</v>
      </c>
      <c r="BB521" s="6">
        <f>ROUNDUP(IF($A521=1,AY521/Pieņēmumi!$BN$39,IF($A521=2,AY521/Pieņēmumi!$BN$40,IF($A521=3,AY521/Pieņēmumi!$BN$41,AY521/Pieņēmumi!$BN$42))),$BB$10)</f>
        <v>1</v>
      </c>
      <c r="BC521" s="6">
        <f t="shared" si="362"/>
        <v>25</v>
      </c>
      <c r="BD521" s="6" t="str">
        <f>IF(AND(BC521&gt;=0,BC521&lt;Pieņēmumi!$BN$46),0,
IF(AND(BC521&gt;= Pieņēmumi!$BN$46,BC521&lt;Pieņēmumi!$BN$47), "Mikro",
IF(AND(BC521&gt;=Pieņēmumi!$BN$47,BC521&lt;Pieņēmumi!$BN$48), "Mazs",
IF(AND(BC521&gt;=Pieņēmumi!$BN$48,BC521&lt;Pieņēmumi!$BN$49), "Vidējs","Liels"))))</f>
        <v>Liels</v>
      </c>
      <c r="BE521" s="9">
        <f>IF(BD521="Mikro",Pieņēmumi!$BN$31*BB521*0.5,
IF(BD521="Mazs",Pieņēmumi!$BN$31*BB521,
IF(BD521="Vidējs",Pieņēmumi!$BN$32*BB521,
IF(BD521="Liels",Pieņēmumi!$BN$34*BB521,
0))))</f>
        <v>1.5873015873015872</v>
      </c>
      <c r="BF521" s="9">
        <f>IF(BD521="Mikro",Pieņēmumi!$BN$31*BB521*0.5,0)</f>
        <v>0</v>
      </c>
      <c r="BG521">
        <v>22</v>
      </c>
      <c r="BH521">
        <v>1</v>
      </c>
      <c r="BI521" s="2">
        <f t="shared" ref="BI521:BI534" si="394">BG521/BH521</f>
        <v>22</v>
      </c>
      <c r="BJ521" s="6">
        <f>ROUNDUP(IF($A521=1,BG521/Pieņēmumi!$BY$39,IF($A521=2,BG521/Pieņēmumi!$BY$40,IF($A521=3,BG521/Pieņēmumi!$BY$41,BG521/Pieņēmumi!$BY$42))),$BJ$10)</f>
        <v>1</v>
      </c>
      <c r="BK521" s="6">
        <f t="shared" si="363"/>
        <v>22</v>
      </c>
      <c r="BL521" s="6" t="str">
        <f>IF(AND(BK521&gt;=0,BK521&lt;Pieņēmumi!$BY$46),0,
IF(AND(BK521&gt;= Pieņēmumi!$BY$46,BK521&lt;Pieņēmumi!$BY$47), "Mikro",
IF(AND(BK521&gt;=Pieņēmumi!$BY$47,BK521&lt;Pieņēmumi!$BY$48), "Mazs",
IF(AND(BK521&gt;=Pieņēmumi!$BY$48,BK521&lt;Pieņēmumi!$BY$49), "Vidējs","Liels"))))</f>
        <v>Liels</v>
      </c>
      <c r="BM521" s="9">
        <f>IF(BL521="Mikro",Pieņēmumi!$BY$31*BJ521*0.5,
IF(BL521="Mazs",Pieņēmumi!$BY$31*BJ521,
IF(BL521="Vidējs",Pieņēmumi!$BY$32*BJ521,
IF(BL521="Liels",Pieņēmumi!$BY$34*BJ521,
0))))</f>
        <v>1.6594516594516593</v>
      </c>
      <c r="BN521" s="9">
        <f>IF(BL521="Mikro",Pieņēmumi!$BY$31*BJ521*0.5,0)</f>
        <v>0</v>
      </c>
      <c r="BO521">
        <v>18</v>
      </c>
      <c r="BP521">
        <v>1</v>
      </c>
      <c r="BQ521" s="2">
        <f t="shared" ref="BQ521:BQ534" si="395">BO521/BP521</f>
        <v>18</v>
      </c>
      <c r="BR521" s="6">
        <f>ROUNDUP(IF($A521=1,BO521/Pieņēmumi!$CJ$39,IF($A521=2,BO521/Pieņēmumi!$CJ$40,IF($A521=3,BO521/Pieņēmumi!$CJ$41,BO521/Pieņēmumi!$CJ$42))),$BR$10)</f>
        <v>1</v>
      </c>
      <c r="BS521" s="6">
        <f t="shared" si="364"/>
        <v>18</v>
      </c>
      <c r="BT521" s="6" t="str">
        <f>IF(AND(BS521&gt;=0,BS521&lt;Pieņēmumi!$CJ$46),0,
IF(AND(BS521&gt;= Pieņēmumi!$CJ$46,BS521&lt;Pieņēmumi!$CJ$47), "Mikro",
IF(AND(BS521&gt;=Pieņēmumi!$CJ$47,BS521&lt;Pieņēmumi!$CJ$48), "Mazs",
IF(AND(BS521&gt;=Pieņēmumi!$CJ$48,BS521&lt;Pieņēmumi!$CJ$49), "Vidējs","Liels"))))</f>
        <v>Vidējs</v>
      </c>
      <c r="BU521" s="9">
        <f>IF(BT521="Mikro",Pieņēmumi!$CJ$31*BR521*0.5,
IF(BT521="Mazs",Pieņēmumi!$CJ$31*BR521,
IF(BT521="Vidējs",Pieņēmumi!$CJ$32*BR521,
IF(BT521="Liels",Pieņēmumi!$CJ$34*BR521,
0))))</f>
        <v>1.2919896640826873</v>
      </c>
      <c r="BV521" s="9">
        <f>IF(BT521="Mikro",Pieņēmumi!$CJ$31*BR521*0.5,0)</f>
        <v>0</v>
      </c>
      <c r="BW521">
        <v>0</v>
      </c>
      <c r="BX521">
        <v>0</v>
      </c>
      <c r="BY521" s="2">
        <v>0</v>
      </c>
      <c r="BZ521" s="6">
        <f>ROUNDUP(IF($A521=1,BW521/Pieņēmumi!$CU$42,IF($A521=2,BW521/Pieņēmumi!$CU$43,IF($A521=3,BW521/Pieņēmumi!$CU$44,BW521/Pieņēmumi!$CU$45))),$CH$10)</f>
        <v>0</v>
      </c>
      <c r="CA521" s="6">
        <f t="shared" si="365"/>
        <v>0</v>
      </c>
      <c r="CB521" s="6">
        <f>IF(AND(CA521&gt;=0,CA521&lt;Pieņēmumi!$CU$49),0,
IF(AND(CA521&gt;=Pieņēmumi!$CU$49,CA521&lt;Pieņēmumi!$CU$50),"Mazs",
IF(AND(CA521&gt;=Pieņēmumi!$CU$50,CA521&lt;Pieņēmumi!$CU$51),"Vidējs","Liels")))</f>
        <v>0</v>
      </c>
      <c r="CC521" s="9">
        <f>IF(CB521="Mazs",Pieņēmumi!$CU$34*BZ521,IF(CB521="Vidējs",Pieņēmumi!$CU$35*BZ521,IF(CB521="Liels",Pieņēmumi!$CU$37*BZ521,0)))</f>
        <v>0</v>
      </c>
      <c r="CD521" s="9">
        <f>IF(CB521="Mazs",(Pieņēmumi!$CU$35-Pieņēmumi!$CU$34)*BZ521,0)</f>
        <v>0</v>
      </c>
      <c r="CE521">
        <v>0</v>
      </c>
      <c r="CF521">
        <v>0</v>
      </c>
      <c r="CG521" s="2">
        <v>0</v>
      </c>
      <c r="CH521" s="6">
        <f>ROUNDUP(IF($A521=1,CE521/Pieņēmumi!$DE$42,IF($A521=2,CE521/Pieņēmumi!$DE$43,IF($A521=3,CE521/Pieņēmumi!$DE$44,CE521/Pieņēmumi!$DE$45))),$CH$10)</f>
        <v>0</v>
      </c>
      <c r="CI521" s="6">
        <f t="shared" si="366"/>
        <v>0</v>
      </c>
      <c r="CJ521" s="6">
        <f>IF(AND(CI521&gt;=0,CI521&lt;Pieņēmumi!$DE$49),0,
IF(AND(CI521&gt;=Pieņēmumi!$DE$49,CI521&lt;Pieņēmumi!$DE$50),"Mazs",
IF(AND(CI521&gt;=Pieņēmumi!$DE$50,CI521&lt;Pieņēmumi!$DE$51),"Vidējs","Liels")))</f>
        <v>0</v>
      </c>
      <c r="CK521" s="9">
        <f>IF(CJ521="Mazs",Pieņēmumi!$DE$34*CH521,IF(CJ521="Vidējs",Pieņēmumi!$DE$35*CH521,IF(CJ521="Liels",Pieņēmumi!$DE$37*CH521,0)))</f>
        <v>0</v>
      </c>
      <c r="CL521" s="9">
        <f>IF(CJ521="Mazs",(Pieņēmumi!$DE$35-Pieņēmumi!$DE$34)*CH521,0)</f>
        <v>0</v>
      </c>
      <c r="CM521">
        <v>0</v>
      </c>
      <c r="CN521">
        <v>0</v>
      </c>
      <c r="CO521" s="2">
        <v>0</v>
      </c>
      <c r="CP521" s="6">
        <f>ROUNDUP(IF($A521=1,CM521/Pieņēmumi!$DO$42,IF($A521=2,CM521/Pieņēmumi!$DO$43,IF($A521=3,CM521/Pieņēmumi!$DO$44,CM521/Pieņēmumi!$DO$45))),$CP$10)</f>
        <v>0</v>
      </c>
      <c r="CQ521" s="6">
        <f t="shared" si="367"/>
        <v>0</v>
      </c>
      <c r="CR521" s="6">
        <f>IF(AND(CQ521&gt;=0,CQ521&lt;Pieņēmumi!$DO$49),0,
IF(AND(CQ521&gt;=Pieņēmumi!$DO$49,CQ521&lt;Pieņēmumi!$DO$50),"Mazs",
IF(AND(CQ521&gt;=Pieņēmumi!$DO$50,CQ521&lt;Pieņēmumi!$DO$51),"Vidējs","Liels")))</f>
        <v>0</v>
      </c>
      <c r="CS521" s="9">
        <f>IF(CR521="Mazs",Pieņēmumi!$DO$34*CP521,IF(CR521="Vidējs",Pieņēmumi!$DO$35*CP521,IF(CR521="Liels",Pieņēmumi!$DO$37*CP521,0)))</f>
        <v>0</v>
      </c>
      <c r="CT521" s="9">
        <f>IF(CR521="Mazs",(Pieņēmumi!$DO$35-Pieņēmumi!$DO$34)*CP521,0)</f>
        <v>0</v>
      </c>
      <c r="CU521" s="6">
        <f t="shared" si="368"/>
        <v>194</v>
      </c>
      <c r="CV521" s="6">
        <f t="shared" si="369"/>
        <v>9</v>
      </c>
      <c r="CW521" s="2">
        <f t="shared" si="370"/>
        <v>21.555555555555557</v>
      </c>
      <c r="CX521" t="str">
        <f t="shared" si="371"/>
        <v>Vidējā</v>
      </c>
    </row>
    <row r="522" spans="1:102" x14ac:dyDescent="0.25">
      <c r="A522" s="5">
        <v>3</v>
      </c>
      <c r="B522" s="23">
        <v>0.12531930330010399</v>
      </c>
      <c r="C522">
        <v>11</v>
      </c>
      <c r="D522">
        <v>1</v>
      </c>
      <c r="E522" s="2">
        <f t="shared" si="392"/>
        <v>11</v>
      </c>
      <c r="F522" s="6">
        <f>ROUNDUP(IF($A522=1,C522/Pieņēmumi!$B$39,IF($A522=2,C522/Pieņēmumi!$B$40,IF($A522=3,C522/Pieņēmumi!$B$41,C522/Pieņēmumi!$B$42))),$F$10)</f>
        <v>1</v>
      </c>
      <c r="G522" s="6">
        <f t="shared" si="355"/>
        <v>11</v>
      </c>
      <c r="H522" s="6" t="str">
        <f>IF(AND(G522&gt;=0,G522&lt;Pieņēmumi!$B$46),0,
IF(AND(G522&gt;= Pieņēmumi!$B$46,G522&lt;Pieņēmumi!$B$47), "Mikro",
IF(AND(G522&gt;=Pieņēmumi!$B$47,G522&lt;Pieņēmumi!$B$48), "Mazs",
IF(AND(G522&gt;=Pieņēmumi!$B$48,G522&lt;Pieņēmumi!$B$49), "Vidējs","Liels"))))</f>
        <v>Mazs</v>
      </c>
      <c r="I522" s="9">
        <f>IF(H522="Mikro",Pieņēmumi!$B$31*F522*0.5,
IF(H522="Mazs",Pieņēmumi!$B$31*F522,
IF(H522="Vidējs",Pieņēmumi!$B$32*F522,
IF(H522="Liels",Pieņēmumi!$B$34*F522,
0))))</f>
        <v>0.71584189231248063</v>
      </c>
      <c r="J522" s="9">
        <f>IF(H522="Mikro",Pieņēmumi!$B$31*F522*0.5,0)</f>
        <v>0</v>
      </c>
      <c r="K522">
        <v>8</v>
      </c>
      <c r="L522">
        <v>1</v>
      </c>
      <c r="M522" s="2">
        <f t="shared" si="390"/>
        <v>8</v>
      </c>
      <c r="N522" s="6">
        <f>ROUNDUP(IF($A522=1,K522/Pieņēmumi!$L$39,IF($A522=2,K522/Pieņēmumi!$L$40,IF($A522=3,K522/Pieņēmumi!$L$41,K522/Pieņēmumi!$L$42))),$N$10)</f>
        <v>1</v>
      </c>
      <c r="O522" s="6">
        <f t="shared" si="356"/>
        <v>8</v>
      </c>
      <c r="P522" s="6" t="str">
        <f>IF(AND(O522&gt;=0,O522&lt;Pieņēmumi!$L$46),0,
IF(AND(O522&gt;= Pieņēmumi!$L$46,O522&lt;Pieņēmumi!$L$47), "Mikro",
IF(AND(O522&gt;=Pieņēmumi!$L$47,O522&lt;Pieņēmumi!$L$48), "Mazs",
IF(AND(O522&gt;=Pieņēmumi!$L$48,O522&lt;Pieņēmumi!$L$49), "Vidējs","Liels"))))</f>
        <v>Mazs</v>
      </c>
      <c r="Q522" s="9">
        <f>IF(P522="Mikro",Pieņēmumi!$L$31*N522*0.5,
IF(P522="Mazs",Pieņēmumi!$L$31*N522,
IF(P522="Vidējs",Pieņēmumi!$L$32*N522,
IF(P522="Liels",Pieņēmumi!$L$34*N522,
0))))</f>
        <v>0.7469654528478058</v>
      </c>
      <c r="R522" s="9">
        <f>IF(P522="Mikro",Pieņēmumi!$L$31*N522*0.5,0)</f>
        <v>0</v>
      </c>
      <c r="S522">
        <v>14</v>
      </c>
      <c r="T522">
        <v>1</v>
      </c>
      <c r="U522" s="2">
        <f t="shared" si="388"/>
        <v>14</v>
      </c>
      <c r="V522" s="6">
        <f>ROUNDUP(IF($A522=1,S522/Pieņēmumi!$V$39,IF($A522=2,S522/Pieņēmumi!$V$40,IF($A522=3,S522/Pieņēmumi!$V$41,S522/Pieņēmumi!$V$42))),$V$10)</f>
        <v>1</v>
      </c>
      <c r="W522" s="6">
        <f t="shared" si="357"/>
        <v>14</v>
      </c>
      <c r="X522" s="6" t="str">
        <f>IF(AND(W522&gt;=0,W522&lt;Pieņēmumi!$V$46),0,
IF(AND(W522&gt;= Pieņēmumi!$V$46,W522&lt;Pieņēmumi!$V$47), "Mikro",
IF(AND(W522&gt;=Pieņēmumi!$V$47,W522&lt;Pieņēmumi!$V$48), "Mazs",
IF(AND(W522&gt;=Pieņēmumi!$V$48,W522&lt;Pieņēmumi!$V$49), "Vidējs","Liels"))))</f>
        <v>Vidējs</v>
      </c>
      <c r="Y522" s="9">
        <f>IF(X522="Mikro",Pieņēmumi!$V$31*V522*0.5,
IF(X522="Mazs",Pieņēmumi!$V$31*V522,
IF(X522="Vidējs",Pieņēmumi!$V$32*V522,
IF(X522="Liels",Pieņēmumi!$V$34*V522,
0))))</f>
        <v>0.87209302325581406</v>
      </c>
      <c r="Z522" s="9">
        <f>IF(X522="Mikro",Pieņēmumi!$V$31*V522*0.5,0)</f>
        <v>0</v>
      </c>
      <c r="AA522">
        <v>7</v>
      </c>
      <c r="AB522">
        <v>1</v>
      </c>
      <c r="AC522" s="2">
        <f t="shared" si="378"/>
        <v>7</v>
      </c>
      <c r="AD522" s="6">
        <f>ROUNDUP(IF($A522=1,AA522/Pieņēmumi!$AF$39,IF($A522=2,AA522/Pieņēmumi!$AF$40,IF($A522=3,AA522/Pieņēmumi!$AF$41,AA522/Pieņēmumi!$AF$42))),$AD$10)</f>
        <v>1</v>
      </c>
      <c r="AE522" s="6">
        <f t="shared" si="359"/>
        <v>7</v>
      </c>
      <c r="AF522" s="6" t="str">
        <f>IF(AND(AE522&gt;=0,AE522&lt;Pieņēmumi!$AF$46),0,
IF(AND(AE522&gt;= Pieņēmumi!$AF$46,AE522&lt;Pieņēmumi!$AF$47), "Mikro",
IF(AND(AE522&gt;=Pieņēmumi!$AF$47,AE522&lt;Pieņēmumi!$AF$48), "Mazs",
IF(AND(AE522&gt;=Pieņēmumi!$AF$48,AE522&lt;Pieņēmumi!$AF$49), "Vidējs","Liels"))))</f>
        <v>Mikro</v>
      </c>
      <c r="AG522" s="9">
        <f>IF(AF522="Mikro",Pieņēmumi!$AF$31*AD522*0.5,
IF(AF522="Mazs",Pieņēmumi!$AF$31*AD522,
IF(AF522="Vidējs",Pieņēmumi!$AF$32*AD522,
IF(AF522="Liels",Pieņēmumi!$AF$34*AD522,
0))))</f>
        <v>0.42016806722689076</v>
      </c>
      <c r="AH522" s="9">
        <f>IF(AF522="Mikro",Pieņēmumi!$AF$31*AD522*0.5,0)</f>
        <v>0.42016806722689076</v>
      </c>
      <c r="AI522">
        <v>4</v>
      </c>
      <c r="AJ522">
        <v>1</v>
      </c>
      <c r="AK522" s="2">
        <f t="shared" si="389"/>
        <v>4</v>
      </c>
      <c r="AL522" s="6">
        <f>ROUNDUP(IF($A522=1,AI522/Pieņēmumi!$AR$39,IF($A522=2,AI522/Pieņēmumi!$AR$40,IF($A522=3,AI522/Pieņēmumi!$AR$41,AI522/Pieņēmumi!$AR$42))),$AL$10)</f>
        <v>1</v>
      </c>
      <c r="AM522" s="6">
        <f t="shared" si="360"/>
        <v>4</v>
      </c>
      <c r="AN522" s="6" t="str">
        <f>IF(AND(AM522&gt;=0,AM522&lt;Pieņēmumi!$AR$46),0,
IF(AND(AM522&gt;= Pieņēmumi!$AR$46,AM522&lt;Pieņēmumi!$AR$47), "Mikro",
IF(AND(AM522&gt;=Pieņēmumi!$AR$47,AM522&lt;Pieņēmumi!$AR$48), "Mazs",
IF(AND(AM522&gt;=Pieņēmumi!$AR$48,AM522&lt;Pieņēmumi!$AR$49), "Vidējs","Liels"))))</f>
        <v>Mikro</v>
      </c>
      <c r="AO522" s="9">
        <f>IF(AN522="Mikro",Pieņēmumi!$AR$31*AL522*0.5,
IF(AN522="Mazs",Pieņēmumi!$AR$31*AL522,
IF(AN522="Vidējs",Pieņēmumi!$AR$32*AL522,
IF(AN522="Liels",Pieņēmumi!$AR$34*AL522,
0))))</f>
        <v>0.45129162776221604</v>
      </c>
      <c r="AP522" s="9">
        <f>IF(AN522="Mikro",Pieņēmumi!$AR$31*AL522*0.5,0)</f>
        <v>0.45129162776221604</v>
      </c>
      <c r="AQ522">
        <v>17</v>
      </c>
      <c r="AR522">
        <v>1</v>
      </c>
      <c r="AS522" s="2">
        <f t="shared" si="391"/>
        <v>17</v>
      </c>
      <c r="AT522" s="6">
        <f>ROUNDUP(IF($A522=1,AQ522/Pieņēmumi!$BC$39,IF($A522=2,AQ522/Pieņēmumi!$BC$40,IF($A522=3,AQ522/Pieņēmumi!$BC$41,AQ522/Pieņēmumi!$BC$42))),$AT$10)</f>
        <v>1</v>
      </c>
      <c r="AU522" s="6">
        <f t="shared" si="361"/>
        <v>17</v>
      </c>
      <c r="AV522" s="6" t="str">
        <f>IF(AND(AU522&gt;=0,AU522&lt;Pieņēmumi!$BC$46),0,
IF(AND(AU522&gt;= Pieņēmumi!$BC$46,AU522&lt;Pieņēmumi!$BC$47), "Mikro",
IF(AND(AU522&gt;=Pieņēmumi!$BC$47,AU522&lt;Pieņēmumi!$BC$48), "Mazs",
IF(AND(AU522&gt;=Pieņēmumi!$BC$48,AU522&lt;Pieņēmumi!$BC$49), "Vidējs","Liels"))))</f>
        <v>Vidējs</v>
      </c>
      <c r="AW522" s="9">
        <f>IF(AV522="Mikro",Pieņēmumi!$BC$31*AT522*0.5,
IF(AV522="Mazs",Pieņēmumi!$BC$31*AT522,
IF(AV522="Vidējs",Pieņēmumi!$BC$32*AT522,
IF(AV522="Liels",Pieņēmumi!$BC$34*AT522,
0))))</f>
        <v>1.1627906976744187</v>
      </c>
      <c r="AX522" s="9">
        <f>IF(AV522="Mikro",Pieņēmumi!$BC$31*AT522*0.5,0)</f>
        <v>0</v>
      </c>
      <c r="AY522">
        <v>8</v>
      </c>
      <c r="AZ522">
        <v>1</v>
      </c>
      <c r="BA522" s="2">
        <f t="shared" si="393"/>
        <v>8</v>
      </c>
      <c r="BB522" s="6">
        <f>ROUNDUP(IF($A522=1,AY522/Pieņēmumi!$BN$39,IF($A522=2,AY522/Pieņēmumi!$BN$40,IF($A522=3,AY522/Pieņēmumi!$BN$41,AY522/Pieņēmumi!$BN$42))),$BB$10)</f>
        <v>1</v>
      </c>
      <c r="BC522" s="6">
        <f t="shared" si="362"/>
        <v>8</v>
      </c>
      <c r="BD522" s="6" t="str">
        <f>IF(AND(BC522&gt;=0,BC522&lt;Pieņēmumi!$BN$46),0,
IF(AND(BC522&gt;= Pieņēmumi!$BN$46,BC522&lt;Pieņēmumi!$BN$47), "Mikro",
IF(AND(BC522&gt;=Pieņēmumi!$BN$47,BC522&lt;Pieņēmumi!$BN$48), "Mazs",
IF(AND(BC522&gt;=Pieņēmumi!$BN$48,BC522&lt;Pieņēmumi!$BN$49), "Vidējs","Liels"))))</f>
        <v>Mazs</v>
      </c>
      <c r="BE522" s="9">
        <f>IF(BD522="Mikro",Pieņēmumi!$BN$31*BB522*0.5,
IF(BD522="Mazs",Pieņēmumi!$BN$31*BB522,
IF(BD522="Vidējs",Pieņēmumi!$BN$32*BB522,
IF(BD522="Liels",Pieņēmumi!$BN$34*BB522,
0))))</f>
        <v>1.0270774976657331</v>
      </c>
      <c r="BF522" s="9">
        <f>IF(BD522="Mikro",Pieņēmumi!$BN$31*BB522*0.5,0)</f>
        <v>0</v>
      </c>
      <c r="BG522">
        <v>15</v>
      </c>
      <c r="BH522">
        <v>1</v>
      </c>
      <c r="BI522" s="2">
        <f t="shared" si="394"/>
        <v>15</v>
      </c>
      <c r="BJ522" s="6">
        <f>ROUNDUP(IF($A522=1,BG522/Pieņēmumi!$BY$39,IF($A522=2,BG522/Pieņēmumi!$BY$40,IF($A522=3,BG522/Pieņēmumi!$BY$41,BG522/Pieņēmumi!$BY$42))),$BJ$10)</f>
        <v>1</v>
      </c>
      <c r="BK522" s="6">
        <f t="shared" si="363"/>
        <v>15</v>
      </c>
      <c r="BL522" s="6" t="str">
        <f>IF(AND(BK522&gt;=0,BK522&lt;Pieņēmumi!$BY$46),0,
IF(AND(BK522&gt;= Pieņēmumi!$BY$46,BK522&lt;Pieņēmumi!$BY$47), "Mikro",
IF(AND(BK522&gt;=Pieņēmumi!$BY$47,BK522&lt;Pieņēmumi!$BY$48), "Mazs",
IF(AND(BK522&gt;=Pieņēmumi!$BY$48,BK522&lt;Pieņēmumi!$BY$49), "Vidējs","Liels"))))</f>
        <v>Vidējs</v>
      </c>
      <c r="BM522" s="9">
        <f>IF(BL522="Mikro",Pieņēmumi!$BY$31*BJ522*0.5,
IF(BL522="Mazs",Pieņēmumi!$BY$31*BJ522,
IF(BL522="Vidējs",Pieņēmumi!$BY$32*BJ522,
IF(BL522="Liels",Pieņēmumi!$BY$34*BJ522,
0))))</f>
        <v>1.2919896640826873</v>
      </c>
      <c r="BN522" s="9">
        <f>IF(BL522="Mikro",Pieņēmumi!$BY$31*BJ522*0.5,0)</f>
        <v>0</v>
      </c>
      <c r="BO522">
        <v>9</v>
      </c>
      <c r="BP522">
        <v>1</v>
      </c>
      <c r="BQ522" s="2">
        <f t="shared" si="395"/>
        <v>9</v>
      </c>
      <c r="BR522" s="6">
        <f>ROUNDUP(IF($A522=1,BO522/Pieņēmumi!$CJ$39,IF($A522=2,BO522/Pieņēmumi!$CJ$40,IF($A522=3,BO522/Pieņēmumi!$CJ$41,BO522/Pieņēmumi!$CJ$42))),$BR$10)</f>
        <v>1</v>
      </c>
      <c r="BS522" s="6">
        <f t="shared" si="364"/>
        <v>9</v>
      </c>
      <c r="BT522" s="6" t="str">
        <f>IF(AND(BS522&gt;=0,BS522&lt;Pieņēmumi!$CJ$46),0,
IF(AND(BS522&gt;= Pieņēmumi!$CJ$46,BS522&lt;Pieņēmumi!$CJ$47), "Mikro",
IF(AND(BS522&gt;=Pieņēmumi!$CJ$47,BS522&lt;Pieņēmumi!$CJ$48), "Mazs",
IF(AND(BS522&gt;=Pieņēmumi!$CJ$48,BS522&lt;Pieņēmumi!$CJ$49), "Vidējs","Liels"))))</f>
        <v>Mazs</v>
      </c>
      <c r="BU522" s="9">
        <f>IF(BT522="Mikro",Pieņēmumi!$CJ$31*BR522*0.5,
IF(BT522="Mazs",Pieņēmumi!$CJ$31*BR522,
IF(BT522="Vidējs",Pieņēmumi!$CJ$32*BR522,
IF(BT522="Liels",Pieņēmumi!$CJ$34*BR522,
0))))</f>
        <v>1.0893246187363834</v>
      </c>
      <c r="BV522" s="9">
        <f>IF(BT522="Mikro",Pieņēmumi!$CJ$31*BR522*0.5,0)</f>
        <v>0</v>
      </c>
      <c r="BW522">
        <v>0</v>
      </c>
      <c r="BX522">
        <v>0</v>
      </c>
      <c r="BY522" s="2">
        <v>0</v>
      </c>
      <c r="BZ522" s="6">
        <f>ROUNDUP(IF($A522=1,BW522/Pieņēmumi!$CU$42,IF($A522=2,BW522/Pieņēmumi!$CU$43,IF($A522=3,BW522/Pieņēmumi!$CU$44,BW522/Pieņēmumi!$CU$45))),$CH$10)</f>
        <v>0</v>
      </c>
      <c r="CA522" s="6">
        <f t="shared" si="365"/>
        <v>0</v>
      </c>
      <c r="CB522" s="6">
        <f>IF(AND(CA522&gt;=0,CA522&lt;Pieņēmumi!$CU$49),0,
IF(AND(CA522&gt;=Pieņēmumi!$CU$49,CA522&lt;Pieņēmumi!$CU$50),"Mazs",
IF(AND(CA522&gt;=Pieņēmumi!$CU$50,CA522&lt;Pieņēmumi!$CU$51),"Vidējs","Liels")))</f>
        <v>0</v>
      </c>
      <c r="CC522" s="9">
        <f>IF(CB522="Mazs",Pieņēmumi!$CU$34*BZ522,IF(CB522="Vidējs",Pieņēmumi!$CU$35*BZ522,IF(CB522="Liels",Pieņēmumi!$CU$37*BZ522,0)))</f>
        <v>0</v>
      </c>
      <c r="CD522" s="9">
        <f>IF(CB522="Mazs",(Pieņēmumi!$CU$35-Pieņēmumi!$CU$34)*BZ522,0)</f>
        <v>0</v>
      </c>
      <c r="CE522">
        <v>0</v>
      </c>
      <c r="CF522">
        <v>0</v>
      </c>
      <c r="CG522" s="2">
        <v>0</v>
      </c>
      <c r="CH522" s="6">
        <f>ROUNDUP(IF($A522=1,CE522/Pieņēmumi!$DE$42,IF($A522=2,CE522/Pieņēmumi!$DE$43,IF($A522=3,CE522/Pieņēmumi!$DE$44,CE522/Pieņēmumi!$DE$45))),$CH$10)</f>
        <v>0</v>
      </c>
      <c r="CI522" s="6">
        <f t="shared" si="366"/>
        <v>0</v>
      </c>
      <c r="CJ522" s="6">
        <f>IF(AND(CI522&gt;=0,CI522&lt;Pieņēmumi!$DE$49),0,
IF(AND(CI522&gt;=Pieņēmumi!$DE$49,CI522&lt;Pieņēmumi!$DE$50),"Mazs",
IF(AND(CI522&gt;=Pieņēmumi!$DE$50,CI522&lt;Pieņēmumi!$DE$51),"Vidējs","Liels")))</f>
        <v>0</v>
      </c>
      <c r="CK522" s="9">
        <f>IF(CJ522="Mazs",Pieņēmumi!$DE$34*CH522,IF(CJ522="Vidējs",Pieņēmumi!$DE$35*CH522,IF(CJ522="Liels",Pieņēmumi!$DE$37*CH522,0)))</f>
        <v>0</v>
      </c>
      <c r="CL522" s="9">
        <f>IF(CJ522="Mazs",(Pieņēmumi!$DE$35-Pieņēmumi!$DE$34)*CH522,0)</f>
        <v>0</v>
      </c>
      <c r="CM522">
        <v>0</v>
      </c>
      <c r="CN522">
        <v>0</v>
      </c>
      <c r="CO522" s="2">
        <v>0</v>
      </c>
      <c r="CP522" s="6">
        <f>ROUNDUP(IF($A522=1,CM522/Pieņēmumi!$DO$42,IF($A522=2,CM522/Pieņēmumi!$DO$43,IF($A522=3,CM522/Pieņēmumi!$DO$44,CM522/Pieņēmumi!$DO$45))),$CP$10)</f>
        <v>0</v>
      </c>
      <c r="CQ522" s="6">
        <f t="shared" si="367"/>
        <v>0</v>
      </c>
      <c r="CR522" s="6">
        <f>IF(AND(CQ522&gt;=0,CQ522&lt;Pieņēmumi!$DO$49),0,
IF(AND(CQ522&gt;=Pieņēmumi!$DO$49,CQ522&lt;Pieņēmumi!$DO$50),"Mazs",
IF(AND(CQ522&gt;=Pieņēmumi!$DO$50,CQ522&lt;Pieņēmumi!$DO$51),"Vidējs","Liels")))</f>
        <v>0</v>
      </c>
      <c r="CS522" s="9">
        <f>IF(CR522="Mazs",Pieņēmumi!$DO$34*CP522,IF(CR522="Vidējs",Pieņēmumi!$DO$35*CP522,IF(CR522="Liels",Pieņēmumi!$DO$37*CP522,0)))</f>
        <v>0</v>
      </c>
      <c r="CT522" s="9">
        <f>IF(CR522="Mazs",(Pieņēmumi!$DO$35-Pieņēmumi!$DO$34)*CP522,0)</f>
        <v>0</v>
      </c>
      <c r="CU522" s="6">
        <f t="shared" si="368"/>
        <v>93</v>
      </c>
      <c r="CV522" s="6">
        <f t="shared" si="369"/>
        <v>9</v>
      </c>
      <c r="CW522" s="2">
        <f t="shared" si="370"/>
        <v>10.333333333333334</v>
      </c>
      <c r="CX522" t="str">
        <f t="shared" si="371"/>
        <v>Mazā</v>
      </c>
    </row>
    <row r="523" spans="1:102" x14ac:dyDescent="0.25">
      <c r="A523" s="5">
        <v>1</v>
      </c>
      <c r="B523" s="23">
        <v>0.12341231952564746</v>
      </c>
      <c r="C523">
        <v>54</v>
      </c>
      <c r="D523">
        <v>2</v>
      </c>
      <c r="E523" s="2">
        <f t="shared" si="392"/>
        <v>27</v>
      </c>
      <c r="F523" s="6">
        <f>ROUNDUP(IF($A523=1,C523/Pieņēmumi!$B$39,IF($A523=2,C523/Pieņēmumi!$B$40,IF($A523=3,C523/Pieņēmumi!$B$41,C523/Pieņēmumi!$B$42))),$F$10)</f>
        <v>3</v>
      </c>
      <c r="G523" s="6">
        <f t="shared" si="355"/>
        <v>18</v>
      </c>
      <c r="H523" s="6" t="str">
        <f>IF(AND(G523&gt;=0,G523&lt;Pieņēmumi!$B$46),0,
IF(AND(G523&gt;= Pieņēmumi!$B$46,G523&lt;Pieņēmumi!$B$47), "Mikro",
IF(AND(G523&gt;=Pieņēmumi!$B$47,G523&lt;Pieņēmumi!$B$48), "Mazs",
IF(AND(G523&gt;=Pieņēmumi!$B$48,G523&lt;Pieņēmumi!$B$49), "Vidējs","Liels"))))</f>
        <v>Vidējs</v>
      </c>
      <c r="I523" s="9">
        <f>IF(H523="Mikro",Pieņēmumi!$B$31*F523*0.5,
IF(H523="Mazs",Pieņēmumi!$B$31*F523,
IF(H523="Vidējs",Pieņēmumi!$B$32*F523,
IF(H523="Liels",Pieņēmumi!$B$34*F523,
0))))</f>
        <v>2.4224806201550386</v>
      </c>
      <c r="J523" s="9">
        <f>IF(H523="Mikro",Pieņēmumi!$B$31*F523*0.5,0)</f>
        <v>0</v>
      </c>
      <c r="K523">
        <v>69</v>
      </c>
      <c r="L523">
        <v>3</v>
      </c>
      <c r="M523" s="2">
        <f t="shared" si="390"/>
        <v>23</v>
      </c>
      <c r="N523" s="6">
        <f>ROUNDUP(IF($A523=1,K523/Pieņēmumi!$L$39,IF($A523=2,K523/Pieņēmumi!$L$40,IF($A523=3,K523/Pieņēmumi!$L$41,K523/Pieņēmumi!$L$42))),$N$10)</f>
        <v>4</v>
      </c>
      <c r="O523" s="6">
        <f t="shared" si="356"/>
        <v>17.25</v>
      </c>
      <c r="P523" s="6" t="str">
        <f>IF(AND(O523&gt;=0,O523&lt;Pieņēmumi!$L$46),0,
IF(AND(O523&gt;= Pieņēmumi!$L$46,O523&lt;Pieņēmumi!$L$47), "Mikro",
IF(AND(O523&gt;=Pieņēmumi!$L$47,O523&lt;Pieņēmumi!$L$48), "Mazs",
IF(AND(O523&gt;=Pieņēmumi!$L$48,O523&lt;Pieņēmumi!$L$49), "Vidējs","Liels"))))</f>
        <v>Vidējs</v>
      </c>
      <c r="Q523" s="9">
        <f>IF(P523="Mikro",Pieņēmumi!$L$31*N523*0.5,
IF(P523="Mazs",Pieņēmumi!$L$31*N523,
IF(P523="Vidējs",Pieņēmumi!$L$32*N523,
IF(P523="Liels",Pieņēmumi!$L$34*N523,
0))))</f>
        <v>3.3591731266149876</v>
      </c>
      <c r="R523" s="9">
        <f>IF(P523="Mikro",Pieņēmumi!$L$31*N523*0.5,0)</f>
        <v>0</v>
      </c>
      <c r="S523">
        <v>48</v>
      </c>
      <c r="T523">
        <v>2</v>
      </c>
      <c r="U523" s="2">
        <f t="shared" si="388"/>
        <v>24</v>
      </c>
      <c r="V523" s="6">
        <f>ROUNDUP(IF($A523=1,S523/Pieņēmumi!$V$39,IF($A523=2,S523/Pieņēmumi!$V$40,IF($A523=3,S523/Pieņēmumi!$V$41,S523/Pieņēmumi!$V$42))),$V$10)</f>
        <v>3</v>
      </c>
      <c r="W523" s="6">
        <f t="shared" si="357"/>
        <v>16</v>
      </c>
      <c r="X523" s="6" t="str">
        <f>IF(AND(W523&gt;=0,W523&lt;Pieņēmumi!$V$46),0,
IF(AND(W523&gt;= Pieņēmumi!$V$46,W523&lt;Pieņēmumi!$V$47), "Mikro",
IF(AND(W523&gt;=Pieņēmumi!$V$47,W523&lt;Pieņēmumi!$V$48), "Mazs",
IF(AND(W523&gt;=Pieņēmumi!$V$48,W523&lt;Pieņēmumi!$V$49), "Vidējs","Liels"))))</f>
        <v>Vidējs</v>
      </c>
      <c r="Y523" s="9">
        <f>IF(X523="Mikro",Pieņēmumi!$V$31*V523*0.5,
IF(X523="Mazs",Pieņēmumi!$V$31*V523,
IF(X523="Vidējs",Pieņēmumi!$V$32*V523,
IF(X523="Liels",Pieņēmumi!$V$34*V523,
0))))</f>
        <v>2.6162790697674421</v>
      </c>
      <c r="Z523" s="9">
        <f>IF(X523="Mikro",Pieņēmumi!$V$31*V523*0.5,0)</f>
        <v>0</v>
      </c>
      <c r="AA523">
        <v>57</v>
      </c>
      <c r="AB523">
        <v>2</v>
      </c>
      <c r="AC523" s="2">
        <f t="shared" si="378"/>
        <v>28.5</v>
      </c>
      <c r="AD523" s="6">
        <f>ROUNDUP(IF($A523=1,AA523/Pieņēmumi!$AF$39,IF($A523=2,AA523/Pieņēmumi!$AF$40,IF($A523=3,AA523/Pieņēmumi!$AF$41,AA523/Pieņēmumi!$AF$42))),$AD$10)</f>
        <v>3</v>
      </c>
      <c r="AE523" s="6">
        <f t="shared" si="359"/>
        <v>19</v>
      </c>
      <c r="AF523" s="6" t="str">
        <f>IF(AND(AE523&gt;=0,AE523&lt;Pieņēmumi!$AF$46),0,
IF(AND(AE523&gt;= Pieņēmumi!$AF$46,AE523&lt;Pieņēmumi!$AF$47), "Mikro",
IF(AND(AE523&gt;=Pieņēmumi!$AF$47,AE523&lt;Pieņēmumi!$AF$48), "Mazs",
IF(AND(AE523&gt;=Pieņēmumi!$AF$48,AE523&lt;Pieņēmumi!$AF$49), "Vidējs","Liels"))))</f>
        <v>Vidējs</v>
      </c>
      <c r="AG523" s="9">
        <f>IF(AF523="Mikro",Pieņēmumi!$AF$31*AD523*0.5,
IF(AF523="Mazs",Pieņēmumi!$AF$31*AD523,
IF(AF523="Vidējs",Pieņēmumi!$AF$32*AD523,
IF(AF523="Liels",Pieņēmumi!$AF$34*AD523,
0))))</f>
        <v>3.1007751937984498</v>
      </c>
      <c r="AH523" s="9">
        <f>IF(AF523="Mikro",Pieņēmumi!$AF$31*AD523*0.5,0)</f>
        <v>0</v>
      </c>
      <c r="AI523">
        <v>52</v>
      </c>
      <c r="AJ523">
        <v>2</v>
      </c>
      <c r="AK523" s="2">
        <f t="shared" si="389"/>
        <v>26</v>
      </c>
      <c r="AL523" s="6">
        <f>ROUNDUP(IF($A523=1,AI523/Pieņēmumi!$AR$39,IF($A523=2,AI523/Pieņēmumi!$AR$40,IF($A523=3,AI523/Pieņēmumi!$AR$41,AI523/Pieņēmumi!$AR$42))),$AL$10)</f>
        <v>3</v>
      </c>
      <c r="AM523" s="6">
        <f t="shared" si="360"/>
        <v>17.333333333333332</v>
      </c>
      <c r="AN523" s="6" t="str">
        <f>IF(AND(AM523&gt;=0,AM523&lt;Pieņēmumi!$AR$46),0,
IF(AND(AM523&gt;= Pieņēmumi!$AR$46,AM523&lt;Pieņēmumi!$AR$47), "Mikro",
IF(AND(AM523&gt;=Pieņēmumi!$AR$47,AM523&lt;Pieņēmumi!$AR$48), "Mazs",
IF(AND(AM523&gt;=Pieņēmumi!$AR$48,AM523&lt;Pieņēmumi!$AR$49), "Vidējs","Liels"))))</f>
        <v>Vidējs</v>
      </c>
      <c r="AO523" s="9">
        <f>IF(AN523="Mikro",Pieņēmumi!$AR$31*AL523*0.5,
IF(AN523="Mazs",Pieņēmumi!$AR$31*AL523,
IF(AN523="Vidējs",Pieņēmumi!$AR$32*AL523,
IF(AN523="Liels",Pieņēmumi!$AR$34*AL523,
0))))</f>
        <v>3.2945736434108532</v>
      </c>
      <c r="AP523" s="9">
        <f>IF(AN523="Mikro",Pieņēmumi!$AR$31*AL523*0.5,0)</f>
        <v>0</v>
      </c>
      <c r="AQ523">
        <v>49</v>
      </c>
      <c r="AR523">
        <v>2</v>
      </c>
      <c r="AS523" s="2">
        <f t="shared" si="391"/>
        <v>24.5</v>
      </c>
      <c r="AT523" s="6">
        <f>ROUNDUP(IF($A523=1,AQ523/Pieņēmumi!$BC$39,IF($A523=2,AQ523/Pieņēmumi!$BC$40,IF($A523=3,AQ523/Pieņēmumi!$BC$41,AQ523/Pieņēmumi!$BC$42))),$AT$10)</f>
        <v>2</v>
      </c>
      <c r="AU523" s="6">
        <f t="shared" si="361"/>
        <v>24.5</v>
      </c>
      <c r="AV523" s="6" t="str">
        <f>IF(AND(AU523&gt;=0,AU523&lt;Pieņēmumi!$BC$46),0,
IF(AND(AU523&gt;= Pieņēmumi!$BC$46,AU523&lt;Pieņēmumi!$BC$47), "Mikro",
IF(AND(AU523&gt;=Pieņēmumi!$BC$47,AU523&lt;Pieņēmumi!$BC$48), "Mazs",
IF(AND(AU523&gt;=Pieņēmumi!$BC$48,AU523&lt;Pieņēmumi!$BC$49), "Vidējs","Liels"))))</f>
        <v>Liels</v>
      </c>
      <c r="AW523" s="9">
        <f>IF(AV523="Mikro",Pieņēmumi!$BC$31*AT523*0.5,
IF(AV523="Mazs",Pieņēmumi!$BC$31*AT523,
IF(AV523="Vidējs",Pieņēmumi!$BC$32*AT523,
IF(AV523="Liels",Pieņēmumi!$BC$34*AT523,
0))))</f>
        <v>3.0303030303030303</v>
      </c>
      <c r="AX523" s="9">
        <f>IF(AV523="Mikro",Pieņēmumi!$BC$31*AT523*0.5,0)</f>
        <v>0</v>
      </c>
      <c r="AY523">
        <v>23</v>
      </c>
      <c r="AZ523">
        <v>1</v>
      </c>
      <c r="BA523" s="2">
        <f t="shared" si="393"/>
        <v>23</v>
      </c>
      <c r="BB523" s="6">
        <f>ROUNDUP(IF($A523=1,AY523/Pieņēmumi!$BN$39,IF($A523=2,AY523/Pieņēmumi!$BN$40,IF($A523=3,AY523/Pieņēmumi!$BN$41,AY523/Pieņēmumi!$BN$42))),$BB$10)</f>
        <v>1</v>
      </c>
      <c r="BC523" s="6">
        <f t="shared" si="362"/>
        <v>23</v>
      </c>
      <c r="BD523" s="6" t="str">
        <f>IF(AND(BC523&gt;=0,BC523&lt;Pieņēmumi!$BN$46),0,
IF(AND(BC523&gt;= Pieņēmumi!$BN$46,BC523&lt;Pieņēmumi!$BN$47), "Mikro",
IF(AND(BC523&gt;=Pieņēmumi!$BN$47,BC523&lt;Pieņēmumi!$BN$48), "Mazs",
IF(AND(BC523&gt;=Pieņēmumi!$BN$48,BC523&lt;Pieņēmumi!$BN$49), "Vidējs","Liels"))))</f>
        <v>Liels</v>
      </c>
      <c r="BE523" s="9">
        <f>IF(BD523="Mikro",Pieņēmumi!$BN$31*BB523*0.5,
IF(BD523="Mazs",Pieņēmumi!$BN$31*BB523,
IF(BD523="Vidējs",Pieņēmumi!$BN$32*BB523,
IF(BD523="Liels",Pieņēmumi!$BN$34*BB523,
0))))</f>
        <v>1.5873015873015872</v>
      </c>
      <c r="BF523" s="9">
        <f>IF(BD523="Mikro",Pieņēmumi!$BN$31*BB523*0.5,0)</f>
        <v>0</v>
      </c>
      <c r="BG523">
        <v>28</v>
      </c>
      <c r="BH523">
        <v>1</v>
      </c>
      <c r="BI523" s="2">
        <f t="shared" si="394"/>
        <v>28</v>
      </c>
      <c r="BJ523" s="6">
        <f>ROUNDUP(IF($A523=1,BG523/Pieņēmumi!$BY$39,IF($A523=2,BG523/Pieņēmumi!$BY$40,IF($A523=3,BG523/Pieņēmumi!$BY$41,BG523/Pieņēmumi!$BY$42))),$BJ$10)</f>
        <v>2</v>
      </c>
      <c r="BK523" s="6">
        <f t="shared" si="363"/>
        <v>14</v>
      </c>
      <c r="BL523" s="6" t="str">
        <f>IF(AND(BK523&gt;=0,BK523&lt;Pieņēmumi!$BY$46),0,
IF(AND(BK523&gt;= Pieņēmumi!$BY$46,BK523&lt;Pieņēmumi!$BY$47), "Mikro",
IF(AND(BK523&gt;=Pieņēmumi!$BY$47,BK523&lt;Pieņēmumi!$BY$48), "Mazs",
IF(AND(BK523&gt;=Pieņēmumi!$BY$48,BK523&lt;Pieņēmumi!$BY$49), "Vidējs","Liels"))))</f>
        <v>Vidējs</v>
      </c>
      <c r="BM523" s="9">
        <f>IF(BL523="Mikro",Pieņēmumi!$BY$31*BJ523*0.5,
IF(BL523="Mazs",Pieņēmumi!$BY$31*BJ523,
IF(BL523="Vidējs",Pieņēmumi!$BY$32*BJ523,
IF(BL523="Liels",Pieņēmumi!$BY$34*BJ523,
0))))</f>
        <v>2.5839793281653747</v>
      </c>
      <c r="BN523" s="9">
        <f>IF(BL523="Mikro",Pieņēmumi!$BY$31*BJ523*0.5,0)</f>
        <v>0</v>
      </c>
      <c r="BO523">
        <v>18</v>
      </c>
      <c r="BP523">
        <v>1</v>
      </c>
      <c r="BQ523" s="2">
        <f t="shared" si="395"/>
        <v>18</v>
      </c>
      <c r="BR523" s="6">
        <f>ROUNDUP(IF($A523=1,BO523/Pieņēmumi!$CJ$39,IF($A523=2,BO523/Pieņēmumi!$CJ$40,IF($A523=3,BO523/Pieņēmumi!$CJ$41,BO523/Pieņēmumi!$CJ$42))),$BR$10)</f>
        <v>1</v>
      </c>
      <c r="BS523" s="6">
        <f t="shared" si="364"/>
        <v>18</v>
      </c>
      <c r="BT523" s="6" t="str">
        <f>IF(AND(BS523&gt;=0,BS523&lt;Pieņēmumi!$CJ$46),0,
IF(AND(BS523&gt;= Pieņēmumi!$CJ$46,BS523&lt;Pieņēmumi!$CJ$47), "Mikro",
IF(AND(BS523&gt;=Pieņēmumi!$CJ$47,BS523&lt;Pieņēmumi!$CJ$48), "Mazs",
IF(AND(BS523&gt;=Pieņēmumi!$CJ$48,BS523&lt;Pieņēmumi!$CJ$49), "Vidējs","Liels"))))</f>
        <v>Vidējs</v>
      </c>
      <c r="BU523" s="9">
        <f>IF(BT523="Mikro",Pieņēmumi!$CJ$31*BR523*0.5,
IF(BT523="Mazs",Pieņēmumi!$CJ$31*BR523,
IF(BT523="Vidējs",Pieņēmumi!$CJ$32*BR523,
IF(BT523="Liels",Pieņēmumi!$CJ$34*BR523,
0))))</f>
        <v>1.2919896640826873</v>
      </c>
      <c r="BV523" s="9">
        <f>IF(BT523="Mikro",Pieņēmumi!$CJ$31*BR523*0.5,0)</f>
        <v>0</v>
      </c>
      <c r="BW523">
        <v>0</v>
      </c>
      <c r="BX523">
        <v>0</v>
      </c>
      <c r="BY523" s="2">
        <v>0</v>
      </c>
      <c r="BZ523" s="6">
        <f>ROUNDUP(IF($A523=1,BW523/Pieņēmumi!$CU$42,IF($A523=2,BW523/Pieņēmumi!$CU$43,IF($A523=3,BW523/Pieņēmumi!$CU$44,BW523/Pieņēmumi!$CU$45))),$CH$10)</f>
        <v>0</v>
      </c>
      <c r="CA523" s="6">
        <f t="shared" si="365"/>
        <v>0</v>
      </c>
      <c r="CB523" s="6">
        <f>IF(AND(CA523&gt;=0,CA523&lt;Pieņēmumi!$CU$49),0,
IF(AND(CA523&gt;=Pieņēmumi!$CU$49,CA523&lt;Pieņēmumi!$CU$50),"Mazs",
IF(AND(CA523&gt;=Pieņēmumi!$CU$50,CA523&lt;Pieņēmumi!$CU$51),"Vidējs","Liels")))</f>
        <v>0</v>
      </c>
      <c r="CC523" s="9">
        <f>IF(CB523="Mazs",Pieņēmumi!$CU$34*BZ523,IF(CB523="Vidējs",Pieņēmumi!$CU$35*BZ523,IF(CB523="Liels",Pieņēmumi!$CU$37*BZ523,0)))</f>
        <v>0</v>
      </c>
      <c r="CD523" s="9">
        <f>IF(CB523="Mazs",(Pieņēmumi!$CU$35-Pieņēmumi!$CU$34)*BZ523,0)</f>
        <v>0</v>
      </c>
      <c r="CE523">
        <v>0</v>
      </c>
      <c r="CF523">
        <v>0</v>
      </c>
      <c r="CG523" s="2">
        <v>0</v>
      </c>
      <c r="CH523" s="6">
        <f>ROUNDUP(IF($A523=1,CE523/Pieņēmumi!$DE$42,IF($A523=2,CE523/Pieņēmumi!$DE$43,IF($A523=3,CE523/Pieņēmumi!$DE$44,CE523/Pieņēmumi!$DE$45))),$CH$10)</f>
        <v>0</v>
      </c>
      <c r="CI523" s="6">
        <f t="shared" si="366"/>
        <v>0</v>
      </c>
      <c r="CJ523" s="6">
        <f>IF(AND(CI523&gt;=0,CI523&lt;Pieņēmumi!$DE$49),0,
IF(AND(CI523&gt;=Pieņēmumi!$DE$49,CI523&lt;Pieņēmumi!$DE$50),"Mazs",
IF(AND(CI523&gt;=Pieņēmumi!$DE$50,CI523&lt;Pieņēmumi!$DE$51),"Vidējs","Liels")))</f>
        <v>0</v>
      </c>
      <c r="CK523" s="9">
        <f>IF(CJ523="Mazs",Pieņēmumi!$DE$34*CH523,IF(CJ523="Vidējs",Pieņēmumi!$DE$35*CH523,IF(CJ523="Liels",Pieņēmumi!$DE$37*CH523,0)))</f>
        <v>0</v>
      </c>
      <c r="CL523" s="9">
        <f>IF(CJ523="Mazs",(Pieņēmumi!$DE$35-Pieņēmumi!$DE$34)*CH523,0)</f>
        <v>0</v>
      </c>
      <c r="CM523">
        <v>0</v>
      </c>
      <c r="CN523">
        <v>0</v>
      </c>
      <c r="CO523" s="2">
        <v>0</v>
      </c>
      <c r="CP523" s="6">
        <f>ROUNDUP(IF($A523=1,CM523/Pieņēmumi!$DO$42,IF($A523=2,CM523/Pieņēmumi!$DO$43,IF($A523=3,CM523/Pieņēmumi!$DO$44,CM523/Pieņēmumi!$DO$45))),$CP$10)</f>
        <v>0</v>
      </c>
      <c r="CQ523" s="6">
        <f t="shared" si="367"/>
        <v>0</v>
      </c>
      <c r="CR523" s="6">
        <f>IF(AND(CQ523&gt;=0,CQ523&lt;Pieņēmumi!$DO$49),0,
IF(AND(CQ523&gt;=Pieņēmumi!$DO$49,CQ523&lt;Pieņēmumi!$DO$50),"Mazs",
IF(AND(CQ523&gt;=Pieņēmumi!$DO$50,CQ523&lt;Pieņēmumi!$DO$51),"Vidējs","Liels")))</f>
        <v>0</v>
      </c>
      <c r="CS523" s="9">
        <f>IF(CR523="Mazs",Pieņēmumi!$DO$34*CP523,IF(CR523="Vidējs",Pieņēmumi!$DO$35*CP523,IF(CR523="Liels",Pieņēmumi!$DO$37*CP523,0)))</f>
        <v>0</v>
      </c>
      <c r="CT523" s="9">
        <f>IF(CR523="Mazs",(Pieņēmumi!$DO$35-Pieņēmumi!$DO$34)*CP523,0)</f>
        <v>0</v>
      </c>
      <c r="CU523" s="6">
        <f t="shared" si="368"/>
        <v>398</v>
      </c>
      <c r="CV523" s="6">
        <f t="shared" si="369"/>
        <v>16</v>
      </c>
      <c r="CW523" s="2">
        <f t="shared" si="370"/>
        <v>24.875</v>
      </c>
      <c r="CX523" t="str">
        <f t="shared" si="371"/>
        <v>Vidējā</v>
      </c>
    </row>
    <row r="524" spans="1:102" x14ac:dyDescent="0.25">
      <c r="A524" s="5">
        <v>3</v>
      </c>
      <c r="B524" s="23">
        <v>0.12304324591400406</v>
      </c>
      <c r="C524">
        <v>45</v>
      </c>
      <c r="D524">
        <v>3</v>
      </c>
      <c r="E524" s="2">
        <f t="shared" si="392"/>
        <v>15</v>
      </c>
      <c r="F524" s="6">
        <f>ROUNDUP(IF($A524=1,C524/Pieņēmumi!$B$39,IF($A524=2,C524/Pieņēmumi!$B$40,IF($A524=3,C524/Pieņēmumi!$B$41,C524/Pieņēmumi!$B$42))),$F$10)</f>
        <v>3</v>
      </c>
      <c r="G524" s="6">
        <f t="shared" ref="G524:G580" si="396">IF(C524=0,0,C524/F524)</f>
        <v>15</v>
      </c>
      <c r="H524" s="6" t="str">
        <f>IF(AND(G524&gt;=0,G524&lt;Pieņēmumi!$B$46),0,
IF(AND(G524&gt;= Pieņēmumi!$B$46,G524&lt;Pieņēmumi!$B$47), "Mikro",
IF(AND(G524&gt;=Pieņēmumi!$B$47,G524&lt;Pieņēmumi!$B$48), "Mazs",
IF(AND(G524&gt;=Pieņēmumi!$B$48,G524&lt;Pieņēmumi!$B$49), "Vidējs","Liels"))))</f>
        <v>Vidējs</v>
      </c>
      <c r="I524" s="9">
        <f>IF(H524="Mikro",Pieņēmumi!$B$31*F524*0.5,
IF(H524="Mazs",Pieņēmumi!$B$31*F524,
IF(H524="Vidējs",Pieņēmumi!$B$32*F524,
IF(H524="Liels",Pieņēmumi!$B$34*F524,
0))))</f>
        <v>2.4224806201550386</v>
      </c>
      <c r="J524" s="9">
        <f>IF(H524="Mikro",Pieņēmumi!$B$31*F524*0.5,0)</f>
        <v>0</v>
      </c>
      <c r="K524">
        <v>37</v>
      </c>
      <c r="L524">
        <v>2</v>
      </c>
      <c r="M524" s="2">
        <f t="shared" si="390"/>
        <v>18.5</v>
      </c>
      <c r="N524" s="6">
        <f>ROUNDUP(IF($A524=1,K524/Pieņēmumi!$L$39,IF($A524=2,K524/Pieņēmumi!$L$40,IF($A524=3,K524/Pieņēmumi!$L$41,K524/Pieņēmumi!$L$42))),$N$10)</f>
        <v>2</v>
      </c>
      <c r="O524" s="6">
        <f t="shared" ref="O524:O580" si="397">IF(K524=0,0,K524/N524)</f>
        <v>18.5</v>
      </c>
      <c r="P524" s="6" t="str">
        <f>IF(AND(O524&gt;=0,O524&lt;Pieņēmumi!$L$46),0,
IF(AND(O524&gt;= Pieņēmumi!$L$46,O524&lt;Pieņēmumi!$L$47), "Mikro",
IF(AND(O524&gt;=Pieņēmumi!$L$47,O524&lt;Pieņēmumi!$L$48), "Mazs",
IF(AND(O524&gt;=Pieņēmumi!$L$48,O524&lt;Pieņēmumi!$L$49), "Vidējs","Liels"))))</f>
        <v>Vidējs</v>
      </c>
      <c r="Q524" s="9">
        <f>IF(P524="Mikro",Pieņēmumi!$L$31*N524*0.5,
IF(P524="Mazs",Pieņēmumi!$L$31*N524,
IF(P524="Vidējs",Pieņēmumi!$L$32*N524,
IF(P524="Liels",Pieņēmumi!$L$34*N524,
0))))</f>
        <v>1.6795865633074938</v>
      </c>
      <c r="R524" s="9">
        <f>IF(P524="Mikro",Pieņēmumi!$L$31*N524*0.5,0)</f>
        <v>0</v>
      </c>
      <c r="S524">
        <v>41</v>
      </c>
      <c r="T524">
        <v>2</v>
      </c>
      <c r="U524" s="2">
        <f t="shared" si="388"/>
        <v>20.5</v>
      </c>
      <c r="V524" s="6">
        <f>ROUNDUP(IF($A524=1,S524/Pieņēmumi!$V$39,IF($A524=2,S524/Pieņēmumi!$V$40,IF($A524=3,S524/Pieņēmumi!$V$41,S524/Pieņēmumi!$V$42))),$V$10)</f>
        <v>3</v>
      </c>
      <c r="W524" s="6">
        <f t="shared" ref="W524:W580" si="398">IF(S524=0,0,S524/V524)</f>
        <v>13.666666666666666</v>
      </c>
      <c r="X524" s="6" t="str">
        <f>IF(AND(W524&gt;=0,W524&lt;Pieņēmumi!$V$46),0,
IF(AND(W524&gt;= Pieņēmumi!$V$46,W524&lt;Pieņēmumi!$V$47), "Mikro",
IF(AND(W524&gt;=Pieņēmumi!$V$47,W524&lt;Pieņēmumi!$V$48), "Mazs",
IF(AND(W524&gt;=Pieņēmumi!$V$48,W524&lt;Pieņēmumi!$V$49), "Vidējs","Liels"))))</f>
        <v>Vidējs</v>
      </c>
      <c r="Y524" s="9">
        <f>IF(X524="Mikro",Pieņēmumi!$V$31*V524*0.5,
IF(X524="Mazs",Pieņēmumi!$V$31*V524,
IF(X524="Vidējs",Pieņēmumi!$V$32*V524,
IF(X524="Liels",Pieņēmumi!$V$34*V524,
0))))</f>
        <v>2.6162790697674421</v>
      </c>
      <c r="Z524" s="9">
        <f>IF(X524="Mikro",Pieņēmumi!$V$31*V524*0.5,0)</f>
        <v>0</v>
      </c>
      <c r="AA524">
        <v>35</v>
      </c>
      <c r="AB524">
        <v>2</v>
      </c>
      <c r="AC524" s="2">
        <f t="shared" si="378"/>
        <v>17.5</v>
      </c>
      <c r="AD524" s="6">
        <f>ROUNDUP(IF($A524=1,AA524/Pieņēmumi!$AF$39,IF($A524=2,AA524/Pieņēmumi!$AF$40,IF($A524=3,AA524/Pieņēmumi!$AF$41,AA524/Pieņēmumi!$AF$42))),$AD$10)</f>
        <v>2</v>
      </c>
      <c r="AE524" s="6">
        <f t="shared" ref="AE524:AE580" si="399">IF(AA524=0,0,AA524/AD524)</f>
        <v>17.5</v>
      </c>
      <c r="AF524" s="6" t="str">
        <f>IF(AND(AE524&gt;=0,AE524&lt;Pieņēmumi!$AF$46),0,
IF(AND(AE524&gt;= Pieņēmumi!$AF$46,AE524&lt;Pieņēmumi!$AF$47), "Mikro",
IF(AND(AE524&gt;=Pieņēmumi!$AF$47,AE524&lt;Pieņēmumi!$AF$48), "Mazs",
IF(AND(AE524&gt;=Pieņēmumi!$AF$48,AE524&lt;Pieņēmumi!$AF$49), "Vidējs","Liels"))))</f>
        <v>Vidējs</v>
      </c>
      <c r="AG524" s="9">
        <f>IF(AF524="Mikro",Pieņēmumi!$AF$31*AD524*0.5,
IF(AF524="Mazs",Pieņēmumi!$AF$31*AD524,
IF(AF524="Vidējs",Pieņēmumi!$AF$32*AD524,
IF(AF524="Liels",Pieņēmumi!$AF$34*AD524,
0))))</f>
        <v>2.0671834625323</v>
      </c>
      <c r="AH524" s="9">
        <f>IF(AF524="Mikro",Pieņēmumi!$AF$31*AD524*0.5,0)</f>
        <v>0</v>
      </c>
      <c r="AI524">
        <v>41</v>
      </c>
      <c r="AJ524">
        <v>2</v>
      </c>
      <c r="AK524" s="2">
        <f t="shared" si="389"/>
        <v>20.5</v>
      </c>
      <c r="AL524" s="6">
        <f>ROUNDUP(IF($A524=1,AI524/Pieņēmumi!$AR$39,IF($A524=2,AI524/Pieņēmumi!$AR$40,IF($A524=3,AI524/Pieņēmumi!$AR$41,AI524/Pieņēmumi!$AR$42))),$AL$10)</f>
        <v>2</v>
      </c>
      <c r="AM524" s="6">
        <f t="shared" ref="AM524:AM580" si="400">IF(AI524=0,0,AI524/AL524)</f>
        <v>20.5</v>
      </c>
      <c r="AN524" s="6" t="str">
        <f>IF(AND(AM524&gt;=0,AM524&lt;Pieņēmumi!$AR$46),0,
IF(AND(AM524&gt;= Pieņēmumi!$AR$46,AM524&lt;Pieņēmumi!$AR$47), "Mikro",
IF(AND(AM524&gt;=Pieņēmumi!$AR$47,AM524&lt;Pieņēmumi!$AR$48), "Mazs",
IF(AND(AM524&gt;=Pieņēmumi!$AR$48,AM524&lt;Pieņēmumi!$AR$49), "Vidējs","Liels"))))</f>
        <v>Vidējs</v>
      </c>
      <c r="AO524" s="9">
        <f>IF(AN524="Mikro",Pieņēmumi!$AR$31*AL524*0.5,
IF(AN524="Mazs",Pieņēmumi!$AR$31*AL524,
IF(AN524="Vidējs",Pieņēmumi!$AR$32*AL524,
IF(AN524="Liels",Pieņēmumi!$AR$34*AL524,
0))))</f>
        <v>2.1963824289405687</v>
      </c>
      <c r="AP524" s="9">
        <f>IF(AN524="Mikro",Pieņēmumi!$AR$31*AL524*0.5,0)</f>
        <v>0</v>
      </c>
      <c r="AQ524">
        <v>51</v>
      </c>
      <c r="AR524">
        <v>3</v>
      </c>
      <c r="AS524" s="2">
        <f t="shared" si="391"/>
        <v>17</v>
      </c>
      <c r="AT524" s="6">
        <f>ROUNDUP(IF($A524=1,AQ524/Pieņēmumi!$BC$39,IF($A524=2,AQ524/Pieņēmumi!$BC$40,IF($A524=3,AQ524/Pieņēmumi!$BC$41,AQ524/Pieņēmumi!$BC$42))),$AT$10)</f>
        <v>3</v>
      </c>
      <c r="AU524" s="6">
        <f t="shared" ref="AU524:AU580" si="401">IF(AQ524=0,0,AQ524/AT524)</f>
        <v>17</v>
      </c>
      <c r="AV524" s="6" t="str">
        <f>IF(AND(AU524&gt;=0,AU524&lt;Pieņēmumi!$BC$46),0,
IF(AND(AU524&gt;= Pieņēmumi!$BC$46,AU524&lt;Pieņēmumi!$BC$47), "Mikro",
IF(AND(AU524&gt;=Pieņēmumi!$BC$47,AU524&lt;Pieņēmumi!$BC$48), "Mazs",
IF(AND(AU524&gt;=Pieņēmumi!$BC$48,AU524&lt;Pieņēmumi!$BC$49), "Vidējs","Liels"))))</f>
        <v>Vidējs</v>
      </c>
      <c r="AW524" s="9">
        <f>IF(AV524="Mikro",Pieņēmumi!$BC$31*AT524*0.5,
IF(AV524="Mazs",Pieņēmumi!$BC$31*AT524,
IF(AV524="Vidējs",Pieņēmumi!$BC$32*AT524,
IF(AV524="Liels",Pieņēmumi!$BC$34*AT524,
0))))</f>
        <v>3.4883720930232558</v>
      </c>
      <c r="AX524" s="9">
        <f>IF(AV524="Mikro",Pieņēmumi!$BC$31*AT524*0.5,0)</f>
        <v>0</v>
      </c>
      <c r="AY524">
        <v>49</v>
      </c>
      <c r="AZ524">
        <v>3</v>
      </c>
      <c r="BA524" s="2">
        <f t="shared" si="393"/>
        <v>16.333333333333332</v>
      </c>
      <c r="BB524" s="6">
        <f>ROUNDUP(IF($A524=1,AY524/Pieņēmumi!$BN$39,IF($A524=2,AY524/Pieņēmumi!$BN$40,IF($A524=3,AY524/Pieņēmumi!$BN$41,AY524/Pieņēmumi!$BN$42))),$BB$10)</f>
        <v>2</v>
      </c>
      <c r="BC524" s="6">
        <f t="shared" ref="BC524:BC580" si="402">IF(AY524=0,0,AY524/BB524)</f>
        <v>24.5</v>
      </c>
      <c r="BD524" s="6" t="str">
        <f>IF(AND(BC524&gt;=0,BC524&lt;Pieņēmumi!$BN$46),0,
IF(AND(BC524&gt;= Pieņēmumi!$BN$46,BC524&lt;Pieņēmumi!$BN$47), "Mikro",
IF(AND(BC524&gt;=Pieņēmumi!$BN$47,BC524&lt;Pieņēmumi!$BN$48), "Mazs",
IF(AND(BC524&gt;=Pieņēmumi!$BN$48,BC524&lt;Pieņēmumi!$BN$49), "Vidējs","Liels"))))</f>
        <v>Liels</v>
      </c>
      <c r="BE524" s="9">
        <f>IF(BD524="Mikro",Pieņēmumi!$BN$31*BB524*0.5,
IF(BD524="Mazs",Pieņēmumi!$BN$31*BB524,
IF(BD524="Vidējs",Pieņēmumi!$BN$32*BB524,
IF(BD524="Liels",Pieņēmumi!$BN$34*BB524,
0))))</f>
        <v>3.1746031746031744</v>
      </c>
      <c r="BF524" s="9">
        <f>IF(BD524="Mikro",Pieņēmumi!$BN$31*BB524*0.5,0)</f>
        <v>0</v>
      </c>
      <c r="BG524">
        <v>49</v>
      </c>
      <c r="BH524">
        <v>2</v>
      </c>
      <c r="BI524" s="2">
        <f t="shared" si="394"/>
        <v>24.5</v>
      </c>
      <c r="BJ524" s="6">
        <f>ROUNDUP(IF($A524=1,BG524/Pieņēmumi!$BY$39,IF($A524=2,BG524/Pieņēmumi!$BY$40,IF($A524=3,BG524/Pieņēmumi!$BY$41,BG524/Pieņēmumi!$BY$42))),$BJ$10)</f>
        <v>2</v>
      </c>
      <c r="BK524" s="6">
        <f t="shared" ref="BK524:BK580" si="403">IF(BG524=0,0,BG524/BJ524)</f>
        <v>24.5</v>
      </c>
      <c r="BL524" s="6" t="str">
        <f>IF(AND(BK524&gt;=0,BK524&lt;Pieņēmumi!$BY$46),0,
IF(AND(BK524&gt;= Pieņēmumi!$BY$46,BK524&lt;Pieņēmumi!$BY$47), "Mikro",
IF(AND(BK524&gt;=Pieņēmumi!$BY$47,BK524&lt;Pieņēmumi!$BY$48), "Mazs",
IF(AND(BK524&gt;=Pieņēmumi!$BY$48,BK524&lt;Pieņēmumi!$BY$49), "Vidējs","Liels"))))</f>
        <v>Liels</v>
      </c>
      <c r="BM524" s="9">
        <f>IF(BL524="Mikro",Pieņēmumi!$BY$31*BJ524*0.5,
IF(BL524="Mazs",Pieņēmumi!$BY$31*BJ524,
IF(BL524="Vidējs",Pieņēmumi!$BY$32*BJ524,
IF(BL524="Liels",Pieņēmumi!$BY$34*BJ524,
0))))</f>
        <v>3.3189033189033186</v>
      </c>
      <c r="BN524" s="9">
        <f>IF(BL524="Mikro",Pieņēmumi!$BY$31*BJ524*0.5,0)</f>
        <v>0</v>
      </c>
      <c r="BO524">
        <v>40</v>
      </c>
      <c r="BP524">
        <v>2</v>
      </c>
      <c r="BQ524" s="2">
        <f t="shared" si="395"/>
        <v>20</v>
      </c>
      <c r="BR524" s="6">
        <f>ROUNDUP(IF($A524=1,BO524/Pieņēmumi!$CJ$39,IF($A524=2,BO524/Pieņēmumi!$CJ$40,IF($A524=3,BO524/Pieņēmumi!$CJ$41,BO524/Pieņēmumi!$CJ$42))),$BR$10)</f>
        <v>2</v>
      </c>
      <c r="BS524" s="6">
        <f t="shared" ref="BS524:BS580" si="404">IF(BO524=0,0,BO524/BR524)</f>
        <v>20</v>
      </c>
      <c r="BT524" s="6" t="str">
        <f>IF(AND(BS524&gt;=0,BS524&lt;Pieņēmumi!$CJ$46),0,
IF(AND(BS524&gt;= Pieņēmumi!$CJ$46,BS524&lt;Pieņēmumi!$CJ$47), "Mikro",
IF(AND(BS524&gt;=Pieņēmumi!$CJ$47,BS524&lt;Pieņēmumi!$CJ$48), "Mazs",
IF(AND(BS524&gt;=Pieņēmumi!$CJ$48,BS524&lt;Pieņēmumi!$CJ$49), "Vidējs","Liels"))))</f>
        <v>Vidējs</v>
      </c>
      <c r="BU524" s="9">
        <f>IF(BT524="Mikro",Pieņēmumi!$CJ$31*BR524*0.5,
IF(BT524="Mazs",Pieņēmumi!$CJ$31*BR524,
IF(BT524="Vidējs",Pieņēmumi!$CJ$32*BR524,
IF(BT524="Liels",Pieņēmumi!$CJ$34*BR524,
0))))</f>
        <v>2.5839793281653747</v>
      </c>
      <c r="BV524" s="9">
        <f>IF(BT524="Mikro",Pieņēmumi!$CJ$31*BR524*0.5,0)</f>
        <v>0</v>
      </c>
      <c r="BW524">
        <v>39</v>
      </c>
      <c r="BX524">
        <v>3</v>
      </c>
      <c r="BY524" s="2">
        <f>BW524/BX524</f>
        <v>13</v>
      </c>
      <c r="BZ524" s="6">
        <f>ROUNDUP(IF($A524=1,BW524/Pieņēmumi!$CU$42,IF($A524=2,BW524/Pieņēmumi!$CU$43,IF($A524=3,BW524/Pieņēmumi!$CU$44,BW524/Pieņēmumi!$CU$45))),$CH$10)</f>
        <v>2</v>
      </c>
      <c r="CA524" s="6">
        <f t="shared" ref="CA524:CA580" si="405">IF(BW524=0,0,BW524/BZ524)</f>
        <v>19.5</v>
      </c>
      <c r="CB524" s="6" t="str">
        <f>IF(AND(CA524&gt;=0,CA524&lt;Pieņēmumi!$CU$49),0,
IF(AND(CA524&gt;=Pieņēmumi!$CU$49,CA524&lt;Pieņēmumi!$CU$50),"Mazs",
IF(AND(CA524&gt;=Pieņēmumi!$CU$50,CA524&lt;Pieņēmumi!$CU$51),"Vidējs","Liels")))</f>
        <v>Vidējs</v>
      </c>
      <c r="CC524" s="9">
        <f>IF(CB524="Mazs",Pieņēmumi!$CU$34*BZ524,IF(CB524="Vidējs",Pieņēmumi!$CU$35*BZ524,IF(CB524="Liels",Pieņēmumi!$CU$37*BZ524,0)))</f>
        <v>2.7777777777777781</v>
      </c>
      <c r="CD524" s="9">
        <f>IF(CB524="Mazs",(Pieņēmumi!$CU$35-Pieņēmumi!$CU$34)*BZ524,0)</f>
        <v>0</v>
      </c>
      <c r="CE524">
        <v>33</v>
      </c>
      <c r="CF524">
        <v>2</v>
      </c>
      <c r="CG524" s="2">
        <f>CE524/CF524</f>
        <v>16.5</v>
      </c>
      <c r="CH524" s="6">
        <f>ROUNDUP(IF($A524=1,CE524/Pieņēmumi!$DE$42,IF($A524=2,CE524/Pieņēmumi!$DE$43,IF($A524=3,CE524/Pieņēmumi!$DE$44,CE524/Pieņēmumi!$DE$45))),$CH$10)</f>
        <v>2</v>
      </c>
      <c r="CI524" s="6">
        <f t="shared" ref="CI524:CI580" si="406">IF(CE524=0,0,CE524/CH524)</f>
        <v>16.5</v>
      </c>
      <c r="CJ524" s="6" t="str">
        <f>IF(AND(CI524&gt;=0,CI524&lt;Pieņēmumi!$DE$49),0,
IF(AND(CI524&gt;=Pieņēmumi!$DE$49,CI524&lt;Pieņēmumi!$DE$50),"Mazs",
IF(AND(CI524&gt;=Pieņēmumi!$DE$50,CI524&lt;Pieņēmumi!$DE$51),"Vidējs","Liels")))</f>
        <v>Vidējs</v>
      </c>
      <c r="CK524" s="9">
        <f>IF(CJ524="Mazs",Pieņēmumi!$DE$34*CH524,IF(CJ524="Vidējs",Pieņēmumi!$DE$35*CH524,IF(CJ524="Liels",Pieņēmumi!$DE$37*CH524,0)))</f>
        <v>2.7777777777777781</v>
      </c>
      <c r="CL524" s="9">
        <f>IF(CJ524="Mazs",(Pieņēmumi!$DE$35-Pieņēmumi!$DE$34)*CH524,0)</f>
        <v>0</v>
      </c>
      <c r="CM524">
        <v>44</v>
      </c>
      <c r="CN524">
        <v>2</v>
      </c>
      <c r="CO524" s="2">
        <f>CM524/CN524</f>
        <v>22</v>
      </c>
      <c r="CP524" s="6">
        <f>ROUNDUP(IF($A524=1,CM524/Pieņēmumi!$DO$42,IF($A524=2,CM524/Pieņēmumi!$DO$43,IF($A524=3,CM524/Pieņēmumi!$DO$44,CM524/Pieņēmumi!$DO$45))),$CP$10)</f>
        <v>2</v>
      </c>
      <c r="CQ524" s="6">
        <f t="shared" ref="CQ524:CQ580" si="407">IF(CM524=0,0,CM524/CP524)</f>
        <v>22</v>
      </c>
      <c r="CR524" s="6" t="str">
        <f>IF(AND(CQ524&gt;=0,CQ524&lt;Pieņēmumi!$DO$49),0,
IF(AND(CQ524&gt;=Pieņēmumi!$DO$49,CQ524&lt;Pieņēmumi!$DO$50),"Mazs",
IF(AND(CQ524&gt;=Pieņēmumi!$DO$50,CQ524&lt;Pieņēmumi!$DO$51),"Vidējs","Liels")))</f>
        <v>Liels</v>
      </c>
      <c r="CS524" s="9">
        <f>IF(CR524="Mazs",Pieņēmumi!$DO$34*CP524,IF(CR524="Vidējs",Pieņēmumi!$DO$35*CP524,IF(CR524="Liels",Pieņēmumi!$DO$37*CP524,0)))</f>
        <v>3.535353535353535</v>
      </c>
      <c r="CT524" s="9">
        <f>IF(CR524="Mazs",(Pieņēmumi!$DO$35-Pieņēmumi!$DO$34)*CP524,0)</f>
        <v>0</v>
      </c>
      <c r="CU524" s="6">
        <f t="shared" ref="CU524:CU580" si="408">C524+K524+S524+AA524+AI524+AQ524+AY524+BG524+BO524+BW524+CE524+CM524</f>
        <v>504</v>
      </c>
      <c r="CV524" s="6">
        <f t="shared" ref="CV524:CV580" si="409">D524+L524+T524+AB524+AJ524+AR524+AZ524+BH524+BP524+BX524+CF524+CN524</f>
        <v>28</v>
      </c>
      <c r="CW524" s="2">
        <f t="shared" ref="CW524:CW580" si="410">CU524/CV524</f>
        <v>18</v>
      </c>
      <c r="CX524" t="str">
        <f t="shared" ref="CX524:CX580" si="411">IF(CU524&lt;=100,"Mazā",IF(AND(CU524&lt;=500,CU524&gt;100),"Vidējā","Lielā"))</f>
        <v>Lielā</v>
      </c>
    </row>
    <row r="525" spans="1:102" x14ac:dyDescent="0.25">
      <c r="A525" s="5">
        <v>2</v>
      </c>
      <c r="B525" s="23">
        <v>0.1228058552803486</v>
      </c>
      <c r="C525">
        <v>55</v>
      </c>
      <c r="D525">
        <v>2</v>
      </c>
      <c r="E525" s="2">
        <f t="shared" si="392"/>
        <v>27.5</v>
      </c>
      <c r="F525" s="6">
        <f>ROUNDUP(IF($A525=1,C525/Pieņēmumi!$B$39,IF($A525=2,C525/Pieņēmumi!$B$40,IF($A525=3,C525/Pieņēmumi!$B$41,C525/Pieņēmumi!$B$42))),$F$10)</f>
        <v>3</v>
      </c>
      <c r="G525" s="6">
        <f t="shared" si="396"/>
        <v>18.333333333333332</v>
      </c>
      <c r="H525" s="6" t="str">
        <f>IF(AND(G525&gt;=0,G525&lt;Pieņēmumi!$B$46),0,
IF(AND(G525&gt;= Pieņēmumi!$B$46,G525&lt;Pieņēmumi!$B$47), "Mikro",
IF(AND(G525&gt;=Pieņēmumi!$B$47,G525&lt;Pieņēmumi!$B$48), "Mazs",
IF(AND(G525&gt;=Pieņēmumi!$B$48,G525&lt;Pieņēmumi!$B$49), "Vidējs","Liels"))))</f>
        <v>Vidējs</v>
      </c>
      <c r="I525" s="9">
        <f>IF(H525="Mikro",Pieņēmumi!$B$31*F525*0.5,
IF(H525="Mazs",Pieņēmumi!$B$31*F525,
IF(H525="Vidējs",Pieņēmumi!$B$32*F525,
IF(H525="Liels",Pieņēmumi!$B$34*F525,
0))))</f>
        <v>2.4224806201550386</v>
      </c>
      <c r="J525" s="9">
        <f>IF(H525="Mikro",Pieņēmumi!$B$31*F525*0.5,0)</f>
        <v>0</v>
      </c>
      <c r="K525">
        <v>57</v>
      </c>
      <c r="L525">
        <v>2</v>
      </c>
      <c r="M525" s="2">
        <f t="shared" si="390"/>
        <v>28.5</v>
      </c>
      <c r="N525" s="6">
        <f>ROUNDUP(IF($A525=1,K525/Pieņēmumi!$L$39,IF($A525=2,K525/Pieņēmumi!$L$40,IF($A525=3,K525/Pieņēmumi!$L$41,K525/Pieņēmumi!$L$42))),$N$10)</f>
        <v>3</v>
      </c>
      <c r="O525" s="6">
        <f t="shared" si="397"/>
        <v>19</v>
      </c>
      <c r="P525" s="6" t="str">
        <f>IF(AND(O525&gt;=0,O525&lt;Pieņēmumi!$L$46),0,
IF(AND(O525&gt;= Pieņēmumi!$L$46,O525&lt;Pieņēmumi!$L$47), "Mikro",
IF(AND(O525&gt;=Pieņēmumi!$L$47,O525&lt;Pieņēmumi!$L$48), "Mazs",
IF(AND(O525&gt;=Pieņēmumi!$L$48,O525&lt;Pieņēmumi!$L$49), "Vidējs","Liels"))))</f>
        <v>Vidējs</v>
      </c>
      <c r="Q525" s="9">
        <f>IF(P525="Mikro",Pieņēmumi!$L$31*N525*0.5,
IF(P525="Mazs",Pieņēmumi!$L$31*N525,
IF(P525="Vidējs",Pieņēmumi!$L$32*N525,
IF(P525="Liels",Pieņēmumi!$L$34*N525,
0))))</f>
        <v>2.5193798449612408</v>
      </c>
      <c r="R525" s="9">
        <f>IF(P525="Mikro",Pieņēmumi!$L$31*N525*0.5,0)</f>
        <v>0</v>
      </c>
      <c r="S525">
        <v>59</v>
      </c>
      <c r="T525">
        <v>2</v>
      </c>
      <c r="U525" s="2">
        <f t="shared" si="388"/>
        <v>29.5</v>
      </c>
      <c r="V525" s="6">
        <f>ROUNDUP(IF($A525=1,S525/Pieņēmumi!$V$39,IF($A525=2,S525/Pieņēmumi!$V$40,IF($A525=3,S525/Pieņēmumi!$V$41,S525/Pieņēmumi!$V$42))),$V$10)</f>
        <v>3</v>
      </c>
      <c r="W525" s="6">
        <f t="shared" si="398"/>
        <v>19.666666666666668</v>
      </c>
      <c r="X525" s="6" t="str">
        <f>IF(AND(W525&gt;=0,W525&lt;Pieņēmumi!$V$46),0,
IF(AND(W525&gt;= Pieņēmumi!$V$46,W525&lt;Pieņēmumi!$V$47), "Mikro",
IF(AND(W525&gt;=Pieņēmumi!$V$47,W525&lt;Pieņēmumi!$V$48), "Mazs",
IF(AND(W525&gt;=Pieņēmumi!$V$48,W525&lt;Pieņēmumi!$V$49), "Vidējs","Liels"))))</f>
        <v>Vidējs</v>
      </c>
      <c r="Y525" s="9">
        <f>IF(X525="Mikro",Pieņēmumi!$V$31*V525*0.5,
IF(X525="Mazs",Pieņēmumi!$V$31*V525,
IF(X525="Vidējs",Pieņēmumi!$V$32*V525,
IF(X525="Liels",Pieņēmumi!$V$34*V525,
0))))</f>
        <v>2.6162790697674421</v>
      </c>
      <c r="Z525" s="9">
        <f>IF(X525="Mikro",Pieņēmumi!$V$31*V525*0.5,0)</f>
        <v>0</v>
      </c>
      <c r="AA525">
        <v>51</v>
      </c>
      <c r="AB525">
        <v>2</v>
      </c>
      <c r="AC525" s="2">
        <f t="shared" si="378"/>
        <v>25.5</v>
      </c>
      <c r="AD525" s="6">
        <f>ROUNDUP(IF($A525=1,AA525/Pieņēmumi!$AF$39,IF($A525=2,AA525/Pieņēmumi!$AF$40,IF($A525=3,AA525/Pieņēmumi!$AF$41,AA525/Pieņēmumi!$AF$42))),$AD$10)</f>
        <v>3</v>
      </c>
      <c r="AE525" s="6">
        <f t="shared" si="399"/>
        <v>17</v>
      </c>
      <c r="AF525" s="6" t="str">
        <f>IF(AND(AE525&gt;=0,AE525&lt;Pieņēmumi!$AF$46),0,
IF(AND(AE525&gt;= Pieņēmumi!$AF$46,AE525&lt;Pieņēmumi!$AF$47), "Mikro",
IF(AND(AE525&gt;=Pieņēmumi!$AF$47,AE525&lt;Pieņēmumi!$AF$48), "Mazs",
IF(AND(AE525&gt;=Pieņēmumi!$AF$48,AE525&lt;Pieņēmumi!$AF$49), "Vidējs","Liels"))))</f>
        <v>Vidējs</v>
      </c>
      <c r="AG525" s="9">
        <f>IF(AF525="Mikro",Pieņēmumi!$AF$31*AD525*0.5,
IF(AF525="Mazs",Pieņēmumi!$AF$31*AD525,
IF(AF525="Vidējs",Pieņēmumi!$AF$32*AD525,
IF(AF525="Liels",Pieņēmumi!$AF$34*AD525,
0))))</f>
        <v>3.1007751937984498</v>
      </c>
      <c r="AH525" s="9">
        <f>IF(AF525="Mikro",Pieņēmumi!$AF$31*AD525*0.5,0)</f>
        <v>0</v>
      </c>
      <c r="AI525">
        <v>57</v>
      </c>
      <c r="AJ525">
        <v>2</v>
      </c>
      <c r="AK525" s="2">
        <f t="shared" si="389"/>
        <v>28.5</v>
      </c>
      <c r="AL525" s="6">
        <f>ROUNDUP(IF($A525=1,AI525/Pieņēmumi!$AR$39,IF($A525=2,AI525/Pieņēmumi!$AR$40,IF($A525=3,AI525/Pieņēmumi!$AR$41,AI525/Pieņēmumi!$AR$42))),$AL$10)</f>
        <v>3</v>
      </c>
      <c r="AM525" s="6">
        <f t="shared" si="400"/>
        <v>19</v>
      </c>
      <c r="AN525" s="6" t="str">
        <f>IF(AND(AM525&gt;=0,AM525&lt;Pieņēmumi!$AR$46),0,
IF(AND(AM525&gt;= Pieņēmumi!$AR$46,AM525&lt;Pieņēmumi!$AR$47), "Mikro",
IF(AND(AM525&gt;=Pieņēmumi!$AR$47,AM525&lt;Pieņēmumi!$AR$48), "Mazs",
IF(AND(AM525&gt;=Pieņēmumi!$AR$48,AM525&lt;Pieņēmumi!$AR$49), "Vidējs","Liels"))))</f>
        <v>Vidējs</v>
      </c>
      <c r="AO525" s="9">
        <f>IF(AN525="Mikro",Pieņēmumi!$AR$31*AL525*0.5,
IF(AN525="Mazs",Pieņēmumi!$AR$31*AL525,
IF(AN525="Vidējs",Pieņēmumi!$AR$32*AL525,
IF(AN525="Liels",Pieņēmumi!$AR$34*AL525,
0))))</f>
        <v>3.2945736434108532</v>
      </c>
      <c r="AP525" s="9">
        <f>IF(AN525="Mikro",Pieņēmumi!$AR$31*AL525*0.5,0)</f>
        <v>0</v>
      </c>
      <c r="AQ525">
        <v>59</v>
      </c>
      <c r="AR525">
        <v>2</v>
      </c>
      <c r="AS525" s="2">
        <f t="shared" si="391"/>
        <v>29.5</v>
      </c>
      <c r="AT525" s="6">
        <f>ROUNDUP(IF($A525=1,AQ525/Pieņēmumi!$BC$39,IF($A525=2,AQ525/Pieņēmumi!$BC$40,IF($A525=3,AQ525/Pieņēmumi!$BC$41,AQ525/Pieņēmumi!$BC$42))),$AT$10)</f>
        <v>3</v>
      </c>
      <c r="AU525" s="6">
        <f t="shared" si="401"/>
        <v>19.666666666666668</v>
      </c>
      <c r="AV525" s="6" t="str">
        <f>IF(AND(AU525&gt;=0,AU525&lt;Pieņēmumi!$BC$46),0,
IF(AND(AU525&gt;= Pieņēmumi!$BC$46,AU525&lt;Pieņēmumi!$BC$47), "Mikro",
IF(AND(AU525&gt;=Pieņēmumi!$BC$47,AU525&lt;Pieņēmumi!$BC$48), "Mazs",
IF(AND(AU525&gt;=Pieņēmumi!$BC$48,AU525&lt;Pieņēmumi!$BC$49), "Vidējs","Liels"))))</f>
        <v>Vidējs</v>
      </c>
      <c r="AW525" s="9">
        <f>IF(AV525="Mikro",Pieņēmumi!$BC$31*AT525*0.5,
IF(AV525="Mazs",Pieņēmumi!$BC$31*AT525,
IF(AV525="Vidējs",Pieņēmumi!$BC$32*AT525,
IF(AV525="Liels",Pieņēmumi!$BC$34*AT525,
0))))</f>
        <v>3.4883720930232558</v>
      </c>
      <c r="AX525" s="9">
        <f>IF(AV525="Mikro",Pieņēmumi!$BC$31*AT525*0.5,0)</f>
        <v>0</v>
      </c>
      <c r="AY525">
        <v>42</v>
      </c>
      <c r="AZ525">
        <v>2</v>
      </c>
      <c r="BA525" s="2">
        <f t="shared" si="393"/>
        <v>21</v>
      </c>
      <c r="BB525" s="6">
        <f>ROUNDUP(IF($A525=1,AY525/Pieņēmumi!$BN$39,IF($A525=2,AY525/Pieņēmumi!$BN$40,IF($A525=3,AY525/Pieņēmumi!$BN$41,AY525/Pieņēmumi!$BN$42))),$BB$10)</f>
        <v>2</v>
      </c>
      <c r="BC525" s="6">
        <f t="shared" si="402"/>
        <v>21</v>
      </c>
      <c r="BD525" s="6" t="str">
        <f>IF(AND(BC525&gt;=0,BC525&lt;Pieņēmumi!$BN$46),0,
IF(AND(BC525&gt;= Pieņēmumi!$BN$46,BC525&lt;Pieņēmumi!$BN$47), "Mikro",
IF(AND(BC525&gt;=Pieņēmumi!$BN$47,BC525&lt;Pieņēmumi!$BN$48), "Mazs",
IF(AND(BC525&gt;=Pieņēmumi!$BN$48,BC525&lt;Pieņēmumi!$BN$49), "Vidējs","Liels"))))</f>
        <v>Liels</v>
      </c>
      <c r="BE525" s="9">
        <f>IF(BD525="Mikro",Pieņēmumi!$BN$31*BB525*0.5,
IF(BD525="Mazs",Pieņēmumi!$BN$31*BB525,
IF(BD525="Vidējs",Pieņēmumi!$BN$32*BB525,
IF(BD525="Liels",Pieņēmumi!$BN$34*BB525,
0))))</f>
        <v>3.1746031746031744</v>
      </c>
      <c r="BF525" s="9">
        <f>IF(BD525="Mikro",Pieņēmumi!$BN$31*BB525*0.5,0)</f>
        <v>0</v>
      </c>
      <c r="BG525">
        <v>45</v>
      </c>
      <c r="BH525">
        <v>2</v>
      </c>
      <c r="BI525" s="2">
        <f t="shared" si="394"/>
        <v>22.5</v>
      </c>
      <c r="BJ525" s="6">
        <f>ROUNDUP(IF($A525=1,BG525/Pieņēmumi!$BY$39,IF($A525=2,BG525/Pieņēmumi!$BY$40,IF($A525=3,BG525/Pieņēmumi!$BY$41,BG525/Pieņēmumi!$BY$42))),$BJ$10)</f>
        <v>2</v>
      </c>
      <c r="BK525" s="6">
        <f t="shared" si="403"/>
        <v>22.5</v>
      </c>
      <c r="BL525" s="6" t="str">
        <f>IF(AND(BK525&gt;=0,BK525&lt;Pieņēmumi!$BY$46),0,
IF(AND(BK525&gt;= Pieņēmumi!$BY$46,BK525&lt;Pieņēmumi!$BY$47), "Mikro",
IF(AND(BK525&gt;=Pieņēmumi!$BY$47,BK525&lt;Pieņēmumi!$BY$48), "Mazs",
IF(AND(BK525&gt;=Pieņēmumi!$BY$48,BK525&lt;Pieņēmumi!$BY$49), "Vidējs","Liels"))))</f>
        <v>Liels</v>
      </c>
      <c r="BM525" s="9">
        <f>IF(BL525="Mikro",Pieņēmumi!$BY$31*BJ525*0.5,
IF(BL525="Mazs",Pieņēmumi!$BY$31*BJ525,
IF(BL525="Vidējs",Pieņēmumi!$BY$32*BJ525,
IF(BL525="Liels",Pieņēmumi!$BY$34*BJ525,
0))))</f>
        <v>3.3189033189033186</v>
      </c>
      <c r="BN525" s="9">
        <f>IF(BL525="Mikro",Pieņēmumi!$BY$31*BJ525*0.5,0)</f>
        <v>0</v>
      </c>
      <c r="BO525">
        <v>49</v>
      </c>
      <c r="BP525">
        <v>2</v>
      </c>
      <c r="BQ525" s="2">
        <f t="shared" si="395"/>
        <v>24.5</v>
      </c>
      <c r="BR525" s="6">
        <f>ROUNDUP(IF($A525=1,BO525/Pieņēmumi!$CJ$39,IF($A525=2,BO525/Pieņēmumi!$CJ$40,IF($A525=3,BO525/Pieņēmumi!$CJ$41,BO525/Pieņēmumi!$CJ$42))),$BR$10)</f>
        <v>2</v>
      </c>
      <c r="BS525" s="6">
        <f t="shared" si="404"/>
        <v>24.5</v>
      </c>
      <c r="BT525" s="6" t="str">
        <f>IF(AND(BS525&gt;=0,BS525&lt;Pieņēmumi!$CJ$46),0,
IF(AND(BS525&gt;= Pieņēmumi!$CJ$46,BS525&lt;Pieņēmumi!$CJ$47), "Mikro",
IF(AND(BS525&gt;=Pieņēmumi!$CJ$47,BS525&lt;Pieņēmumi!$CJ$48), "Mazs",
IF(AND(BS525&gt;=Pieņēmumi!$CJ$48,BS525&lt;Pieņēmumi!$CJ$49), "Vidējs","Liels"))))</f>
        <v>Liels</v>
      </c>
      <c r="BU525" s="9">
        <f>IF(BT525="Mikro",Pieņēmumi!$CJ$31*BR525*0.5,
IF(BT525="Mazs",Pieņēmumi!$CJ$31*BR525,
IF(BT525="Vidējs",Pieņēmumi!$CJ$32*BR525,
IF(BT525="Liels",Pieņēmumi!$CJ$34*BR525,
0))))</f>
        <v>3.3910533910533909</v>
      </c>
      <c r="BV525" s="9">
        <f>IF(BT525="Mikro",Pieņēmumi!$CJ$31*BR525*0.5,0)</f>
        <v>0</v>
      </c>
      <c r="BW525">
        <v>0</v>
      </c>
      <c r="BX525">
        <v>0</v>
      </c>
      <c r="BY525" s="2">
        <v>0</v>
      </c>
      <c r="BZ525" s="6">
        <f>ROUNDUP(IF($A525=1,BW525/Pieņēmumi!$CU$42,IF($A525=2,BW525/Pieņēmumi!$CU$43,IF($A525=3,BW525/Pieņēmumi!$CU$44,BW525/Pieņēmumi!$CU$45))),$CH$10)</f>
        <v>0</v>
      </c>
      <c r="CA525" s="6">
        <f t="shared" si="405"/>
        <v>0</v>
      </c>
      <c r="CB525" s="6">
        <f>IF(AND(CA525&gt;=0,CA525&lt;Pieņēmumi!$CU$49),0,
IF(AND(CA525&gt;=Pieņēmumi!$CU$49,CA525&lt;Pieņēmumi!$CU$50),"Mazs",
IF(AND(CA525&gt;=Pieņēmumi!$CU$50,CA525&lt;Pieņēmumi!$CU$51),"Vidējs","Liels")))</f>
        <v>0</v>
      </c>
      <c r="CC525" s="9">
        <f>IF(CB525="Mazs",Pieņēmumi!$CU$34*BZ525,IF(CB525="Vidējs",Pieņēmumi!$CU$35*BZ525,IF(CB525="Liels",Pieņēmumi!$CU$37*BZ525,0)))</f>
        <v>0</v>
      </c>
      <c r="CD525" s="9">
        <f>IF(CB525="Mazs",(Pieņēmumi!$CU$35-Pieņēmumi!$CU$34)*BZ525,0)</f>
        <v>0</v>
      </c>
      <c r="CE525">
        <v>0</v>
      </c>
      <c r="CF525">
        <v>0</v>
      </c>
      <c r="CG525" s="2">
        <v>0</v>
      </c>
      <c r="CH525" s="6">
        <f>ROUNDUP(IF($A525=1,CE525/Pieņēmumi!$DE$42,IF($A525=2,CE525/Pieņēmumi!$DE$43,IF($A525=3,CE525/Pieņēmumi!$DE$44,CE525/Pieņēmumi!$DE$45))),$CH$10)</f>
        <v>0</v>
      </c>
      <c r="CI525" s="6">
        <f t="shared" si="406"/>
        <v>0</v>
      </c>
      <c r="CJ525" s="6">
        <f>IF(AND(CI525&gt;=0,CI525&lt;Pieņēmumi!$DE$49),0,
IF(AND(CI525&gt;=Pieņēmumi!$DE$49,CI525&lt;Pieņēmumi!$DE$50),"Mazs",
IF(AND(CI525&gt;=Pieņēmumi!$DE$50,CI525&lt;Pieņēmumi!$DE$51),"Vidējs","Liels")))</f>
        <v>0</v>
      </c>
      <c r="CK525" s="9">
        <f>IF(CJ525="Mazs",Pieņēmumi!$DE$34*CH525,IF(CJ525="Vidējs",Pieņēmumi!$DE$35*CH525,IF(CJ525="Liels",Pieņēmumi!$DE$37*CH525,0)))</f>
        <v>0</v>
      </c>
      <c r="CL525" s="9">
        <f>IF(CJ525="Mazs",(Pieņēmumi!$DE$35-Pieņēmumi!$DE$34)*CH525,0)</f>
        <v>0</v>
      </c>
      <c r="CM525">
        <v>0</v>
      </c>
      <c r="CN525">
        <v>0</v>
      </c>
      <c r="CO525" s="2">
        <v>0</v>
      </c>
      <c r="CP525" s="6">
        <f>ROUNDUP(IF($A525=1,CM525/Pieņēmumi!$DO$42,IF($A525=2,CM525/Pieņēmumi!$DO$43,IF($A525=3,CM525/Pieņēmumi!$DO$44,CM525/Pieņēmumi!$DO$45))),$CP$10)</f>
        <v>0</v>
      </c>
      <c r="CQ525" s="6">
        <f t="shared" si="407"/>
        <v>0</v>
      </c>
      <c r="CR525" s="6">
        <f>IF(AND(CQ525&gt;=0,CQ525&lt;Pieņēmumi!$DO$49),0,
IF(AND(CQ525&gt;=Pieņēmumi!$DO$49,CQ525&lt;Pieņēmumi!$DO$50),"Mazs",
IF(AND(CQ525&gt;=Pieņēmumi!$DO$50,CQ525&lt;Pieņēmumi!$DO$51),"Vidējs","Liels")))</f>
        <v>0</v>
      </c>
      <c r="CS525" s="9">
        <f>IF(CR525="Mazs",Pieņēmumi!$DO$34*CP525,IF(CR525="Vidējs",Pieņēmumi!$DO$35*CP525,IF(CR525="Liels",Pieņēmumi!$DO$37*CP525,0)))</f>
        <v>0</v>
      </c>
      <c r="CT525" s="9">
        <f>IF(CR525="Mazs",(Pieņēmumi!$DO$35-Pieņēmumi!$DO$34)*CP525,0)</f>
        <v>0</v>
      </c>
      <c r="CU525" s="6">
        <f t="shared" si="408"/>
        <v>474</v>
      </c>
      <c r="CV525" s="6">
        <f t="shared" si="409"/>
        <v>18</v>
      </c>
      <c r="CW525" s="2">
        <f t="shared" si="410"/>
        <v>26.333333333333332</v>
      </c>
      <c r="CX525" t="str">
        <f t="shared" si="411"/>
        <v>Vidējā</v>
      </c>
    </row>
    <row r="526" spans="1:102" x14ac:dyDescent="0.25">
      <c r="A526" s="5">
        <v>3</v>
      </c>
      <c r="B526" s="23">
        <v>0.12018924035810352</v>
      </c>
      <c r="C526">
        <v>135</v>
      </c>
      <c r="D526">
        <v>6</v>
      </c>
      <c r="E526" s="2">
        <f t="shared" si="392"/>
        <v>22.5</v>
      </c>
      <c r="F526" s="6">
        <f>ROUNDUP(IF($A526=1,C526/Pieņēmumi!$B$39,IF($A526=2,C526/Pieņēmumi!$B$40,IF($A526=3,C526/Pieņēmumi!$B$41,C526/Pieņēmumi!$B$42))),$F$10)</f>
        <v>7</v>
      </c>
      <c r="G526" s="6">
        <f t="shared" si="396"/>
        <v>19.285714285714285</v>
      </c>
      <c r="H526" s="6" t="str">
        <f>IF(AND(G526&gt;=0,G526&lt;Pieņēmumi!$B$46),0,
IF(AND(G526&gt;= Pieņēmumi!$B$46,G526&lt;Pieņēmumi!$B$47), "Mikro",
IF(AND(G526&gt;=Pieņēmumi!$B$47,G526&lt;Pieņēmumi!$B$48), "Mazs",
IF(AND(G526&gt;=Pieņēmumi!$B$48,G526&lt;Pieņēmumi!$B$49), "Vidējs","Liels"))))</f>
        <v>Vidējs</v>
      </c>
      <c r="I526" s="9">
        <f>IF(H526="Mikro",Pieņēmumi!$B$31*F526*0.5,
IF(H526="Mazs",Pieņēmumi!$B$31*F526,
IF(H526="Vidējs",Pieņēmumi!$B$32*F526,
IF(H526="Liels",Pieņēmumi!$B$34*F526,
0))))</f>
        <v>5.6524547803617562</v>
      </c>
      <c r="J526" s="9">
        <f>IF(H526="Mikro",Pieņēmumi!$B$31*F526*0.5,0)</f>
        <v>0</v>
      </c>
      <c r="K526">
        <v>122</v>
      </c>
      <c r="L526">
        <v>5</v>
      </c>
      <c r="M526" s="2">
        <f t="shared" si="390"/>
        <v>24.4</v>
      </c>
      <c r="N526" s="6">
        <f>ROUNDUP(IF($A526=1,K526/Pieņēmumi!$L$39,IF($A526=2,K526/Pieņēmumi!$L$40,IF($A526=3,K526/Pieņēmumi!$L$41,K526/Pieņēmumi!$L$42))),$N$10)</f>
        <v>7</v>
      </c>
      <c r="O526" s="6">
        <f t="shared" si="397"/>
        <v>17.428571428571427</v>
      </c>
      <c r="P526" s="6" t="str">
        <f>IF(AND(O526&gt;=0,O526&lt;Pieņēmumi!$L$46),0,
IF(AND(O526&gt;= Pieņēmumi!$L$46,O526&lt;Pieņēmumi!$L$47), "Mikro",
IF(AND(O526&gt;=Pieņēmumi!$L$47,O526&lt;Pieņēmumi!$L$48), "Mazs",
IF(AND(O526&gt;=Pieņēmumi!$L$48,O526&lt;Pieņēmumi!$L$49), "Vidējs","Liels"))))</f>
        <v>Vidējs</v>
      </c>
      <c r="Q526" s="9">
        <f>IF(P526="Mikro",Pieņēmumi!$L$31*N526*0.5,
IF(P526="Mazs",Pieņēmumi!$L$31*N526,
IF(P526="Vidējs",Pieņēmumi!$L$32*N526,
IF(P526="Liels",Pieņēmumi!$L$34*N526,
0))))</f>
        <v>5.8785529715762284</v>
      </c>
      <c r="R526" s="9">
        <f>IF(P526="Mikro",Pieņēmumi!$L$31*N526*0.5,0)</f>
        <v>0</v>
      </c>
      <c r="S526">
        <v>107</v>
      </c>
      <c r="T526">
        <v>5</v>
      </c>
      <c r="U526" s="2">
        <f t="shared" si="388"/>
        <v>21.4</v>
      </c>
      <c r="V526" s="6">
        <f>ROUNDUP(IF($A526=1,S526/Pieņēmumi!$V$39,IF($A526=2,S526/Pieņēmumi!$V$40,IF($A526=3,S526/Pieņēmumi!$V$41,S526/Pieņēmumi!$V$42))),$V$10)</f>
        <v>6</v>
      </c>
      <c r="W526" s="6">
        <f t="shared" si="398"/>
        <v>17.833333333333332</v>
      </c>
      <c r="X526" s="6" t="str">
        <f>IF(AND(W526&gt;=0,W526&lt;Pieņēmumi!$V$46),0,
IF(AND(W526&gt;= Pieņēmumi!$V$46,W526&lt;Pieņēmumi!$V$47), "Mikro",
IF(AND(W526&gt;=Pieņēmumi!$V$47,W526&lt;Pieņēmumi!$V$48), "Mazs",
IF(AND(W526&gt;=Pieņēmumi!$V$48,W526&lt;Pieņēmumi!$V$49), "Vidējs","Liels"))))</f>
        <v>Vidējs</v>
      </c>
      <c r="Y526" s="9">
        <f>IF(X526="Mikro",Pieņēmumi!$V$31*V526*0.5,
IF(X526="Mazs",Pieņēmumi!$V$31*V526,
IF(X526="Vidējs",Pieņēmumi!$V$32*V526,
IF(X526="Liels",Pieņēmumi!$V$34*V526,
0))))</f>
        <v>5.2325581395348841</v>
      </c>
      <c r="Z526" s="9">
        <f>IF(X526="Mikro",Pieņēmumi!$V$31*V526*0.5,0)</f>
        <v>0</v>
      </c>
      <c r="AA526">
        <v>111</v>
      </c>
      <c r="AB526">
        <v>5</v>
      </c>
      <c r="AC526" s="2">
        <f t="shared" si="378"/>
        <v>22.2</v>
      </c>
      <c r="AD526" s="6">
        <f>ROUNDUP(IF($A526=1,AA526/Pieņēmumi!$AF$39,IF($A526=2,AA526/Pieņēmumi!$AF$40,IF($A526=3,AA526/Pieņēmumi!$AF$41,AA526/Pieņēmumi!$AF$42))),$AD$10)</f>
        <v>6</v>
      </c>
      <c r="AE526" s="6">
        <f t="shared" si="399"/>
        <v>18.5</v>
      </c>
      <c r="AF526" s="6" t="str">
        <f>IF(AND(AE526&gt;=0,AE526&lt;Pieņēmumi!$AF$46),0,
IF(AND(AE526&gt;= Pieņēmumi!$AF$46,AE526&lt;Pieņēmumi!$AF$47), "Mikro",
IF(AND(AE526&gt;=Pieņēmumi!$AF$47,AE526&lt;Pieņēmumi!$AF$48), "Mazs",
IF(AND(AE526&gt;=Pieņēmumi!$AF$48,AE526&lt;Pieņēmumi!$AF$49), "Vidējs","Liels"))))</f>
        <v>Vidējs</v>
      </c>
      <c r="AG526" s="9">
        <f>IF(AF526="Mikro",Pieņēmumi!$AF$31*AD526*0.5,
IF(AF526="Mazs",Pieņēmumi!$AF$31*AD526,
IF(AF526="Vidējs",Pieņēmumi!$AF$32*AD526,
IF(AF526="Liels",Pieņēmumi!$AF$34*AD526,
0))))</f>
        <v>6.2015503875968996</v>
      </c>
      <c r="AH526" s="9">
        <f>IF(AF526="Mikro",Pieņēmumi!$AF$31*AD526*0.5,0)</f>
        <v>0</v>
      </c>
      <c r="AI526">
        <v>120</v>
      </c>
      <c r="AJ526">
        <v>5</v>
      </c>
      <c r="AK526" s="2">
        <f t="shared" si="389"/>
        <v>24</v>
      </c>
      <c r="AL526" s="6">
        <f>ROUNDUP(IF($A526=1,AI526/Pieņēmumi!$AR$39,IF($A526=2,AI526/Pieņēmumi!$AR$40,IF($A526=3,AI526/Pieņēmumi!$AR$41,AI526/Pieņēmumi!$AR$42))),$AL$10)</f>
        <v>5</v>
      </c>
      <c r="AM526" s="6">
        <f t="shared" si="400"/>
        <v>24</v>
      </c>
      <c r="AN526" s="6" t="str">
        <f>IF(AND(AM526&gt;=0,AM526&lt;Pieņēmumi!$AR$46),0,
IF(AND(AM526&gt;= Pieņēmumi!$AR$46,AM526&lt;Pieņēmumi!$AR$47), "Mikro",
IF(AND(AM526&gt;=Pieņēmumi!$AR$47,AM526&lt;Pieņēmumi!$AR$48), "Mazs",
IF(AND(AM526&gt;=Pieņēmumi!$AR$48,AM526&lt;Pieņēmumi!$AR$49), "Vidējs","Liels"))))</f>
        <v>Liels</v>
      </c>
      <c r="AO526" s="9">
        <f>IF(AN526="Mikro",Pieņēmumi!$AR$31*AL526*0.5,
IF(AN526="Mazs",Pieņēmumi!$AR$31*AL526,
IF(AN526="Vidējs",Pieņēmumi!$AR$32*AL526,
IF(AN526="Liels",Pieņēmumi!$AR$34*AL526,
0))))</f>
        <v>6.854256854256854</v>
      </c>
      <c r="AP526" s="9">
        <f>IF(AN526="Mikro",Pieņēmumi!$AR$31*AL526*0.5,0)</f>
        <v>0</v>
      </c>
      <c r="AQ526">
        <v>126</v>
      </c>
      <c r="AR526">
        <v>5</v>
      </c>
      <c r="AS526" s="2">
        <f t="shared" si="391"/>
        <v>25.2</v>
      </c>
      <c r="AT526" s="6">
        <f>ROUNDUP(IF($A526=1,AQ526/Pieņēmumi!$BC$39,IF($A526=2,AQ526/Pieņēmumi!$BC$40,IF($A526=3,AQ526/Pieņēmumi!$BC$41,AQ526/Pieņēmumi!$BC$42))),$AT$10)</f>
        <v>6</v>
      </c>
      <c r="AU526" s="6">
        <f t="shared" si="401"/>
        <v>21</v>
      </c>
      <c r="AV526" s="6" t="str">
        <f>IF(AND(AU526&gt;=0,AU526&lt;Pieņēmumi!$BC$46),0,
IF(AND(AU526&gt;= Pieņēmumi!$BC$46,AU526&lt;Pieņēmumi!$BC$47), "Mikro",
IF(AND(AU526&gt;=Pieņēmumi!$BC$47,AU526&lt;Pieņēmumi!$BC$48), "Mazs",
IF(AND(AU526&gt;=Pieņēmumi!$BC$48,AU526&lt;Pieņēmumi!$BC$49), "Vidējs","Liels"))))</f>
        <v>Liels</v>
      </c>
      <c r="AW526" s="9">
        <f>IF(AV526="Mikro",Pieņēmumi!$BC$31*AT526*0.5,
IF(AV526="Mazs",Pieņēmumi!$BC$31*AT526,
IF(AV526="Vidējs",Pieņēmumi!$BC$32*AT526,
IF(AV526="Liels",Pieņēmumi!$BC$34*AT526,
0))))</f>
        <v>9.0909090909090899</v>
      </c>
      <c r="AX526" s="9">
        <f>IF(AV526="Mikro",Pieņēmumi!$BC$31*AT526*0.5,0)</f>
        <v>0</v>
      </c>
      <c r="AY526">
        <v>112</v>
      </c>
      <c r="AZ526">
        <v>4</v>
      </c>
      <c r="BA526" s="2">
        <f t="shared" si="393"/>
        <v>28</v>
      </c>
      <c r="BB526" s="6">
        <f>ROUNDUP(IF($A526=1,AY526/Pieņēmumi!$BN$39,IF($A526=2,AY526/Pieņēmumi!$BN$40,IF($A526=3,AY526/Pieņēmumi!$BN$41,AY526/Pieņēmumi!$BN$42))),$BB$10)</f>
        <v>5</v>
      </c>
      <c r="BC526" s="6">
        <f t="shared" si="402"/>
        <v>22.4</v>
      </c>
      <c r="BD526" s="6" t="str">
        <f>IF(AND(BC526&gt;=0,BC526&lt;Pieņēmumi!$BN$46),0,
IF(AND(BC526&gt;= Pieņēmumi!$BN$46,BC526&lt;Pieņēmumi!$BN$47), "Mikro",
IF(AND(BC526&gt;=Pieņēmumi!$BN$47,BC526&lt;Pieņēmumi!$BN$48), "Mazs",
IF(AND(BC526&gt;=Pieņēmumi!$BN$48,BC526&lt;Pieņēmumi!$BN$49), "Vidējs","Liels"))))</f>
        <v>Liels</v>
      </c>
      <c r="BE526" s="9">
        <f>IF(BD526="Mikro",Pieņēmumi!$BN$31*BB526*0.5,
IF(BD526="Mazs",Pieņēmumi!$BN$31*BB526,
IF(BD526="Vidējs",Pieņēmumi!$BN$32*BB526,
IF(BD526="Liels",Pieņēmumi!$BN$34*BB526,
0))))</f>
        <v>7.9365079365079358</v>
      </c>
      <c r="BF526" s="9">
        <f>IF(BD526="Mikro",Pieņēmumi!$BN$31*BB526*0.5,0)</f>
        <v>0</v>
      </c>
      <c r="BG526">
        <v>98</v>
      </c>
      <c r="BH526">
        <v>4</v>
      </c>
      <c r="BI526" s="2">
        <f t="shared" si="394"/>
        <v>24.5</v>
      </c>
      <c r="BJ526" s="6">
        <f>ROUNDUP(IF($A526=1,BG526/Pieņēmumi!$BY$39,IF($A526=2,BG526/Pieņēmumi!$BY$40,IF($A526=3,BG526/Pieņēmumi!$BY$41,BG526/Pieņēmumi!$BY$42))),$BJ$10)</f>
        <v>4</v>
      </c>
      <c r="BK526" s="6">
        <f t="shared" si="403"/>
        <v>24.5</v>
      </c>
      <c r="BL526" s="6" t="str">
        <f>IF(AND(BK526&gt;=0,BK526&lt;Pieņēmumi!$BY$46),0,
IF(AND(BK526&gt;= Pieņēmumi!$BY$46,BK526&lt;Pieņēmumi!$BY$47), "Mikro",
IF(AND(BK526&gt;=Pieņēmumi!$BY$47,BK526&lt;Pieņēmumi!$BY$48), "Mazs",
IF(AND(BK526&gt;=Pieņēmumi!$BY$48,BK526&lt;Pieņēmumi!$BY$49), "Vidējs","Liels"))))</f>
        <v>Liels</v>
      </c>
      <c r="BM526" s="9">
        <f>IF(BL526="Mikro",Pieņēmumi!$BY$31*BJ526*0.5,
IF(BL526="Mazs",Pieņēmumi!$BY$31*BJ526,
IF(BL526="Vidējs",Pieņēmumi!$BY$32*BJ526,
IF(BL526="Liels",Pieņēmumi!$BY$34*BJ526,
0))))</f>
        <v>6.6378066378066372</v>
      </c>
      <c r="BN526" s="9">
        <f>IF(BL526="Mikro",Pieņēmumi!$BY$31*BJ526*0.5,0)</f>
        <v>0</v>
      </c>
      <c r="BO526">
        <v>83</v>
      </c>
      <c r="BP526">
        <v>4</v>
      </c>
      <c r="BQ526" s="2">
        <f t="shared" si="395"/>
        <v>20.75</v>
      </c>
      <c r="BR526" s="6">
        <f>ROUNDUP(IF($A526=1,BO526/Pieņēmumi!$CJ$39,IF($A526=2,BO526/Pieņēmumi!$CJ$40,IF($A526=3,BO526/Pieņēmumi!$CJ$41,BO526/Pieņēmumi!$CJ$42))),$BR$10)</f>
        <v>4</v>
      </c>
      <c r="BS526" s="6">
        <f t="shared" si="404"/>
        <v>20.75</v>
      </c>
      <c r="BT526" s="6" t="str">
        <f>IF(AND(BS526&gt;=0,BS526&lt;Pieņēmumi!$CJ$46),0,
IF(AND(BS526&gt;= Pieņēmumi!$CJ$46,BS526&lt;Pieņēmumi!$CJ$47), "Mikro",
IF(AND(BS526&gt;=Pieņēmumi!$CJ$47,BS526&lt;Pieņēmumi!$CJ$48), "Mazs",
IF(AND(BS526&gt;=Pieņēmumi!$CJ$48,BS526&lt;Pieņēmumi!$CJ$49), "Vidējs","Liels"))))</f>
        <v>Vidējs</v>
      </c>
      <c r="BU526" s="9">
        <f>IF(BT526="Mikro",Pieņēmumi!$CJ$31*BR526*0.5,
IF(BT526="Mazs",Pieņēmumi!$CJ$31*BR526,
IF(BT526="Vidējs",Pieņēmumi!$CJ$32*BR526,
IF(BT526="Liels",Pieņēmumi!$CJ$34*BR526,
0))))</f>
        <v>5.1679586563307494</v>
      </c>
      <c r="BV526" s="9">
        <f>IF(BT526="Mikro",Pieņēmumi!$CJ$31*BR526*0.5,0)</f>
        <v>0</v>
      </c>
      <c r="BW526">
        <v>36</v>
      </c>
      <c r="BX526">
        <v>2</v>
      </c>
      <c r="BY526" s="2">
        <f>BW526/BX526</f>
        <v>18</v>
      </c>
      <c r="BZ526" s="6">
        <f>ROUNDUP(IF($A526=1,BW526/Pieņēmumi!$CU$42,IF($A526=2,BW526/Pieņēmumi!$CU$43,IF($A526=3,BW526/Pieņēmumi!$CU$44,BW526/Pieņēmumi!$CU$45))),$CH$10)</f>
        <v>2</v>
      </c>
      <c r="CA526" s="6">
        <f t="shared" si="405"/>
        <v>18</v>
      </c>
      <c r="CB526" s="6" t="str">
        <f>IF(AND(CA526&gt;=0,CA526&lt;Pieņēmumi!$CU$49),0,
IF(AND(CA526&gt;=Pieņēmumi!$CU$49,CA526&lt;Pieņēmumi!$CU$50),"Mazs",
IF(AND(CA526&gt;=Pieņēmumi!$CU$50,CA526&lt;Pieņēmumi!$CU$51),"Vidējs","Liels")))</f>
        <v>Vidējs</v>
      </c>
      <c r="CC526" s="9">
        <f>IF(CB526="Mazs",Pieņēmumi!$CU$34*BZ526,IF(CB526="Vidējs",Pieņēmumi!$CU$35*BZ526,IF(CB526="Liels",Pieņēmumi!$CU$37*BZ526,0)))</f>
        <v>2.7777777777777781</v>
      </c>
      <c r="CD526" s="9">
        <f>IF(CB526="Mazs",(Pieņēmumi!$CU$35-Pieņēmumi!$CU$34)*BZ526,0)</f>
        <v>0</v>
      </c>
      <c r="CE526">
        <v>39</v>
      </c>
      <c r="CF526">
        <v>3</v>
      </c>
      <c r="CG526" s="2">
        <f>CE526/CF526</f>
        <v>13</v>
      </c>
      <c r="CH526" s="6">
        <f>ROUNDUP(IF($A526=1,CE526/Pieņēmumi!$DE$42,IF($A526=2,CE526/Pieņēmumi!$DE$43,IF($A526=3,CE526/Pieņēmumi!$DE$44,CE526/Pieņēmumi!$DE$45))),$CH$10)</f>
        <v>2</v>
      </c>
      <c r="CI526" s="6">
        <f t="shared" si="406"/>
        <v>19.5</v>
      </c>
      <c r="CJ526" s="6" t="str">
        <f>IF(AND(CI526&gt;=0,CI526&lt;Pieņēmumi!$DE$49),0,
IF(AND(CI526&gt;=Pieņēmumi!$DE$49,CI526&lt;Pieņēmumi!$DE$50),"Mazs",
IF(AND(CI526&gt;=Pieņēmumi!$DE$50,CI526&lt;Pieņēmumi!$DE$51),"Vidējs","Liels")))</f>
        <v>Vidējs</v>
      </c>
      <c r="CK526" s="9">
        <f>IF(CJ526="Mazs",Pieņēmumi!$DE$34*CH526,IF(CJ526="Vidējs",Pieņēmumi!$DE$35*CH526,IF(CJ526="Liels",Pieņēmumi!$DE$37*CH526,0)))</f>
        <v>2.7777777777777781</v>
      </c>
      <c r="CL526" s="9">
        <f>IF(CJ526="Mazs",(Pieņēmumi!$DE$35-Pieņēmumi!$DE$34)*CH526,0)</f>
        <v>0</v>
      </c>
      <c r="CM526">
        <v>29</v>
      </c>
      <c r="CN526">
        <v>0</v>
      </c>
      <c r="CO526" s="2">
        <v>0</v>
      </c>
      <c r="CP526" s="6">
        <f>ROUNDUP(IF($A526=1,CM526/Pieņēmumi!$DO$42,IF($A526=2,CM526/Pieņēmumi!$DO$43,IF($A526=3,CM526/Pieņēmumi!$DO$44,CM526/Pieņēmumi!$DO$45))),$CP$10)</f>
        <v>2</v>
      </c>
      <c r="CQ526" s="6">
        <f t="shared" si="407"/>
        <v>14.5</v>
      </c>
      <c r="CR526" s="6" t="str">
        <f>IF(AND(CQ526&gt;=0,CQ526&lt;Pieņēmumi!$DO$49),0,
IF(AND(CQ526&gt;=Pieņēmumi!$DO$49,CQ526&lt;Pieņēmumi!$DO$50),"Mazs",
IF(AND(CQ526&gt;=Pieņēmumi!$DO$50,CQ526&lt;Pieņēmumi!$DO$51),"Vidējs","Liels")))</f>
        <v>Vidējs</v>
      </c>
      <c r="CS526" s="9">
        <f>IF(CR526="Mazs",Pieņēmumi!$DO$34*CP526,IF(CR526="Vidējs",Pieņēmumi!$DO$35*CP526,IF(CR526="Liels",Pieņēmumi!$DO$37*CP526,0)))</f>
        <v>2.7777777777777781</v>
      </c>
      <c r="CT526" s="9">
        <f>IF(CR526="Mazs",(Pieņēmumi!$DO$35-Pieņēmumi!$DO$34)*CP526,0)</f>
        <v>0</v>
      </c>
      <c r="CU526" s="6">
        <f t="shared" si="408"/>
        <v>1118</v>
      </c>
      <c r="CV526" s="6">
        <f t="shared" si="409"/>
        <v>48</v>
      </c>
      <c r="CW526" s="2">
        <f t="shared" si="410"/>
        <v>23.291666666666668</v>
      </c>
      <c r="CX526" t="str">
        <f t="shared" si="411"/>
        <v>Lielā</v>
      </c>
    </row>
    <row r="527" spans="1:102" x14ac:dyDescent="0.25">
      <c r="A527" s="5">
        <v>1</v>
      </c>
      <c r="B527" s="23">
        <v>0.118506984434815</v>
      </c>
      <c r="C527">
        <v>95</v>
      </c>
      <c r="D527">
        <v>4</v>
      </c>
      <c r="E527" s="2">
        <f t="shared" si="392"/>
        <v>23.75</v>
      </c>
      <c r="F527" s="6">
        <f>ROUNDUP(IF($A527=1,C527/Pieņēmumi!$B$39,IF($A527=2,C527/Pieņēmumi!$B$40,IF($A527=3,C527/Pieņēmumi!$B$41,C527/Pieņēmumi!$B$42))),$F$10)</f>
        <v>5</v>
      </c>
      <c r="G527" s="6">
        <f t="shared" si="396"/>
        <v>19</v>
      </c>
      <c r="H527" s="6" t="str">
        <f>IF(AND(G527&gt;=0,G527&lt;Pieņēmumi!$B$46),0,
IF(AND(G527&gt;= Pieņēmumi!$B$46,G527&lt;Pieņēmumi!$B$47), "Mikro",
IF(AND(G527&gt;=Pieņēmumi!$B$47,G527&lt;Pieņēmumi!$B$48), "Mazs",
IF(AND(G527&gt;=Pieņēmumi!$B$48,G527&lt;Pieņēmumi!$B$49), "Vidējs","Liels"))))</f>
        <v>Vidējs</v>
      </c>
      <c r="I527" s="9">
        <f>IF(H527="Mikro",Pieņēmumi!$B$31*F527*0.5,
IF(H527="Mazs",Pieņēmumi!$B$31*F527,
IF(H527="Vidējs",Pieņēmumi!$B$32*F527,
IF(H527="Liels",Pieņēmumi!$B$34*F527,
0))))</f>
        <v>4.0374677002583974</v>
      </c>
      <c r="J527" s="9">
        <f>IF(H527="Mikro",Pieņēmumi!$B$31*F527*0.5,0)</f>
        <v>0</v>
      </c>
      <c r="K527">
        <v>63</v>
      </c>
      <c r="L527">
        <v>3</v>
      </c>
      <c r="M527" s="2">
        <f t="shared" si="390"/>
        <v>21</v>
      </c>
      <c r="N527" s="6">
        <f>ROUNDUP(IF($A527=1,K527/Pieņēmumi!$L$39,IF($A527=2,K527/Pieņēmumi!$L$40,IF($A527=3,K527/Pieņēmumi!$L$41,K527/Pieņēmumi!$L$42))),$N$10)</f>
        <v>4</v>
      </c>
      <c r="O527" s="6">
        <f t="shared" si="397"/>
        <v>15.75</v>
      </c>
      <c r="P527" s="6" t="str">
        <f>IF(AND(O527&gt;=0,O527&lt;Pieņēmumi!$L$46),0,
IF(AND(O527&gt;= Pieņēmumi!$L$46,O527&lt;Pieņēmumi!$L$47), "Mikro",
IF(AND(O527&gt;=Pieņēmumi!$L$47,O527&lt;Pieņēmumi!$L$48), "Mazs",
IF(AND(O527&gt;=Pieņēmumi!$L$48,O527&lt;Pieņēmumi!$L$49), "Vidējs","Liels"))))</f>
        <v>Vidējs</v>
      </c>
      <c r="Q527" s="9">
        <f>IF(P527="Mikro",Pieņēmumi!$L$31*N527*0.5,
IF(P527="Mazs",Pieņēmumi!$L$31*N527,
IF(P527="Vidējs",Pieņēmumi!$L$32*N527,
IF(P527="Liels",Pieņēmumi!$L$34*N527,
0))))</f>
        <v>3.3591731266149876</v>
      </c>
      <c r="R527" s="9">
        <f>IF(P527="Mikro",Pieņēmumi!$L$31*N527*0.5,0)</f>
        <v>0</v>
      </c>
      <c r="S527">
        <v>65</v>
      </c>
      <c r="T527">
        <v>3</v>
      </c>
      <c r="U527" s="2">
        <f t="shared" si="388"/>
        <v>21.666666666666668</v>
      </c>
      <c r="V527" s="6">
        <f>ROUNDUP(IF($A527=1,S527/Pieņēmumi!$V$39,IF($A527=2,S527/Pieņēmumi!$V$40,IF($A527=3,S527/Pieņēmumi!$V$41,S527/Pieņēmumi!$V$42))),$V$10)</f>
        <v>4</v>
      </c>
      <c r="W527" s="6">
        <f t="shared" si="398"/>
        <v>16.25</v>
      </c>
      <c r="X527" s="6" t="str">
        <f>IF(AND(W527&gt;=0,W527&lt;Pieņēmumi!$V$46),0,
IF(AND(W527&gt;= Pieņēmumi!$V$46,W527&lt;Pieņēmumi!$V$47), "Mikro",
IF(AND(W527&gt;=Pieņēmumi!$V$47,W527&lt;Pieņēmumi!$V$48), "Mazs",
IF(AND(W527&gt;=Pieņēmumi!$V$48,W527&lt;Pieņēmumi!$V$49), "Vidējs","Liels"))))</f>
        <v>Vidējs</v>
      </c>
      <c r="Y527" s="9">
        <f>IF(X527="Mikro",Pieņēmumi!$V$31*V527*0.5,
IF(X527="Mazs",Pieņēmumi!$V$31*V527,
IF(X527="Vidējs",Pieņēmumi!$V$32*V527,
IF(X527="Liels",Pieņēmumi!$V$34*V527,
0))))</f>
        <v>3.4883720930232562</v>
      </c>
      <c r="Z527" s="9">
        <f>IF(X527="Mikro",Pieņēmumi!$V$31*V527*0.5,0)</f>
        <v>0</v>
      </c>
      <c r="AA527">
        <v>69</v>
      </c>
      <c r="AB527">
        <v>3</v>
      </c>
      <c r="AC527" s="2">
        <f t="shared" si="378"/>
        <v>23</v>
      </c>
      <c r="AD527" s="6">
        <f>ROUNDUP(IF($A527=1,AA527/Pieņēmumi!$AF$39,IF($A527=2,AA527/Pieņēmumi!$AF$40,IF($A527=3,AA527/Pieņēmumi!$AF$41,AA527/Pieņēmumi!$AF$42))),$AD$10)</f>
        <v>4</v>
      </c>
      <c r="AE527" s="6">
        <f t="shared" si="399"/>
        <v>17.25</v>
      </c>
      <c r="AF527" s="6" t="str">
        <f>IF(AND(AE527&gt;=0,AE527&lt;Pieņēmumi!$AF$46),0,
IF(AND(AE527&gt;= Pieņēmumi!$AF$46,AE527&lt;Pieņēmumi!$AF$47), "Mikro",
IF(AND(AE527&gt;=Pieņēmumi!$AF$47,AE527&lt;Pieņēmumi!$AF$48), "Mazs",
IF(AND(AE527&gt;=Pieņēmumi!$AF$48,AE527&lt;Pieņēmumi!$AF$49), "Vidējs","Liels"))))</f>
        <v>Vidējs</v>
      </c>
      <c r="AG527" s="9">
        <f>IF(AF527="Mikro",Pieņēmumi!$AF$31*AD527*0.5,
IF(AF527="Mazs",Pieņēmumi!$AF$31*AD527,
IF(AF527="Vidējs",Pieņēmumi!$AF$32*AD527,
IF(AF527="Liels",Pieņēmumi!$AF$34*AD527,
0))))</f>
        <v>4.1343669250646</v>
      </c>
      <c r="AH527" s="9">
        <f>IF(AF527="Mikro",Pieņēmumi!$AF$31*AD527*0.5,0)</f>
        <v>0</v>
      </c>
      <c r="AI527">
        <v>83</v>
      </c>
      <c r="AJ527">
        <v>3</v>
      </c>
      <c r="AK527" s="2">
        <f t="shared" si="389"/>
        <v>27.666666666666668</v>
      </c>
      <c r="AL527" s="6">
        <f>ROUNDUP(IF($A527=1,AI527/Pieņēmumi!$AR$39,IF($A527=2,AI527/Pieņēmumi!$AR$40,IF($A527=3,AI527/Pieņēmumi!$AR$41,AI527/Pieņēmumi!$AR$42))),$AL$10)</f>
        <v>4</v>
      </c>
      <c r="AM527" s="6">
        <f t="shared" si="400"/>
        <v>20.75</v>
      </c>
      <c r="AN527" s="6" t="str">
        <f>IF(AND(AM527&gt;=0,AM527&lt;Pieņēmumi!$AR$46),0,
IF(AND(AM527&gt;= Pieņēmumi!$AR$46,AM527&lt;Pieņēmumi!$AR$47), "Mikro",
IF(AND(AM527&gt;=Pieņēmumi!$AR$47,AM527&lt;Pieņēmumi!$AR$48), "Mazs",
IF(AND(AM527&gt;=Pieņēmumi!$AR$48,AM527&lt;Pieņēmumi!$AR$49), "Vidējs","Liels"))))</f>
        <v>Vidējs</v>
      </c>
      <c r="AO527" s="9">
        <f>IF(AN527="Mikro",Pieņēmumi!$AR$31*AL527*0.5,
IF(AN527="Mazs",Pieņēmumi!$AR$31*AL527,
IF(AN527="Vidējs",Pieņēmumi!$AR$32*AL527,
IF(AN527="Liels",Pieņēmumi!$AR$34*AL527,
0))))</f>
        <v>4.3927648578811374</v>
      </c>
      <c r="AP527" s="9">
        <f>IF(AN527="Mikro",Pieņēmumi!$AR$31*AL527*0.5,0)</f>
        <v>0</v>
      </c>
      <c r="AQ527">
        <v>66</v>
      </c>
      <c r="AR527">
        <v>3</v>
      </c>
      <c r="AS527" s="2">
        <f t="shared" si="391"/>
        <v>22</v>
      </c>
      <c r="AT527" s="6">
        <f>ROUNDUP(IF($A527=1,AQ527/Pieņēmumi!$BC$39,IF($A527=2,AQ527/Pieņēmumi!$BC$40,IF($A527=3,AQ527/Pieņēmumi!$BC$41,AQ527/Pieņēmumi!$BC$42))),$AT$10)</f>
        <v>3</v>
      </c>
      <c r="AU527" s="6">
        <f t="shared" si="401"/>
        <v>22</v>
      </c>
      <c r="AV527" s="6" t="str">
        <f>IF(AND(AU527&gt;=0,AU527&lt;Pieņēmumi!$BC$46),0,
IF(AND(AU527&gt;= Pieņēmumi!$BC$46,AU527&lt;Pieņēmumi!$BC$47), "Mikro",
IF(AND(AU527&gt;=Pieņēmumi!$BC$47,AU527&lt;Pieņēmumi!$BC$48), "Mazs",
IF(AND(AU527&gt;=Pieņēmumi!$BC$48,AU527&lt;Pieņēmumi!$BC$49), "Vidējs","Liels"))))</f>
        <v>Liels</v>
      </c>
      <c r="AW527" s="9">
        <f>IF(AV527="Mikro",Pieņēmumi!$BC$31*AT527*0.5,
IF(AV527="Mazs",Pieņēmumi!$BC$31*AT527,
IF(AV527="Vidējs",Pieņēmumi!$BC$32*AT527,
IF(AV527="Liels",Pieņēmumi!$BC$34*AT527,
0))))</f>
        <v>4.545454545454545</v>
      </c>
      <c r="AX527" s="9">
        <f>IF(AV527="Mikro",Pieņēmumi!$BC$31*AT527*0.5,0)</f>
        <v>0</v>
      </c>
      <c r="AY527">
        <v>86</v>
      </c>
      <c r="AZ527">
        <v>3</v>
      </c>
      <c r="BA527" s="2">
        <f t="shared" si="393"/>
        <v>28.666666666666668</v>
      </c>
      <c r="BB527" s="6">
        <f>ROUNDUP(IF($A527=1,AY527/Pieņēmumi!$BN$39,IF($A527=2,AY527/Pieņēmumi!$BN$40,IF($A527=3,AY527/Pieņēmumi!$BN$41,AY527/Pieņēmumi!$BN$42))),$BB$10)</f>
        <v>4</v>
      </c>
      <c r="BC527" s="6">
        <f t="shared" si="402"/>
        <v>21.5</v>
      </c>
      <c r="BD527" s="6" t="str">
        <f>IF(AND(BC527&gt;=0,BC527&lt;Pieņēmumi!$BN$46),0,
IF(AND(BC527&gt;= Pieņēmumi!$BN$46,BC527&lt;Pieņēmumi!$BN$47), "Mikro",
IF(AND(BC527&gt;=Pieņēmumi!$BN$47,BC527&lt;Pieņēmumi!$BN$48), "Mazs",
IF(AND(BC527&gt;=Pieņēmumi!$BN$48,BC527&lt;Pieņēmumi!$BN$49), "Vidējs","Liels"))))</f>
        <v>Liels</v>
      </c>
      <c r="BE527" s="9">
        <f>IF(BD527="Mikro",Pieņēmumi!$BN$31*BB527*0.5,
IF(BD527="Mazs",Pieņēmumi!$BN$31*BB527,
IF(BD527="Vidējs",Pieņēmumi!$BN$32*BB527,
IF(BD527="Liels",Pieņēmumi!$BN$34*BB527,
0))))</f>
        <v>6.3492063492063489</v>
      </c>
      <c r="BF527" s="9">
        <f>IF(BD527="Mikro",Pieņēmumi!$BN$31*BB527*0.5,0)</f>
        <v>0</v>
      </c>
      <c r="BG527">
        <v>74</v>
      </c>
      <c r="BH527">
        <v>3</v>
      </c>
      <c r="BI527" s="2">
        <f t="shared" si="394"/>
        <v>24.666666666666668</v>
      </c>
      <c r="BJ527" s="6">
        <f>ROUNDUP(IF($A527=1,BG527/Pieņēmumi!$BY$39,IF($A527=2,BG527/Pieņēmumi!$BY$40,IF($A527=3,BG527/Pieņēmumi!$BY$41,BG527/Pieņēmumi!$BY$42))),$BJ$10)</f>
        <v>3</v>
      </c>
      <c r="BK527" s="6">
        <f t="shared" si="403"/>
        <v>24.666666666666668</v>
      </c>
      <c r="BL527" s="6" t="str">
        <f>IF(AND(BK527&gt;=0,BK527&lt;Pieņēmumi!$BY$46),0,
IF(AND(BK527&gt;= Pieņēmumi!$BY$46,BK527&lt;Pieņēmumi!$BY$47), "Mikro",
IF(AND(BK527&gt;=Pieņēmumi!$BY$47,BK527&lt;Pieņēmumi!$BY$48), "Mazs",
IF(AND(BK527&gt;=Pieņēmumi!$BY$48,BK527&lt;Pieņēmumi!$BY$49), "Vidējs","Liels"))))</f>
        <v>Liels</v>
      </c>
      <c r="BM527" s="9">
        <f>IF(BL527="Mikro",Pieņēmumi!$BY$31*BJ527*0.5,
IF(BL527="Mazs",Pieņēmumi!$BY$31*BJ527,
IF(BL527="Vidējs",Pieņēmumi!$BY$32*BJ527,
IF(BL527="Liels",Pieņēmumi!$BY$34*BJ527,
0))))</f>
        <v>4.9783549783549779</v>
      </c>
      <c r="BN527" s="9">
        <f>IF(BL527="Mikro",Pieņēmumi!$BY$31*BJ527*0.5,0)</f>
        <v>0</v>
      </c>
      <c r="BO527">
        <v>73</v>
      </c>
      <c r="BP527">
        <v>3</v>
      </c>
      <c r="BQ527" s="2">
        <f t="shared" si="395"/>
        <v>24.333333333333332</v>
      </c>
      <c r="BR527" s="6">
        <f>ROUNDUP(IF($A527=1,BO527/Pieņēmumi!$CJ$39,IF($A527=2,BO527/Pieņēmumi!$CJ$40,IF($A527=3,BO527/Pieņēmumi!$CJ$41,BO527/Pieņēmumi!$CJ$42))),$BR$10)</f>
        <v>3</v>
      </c>
      <c r="BS527" s="6">
        <f t="shared" si="404"/>
        <v>24.333333333333332</v>
      </c>
      <c r="BT527" s="6" t="str">
        <f>IF(AND(BS527&gt;=0,BS527&lt;Pieņēmumi!$CJ$46),0,
IF(AND(BS527&gt;= Pieņēmumi!$CJ$46,BS527&lt;Pieņēmumi!$CJ$47), "Mikro",
IF(AND(BS527&gt;=Pieņēmumi!$CJ$47,BS527&lt;Pieņēmumi!$CJ$48), "Mazs",
IF(AND(BS527&gt;=Pieņēmumi!$CJ$48,BS527&lt;Pieņēmumi!$CJ$49), "Vidējs","Liels"))))</f>
        <v>Liels</v>
      </c>
      <c r="BU527" s="9">
        <f>IF(BT527="Mikro",Pieņēmumi!$CJ$31*BR527*0.5,
IF(BT527="Mazs",Pieņēmumi!$CJ$31*BR527,
IF(BT527="Vidējs",Pieņēmumi!$CJ$32*BR527,
IF(BT527="Liels",Pieņēmumi!$CJ$34*BR527,
0))))</f>
        <v>5.0865800865800868</v>
      </c>
      <c r="BV527" s="9">
        <f>IF(BT527="Mikro",Pieņēmumi!$CJ$31*BR527*0.5,0)</f>
        <v>0</v>
      </c>
      <c r="BW527">
        <v>48</v>
      </c>
      <c r="BX527">
        <v>2</v>
      </c>
      <c r="BY527" s="2">
        <f>BW527/BX527</f>
        <v>24</v>
      </c>
      <c r="BZ527" s="6">
        <f>ROUNDUP(IF($A527=1,BW527/Pieņēmumi!$CU$42,IF($A527=2,BW527/Pieņēmumi!$CU$43,IF($A527=3,BW527/Pieņēmumi!$CU$44,BW527/Pieņēmumi!$CU$45))),$CH$10)</f>
        <v>2</v>
      </c>
      <c r="CA527" s="6">
        <f t="shared" si="405"/>
        <v>24</v>
      </c>
      <c r="CB527" s="6" t="str">
        <f>IF(AND(CA527&gt;=0,CA527&lt;Pieņēmumi!$CU$49),0,
IF(AND(CA527&gt;=Pieņēmumi!$CU$49,CA527&lt;Pieņēmumi!$CU$50),"Mazs",
IF(AND(CA527&gt;=Pieņēmumi!$CU$50,CA527&lt;Pieņēmumi!$CU$51),"Vidējs","Liels")))</f>
        <v>Liels</v>
      </c>
      <c r="CC527" s="9">
        <f>IF(CB527="Mazs",Pieņēmumi!$CU$34*BZ527,IF(CB527="Vidējs",Pieņēmumi!$CU$35*BZ527,IF(CB527="Liels",Pieņēmumi!$CU$37*BZ527,0)))</f>
        <v>3.535353535353535</v>
      </c>
      <c r="CD527" s="9">
        <f>IF(CB527="Mazs",(Pieņēmumi!$CU$35-Pieņēmumi!$CU$34)*BZ527,0)</f>
        <v>0</v>
      </c>
      <c r="CE527">
        <v>43</v>
      </c>
      <c r="CF527">
        <v>2</v>
      </c>
      <c r="CG527" s="2">
        <f>CE527/CF527</f>
        <v>21.5</v>
      </c>
      <c r="CH527" s="6">
        <f>ROUNDUP(IF($A527=1,CE527/Pieņēmumi!$DE$42,IF($A527=2,CE527/Pieņēmumi!$DE$43,IF($A527=3,CE527/Pieņēmumi!$DE$44,CE527/Pieņēmumi!$DE$45))),$CH$10)</f>
        <v>2</v>
      </c>
      <c r="CI527" s="6">
        <f t="shared" si="406"/>
        <v>21.5</v>
      </c>
      <c r="CJ527" s="6" t="str">
        <f>IF(AND(CI527&gt;=0,CI527&lt;Pieņēmumi!$DE$49),0,
IF(AND(CI527&gt;=Pieņēmumi!$DE$49,CI527&lt;Pieņēmumi!$DE$50),"Mazs",
IF(AND(CI527&gt;=Pieņēmumi!$DE$50,CI527&lt;Pieņēmumi!$DE$51),"Vidējs","Liels")))</f>
        <v>Liels</v>
      </c>
      <c r="CK527" s="9">
        <f>IF(CJ527="Mazs",Pieņēmumi!$DE$34*CH527,IF(CJ527="Vidējs",Pieņēmumi!$DE$35*CH527,IF(CJ527="Liels",Pieņēmumi!$DE$37*CH527,0)))</f>
        <v>3.535353535353535</v>
      </c>
      <c r="CL527" s="9">
        <f>IF(CJ527="Mazs",(Pieņēmumi!$DE$35-Pieņēmumi!$DE$34)*CH527,0)</f>
        <v>0</v>
      </c>
      <c r="CM527">
        <v>24</v>
      </c>
      <c r="CN527">
        <v>1</v>
      </c>
      <c r="CO527" s="2">
        <f>CM527/CN527</f>
        <v>24</v>
      </c>
      <c r="CP527" s="6">
        <f>ROUNDUP(IF($A527=1,CM527/Pieņēmumi!$DO$42,IF($A527=2,CM527/Pieņēmumi!$DO$43,IF($A527=3,CM527/Pieņēmumi!$DO$44,CM527/Pieņēmumi!$DO$45))),$CP$10)</f>
        <v>1</v>
      </c>
      <c r="CQ527" s="6">
        <f t="shared" si="407"/>
        <v>24</v>
      </c>
      <c r="CR527" s="6" t="str">
        <f>IF(AND(CQ527&gt;=0,CQ527&lt;Pieņēmumi!$DO$49),0,
IF(AND(CQ527&gt;=Pieņēmumi!$DO$49,CQ527&lt;Pieņēmumi!$DO$50),"Mazs",
IF(AND(CQ527&gt;=Pieņēmumi!$DO$50,CQ527&lt;Pieņēmumi!$DO$51),"Vidējs","Liels")))</f>
        <v>Liels</v>
      </c>
      <c r="CS527" s="9">
        <f>IF(CR527="Mazs",Pieņēmumi!$DO$34*CP527,IF(CR527="Vidējs",Pieņēmumi!$DO$35*CP527,IF(CR527="Liels",Pieņēmumi!$DO$37*CP527,0)))</f>
        <v>1.7676767676767675</v>
      </c>
      <c r="CT527" s="9">
        <f>IF(CR527="Mazs",(Pieņēmumi!$DO$35-Pieņēmumi!$DO$34)*CP527,0)</f>
        <v>0</v>
      </c>
      <c r="CU527" s="6">
        <f t="shared" si="408"/>
        <v>789</v>
      </c>
      <c r="CV527" s="6">
        <f t="shared" si="409"/>
        <v>33</v>
      </c>
      <c r="CW527" s="2">
        <f t="shared" si="410"/>
        <v>23.90909090909091</v>
      </c>
      <c r="CX527" t="str">
        <f t="shared" si="411"/>
        <v>Lielā</v>
      </c>
    </row>
    <row r="528" spans="1:102" x14ac:dyDescent="0.25">
      <c r="A528" s="5">
        <v>3</v>
      </c>
      <c r="B528" s="23">
        <v>0.11720885114030166</v>
      </c>
      <c r="C528">
        <v>7</v>
      </c>
      <c r="D528">
        <v>1</v>
      </c>
      <c r="E528" s="2">
        <f t="shared" si="392"/>
        <v>7</v>
      </c>
      <c r="F528" s="6">
        <f>ROUNDUP(IF($A528=1,C528/Pieņēmumi!$B$39,IF($A528=2,C528/Pieņēmumi!$B$40,IF($A528=3,C528/Pieņēmumi!$B$41,C528/Pieņēmumi!$B$42))),$F$10)</f>
        <v>1</v>
      </c>
      <c r="G528" s="6">
        <f t="shared" si="396"/>
        <v>7</v>
      </c>
      <c r="H528" s="6" t="str">
        <f>IF(AND(G528&gt;=0,G528&lt;Pieņēmumi!$B$46),0,
IF(AND(G528&gt;= Pieņēmumi!$B$46,G528&lt;Pieņēmumi!$B$47), "Mikro",
IF(AND(G528&gt;=Pieņēmumi!$B$47,G528&lt;Pieņēmumi!$B$48), "Mazs",
IF(AND(G528&gt;=Pieņēmumi!$B$48,G528&lt;Pieņēmumi!$B$49), "Vidējs","Liels"))))</f>
        <v>Mikro</v>
      </c>
      <c r="I528" s="9">
        <f>IF(H528="Mikro",Pieņēmumi!$B$31*F528*0.5,
IF(H528="Mazs",Pieņēmumi!$B$31*F528,
IF(H528="Vidējs",Pieņēmumi!$B$32*F528,
IF(H528="Liels",Pieņēmumi!$B$34*F528,
0))))</f>
        <v>0.35792094615624032</v>
      </c>
      <c r="J528" s="9">
        <f>IF(H528="Mikro",Pieņēmumi!$B$31*F528*0.5,0)</f>
        <v>0.35792094615624032</v>
      </c>
      <c r="K528">
        <v>8</v>
      </c>
      <c r="L528">
        <v>1</v>
      </c>
      <c r="M528" s="2">
        <f t="shared" si="390"/>
        <v>8</v>
      </c>
      <c r="N528" s="6">
        <f>ROUNDUP(IF($A528=1,K528/Pieņēmumi!$L$39,IF($A528=2,K528/Pieņēmumi!$L$40,IF($A528=3,K528/Pieņēmumi!$L$41,K528/Pieņēmumi!$L$42))),$N$10)</f>
        <v>1</v>
      </c>
      <c r="O528" s="6">
        <f t="shared" si="397"/>
        <v>8</v>
      </c>
      <c r="P528" s="6" t="str">
        <f>IF(AND(O528&gt;=0,O528&lt;Pieņēmumi!$L$46),0,
IF(AND(O528&gt;= Pieņēmumi!$L$46,O528&lt;Pieņēmumi!$L$47), "Mikro",
IF(AND(O528&gt;=Pieņēmumi!$L$47,O528&lt;Pieņēmumi!$L$48), "Mazs",
IF(AND(O528&gt;=Pieņēmumi!$L$48,O528&lt;Pieņēmumi!$L$49), "Vidējs","Liels"))))</f>
        <v>Mazs</v>
      </c>
      <c r="Q528" s="9">
        <f>IF(P528="Mikro",Pieņēmumi!$L$31*N528*0.5,
IF(P528="Mazs",Pieņēmumi!$L$31*N528,
IF(P528="Vidējs",Pieņēmumi!$L$32*N528,
IF(P528="Liels",Pieņēmumi!$L$34*N528,
0))))</f>
        <v>0.7469654528478058</v>
      </c>
      <c r="R528" s="9">
        <f>IF(P528="Mikro",Pieņēmumi!$L$31*N528*0.5,0)</f>
        <v>0</v>
      </c>
      <c r="S528">
        <v>7</v>
      </c>
      <c r="T528">
        <v>1</v>
      </c>
      <c r="U528" s="2">
        <f t="shared" si="388"/>
        <v>7</v>
      </c>
      <c r="V528" s="6">
        <f>ROUNDUP(IF($A528=1,S528/Pieņēmumi!$V$39,IF($A528=2,S528/Pieņēmumi!$V$40,IF($A528=3,S528/Pieņēmumi!$V$41,S528/Pieņēmumi!$V$42))),$V$10)</f>
        <v>1</v>
      </c>
      <c r="W528" s="6">
        <f t="shared" si="398"/>
        <v>7</v>
      </c>
      <c r="X528" s="6" t="str">
        <f>IF(AND(W528&gt;=0,W528&lt;Pieņēmumi!$V$46),0,
IF(AND(W528&gt;= Pieņēmumi!$V$46,W528&lt;Pieņēmumi!$V$47), "Mikro",
IF(AND(W528&gt;=Pieņēmumi!$V$47,W528&lt;Pieņēmumi!$V$48), "Mazs",
IF(AND(W528&gt;=Pieņēmumi!$V$48,W528&lt;Pieņēmumi!$V$49), "Vidējs","Liels"))))</f>
        <v>Mikro</v>
      </c>
      <c r="Y528" s="9">
        <f>IF(X528="Mikro",Pieņēmumi!$V$31*V528*0.5,
IF(X528="Mazs",Pieņēmumi!$V$31*V528,
IF(X528="Vidējs",Pieņēmumi!$V$32*V528,
IF(X528="Liels",Pieņēmumi!$V$34*V528,
0))))</f>
        <v>0.38904450669156554</v>
      </c>
      <c r="Z528" s="9">
        <f>IF(X528="Mikro",Pieņēmumi!$V$31*V528*0.5,0)</f>
        <v>0.38904450669156554</v>
      </c>
      <c r="AA528">
        <v>9</v>
      </c>
      <c r="AB528">
        <v>1</v>
      </c>
      <c r="AC528" s="2">
        <f t="shared" si="378"/>
        <v>9</v>
      </c>
      <c r="AD528" s="6">
        <f>ROUNDUP(IF($A528=1,AA528/Pieņēmumi!$AF$39,IF($A528=2,AA528/Pieņēmumi!$AF$40,IF($A528=3,AA528/Pieņēmumi!$AF$41,AA528/Pieņēmumi!$AF$42))),$AD$10)</f>
        <v>1</v>
      </c>
      <c r="AE528" s="6">
        <f t="shared" si="399"/>
        <v>9</v>
      </c>
      <c r="AF528" s="6" t="str">
        <f>IF(AND(AE528&gt;=0,AE528&lt;Pieņēmumi!$AF$46),0,
IF(AND(AE528&gt;= Pieņēmumi!$AF$46,AE528&lt;Pieņēmumi!$AF$47), "Mikro",
IF(AND(AE528&gt;=Pieņēmumi!$AF$47,AE528&lt;Pieņēmumi!$AF$48), "Mazs",
IF(AND(AE528&gt;=Pieņēmumi!$AF$48,AE528&lt;Pieņēmumi!$AF$49), "Vidējs","Liels"))))</f>
        <v>Mazs</v>
      </c>
      <c r="AG528" s="9">
        <f>IF(AF528="Mikro",Pieņēmumi!$AF$31*AD528*0.5,
IF(AF528="Mazs",Pieņēmumi!$AF$31*AD528,
IF(AF528="Vidējs",Pieņēmumi!$AF$32*AD528,
IF(AF528="Liels",Pieņēmumi!$AF$34*AD528,
0))))</f>
        <v>0.84033613445378152</v>
      </c>
      <c r="AH528" s="9">
        <f>IF(AF528="Mikro",Pieņēmumi!$AF$31*AD528*0.5,0)</f>
        <v>0</v>
      </c>
      <c r="AI528">
        <v>14</v>
      </c>
      <c r="AJ528">
        <v>1</v>
      </c>
      <c r="AK528" s="2">
        <f t="shared" si="389"/>
        <v>14</v>
      </c>
      <c r="AL528" s="6">
        <f>ROUNDUP(IF($A528=1,AI528/Pieņēmumi!$AR$39,IF($A528=2,AI528/Pieņēmumi!$AR$40,IF($A528=3,AI528/Pieņēmumi!$AR$41,AI528/Pieņēmumi!$AR$42))),$AL$10)</f>
        <v>1</v>
      </c>
      <c r="AM528" s="6">
        <f t="shared" si="400"/>
        <v>14</v>
      </c>
      <c r="AN528" s="6" t="str">
        <f>IF(AND(AM528&gt;=0,AM528&lt;Pieņēmumi!$AR$46),0,
IF(AND(AM528&gt;= Pieņēmumi!$AR$46,AM528&lt;Pieņēmumi!$AR$47), "Mikro",
IF(AND(AM528&gt;=Pieņēmumi!$AR$47,AM528&lt;Pieņēmumi!$AR$48), "Mazs",
IF(AND(AM528&gt;=Pieņēmumi!$AR$48,AM528&lt;Pieņēmumi!$AR$49), "Vidējs","Liels"))))</f>
        <v>Vidējs</v>
      </c>
      <c r="AO528" s="9">
        <f>IF(AN528="Mikro",Pieņēmumi!$AR$31*AL528*0.5,
IF(AN528="Mazs",Pieņēmumi!$AR$31*AL528,
IF(AN528="Vidējs",Pieņēmumi!$AR$32*AL528,
IF(AN528="Liels",Pieņēmumi!$AR$34*AL528,
0))))</f>
        <v>1.0981912144702843</v>
      </c>
      <c r="AP528" s="9">
        <f>IF(AN528="Mikro",Pieņēmumi!$AR$31*AL528*0.5,0)</f>
        <v>0</v>
      </c>
      <c r="AQ528">
        <v>6</v>
      </c>
      <c r="AR528">
        <v>1</v>
      </c>
      <c r="AS528" s="2">
        <f t="shared" si="391"/>
        <v>6</v>
      </c>
      <c r="AT528" s="6">
        <f>ROUNDUP(IF($A528=1,AQ528/Pieņēmumi!$BC$39,IF($A528=2,AQ528/Pieņēmumi!$BC$40,IF($A528=3,AQ528/Pieņēmumi!$BC$41,AQ528/Pieņēmumi!$BC$42))),$AT$10)</f>
        <v>1</v>
      </c>
      <c r="AU528" s="6">
        <f t="shared" si="401"/>
        <v>6</v>
      </c>
      <c r="AV528" s="6" t="str">
        <f>IF(AND(AU528&gt;=0,AU528&lt;Pieņēmumi!$BC$46),0,
IF(AND(AU528&gt;= Pieņēmumi!$BC$46,AU528&lt;Pieņēmumi!$BC$47), "Mikro",
IF(AND(AU528&gt;=Pieņēmumi!$BC$47,AU528&lt;Pieņēmumi!$BC$48), "Mazs",
IF(AND(AU528&gt;=Pieņēmumi!$BC$48,AU528&lt;Pieņēmumi!$BC$49), "Vidējs","Liels"))))</f>
        <v>Mikro</v>
      </c>
      <c r="AW528" s="9">
        <f>IF(AV528="Mikro",Pieņēmumi!$BC$31*AT528*0.5,
IF(AV528="Mazs",Pieņēmumi!$BC$31*AT528,
IF(AV528="Vidējs",Pieņēmumi!$BC$32*AT528,
IF(AV528="Liels",Pieņēmumi!$BC$34*AT528,
0))))</f>
        <v>0.48241518829754126</v>
      </c>
      <c r="AX528" s="9">
        <f>IF(AV528="Mikro",Pieņēmumi!$BC$31*AT528*0.5,0)</f>
        <v>0.48241518829754126</v>
      </c>
      <c r="AY528">
        <v>10</v>
      </c>
      <c r="AZ528">
        <v>1</v>
      </c>
      <c r="BA528" s="2">
        <f t="shared" si="393"/>
        <v>10</v>
      </c>
      <c r="BB528" s="6">
        <f>ROUNDUP(IF($A528=1,AY528/Pieņēmumi!$BN$39,IF($A528=2,AY528/Pieņēmumi!$BN$40,IF($A528=3,AY528/Pieņēmumi!$BN$41,AY528/Pieņēmumi!$BN$42))),$BB$10)</f>
        <v>1</v>
      </c>
      <c r="BC528" s="6">
        <f t="shared" si="402"/>
        <v>10</v>
      </c>
      <c r="BD528" s="6" t="str">
        <f>IF(AND(BC528&gt;=0,BC528&lt;Pieņēmumi!$BN$46),0,
IF(AND(BC528&gt;= Pieņēmumi!$BN$46,BC528&lt;Pieņēmumi!$BN$47), "Mikro",
IF(AND(BC528&gt;=Pieņēmumi!$BN$47,BC528&lt;Pieņēmumi!$BN$48), "Mazs",
IF(AND(BC528&gt;=Pieņēmumi!$BN$48,BC528&lt;Pieņēmumi!$BN$49), "Vidējs","Liels"))))</f>
        <v>Mazs</v>
      </c>
      <c r="BE528" s="9">
        <f>IF(BD528="Mikro",Pieņēmumi!$BN$31*BB528*0.5,
IF(BD528="Mazs",Pieņēmumi!$BN$31*BB528,
IF(BD528="Vidējs",Pieņēmumi!$BN$32*BB528,
IF(BD528="Liels",Pieņēmumi!$BN$34*BB528,
0))))</f>
        <v>1.0270774976657331</v>
      </c>
      <c r="BF528" s="9">
        <f>IF(BD528="Mikro",Pieņēmumi!$BN$31*BB528*0.5,0)</f>
        <v>0</v>
      </c>
      <c r="BG528">
        <v>8</v>
      </c>
      <c r="BH528">
        <v>1</v>
      </c>
      <c r="BI528" s="2">
        <f t="shared" si="394"/>
        <v>8</v>
      </c>
      <c r="BJ528" s="6">
        <f>ROUNDUP(IF($A528=1,BG528/Pieņēmumi!$BY$39,IF($A528=2,BG528/Pieņēmumi!$BY$40,IF($A528=3,BG528/Pieņēmumi!$BY$41,BG528/Pieņēmumi!$BY$42))),$BJ$10)</f>
        <v>1</v>
      </c>
      <c r="BK528" s="6">
        <f t="shared" si="403"/>
        <v>8</v>
      </c>
      <c r="BL528" s="6" t="str">
        <f>IF(AND(BK528&gt;=0,BK528&lt;Pieņēmumi!$BY$46),0,
IF(AND(BK528&gt;= Pieņēmumi!$BY$46,BK528&lt;Pieņēmumi!$BY$47), "Mikro",
IF(AND(BK528&gt;=Pieņēmumi!$BY$47,BK528&lt;Pieņēmumi!$BY$48), "Mazs",
IF(AND(BK528&gt;=Pieņēmumi!$BY$48,BK528&lt;Pieņēmumi!$BY$49), "Vidējs","Liels"))))</f>
        <v>Mazs</v>
      </c>
      <c r="BM528" s="9">
        <f>IF(BL528="Mikro",Pieņēmumi!$BY$31*BJ528*0.5,
IF(BL528="Mazs",Pieņēmumi!$BY$31*BJ528,
IF(BL528="Vidējs",Pieņēmumi!$BY$32*BJ528,
IF(BL528="Liels",Pieņēmumi!$BY$34*BJ528,
0))))</f>
        <v>1.0893246187363834</v>
      </c>
      <c r="BN528" s="9">
        <f>IF(BL528="Mikro",Pieņēmumi!$BY$31*BJ528*0.5,0)</f>
        <v>0</v>
      </c>
      <c r="BO528">
        <v>6</v>
      </c>
      <c r="BP528">
        <v>1</v>
      </c>
      <c r="BQ528" s="2">
        <f t="shared" si="395"/>
        <v>6</v>
      </c>
      <c r="BR528" s="6">
        <f>ROUNDUP(IF($A528=1,BO528/Pieņēmumi!$CJ$39,IF($A528=2,BO528/Pieņēmumi!$CJ$40,IF($A528=3,BO528/Pieņēmumi!$CJ$41,BO528/Pieņēmumi!$CJ$42))),$BR$10)</f>
        <v>1</v>
      </c>
      <c r="BS528" s="6">
        <f t="shared" si="404"/>
        <v>6</v>
      </c>
      <c r="BT528" s="6" t="str">
        <f>IF(AND(BS528&gt;=0,BS528&lt;Pieņēmumi!$CJ$46),0,
IF(AND(BS528&gt;= Pieņēmumi!$CJ$46,BS528&lt;Pieņēmumi!$CJ$47), "Mikro",
IF(AND(BS528&gt;=Pieņēmumi!$CJ$47,BS528&lt;Pieņēmumi!$CJ$48), "Mazs",
IF(AND(BS528&gt;=Pieņēmumi!$CJ$48,BS528&lt;Pieņēmumi!$CJ$49), "Vidējs","Liels"))))</f>
        <v>Mikro</v>
      </c>
      <c r="BU528" s="9">
        <f>IF(BT528="Mikro",Pieņēmumi!$CJ$31*BR528*0.5,
IF(BT528="Mazs",Pieņēmumi!$CJ$31*BR528,
IF(BT528="Vidējs",Pieņēmumi!$CJ$32*BR528,
IF(BT528="Liels",Pieņēmumi!$CJ$34*BR528,
0))))</f>
        <v>0.54466230936819171</v>
      </c>
      <c r="BV528" s="9">
        <f>IF(BT528="Mikro",Pieņēmumi!$CJ$31*BR528*0.5,0)</f>
        <v>0.54466230936819171</v>
      </c>
      <c r="BW528">
        <v>0</v>
      </c>
      <c r="BX528">
        <v>0</v>
      </c>
      <c r="BY528" s="2">
        <v>0</v>
      </c>
      <c r="BZ528" s="6">
        <f>ROUNDUP(IF($A528=1,BW528/Pieņēmumi!$CU$42,IF($A528=2,BW528/Pieņēmumi!$CU$43,IF($A528=3,BW528/Pieņēmumi!$CU$44,BW528/Pieņēmumi!$CU$45))),$CH$10)</f>
        <v>0</v>
      </c>
      <c r="CA528" s="6">
        <f t="shared" si="405"/>
        <v>0</v>
      </c>
      <c r="CB528" s="6">
        <f>IF(AND(CA528&gt;=0,CA528&lt;Pieņēmumi!$CU$49),0,
IF(AND(CA528&gt;=Pieņēmumi!$CU$49,CA528&lt;Pieņēmumi!$CU$50),"Mazs",
IF(AND(CA528&gt;=Pieņēmumi!$CU$50,CA528&lt;Pieņēmumi!$CU$51),"Vidējs","Liels")))</f>
        <v>0</v>
      </c>
      <c r="CC528" s="9">
        <f>IF(CB528="Mazs",Pieņēmumi!$CU$34*BZ528,IF(CB528="Vidējs",Pieņēmumi!$CU$35*BZ528,IF(CB528="Liels",Pieņēmumi!$CU$37*BZ528,0)))</f>
        <v>0</v>
      </c>
      <c r="CD528" s="9">
        <f>IF(CB528="Mazs",(Pieņēmumi!$CU$35-Pieņēmumi!$CU$34)*BZ528,0)</f>
        <v>0</v>
      </c>
      <c r="CE528">
        <v>0</v>
      </c>
      <c r="CF528">
        <v>0</v>
      </c>
      <c r="CG528" s="2">
        <v>0</v>
      </c>
      <c r="CH528" s="6">
        <f>ROUNDUP(IF($A528=1,CE528/Pieņēmumi!$DE$42,IF($A528=2,CE528/Pieņēmumi!$DE$43,IF($A528=3,CE528/Pieņēmumi!$DE$44,CE528/Pieņēmumi!$DE$45))),$CH$10)</f>
        <v>0</v>
      </c>
      <c r="CI528" s="6">
        <f t="shared" si="406"/>
        <v>0</v>
      </c>
      <c r="CJ528" s="6">
        <f>IF(AND(CI528&gt;=0,CI528&lt;Pieņēmumi!$DE$49),0,
IF(AND(CI528&gt;=Pieņēmumi!$DE$49,CI528&lt;Pieņēmumi!$DE$50),"Mazs",
IF(AND(CI528&gt;=Pieņēmumi!$DE$50,CI528&lt;Pieņēmumi!$DE$51),"Vidējs","Liels")))</f>
        <v>0</v>
      </c>
      <c r="CK528" s="9">
        <f>IF(CJ528="Mazs",Pieņēmumi!$DE$34*CH528,IF(CJ528="Vidējs",Pieņēmumi!$DE$35*CH528,IF(CJ528="Liels",Pieņēmumi!$DE$37*CH528,0)))</f>
        <v>0</v>
      </c>
      <c r="CL528" s="9">
        <f>IF(CJ528="Mazs",(Pieņēmumi!$DE$35-Pieņēmumi!$DE$34)*CH528,0)</f>
        <v>0</v>
      </c>
      <c r="CM528">
        <v>0</v>
      </c>
      <c r="CN528">
        <v>0</v>
      </c>
      <c r="CO528" s="2">
        <v>0</v>
      </c>
      <c r="CP528" s="6">
        <f>ROUNDUP(IF($A528=1,CM528/Pieņēmumi!$DO$42,IF($A528=2,CM528/Pieņēmumi!$DO$43,IF($A528=3,CM528/Pieņēmumi!$DO$44,CM528/Pieņēmumi!$DO$45))),$CP$10)</f>
        <v>0</v>
      </c>
      <c r="CQ528" s="6">
        <f t="shared" si="407"/>
        <v>0</v>
      </c>
      <c r="CR528" s="6">
        <f>IF(AND(CQ528&gt;=0,CQ528&lt;Pieņēmumi!$DO$49),0,
IF(AND(CQ528&gt;=Pieņēmumi!$DO$49,CQ528&lt;Pieņēmumi!$DO$50),"Mazs",
IF(AND(CQ528&gt;=Pieņēmumi!$DO$50,CQ528&lt;Pieņēmumi!$DO$51),"Vidējs","Liels")))</f>
        <v>0</v>
      </c>
      <c r="CS528" s="9">
        <f>IF(CR528="Mazs",Pieņēmumi!$DO$34*CP528,IF(CR528="Vidējs",Pieņēmumi!$DO$35*CP528,IF(CR528="Liels",Pieņēmumi!$DO$37*CP528,0)))</f>
        <v>0</v>
      </c>
      <c r="CT528" s="9">
        <f>IF(CR528="Mazs",(Pieņēmumi!$DO$35-Pieņēmumi!$DO$34)*CP528,0)</f>
        <v>0</v>
      </c>
      <c r="CU528" s="6">
        <f t="shared" si="408"/>
        <v>75</v>
      </c>
      <c r="CV528" s="6">
        <f t="shared" si="409"/>
        <v>9</v>
      </c>
      <c r="CW528" s="2">
        <f t="shared" si="410"/>
        <v>8.3333333333333339</v>
      </c>
      <c r="CX528" t="str">
        <f t="shared" si="411"/>
        <v>Mazā</v>
      </c>
    </row>
    <row r="529" spans="1:102" x14ac:dyDescent="0.25">
      <c r="A529" s="5">
        <v>1</v>
      </c>
      <c r="B529" s="23">
        <v>0.11683438335342289</v>
      </c>
      <c r="C529">
        <v>12</v>
      </c>
      <c r="D529">
        <v>1</v>
      </c>
      <c r="E529" s="2">
        <f t="shared" si="392"/>
        <v>12</v>
      </c>
      <c r="F529" s="6">
        <f>ROUNDUP(IF($A529=1,C529/Pieņēmumi!$B$39,IF($A529=2,C529/Pieņēmumi!$B$40,IF($A529=3,C529/Pieņēmumi!$B$41,C529/Pieņēmumi!$B$42))),$F$10)</f>
        <v>1</v>
      </c>
      <c r="G529" s="6">
        <f t="shared" si="396"/>
        <v>12</v>
      </c>
      <c r="H529" s="6" t="str">
        <f>IF(AND(G529&gt;=0,G529&lt;Pieņēmumi!$B$46),0,
IF(AND(G529&gt;= Pieņēmumi!$B$46,G529&lt;Pieņēmumi!$B$47), "Mikro",
IF(AND(G529&gt;=Pieņēmumi!$B$47,G529&lt;Pieņēmumi!$B$48), "Mazs",
IF(AND(G529&gt;=Pieņēmumi!$B$48,G529&lt;Pieņēmumi!$B$49), "Vidējs","Liels"))))</f>
        <v>Vidējs</v>
      </c>
      <c r="I529" s="9">
        <f>IF(H529="Mikro",Pieņēmumi!$B$31*F529*0.5,
IF(H529="Mazs",Pieņēmumi!$B$31*F529,
IF(H529="Vidējs",Pieņēmumi!$B$32*F529,
IF(H529="Liels",Pieņēmumi!$B$34*F529,
0))))</f>
        <v>0.8074935400516795</v>
      </c>
      <c r="J529" s="9">
        <f>IF(H529="Mikro",Pieņēmumi!$B$31*F529*0.5,0)</f>
        <v>0</v>
      </c>
      <c r="K529">
        <v>18</v>
      </c>
      <c r="L529">
        <v>1</v>
      </c>
      <c r="M529" s="2">
        <f t="shared" si="390"/>
        <v>18</v>
      </c>
      <c r="N529" s="6">
        <f>ROUNDUP(IF($A529=1,K529/Pieņēmumi!$L$39,IF($A529=2,K529/Pieņēmumi!$L$40,IF($A529=3,K529/Pieņēmumi!$L$41,K529/Pieņēmumi!$L$42))),$N$10)</f>
        <v>1</v>
      </c>
      <c r="O529" s="6">
        <f t="shared" si="397"/>
        <v>18</v>
      </c>
      <c r="P529" s="6" t="str">
        <f>IF(AND(O529&gt;=0,O529&lt;Pieņēmumi!$L$46),0,
IF(AND(O529&gt;= Pieņēmumi!$L$46,O529&lt;Pieņēmumi!$L$47), "Mikro",
IF(AND(O529&gt;=Pieņēmumi!$L$47,O529&lt;Pieņēmumi!$L$48), "Mazs",
IF(AND(O529&gt;=Pieņēmumi!$L$48,O529&lt;Pieņēmumi!$L$49), "Vidējs","Liels"))))</f>
        <v>Vidējs</v>
      </c>
      <c r="Q529" s="9">
        <f>IF(P529="Mikro",Pieņēmumi!$L$31*N529*0.5,
IF(P529="Mazs",Pieņēmumi!$L$31*N529,
IF(P529="Vidējs",Pieņēmumi!$L$32*N529,
IF(P529="Liels",Pieņēmumi!$L$34*N529,
0))))</f>
        <v>0.83979328165374689</v>
      </c>
      <c r="R529" s="9">
        <f>IF(P529="Mikro",Pieņēmumi!$L$31*N529*0.5,0)</f>
        <v>0</v>
      </c>
      <c r="S529">
        <v>24</v>
      </c>
      <c r="T529">
        <v>1</v>
      </c>
      <c r="U529" s="2">
        <f t="shared" si="388"/>
        <v>24</v>
      </c>
      <c r="V529" s="6">
        <f>ROUNDUP(IF($A529=1,S529/Pieņēmumi!$V$39,IF($A529=2,S529/Pieņēmumi!$V$40,IF($A529=3,S529/Pieņēmumi!$V$41,S529/Pieņēmumi!$V$42))),$V$10)</f>
        <v>2</v>
      </c>
      <c r="W529" s="6">
        <f t="shared" si="398"/>
        <v>12</v>
      </c>
      <c r="X529" s="6" t="str">
        <f>IF(AND(W529&gt;=0,W529&lt;Pieņēmumi!$V$46),0,
IF(AND(W529&gt;= Pieņēmumi!$V$46,W529&lt;Pieņēmumi!$V$47), "Mikro",
IF(AND(W529&gt;=Pieņēmumi!$V$47,W529&lt;Pieņēmumi!$V$48), "Mazs",
IF(AND(W529&gt;=Pieņēmumi!$V$48,W529&lt;Pieņēmumi!$V$49), "Vidējs","Liels"))))</f>
        <v>Vidējs</v>
      </c>
      <c r="Y529" s="9">
        <f>IF(X529="Mikro",Pieņēmumi!$V$31*V529*0.5,
IF(X529="Mazs",Pieņēmumi!$V$31*V529,
IF(X529="Vidējs",Pieņēmumi!$V$32*V529,
IF(X529="Liels",Pieņēmumi!$V$34*V529,
0))))</f>
        <v>1.7441860465116281</v>
      </c>
      <c r="Z529" s="9">
        <f>IF(X529="Mikro",Pieņēmumi!$V$31*V529*0.5,0)</f>
        <v>0</v>
      </c>
      <c r="AA529">
        <v>18</v>
      </c>
      <c r="AB529">
        <v>1</v>
      </c>
      <c r="AC529" s="2">
        <f t="shared" si="378"/>
        <v>18</v>
      </c>
      <c r="AD529" s="6">
        <f>ROUNDUP(IF($A529=1,AA529/Pieņēmumi!$AF$39,IF($A529=2,AA529/Pieņēmumi!$AF$40,IF($A529=3,AA529/Pieņēmumi!$AF$41,AA529/Pieņēmumi!$AF$42))),$AD$10)</f>
        <v>1</v>
      </c>
      <c r="AE529" s="6">
        <f t="shared" si="399"/>
        <v>18</v>
      </c>
      <c r="AF529" s="6" t="str">
        <f>IF(AND(AE529&gt;=0,AE529&lt;Pieņēmumi!$AF$46),0,
IF(AND(AE529&gt;= Pieņēmumi!$AF$46,AE529&lt;Pieņēmumi!$AF$47), "Mikro",
IF(AND(AE529&gt;=Pieņēmumi!$AF$47,AE529&lt;Pieņēmumi!$AF$48), "Mazs",
IF(AND(AE529&gt;=Pieņēmumi!$AF$48,AE529&lt;Pieņēmumi!$AF$49), "Vidējs","Liels"))))</f>
        <v>Vidējs</v>
      </c>
      <c r="AG529" s="9">
        <f>IF(AF529="Mikro",Pieņēmumi!$AF$31*AD529*0.5,
IF(AF529="Mazs",Pieņēmumi!$AF$31*AD529,
IF(AF529="Vidējs",Pieņēmumi!$AF$32*AD529,
IF(AF529="Liels",Pieņēmumi!$AF$34*AD529,
0))))</f>
        <v>1.03359173126615</v>
      </c>
      <c r="AH529" s="9">
        <f>IF(AF529="Mikro",Pieņēmumi!$AF$31*AD529*0.5,0)</f>
        <v>0</v>
      </c>
      <c r="AI529">
        <v>18</v>
      </c>
      <c r="AJ529">
        <v>1</v>
      </c>
      <c r="AK529" s="2">
        <f t="shared" si="389"/>
        <v>18</v>
      </c>
      <c r="AL529" s="6">
        <f>ROUNDUP(IF($A529=1,AI529/Pieņēmumi!$AR$39,IF($A529=2,AI529/Pieņēmumi!$AR$40,IF($A529=3,AI529/Pieņēmumi!$AR$41,AI529/Pieņēmumi!$AR$42))),$AL$10)</f>
        <v>1</v>
      </c>
      <c r="AM529" s="6">
        <f t="shared" si="400"/>
        <v>18</v>
      </c>
      <c r="AN529" s="6" t="str">
        <f>IF(AND(AM529&gt;=0,AM529&lt;Pieņēmumi!$AR$46),0,
IF(AND(AM529&gt;= Pieņēmumi!$AR$46,AM529&lt;Pieņēmumi!$AR$47), "Mikro",
IF(AND(AM529&gt;=Pieņēmumi!$AR$47,AM529&lt;Pieņēmumi!$AR$48), "Mazs",
IF(AND(AM529&gt;=Pieņēmumi!$AR$48,AM529&lt;Pieņēmumi!$AR$49), "Vidējs","Liels"))))</f>
        <v>Vidējs</v>
      </c>
      <c r="AO529" s="9">
        <f>IF(AN529="Mikro",Pieņēmumi!$AR$31*AL529*0.5,
IF(AN529="Mazs",Pieņēmumi!$AR$31*AL529,
IF(AN529="Vidējs",Pieņēmumi!$AR$32*AL529,
IF(AN529="Liels",Pieņēmumi!$AR$34*AL529,
0))))</f>
        <v>1.0981912144702843</v>
      </c>
      <c r="AP529" s="9">
        <f>IF(AN529="Mikro",Pieņēmumi!$AR$31*AL529*0.5,0)</f>
        <v>0</v>
      </c>
      <c r="AQ529">
        <v>16</v>
      </c>
      <c r="AR529">
        <v>1</v>
      </c>
      <c r="AS529" s="2">
        <f t="shared" si="391"/>
        <v>16</v>
      </c>
      <c r="AT529" s="6">
        <f>ROUNDUP(IF($A529=1,AQ529/Pieņēmumi!$BC$39,IF($A529=2,AQ529/Pieņēmumi!$BC$40,IF($A529=3,AQ529/Pieņēmumi!$BC$41,AQ529/Pieņēmumi!$BC$42))),$AT$10)</f>
        <v>1</v>
      </c>
      <c r="AU529" s="6">
        <f t="shared" si="401"/>
        <v>16</v>
      </c>
      <c r="AV529" s="6" t="str">
        <f>IF(AND(AU529&gt;=0,AU529&lt;Pieņēmumi!$BC$46),0,
IF(AND(AU529&gt;= Pieņēmumi!$BC$46,AU529&lt;Pieņēmumi!$BC$47), "Mikro",
IF(AND(AU529&gt;=Pieņēmumi!$BC$47,AU529&lt;Pieņēmumi!$BC$48), "Mazs",
IF(AND(AU529&gt;=Pieņēmumi!$BC$48,AU529&lt;Pieņēmumi!$BC$49), "Vidējs","Liels"))))</f>
        <v>Vidējs</v>
      </c>
      <c r="AW529" s="9">
        <f>IF(AV529="Mikro",Pieņēmumi!$BC$31*AT529*0.5,
IF(AV529="Mazs",Pieņēmumi!$BC$31*AT529,
IF(AV529="Vidējs",Pieņēmumi!$BC$32*AT529,
IF(AV529="Liels",Pieņēmumi!$BC$34*AT529,
0))))</f>
        <v>1.1627906976744187</v>
      </c>
      <c r="AX529" s="9">
        <f>IF(AV529="Mikro",Pieņēmumi!$BC$31*AT529*0.5,0)</f>
        <v>0</v>
      </c>
      <c r="AY529">
        <v>13</v>
      </c>
      <c r="AZ529">
        <v>1</v>
      </c>
      <c r="BA529" s="2">
        <f t="shared" si="393"/>
        <v>13</v>
      </c>
      <c r="BB529" s="6">
        <f>ROUNDUP(IF($A529=1,AY529/Pieņēmumi!$BN$39,IF($A529=2,AY529/Pieņēmumi!$BN$40,IF($A529=3,AY529/Pieņēmumi!$BN$41,AY529/Pieņēmumi!$BN$42))),$BB$10)</f>
        <v>1</v>
      </c>
      <c r="BC529" s="6">
        <f t="shared" si="402"/>
        <v>13</v>
      </c>
      <c r="BD529" s="6" t="str">
        <f>IF(AND(BC529&gt;=0,BC529&lt;Pieņēmumi!$BN$46),0,
IF(AND(BC529&gt;= Pieņēmumi!$BN$46,BC529&lt;Pieņēmumi!$BN$47), "Mikro",
IF(AND(BC529&gt;=Pieņēmumi!$BN$47,BC529&lt;Pieņēmumi!$BN$48), "Mazs",
IF(AND(BC529&gt;=Pieņēmumi!$BN$48,BC529&lt;Pieņēmumi!$BN$49), "Vidējs","Liels"))))</f>
        <v>Vidējs</v>
      </c>
      <c r="BE529" s="9">
        <f>IF(BD529="Mikro",Pieņēmumi!$BN$31*BB529*0.5,
IF(BD529="Mazs",Pieņēmumi!$BN$31*BB529,
IF(BD529="Vidējs",Pieņēmumi!$BN$32*BB529,
IF(BD529="Liels",Pieņēmumi!$BN$34*BB529,
0))))</f>
        <v>1.227390180878553</v>
      </c>
      <c r="BF529" s="9">
        <f>IF(BD529="Mikro",Pieņēmumi!$BN$31*BB529*0.5,0)</f>
        <v>0</v>
      </c>
      <c r="BG529">
        <v>8</v>
      </c>
      <c r="BH529">
        <v>1</v>
      </c>
      <c r="BI529" s="2">
        <f t="shared" si="394"/>
        <v>8</v>
      </c>
      <c r="BJ529" s="6">
        <f>ROUNDUP(IF($A529=1,BG529/Pieņēmumi!$BY$39,IF($A529=2,BG529/Pieņēmumi!$BY$40,IF($A529=3,BG529/Pieņēmumi!$BY$41,BG529/Pieņēmumi!$BY$42))),$BJ$10)</f>
        <v>1</v>
      </c>
      <c r="BK529" s="6">
        <f t="shared" si="403"/>
        <v>8</v>
      </c>
      <c r="BL529" s="6" t="str">
        <f>IF(AND(BK529&gt;=0,BK529&lt;Pieņēmumi!$BY$46),0,
IF(AND(BK529&gt;= Pieņēmumi!$BY$46,BK529&lt;Pieņēmumi!$BY$47), "Mikro",
IF(AND(BK529&gt;=Pieņēmumi!$BY$47,BK529&lt;Pieņēmumi!$BY$48), "Mazs",
IF(AND(BK529&gt;=Pieņēmumi!$BY$48,BK529&lt;Pieņēmumi!$BY$49), "Vidējs","Liels"))))</f>
        <v>Mazs</v>
      </c>
      <c r="BM529" s="9">
        <f>IF(BL529="Mikro",Pieņēmumi!$BY$31*BJ529*0.5,
IF(BL529="Mazs",Pieņēmumi!$BY$31*BJ529,
IF(BL529="Vidējs",Pieņēmumi!$BY$32*BJ529,
IF(BL529="Liels",Pieņēmumi!$BY$34*BJ529,
0))))</f>
        <v>1.0893246187363834</v>
      </c>
      <c r="BN529" s="9">
        <f>IF(BL529="Mikro",Pieņēmumi!$BY$31*BJ529*0.5,0)</f>
        <v>0</v>
      </c>
      <c r="BO529">
        <v>11</v>
      </c>
      <c r="BP529">
        <v>1</v>
      </c>
      <c r="BQ529" s="2">
        <f t="shared" si="395"/>
        <v>11</v>
      </c>
      <c r="BR529" s="6">
        <f>ROUNDUP(IF($A529=1,BO529/Pieņēmumi!$CJ$39,IF($A529=2,BO529/Pieņēmumi!$CJ$40,IF($A529=3,BO529/Pieņēmumi!$CJ$41,BO529/Pieņēmumi!$CJ$42))),$BR$10)</f>
        <v>1</v>
      </c>
      <c r="BS529" s="6">
        <f t="shared" si="404"/>
        <v>11</v>
      </c>
      <c r="BT529" s="6" t="str">
        <f>IF(AND(BS529&gt;=0,BS529&lt;Pieņēmumi!$CJ$46),0,
IF(AND(BS529&gt;= Pieņēmumi!$CJ$46,BS529&lt;Pieņēmumi!$CJ$47), "Mikro",
IF(AND(BS529&gt;=Pieņēmumi!$CJ$47,BS529&lt;Pieņēmumi!$CJ$48), "Mazs",
IF(AND(BS529&gt;=Pieņēmumi!$CJ$48,BS529&lt;Pieņēmumi!$CJ$49), "Vidējs","Liels"))))</f>
        <v>Mazs</v>
      </c>
      <c r="BU529" s="9">
        <f>IF(BT529="Mikro",Pieņēmumi!$CJ$31*BR529*0.5,
IF(BT529="Mazs",Pieņēmumi!$CJ$31*BR529,
IF(BT529="Vidējs",Pieņēmumi!$CJ$32*BR529,
IF(BT529="Liels",Pieņēmumi!$CJ$34*BR529,
0))))</f>
        <v>1.0893246187363834</v>
      </c>
      <c r="BV529" s="9">
        <f>IF(BT529="Mikro",Pieņēmumi!$CJ$31*BR529*0.5,0)</f>
        <v>0</v>
      </c>
      <c r="BW529">
        <v>0</v>
      </c>
      <c r="BX529">
        <v>0</v>
      </c>
      <c r="BY529" s="2">
        <v>0</v>
      </c>
      <c r="BZ529" s="6">
        <f>ROUNDUP(IF($A529=1,BW529/Pieņēmumi!$CU$42,IF($A529=2,BW529/Pieņēmumi!$CU$43,IF($A529=3,BW529/Pieņēmumi!$CU$44,BW529/Pieņēmumi!$CU$45))),$CH$10)</f>
        <v>0</v>
      </c>
      <c r="CA529" s="6">
        <f t="shared" si="405"/>
        <v>0</v>
      </c>
      <c r="CB529" s="6">
        <f>IF(AND(CA529&gt;=0,CA529&lt;Pieņēmumi!$CU$49),0,
IF(AND(CA529&gt;=Pieņēmumi!$CU$49,CA529&lt;Pieņēmumi!$CU$50),"Mazs",
IF(AND(CA529&gt;=Pieņēmumi!$CU$50,CA529&lt;Pieņēmumi!$CU$51),"Vidējs","Liels")))</f>
        <v>0</v>
      </c>
      <c r="CC529" s="9">
        <f>IF(CB529="Mazs",Pieņēmumi!$CU$34*BZ529,IF(CB529="Vidējs",Pieņēmumi!$CU$35*BZ529,IF(CB529="Liels",Pieņēmumi!$CU$37*BZ529,0)))</f>
        <v>0</v>
      </c>
      <c r="CD529" s="9">
        <f>IF(CB529="Mazs",(Pieņēmumi!$CU$35-Pieņēmumi!$CU$34)*BZ529,0)</f>
        <v>0</v>
      </c>
      <c r="CE529">
        <v>0</v>
      </c>
      <c r="CF529">
        <v>0</v>
      </c>
      <c r="CG529" s="2">
        <v>0</v>
      </c>
      <c r="CH529" s="6">
        <f>ROUNDUP(IF($A529=1,CE529/Pieņēmumi!$DE$42,IF($A529=2,CE529/Pieņēmumi!$DE$43,IF($A529=3,CE529/Pieņēmumi!$DE$44,CE529/Pieņēmumi!$DE$45))),$CH$10)</f>
        <v>0</v>
      </c>
      <c r="CI529" s="6">
        <f t="shared" si="406"/>
        <v>0</v>
      </c>
      <c r="CJ529" s="6">
        <f>IF(AND(CI529&gt;=0,CI529&lt;Pieņēmumi!$DE$49),0,
IF(AND(CI529&gt;=Pieņēmumi!$DE$49,CI529&lt;Pieņēmumi!$DE$50),"Mazs",
IF(AND(CI529&gt;=Pieņēmumi!$DE$50,CI529&lt;Pieņēmumi!$DE$51),"Vidējs","Liels")))</f>
        <v>0</v>
      </c>
      <c r="CK529" s="9">
        <f>IF(CJ529="Mazs",Pieņēmumi!$DE$34*CH529,IF(CJ529="Vidējs",Pieņēmumi!$DE$35*CH529,IF(CJ529="Liels",Pieņēmumi!$DE$37*CH529,0)))</f>
        <v>0</v>
      </c>
      <c r="CL529" s="9">
        <f>IF(CJ529="Mazs",(Pieņēmumi!$DE$35-Pieņēmumi!$DE$34)*CH529,0)</f>
        <v>0</v>
      </c>
      <c r="CM529">
        <v>0</v>
      </c>
      <c r="CN529">
        <v>0</v>
      </c>
      <c r="CO529" s="2">
        <v>0</v>
      </c>
      <c r="CP529" s="6">
        <f>ROUNDUP(IF($A529=1,CM529/Pieņēmumi!$DO$42,IF($A529=2,CM529/Pieņēmumi!$DO$43,IF($A529=3,CM529/Pieņēmumi!$DO$44,CM529/Pieņēmumi!$DO$45))),$CP$10)</f>
        <v>0</v>
      </c>
      <c r="CQ529" s="6">
        <f t="shared" si="407"/>
        <v>0</v>
      </c>
      <c r="CR529" s="6">
        <f>IF(AND(CQ529&gt;=0,CQ529&lt;Pieņēmumi!$DO$49),0,
IF(AND(CQ529&gt;=Pieņēmumi!$DO$49,CQ529&lt;Pieņēmumi!$DO$50),"Mazs",
IF(AND(CQ529&gt;=Pieņēmumi!$DO$50,CQ529&lt;Pieņēmumi!$DO$51),"Vidējs","Liels")))</f>
        <v>0</v>
      </c>
      <c r="CS529" s="9">
        <f>IF(CR529="Mazs",Pieņēmumi!$DO$34*CP529,IF(CR529="Vidējs",Pieņēmumi!$DO$35*CP529,IF(CR529="Liels",Pieņēmumi!$DO$37*CP529,0)))</f>
        <v>0</v>
      </c>
      <c r="CT529" s="9">
        <f>IF(CR529="Mazs",(Pieņēmumi!$DO$35-Pieņēmumi!$DO$34)*CP529,0)</f>
        <v>0</v>
      </c>
      <c r="CU529" s="6">
        <f t="shared" si="408"/>
        <v>138</v>
      </c>
      <c r="CV529" s="6">
        <f t="shared" si="409"/>
        <v>9</v>
      </c>
      <c r="CW529" s="2">
        <f t="shared" si="410"/>
        <v>15.333333333333334</v>
      </c>
      <c r="CX529" t="str">
        <f t="shared" si="411"/>
        <v>Vidējā</v>
      </c>
    </row>
    <row r="530" spans="1:102" x14ac:dyDescent="0.25">
      <c r="A530" s="5">
        <v>3</v>
      </c>
      <c r="B530" s="23">
        <v>0.11229149061978483</v>
      </c>
      <c r="C530">
        <v>10</v>
      </c>
      <c r="D530">
        <v>1</v>
      </c>
      <c r="E530" s="2">
        <f t="shared" si="392"/>
        <v>10</v>
      </c>
      <c r="F530" s="6">
        <f>ROUNDUP(IF($A530=1,C530/Pieņēmumi!$B$39,IF($A530=2,C530/Pieņēmumi!$B$40,IF($A530=3,C530/Pieņēmumi!$B$41,C530/Pieņēmumi!$B$42))),$F$10)</f>
        <v>1</v>
      </c>
      <c r="G530" s="6">
        <f t="shared" si="396"/>
        <v>10</v>
      </c>
      <c r="H530" s="6" t="str">
        <f>IF(AND(G530&gt;=0,G530&lt;Pieņēmumi!$B$46),0,
IF(AND(G530&gt;= Pieņēmumi!$B$46,G530&lt;Pieņēmumi!$B$47), "Mikro",
IF(AND(G530&gt;=Pieņēmumi!$B$47,G530&lt;Pieņēmumi!$B$48), "Mazs",
IF(AND(G530&gt;=Pieņēmumi!$B$48,G530&lt;Pieņēmumi!$B$49), "Vidējs","Liels"))))</f>
        <v>Mazs</v>
      </c>
      <c r="I530" s="9">
        <f>IF(H530="Mikro",Pieņēmumi!$B$31*F530*0.5,
IF(H530="Mazs",Pieņēmumi!$B$31*F530,
IF(H530="Vidējs",Pieņēmumi!$B$32*F530,
IF(H530="Liels",Pieņēmumi!$B$34*F530,
0))))</f>
        <v>0.71584189231248063</v>
      </c>
      <c r="J530" s="9">
        <f>IF(H530="Mikro",Pieņēmumi!$B$31*F530*0.5,0)</f>
        <v>0</v>
      </c>
      <c r="K530">
        <v>14</v>
      </c>
      <c r="L530">
        <v>1</v>
      </c>
      <c r="M530" s="2">
        <f t="shared" si="390"/>
        <v>14</v>
      </c>
      <c r="N530" s="6">
        <f>ROUNDUP(IF($A530=1,K530/Pieņēmumi!$L$39,IF($A530=2,K530/Pieņēmumi!$L$40,IF($A530=3,K530/Pieņēmumi!$L$41,K530/Pieņēmumi!$L$42))),$N$10)</f>
        <v>1</v>
      </c>
      <c r="O530" s="6">
        <f t="shared" si="397"/>
        <v>14</v>
      </c>
      <c r="P530" s="6" t="str">
        <f>IF(AND(O530&gt;=0,O530&lt;Pieņēmumi!$L$46),0,
IF(AND(O530&gt;= Pieņēmumi!$L$46,O530&lt;Pieņēmumi!$L$47), "Mikro",
IF(AND(O530&gt;=Pieņēmumi!$L$47,O530&lt;Pieņēmumi!$L$48), "Mazs",
IF(AND(O530&gt;=Pieņēmumi!$L$48,O530&lt;Pieņēmumi!$L$49), "Vidējs","Liels"))))</f>
        <v>Vidējs</v>
      </c>
      <c r="Q530" s="9">
        <f>IF(P530="Mikro",Pieņēmumi!$L$31*N530*0.5,
IF(P530="Mazs",Pieņēmumi!$L$31*N530,
IF(P530="Vidējs",Pieņēmumi!$L$32*N530,
IF(P530="Liels",Pieņēmumi!$L$34*N530,
0))))</f>
        <v>0.83979328165374689</v>
      </c>
      <c r="R530" s="9">
        <f>IF(P530="Mikro",Pieņēmumi!$L$31*N530*0.5,0)</f>
        <v>0</v>
      </c>
      <c r="S530">
        <v>7</v>
      </c>
      <c r="T530">
        <v>1</v>
      </c>
      <c r="U530" s="2">
        <f t="shared" si="388"/>
        <v>7</v>
      </c>
      <c r="V530" s="6">
        <f>ROUNDUP(IF($A530=1,S530/Pieņēmumi!$V$39,IF($A530=2,S530/Pieņēmumi!$V$40,IF($A530=3,S530/Pieņēmumi!$V$41,S530/Pieņēmumi!$V$42))),$V$10)</f>
        <v>1</v>
      </c>
      <c r="W530" s="6">
        <f t="shared" si="398"/>
        <v>7</v>
      </c>
      <c r="X530" s="6" t="str">
        <f>IF(AND(W530&gt;=0,W530&lt;Pieņēmumi!$V$46),0,
IF(AND(W530&gt;= Pieņēmumi!$V$46,W530&lt;Pieņēmumi!$V$47), "Mikro",
IF(AND(W530&gt;=Pieņēmumi!$V$47,W530&lt;Pieņēmumi!$V$48), "Mazs",
IF(AND(W530&gt;=Pieņēmumi!$V$48,W530&lt;Pieņēmumi!$V$49), "Vidējs","Liels"))))</f>
        <v>Mikro</v>
      </c>
      <c r="Y530" s="9">
        <f>IF(X530="Mikro",Pieņēmumi!$V$31*V530*0.5,
IF(X530="Mazs",Pieņēmumi!$V$31*V530,
IF(X530="Vidējs",Pieņēmumi!$V$32*V530,
IF(X530="Liels",Pieņēmumi!$V$34*V530,
0))))</f>
        <v>0.38904450669156554</v>
      </c>
      <c r="Z530" s="9">
        <f>IF(X530="Mikro",Pieņēmumi!$V$31*V530*0.5,0)</f>
        <v>0.38904450669156554</v>
      </c>
      <c r="AA530">
        <v>5</v>
      </c>
      <c r="AB530">
        <v>0</v>
      </c>
      <c r="AC530" s="2">
        <v>0</v>
      </c>
      <c r="AD530" s="6">
        <f>ROUNDUP(IF($A530=1,AA530/Pieņēmumi!$AF$39,IF($A530=2,AA530/Pieņēmumi!$AF$40,IF($A530=3,AA530/Pieņēmumi!$AF$41,AA530/Pieņēmumi!$AF$42))),$AD$10)</f>
        <v>1</v>
      </c>
      <c r="AE530" s="6">
        <f t="shared" si="399"/>
        <v>5</v>
      </c>
      <c r="AF530" s="6" t="str">
        <f>IF(AND(AE530&gt;=0,AE530&lt;Pieņēmumi!$AF$46),0,
IF(AND(AE530&gt;= Pieņēmumi!$AF$46,AE530&lt;Pieņēmumi!$AF$47), "Mikro",
IF(AND(AE530&gt;=Pieņēmumi!$AF$47,AE530&lt;Pieņēmumi!$AF$48), "Mazs",
IF(AND(AE530&gt;=Pieņēmumi!$AF$48,AE530&lt;Pieņēmumi!$AF$49), "Vidējs","Liels"))))</f>
        <v>Mikro</v>
      </c>
      <c r="AG530" s="9">
        <f>IF(AF530="Mikro",Pieņēmumi!$AF$31*AD530*0.5,
IF(AF530="Mazs",Pieņēmumi!$AF$31*AD530,
IF(AF530="Vidējs",Pieņēmumi!$AF$32*AD530,
IF(AF530="Liels",Pieņēmumi!$AF$34*AD530,
0))))</f>
        <v>0.42016806722689076</v>
      </c>
      <c r="AH530" s="9">
        <f>IF(AF530="Mikro",Pieņēmumi!$AF$31*AD530*0.5,0)</f>
        <v>0.42016806722689076</v>
      </c>
      <c r="AI530">
        <v>16</v>
      </c>
      <c r="AJ530">
        <v>1</v>
      </c>
      <c r="AK530" s="2">
        <f t="shared" si="389"/>
        <v>16</v>
      </c>
      <c r="AL530" s="6">
        <f>ROUNDUP(IF($A530=1,AI530/Pieņēmumi!$AR$39,IF($A530=2,AI530/Pieņēmumi!$AR$40,IF($A530=3,AI530/Pieņēmumi!$AR$41,AI530/Pieņēmumi!$AR$42))),$AL$10)</f>
        <v>1</v>
      </c>
      <c r="AM530" s="6">
        <f t="shared" si="400"/>
        <v>16</v>
      </c>
      <c r="AN530" s="6" t="str">
        <f>IF(AND(AM530&gt;=0,AM530&lt;Pieņēmumi!$AR$46),0,
IF(AND(AM530&gt;= Pieņēmumi!$AR$46,AM530&lt;Pieņēmumi!$AR$47), "Mikro",
IF(AND(AM530&gt;=Pieņēmumi!$AR$47,AM530&lt;Pieņēmumi!$AR$48), "Mazs",
IF(AND(AM530&gt;=Pieņēmumi!$AR$48,AM530&lt;Pieņēmumi!$AR$49), "Vidējs","Liels"))))</f>
        <v>Vidējs</v>
      </c>
      <c r="AO530" s="9">
        <f>IF(AN530="Mikro",Pieņēmumi!$AR$31*AL530*0.5,
IF(AN530="Mazs",Pieņēmumi!$AR$31*AL530,
IF(AN530="Vidējs",Pieņēmumi!$AR$32*AL530,
IF(AN530="Liels",Pieņēmumi!$AR$34*AL530,
0))))</f>
        <v>1.0981912144702843</v>
      </c>
      <c r="AP530" s="9">
        <f>IF(AN530="Mikro",Pieņēmumi!$AR$31*AL530*0.5,0)</f>
        <v>0</v>
      </c>
      <c r="AQ530">
        <v>10</v>
      </c>
      <c r="AR530">
        <v>1</v>
      </c>
      <c r="AS530" s="2">
        <f t="shared" si="391"/>
        <v>10</v>
      </c>
      <c r="AT530" s="6">
        <f>ROUNDUP(IF($A530=1,AQ530/Pieņēmumi!$BC$39,IF($A530=2,AQ530/Pieņēmumi!$BC$40,IF($A530=3,AQ530/Pieņēmumi!$BC$41,AQ530/Pieņēmumi!$BC$42))),$AT$10)</f>
        <v>1</v>
      </c>
      <c r="AU530" s="6">
        <f t="shared" si="401"/>
        <v>10</v>
      </c>
      <c r="AV530" s="6" t="str">
        <f>IF(AND(AU530&gt;=0,AU530&lt;Pieņēmumi!$BC$46),0,
IF(AND(AU530&gt;= Pieņēmumi!$BC$46,AU530&lt;Pieņēmumi!$BC$47), "Mikro",
IF(AND(AU530&gt;=Pieņēmumi!$BC$47,AU530&lt;Pieņēmumi!$BC$48), "Mazs",
IF(AND(AU530&gt;=Pieņēmumi!$BC$48,AU530&lt;Pieņēmumi!$BC$49), "Vidējs","Liels"))))</f>
        <v>Mazs</v>
      </c>
      <c r="AW530" s="9">
        <f>IF(AV530="Mikro",Pieņēmumi!$BC$31*AT530*0.5,
IF(AV530="Mazs",Pieņēmumi!$BC$31*AT530,
IF(AV530="Vidējs",Pieņēmumi!$BC$32*AT530,
IF(AV530="Liels",Pieņēmumi!$BC$34*AT530,
0))))</f>
        <v>0.96483037659508253</v>
      </c>
      <c r="AX530" s="9">
        <f>IF(AV530="Mikro",Pieņēmumi!$BC$31*AT530*0.5,0)</f>
        <v>0</v>
      </c>
      <c r="AY530">
        <v>15</v>
      </c>
      <c r="AZ530">
        <v>1</v>
      </c>
      <c r="BA530" s="2">
        <f t="shared" si="393"/>
        <v>15</v>
      </c>
      <c r="BB530" s="6">
        <f>ROUNDUP(IF($A530=1,AY530/Pieņēmumi!$BN$39,IF($A530=2,AY530/Pieņēmumi!$BN$40,IF($A530=3,AY530/Pieņēmumi!$BN$41,AY530/Pieņēmumi!$BN$42))),$BB$10)</f>
        <v>1</v>
      </c>
      <c r="BC530" s="6">
        <f t="shared" si="402"/>
        <v>15</v>
      </c>
      <c r="BD530" s="6" t="str">
        <f>IF(AND(BC530&gt;=0,BC530&lt;Pieņēmumi!$BN$46),0,
IF(AND(BC530&gt;= Pieņēmumi!$BN$46,BC530&lt;Pieņēmumi!$BN$47), "Mikro",
IF(AND(BC530&gt;=Pieņēmumi!$BN$47,BC530&lt;Pieņēmumi!$BN$48), "Mazs",
IF(AND(BC530&gt;=Pieņēmumi!$BN$48,BC530&lt;Pieņēmumi!$BN$49), "Vidējs","Liels"))))</f>
        <v>Vidējs</v>
      </c>
      <c r="BE530" s="9">
        <f>IF(BD530="Mikro",Pieņēmumi!$BN$31*BB530*0.5,
IF(BD530="Mazs",Pieņēmumi!$BN$31*BB530,
IF(BD530="Vidējs",Pieņēmumi!$BN$32*BB530,
IF(BD530="Liels",Pieņēmumi!$BN$34*BB530,
0))))</f>
        <v>1.227390180878553</v>
      </c>
      <c r="BF530" s="9">
        <f>IF(BD530="Mikro",Pieņēmumi!$BN$31*BB530*0.5,0)</f>
        <v>0</v>
      </c>
      <c r="BG530">
        <v>11</v>
      </c>
      <c r="BH530">
        <v>1</v>
      </c>
      <c r="BI530" s="2">
        <f t="shared" si="394"/>
        <v>11</v>
      </c>
      <c r="BJ530" s="6">
        <f>ROUNDUP(IF($A530=1,BG530/Pieņēmumi!$BY$39,IF($A530=2,BG530/Pieņēmumi!$BY$40,IF($A530=3,BG530/Pieņēmumi!$BY$41,BG530/Pieņēmumi!$BY$42))),$BJ$10)</f>
        <v>1</v>
      </c>
      <c r="BK530" s="6">
        <f t="shared" si="403"/>
        <v>11</v>
      </c>
      <c r="BL530" s="6" t="str">
        <f>IF(AND(BK530&gt;=0,BK530&lt;Pieņēmumi!$BY$46),0,
IF(AND(BK530&gt;= Pieņēmumi!$BY$46,BK530&lt;Pieņēmumi!$BY$47), "Mikro",
IF(AND(BK530&gt;=Pieņēmumi!$BY$47,BK530&lt;Pieņēmumi!$BY$48), "Mazs",
IF(AND(BK530&gt;=Pieņēmumi!$BY$48,BK530&lt;Pieņēmumi!$BY$49), "Vidējs","Liels"))))</f>
        <v>Mazs</v>
      </c>
      <c r="BM530" s="9">
        <f>IF(BL530="Mikro",Pieņēmumi!$BY$31*BJ530*0.5,
IF(BL530="Mazs",Pieņēmumi!$BY$31*BJ530,
IF(BL530="Vidējs",Pieņēmumi!$BY$32*BJ530,
IF(BL530="Liels",Pieņēmumi!$BY$34*BJ530,
0))))</f>
        <v>1.0893246187363834</v>
      </c>
      <c r="BN530" s="9">
        <f>IF(BL530="Mikro",Pieņēmumi!$BY$31*BJ530*0.5,0)</f>
        <v>0</v>
      </c>
      <c r="BO530">
        <v>9</v>
      </c>
      <c r="BP530">
        <v>1</v>
      </c>
      <c r="BQ530" s="2">
        <f t="shared" si="395"/>
        <v>9</v>
      </c>
      <c r="BR530" s="6">
        <f>ROUNDUP(IF($A530=1,BO530/Pieņēmumi!$CJ$39,IF($A530=2,BO530/Pieņēmumi!$CJ$40,IF($A530=3,BO530/Pieņēmumi!$CJ$41,BO530/Pieņēmumi!$CJ$42))),$BR$10)</f>
        <v>1</v>
      </c>
      <c r="BS530" s="6">
        <f t="shared" si="404"/>
        <v>9</v>
      </c>
      <c r="BT530" s="6" t="str">
        <f>IF(AND(BS530&gt;=0,BS530&lt;Pieņēmumi!$CJ$46),0,
IF(AND(BS530&gt;= Pieņēmumi!$CJ$46,BS530&lt;Pieņēmumi!$CJ$47), "Mikro",
IF(AND(BS530&gt;=Pieņēmumi!$CJ$47,BS530&lt;Pieņēmumi!$CJ$48), "Mazs",
IF(AND(BS530&gt;=Pieņēmumi!$CJ$48,BS530&lt;Pieņēmumi!$CJ$49), "Vidējs","Liels"))))</f>
        <v>Mazs</v>
      </c>
      <c r="BU530" s="9">
        <f>IF(BT530="Mikro",Pieņēmumi!$CJ$31*BR530*0.5,
IF(BT530="Mazs",Pieņēmumi!$CJ$31*BR530,
IF(BT530="Vidējs",Pieņēmumi!$CJ$32*BR530,
IF(BT530="Liels",Pieņēmumi!$CJ$34*BR530,
0))))</f>
        <v>1.0893246187363834</v>
      </c>
      <c r="BV530" s="9">
        <f>IF(BT530="Mikro",Pieņēmumi!$CJ$31*BR530*0.5,0)</f>
        <v>0</v>
      </c>
      <c r="BW530">
        <v>0</v>
      </c>
      <c r="BX530">
        <v>0</v>
      </c>
      <c r="BY530" s="2">
        <v>0</v>
      </c>
      <c r="BZ530" s="6">
        <f>ROUNDUP(IF($A530=1,BW530/Pieņēmumi!$CU$42,IF($A530=2,BW530/Pieņēmumi!$CU$43,IF($A530=3,BW530/Pieņēmumi!$CU$44,BW530/Pieņēmumi!$CU$45))),$CH$10)</f>
        <v>0</v>
      </c>
      <c r="CA530" s="6">
        <f t="shared" si="405"/>
        <v>0</v>
      </c>
      <c r="CB530" s="6">
        <f>IF(AND(CA530&gt;=0,CA530&lt;Pieņēmumi!$CU$49),0,
IF(AND(CA530&gt;=Pieņēmumi!$CU$49,CA530&lt;Pieņēmumi!$CU$50),"Mazs",
IF(AND(CA530&gt;=Pieņēmumi!$CU$50,CA530&lt;Pieņēmumi!$CU$51),"Vidējs","Liels")))</f>
        <v>0</v>
      </c>
      <c r="CC530" s="9">
        <f>IF(CB530="Mazs",Pieņēmumi!$CU$34*BZ530,IF(CB530="Vidējs",Pieņēmumi!$CU$35*BZ530,IF(CB530="Liels",Pieņēmumi!$CU$37*BZ530,0)))</f>
        <v>0</v>
      </c>
      <c r="CD530" s="9">
        <f>IF(CB530="Mazs",(Pieņēmumi!$CU$35-Pieņēmumi!$CU$34)*BZ530,0)</f>
        <v>0</v>
      </c>
      <c r="CE530">
        <v>0</v>
      </c>
      <c r="CF530">
        <v>0</v>
      </c>
      <c r="CG530" s="2">
        <v>0</v>
      </c>
      <c r="CH530" s="6">
        <f>ROUNDUP(IF($A530=1,CE530/Pieņēmumi!$DE$42,IF($A530=2,CE530/Pieņēmumi!$DE$43,IF($A530=3,CE530/Pieņēmumi!$DE$44,CE530/Pieņēmumi!$DE$45))),$CH$10)</f>
        <v>0</v>
      </c>
      <c r="CI530" s="6">
        <f t="shared" si="406"/>
        <v>0</v>
      </c>
      <c r="CJ530" s="6">
        <f>IF(AND(CI530&gt;=0,CI530&lt;Pieņēmumi!$DE$49),0,
IF(AND(CI530&gt;=Pieņēmumi!$DE$49,CI530&lt;Pieņēmumi!$DE$50),"Mazs",
IF(AND(CI530&gt;=Pieņēmumi!$DE$50,CI530&lt;Pieņēmumi!$DE$51),"Vidējs","Liels")))</f>
        <v>0</v>
      </c>
      <c r="CK530" s="9">
        <f>IF(CJ530="Mazs",Pieņēmumi!$DE$34*CH530,IF(CJ530="Vidējs",Pieņēmumi!$DE$35*CH530,IF(CJ530="Liels",Pieņēmumi!$DE$37*CH530,0)))</f>
        <v>0</v>
      </c>
      <c r="CL530" s="9">
        <f>IF(CJ530="Mazs",(Pieņēmumi!$DE$35-Pieņēmumi!$DE$34)*CH530,0)</f>
        <v>0</v>
      </c>
      <c r="CM530">
        <v>0</v>
      </c>
      <c r="CN530">
        <v>0</v>
      </c>
      <c r="CO530" s="2">
        <v>0</v>
      </c>
      <c r="CP530" s="6">
        <f>ROUNDUP(IF($A530=1,CM530/Pieņēmumi!$DO$42,IF($A530=2,CM530/Pieņēmumi!$DO$43,IF($A530=3,CM530/Pieņēmumi!$DO$44,CM530/Pieņēmumi!$DO$45))),$CP$10)</f>
        <v>0</v>
      </c>
      <c r="CQ530" s="6">
        <f t="shared" si="407"/>
        <v>0</v>
      </c>
      <c r="CR530" s="6">
        <f>IF(AND(CQ530&gt;=0,CQ530&lt;Pieņēmumi!$DO$49),0,
IF(AND(CQ530&gt;=Pieņēmumi!$DO$49,CQ530&lt;Pieņēmumi!$DO$50),"Mazs",
IF(AND(CQ530&gt;=Pieņēmumi!$DO$50,CQ530&lt;Pieņēmumi!$DO$51),"Vidējs","Liels")))</f>
        <v>0</v>
      </c>
      <c r="CS530" s="9">
        <f>IF(CR530="Mazs",Pieņēmumi!$DO$34*CP530,IF(CR530="Vidējs",Pieņēmumi!$DO$35*CP530,IF(CR530="Liels",Pieņēmumi!$DO$37*CP530,0)))</f>
        <v>0</v>
      </c>
      <c r="CT530" s="9">
        <f>IF(CR530="Mazs",(Pieņēmumi!$DO$35-Pieņēmumi!$DO$34)*CP530,0)</f>
        <v>0</v>
      </c>
      <c r="CU530" s="6">
        <f t="shared" si="408"/>
        <v>97</v>
      </c>
      <c r="CV530" s="6">
        <f t="shared" si="409"/>
        <v>8</v>
      </c>
      <c r="CW530" s="2">
        <f t="shared" si="410"/>
        <v>12.125</v>
      </c>
      <c r="CX530" t="str">
        <f t="shared" si="411"/>
        <v>Mazā</v>
      </c>
    </row>
    <row r="531" spans="1:102" x14ac:dyDescent="0.25">
      <c r="A531" s="5">
        <v>3</v>
      </c>
      <c r="B531" s="23">
        <v>0.10828976865970108</v>
      </c>
      <c r="C531">
        <v>31</v>
      </c>
      <c r="D531">
        <v>2</v>
      </c>
      <c r="E531" s="2">
        <f t="shared" si="392"/>
        <v>15.5</v>
      </c>
      <c r="F531" s="6">
        <f>ROUNDUP(IF($A531=1,C531/Pieņēmumi!$B$39,IF($A531=2,C531/Pieņēmumi!$B$40,IF($A531=3,C531/Pieņēmumi!$B$41,C531/Pieņēmumi!$B$42))),$F$10)</f>
        <v>2</v>
      </c>
      <c r="G531" s="6">
        <f t="shared" si="396"/>
        <v>15.5</v>
      </c>
      <c r="H531" s="6" t="str">
        <f>IF(AND(G531&gt;=0,G531&lt;Pieņēmumi!$B$46),0,
IF(AND(G531&gt;= Pieņēmumi!$B$46,G531&lt;Pieņēmumi!$B$47), "Mikro",
IF(AND(G531&gt;=Pieņēmumi!$B$47,G531&lt;Pieņēmumi!$B$48), "Mazs",
IF(AND(G531&gt;=Pieņēmumi!$B$48,G531&lt;Pieņēmumi!$B$49), "Vidējs","Liels"))))</f>
        <v>Vidējs</v>
      </c>
      <c r="I531" s="9">
        <f>IF(H531="Mikro",Pieņēmumi!$B$31*F531*0.5,
IF(H531="Mazs",Pieņēmumi!$B$31*F531,
IF(H531="Vidējs",Pieņēmumi!$B$32*F531,
IF(H531="Liels",Pieņēmumi!$B$34*F531,
0))))</f>
        <v>1.614987080103359</v>
      </c>
      <c r="J531" s="9">
        <f>IF(H531="Mikro",Pieņēmumi!$B$31*F531*0.5,0)</f>
        <v>0</v>
      </c>
      <c r="K531">
        <v>36</v>
      </c>
      <c r="L531">
        <v>2</v>
      </c>
      <c r="M531" s="2">
        <f t="shared" si="390"/>
        <v>18</v>
      </c>
      <c r="N531" s="6">
        <f>ROUNDUP(IF($A531=1,K531/Pieņēmumi!$L$39,IF($A531=2,K531/Pieņēmumi!$L$40,IF($A531=3,K531/Pieņēmumi!$L$41,K531/Pieņēmumi!$L$42))),$N$10)</f>
        <v>2</v>
      </c>
      <c r="O531" s="6">
        <f t="shared" si="397"/>
        <v>18</v>
      </c>
      <c r="P531" s="6" t="str">
        <f>IF(AND(O531&gt;=0,O531&lt;Pieņēmumi!$L$46),0,
IF(AND(O531&gt;= Pieņēmumi!$L$46,O531&lt;Pieņēmumi!$L$47), "Mikro",
IF(AND(O531&gt;=Pieņēmumi!$L$47,O531&lt;Pieņēmumi!$L$48), "Mazs",
IF(AND(O531&gt;=Pieņēmumi!$L$48,O531&lt;Pieņēmumi!$L$49), "Vidējs","Liels"))))</f>
        <v>Vidējs</v>
      </c>
      <c r="Q531" s="9">
        <f>IF(P531="Mikro",Pieņēmumi!$L$31*N531*0.5,
IF(P531="Mazs",Pieņēmumi!$L$31*N531,
IF(P531="Vidējs",Pieņēmumi!$L$32*N531,
IF(P531="Liels",Pieņēmumi!$L$34*N531,
0))))</f>
        <v>1.6795865633074938</v>
      </c>
      <c r="R531" s="9">
        <f>IF(P531="Mikro",Pieņēmumi!$L$31*N531*0.5,0)</f>
        <v>0</v>
      </c>
      <c r="S531">
        <v>32</v>
      </c>
      <c r="T531">
        <v>2</v>
      </c>
      <c r="U531" s="2">
        <f t="shared" si="388"/>
        <v>16</v>
      </c>
      <c r="V531" s="6">
        <f>ROUNDUP(IF($A531=1,S531/Pieņēmumi!$V$39,IF($A531=2,S531/Pieņēmumi!$V$40,IF($A531=3,S531/Pieņēmumi!$V$41,S531/Pieņēmumi!$V$42))),$V$10)</f>
        <v>2</v>
      </c>
      <c r="W531" s="6">
        <f t="shared" si="398"/>
        <v>16</v>
      </c>
      <c r="X531" s="6" t="str">
        <f>IF(AND(W531&gt;=0,W531&lt;Pieņēmumi!$V$46),0,
IF(AND(W531&gt;= Pieņēmumi!$V$46,W531&lt;Pieņēmumi!$V$47), "Mikro",
IF(AND(W531&gt;=Pieņēmumi!$V$47,W531&lt;Pieņēmumi!$V$48), "Mazs",
IF(AND(W531&gt;=Pieņēmumi!$V$48,W531&lt;Pieņēmumi!$V$49), "Vidējs","Liels"))))</f>
        <v>Vidējs</v>
      </c>
      <c r="Y531" s="9">
        <f>IF(X531="Mikro",Pieņēmumi!$V$31*V531*0.5,
IF(X531="Mazs",Pieņēmumi!$V$31*V531,
IF(X531="Vidējs",Pieņēmumi!$V$32*V531,
IF(X531="Liels",Pieņēmumi!$V$34*V531,
0))))</f>
        <v>1.7441860465116281</v>
      </c>
      <c r="Z531" s="9">
        <f>IF(X531="Mikro",Pieņēmumi!$V$31*V531*0.5,0)</f>
        <v>0</v>
      </c>
      <c r="AA531">
        <v>24</v>
      </c>
      <c r="AB531">
        <v>2</v>
      </c>
      <c r="AC531" s="2">
        <f>AA531/AB531</f>
        <v>12</v>
      </c>
      <c r="AD531" s="6">
        <f>ROUNDUP(IF($A531=1,AA531/Pieņēmumi!$AF$39,IF($A531=2,AA531/Pieņēmumi!$AF$40,IF($A531=3,AA531/Pieņēmumi!$AF$41,AA531/Pieņēmumi!$AF$42))),$AD$10)</f>
        <v>2</v>
      </c>
      <c r="AE531" s="6">
        <f t="shared" si="399"/>
        <v>12</v>
      </c>
      <c r="AF531" s="6" t="str">
        <f>IF(AND(AE531&gt;=0,AE531&lt;Pieņēmumi!$AF$46),0,
IF(AND(AE531&gt;= Pieņēmumi!$AF$46,AE531&lt;Pieņēmumi!$AF$47), "Mikro",
IF(AND(AE531&gt;=Pieņēmumi!$AF$47,AE531&lt;Pieņēmumi!$AF$48), "Mazs",
IF(AND(AE531&gt;=Pieņēmumi!$AF$48,AE531&lt;Pieņēmumi!$AF$49), "Vidējs","Liels"))))</f>
        <v>Vidējs</v>
      </c>
      <c r="AG531" s="9">
        <f>IF(AF531="Mikro",Pieņēmumi!$AF$31*AD531*0.5,
IF(AF531="Mazs",Pieņēmumi!$AF$31*AD531,
IF(AF531="Vidējs",Pieņēmumi!$AF$32*AD531,
IF(AF531="Liels",Pieņēmumi!$AF$34*AD531,
0))))</f>
        <v>2.0671834625323</v>
      </c>
      <c r="AH531" s="9">
        <f>IF(AF531="Mikro",Pieņēmumi!$AF$31*AD531*0.5,0)</f>
        <v>0</v>
      </c>
      <c r="AI531">
        <v>32</v>
      </c>
      <c r="AJ531">
        <v>2</v>
      </c>
      <c r="AK531" s="2">
        <f t="shared" si="389"/>
        <v>16</v>
      </c>
      <c r="AL531" s="6">
        <f>ROUNDUP(IF($A531=1,AI531/Pieņēmumi!$AR$39,IF($A531=2,AI531/Pieņēmumi!$AR$40,IF($A531=3,AI531/Pieņēmumi!$AR$41,AI531/Pieņēmumi!$AR$42))),$AL$10)</f>
        <v>2</v>
      </c>
      <c r="AM531" s="6">
        <f t="shared" si="400"/>
        <v>16</v>
      </c>
      <c r="AN531" s="6" t="str">
        <f>IF(AND(AM531&gt;=0,AM531&lt;Pieņēmumi!$AR$46),0,
IF(AND(AM531&gt;= Pieņēmumi!$AR$46,AM531&lt;Pieņēmumi!$AR$47), "Mikro",
IF(AND(AM531&gt;=Pieņēmumi!$AR$47,AM531&lt;Pieņēmumi!$AR$48), "Mazs",
IF(AND(AM531&gt;=Pieņēmumi!$AR$48,AM531&lt;Pieņēmumi!$AR$49), "Vidējs","Liels"))))</f>
        <v>Vidējs</v>
      </c>
      <c r="AO531" s="9">
        <f>IF(AN531="Mikro",Pieņēmumi!$AR$31*AL531*0.5,
IF(AN531="Mazs",Pieņēmumi!$AR$31*AL531,
IF(AN531="Vidējs",Pieņēmumi!$AR$32*AL531,
IF(AN531="Liels",Pieņēmumi!$AR$34*AL531,
0))))</f>
        <v>2.1963824289405687</v>
      </c>
      <c r="AP531" s="9">
        <f>IF(AN531="Mikro",Pieņēmumi!$AR$31*AL531*0.5,0)</f>
        <v>0</v>
      </c>
      <c r="AQ531">
        <v>57</v>
      </c>
      <c r="AR531">
        <v>3</v>
      </c>
      <c r="AS531" s="2">
        <f t="shared" si="391"/>
        <v>19</v>
      </c>
      <c r="AT531" s="6">
        <f>ROUNDUP(IF($A531=1,AQ531/Pieņēmumi!$BC$39,IF($A531=2,AQ531/Pieņēmumi!$BC$40,IF($A531=3,AQ531/Pieņēmumi!$BC$41,AQ531/Pieņēmumi!$BC$42))),$AT$10)</f>
        <v>3</v>
      </c>
      <c r="AU531" s="6">
        <f t="shared" si="401"/>
        <v>19</v>
      </c>
      <c r="AV531" s="6" t="str">
        <f>IF(AND(AU531&gt;=0,AU531&lt;Pieņēmumi!$BC$46),0,
IF(AND(AU531&gt;= Pieņēmumi!$BC$46,AU531&lt;Pieņēmumi!$BC$47), "Mikro",
IF(AND(AU531&gt;=Pieņēmumi!$BC$47,AU531&lt;Pieņēmumi!$BC$48), "Mazs",
IF(AND(AU531&gt;=Pieņēmumi!$BC$48,AU531&lt;Pieņēmumi!$BC$49), "Vidējs","Liels"))))</f>
        <v>Vidējs</v>
      </c>
      <c r="AW531" s="9">
        <f>IF(AV531="Mikro",Pieņēmumi!$BC$31*AT531*0.5,
IF(AV531="Mazs",Pieņēmumi!$BC$31*AT531,
IF(AV531="Vidējs",Pieņēmumi!$BC$32*AT531,
IF(AV531="Liels",Pieņēmumi!$BC$34*AT531,
0))))</f>
        <v>3.4883720930232558</v>
      </c>
      <c r="AX531" s="9">
        <f>IF(AV531="Mikro",Pieņēmumi!$BC$31*AT531*0.5,0)</f>
        <v>0</v>
      </c>
      <c r="AY531">
        <v>26</v>
      </c>
      <c r="AZ531">
        <v>2</v>
      </c>
      <c r="BA531" s="2">
        <f t="shared" si="393"/>
        <v>13</v>
      </c>
      <c r="BB531" s="6">
        <f>ROUNDUP(IF($A531=1,AY531/Pieņēmumi!$BN$39,IF($A531=2,AY531/Pieņēmumi!$BN$40,IF($A531=3,AY531/Pieņēmumi!$BN$41,AY531/Pieņēmumi!$BN$42))),$BB$10)</f>
        <v>2</v>
      </c>
      <c r="BC531" s="6">
        <f t="shared" si="402"/>
        <v>13</v>
      </c>
      <c r="BD531" s="6" t="str">
        <f>IF(AND(BC531&gt;=0,BC531&lt;Pieņēmumi!$BN$46),0,
IF(AND(BC531&gt;= Pieņēmumi!$BN$46,BC531&lt;Pieņēmumi!$BN$47), "Mikro",
IF(AND(BC531&gt;=Pieņēmumi!$BN$47,BC531&lt;Pieņēmumi!$BN$48), "Mazs",
IF(AND(BC531&gt;=Pieņēmumi!$BN$48,BC531&lt;Pieņēmumi!$BN$49), "Vidējs","Liels"))))</f>
        <v>Vidējs</v>
      </c>
      <c r="BE531" s="9">
        <f>IF(BD531="Mikro",Pieņēmumi!$BN$31*BB531*0.5,
IF(BD531="Mazs",Pieņēmumi!$BN$31*BB531,
IF(BD531="Vidējs",Pieņēmumi!$BN$32*BB531,
IF(BD531="Liels",Pieņēmumi!$BN$34*BB531,
0))))</f>
        <v>2.454780361757106</v>
      </c>
      <c r="BF531" s="9">
        <f>IF(BD531="Mikro",Pieņēmumi!$BN$31*BB531*0.5,0)</f>
        <v>0</v>
      </c>
      <c r="BG531">
        <v>40</v>
      </c>
      <c r="BH531">
        <v>2</v>
      </c>
      <c r="BI531" s="2">
        <f t="shared" si="394"/>
        <v>20</v>
      </c>
      <c r="BJ531" s="6">
        <f>ROUNDUP(IF($A531=1,BG531/Pieņēmumi!$BY$39,IF($A531=2,BG531/Pieņēmumi!$BY$40,IF($A531=3,BG531/Pieņēmumi!$BY$41,BG531/Pieņēmumi!$BY$42))),$BJ$10)</f>
        <v>2</v>
      </c>
      <c r="BK531" s="6">
        <f t="shared" si="403"/>
        <v>20</v>
      </c>
      <c r="BL531" s="6" t="str">
        <f>IF(AND(BK531&gt;=0,BK531&lt;Pieņēmumi!$BY$46),0,
IF(AND(BK531&gt;= Pieņēmumi!$BY$46,BK531&lt;Pieņēmumi!$BY$47), "Mikro",
IF(AND(BK531&gt;=Pieņēmumi!$BY$47,BK531&lt;Pieņēmumi!$BY$48), "Mazs",
IF(AND(BK531&gt;=Pieņēmumi!$BY$48,BK531&lt;Pieņēmumi!$BY$49), "Vidējs","Liels"))))</f>
        <v>Vidējs</v>
      </c>
      <c r="BM531" s="9">
        <f>IF(BL531="Mikro",Pieņēmumi!$BY$31*BJ531*0.5,
IF(BL531="Mazs",Pieņēmumi!$BY$31*BJ531,
IF(BL531="Vidējs",Pieņēmumi!$BY$32*BJ531,
IF(BL531="Liels",Pieņēmumi!$BY$34*BJ531,
0))))</f>
        <v>2.5839793281653747</v>
      </c>
      <c r="BN531" s="9">
        <f>IF(BL531="Mikro",Pieņēmumi!$BY$31*BJ531*0.5,0)</f>
        <v>0</v>
      </c>
      <c r="BO531">
        <v>36</v>
      </c>
      <c r="BP531">
        <v>2</v>
      </c>
      <c r="BQ531" s="2">
        <f t="shared" si="395"/>
        <v>18</v>
      </c>
      <c r="BR531" s="6">
        <f>ROUNDUP(IF($A531=1,BO531/Pieņēmumi!$CJ$39,IF($A531=2,BO531/Pieņēmumi!$CJ$40,IF($A531=3,BO531/Pieņēmumi!$CJ$41,BO531/Pieņēmumi!$CJ$42))),$BR$10)</f>
        <v>2</v>
      </c>
      <c r="BS531" s="6">
        <f t="shared" si="404"/>
        <v>18</v>
      </c>
      <c r="BT531" s="6" t="str">
        <f>IF(AND(BS531&gt;=0,BS531&lt;Pieņēmumi!$CJ$46),0,
IF(AND(BS531&gt;= Pieņēmumi!$CJ$46,BS531&lt;Pieņēmumi!$CJ$47), "Mikro",
IF(AND(BS531&gt;=Pieņēmumi!$CJ$47,BS531&lt;Pieņēmumi!$CJ$48), "Mazs",
IF(AND(BS531&gt;=Pieņēmumi!$CJ$48,BS531&lt;Pieņēmumi!$CJ$49), "Vidējs","Liels"))))</f>
        <v>Vidējs</v>
      </c>
      <c r="BU531" s="9">
        <f>IF(BT531="Mikro",Pieņēmumi!$CJ$31*BR531*0.5,
IF(BT531="Mazs",Pieņēmumi!$CJ$31*BR531,
IF(BT531="Vidējs",Pieņēmumi!$CJ$32*BR531,
IF(BT531="Liels",Pieņēmumi!$CJ$34*BR531,
0))))</f>
        <v>2.5839793281653747</v>
      </c>
      <c r="BV531" s="9">
        <f>IF(BT531="Mikro",Pieņēmumi!$CJ$31*BR531*0.5,0)</f>
        <v>0</v>
      </c>
      <c r="BW531">
        <v>15</v>
      </c>
      <c r="BX531">
        <v>2</v>
      </c>
      <c r="BY531" s="2">
        <f>BW531/BX531</f>
        <v>7.5</v>
      </c>
      <c r="BZ531" s="6">
        <f>ROUNDUP(IF($A531=1,BW531/Pieņēmumi!$CU$42,IF($A531=2,BW531/Pieņēmumi!$CU$43,IF($A531=3,BW531/Pieņēmumi!$CU$44,BW531/Pieņēmumi!$CU$45))),$CH$10)</f>
        <v>1</v>
      </c>
      <c r="CA531" s="6">
        <f t="shared" si="405"/>
        <v>15</v>
      </c>
      <c r="CB531" s="6" t="str">
        <f>IF(AND(CA531&gt;=0,CA531&lt;Pieņēmumi!$CU$49),0,
IF(AND(CA531&gt;=Pieņēmumi!$CU$49,CA531&lt;Pieņēmumi!$CU$50),"Mazs",
IF(AND(CA531&gt;=Pieņēmumi!$CU$50,CA531&lt;Pieņēmumi!$CU$51),"Vidējs","Liels")))</f>
        <v>Vidējs</v>
      </c>
      <c r="CC531" s="9">
        <f>IF(CB531="Mazs",Pieņēmumi!$CU$34*BZ531,IF(CB531="Vidējs",Pieņēmumi!$CU$35*BZ531,IF(CB531="Liels",Pieņēmumi!$CU$37*BZ531,0)))</f>
        <v>1.3888888888888891</v>
      </c>
      <c r="CD531" s="9">
        <f>IF(CB531="Mazs",(Pieņēmumi!$CU$35-Pieņēmumi!$CU$34)*BZ531,0)</f>
        <v>0</v>
      </c>
      <c r="CE531">
        <v>10</v>
      </c>
      <c r="CF531">
        <v>1</v>
      </c>
      <c r="CG531" s="2">
        <f>CE531/CF531</f>
        <v>10</v>
      </c>
      <c r="CH531" s="6">
        <f>ROUNDUP(IF($A531=1,CE531/Pieņēmumi!$DE$42,IF($A531=2,CE531/Pieņēmumi!$DE$43,IF($A531=3,CE531/Pieņēmumi!$DE$44,CE531/Pieņēmumi!$DE$45))),$CH$10)</f>
        <v>1</v>
      </c>
      <c r="CI531" s="6">
        <f t="shared" si="406"/>
        <v>10</v>
      </c>
      <c r="CJ531" s="6" t="str">
        <f>IF(AND(CI531&gt;=0,CI531&lt;Pieņēmumi!$DE$49),0,
IF(AND(CI531&gt;=Pieņēmumi!$DE$49,CI531&lt;Pieņēmumi!$DE$50),"Mazs",
IF(AND(CI531&gt;=Pieņēmumi!$DE$50,CI531&lt;Pieņēmumi!$DE$51),"Vidējs","Liels")))</f>
        <v>Mazs</v>
      </c>
      <c r="CK531" s="9">
        <f>IF(CJ531="Mazs",Pieņēmumi!$DE$34*CH531,IF(CJ531="Vidējs",Pieņēmumi!$DE$35*CH531,IF(CJ531="Liels",Pieņēmumi!$DE$37*CH531,0)))</f>
        <v>1.151571739807034</v>
      </c>
      <c r="CL531" s="9">
        <f>IF(CJ531="Mazs",(Pieņēmumi!$DE$35-Pieņēmumi!$DE$34)*CH531,0)</f>
        <v>0.23731714908185508</v>
      </c>
      <c r="CM531">
        <v>17</v>
      </c>
      <c r="CN531">
        <v>1</v>
      </c>
      <c r="CO531" s="2">
        <f>CM531/CN531</f>
        <v>17</v>
      </c>
      <c r="CP531" s="6">
        <f>ROUNDUP(IF($A531=1,CM531/Pieņēmumi!$DO$42,IF($A531=2,CM531/Pieņēmumi!$DO$43,IF($A531=3,CM531/Pieņēmumi!$DO$44,CM531/Pieņēmumi!$DO$45))),$CP$10)</f>
        <v>1</v>
      </c>
      <c r="CQ531" s="6">
        <f t="shared" si="407"/>
        <v>17</v>
      </c>
      <c r="CR531" s="6" t="str">
        <f>IF(AND(CQ531&gt;=0,CQ531&lt;Pieņēmumi!$DO$49),0,
IF(AND(CQ531&gt;=Pieņēmumi!$DO$49,CQ531&lt;Pieņēmumi!$DO$50),"Mazs",
IF(AND(CQ531&gt;=Pieņēmumi!$DO$50,CQ531&lt;Pieņēmumi!$DO$51),"Vidējs","Liels")))</f>
        <v>Vidējs</v>
      </c>
      <c r="CS531" s="9">
        <f>IF(CR531="Mazs",Pieņēmumi!$DO$34*CP531,IF(CR531="Vidējs",Pieņēmumi!$DO$35*CP531,IF(CR531="Liels",Pieņēmumi!$DO$37*CP531,0)))</f>
        <v>1.3888888888888891</v>
      </c>
      <c r="CT531" s="9">
        <f>IF(CR531="Mazs",(Pieņēmumi!$DO$35-Pieņēmumi!$DO$34)*CP531,0)</f>
        <v>0</v>
      </c>
      <c r="CU531" s="6">
        <f t="shared" si="408"/>
        <v>356</v>
      </c>
      <c r="CV531" s="6">
        <f t="shared" si="409"/>
        <v>23</v>
      </c>
      <c r="CW531" s="2">
        <f t="shared" si="410"/>
        <v>15.478260869565217</v>
      </c>
      <c r="CX531" t="str">
        <f t="shared" si="411"/>
        <v>Vidējā</v>
      </c>
    </row>
    <row r="532" spans="1:102" x14ac:dyDescent="0.25">
      <c r="A532" s="5">
        <v>3</v>
      </c>
      <c r="B532" s="23">
        <v>0.10477732314572719</v>
      </c>
      <c r="C532">
        <v>7</v>
      </c>
      <c r="D532">
        <v>1</v>
      </c>
      <c r="E532" s="2">
        <f t="shared" si="392"/>
        <v>7</v>
      </c>
      <c r="F532" s="6">
        <f>ROUNDUP(IF($A532=1,C532/Pieņēmumi!$B$39,IF($A532=2,C532/Pieņēmumi!$B$40,IF($A532=3,C532/Pieņēmumi!$B$41,C532/Pieņēmumi!$B$42))),$F$10)</f>
        <v>1</v>
      </c>
      <c r="G532" s="6">
        <f t="shared" si="396"/>
        <v>7</v>
      </c>
      <c r="H532" s="6" t="str">
        <f>IF(AND(G532&gt;=0,G532&lt;Pieņēmumi!$B$46),0,
IF(AND(G532&gt;= Pieņēmumi!$B$46,G532&lt;Pieņēmumi!$B$47), "Mikro",
IF(AND(G532&gt;=Pieņēmumi!$B$47,G532&lt;Pieņēmumi!$B$48), "Mazs",
IF(AND(G532&gt;=Pieņēmumi!$B$48,G532&lt;Pieņēmumi!$B$49), "Vidējs","Liels"))))</f>
        <v>Mikro</v>
      </c>
      <c r="I532" s="9">
        <f>IF(H532="Mikro",Pieņēmumi!$B$31*F532*0.5,
IF(H532="Mazs",Pieņēmumi!$B$31*F532,
IF(H532="Vidējs",Pieņēmumi!$B$32*F532,
IF(H532="Liels",Pieņēmumi!$B$34*F532,
0))))</f>
        <v>0.35792094615624032</v>
      </c>
      <c r="J532" s="9">
        <f>IF(H532="Mikro",Pieņēmumi!$B$31*F532*0.5,0)</f>
        <v>0.35792094615624032</v>
      </c>
      <c r="K532">
        <v>9</v>
      </c>
      <c r="L532">
        <v>1</v>
      </c>
      <c r="M532" s="2">
        <f t="shared" si="390"/>
        <v>9</v>
      </c>
      <c r="N532" s="6">
        <f>ROUNDUP(IF($A532=1,K532/Pieņēmumi!$L$39,IF($A532=2,K532/Pieņēmumi!$L$40,IF($A532=3,K532/Pieņēmumi!$L$41,K532/Pieņēmumi!$L$42))),$N$10)</f>
        <v>1</v>
      </c>
      <c r="O532" s="6">
        <f t="shared" si="397"/>
        <v>9</v>
      </c>
      <c r="P532" s="6" t="str">
        <f>IF(AND(O532&gt;=0,O532&lt;Pieņēmumi!$L$46),0,
IF(AND(O532&gt;= Pieņēmumi!$L$46,O532&lt;Pieņēmumi!$L$47), "Mikro",
IF(AND(O532&gt;=Pieņēmumi!$L$47,O532&lt;Pieņēmumi!$L$48), "Mazs",
IF(AND(O532&gt;=Pieņēmumi!$L$48,O532&lt;Pieņēmumi!$L$49), "Vidējs","Liels"))))</f>
        <v>Mazs</v>
      </c>
      <c r="Q532" s="9">
        <f>IF(P532="Mikro",Pieņēmumi!$L$31*N532*0.5,
IF(P532="Mazs",Pieņēmumi!$L$31*N532,
IF(P532="Vidējs",Pieņēmumi!$L$32*N532,
IF(P532="Liels",Pieņēmumi!$L$34*N532,
0))))</f>
        <v>0.7469654528478058</v>
      </c>
      <c r="R532" s="9">
        <f>IF(P532="Mikro",Pieņēmumi!$L$31*N532*0.5,0)</f>
        <v>0</v>
      </c>
      <c r="S532">
        <v>9</v>
      </c>
      <c r="T532">
        <v>1</v>
      </c>
      <c r="U532" s="2">
        <f t="shared" si="388"/>
        <v>9</v>
      </c>
      <c r="V532" s="6">
        <f>ROUNDUP(IF($A532=1,S532/Pieņēmumi!$V$39,IF($A532=2,S532/Pieņēmumi!$V$40,IF($A532=3,S532/Pieņēmumi!$V$41,S532/Pieņēmumi!$V$42))),$V$10)</f>
        <v>1</v>
      </c>
      <c r="W532" s="6">
        <f t="shared" si="398"/>
        <v>9</v>
      </c>
      <c r="X532" s="6" t="str">
        <f>IF(AND(W532&gt;=0,W532&lt;Pieņēmumi!$V$46),0,
IF(AND(W532&gt;= Pieņēmumi!$V$46,W532&lt;Pieņēmumi!$V$47), "Mikro",
IF(AND(W532&gt;=Pieņēmumi!$V$47,W532&lt;Pieņēmumi!$V$48), "Mazs",
IF(AND(W532&gt;=Pieņēmumi!$V$48,W532&lt;Pieņēmumi!$V$49), "Vidējs","Liels"))))</f>
        <v>Mazs</v>
      </c>
      <c r="Y532" s="9">
        <f>IF(X532="Mikro",Pieņēmumi!$V$31*V532*0.5,
IF(X532="Mazs",Pieņēmumi!$V$31*V532,
IF(X532="Vidējs",Pieņēmumi!$V$32*V532,
IF(X532="Liels",Pieņēmumi!$V$34*V532,
0))))</f>
        <v>0.77808901338313108</v>
      </c>
      <c r="Z532" s="9">
        <f>IF(X532="Mikro",Pieņēmumi!$V$31*V532*0.5,0)</f>
        <v>0</v>
      </c>
      <c r="AA532">
        <v>11</v>
      </c>
      <c r="AB532">
        <v>1</v>
      </c>
      <c r="AC532" s="2">
        <f>AA532/AB532</f>
        <v>11</v>
      </c>
      <c r="AD532" s="6">
        <f>ROUNDUP(IF($A532=1,AA532/Pieņēmumi!$AF$39,IF($A532=2,AA532/Pieņēmumi!$AF$40,IF($A532=3,AA532/Pieņēmumi!$AF$41,AA532/Pieņēmumi!$AF$42))),$AD$10)</f>
        <v>1</v>
      </c>
      <c r="AE532" s="6">
        <f t="shared" si="399"/>
        <v>11</v>
      </c>
      <c r="AF532" s="6" t="str">
        <f>IF(AND(AE532&gt;=0,AE532&lt;Pieņēmumi!$AF$46),0,
IF(AND(AE532&gt;= Pieņēmumi!$AF$46,AE532&lt;Pieņēmumi!$AF$47), "Mikro",
IF(AND(AE532&gt;=Pieņēmumi!$AF$47,AE532&lt;Pieņēmumi!$AF$48), "Mazs",
IF(AND(AE532&gt;=Pieņēmumi!$AF$48,AE532&lt;Pieņēmumi!$AF$49), "Vidējs","Liels"))))</f>
        <v>Mazs</v>
      </c>
      <c r="AG532" s="9">
        <f>IF(AF532="Mikro",Pieņēmumi!$AF$31*AD532*0.5,
IF(AF532="Mazs",Pieņēmumi!$AF$31*AD532,
IF(AF532="Vidējs",Pieņēmumi!$AF$32*AD532,
IF(AF532="Liels",Pieņēmumi!$AF$34*AD532,
0))))</f>
        <v>0.84033613445378152</v>
      </c>
      <c r="AH532" s="9">
        <f>IF(AF532="Mikro",Pieņēmumi!$AF$31*AD532*0.5,0)</f>
        <v>0</v>
      </c>
      <c r="AI532">
        <v>16</v>
      </c>
      <c r="AJ532">
        <v>1</v>
      </c>
      <c r="AK532" s="2">
        <f t="shared" si="389"/>
        <v>16</v>
      </c>
      <c r="AL532" s="6">
        <f>ROUNDUP(IF($A532=1,AI532/Pieņēmumi!$AR$39,IF($A532=2,AI532/Pieņēmumi!$AR$40,IF($A532=3,AI532/Pieņēmumi!$AR$41,AI532/Pieņēmumi!$AR$42))),$AL$10)</f>
        <v>1</v>
      </c>
      <c r="AM532" s="6">
        <f t="shared" si="400"/>
        <v>16</v>
      </c>
      <c r="AN532" s="6" t="str">
        <f>IF(AND(AM532&gt;=0,AM532&lt;Pieņēmumi!$AR$46),0,
IF(AND(AM532&gt;= Pieņēmumi!$AR$46,AM532&lt;Pieņēmumi!$AR$47), "Mikro",
IF(AND(AM532&gt;=Pieņēmumi!$AR$47,AM532&lt;Pieņēmumi!$AR$48), "Mazs",
IF(AND(AM532&gt;=Pieņēmumi!$AR$48,AM532&lt;Pieņēmumi!$AR$49), "Vidējs","Liels"))))</f>
        <v>Vidējs</v>
      </c>
      <c r="AO532" s="9">
        <f>IF(AN532="Mikro",Pieņēmumi!$AR$31*AL532*0.5,
IF(AN532="Mazs",Pieņēmumi!$AR$31*AL532,
IF(AN532="Vidējs",Pieņēmumi!$AR$32*AL532,
IF(AN532="Liels",Pieņēmumi!$AR$34*AL532,
0))))</f>
        <v>1.0981912144702843</v>
      </c>
      <c r="AP532" s="9">
        <f>IF(AN532="Mikro",Pieņēmumi!$AR$31*AL532*0.5,0)</f>
        <v>0</v>
      </c>
      <c r="AQ532">
        <v>12</v>
      </c>
      <c r="AR532">
        <v>1</v>
      </c>
      <c r="AS532" s="2">
        <f t="shared" si="391"/>
        <v>12</v>
      </c>
      <c r="AT532" s="6">
        <f>ROUNDUP(IF($A532=1,AQ532/Pieņēmumi!$BC$39,IF($A532=2,AQ532/Pieņēmumi!$BC$40,IF($A532=3,AQ532/Pieņēmumi!$BC$41,AQ532/Pieņēmumi!$BC$42))),$AT$10)</f>
        <v>1</v>
      </c>
      <c r="AU532" s="6">
        <f t="shared" si="401"/>
        <v>12</v>
      </c>
      <c r="AV532" s="6" t="str">
        <f>IF(AND(AU532&gt;=0,AU532&lt;Pieņēmumi!$BC$46),0,
IF(AND(AU532&gt;= Pieņēmumi!$BC$46,AU532&lt;Pieņēmumi!$BC$47), "Mikro",
IF(AND(AU532&gt;=Pieņēmumi!$BC$47,AU532&lt;Pieņēmumi!$BC$48), "Mazs",
IF(AND(AU532&gt;=Pieņēmumi!$BC$48,AU532&lt;Pieņēmumi!$BC$49), "Vidējs","Liels"))))</f>
        <v>Vidējs</v>
      </c>
      <c r="AW532" s="9">
        <f>IF(AV532="Mikro",Pieņēmumi!$BC$31*AT532*0.5,
IF(AV532="Mazs",Pieņēmumi!$BC$31*AT532,
IF(AV532="Vidējs",Pieņēmumi!$BC$32*AT532,
IF(AV532="Liels",Pieņēmumi!$BC$34*AT532,
0))))</f>
        <v>1.1627906976744187</v>
      </c>
      <c r="AX532" s="9">
        <f>IF(AV532="Mikro",Pieņēmumi!$BC$31*AT532*0.5,0)</f>
        <v>0</v>
      </c>
      <c r="AY532">
        <v>21</v>
      </c>
      <c r="AZ532">
        <v>1</v>
      </c>
      <c r="BA532" s="2">
        <f t="shared" si="393"/>
        <v>21</v>
      </c>
      <c r="BB532" s="6">
        <f>ROUNDUP(IF($A532=1,AY532/Pieņēmumi!$BN$39,IF($A532=2,AY532/Pieņēmumi!$BN$40,IF($A532=3,AY532/Pieņēmumi!$BN$41,AY532/Pieņēmumi!$BN$42))),$BB$10)</f>
        <v>1</v>
      </c>
      <c r="BC532" s="6">
        <f t="shared" si="402"/>
        <v>21</v>
      </c>
      <c r="BD532" s="6" t="str">
        <f>IF(AND(BC532&gt;=0,BC532&lt;Pieņēmumi!$BN$46),0,
IF(AND(BC532&gt;= Pieņēmumi!$BN$46,BC532&lt;Pieņēmumi!$BN$47), "Mikro",
IF(AND(BC532&gt;=Pieņēmumi!$BN$47,BC532&lt;Pieņēmumi!$BN$48), "Mazs",
IF(AND(BC532&gt;=Pieņēmumi!$BN$48,BC532&lt;Pieņēmumi!$BN$49), "Vidējs","Liels"))))</f>
        <v>Liels</v>
      </c>
      <c r="BE532" s="9">
        <f>IF(BD532="Mikro",Pieņēmumi!$BN$31*BB532*0.5,
IF(BD532="Mazs",Pieņēmumi!$BN$31*BB532,
IF(BD532="Vidējs",Pieņēmumi!$BN$32*BB532,
IF(BD532="Liels",Pieņēmumi!$BN$34*BB532,
0))))</f>
        <v>1.5873015873015872</v>
      </c>
      <c r="BF532" s="9">
        <f>IF(BD532="Mikro",Pieņēmumi!$BN$31*BB532*0.5,0)</f>
        <v>0</v>
      </c>
      <c r="BG532">
        <v>16</v>
      </c>
      <c r="BH532">
        <v>1</v>
      </c>
      <c r="BI532" s="2">
        <f t="shared" si="394"/>
        <v>16</v>
      </c>
      <c r="BJ532" s="6">
        <f>ROUNDUP(IF($A532=1,BG532/Pieņēmumi!$BY$39,IF($A532=2,BG532/Pieņēmumi!$BY$40,IF($A532=3,BG532/Pieņēmumi!$BY$41,BG532/Pieņēmumi!$BY$42))),$BJ$10)</f>
        <v>1</v>
      </c>
      <c r="BK532" s="6">
        <f t="shared" si="403"/>
        <v>16</v>
      </c>
      <c r="BL532" s="6" t="str">
        <f>IF(AND(BK532&gt;=0,BK532&lt;Pieņēmumi!$BY$46),0,
IF(AND(BK532&gt;= Pieņēmumi!$BY$46,BK532&lt;Pieņēmumi!$BY$47), "Mikro",
IF(AND(BK532&gt;=Pieņēmumi!$BY$47,BK532&lt;Pieņēmumi!$BY$48), "Mazs",
IF(AND(BK532&gt;=Pieņēmumi!$BY$48,BK532&lt;Pieņēmumi!$BY$49), "Vidējs","Liels"))))</f>
        <v>Vidējs</v>
      </c>
      <c r="BM532" s="9">
        <f>IF(BL532="Mikro",Pieņēmumi!$BY$31*BJ532*0.5,
IF(BL532="Mazs",Pieņēmumi!$BY$31*BJ532,
IF(BL532="Vidējs",Pieņēmumi!$BY$32*BJ532,
IF(BL532="Liels",Pieņēmumi!$BY$34*BJ532,
0))))</f>
        <v>1.2919896640826873</v>
      </c>
      <c r="BN532" s="9">
        <f>IF(BL532="Mikro",Pieņēmumi!$BY$31*BJ532*0.5,0)</f>
        <v>0</v>
      </c>
      <c r="BO532">
        <v>15</v>
      </c>
      <c r="BP532">
        <v>1</v>
      </c>
      <c r="BQ532" s="2">
        <f t="shared" si="395"/>
        <v>15</v>
      </c>
      <c r="BR532" s="6">
        <f>ROUNDUP(IF($A532=1,BO532/Pieņēmumi!$CJ$39,IF($A532=2,BO532/Pieņēmumi!$CJ$40,IF($A532=3,BO532/Pieņēmumi!$CJ$41,BO532/Pieņēmumi!$CJ$42))),$BR$10)</f>
        <v>1</v>
      </c>
      <c r="BS532" s="6">
        <f t="shared" si="404"/>
        <v>15</v>
      </c>
      <c r="BT532" s="6" t="str">
        <f>IF(AND(BS532&gt;=0,BS532&lt;Pieņēmumi!$CJ$46),0,
IF(AND(BS532&gt;= Pieņēmumi!$CJ$46,BS532&lt;Pieņēmumi!$CJ$47), "Mikro",
IF(AND(BS532&gt;=Pieņēmumi!$CJ$47,BS532&lt;Pieņēmumi!$CJ$48), "Mazs",
IF(AND(BS532&gt;=Pieņēmumi!$CJ$48,BS532&lt;Pieņēmumi!$CJ$49), "Vidējs","Liels"))))</f>
        <v>Vidējs</v>
      </c>
      <c r="BU532" s="9">
        <f>IF(BT532="Mikro",Pieņēmumi!$CJ$31*BR532*0.5,
IF(BT532="Mazs",Pieņēmumi!$CJ$31*BR532,
IF(BT532="Vidējs",Pieņēmumi!$CJ$32*BR532,
IF(BT532="Liels",Pieņēmumi!$CJ$34*BR532,
0))))</f>
        <v>1.2919896640826873</v>
      </c>
      <c r="BV532" s="9">
        <f>IF(BT532="Mikro",Pieņēmumi!$CJ$31*BR532*0.5,0)</f>
        <v>0</v>
      </c>
      <c r="BW532">
        <v>15</v>
      </c>
      <c r="BX532">
        <v>1</v>
      </c>
      <c r="BY532" s="2">
        <f>BW532/BX532</f>
        <v>15</v>
      </c>
      <c r="BZ532" s="6">
        <f>ROUNDUP(IF($A532=1,BW532/Pieņēmumi!$CU$42,IF($A532=2,BW532/Pieņēmumi!$CU$43,IF($A532=3,BW532/Pieņēmumi!$CU$44,BW532/Pieņēmumi!$CU$45))),$CH$10)</f>
        <v>1</v>
      </c>
      <c r="CA532" s="6">
        <f t="shared" si="405"/>
        <v>15</v>
      </c>
      <c r="CB532" s="6" t="str">
        <f>IF(AND(CA532&gt;=0,CA532&lt;Pieņēmumi!$CU$49),0,
IF(AND(CA532&gt;=Pieņēmumi!$CU$49,CA532&lt;Pieņēmumi!$CU$50),"Mazs",
IF(AND(CA532&gt;=Pieņēmumi!$CU$50,CA532&lt;Pieņēmumi!$CU$51),"Vidējs","Liels")))</f>
        <v>Vidējs</v>
      </c>
      <c r="CC532" s="9">
        <f>IF(CB532="Mazs",Pieņēmumi!$CU$34*BZ532,IF(CB532="Vidējs",Pieņēmumi!$CU$35*BZ532,IF(CB532="Liels",Pieņēmumi!$CU$37*BZ532,0)))</f>
        <v>1.3888888888888891</v>
      </c>
      <c r="CD532" s="9">
        <f>IF(CB532="Mazs",(Pieņēmumi!$CU$35-Pieņēmumi!$CU$34)*BZ532,0)</f>
        <v>0</v>
      </c>
      <c r="CE532">
        <v>13</v>
      </c>
      <c r="CF532">
        <v>1</v>
      </c>
      <c r="CG532" s="2">
        <f>CE532/CF532</f>
        <v>13</v>
      </c>
      <c r="CH532" s="6">
        <f>ROUNDUP(IF($A532=1,CE532/Pieņēmumi!$DE$42,IF($A532=2,CE532/Pieņēmumi!$DE$43,IF($A532=3,CE532/Pieņēmumi!$DE$44,CE532/Pieņēmumi!$DE$45))),$CH$10)</f>
        <v>1</v>
      </c>
      <c r="CI532" s="6">
        <f t="shared" si="406"/>
        <v>13</v>
      </c>
      <c r="CJ532" s="6" t="str">
        <f>IF(AND(CI532&gt;=0,CI532&lt;Pieņēmumi!$DE$49),0,
IF(AND(CI532&gt;=Pieņēmumi!$DE$49,CI532&lt;Pieņēmumi!$DE$50),"Mazs",
IF(AND(CI532&gt;=Pieņēmumi!$DE$50,CI532&lt;Pieņēmumi!$DE$51),"Vidējs","Liels")))</f>
        <v>Vidējs</v>
      </c>
      <c r="CK532" s="9">
        <f>IF(CJ532="Mazs",Pieņēmumi!$DE$34*CH532,IF(CJ532="Vidējs",Pieņēmumi!$DE$35*CH532,IF(CJ532="Liels",Pieņēmumi!$DE$37*CH532,0)))</f>
        <v>1.3888888888888891</v>
      </c>
      <c r="CL532" s="9">
        <f>IF(CJ532="Mazs",(Pieņēmumi!$DE$35-Pieņēmumi!$DE$34)*CH532,0)</f>
        <v>0</v>
      </c>
      <c r="CM532">
        <v>10</v>
      </c>
      <c r="CN532">
        <v>1</v>
      </c>
      <c r="CO532" s="2">
        <f>CM532/CN532</f>
        <v>10</v>
      </c>
      <c r="CP532" s="6">
        <f>ROUNDUP(IF($A532=1,CM532/Pieņēmumi!$DO$42,IF($A532=2,CM532/Pieņēmumi!$DO$43,IF($A532=3,CM532/Pieņēmumi!$DO$44,CM532/Pieņēmumi!$DO$45))),$CP$10)</f>
        <v>1</v>
      </c>
      <c r="CQ532" s="6">
        <f t="shared" si="407"/>
        <v>10</v>
      </c>
      <c r="CR532" s="6" t="str">
        <f>IF(AND(CQ532&gt;=0,CQ532&lt;Pieņēmumi!$DO$49),0,
IF(AND(CQ532&gt;=Pieņēmumi!$DO$49,CQ532&lt;Pieņēmumi!$DO$50),"Mazs",
IF(AND(CQ532&gt;=Pieņēmumi!$DO$50,CQ532&lt;Pieņēmumi!$DO$51),"Vidējs","Liels")))</f>
        <v>Mazs</v>
      </c>
      <c r="CS532" s="9">
        <f>IF(CR532="Mazs",Pieņēmumi!$DO$34*CP532,IF(CR532="Vidējs",Pieņēmumi!$DO$35*CP532,IF(CR532="Liels",Pieņēmumi!$DO$37*CP532,0)))</f>
        <v>1.151571739807034</v>
      </c>
      <c r="CT532" s="9">
        <f>IF(CR532="Mazs",(Pieņēmumi!$DO$35-Pieņēmumi!$DO$34)*CP532,0)</f>
        <v>0.23731714908185508</v>
      </c>
      <c r="CU532" s="6">
        <f t="shared" si="408"/>
        <v>154</v>
      </c>
      <c r="CV532" s="6">
        <f t="shared" si="409"/>
        <v>12</v>
      </c>
      <c r="CW532" s="2">
        <f t="shared" si="410"/>
        <v>12.833333333333334</v>
      </c>
      <c r="CX532" t="str">
        <f t="shared" si="411"/>
        <v>Vidējā</v>
      </c>
    </row>
    <row r="533" spans="1:102" x14ac:dyDescent="0.25">
      <c r="A533" s="5">
        <v>3</v>
      </c>
      <c r="B533" s="23">
        <v>0.10352737553168723</v>
      </c>
      <c r="C533">
        <v>11</v>
      </c>
      <c r="D533">
        <v>1</v>
      </c>
      <c r="E533" s="2">
        <f t="shared" si="392"/>
        <v>11</v>
      </c>
      <c r="F533" s="6">
        <f>ROUNDUP(IF($A533=1,C533/Pieņēmumi!$B$39,IF($A533=2,C533/Pieņēmumi!$B$40,IF($A533=3,C533/Pieņēmumi!$B$41,C533/Pieņēmumi!$B$42))),$F$10)</f>
        <v>1</v>
      </c>
      <c r="G533" s="6">
        <f t="shared" si="396"/>
        <v>11</v>
      </c>
      <c r="H533" s="6" t="str">
        <f>IF(AND(G533&gt;=0,G533&lt;Pieņēmumi!$B$46),0,
IF(AND(G533&gt;= Pieņēmumi!$B$46,G533&lt;Pieņēmumi!$B$47), "Mikro",
IF(AND(G533&gt;=Pieņēmumi!$B$47,G533&lt;Pieņēmumi!$B$48), "Mazs",
IF(AND(G533&gt;=Pieņēmumi!$B$48,G533&lt;Pieņēmumi!$B$49), "Vidējs","Liels"))))</f>
        <v>Mazs</v>
      </c>
      <c r="I533" s="9">
        <f>IF(H533="Mikro",Pieņēmumi!$B$31*F533*0.5,
IF(H533="Mazs",Pieņēmumi!$B$31*F533,
IF(H533="Vidējs",Pieņēmumi!$B$32*F533,
IF(H533="Liels",Pieņēmumi!$B$34*F533,
0))))</f>
        <v>0.71584189231248063</v>
      </c>
      <c r="J533" s="9">
        <f>IF(H533="Mikro",Pieņēmumi!$B$31*F533*0.5,0)</f>
        <v>0</v>
      </c>
      <c r="K533">
        <v>3</v>
      </c>
      <c r="L533">
        <v>1</v>
      </c>
      <c r="M533" s="2">
        <f t="shared" si="390"/>
        <v>3</v>
      </c>
      <c r="N533" s="6">
        <f>ROUNDUP(IF($A533=1,K533/Pieņēmumi!$L$39,IF($A533=2,K533/Pieņēmumi!$L$40,IF($A533=3,K533/Pieņēmumi!$L$41,K533/Pieņēmumi!$L$42))),$N$10)</f>
        <v>1</v>
      </c>
      <c r="O533" s="6">
        <f t="shared" si="397"/>
        <v>3</v>
      </c>
      <c r="P533" s="6" t="str">
        <f>IF(AND(O533&gt;=0,O533&lt;Pieņēmumi!$L$46),0,
IF(AND(O533&gt;= Pieņēmumi!$L$46,O533&lt;Pieņēmumi!$L$47), "Mikro",
IF(AND(O533&gt;=Pieņēmumi!$L$47,O533&lt;Pieņēmumi!$L$48), "Mazs",
IF(AND(O533&gt;=Pieņēmumi!$L$48,O533&lt;Pieņēmumi!$L$49), "Vidējs","Liels"))))</f>
        <v>Mikro</v>
      </c>
      <c r="Q533" s="9">
        <f>IF(P533="Mikro",Pieņēmumi!$L$31*N533*0.5,
IF(P533="Mazs",Pieņēmumi!$L$31*N533,
IF(P533="Vidējs",Pieņēmumi!$L$32*N533,
IF(P533="Liels",Pieņēmumi!$L$34*N533,
0))))</f>
        <v>0.3734827264239029</v>
      </c>
      <c r="R533" s="9">
        <f>IF(P533="Mikro",Pieņēmumi!$L$31*N533*0.5,0)</f>
        <v>0.3734827264239029</v>
      </c>
      <c r="S533">
        <v>4</v>
      </c>
      <c r="T533">
        <v>1</v>
      </c>
      <c r="U533" s="2">
        <f t="shared" si="388"/>
        <v>4</v>
      </c>
      <c r="V533" s="6">
        <f>ROUNDUP(IF($A533=1,S533/Pieņēmumi!$V$39,IF($A533=2,S533/Pieņēmumi!$V$40,IF($A533=3,S533/Pieņēmumi!$V$41,S533/Pieņēmumi!$V$42))),$V$10)</f>
        <v>1</v>
      </c>
      <c r="W533" s="6">
        <f t="shared" si="398"/>
        <v>4</v>
      </c>
      <c r="X533" s="6" t="str">
        <f>IF(AND(W533&gt;=0,W533&lt;Pieņēmumi!$V$46),0,
IF(AND(W533&gt;= Pieņēmumi!$V$46,W533&lt;Pieņēmumi!$V$47), "Mikro",
IF(AND(W533&gt;=Pieņēmumi!$V$47,W533&lt;Pieņēmumi!$V$48), "Mazs",
IF(AND(W533&gt;=Pieņēmumi!$V$48,W533&lt;Pieņēmumi!$V$49), "Vidējs","Liels"))))</f>
        <v>Mikro</v>
      </c>
      <c r="Y533" s="9">
        <f>IF(X533="Mikro",Pieņēmumi!$V$31*V533*0.5,
IF(X533="Mazs",Pieņēmumi!$V$31*V533,
IF(X533="Vidējs",Pieņēmumi!$V$32*V533,
IF(X533="Liels",Pieņēmumi!$V$34*V533,
0))))</f>
        <v>0.38904450669156554</v>
      </c>
      <c r="Z533" s="9">
        <f>IF(X533="Mikro",Pieņēmumi!$V$31*V533*0.5,0)</f>
        <v>0.38904450669156554</v>
      </c>
      <c r="AA533">
        <v>8</v>
      </c>
      <c r="AB533">
        <v>1</v>
      </c>
      <c r="AC533" s="2">
        <f>AA533/AB533</f>
        <v>8</v>
      </c>
      <c r="AD533" s="6">
        <f>ROUNDUP(IF($A533=1,AA533/Pieņēmumi!$AF$39,IF($A533=2,AA533/Pieņēmumi!$AF$40,IF($A533=3,AA533/Pieņēmumi!$AF$41,AA533/Pieņēmumi!$AF$42))),$AD$10)</f>
        <v>1</v>
      </c>
      <c r="AE533" s="6">
        <f t="shared" si="399"/>
        <v>8</v>
      </c>
      <c r="AF533" s="6" t="str">
        <f>IF(AND(AE533&gt;=0,AE533&lt;Pieņēmumi!$AF$46),0,
IF(AND(AE533&gt;= Pieņēmumi!$AF$46,AE533&lt;Pieņēmumi!$AF$47), "Mikro",
IF(AND(AE533&gt;=Pieņēmumi!$AF$47,AE533&lt;Pieņēmumi!$AF$48), "Mazs",
IF(AND(AE533&gt;=Pieņēmumi!$AF$48,AE533&lt;Pieņēmumi!$AF$49), "Vidējs","Liels"))))</f>
        <v>Mazs</v>
      </c>
      <c r="AG533" s="9">
        <f>IF(AF533="Mikro",Pieņēmumi!$AF$31*AD533*0.5,
IF(AF533="Mazs",Pieņēmumi!$AF$31*AD533,
IF(AF533="Vidējs",Pieņēmumi!$AF$32*AD533,
IF(AF533="Liels",Pieņēmumi!$AF$34*AD533,
0))))</f>
        <v>0.84033613445378152</v>
      </c>
      <c r="AH533" s="9">
        <f>IF(AF533="Mikro",Pieņēmumi!$AF$31*AD533*0.5,0)</f>
        <v>0</v>
      </c>
      <c r="AI533">
        <v>11</v>
      </c>
      <c r="AJ533">
        <v>1</v>
      </c>
      <c r="AK533" s="2">
        <f t="shared" si="389"/>
        <v>11</v>
      </c>
      <c r="AL533" s="6">
        <f>ROUNDUP(IF($A533=1,AI533/Pieņēmumi!$AR$39,IF($A533=2,AI533/Pieņēmumi!$AR$40,IF($A533=3,AI533/Pieņēmumi!$AR$41,AI533/Pieņēmumi!$AR$42))),$AL$10)</f>
        <v>1</v>
      </c>
      <c r="AM533" s="6">
        <f t="shared" si="400"/>
        <v>11</v>
      </c>
      <c r="AN533" s="6" t="str">
        <f>IF(AND(AM533&gt;=0,AM533&lt;Pieņēmumi!$AR$46),0,
IF(AND(AM533&gt;= Pieņēmumi!$AR$46,AM533&lt;Pieņēmumi!$AR$47), "Mikro",
IF(AND(AM533&gt;=Pieņēmumi!$AR$47,AM533&lt;Pieņēmumi!$AR$48), "Mazs",
IF(AND(AM533&gt;=Pieņēmumi!$AR$48,AM533&lt;Pieņēmumi!$AR$49), "Vidējs","Liels"))))</f>
        <v>Mazs</v>
      </c>
      <c r="AO533" s="9">
        <f>IF(AN533="Mikro",Pieņēmumi!$AR$31*AL533*0.5,
IF(AN533="Mazs",Pieņēmumi!$AR$31*AL533,
IF(AN533="Vidējs",Pieņēmumi!$AR$32*AL533,
IF(AN533="Liels",Pieņēmumi!$AR$34*AL533,
0))))</f>
        <v>0.90258325552443208</v>
      </c>
      <c r="AP533" s="9">
        <f>IF(AN533="Mikro",Pieņēmumi!$AR$31*AL533*0.5,0)</f>
        <v>0</v>
      </c>
      <c r="AQ533">
        <v>12</v>
      </c>
      <c r="AR533">
        <v>1</v>
      </c>
      <c r="AS533" s="2">
        <f t="shared" si="391"/>
        <v>12</v>
      </c>
      <c r="AT533" s="6">
        <f>ROUNDUP(IF($A533=1,AQ533/Pieņēmumi!$BC$39,IF($A533=2,AQ533/Pieņēmumi!$BC$40,IF($A533=3,AQ533/Pieņēmumi!$BC$41,AQ533/Pieņēmumi!$BC$42))),$AT$10)</f>
        <v>1</v>
      </c>
      <c r="AU533" s="6">
        <f t="shared" si="401"/>
        <v>12</v>
      </c>
      <c r="AV533" s="6" t="str">
        <f>IF(AND(AU533&gt;=0,AU533&lt;Pieņēmumi!$BC$46),0,
IF(AND(AU533&gt;= Pieņēmumi!$BC$46,AU533&lt;Pieņēmumi!$BC$47), "Mikro",
IF(AND(AU533&gt;=Pieņēmumi!$BC$47,AU533&lt;Pieņēmumi!$BC$48), "Mazs",
IF(AND(AU533&gt;=Pieņēmumi!$BC$48,AU533&lt;Pieņēmumi!$BC$49), "Vidējs","Liels"))))</f>
        <v>Vidējs</v>
      </c>
      <c r="AW533" s="9">
        <f>IF(AV533="Mikro",Pieņēmumi!$BC$31*AT533*0.5,
IF(AV533="Mazs",Pieņēmumi!$BC$31*AT533,
IF(AV533="Vidējs",Pieņēmumi!$BC$32*AT533,
IF(AV533="Liels",Pieņēmumi!$BC$34*AT533,
0))))</f>
        <v>1.1627906976744187</v>
      </c>
      <c r="AX533" s="9">
        <f>IF(AV533="Mikro",Pieņēmumi!$BC$31*AT533*0.5,0)</f>
        <v>0</v>
      </c>
      <c r="AY533">
        <v>7</v>
      </c>
      <c r="AZ533">
        <v>1</v>
      </c>
      <c r="BA533" s="2">
        <f t="shared" si="393"/>
        <v>7</v>
      </c>
      <c r="BB533" s="6">
        <f>ROUNDUP(IF($A533=1,AY533/Pieņēmumi!$BN$39,IF($A533=2,AY533/Pieņēmumi!$BN$40,IF($A533=3,AY533/Pieņēmumi!$BN$41,AY533/Pieņēmumi!$BN$42))),$BB$10)</f>
        <v>1</v>
      </c>
      <c r="BC533" s="6">
        <f t="shared" si="402"/>
        <v>7</v>
      </c>
      <c r="BD533" s="6" t="str">
        <f>IF(AND(BC533&gt;=0,BC533&lt;Pieņēmumi!$BN$46),0,
IF(AND(BC533&gt;= Pieņēmumi!$BN$46,BC533&lt;Pieņēmumi!$BN$47), "Mikro",
IF(AND(BC533&gt;=Pieņēmumi!$BN$47,BC533&lt;Pieņēmumi!$BN$48), "Mazs",
IF(AND(BC533&gt;=Pieņēmumi!$BN$48,BC533&lt;Pieņēmumi!$BN$49), "Vidējs","Liels"))))</f>
        <v>Mikro</v>
      </c>
      <c r="BE533" s="9">
        <f>IF(BD533="Mikro",Pieņēmumi!$BN$31*BB533*0.5,
IF(BD533="Mazs",Pieņēmumi!$BN$31*BB533,
IF(BD533="Vidējs",Pieņēmumi!$BN$32*BB533,
IF(BD533="Liels",Pieņēmumi!$BN$34*BB533,
0))))</f>
        <v>0.51353874883286654</v>
      </c>
      <c r="BF533" s="9">
        <f>IF(BD533="Mikro",Pieņēmumi!$BN$31*BB533*0.5,0)</f>
        <v>0.51353874883286654</v>
      </c>
      <c r="BG533">
        <v>10</v>
      </c>
      <c r="BH533">
        <v>1</v>
      </c>
      <c r="BI533" s="2">
        <f t="shared" si="394"/>
        <v>10</v>
      </c>
      <c r="BJ533" s="6">
        <f>ROUNDUP(IF($A533=1,BG533/Pieņēmumi!$BY$39,IF($A533=2,BG533/Pieņēmumi!$BY$40,IF($A533=3,BG533/Pieņēmumi!$BY$41,BG533/Pieņēmumi!$BY$42))),$BJ$10)</f>
        <v>1</v>
      </c>
      <c r="BK533" s="6">
        <f t="shared" si="403"/>
        <v>10</v>
      </c>
      <c r="BL533" s="6" t="str">
        <f>IF(AND(BK533&gt;=0,BK533&lt;Pieņēmumi!$BY$46),0,
IF(AND(BK533&gt;= Pieņēmumi!$BY$46,BK533&lt;Pieņēmumi!$BY$47), "Mikro",
IF(AND(BK533&gt;=Pieņēmumi!$BY$47,BK533&lt;Pieņēmumi!$BY$48), "Mazs",
IF(AND(BK533&gt;=Pieņēmumi!$BY$48,BK533&lt;Pieņēmumi!$BY$49), "Vidējs","Liels"))))</f>
        <v>Mazs</v>
      </c>
      <c r="BM533" s="9">
        <f>IF(BL533="Mikro",Pieņēmumi!$BY$31*BJ533*0.5,
IF(BL533="Mazs",Pieņēmumi!$BY$31*BJ533,
IF(BL533="Vidējs",Pieņēmumi!$BY$32*BJ533,
IF(BL533="Liels",Pieņēmumi!$BY$34*BJ533,
0))))</f>
        <v>1.0893246187363834</v>
      </c>
      <c r="BN533" s="9">
        <f>IF(BL533="Mikro",Pieņēmumi!$BY$31*BJ533*0.5,0)</f>
        <v>0</v>
      </c>
      <c r="BO533">
        <v>15</v>
      </c>
      <c r="BP533">
        <v>1</v>
      </c>
      <c r="BQ533" s="2">
        <f t="shared" si="395"/>
        <v>15</v>
      </c>
      <c r="BR533" s="6">
        <f>ROUNDUP(IF($A533=1,BO533/Pieņēmumi!$CJ$39,IF($A533=2,BO533/Pieņēmumi!$CJ$40,IF($A533=3,BO533/Pieņēmumi!$CJ$41,BO533/Pieņēmumi!$CJ$42))),$BR$10)</f>
        <v>1</v>
      </c>
      <c r="BS533" s="6">
        <f t="shared" si="404"/>
        <v>15</v>
      </c>
      <c r="BT533" s="6" t="str">
        <f>IF(AND(BS533&gt;=0,BS533&lt;Pieņēmumi!$CJ$46),0,
IF(AND(BS533&gt;= Pieņēmumi!$CJ$46,BS533&lt;Pieņēmumi!$CJ$47), "Mikro",
IF(AND(BS533&gt;=Pieņēmumi!$CJ$47,BS533&lt;Pieņēmumi!$CJ$48), "Mazs",
IF(AND(BS533&gt;=Pieņēmumi!$CJ$48,BS533&lt;Pieņēmumi!$CJ$49), "Vidējs","Liels"))))</f>
        <v>Vidējs</v>
      </c>
      <c r="BU533" s="9">
        <f>IF(BT533="Mikro",Pieņēmumi!$CJ$31*BR533*0.5,
IF(BT533="Mazs",Pieņēmumi!$CJ$31*BR533,
IF(BT533="Vidējs",Pieņēmumi!$CJ$32*BR533,
IF(BT533="Liels",Pieņēmumi!$CJ$34*BR533,
0))))</f>
        <v>1.2919896640826873</v>
      </c>
      <c r="BV533" s="9">
        <f>IF(BT533="Mikro",Pieņēmumi!$CJ$31*BR533*0.5,0)</f>
        <v>0</v>
      </c>
      <c r="BW533">
        <v>0</v>
      </c>
      <c r="BX533">
        <v>0</v>
      </c>
      <c r="BY533" s="2">
        <v>0</v>
      </c>
      <c r="BZ533" s="6">
        <f>ROUNDUP(IF($A533=1,BW533/Pieņēmumi!$CU$42,IF($A533=2,BW533/Pieņēmumi!$CU$43,IF($A533=3,BW533/Pieņēmumi!$CU$44,BW533/Pieņēmumi!$CU$45))),$CH$10)</f>
        <v>0</v>
      </c>
      <c r="CA533" s="6">
        <f t="shared" si="405"/>
        <v>0</v>
      </c>
      <c r="CB533" s="6">
        <f>IF(AND(CA533&gt;=0,CA533&lt;Pieņēmumi!$CU$49),0,
IF(AND(CA533&gt;=Pieņēmumi!$CU$49,CA533&lt;Pieņēmumi!$CU$50),"Mazs",
IF(AND(CA533&gt;=Pieņēmumi!$CU$50,CA533&lt;Pieņēmumi!$CU$51),"Vidējs","Liels")))</f>
        <v>0</v>
      </c>
      <c r="CC533" s="9">
        <f>IF(CB533="Mazs",Pieņēmumi!$CU$34*BZ533,IF(CB533="Vidējs",Pieņēmumi!$CU$35*BZ533,IF(CB533="Liels",Pieņēmumi!$CU$37*BZ533,0)))</f>
        <v>0</v>
      </c>
      <c r="CD533" s="9">
        <f>IF(CB533="Mazs",(Pieņēmumi!$CU$35-Pieņēmumi!$CU$34)*BZ533,0)</f>
        <v>0</v>
      </c>
      <c r="CE533">
        <v>0</v>
      </c>
      <c r="CF533">
        <v>0</v>
      </c>
      <c r="CG533" s="2">
        <v>0</v>
      </c>
      <c r="CH533" s="6">
        <f>ROUNDUP(IF($A533=1,CE533/Pieņēmumi!$DE$42,IF($A533=2,CE533/Pieņēmumi!$DE$43,IF($A533=3,CE533/Pieņēmumi!$DE$44,CE533/Pieņēmumi!$DE$45))),$CH$10)</f>
        <v>0</v>
      </c>
      <c r="CI533" s="6">
        <f t="shared" si="406"/>
        <v>0</v>
      </c>
      <c r="CJ533" s="6">
        <f>IF(AND(CI533&gt;=0,CI533&lt;Pieņēmumi!$DE$49),0,
IF(AND(CI533&gt;=Pieņēmumi!$DE$49,CI533&lt;Pieņēmumi!$DE$50),"Mazs",
IF(AND(CI533&gt;=Pieņēmumi!$DE$50,CI533&lt;Pieņēmumi!$DE$51),"Vidējs","Liels")))</f>
        <v>0</v>
      </c>
      <c r="CK533" s="9">
        <f>IF(CJ533="Mazs",Pieņēmumi!$DE$34*CH533,IF(CJ533="Vidējs",Pieņēmumi!$DE$35*CH533,IF(CJ533="Liels",Pieņēmumi!$DE$37*CH533,0)))</f>
        <v>0</v>
      </c>
      <c r="CL533" s="9">
        <f>IF(CJ533="Mazs",(Pieņēmumi!$DE$35-Pieņēmumi!$DE$34)*CH533,0)</f>
        <v>0</v>
      </c>
      <c r="CM533">
        <v>0</v>
      </c>
      <c r="CN533">
        <v>0</v>
      </c>
      <c r="CO533" s="2">
        <v>0</v>
      </c>
      <c r="CP533" s="6">
        <f>ROUNDUP(IF($A533=1,CM533/Pieņēmumi!$DO$42,IF($A533=2,CM533/Pieņēmumi!$DO$43,IF($A533=3,CM533/Pieņēmumi!$DO$44,CM533/Pieņēmumi!$DO$45))),$CP$10)</f>
        <v>0</v>
      </c>
      <c r="CQ533" s="6">
        <f t="shared" si="407"/>
        <v>0</v>
      </c>
      <c r="CR533" s="6">
        <f>IF(AND(CQ533&gt;=0,CQ533&lt;Pieņēmumi!$DO$49),0,
IF(AND(CQ533&gt;=Pieņēmumi!$DO$49,CQ533&lt;Pieņēmumi!$DO$50),"Mazs",
IF(AND(CQ533&gt;=Pieņēmumi!$DO$50,CQ533&lt;Pieņēmumi!$DO$51),"Vidējs","Liels")))</f>
        <v>0</v>
      </c>
      <c r="CS533" s="9">
        <f>IF(CR533="Mazs",Pieņēmumi!$DO$34*CP533,IF(CR533="Vidējs",Pieņēmumi!$DO$35*CP533,IF(CR533="Liels",Pieņēmumi!$DO$37*CP533,0)))</f>
        <v>0</v>
      </c>
      <c r="CT533" s="9">
        <f>IF(CR533="Mazs",(Pieņēmumi!$DO$35-Pieņēmumi!$DO$34)*CP533,0)</f>
        <v>0</v>
      </c>
      <c r="CU533" s="6">
        <f t="shared" si="408"/>
        <v>81</v>
      </c>
      <c r="CV533" s="6">
        <f t="shared" si="409"/>
        <v>9</v>
      </c>
      <c r="CW533" s="2">
        <f t="shared" si="410"/>
        <v>9</v>
      </c>
      <c r="CX533" t="str">
        <f t="shared" si="411"/>
        <v>Mazā</v>
      </c>
    </row>
    <row r="534" spans="1:102" x14ac:dyDescent="0.25">
      <c r="A534" s="5">
        <v>1</v>
      </c>
      <c r="B534" s="23">
        <v>9.7397322587114976E-2</v>
      </c>
      <c r="C534">
        <v>0</v>
      </c>
      <c r="D534">
        <v>0</v>
      </c>
      <c r="E534" s="2">
        <v>0</v>
      </c>
      <c r="F534" s="6">
        <f>ROUNDUP(IF($A534=1,C534/Pieņēmumi!$B$39,IF($A534=2,C534/Pieņēmumi!$B$40,IF($A534=3,C534/Pieņēmumi!$B$41,C534/Pieņēmumi!$B$42))),$F$10)</f>
        <v>0</v>
      </c>
      <c r="G534" s="6">
        <f t="shared" si="396"/>
        <v>0</v>
      </c>
      <c r="H534" s="6">
        <f>IF(AND(G534&gt;=0,G534&lt;Pieņēmumi!$B$46),0,
IF(AND(G534&gt;= Pieņēmumi!$B$46,G534&lt;Pieņēmumi!$B$47), "Mikro",
IF(AND(G534&gt;=Pieņēmumi!$B$47,G534&lt;Pieņēmumi!$B$48), "Mazs",
IF(AND(G534&gt;=Pieņēmumi!$B$48,G534&lt;Pieņēmumi!$B$49), "Vidējs","Liels"))))</f>
        <v>0</v>
      </c>
      <c r="I534" s="9">
        <f>IF(H534="Mikro",Pieņēmumi!$B$31*F534*0.5,
IF(H534="Mazs",Pieņēmumi!$B$31*F534,
IF(H534="Vidējs",Pieņēmumi!$B$32*F534,
IF(H534="Liels",Pieņēmumi!$B$34*F534,
0))))</f>
        <v>0</v>
      </c>
      <c r="J534" s="9">
        <f>IF(H534="Mikro",Pieņēmumi!$B$31*F534*0.5,0)</f>
        <v>0</v>
      </c>
      <c r="K534">
        <v>0</v>
      </c>
      <c r="L534">
        <v>0</v>
      </c>
      <c r="M534" s="2">
        <v>0</v>
      </c>
      <c r="N534" s="6">
        <f>ROUNDUP(IF($A534=1,K534/Pieņēmumi!$L$39,IF($A534=2,K534/Pieņēmumi!$L$40,IF($A534=3,K534/Pieņēmumi!$L$41,K534/Pieņēmumi!$L$42))),$N$10)</f>
        <v>0</v>
      </c>
      <c r="O534" s="6">
        <f t="shared" si="397"/>
        <v>0</v>
      </c>
      <c r="P534" s="6">
        <f>IF(AND(O534&gt;=0,O534&lt;Pieņēmumi!$L$46),0,
IF(AND(O534&gt;= Pieņēmumi!$L$46,O534&lt;Pieņēmumi!$L$47), "Mikro",
IF(AND(O534&gt;=Pieņēmumi!$L$47,O534&lt;Pieņēmumi!$L$48), "Mazs",
IF(AND(O534&gt;=Pieņēmumi!$L$48,O534&lt;Pieņēmumi!$L$49), "Vidējs","Liels"))))</f>
        <v>0</v>
      </c>
      <c r="Q534" s="9">
        <f>IF(P534="Mikro",Pieņēmumi!$L$31*N534*0.5,
IF(P534="Mazs",Pieņēmumi!$L$31*N534,
IF(P534="Vidējs",Pieņēmumi!$L$32*N534,
IF(P534="Liels",Pieņēmumi!$L$34*N534,
0))))</f>
        <v>0</v>
      </c>
      <c r="R534" s="9">
        <f>IF(P534="Mikro",Pieņēmumi!$L$31*N534*0.5,0)</f>
        <v>0</v>
      </c>
      <c r="S534">
        <v>0</v>
      </c>
      <c r="T534">
        <v>0</v>
      </c>
      <c r="U534" s="2">
        <v>0</v>
      </c>
      <c r="V534" s="6">
        <f>ROUNDUP(IF($A534=1,S534/Pieņēmumi!$V$39,IF($A534=2,S534/Pieņēmumi!$V$40,IF($A534=3,S534/Pieņēmumi!$V$41,S534/Pieņēmumi!$V$42))),$V$10)</f>
        <v>0</v>
      </c>
      <c r="W534" s="6">
        <f t="shared" si="398"/>
        <v>0</v>
      </c>
      <c r="X534" s="6">
        <f>IF(AND(W534&gt;=0,W534&lt;Pieņēmumi!$V$46),0,
IF(AND(W534&gt;= Pieņēmumi!$V$46,W534&lt;Pieņēmumi!$V$47), "Mikro",
IF(AND(W534&gt;=Pieņēmumi!$V$47,W534&lt;Pieņēmumi!$V$48), "Mazs",
IF(AND(W534&gt;=Pieņēmumi!$V$48,W534&lt;Pieņēmumi!$V$49), "Vidējs","Liels"))))</f>
        <v>0</v>
      </c>
      <c r="Y534" s="9">
        <f>IF(X534="Mikro",Pieņēmumi!$V$31*V534*0.5,
IF(X534="Mazs",Pieņēmumi!$V$31*V534,
IF(X534="Vidējs",Pieņēmumi!$V$32*V534,
IF(X534="Liels",Pieņēmumi!$V$34*V534,
0))))</f>
        <v>0</v>
      </c>
      <c r="Z534" s="9">
        <f>IF(X534="Mikro",Pieņēmumi!$V$31*V534*0.5,0)</f>
        <v>0</v>
      </c>
      <c r="AA534">
        <v>0</v>
      </c>
      <c r="AB534">
        <v>0</v>
      </c>
      <c r="AC534" s="2">
        <v>0</v>
      </c>
      <c r="AD534" s="6">
        <f>ROUNDUP(IF($A534=1,AA534/Pieņēmumi!$AF$39,IF($A534=2,AA534/Pieņēmumi!$AF$40,IF($A534=3,AA534/Pieņēmumi!$AF$41,AA534/Pieņēmumi!$AF$42))),$AD$10)</f>
        <v>0</v>
      </c>
      <c r="AE534" s="6">
        <f t="shared" si="399"/>
        <v>0</v>
      </c>
      <c r="AF534" s="6">
        <f>IF(AND(AE534&gt;=0,AE534&lt;Pieņēmumi!$AF$46),0,
IF(AND(AE534&gt;= Pieņēmumi!$AF$46,AE534&lt;Pieņēmumi!$AF$47), "Mikro",
IF(AND(AE534&gt;=Pieņēmumi!$AF$47,AE534&lt;Pieņēmumi!$AF$48), "Mazs",
IF(AND(AE534&gt;=Pieņēmumi!$AF$48,AE534&lt;Pieņēmumi!$AF$49), "Vidējs","Liels"))))</f>
        <v>0</v>
      </c>
      <c r="AG534" s="9">
        <f>IF(AF534="Mikro",Pieņēmumi!$AF$31*AD534*0.5,
IF(AF534="Mazs",Pieņēmumi!$AF$31*AD534,
IF(AF534="Vidējs",Pieņēmumi!$AF$32*AD534,
IF(AF534="Liels",Pieņēmumi!$AF$34*AD534,
0))))</f>
        <v>0</v>
      </c>
      <c r="AH534" s="9">
        <f>IF(AF534="Mikro",Pieņēmumi!$AF$31*AD534*0.5,0)</f>
        <v>0</v>
      </c>
      <c r="AI534">
        <v>0</v>
      </c>
      <c r="AJ534">
        <v>0</v>
      </c>
      <c r="AK534" s="2">
        <v>0</v>
      </c>
      <c r="AL534" s="6">
        <f>ROUNDUP(IF($A534=1,AI534/Pieņēmumi!$AR$39,IF($A534=2,AI534/Pieņēmumi!$AR$40,IF($A534=3,AI534/Pieņēmumi!$AR$41,AI534/Pieņēmumi!$AR$42))),$AL$10)</f>
        <v>0</v>
      </c>
      <c r="AM534" s="6">
        <f t="shared" si="400"/>
        <v>0</v>
      </c>
      <c r="AN534" s="6">
        <f>IF(AND(AM534&gt;=0,AM534&lt;Pieņēmumi!$AR$46),0,
IF(AND(AM534&gt;= Pieņēmumi!$AR$46,AM534&lt;Pieņēmumi!$AR$47), "Mikro",
IF(AND(AM534&gt;=Pieņēmumi!$AR$47,AM534&lt;Pieņēmumi!$AR$48), "Mazs",
IF(AND(AM534&gt;=Pieņēmumi!$AR$48,AM534&lt;Pieņēmumi!$AR$49), "Vidējs","Liels"))))</f>
        <v>0</v>
      </c>
      <c r="AO534" s="9">
        <f>IF(AN534="Mikro",Pieņēmumi!$AR$31*AL534*0.5,
IF(AN534="Mazs",Pieņēmumi!$AR$31*AL534,
IF(AN534="Vidējs",Pieņēmumi!$AR$32*AL534,
IF(AN534="Liels",Pieņēmumi!$AR$34*AL534,
0))))</f>
        <v>0</v>
      </c>
      <c r="AP534" s="9">
        <f>IF(AN534="Mikro",Pieņēmumi!$AR$31*AL534*0.5,0)</f>
        <v>0</v>
      </c>
      <c r="AQ534">
        <v>0</v>
      </c>
      <c r="AR534">
        <v>0</v>
      </c>
      <c r="AS534" s="2">
        <v>0</v>
      </c>
      <c r="AT534" s="6">
        <f>ROUNDUP(IF($A534=1,AQ534/Pieņēmumi!$BC$39,IF($A534=2,AQ534/Pieņēmumi!$BC$40,IF($A534=3,AQ534/Pieņēmumi!$BC$41,AQ534/Pieņēmumi!$BC$42))),$AT$10)</f>
        <v>0</v>
      </c>
      <c r="AU534" s="6">
        <f t="shared" si="401"/>
        <v>0</v>
      </c>
      <c r="AV534" s="6">
        <f>IF(AND(AU534&gt;=0,AU534&lt;Pieņēmumi!$BC$46),0,
IF(AND(AU534&gt;= Pieņēmumi!$BC$46,AU534&lt;Pieņēmumi!$BC$47), "Mikro",
IF(AND(AU534&gt;=Pieņēmumi!$BC$47,AU534&lt;Pieņēmumi!$BC$48), "Mazs",
IF(AND(AU534&gt;=Pieņēmumi!$BC$48,AU534&lt;Pieņēmumi!$BC$49), "Vidējs","Liels"))))</f>
        <v>0</v>
      </c>
      <c r="AW534" s="9">
        <f>IF(AV534="Mikro",Pieņēmumi!$BC$31*AT534*0.5,
IF(AV534="Mazs",Pieņēmumi!$BC$31*AT534,
IF(AV534="Vidējs",Pieņēmumi!$BC$32*AT534,
IF(AV534="Liels",Pieņēmumi!$BC$34*AT534,
0))))</f>
        <v>0</v>
      </c>
      <c r="AX534" s="9">
        <f>IF(AV534="Mikro",Pieņēmumi!$BC$31*AT534*0.5,0)</f>
        <v>0</v>
      </c>
      <c r="AY534">
        <v>90</v>
      </c>
      <c r="AZ534">
        <v>3</v>
      </c>
      <c r="BA534" s="2">
        <f t="shared" si="393"/>
        <v>30</v>
      </c>
      <c r="BB534" s="6">
        <f>ROUNDUP(IF($A534=1,AY534/Pieņēmumi!$BN$39,IF($A534=2,AY534/Pieņēmumi!$BN$40,IF($A534=3,AY534/Pieņēmumi!$BN$41,AY534/Pieņēmumi!$BN$42))),$BB$10)</f>
        <v>4</v>
      </c>
      <c r="BC534" s="6">
        <f t="shared" si="402"/>
        <v>22.5</v>
      </c>
      <c r="BD534" s="6" t="str">
        <f>IF(AND(BC534&gt;=0,BC534&lt;Pieņēmumi!$BN$46),0,
IF(AND(BC534&gt;= Pieņēmumi!$BN$46,BC534&lt;Pieņēmumi!$BN$47), "Mikro",
IF(AND(BC534&gt;=Pieņēmumi!$BN$47,BC534&lt;Pieņēmumi!$BN$48), "Mazs",
IF(AND(BC534&gt;=Pieņēmumi!$BN$48,BC534&lt;Pieņēmumi!$BN$49), "Vidējs","Liels"))))</f>
        <v>Liels</v>
      </c>
      <c r="BE534" s="9">
        <f>IF(BD534="Mikro",Pieņēmumi!$BN$31*BB534*0.5,
IF(BD534="Mazs",Pieņēmumi!$BN$31*BB534,
IF(BD534="Vidējs",Pieņēmumi!$BN$32*BB534,
IF(BD534="Liels",Pieņēmumi!$BN$34*BB534,
0))))</f>
        <v>6.3492063492063489</v>
      </c>
      <c r="BF534" s="9">
        <f>IF(BD534="Mikro",Pieņēmumi!$BN$31*BB534*0.5,0)</f>
        <v>0</v>
      </c>
      <c r="BG534">
        <v>120</v>
      </c>
      <c r="BH534">
        <v>4</v>
      </c>
      <c r="BI534" s="2">
        <f t="shared" si="394"/>
        <v>30</v>
      </c>
      <c r="BJ534" s="6">
        <f>ROUNDUP(IF($A534=1,BG534/Pieņēmumi!$BY$39,IF($A534=2,BG534/Pieņēmumi!$BY$40,IF($A534=3,BG534/Pieņēmumi!$BY$41,BG534/Pieņēmumi!$BY$42))),$BJ$10)</f>
        <v>5</v>
      </c>
      <c r="BK534" s="6">
        <f t="shared" si="403"/>
        <v>24</v>
      </c>
      <c r="BL534" s="6" t="str">
        <f>IF(AND(BK534&gt;=0,BK534&lt;Pieņēmumi!$BY$46),0,
IF(AND(BK534&gt;= Pieņēmumi!$BY$46,BK534&lt;Pieņēmumi!$BY$47), "Mikro",
IF(AND(BK534&gt;=Pieņēmumi!$BY$47,BK534&lt;Pieņēmumi!$BY$48), "Mazs",
IF(AND(BK534&gt;=Pieņēmumi!$BY$48,BK534&lt;Pieņēmumi!$BY$49), "Vidējs","Liels"))))</f>
        <v>Liels</v>
      </c>
      <c r="BM534" s="9">
        <f>IF(BL534="Mikro",Pieņēmumi!$BY$31*BJ534*0.5,
IF(BL534="Mazs",Pieņēmumi!$BY$31*BJ534,
IF(BL534="Vidējs",Pieņēmumi!$BY$32*BJ534,
IF(BL534="Liels",Pieņēmumi!$BY$34*BJ534,
0))))</f>
        <v>8.2972582972582956</v>
      </c>
      <c r="BN534" s="9">
        <f>IF(BL534="Mikro",Pieņēmumi!$BY$31*BJ534*0.5,0)</f>
        <v>0</v>
      </c>
      <c r="BO534">
        <v>89</v>
      </c>
      <c r="BP534">
        <v>3</v>
      </c>
      <c r="BQ534" s="2">
        <f t="shared" si="395"/>
        <v>29.666666666666668</v>
      </c>
      <c r="BR534" s="6">
        <f>ROUNDUP(IF($A534=1,BO534/Pieņēmumi!$CJ$39,IF($A534=2,BO534/Pieņēmumi!$CJ$40,IF($A534=3,BO534/Pieņēmumi!$CJ$41,BO534/Pieņēmumi!$CJ$42))),$BR$10)</f>
        <v>4</v>
      </c>
      <c r="BS534" s="6">
        <f t="shared" si="404"/>
        <v>22.25</v>
      </c>
      <c r="BT534" s="6" t="str">
        <f>IF(AND(BS534&gt;=0,BS534&lt;Pieņēmumi!$CJ$46),0,
IF(AND(BS534&gt;= Pieņēmumi!$CJ$46,BS534&lt;Pieņēmumi!$CJ$47), "Mikro",
IF(AND(BS534&gt;=Pieņēmumi!$CJ$47,BS534&lt;Pieņēmumi!$CJ$48), "Mazs",
IF(AND(BS534&gt;=Pieņēmumi!$CJ$48,BS534&lt;Pieņēmumi!$CJ$49), "Vidējs","Liels"))))</f>
        <v>Liels</v>
      </c>
      <c r="BU534" s="9">
        <f>IF(BT534="Mikro",Pieņēmumi!$CJ$31*BR534*0.5,
IF(BT534="Mazs",Pieņēmumi!$CJ$31*BR534,
IF(BT534="Vidējs",Pieņēmumi!$CJ$32*BR534,
IF(BT534="Liels",Pieņēmumi!$CJ$34*BR534,
0))))</f>
        <v>6.7821067821067818</v>
      </c>
      <c r="BV534" s="9">
        <f>IF(BT534="Mikro",Pieņēmumi!$CJ$31*BR534*0.5,0)</f>
        <v>0</v>
      </c>
      <c r="BW534">
        <v>179</v>
      </c>
      <c r="BX534">
        <v>6</v>
      </c>
      <c r="BY534" s="2">
        <f>BW534/BX534</f>
        <v>29.833333333333332</v>
      </c>
      <c r="BZ534" s="6">
        <f>ROUNDUP(IF($A534=1,BW534/Pieņēmumi!$CU$42,IF($A534=2,BW534/Pieņēmumi!$CU$43,IF($A534=3,BW534/Pieņēmumi!$CU$44,BW534/Pieņēmumi!$CU$45))),$CH$10)</f>
        <v>8</v>
      </c>
      <c r="CA534" s="6">
        <f t="shared" si="405"/>
        <v>22.375</v>
      </c>
      <c r="CB534" s="6" t="str">
        <f>IF(AND(CA534&gt;=0,CA534&lt;Pieņēmumi!$CU$49),0,
IF(AND(CA534&gt;=Pieņēmumi!$CU$49,CA534&lt;Pieņēmumi!$CU$50),"Mazs",
IF(AND(CA534&gt;=Pieņēmumi!$CU$50,CA534&lt;Pieņēmumi!$CU$51),"Vidējs","Liels")))</f>
        <v>Liels</v>
      </c>
      <c r="CC534" s="9">
        <f>IF(CB534="Mazs",Pieņēmumi!$CU$34*BZ534,IF(CB534="Vidējs",Pieņēmumi!$CU$35*BZ534,IF(CB534="Liels",Pieņēmumi!$CU$37*BZ534,0)))</f>
        <v>14.14141414141414</v>
      </c>
      <c r="CD534" s="9">
        <f>IF(CB534="Mazs",(Pieņēmumi!$CU$35-Pieņēmumi!$CU$34)*BZ534,0)</f>
        <v>0</v>
      </c>
      <c r="CE534">
        <v>176</v>
      </c>
      <c r="CF534">
        <v>6</v>
      </c>
      <c r="CG534" s="2">
        <f>CE534/CF534</f>
        <v>29.333333333333332</v>
      </c>
      <c r="CH534" s="6">
        <f>ROUNDUP(IF($A534=1,CE534/Pieņēmumi!$DE$42,IF($A534=2,CE534/Pieņēmumi!$DE$43,IF($A534=3,CE534/Pieņēmumi!$DE$44,CE534/Pieņēmumi!$DE$45))),$CH$10)</f>
        <v>8</v>
      </c>
      <c r="CI534" s="6">
        <f t="shared" si="406"/>
        <v>22</v>
      </c>
      <c r="CJ534" s="6" t="str">
        <f>IF(AND(CI534&gt;=0,CI534&lt;Pieņēmumi!$DE$49),0,
IF(AND(CI534&gt;=Pieņēmumi!$DE$49,CI534&lt;Pieņēmumi!$DE$50),"Mazs",
IF(AND(CI534&gt;=Pieņēmumi!$DE$50,CI534&lt;Pieņēmumi!$DE$51),"Vidējs","Liels")))</f>
        <v>Liels</v>
      </c>
      <c r="CK534" s="9">
        <f>IF(CJ534="Mazs",Pieņēmumi!$DE$34*CH534,IF(CJ534="Vidējs",Pieņēmumi!$DE$35*CH534,IF(CJ534="Liels",Pieņēmumi!$DE$37*CH534,0)))</f>
        <v>14.14141414141414</v>
      </c>
      <c r="CL534" s="9">
        <f>IF(CJ534="Mazs",(Pieņēmumi!$DE$35-Pieņēmumi!$DE$34)*CH534,0)</f>
        <v>0</v>
      </c>
      <c r="CM534">
        <v>154</v>
      </c>
      <c r="CN534">
        <v>6</v>
      </c>
      <c r="CO534" s="2">
        <f>CM534/CN534</f>
        <v>25.666666666666668</v>
      </c>
      <c r="CP534" s="6">
        <f>ROUNDUP(IF($A534=1,CM534/Pieņēmumi!$DO$42,IF($A534=2,CM534/Pieņēmumi!$DO$43,IF($A534=3,CM534/Pieņēmumi!$DO$44,CM534/Pieņēmumi!$DO$45))),$CP$10)</f>
        <v>7</v>
      </c>
      <c r="CQ534" s="6">
        <f t="shared" si="407"/>
        <v>22</v>
      </c>
      <c r="CR534" s="6" t="str">
        <f>IF(AND(CQ534&gt;=0,CQ534&lt;Pieņēmumi!$DO$49),0,
IF(AND(CQ534&gt;=Pieņēmumi!$DO$49,CQ534&lt;Pieņēmumi!$DO$50),"Mazs",
IF(AND(CQ534&gt;=Pieņēmumi!$DO$50,CQ534&lt;Pieņēmumi!$DO$51),"Vidējs","Liels")))</f>
        <v>Liels</v>
      </c>
      <c r="CS534" s="9">
        <f>IF(CR534="Mazs",Pieņēmumi!$DO$34*CP534,IF(CR534="Vidējs",Pieņēmumi!$DO$35*CP534,IF(CR534="Liels",Pieņēmumi!$DO$37*CP534,0)))</f>
        <v>12.373737373737372</v>
      </c>
      <c r="CT534" s="9">
        <f>IF(CR534="Mazs",(Pieņēmumi!$DO$35-Pieņēmumi!$DO$34)*CP534,0)</f>
        <v>0</v>
      </c>
      <c r="CU534" s="6">
        <f t="shared" si="408"/>
        <v>808</v>
      </c>
      <c r="CV534" s="6">
        <f t="shared" si="409"/>
        <v>28</v>
      </c>
      <c r="CW534" s="2">
        <f t="shared" si="410"/>
        <v>28.857142857142858</v>
      </c>
      <c r="CX534" t="str">
        <f t="shared" si="411"/>
        <v>Lielā</v>
      </c>
    </row>
    <row r="535" spans="1:102" x14ac:dyDescent="0.25">
      <c r="A535" s="5">
        <v>1</v>
      </c>
      <c r="B535" s="23">
        <v>9.4169453471913522E-2</v>
      </c>
      <c r="C535">
        <v>17</v>
      </c>
      <c r="D535">
        <v>1</v>
      </c>
      <c r="E535" s="2">
        <f>C535/D535</f>
        <v>17</v>
      </c>
      <c r="F535" s="6">
        <f>ROUNDUP(IF($A535=1,C535/Pieņēmumi!$B$39,IF($A535=2,C535/Pieņēmumi!$B$40,IF($A535=3,C535/Pieņēmumi!$B$41,C535/Pieņēmumi!$B$42))),$F$10)</f>
        <v>1</v>
      </c>
      <c r="G535" s="6">
        <f t="shared" si="396"/>
        <v>17</v>
      </c>
      <c r="H535" s="6" t="str">
        <f>IF(AND(G535&gt;=0,G535&lt;Pieņēmumi!$B$46),0,
IF(AND(G535&gt;= Pieņēmumi!$B$46,G535&lt;Pieņēmumi!$B$47), "Mikro",
IF(AND(G535&gt;=Pieņēmumi!$B$47,G535&lt;Pieņēmumi!$B$48), "Mazs",
IF(AND(G535&gt;=Pieņēmumi!$B$48,G535&lt;Pieņēmumi!$B$49), "Vidējs","Liels"))))</f>
        <v>Vidējs</v>
      </c>
      <c r="I535" s="9">
        <f>IF(H535="Mikro",Pieņēmumi!$B$31*F535*0.5,
IF(H535="Mazs",Pieņēmumi!$B$31*F535,
IF(H535="Vidējs",Pieņēmumi!$B$32*F535,
IF(H535="Liels",Pieņēmumi!$B$34*F535,
0))))</f>
        <v>0.8074935400516795</v>
      </c>
      <c r="J535" s="9">
        <f>IF(H535="Mikro",Pieņēmumi!$B$31*F535*0.5,0)</f>
        <v>0</v>
      </c>
      <c r="K535">
        <v>30</v>
      </c>
      <c r="L535">
        <v>1</v>
      </c>
      <c r="M535" s="2">
        <f>K535/L535</f>
        <v>30</v>
      </c>
      <c r="N535" s="6">
        <f>ROUNDUP(IF($A535=1,K535/Pieņēmumi!$L$39,IF($A535=2,K535/Pieņēmumi!$L$40,IF($A535=3,K535/Pieņēmumi!$L$41,K535/Pieņēmumi!$L$42))),$N$10)</f>
        <v>2</v>
      </c>
      <c r="O535" s="6">
        <f t="shared" si="397"/>
        <v>15</v>
      </c>
      <c r="P535" s="6" t="str">
        <f>IF(AND(O535&gt;=0,O535&lt;Pieņēmumi!$L$46),0,
IF(AND(O535&gt;= Pieņēmumi!$L$46,O535&lt;Pieņēmumi!$L$47), "Mikro",
IF(AND(O535&gt;=Pieņēmumi!$L$47,O535&lt;Pieņēmumi!$L$48), "Mazs",
IF(AND(O535&gt;=Pieņēmumi!$L$48,O535&lt;Pieņēmumi!$L$49), "Vidējs","Liels"))))</f>
        <v>Vidējs</v>
      </c>
      <c r="Q535" s="9">
        <f>IF(P535="Mikro",Pieņēmumi!$L$31*N535*0.5,
IF(P535="Mazs",Pieņēmumi!$L$31*N535,
IF(P535="Vidējs",Pieņēmumi!$L$32*N535,
IF(P535="Liels",Pieņēmumi!$L$34*N535,
0))))</f>
        <v>1.6795865633074938</v>
      </c>
      <c r="R535" s="9">
        <f>IF(P535="Mikro",Pieņēmumi!$L$31*N535*0.5,0)</f>
        <v>0</v>
      </c>
      <c r="S535">
        <v>19</v>
      </c>
      <c r="T535">
        <v>1</v>
      </c>
      <c r="U535" s="2">
        <f>S535/T535</f>
        <v>19</v>
      </c>
      <c r="V535" s="6">
        <f>ROUNDUP(IF($A535=1,S535/Pieņēmumi!$V$39,IF($A535=2,S535/Pieņēmumi!$V$40,IF($A535=3,S535/Pieņēmumi!$V$41,S535/Pieņēmumi!$V$42))),$V$10)</f>
        <v>1</v>
      </c>
      <c r="W535" s="6">
        <f t="shared" si="398"/>
        <v>19</v>
      </c>
      <c r="X535" s="6" t="str">
        <f>IF(AND(W535&gt;=0,W535&lt;Pieņēmumi!$V$46),0,
IF(AND(W535&gt;= Pieņēmumi!$V$46,W535&lt;Pieņēmumi!$V$47), "Mikro",
IF(AND(W535&gt;=Pieņēmumi!$V$47,W535&lt;Pieņēmumi!$V$48), "Mazs",
IF(AND(W535&gt;=Pieņēmumi!$V$48,W535&lt;Pieņēmumi!$V$49), "Vidējs","Liels"))))</f>
        <v>Vidējs</v>
      </c>
      <c r="Y535" s="9">
        <f>IF(X535="Mikro",Pieņēmumi!$V$31*V535*0.5,
IF(X535="Mazs",Pieņēmumi!$V$31*V535,
IF(X535="Vidējs",Pieņēmumi!$V$32*V535,
IF(X535="Liels",Pieņēmumi!$V$34*V535,
0))))</f>
        <v>0.87209302325581406</v>
      </c>
      <c r="Z535" s="9">
        <f>IF(X535="Mikro",Pieņēmumi!$V$31*V535*0.5,0)</f>
        <v>0</v>
      </c>
      <c r="AA535">
        <v>18</v>
      </c>
      <c r="AB535">
        <v>1</v>
      </c>
      <c r="AC535" s="2">
        <f>AA535/AB535</f>
        <v>18</v>
      </c>
      <c r="AD535" s="6">
        <f>ROUNDUP(IF($A535=1,AA535/Pieņēmumi!$AF$39,IF($A535=2,AA535/Pieņēmumi!$AF$40,IF($A535=3,AA535/Pieņēmumi!$AF$41,AA535/Pieņēmumi!$AF$42))),$AD$10)</f>
        <v>1</v>
      </c>
      <c r="AE535" s="6">
        <f t="shared" si="399"/>
        <v>18</v>
      </c>
      <c r="AF535" s="6" t="str">
        <f>IF(AND(AE535&gt;=0,AE535&lt;Pieņēmumi!$AF$46),0,
IF(AND(AE535&gt;= Pieņēmumi!$AF$46,AE535&lt;Pieņēmumi!$AF$47), "Mikro",
IF(AND(AE535&gt;=Pieņēmumi!$AF$47,AE535&lt;Pieņēmumi!$AF$48), "Mazs",
IF(AND(AE535&gt;=Pieņēmumi!$AF$48,AE535&lt;Pieņēmumi!$AF$49), "Vidējs","Liels"))))</f>
        <v>Vidējs</v>
      </c>
      <c r="AG535" s="9">
        <f>IF(AF535="Mikro",Pieņēmumi!$AF$31*AD535*0.5,
IF(AF535="Mazs",Pieņēmumi!$AF$31*AD535,
IF(AF535="Vidējs",Pieņēmumi!$AF$32*AD535,
IF(AF535="Liels",Pieņēmumi!$AF$34*AD535,
0))))</f>
        <v>1.03359173126615</v>
      </c>
      <c r="AH535" s="9">
        <f>IF(AF535="Mikro",Pieņēmumi!$AF$31*AD535*0.5,0)</f>
        <v>0</v>
      </c>
      <c r="AI535">
        <v>0</v>
      </c>
      <c r="AJ535">
        <v>0</v>
      </c>
      <c r="AK535" s="2">
        <v>0</v>
      </c>
      <c r="AL535" s="6">
        <f>ROUNDUP(IF($A535=1,AI535/Pieņēmumi!$AR$39,IF($A535=2,AI535/Pieņēmumi!$AR$40,IF($A535=3,AI535/Pieņēmumi!$AR$41,AI535/Pieņēmumi!$AR$42))),$AL$10)</f>
        <v>0</v>
      </c>
      <c r="AM535" s="6">
        <f t="shared" si="400"/>
        <v>0</v>
      </c>
      <c r="AN535" s="6">
        <f>IF(AND(AM535&gt;=0,AM535&lt;Pieņēmumi!$AR$46),0,
IF(AND(AM535&gt;= Pieņēmumi!$AR$46,AM535&lt;Pieņēmumi!$AR$47), "Mikro",
IF(AND(AM535&gt;=Pieņēmumi!$AR$47,AM535&lt;Pieņēmumi!$AR$48), "Mazs",
IF(AND(AM535&gt;=Pieņēmumi!$AR$48,AM535&lt;Pieņēmumi!$AR$49), "Vidējs","Liels"))))</f>
        <v>0</v>
      </c>
      <c r="AO535" s="9">
        <f>IF(AN535="Mikro",Pieņēmumi!$AR$31*AL535*0.5,
IF(AN535="Mazs",Pieņēmumi!$AR$31*AL535,
IF(AN535="Vidējs",Pieņēmumi!$AR$32*AL535,
IF(AN535="Liels",Pieņēmumi!$AR$34*AL535,
0))))</f>
        <v>0</v>
      </c>
      <c r="AP535" s="9">
        <f>IF(AN535="Mikro",Pieņēmumi!$AR$31*AL535*0.5,0)</f>
        <v>0</v>
      </c>
      <c r="AQ535">
        <v>0</v>
      </c>
      <c r="AR535">
        <v>0</v>
      </c>
      <c r="AS535" s="2">
        <v>0</v>
      </c>
      <c r="AT535" s="6">
        <f>ROUNDUP(IF($A535=1,AQ535/Pieņēmumi!$BC$39,IF($A535=2,AQ535/Pieņēmumi!$BC$40,IF($A535=3,AQ535/Pieņēmumi!$BC$41,AQ535/Pieņēmumi!$BC$42))),$AT$10)</f>
        <v>0</v>
      </c>
      <c r="AU535" s="6">
        <f t="shared" si="401"/>
        <v>0</v>
      </c>
      <c r="AV535" s="6">
        <f>IF(AND(AU535&gt;=0,AU535&lt;Pieņēmumi!$BC$46),0,
IF(AND(AU535&gt;= Pieņēmumi!$BC$46,AU535&lt;Pieņēmumi!$BC$47), "Mikro",
IF(AND(AU535&gt;=Pieņēmumi!$BC$47,AU535&lt;Pieņēmumi!$BC$48), "Mazs",
IF(AND(AU535&gt;=Pieņēmumi!$BC$48,AU535&lt;Pieņēmumi!$BC$49), "Vidējs","Liels"))))</f>
        <v>0</v>
      </c>
      <c r="AW535" s="9">
        <f>IF(AV535="Mikro",Pieņēmumi!$BC$31*AT535*0.5,
IF(AV535="Mazs",Pieņēmumi!$BC$31*AT535,
IF(AV535="Vidējs",Pieņēmumi!$BC$32*AT535,
IF(AV535="Liels",Pieņēmumi!$BC$34*AT535,
0))))</f>
        <v>0</v>
      </c>
      <c r="AX535" s="9">
        <f>IF(AV535="Mikro",Pieņēmumi!$BC$31*AT535*0.5,0)</f>
        <v>0</v>
      </c>
      <c r="AY535">
        <v>0</v>
      </c>
      <c r="AZ535">
        <v>0</v>
      </c>
      <c r="BA535" s="2">
        <v>0</v>
      </c>
      <c r="BB535" s="6">
        <f>ROUNDUP(IF($A535=1,AY535/Pieņēmumi!$BN$39,IF($A535=2,AY535/Pieņēmumi!$BN$40,IF($A535=3,AY535/Pieņēmumi!$BN$41,AY535/Pieņēmumi!$BN$42))),$BB$10)</f>
        <v>0</v>
      </c>
      <c r="BC535" s="6">
        <f t="shared" si="402"/>
        <v>0</v>
      </c>
      <c r="BD535" s="6">
        <f>IF(AND(BC535&gt;=0,BC535&lt;Pieņēmumi!$BN$46),0,
IF(AND(BC535&gt;= Pieņēmumi!$BN$46,BC535&lt;Pieņēmumi!$BN$47), "Mikro",
IF(AND(BC535&gt;=Pieņēmumi!$BN$47,BC535&lt;Pieņēmumi!$BN$48), "Mazs",
IF(AND(BC535&gt;=Pieņēmumi!$BN$48,BC535&lt;Pieņēmumi!$BN$49), "Vidējs","Liels"))))</f>
        <v>0</v>
      </c>
      <c r="BE535" s="9">
        <f>IF(BD535="Mikro",Pieņēmumi!$BN$31*BB535*0.5,
IF(BD535="Mazs",Pieņēmumi!$BN$31*BB535,
IF(BD535="Vidējs",Pieņēmumi!$BN$32*BB535,
IF(BD535="Liels",Pieņēmumi!$BN$34*BB535,
0))))</f>
        <v>0</v>
      </c>
      <c r="BF535" s="9">
        <f>IF(BD535="Mikro",Pieņēmumi!$BN$31*BB535*0.5,0)</f>
        <v>0</v>
      </c>
      <c r="BG535">
        <v>0</v>
      </c>
      <c r="BH535">
        <v>0</v>
      </c>
      <c r="BI535" s="2">
        <v>0</v>
      </c>
      <c r="BJ535" s="6">
        <f>ROUNDUP(IF($A535=1,BG535/Pieņēmumi!$BY$39,IF($A535=2,BG535/Pieņēmumi!$BY$40,IF($A535=3,BG535/Pieņēmumi!$BY$41,BG535/Pieņēmumi!$BY$42))),$BJ$10)</f>
        <v>0</v>
      </c>
      <c r="BK535" s="6">
        <f t="shared" si="403"/>
        <v>0</v>
      </c>
      <c r="BL535" s="6">
        <f>IF(AND(BK535&gt;=0,BK535&lt;Pieņēmumi!$BY$46),0,
IF(AND(BK535&gt;= Pieņēmumi!$BY$46,BK535&lt;Pieņēmumi!$BY$47), "Mikro",
IF(AND(BK535&gt;=Pieņēmumi!$BY$47,BK535&lt;Pieņēmumi!$BY$48), "Mazs",
IF(AND(BK535&gt;=Pieņēmumi!$BY$48,BK535&lt;Pieņēmumi!$BY$49), "Vidējs","Liels"))))</f>
        <v>0</v>
      </c>
      <c r="BM535" s="9">
        <f>IF(BL535="Mikro",Pieņēmumi!$BY$31*BJ535*0.5,
IF(BL535="Mazs",Pieņēmumi!$BY$31*BJ535,
IF(BL535="Vidējs",Pieņēmumi!$BY$32*BJ535,
IF(BL535="Liels",Pieņēmumi!$BY$34*BJ535,
0))))</f>
        <v>0</v>
      </c>
      <c r="BN535" s="9">
        <f>IF(BL535="Mikro",Pieņēmumi!$BY$31*BJ535*0.5,0)</f>
        <v>0</v>
      </c>
      <c r="BO535">
        <v>0</v>
      </c>
      <c r="BP535">
        <v>0</v>
      </c>
      <c r="BQ535" s="2">
        <v>0</v>
      </c>
      <c r="BR535" s="6">
        <f>ROUNDUP(IF($A535=1,BO535/Pieņēmumi!$CJ$39,IF($A535=2,BO535/Pieņēmumi!$CJ$40,IF($A535=3,BO535/Pieņēmumi!$CJ$41,BO535/Pieņēmumi!$CJ$42))),$BR$10)</f>
        <v>0</v>
      </c>
      <c r="BS535" s="6">
        <f t="shared" si="404"/>
        <v>0</v>
      </c>
      <c r="BT535" s="6">
        <f>IF(AND(BS535&gt;=0,BS535&lt;Pieņēmumi!$CJ$46),0,
IF(AND(BS535&gt;= Pieņēmumi!$CJ$46,BS535&lt;Pieņēmumi!$CJ$47), "Mikro",
IF(AND(BS535&gt;=Pieņēmumi!$CJ$47,BS535&lt;Pieņēmumi!$CJ$48), "Mazs",
IF(AND(BS535&gt;=Pieņēmumi!$CJ$48,BS535&lt;Pieņēmumi!$CJ$49), "Vidējs","Liels"))))</f>
        <v>0</v>
      </c>
      <c r="BU535" s="9">
        <f>IF(BT535="Mikro",Pieņēmumi!$CJ$31*BR535*0.5,
IF(BT535="Mazs",Pieņēmumi!$CJ$31*BR535,
IF(BT535="Vidējs",Pieņēmumi!$CJ$32*BR535,
IF(BT535="Liels",Pieņēmumi!$CJ$34*BR535,
0))))</f>
        <v>0</v>
      </c>
      <c r="BV535" s="9">
        <f>IF(BT535="Mikro",Pieņēmumi!$CJ$31*BR535*0.5,0)</f>
        <v>0</v>
      </c>
      <c r="BW535">
        <v>0</v>
      </c>
      <c r="BX535">
        <v>0</v>
      </c>
      <c r="BY535" s="2">
        <v>0</v>
      </c>
      <c r="BZ535" s="6">
        <f>ROUNDUP(IF($A535=1,BW535/Pieņēmumi!$CU$42,IF($A535=2,BW535/Pieņēmumi!$CU$43,IF($A535=3,BW535/Pieņēmumi!$CU$44,BW535/Pieņēmumi!$CU$45))),$CH$10)</f>
        <v>0</v>
      </c>
      <c r="CA535" s="6">
        <f t="shared" si="405"/>
        <v>0</v>
      </c>
      <c r="CB535" s="6">
        <f>IF(AND(CA535&gt;=0,CA535&lt;Pieņēmumi!$CU$49),0,
IF(AND(CA535&gt;=Pieņēmumi!$CU$49,CA535&lt;Pieņēmumi!$CU$50),"Mazs",
IF(AND(CA535&gt;=Pieņēmumi!$CU$50,CA535&lt;Pieņēmumi!$CU$51),"Vidējs","Liels")))</f>
        <v>0</v>
      </c>
      <c r="CC535" s="9">
        <f>IF(CB535="Mazs",Pieņēmumi!$CU$34*BZ535,IF(CB535="Vidējs",Pieņēmumi!$CU$35*BZ535,IF(CB535="Liels",Pieņēmumi!$CU$37*BZ535,0)))</f>
        <v>0</v>
      </c>
      <c r="CD535" s="9">
        <f>IF(CB535="Mazs",(Pieņēmumi!$CU$35-Pieņēmumi!$CU$34)*BZ535,0)</f>
        <v>0</v>
      </c>
      <c r="CE535">
        <v>0</v>
      </c>
      <c r="CF535">
        <v>0</v>
      </c>
      <c r="CG535" s="2">
        <v>0</v>
      </c>
      <c r="CH535" s="6">
        <f>ROUNDUP(IF($A535=1,CE535/Pieņēmumi!$DE$42,IF($A535=2,CE535/Pieņēmumi!$DE$43,IF($A535=3,CE535/Pieņēmumi!$DE$44,CE535/Pieņēmumi!$DE$45))),$CH$10)</f>
        <v>0</v>
      </c>
      <c r="CI535" s="6">
        <f t="shared" si="406"/>
        <v>0</v>
      </c>
      <c r="CJ535" s="6">
        <f>IF(AND(CI535&gt;=0,CI535&lt;Pieņēmumi!$DE$49),0,
IF(AND(CI535&gt;=Pieņēmumi!$DE$49,CI535&lt;Pieņēmumi!$DE$50),"Mazs",
IF(AND(CI535&gt;=Pieņēmumi!$DE$50,CI535&lt;Pieņēmumi!$DE$51),"Vidējs","Liels")))</f>
        <v>0</v>
      </c>
      <c r="CK535" s="9">
        <f>IF(CJ535="Mazs",Pieņēmumi!$DE$34*CH535,IF(CJ535="Vidējs",Pieņēmumi!$DE$35*CH535,IF(CJ535="Liels",Pieņēmumi!$DE$37*CH535,0)))</f>
        <v>0</v>
      </c>
      <c r="CL535" s="9">
        <f>IF(CJ535="Mazs",(Pieņēmumi!$DE$35-Pieņēmumi!$DE$34)*CH535,0)</f>
        <v>0</v>
      </c>
      <c r="CM535">
        <v>0</v>
      </c>
      <c r="CN535">
        <v>0</v>
      </c>
      <c r="CO535" s="2">
        <v>0</v>
      </c>
      <c r="CP535" s="6">
        <f>ROUNDUP(IF($A535=1,CM535/Pieņēmumi!$DO$42,IF($A535=2,CM535/Pieņēmumi!$DO$43,IF($A535=3,CM535/Pieņēmumi!$DO$44,CM535/Pieņēmumi!$DO$45))),$CP$10)</f>
        <v>0</v>
      </c>
      <c r="CQ535" s="6">
        <f t="shared" si="407"/>
        <v>0</v>
      </c>
      <c r="CR535" s="6">
        <f>IF(AND(CQ535&gt;=0,CQ535&lt;Pieņēmumi!$DO$49),0,
IF(AND(CQ535&gt;=Pieņēmumi!$DO$49,CQ535&lt;Pieņēmumi!$DO$50),"Mazs",
IF(AND(CQ535&gt;=Pieņēmumi!$DO$50,CQ535&lt;Pieņēmumi!$DO$51),"Vidējs","Liels")))</f>
        <v>0</v>
      </c>
      <c r="CS535" s="9">
        <f>IF(CR535="Mazs",Pieņēmumi!$DO$34*CP535,IF(CR535="Vidējs",Pieņēmumi!$DO$35*CP535,IF(CR535="Liels",Pieņēmumi!$DO$37*CP535,0)))</f>
        <v>0</v>
      </c>
      <c r="CT535" s="9">
        <f>IF(CR535="Mazs",(Pieņēmumi!$DO$35-Pieņēmumi!$DO$34)*CP535,0)</f>
        <v>0</v>
      </c>
      <c r="CU535" s="6">
        <f t="shared" si="408"/>
        <v>84</v>
      </c>
      <c r="CV535" s="6">
        <f t="shared" si="409"/>
        <v>4</v>
      </c>
      <c r="CW535" s="2">
        <f t="shared" si="410"/>
        <v>21</v>
      </c>
      <c r="CX535" t="str">
        <f t="shared" si="411"/>
        <v>Mazā</v>
      </c>
    </row>
    <row r="536" spans="1:102" x14ac:dyDescent="0.25">
      <c r="A536" s="5">
        <v>3</v>
      </c>
      <c r="B536" s="23">
        <v>9.3731119687576081E-2</v>
      </c>
      <c r="C536">
        <v>14</v>
      </c>
      <c r="D536">
        <v>1</v>
      </c>
      <c r="E536" s="2">
        <f>C536/D536</f>
        <v>14</v>
      </c>
      <c r="F536" s="6">
        <f>ROUNDUP(IF($A536=1,C536/Pieņēmumi!$B$39,IF($A536=2,C536/Pieņēmumi!$B$40,IF($A536=3,C536/Pieņēmumi!$B$41,C536/Pieņēmumi!$B$42))),$F$10)</f>
        <v>1</v>
      </c>
      <c r="G536" s="6">
        <f t="shared" si="396"/>
        <v>14</v>
      </c>
      <c r="H536" s="6" t="str">
        <f>IF(AND(G536&gt;=0,G536&lt;Pieņēmumi!$B$46),0,
IF(AND(G536&gt;= Pieņēmumi!$B$46,G536&lt;Pieņēmumi!$B$47), "Mikro",
IF(AND(G536&gt;=Pieņēmumi!$B$47,G536&lt;Pieņēmumi!$B$48), "Mazs",
IF(AND(G536&gt;=Pieņēmumi!$B$48,G536&lt;Pieņēmumi!$B$49), "Vidējs","Liels"))))</f>
        <v>Vidējs</v>
      </c>
      <c r="I536" s="9">
        <f>IF(H536="Mikro",Pieņēmumi!$B$31*F536*0.5,
IF(H536="Mazs",Pieņēmumi!$B$31*F536,
IF(H536="Vidējs",Pieņēmumi!$B$32*F536,
IF(H536="Liels",Pieņēmumi!$B$34*F536,
0))))</f>
        <v>0.8074935400516795</v>
      </c>
      <c r="J536" s="9">
        <f>IF(H536="Mikro",Pieņēmumi!$B$31*F536*0.5,0)</f>
        <v>0</v>
      </c>
      <c r="K536">
        <v>12</v>
      </c>
      <c r="L536">
        <v>1</v>
      </c>
      <c r="M536" s="2">
        <f>K536/L536</f>
        <v>12</v>
      </c>
      <c r="N536" s="6">
        <f>ROUNDUP(IF($A536=1,K536/Pieņēmumi!$L$39,IF($A536=2,K536/Pieņēmumi!$L$40,IF($A536=3,K536/Pieņēmumi!$L$41,K536/Pieņēmumi!$L$42))),$N$10)</f>
        <v>1</v>
      </c>
      <c r="O536" s="6">
        <f t="shared" si="397"/>
        <v>12</v>
      </c>
      <c r="P536" s="6" t="str">
        <f>IF(AND(O536&gt;=0,O536&lt;Pieņēmumi!$L$46),0,
IF(AND(O536&gt;= Pieņēmumi!$L$46,O536&lt;Pieņēmumi!$L$47), "Mikro",
IF(AND(O536&gt;=Pieņēmumi!$L$47,O536&lt;Pieņēmumi!$L$48), "Mazs",
IF(AND(O536&gt;=Pieņēmumi!$L$48,O536&lt;Pieņēmumi!$L$49), "Vidējs","Liels"))))</f>
        <v>Vidējs</v>
      </c>
      <c r="Q536" s="9">
        <f>IF(P536="Mikro",Pieņēmumi!$L$31*N536*0.5,
IF(P536="Mazs",Pieņēmumi!$L$31*N536,
IF(P536="Vidējs",Pieņēmumi!$L$32*N536,
IF(P536="Liels",Pieņēmumi!$L$34*N536,
0))))</f>
        <v>0.83979328165374689</v>
      </c>
      <c r="R536" s="9">
        <f>IF(P536="Mikro",Pieņēmumi!$L$31*N536*0.5,0)</f>
        <v>0</v>
      </c>
      <c r="S536">
        <v>14</v>
      </c>
      <c r="T536">
        <v>1</v>
      </c>
      <c r="U536" s="2">
        <f>S536/T536</f>
        <v>14</v>
      </c>
      <c r="V536" s="6">
        <f>ROUNDUP(IF($A536=1,S536/Pieņēmumi!$V$39,IF($A536=2,S536/Pieņēmumi!$V$40,IF($A536=3,S536/Pieņēmumi!$V$41,S536/Pieņēmumi!$V$42))),$V$10)</f>
        <v>1</v>
      </c>
      <c r="W536" s="6">
        <f t="shared" si="398"/>
        <v>14</v>
      </c>
      <c r="X536" s="6" t="str">
        <f>IF(AND(W536&gt;=0,W536&lt;Pieņēmumi!$V$46),0,
IF(AND(W536&gt;= Pieņēmumi!$V$46,W536&lt;Pieņēmumi!$V$47), "Mikro",
IF(AND(W536&gt;=Pieņēmumi!$V$47,W536&lt;Pieņēmumi!$V$48), "Mazs",
IF(AND(W536&gt;=Pieņēmumi!$V$48,W536&lt;Pieņēmumi!$V$49), "Vidējs","Liels"))))</f>
        <v>Vidējs</v>
      </c>
      <c r="Y536" s="9">
        <f>IF(X536="Mikro",Pieņēmumi!$V$31*V536*0.5,
IF(X536="Mazs",Pieņēmumi!$V$31*V536,
IF(X536="Vidējs",Pieņēmumi!$V$32*V536,
IF(X536="Liels",Pieņēmumi!$V$34*V536,
0))))</f>
        <v>0.87209302325581406</v>
      </c>
      <c r="Z536" s="9">
        <f>IF(X536="Mikro",Pieņēmumi!$V$31*V536*0.5,0)</f>
        <v>0</v>
      </c>
      <c r="AA536">
        <v>13</v>
      </c>
      <c r="AB536">
        <v>1</v>
      </c>
      <c r="AC536" s="2">
        <f>AA536/AB536</f>
        <v>13</v>
      </c>
      <c r="AD536" s="6">
        <f>ROUNDUP(IF($A536=1,AA536/Pieņēmumi!$AF$39,IF($A536=2,AA536/Pieņēmumi!$AF$40,IF($A536=3,AA536/Pieņēmumi!$AF$41,AA536/Pieņēmumi!$AF$42))),$AD$10)</f>
        <v>1</v>
      </c>
      <c r="AE536" s="6">
        <f t="shared" si="399"/>
        <v>13</v>
      </c>
      <c r="AF536" s="6" t="str">
        <f>IF(AND(AE536&gt;=0,AE536&lt;Pieņēmumi!$AF$46),0,
IF(AND(AE536&gt;= Pieņēmumi!$AF$46,AE536&lt;Pieņēmumi!$AF$47), "Mikro",
IF(AND(AE536&gt;=Pieņēmumi!$AF$47,AE536&lt;Pieņēmumi!$AF$48), "Mazs",
IF(AND(AE536&gt;=Pieņēmumi!$AF$48,AE536&lt;Pieņēmumi!$AF$49), "Vidējs","Liels"))))</f>
        <v>Vidējs</v>
      </c>
      <c r="AG536" s="9">
        <f>IF(AF536="Mikro",Pieņēmumi!$AF$31*AD536*0.5,
IF(AF536="Mazs",Pieņēmumi!$AF$31*AD536,
IF(AF536="Vidējs",Pieņēmumi!$AF$32*AD536,
IF(AF536="Liels",Pieņēmumi!$AF$34*AD536,
0))))</f>
        <v>1.03359173126615</v>
      </c>
      <c r="AH536" s="9">
        <f>IF(AF536="Mikro",Pieņēmumi!$AF$31*AD536*0.5,0)</f>
        <v>0</v>
      </c>
      <c r="AI536">
        <v>13</v>
      </c>
      <c r="AJ536">
        <v>1</v>
      </c>
      <c r="AK536" s="2">
        <f>AI536/AJ536</f>
        <v>13</v>
      </c>
      <c r="AL536" s="6">
        <f>ROUNDUP(IF($A536=1,AI536/Pieņēmumi!$AR$39,IF($A536=2,AI536/Pieņēmumi!$AR$40,IF($A536=3,AI536/Pieņēmumi!$AR$41,AI536/Pieņēmumi!$AR$42))),$AL$10)</f>
        <v>1</v>
      </c>
      <c r="AM536" s="6">
        <f t="shared" si="400"/>
        <v>13</v>
      </c>
      <c r="AN536" s="6" t="str">
        <f>IF(AND(AM536&gt;=0,AM536&lt;Pieņēmumi!$AR$46),0,
IF(AND(AM536&gt;= Pieņēmumi!$AR$46,AM536&lt;Pieņēmumi!$AR$47), "Mikro",
IF(AND(AM536&gt;=Pieņēmumi!$AR$47,AM536&lt;Pieņēmumi!$AR$48), "Mazs",
IF(AND(AM536&gt;=Pieņēmumi!$AR$48,AM536&lt;Pieņēmumi!$AR$49), "Vidējs","Liels"))))</f>
        <v>Vidējs</v>
      </c>
      <c r="AO536" s="9">
        <f>IF(AN536="Mikro",Pieņēmumi!$AR$31*AL536*0.5,
IF(AN536="Mazs",Pieņēmumi!$AR$31*AL536,
IF(AN536="Vidējs",Pieņēmumi!$AR$32*AL536,
IF(AN536="Liels",Pieņēmumi!$AR$34*AL536,
0))))</f>
        <v>1.0981912144702843</v>
      </c>
      <c r="AP536" s="9">
        <f>IF(AN536="Mikro",Pieņēmumi!$AR$31*AL536*0.5,0)</f>
        <v>0</v>
      </c>
      <c r="AQ536">
        <v>4</v>
      </c>
      <c r="AR536">
        <v>1</v>
      </c>
      <c r="AS536" s="2">
        <f>AQ536/AR536</f>
        <v>4</v>
      </c>
      <c r="AT536" s="6">
        <f>ROUNDUP(IF($A536=1,AQ536/Pieņēmumi!$BC$39,IF($A536=2,AQ536/Pieņēmumi!$BC$40,IF($A536=3,AQ536/Pieņēmumi!$BC$41,AQ536/Pieņēmumi!$BC$42))),$AT$10)</f>
        <v>1</v>
      </c>
      <c r="AU536" s="6">
        <f t="shared" si="401"/>
        <v>4</v>
      </c>
      <c r="AV536" s="6" t="str">
        <f>IF(AND(AU536&gt;=0,AU536&lt;Pieņēmumi!$BC$46),0,
IF(AND(AU536&gt;= Pieņēmumi!$BC$46,AU536&lt;Pieņēmumi!$BC$47), "Mikro",
IF(AND(AU536&gt;=Pieņēmumi!$BC$47,AU536&lt;Pieņēmumi!$BC$48), "Mazs",
IF(AND(AU536&gt;=Pieņēmumi!$BC$48,AU536&lt;Pieņēmumi!$BC$49), "Vidējs","Liels"))))</f>
        <v>Mikro</v>
      </c>
      <c r="AW536" s="9">
        <f>IF(AV536="Mikro",Pieņēmumi!$BC$31*AT536*0.5,
IF(AV536="Mazs",Pieņēmumi!$BC$31*AT536,
IF(AV536="Vidējs",Pieņēmumi!$BC$32*AT536,
IF(AV536="Liels",Pieņēmumi!$BC$34*AT536,
0))))</f>
        <v>0.48241518829754126</v>
      </c>
      <c r="AX536" s="9">
        <f>IF(AV536="Mikro",Pieņēmumi!$BC$31*AT536*0.5,0)</f>
        <v>0.48241518829754126</v>
      </c>
      <c r="AY536">
        <v>7</v>
      </c>
      <c r="AZ536">
        <v>1</v>
      </c>
      <c r="BA536" s="2">
        <f>AY536/AZ536</f>
        <v>7</v>
      </c>
      <c r="BB536" s="6">
        <f>ROUNDUP(IF($A536=1,AY536/Pieņēmumi!$BN$39,IF($A536=2,AY536/Pieņēmumi!$BN$40,IF($A536=3,AY536/Pieņēmumi!$BN$41,AY536/Pieņēmumi!$BN$42))),$BB$10)</f>
        <v>1</v>
      </c>
      <c r="BC536" s="6">
        <f t="shared" si="402"/>
        <v>7</v>
      </c>
      <c r="BD536" s="6" t="str">
        <f>IF(AND(BC536&gt;=0,BC536&lt;Pieņēmumi!$BN$46),0,
IF(AND(BC536&gt;= Pieņēmumi!$BN$46,BC536&lt;Pieņēmumi!$BN$47), "Mikro",
IF(AND(BC536&gt;=Pieņēmumi!$BN$47,BC536&lt;Pieņēmumi!$BN$48), "Mazs",
IF(AND(BC536&gt;=Pieņēmumi!$BN$48,BC536&lt;Pieņēmumi!$BN$49), "Vidējs","Liels"))))</f>
        <v>Mikro</v>
      </c>
      <c r="BE536" s="9">
        <f>IF(BD536="Mikro",Pieņēmumi!$BN$31*BB536*0.5,
IF(BD536="Mazs",Pieņēmumi!$BN$31*BB536,
IF(BD536="Vidējs",Pieņēmumi!$BN$32*BB536,
IF(BD536="Liels",Pieņēmumi!$BN$34*BB536,
0))))</f>
        <v>0.51353874883286654</v>
      </c>
      <c r="BF536" s="9">
        <f>IF(BD536="Mikro",Pieņēmumi!$BN$31*BB536*0.5,0)</f>
        <v>0.51353874883286654</v>
      </c>
      <c r="BG536">
        <v>11</v>
      </c>
      <c r="BH536">
        <v>1</v>
      </c>
      <c r="BI536" s="2">
        <f>BG536/BH536</f>
        <v>11</v>
      </c>
      <c r="BJ536" s="6">
        <f>ROUNDUP(IF($A536=1,BG536/Pieņēmumi!$BY$39,IF($A536=2,BG536/Pieņēmumi!$BY$40,IF($A536=3,BG536/Pieņēmumi!$BY$41,BG536/Pieņēmumi!$BY$42))),$BJ$10)</f>
        <v>1</v>
      </c>
      <c r="BK536" s="6">
        <f t="shared" si="403"/>
        <v>11</v>
      </c>
      <c r="BL536" s="6" t="str">
        <f>IF(AND(BK536&gt;=0,BK536&lt;Pieņēmumi!$BY$46),0,
IF(AND(BK536&gt;= Pieņēmumi!$BY$46,BK536&lt;Pieņēmumi!$BY$47), "Mikro",
IF(AND(BK536&gt;=Pieņēmumi!$BY$47,BK536&lt;Pieņēmumi!$BY$48), "Mazs",
IF(AND(BK536&gt;=Pieņēmumi!$BY$48,BK536&lt;Pieņēmumi!$BY$49), "Vidējs","Liels"))))</f>
        <v>Mazs</v>
      </c>
      <c r="BM536" s="9">
        <f>IF(BL536="Mikro",Pieņēmumi!$BY$31*BJ536*0.5,
IF(BL536="Mazs",Pieņēmumi!$BY$31*BJ536,
IF(BL536="Vidējs",Pieņēmumi!$BY$32*BJ536,
IF(BL536="Liels",Pieņēmumi!$BY$34*BJ536,
0))))</f>
        <v>1.0893246187363834</v>
      </c>
      <c r="BN536" s="9">
        <f>IF(BL536="Mikro",Pieņēmumi!$BY$31*BJ536*0.5,0)</f>
        <v>0</v>
      </c>
      <c r="BO536">
        <v>14</v>
      </c>
      <c r="BP536">
        <v>1</v>
      </c>
      <c r="BQ536" s="2">
        <f>BO536/BP536</f>
        <v>14</v>
      </c>
      <c r="BR536" s="6">
        <f>ROUNDUP(IF($A536=1,BO536/Pieņēmumi!$CJ$39,IF($A536=2,BO536/Pieņēmumi!$CJ$40,IF($A536=3,BO536/Pieņēmumi!$CJ$41,BO536/Pieņēmumi!$CJ$42))),$BR$10)</f>
        <v>1</v>
      </c>
      <c r="BS536" s="6">
        <f t="shared" si="404"/>
        <v>14</v>
      </c>
      <c r="BT536" s="6" t="str">
        <f>IF(AND(BS536&gt;=0,BS536&lt;Pieņēmumi!$CJ$46),0,
IF(AND(BS536&gt;= Pieņēmumi!$CJ$46,BS536&lt;Pieņēmumi!$CJ$47), "Mikro",
IF(AND(BS536&gt;=Pieņēmumi!$CJ$47,BS536&lt;Pieņēmumi!$CJ$48), "Mazs",
IF(AND(BS536&gt;=Pieņēmumi!$CJ$48,BS536&lt;Pieņēmumi!$CJ$49), "Vidējs","Liels"))))</f>
        <v>Vidējs</v>
      </c>
      <c r="BU536" s="9">
        <f>IF(BT536="Mikro",Pieņēmumi!$CJ$31*BR536*0.5,
IF(BT536="Mazs",Pieņēmumi!$CJ$31*BR536,
IF(BT536="Vidējs",Pieņēmumi!$CJ$32*BR536,
IF(BT536="Liels",Pieņēmumi!$CJ$34*BR536,
0))))</f>
        <v>1.2919896640826873</v>
      </c>
      <c r="BV536" s="9">
        <f>IF(BT536="Mikro",Pieņēmumi!$CJ$31*BR536*0.5,0)</f>
        <v>0</v>
      </c>
      <c r="BW536">
        <v>0</v>
      </c>
      <c r="BX536">
        <v>0</v>
      </c>
      <c r="BY536" s="2">
        <v>0</v>
      </c>
      <c r="BZ536" s="6">
        <f>ROUNDUP(IF($A536=1,BW536/Pieņēmumi!$CU$42,IF($A536=2,BW536/Pieņēmumi!$CU$43,IF($A536=3,BW536/Pieņēmumi!$CU$44,BW536/Pieņēmumi!$CU$45))),$CH$10)</f>
        <v>0</v>
      </c>
      <c r="CA536" s="6">
        <f t="shared" si="405"/>
        <v>0</v>
      </c>
      <c r="CB536" s="6">
        <f>IF(AND(CA536&gt;=0,CA536&lt;Pieņēmumi!$CU$49),0,
IF(AND(CA536&gt;=Pieņēmumi!$CU$49,CA536&lt;Pieņēmumi!$CU$50),"Mazs",
IF(AND(CA536&gt;=Pieņēmumi!$CU$50,CA536&lt;Pieņēmumi!$CU$51),"Vidējs","Liels")))</f>
        <v>0</v>
      </c>
      <c r="CC536" s="9">
        <f>IF(CB536="Mazs",Pieņēmumi!$CU$34*BZ536,IF(CB536="Vidējs",Pieņēmumi!$CU$35*BZ536,IF(CB536="Liels",Pieņēmumi!$CU$37*BZ536,0)))</f>
        <v>0</v>
      </c>
      <c r="CD536" s="9">
        <f>IF(CB536="Mazs",(Pieņēmumi!$CU$35-Pieņēmumi!$CU$34)*BZ536,0)</f>
        <v>0</v>
      </c>
      <c r="CE536">
        <v>10</v>
      </c>
      <c r="CF536">
        <v>1</v>
      </c>
      <c r="CG536" s="2">
        <f>CE536/CF536</f>
        <v>10</v>
      </c>
      <c r="CH536" s="6">
        <f>ROUNDUP(IF($A536=1,CE536/Pieņēmumi!$DE$42,IF($A536=2,CE536/Pieņēmumi!$DE$43,IF($A536=3,CE536/Pieņēmumi!$DE$44,CE536/Pieņēmumi!$DE$45))),$CH$10)</f>
        <v>1</v>
      </c>
      <c r="CI536" s="6">
        <f t="shared" si="406"/>
        <v>10</v>
      </c>
      <c r="CJ536" s="6" t="str">
        <f>IF(AND(CI536&gt;=0,CI536&lt;Pieņēmumi!$DE$49),0,
IF(AND(CI536&gt;=Pieņēmumi!$DE$49,CI536&lt;Pieņēmumi!$DE$50),"Mazs",
IF(AND(CI536&gt;=Pieņēmumi!$DE$50,CI536&lt;Pieņēmumi!$DE$51),"Vidējs","Liels")))</f>
        <v>Mazs</v>
      </c>
      <c r="CK536" s="9">
        <f>IF(CJ536="Mazs",Pieņēmumi!$DE$34*CH536,IF(CJ536="Vidējs",Pieņēmumi!$DE$35*CH536,IF(CJ536="Liels",Pieņēmumi!$DE$37*CH536,0)))</f>
        <v>1.151571739807034</v>
      </c>
      <c r="CL536" s="9">
        <f>IF(CJ536="Mazs",(Pieņēmumi!$DE$35-Pieņēmumi!$DE$34)*CH536,0)</f>
        <v>0.23731714908185508</v>
      </c>
      <c r="CM536">
        <v>11</v>
      </c>
      <c r="CN536">
        <v>1</v>
      </c>
      <c r="CO536" s="2">
        <f>CM536/CN536</f>
        <v>11</v>
      </c>
      <c r="CP536" s="6">
        <f>ROUNDUP(IF($A536=1,CM536/Pieņēmumi!$DO$42,IF($A536=2,CM536/Pieņēmumi!$DO$43,IF($A536=3,CM536/Pieņēmumi!$DO$44,CM536/Pieņēmumi!$DO$45))),$CP$10)</f>
        <v>1</v>
      </c>
      <c r="CQ536" s="6">
        <f t="shared" si="407"/>
        <v>11</v>
      </c>
      <c r="CR536" s="6" t="str">
        <f>IF(AND(CQ536&gt;=0,CQ536&lt;Pieņēmumi!$DO$49),0,
IF(AND(CQ536&gt;=Pieņēmumi!$DO$49,CQ536&lt;Pieņēmumi!$DO$50),"Mazs",
IF(AND(CQ536&gt;=Pieņēmumi!$DO$50,CQ536&lt;Pieņēmumi!$DO$51),"Vidējs","Liels")))</f>
        <v>Mazs</v>
      </c>
      <c r="CS536" s="9">
        <f>IF(CR536="Mazs",Pieņēmumi!$DO$34*CP536,IF(CR536="Vidējs",Pieņēmumi!$DO$35*CP536,IF(CR536="Liels",Pieņēmumi!$DO$37*CP536,0)))</f>
        <v>1.151571739807034</v>
      </c>
      <c r="CT536" s="9">
        <f>IF(CR536="Mazs",(Pieņēmumi!$DO$35-Pieņēmumi!$DO$34)*CP536,0)</f>
        <v>0.23731714908185508</v>
      </c>
      <c r="CU536" s="6">
        <f t="shared" si="408"/>
        <v>123</v>
      </c>
      <c r="CV536" s="6">
        <f t="shared" si="409"/>
        <v>11</v>
      </c>
      <c r="CW536" s="2">
        <f t="shared" si="410"/>
        <v>11.181818181818182</v>
      </c>
      <c r="CX536" t="str">
        <f t="shared" si="411"/>
        <v>Vidējā</v>
      </c>
    </row>
    <row r="537" spans="1:102" x14ac:dyDescent="0.25">
      <c r="A537" s="5">
        <v>3</v>
      </c>
      <c r="B537" s="23">
        <v>8.9422214819691814E-2</v>
      </c>
      <c r="C537">
        <v>5</v>
      </c>
      <c r="D537">
        <v>1</v>
      </c>
      <c r="E537" s="2">
        <f>C537/D537</f>
        <v>5</v>
      </c>
      <c r="F537" s="6">
        <f>ROUNDUP(IF($A537=1,C537/Pieņēmumi!$B$39,IF($A537=2,C537/Pieņēmumi!$B$40,IF($A537=3,C537/Pieņēmumi!$B$41,C537/Pieņēmumi!$B$42))),$F$10)</f>
        <v>1</v>
      </c>
      <c r="G537" s="6">
        <f t="shared" si="396"/>
        <v>5</v>
      </c>
      <c r="H537" s="6" t="str">
        <f>IF(AND(G537&gt;=0,G537&lt;Pieņēmumi!$B$46),0,
IF(AND(G537&gt;= Pieņēmumi!$B$46,G537&lt;Pieņēmumi!$B$47), "Mikro",
IF(AND(G537&gt;=Pieņēmumi!$B$47,G537&lt;Pieņēmumi!$B$48), "Mazs",
IF(AND(G537&gt;=Pieņēmumi!$B$48,G537&lt;Pieņēmumi!$B$49), "Vidējs","Liels"))))</f>
        <v>Mikro</v>
      </c>
      <c r="I537" s="9">
        <f>IF(H537="Mikro",Pieņēmumi!$B$31*F537*0.5,
IF(H537="Mazs",Pieņēmumi!$B$31*F537,
IF(H537="Vidējs",Pieņēmumi!$B$32*F537,
IF(H537="Liels",Pieņēmumi!$B$34*F537,
0))))</f>
        <v>0.35792094615624032</v>
      </c>
      <c r="J537" s="9">
        <f>IF(H537="Mikro",Pieņēmumi!$B$31*F537*0.5,0)</f>
        <v>0.35792094615624032</v>
      </c>
      <c r="K537">
        <v>6</v>
      </c>
      <c r="L537">
        <v>1</v>
      </c>
      <c r="M537" s="2">
        <f>K537/L537</f>
        <v>6</v>
      </c>
      <c r="N537" s="6">
        <f>ROUNDUP(IF($A537=1,K537/Pieņēmumi!$L$39,IF($A537=2,K537/Pieņēmumi!$L$40,IF($A537=3,K537/Pieņēmumi!$L$41,K537/Pieņēmumi!$L$42))),$N$10)</f>
        <v>1</v>
      </c>
      <c r="O537" s="6">
        <f t="shared" si="397"/>
        <v>6</v>
      </c>
      <c r="P537" s="6" t="str">
        <f>IF(AND(O537&gt;=0,O537&lt;Pieņēmumi!$L$46),0,
IF(AND(O537&gt;= Pieņēmumi!$L$46,O537&lt;Pieņēmumi!$L$47), "Mikro",
IF(AND(O537&gt;=Pieņēmumi!$L$47,O537&lt;Pieņēmumi!$L$48), "Mazs",
IF(AND(O537&gt;=Pieņēmumi!$L$48,O537&lt;Pieņēmumi!$L$49), "Vidējs","Liels"))))</f>
        <v>Mikro</v>
      </c>
      <c r="Q537" s="9">
        <f>IF(P537="Mikro",Pieņēmumi!$L$31*N537*0.5,
IF(P537="Mazs",Pieņēmumi!$L$31*N537,
IF(P537="Vidējs",Pieņēmumi!$L$32*N537,
IF(P537="Liels",Pieņēmumi!$L$34*N537,
0))))</f>
        <v>0.3734827264239029</v>
      </c>
      <c r="R537" s="9">
        <f>IF(P537="Mikro",Pieņēmumi!$L$31*N537*0.5,0)</f>
        <v>0.3734827264239029</v>
      </c>
      <c r="S537">
        <v>5</v>
      </c>
      <c r="T537">
        <v>1</v>
      </c>
      <c r="U537" s="2">
        <f>S537/T537</f>
        <v>5</v>
      </c>
      <c r="V537" s="6">
        <f>ROUNDUP(IF($A537=1,S537/Pieņēmumi!$V$39,IF($A537=2,S537/Pieņēmumi!$V$40,IF($A537=3,S537/Pieņēmumi!$V$41,S537/Pieņēmumi!$V$42))),$V$10)</f>
        <v>1</v>
      </c>
      <c r="W537" s="6">
        <f t="shared" si="398"/>
        <v>5</v>
      </c>
      <c r="X537" s="6" t="str">
        <f>IF(AND(W537&gt;=0,W537&lt;Pieņēmumi!$V$46),0,
IF(AND(W537&gt;= Pieņēmumi!$V$46,W537&lt;Pieņēmumi!$V$47), "Mikro",
IF(AND(W537&gt;=Pieņēmumi!$V$47,W537&lt;Pieņēmumi!$V$48), "Mazs",
IF(AND(W537&gt;=Pieņēmumi!$V$48,W537&lt;Pieņēmumi!$V$49), "Vidējs","Liels"))))</f>
        <v>Mikro</v>
      </c>
      <c r="Y537" s="9">
        <f>IF(X537="Mikro",Pieņēmumi!$V$31*V537*0.5,
IF(X537="Mazs",Pieņēmumi!$V$31*V537,
IF(X537="Vidējs",Pieņēmumi!$V$32*V537,
IF(X537="Liels",Pieņēmumi!$V$34*V537,
0))))</f>
        <v>0.38904450669156554</v>
      </c>
      <c r="Z537" s="9">
        <f>IF(X537="Mikro",Pieņēmumi!$V$31*V537*0.5,0)</f>
        <v>0.38904450669156554</v>
      </c>
      <c r="AA537">
        <v>2</v>
      </c>
      <c r="AB537">
        <v>1</v>
      </c>
      <c r="AC537" s="2">
        <f>AA537/AB537</f>
        <v>2</v>
      </c>
      <c r="AD537" s="6">
        <f>ROUNDUP(IF($A537=1,AA537/Pieņēmumi!$AF$39,IF($A537=2,AA537/Pieņēmumi!$AF$40,IF($A537=3,AA537/Pieņēmumi!$AF$41,AA537/Pieņēmumi!$AF$42))),$AD$10)</f>
        <v>1</v>
      </c>
      <c r="AE537" s="6">
        <f t="shared" si="399"/>
        <v>2</v>
      </c>
      <c r="AF537" s="6" t="str">
        <f>IF(AND(AE537&gt;=0,AE537&lt;Pieņēmumi!$AF$46),0,
IF(AND(AE537&gt;= Pieņēmumi!$AF$46,AE537&lt;Pieņēmumi!$AF$47), "Mikro",
IF(AND(AE537&gt;=Pieņēmumi!$AF$47,AE537&lt;Pieņēmumi!$AF$48), "Mazs",
IF(AND(AE537&gt;=Pieņēmumi!$AF$48,AE537&lt;Pieņēmumi!$AF$49), "Vidējs","Liels"))))</f>
        <v>Mikro</v>
      </c>
      <c r="AG537" s="9">
        <f>IF(AF537="Mikro",Pieņēmumi!$AF$31*AD537*0.5,
IF(AF537="Mazs",Pieņēmumi!$AF$31*AD537,
IF(AF537="Vidējs",Pieņēmumi!$AF$32*AD537,
IF(AF537="Liels",Pieņēmumi!$AF$34*AD537,
0))))</f>
        <v>0.42016806722689076</v>
      </c>
      <c r="AH537" s="9">
        <f>IF(AF537="Mikro",Pieņēmumi!$AF$31*AD537*0.5,0)</f>
        <v>0.42016806722689076</v>
      </c>
      <c r="AI537">
        <v>11</v>
      </c>
      <c r="AJ537">
        <v>1</v>
      </c>
      <c r="AK537" s="2">
        <f>AI537/AJ537</f>
        <v>11</v>
      </c>
      <c r="AL537" s="6">
        <f>ROUNDUP(IF($A537=1,AI537/Pieņēmumi!$AR$39,IF($A537=2,AI537/Pieņēmumi!$AR$40,IF($A537=3,AI537/Pieņēmumi!$AR$41,AI537/Pieņēmumi!$AR$42))),$AL$10)</f>
        <v>1</v>
      </c>
      <c r="AM537" s="6">
        <f t="shared" si="400"/>
        <v>11</v>
      </c>
      <c r="AN537" s="6" t="str">
        <f>IF(AND(AM537&gt;=0,AM537&lt;Pieņēmumi!$AR$46),0,
IF(AND(AM537&gt;= Pieņēmumi!$AR$46,AM537&lt;Pieņēmumi!$AR$47), "Mikro",
IF(AND(AM537&gt;=Pieņēmumi!$AR$47,AM537&lt;Pieņēmumi!$AR$48), "Mazs",
IF(AND(AM537&gt;=Pieņēmumi!$AR$48,AM537&lt;Pieņēmumi!$AR$49), "Vidējs","Liels"))))</f>
        <v>Mazs</v>
      </c>
      <c r="AO537" s="9">
        <f>IF(AN537="Mikro",Pieņēmumi!$AR$31*AL537*0.5,
IF(AN537="Mazs",Pieņēmumi!$AR$31*AL537,
IF(AN537="Vidējs",Pieņēmumi!$AR$32*AL537,
IF(AN537="Liels",Pieņēmumi!$AR$34*AL537,
0))))</f>
        <v>0.90258325552443208</v>
      </c>
      <c r="AP537" s="9">
        <f>IF(AN537="Mikro",Pieņēmumi!$AR$31*AL537*0.5,0)</f>
        <v>0</v>
      </c>
      <c r="AQ537">
        <v>5</v>
      </c>
      <c r="AR537">
        <v>1</v>
      </c>
      <c r="AS537" s="2">
        <f>AQ537/AR537</f>
        <v>5</v>
      </c>
      <c r="AT537" s="6">
        <f>ROUNDUP(IF($A537=1,AQ537/Pieņēmumi!$BC$39,IF($A537=2,AQ537/Pieņēmumi!$BC$40,IF($A537=3,AQ537/Pieņēmumi!$BC$41,AQ537/Pieņēmumi!$BC$42))),$AT$10)</f>
        <v>1</v>
      </c>
      <c r="AU537" s="6">
        <f t="shared" si="401"/>
        <v>5</v>
      </c>
      <c r="AV537" s="6" t="str">
        <f>IF(AND(AU537&gt;=0,AU537&lt;Pieņēmumi!$BC$46),0,
IF(AND(AU537&gt;= Pieņēmumi!$BC$46,AU537&lt;Pieņēmumi!$BC$47), "Mikro",
IF(AND(AU537&gt;=Pieņēmumi!$BC$47,AU537&lt;Pieņēmumi!$BC$48), "Mazs",
IF(AND(AU537&gt;=Pieņēmumi!$BC$48,AU537&lt;Pieņēmumi!$BC$49), "Vidējs","Liels"))))</f>
        <v>Mikro</v>
      </c>
      <c r="AW537" s="9">
        <f>IF(AV537="Mikro",Pieņēmumi!$BC$31*AT537*0.5,
IF(AV537="Mazs",Pieņēmumi!$BC$31*AT537,
IF(AV537="Vidējs",Pieņēmumi!$BC$32*AT537,
IF(AV537="Liels",Pieņēmumi!$BC$34*AT537,
0))))</f>
        <v>0.48241518829754126</v>
      </c>
      <c r="AX537" s="9">
        <f>IF(AV537="Mikro",Pieņēmumi!$BC$31*AT537*0.5,0)</f>
        <v>0.48241518829754126</v>
      </c>
      <c r="AY537">
        <v>4</v>
      </c>
      <c r="AZ537">
        <v>1</v>
      </c>
      <c r="BA537" s="2">
        <f>AY537/AZ537</f>
        <v>4</v>
      </c>
      <c r="BB537" s="6">
        <f>ROUNDUP(IF($A537=1,AY537/Pieņēmumi!$BN$39,IF($A537=2,AY537/Pieņēmumi!$BN$40,IF($A537=3,AY537/Pieņēmumi!$BN$41,AY537/Pieņēmumi!$BN$42))),$BB$10)</f>
        <v>1</v>
      </c>
      <c r="BC537" s="6">
        <f t="shared" si="402"/>
        <v>4</v>
      </c>
      <c r="BD537" s="6" t="str">
        <f>IF(AND(BC537&gt;=0,BC537&lt;Pieņēmumi!$BN$46),0,
IF(AND(BC537&gt;= Pieņēmumi!$BN$46,BC537&lt;Pieņēmumi!$BN$47), "Mikro",
IF(AND(BC537&gt;=Pieņēmumi!$BN$47,BC537&lt;Pieņēmumi!$BN$48), "Mazs",
IF(AND(BC537&gt;=Pieņēmumi!$BN$48,BC537&lt;Pieņēmumi!$BN$49), "Vidējs","Liels"))))</f>
        <v>Mikro</v>
      </c>
      <c r="BE537" s="9">
        <f>IF(BD537="Mikro",Pieņēmumi!$BN$31*BB537*0.5,
IF(BD537="Mazs",Pieņēmumi!$BN$31*BB537,
IF(BD537="Vidējs",Pieņēmumi!$BN$32*BB537,
IF(BD537="Liels",Pieņēmumi!$BN$34*BB537,
0))))</f>
        <v>0.51353874883286654</v>
      </c>
      <c r="BF537" s="9">
        <f>IF(BD537="Mikro",Pieņēmumi!$BN$31*BB537*0.5,0)</f>
        <v>0.51353874883286654</v>
      </c>
      <c r="BG537">
        <v>9</v>
      </c>
      <c r="BH537">
        <v>1</v>
      </c>
      <c r="BI537" s="2">
        <f>BG537/BH537</f>
        <v>9</v>
      </c>
      <c r="BJ537" s="6">
        <f>ROUNDUP(IF($A537=1,BG537/Pieņēmumi!$BY$39,IF($A537=2,BG537/Pieņēmumi!$BY$40,IF($A537=3,BG537/Pieņēmumi!$BY$41,BG537/Pieņēmumi!$BY$42))),$BJ$10)</f>
        <v>1</v>
      </c>
      <c r="BK537" s="6">
        <f t="shared" si="403"/>
        <v>9</v>
      </c>
      <c r="BL537" s="6" t="str">
        <f>IF(AND(BK537&gt;=0,BK537&lt;Pieņēmumi!$BY$46),0,
IF(AND(BK537&gt;= Pieņēmumi!$BY$46,BK537&lt;Pieņēmumi!$BY$47), "Mikro",
IF(AND(BK537&gt;=Pieņēmumi!$BY$47,BK537&lt;Pieņēmumi!$BY$48), "Mazs",
IF(AND(BK537&gt;=Pieņēmumi!$BY$48,BK537&lt;Pieņēmumi!$BY$49), "Vidējs","Liels"))))</f>
        <v>Mazs</v>
      </c>
      <c r="BM537" s="9">
        <f>IF(BL537="Mikro",Pieņēmumi!$BY$31*BJ537*0.5,
IF(BL537="Mazs",Pieņēmumi!$BY$31*BJ537,
IF(BL537="Vidējs",Pieņēmumi!$BY$32*BJ537,
IF(BL537="Liels",Pieņēmumi!$BY$34*BJ537,
0))))</f>
        <v>1.0893246187363834</v>
      </c>
      <c r="BN537" s="9">
        <f>IF(BL537="Mikro",Pieņēmumi!$BY$31*BJ537*0.5,0)</f>
        <v>0</v>
      </c>
      <c r="BO537">
        <v>7</v>
      </c>
      <c r="BP537">
        <v>1</v>
      </c>
      <c r="BQ537" s="2">
        <f>BO537/BP537</f>
        <v>7</v>
      </c>
      <c r="BR537" s="6">
        <f>ROUNDUP(IF($A537=1,BO537/Pieņēmumi!$CJ$39,IF($A537=2,BO537/Pieņēmumi!$CJ$40,IF($A537=3,BO537/Pieņēmumi!$CJ$41,BO537/Pieņēmumi!$CJ$42))),$BR$10)</f>
        <v>1</v>
      </c>
      <c r="BS537" s="6">
        <f t="shared" si="404"/>
        <v>7</v>
      </c>
      <c r="BT537" s="6" t="str">
        <f>IF(AND(BS537&gt;=0,BS537&lt;Pieņēmumi!$CJ$46),0,
IF(AND(BS537&gt;= Pieņēmumi!$CJ$46,BS537&lt;Pieņēmumi!$CJ$47), "Mikro",
IF(AND(BS537&gt;=Pieņēmumi!$CJ$47,BS537&lt;Pieņēmumi!$CJ$48), "Mazs",
IF(AND(BS537&gt;=Pieņēmumi!$CJ$48,BS537&lt;Pieņēmumi!$CJ$49), "Vidējs","Liels"))))</f>
        <v>Mikro</v>
      </c>
      <c r="BU537" s="9">
        <f>IF(BT537="Mikro",Pieņēmumi!$CJ$31*BR537*0.5,
IF(BT537="Mazs",Pieņēmumi!$CJ$31*BR537,
IF(BT537="Vidējs",Pieņēmumi!$CJ$32*BR537,
IF(BT537="Liels",Pieņēmumi!$CJ$34*BR537,
0))))</f>
        <v>0.54466230936819171</v>
      </c>
      <c r="BV537" s="9">
        <f>IF(BT537="Mikro",Pieņēmumi!$CJ$31*BR537*0.5,0)</f>
        <v>0.54466230936819171</v>
      </c>
      <c r="BW537">
        <v>0</v>
      </c>
      <c r="BX537">
        <v>0</v>
      </c>
      <c r="BY537" s="2">
        <v>0</v>
      </c>
      <c r="BZ537" s="6">
        <f>ROUNDUP(IF($A537=1,BW537/Pieņēmumi!$CU$42,IF($A537=2,BW537/Pieņēmumi!$CU$43,IF($A537=3,BW537/Pieņēmumi!$CU$44,BW537/Pieņēmumi!$CU$45))),$CH$10)</f>
        <v>0</v>
      </c>
      <c r="CA537" s="6">
        <f t="shared" si="405"/>
        <v>0</v>
      </c>
      <c r="CB537" s="6">
        <f>IF(AND(CA537&gt;=0,CA537&lt;Pieņēmumi!$CU$49),0,
IF(AND(CA537&gt;=Pieņēmumi!$CU$49,CA537&lt;Pieņēmumi!$CU$50),"Mazs",
IF(AND(CA537&gt;=Pieņēmumi!$CU$50,CA537&lt;Pieņēmumi!$CU$51),"Vidējs","Liels")))</f>
        <v>0</v>
      </c>
      <c r="CC537" s="9">
        <f>IF(CB537="Mazs",Pieņēmumi!$CU$34*BZ537,IF(CB537="Vidējs",Pieņēmumi!$CU$35*BZ537,IF(CB537="Liels",Pieņēmumi!$CU$37*BZ537,0)))</f>
        <v>0</v>
      </c>
      <c r="CD537" s="9">
        <f>IF(CB537="Mazs",(Pieņēmumi!$CU$35-Pieņēmumi!$CU$34)*BZ537,0)</f>
        <v>0</v>
      </c>
      <c r="CE537">
        <v>0</v>
      </c>
      <c r="CF537">
        <v>0</v>
      </c>
      <c r="CG537" s="2">
        <v>0</v>
      </c>
      <c r="CH537" s="6">
        <f>ROUNDUP(IF($A537=1,CE537/Pieņēmumi!$DE$42,IF($A537=2,CE537/Pieņēmumi!$DE$43,IF($A537=3,CE537/Pieņēmumi!$DE$44,CE537/Pieņēmumi!$DE$45))),$CH$10)</f>
        <v>0</v>
      </c>
      <c r="CI537" s="6">
        <f t="shared" si="406"/>
        <v>0</v>
      </c>
      <c r="CJ537" s="6">
        <f>IF(AND(CI537&gt;=0,CI537&lt;Pieņēmumi!$DE$49),0,
IF(AND(CI537&gt;=Pieņēmumi!$DE$49,CI537&lt;Pieņēmumi!$DE$50),"Mazs",
IF(AND(CI537&gt;=Pieņēmumi!$DE$50,CI537&lt;Pieņēmumi!$DE$51),"Vidējs","Liels")))</f>
        <v>0</v>
      </c>
      <c r="CK537" s="9">
        <f>IF(CJ537="Mazs",Pieņēmumi!$DE$34*CH537,IF(CJ537="Vidējs",Pieņēmumi!$DE$35*CH537,IF(CJ537="Liels",Pieņēmumi!$DE$37*CH537,0)))</f>
        <v>0</v>
      </c>
      <c r="CL537" s="9">
        <f>IF(CJ537="Mazs",(Pieņēmumi!$DE$35-Pieņēmumi!$DE$34)*CH537,0)</f>
        <v>0</v>
      </c>
      <c r="CM537">
        <v>0</v>
      </c>
      <c r="CN537">
        <v>0</v>
      </c>
      <c r="CO537" s="2">
        <v>0</v>
      </c>
      <c r="CP537" s="6">
        <f>ROUNDUP(IF($A537=1,CM537/Pieņēmumi!$DO$42,IF($A537=2,CM537/Pieņēmumi!$DO$43,IF($A537=3,CM537/Pieņēmumi!$DO$44,CM537/Pieņēmumi!$DO$45))),$CP$10)</f>
        <v>0</v>
      </c>
      <c r="CQ537" s="6">
        <f t="shared" si="407"/>
        <v>0</v>
      </c>
      <c r="CR537" s="6">
        <f>IF(AND(CQ537&gt;=0,CQ537&lt;Pieņēmumi!$DO$49),0,
IF(AND(CQ537&gt;=Pieņēmumi!$DO$49,CQ537&lt;Pieņēmumi!$DO$50),"Mazs",
IF(AND(CQ537&gt;=Pieņēmumi!$DO$50,CQ537&lt;Pieņēmumi!$DO$51),"Vidējs","Liels")))</f>
        <v>0</v>
      </c>
      <c r="CS537" s="9">
        <f>IF(CR537="Mazs",Pieņēmumi!$DO$34*CP537,IF(CR537="Vidējs",Pieņēmumi!$DO$35*CP537,IF(CR537="Liels",Pieņēmumi!$DO$37*CP537,0)))</f>
        <v>0</v>
      </c>
      <c r="CT537" s="9">
        <f>IF(CR537="Mazs",(Pieņēmumi!$DO$35-Pieņēmumi!$DO$34)*CP537,0)</f>
        <v>0</v>
      </c>
      <c r="CU537" s="6">
        <f t="shared" si="408"/>
        <v>54</v>
      </c>
      <c r="CV537" s="6">
        <f t="shared" si="409"/>
        <v>9</v>
      </c>
      <c r="CW537" s="2">
        <f t="shared" si="410"/>
        <v>6</v>
      </c>
      <c r="CX537" t="str">
        <f t="shared" si="411"/>
        <v>Mazā</v>
      </c>
    </row>
    <row r="538" spans="1:102" x14ac:dyDescent="0.25">
      <c r="A538" s="5">
        <v>3</v>
      </c>
      <c r="B538" s="23">
        <v>8.7779411366059823E-2</v>
      </c>
      <c r="C538">
        <v>3</v>
      </c>
      <c r="D538">
        <v>0</v>
      </c>
      <c r="E538" s="2">
        <v>0</v>
      </c>
      <c r="F538" s="6">
        <f>ROUNDUP(IF($A538=1,C538/Pieņēmumi!$B$39,IF($A538=2,C538/Pieņēmumi!$B$40,IF($A538=3,C538/Pieņēmumi!$B$41,C538/Pieņēmumi!$B$42))),$F$10)</f>
        <v>1</v>
      </c>
      <c r="G538" s="6">
        <f t="shared" si="396"/>
        <v>3</v>
      </c>
      <c r="H538" s="6" t="str">
        <f>IF(AND(G538&gt;=0,G538&lt;Pieņēmumi!$B$46),0,
IF(AND(G538&gt;= Pieņēmumi!$B$46,G538&lt;Pieņēmumi!$B$47), "Mikro",
IF(AND(G538&gt;=Pieņēmumi!$B$47,G538&lt;Pieņēmumi!$B$48), "Mazs",
IF(AND(G538&gt;=Pieņēmumi!$B$48,G538&lt;Pieņēmumi!$B$49), "Vidējs","Liels"))))</f>
        <v>Mikro</v>
      </c>
      <c r="I538" s="9">
        <f>IF(H538="Mikro",Pieņēmumi!$B$31*F538*0.5,
IF(H538="Mazs",Pieņēmumi!$B$31*F538,
IF(H538="Vidējs",Pieņēmumi!$B$32*F538,
IF(H538="Liels",Pieņēmumi!$B$34*F538,
0))))</f>
        <v>0.35792094615624032</v>
      </c>
      <c r="J538" s="9">
        <f>IF(H538="Mikro",Pieņēmumi!$B$31*F538*0.5,0)</f>
        <v>0.35792094615624032</v>
      </c>
      <c r="K538">
        <v>5</v>
      </c>
      <c r="L538">
        <v>0</v>
      </c>
      <c r="M538" s="2">
        <v>0</v>
      </c>
      <c r="N538" s="6">
        <f>ROUNDUP(IF($A538=1,K538/Pieņēmumi!$L$39,IF($A538=2,K538/Pieņēmumi!$L$40,IF($A538=3,K538/Pieņēmumi!$L$41,K538/Pieņēmumi!$L$42))),$N$10)</f>
        <v>1</v>
      </c>
      <c r="O538" s="6">
        <f t="shared" si="397"/>
        <v>5</v>
      </c>
      <c r="P538" s="6" t="str">
        <f>IF(AND(O538&gt;=0,O538&lt;Pieņēmumi!$L$46),0,
IF(AND(O538&gt;= Pieņēmumi!$L$46,O538&lt;Pieņēmumi!$L$47), "Mikro",
IF(AND(O538&gt;=Pieņēmumi!$L$47,O538&lt;Pieņēmumi!$L$48), "Mazs",
IF(AND(O538&gt;=Pieņēmumi!$L$48,O538&lt;Pieņēmumi!$L$49), "Vidējs","Liels"))))</f>
        <v>Mikro</v>
      </c>
      <c r="Q538" s="9">
        <f>IF(P538="Mikro",Pieņēmumi!$L$31*N538*0.5,
IF(P538="Mazs",Pieņēmumi!$L$31*N538,
IF(P538="Vidējs",Pieņēmumi!$L$32*N538,
IF(P538="Liels",Pieņēmumi!$L$34*N538,
0))))</f>
        <v>0.3734827264239029</v>
      </c>
      <c r="R538" s="9">
        <f>IF(P538="Mikro",Pieņēmumi!$L$31*N538*0.5,0)</f>
        <v>0.3734827264239029</v>
      </c>
      <c r="S538">
        <v>2</v>
      </c>
      <c r="T538">
        <v>1</v>
      </c>
      <c r="U538" s="2">
        <f>S538/T538</f>
        <v>2</v>
      </c>
      <c r="V538" s="6">
        <f>ROUNDUP(IF($A538=1,S538/Pieņēmumi!$V$39,IF($A538=2,S538/Pieņēmumi!$V$40,IF($A538=3,S538/Pieņēmumi!$V$41,S538/Pieņēmumi!$V$42))),$V$10)</f>
        <v>1</v>
      </c>
      <c r="W538" s="6">
        <f t="shared" si="398"/>
        <v>2</v>
      </c>
      <c r="X538" s="6" t="str">
        <f>IF(AND(W538&gt;=0,W538&lt;Pieņēmumi!$V$46),0,
IF(AND(W538&gt;= Pieņēmumi!$V$46,W538&lt;Pieņēmumi!$V$47), "Mikro",
IF(AND(W538&gt;=Pieņēmumi!$V$47,W538&lt;Pieņēmumi!$V$48), "Mazs",
IF(AND(W538&gt;=Pieņēmumi!$V$48,W538&lt;Pieņēmumi!$V$49), "Vidējs","Liels"))))</f>
        <v>Mikro</v>
      </c>
      <c r="Y538" s="9">
        <f>IF(X538="Mikro",Pieņēmumi!$V$31*V538*0.5,
IF(X538="Mazs",Pieņēmumi!$V$31*V538,
IF(X538="Vidējs",Pieņēmumi!$V$32*V538,
IF(X538="Liels",Pieņēmumi!$V$34*V538,
0))))</f>
        <v>0.38904450669156554</v>
      </c>
      <c r="Z538" s="9">
        <f>IF(X538="Mikro",Pieņēmumi!$V$31*V538*0.5,0)</f>
        <v>0.38904450669156554</v>
      </c>
      <c r="AA538">
        <v>5</v>
      </c>
      <c r="AB538">
        <v>1</v>
      </c>
      <c r="AC538" s="2">
        <f>AA538/AB538</f>
        <v>5</v>
      </c>
      <c r="AD538" s="6">
        <f>ROUNDUP(IF($A538=1,AA538/Pieņēmumi!$AF$39,IF($A538=2,AA538/Pieņēmumi!$AF$40,IF($A538=3,AA538/Pieņēmumi!$AF$41,AA538/Pieņēmumi!$AF$42))),$AD$10)</f>
        <v>1</v>
      </c>
      <c r="AE538" s="6">
        <f t="shared" si="399"/>
        <v>5</v>
      </c>
      <c r="AF538" s="6" t="str">
        <f>IF(AND(AE538&gt;=0,AE538&lt;Pieņēmumi!$AF$46),0,
IF(AND(AE538&gt;= Pieņēmumi!$AF$46,AE538&lt;Pieņēmumi!$AF$47), "Mikro",
IF(AND(AE538&gt;=Pieņēmumi!$AF$47,AE538&lt;Pieņēmumi!$AF$48), "Mazs",
IF(AND(AE538&gt;=Pieņēmumi!$AF$48,AE538&lt;Pieņēmumi!$AF$49), "Vidējs","Liels"))))</f>
        <v>Mikro</v>
      </c>
      <c r="AG538" s="9">
        <f>IF(AF538="Mikro",Pieņēmumi!$AF$31*AD538*0.5,
IF(AF538="Mazs",Pieņēmumi!$AF$31*AD538,
IF(AF538="Vidējs",Pieņēmumi!$AF$32*AD538,
IF(AF538="Liels",Pieņēmumi!$AF$34*AD538,
0))))</f>
        <v>0.42016806722689076</v>
      </c>
      <c r="AH538" s="9">
        <f>IF(AF538="Mikro",Pieņēmumi!$AF$31*AD538*0.5,0)</f>
        <v>0.42016806722689076</v>
      </c>
      <c r="AI538">
        <v>5</v>
      </c>
      <c r="AJ538">
        <v>0</v>
      </c>
      <c r="AK538" s="2">
        <v>0</v>
      </c>
      <c r="AL538" s="6">
        <f>ROUNDUP(IF($A538=1,AI538/Pieņēmumi!$AR$39,IF($A538=2,AI538/Pieņēmumi!$AR$40,IF($A538=3,AI538/Pieņēmumi!$AR$41,AI538/Pieņēmumi!$AR$42))),$AL$10)</f>
        <v>1</v>
      </c>
      <c r="AM538" s="6">
        <f t="shared" si="400"/>
        <v>5</v>
      </c>
      <c r="AN538" s="6" t="str">
        <f>IF(AND(AM538&gt;=0,AM538&lt;Pieņēmumi!$AR$46),0,
IF(AND(AM538&gt;= Pieņēmumi!$AR$46,AM538&lt;Pieņēmumi!$AR$47), "Mikro",
IF(AND(AM538&gt;=Pieņēmumi!$AR$47,AM538&lt;Pieņēmumi!$AR$48), "Mazs",
IF(AND(AM538&gt;=Pieņēmumi!$AR$48,AM538&lt;Pieņēmumi!$AR$49), "Vidējs","Liels"))))</f>
        <v>Mikro</v>
      </c>
      <c r="AO538" s="9">
        <f>IF(AN538="Mikro",Pieņēmumi!$AR$31*AL538*0.5,
IF(AN538="Mazs",Pieņēmumi!$AR$31*AL538,
IF(AN538="Vidējs",Pieņēmumi!$AR$32*AL538,
IF(AN538="Liels",Pieņēmumi!$AR$34*AL538,
0))))</f>
        <v>0.45129162776221604</v>
      </c>
      <c r="AP538" s="9">
        <f>IF(AN538="Mikro",Pieņēmumi!$AR$31*AL538*0.5,0)</f>
        <v>0.45129162776221604</v>
      </c>
      <c r="AQ538">
        <v>5</v>
      </c>
      <c r="AR538">
        <v>1</v>
      </c>
      <c r="AS538" s="2">
        <f>AQ538/AR538</f>
        <v>5</v>
      </c>
      <c r="AT538" s="6">
        <f>ROUNDUP(IF($A538=1,AQ538/Pieņēmumi!$BC$39,IF($A538=2,AQ538/Pieņēmumi!$BC$40,IF($A538=3,AQ538/Pieņēmumi!$BC$41,AQ538/Pieņēmumi!$BC$42))),$AT$10)</f>
        <v>1</v>
      </c>
      <c r="AU538" s="6">
        <f t="shared" si="401"/>
        <v>5</v>
      </c>
      <c r="AV538" s="6" t="str">
        <f>IF(AND(AU538&gt;=0,AU538&lt;Pieņēmumi!$BC$46),0,
IF(AND(AU538&gt;= Pieņēmumi!$BC$46,AU538&lt;Pieņēmumi!$BC$47), "Mikro",
IF(AND(AU538&gt;=Pieņēmumi!$BC$47,AU538&lt;Pieņēmumi!$BC$48), "Mazs",
IF(AND(AU538&gt;=Pieņēmumi!$BC$48,AU538&lt;Pieņēmumi!$BC$49), "Vidējs","Liels"))))</f>
        <v>Mikro</v>
      </c>
      <c r="AW538" s="9">
        <f>IF(AV538="Mikro",Pieņēmumi!$BC$31*AT538*0.5,
IF(AV538="Mazs",Pieņēmumi!$BC$31*AT538,
IF(AV538="Vidējs",Pieņēmumi!$BC$32*AT538,
IF(AV538="Liels",Pieņēmumi!$BC$34*AT538,
0))))</f>
        <v>0.48241518829754126</v>
      </c>
      <c r="AX538" s="9">
        <f>IF(AV538="Mikro",Pieņēmumi!$BC$31*AT538*0.5,0)</f>
        <v>0.48241518829754126</v>
      </c>
      <c r="AY538">
        <v>0</v>
      </c>
      <c r="AZ538">
        <v>0</v>
      </c>
      <c r="BA538" s="2">
        <v>0</v>
      </c>
      <c r="BB538" s="6">
        <f>ROUNDUP(IF($A538=1,AY538/Pieņēmumi!$BN$39,IF($A538=2,AY538/Pieņēmumi!$BN$40,IF($A538=3,AY538/Pieņēmumi!$BN$41,AY538/Pieņēmumi!$BN$42))),$BB$10)</f>
        <v>0</v>
      </c>
      <c r="BC538" s="6">
        <f t="shared" si="402"/>
        <v>0</v>
      </c>
      <c r="BD538" s="6">
        <f>IF(AND(BC538&gt;=0,BC538&lt;Pieņēmumi!$BN$46),0,
IF(AND(BC538&gt;= Pieņēmumi!$BN$46,BC538&lt;Pieņēmumi!$BN$47), "Mikro",
IF(AND(BC538&gt;=Pieņēmumi!$BN$47,BC538&lt;Pieņēmumi!$BN$48), "Mazs",
IF(AND(BC538&gt;=Pieņēmumi!$BN$48,BC538&lt;Pieņēmumi!$BN$49), "Vidējs","Liels"))))</f>
        <v>0</v>
      </c>
      <c r="BE538" s="9">
        <f>IF(BD538="Mikro",Pieņēmumi!$BN$31*BB538*0.5,
IF(BD538="Mazs",Pieņēmumi!$BN$31*BB538,
IF(BD538="Vidējs",Pieņēmumi!$BN$32*BB538,
IF(BD538="Liels",Pieņēmumi!$BN$34*BB538,
0))))</f>
        <v>0</v>
      </c>
      <c r="BF538" s="9">
        <f>IF(BD538="Mikro",Pieņēmumi!$BN$31*BB538*0.5,0)</f>
        <v>0</v>
      </c>
      <c r="BG538">
        <v>0</v>
      </c>
      <c r="BH538">
        <v>0</v>
      </c>
      <c r="BI538" s="2">
        <v>0</v>
      </c>
      <c r="BJ538" s="6">
        <f>ROUNDUP(IF($A538=1,BG538/Pieņēmumi!$BY$39,IF($A538=2,BG538/Pieņēmumi!$BY$40,IF($A538=3,BG538/Pieņēmumi!$BY$41,BG538/Pieņēmumi!$BY$42))),$BJ$10)</f>
        <v>0</v>
      </c>
      <c r="BK538" s="6">
        <f t="shared" si="403"/>
        <v>0</v>
      </c>
      <c r="BL538" s="6">
        <f>IF(AND(BK538&gt;=0,BK538&lt;Pieņēmumi!$BY$46),0,
IF(AND(BK538&gt;= Pieņēmumi!$BY$46,BK538&lt;Pieņēmumi!$BY$47), "Mikro",
IF(AND(BK538&gt;=Pieņēmumi!$BY$47,BK538&lt;Pieņēmumi!$BY$48), "Mazs",
IF(AND(BK538&gt;=Pieņēmumi!$BY$48,BK538&lt;Pieņēmumi!$BY$49), "Vidējs","Liels"))))</f>
        <v>0</v>
      </c>
      <c r="BM538" s="9">
        <f>IF(BL538="Mikro",Pieņēmumi!$BY$31*BJ538*0.5,
IF(BL538="Mazs",Pieņēmumi!$BY$31*BJ538,
IF(BL538="Vidējs",Pieņēmumi!$BY$32*BJ538,
IF(BL538="Liels",Pieņēmumi!$BY$34*BJ538,
0))))</f>
        <v>0</v>
      </c>
      <c r="BN538" s="9">
        <f>IF(BL538="Mikro",Pieņēmumi!$BY$31*BJ538*0.5,0)</f>
        <v>0</v>
      </c>
      <c r="BO538">
        <v>0</v>
      </c>
      <c r="BP538">
        <v>0</v>
      </c>
      <c r="BQ538" s="2">
        <v>0</v>
      </c>
      <c r="BR538" s="6">
        <f>ROUNDUP(IF($A538=1,BO538/Pieņēmumi!$CJ$39,IF($A538=2,BO538/Pieņēmumi!$CJ$40,IF($A538=3,BO538/Pieņēmumi!$CJ$41,BO538/Pieņēmumi!$CJ$42))),$BR$10)</f>
        <v>0</v>
      </c>
      <c r="BS538" s="6">
        <f t="shared" si="404"/>
        <v>0</v>
      </c>
      <c r="BT538" s="6">
        <f>IF(AND(BS538&gt;=0,BS538&lt;Pieņēmumi!$CJ$46),0,
IF(AND(BS538&gt;= Pieņēmumi!$CJ$46,BS538&lt;Pieņēmumi!$CJ$47), "Mikro",
IF(AND(BS538&gt;=Pieņēmumi!$CJ$47,BS538&lt;Pieņēmumi!$CJ$48), "Mazs",
IF(AND(BS538&gt;=Pieņēmumi!$CJ$48,BS538&lt;Pieņēmumi!$CJ$49), "Vidējs","Liels"))))</f>
        <v>0</v>
      </c>
      <c r="BU538" s="9">
        <f>IF(BT538="Mikro",Pieņēmumi!$CJ$31*BR538*0.5,
IF(BT538="Mazs",Pieņēmumi!$CJ$31*BR538,
IF(BT538="Vidējs",Pieņēmumi!$CJ$32*BR538,
IF(BT538="Liels",Pieņēmumi!$CJ$34*BR538,
0))))</f>
        <v>0</v>
      </c>
      <c r="BV538" s="9">
        <f>IF(BT538="Mikro",Pieņēmumi!$CJ$31*BR538*0.5,0)</f>
        <v>0</v>
      </c>
      <c r="BW538">
        <v>0</v>
      </c>
      <c r="BX538">
        <v>0</v>
      </c>
      <c r="BY538" s="2">
        <v>0</v>
      </c>
      <c r="BZ538" s="6">
        <f>ROUNDUP(IF($A538=1,BW538/Pieņēmumi!$CU$42,IF($A538=2,BW538/Pieņēmumi!$CU$43,IF($A538=3,BW538/Pieņēmumi!$CU$44,BW538/Pieņēmumi!$CU$45))),$CH$10)</f>
        <v>0</v>
      </c>
      <c r="CA538" s="6">
        <f t="shared" si="405"/>
        <v>0</v>
      </c>
      <c r="CB538" s="6">
        <f>IF(AND(CA538&gt;=0,CA538&lt;Pieņēmumi!$CU$49),0,
IF(AND(CA538&gt;=Pieņēmumi!$CU$49,CA538&lt;Pieņēmumi!$CU$50),"Mazs",
IF(AND(CA538&gt;=Pieņēmumi!$CU$50,CA538&lt;Pieņēmumi!$CU$51),"Vidējs","Liels")))</f>
        <v>0</v>
      </c>
      <c r="CC538" s="9">
        <f>IF(CB538="Mazs",Pieņēmumi!$CU$34*BZ538,IF(CB538="Vidējs",Pieņēmumi!$CU$35*BZ538,IF(CB538="Liels",Pieņēmumi!$CU$37*BZ538,0)))</f>
        <v>0</v>
      </c>
      <c r="CD538" s="9">
        <f>IF(CB538="Mazs",(Pieņēmumi!$CU$35-Pieņēmumi!$CU$34)*BZ538,0)</f>
        <v>0</v>
      </c>
      <c r="CE538">
        <v>0</v>
      </c>
      <c r="CF538">
        <v>0</v>
      </c>
      <c r="CG538" s="2">
        <v>0</v>
      </c>
      <c r="CH538" s="6">
        <f>ROUNDUP(IF($A538=1,CE538/Pieņēmumi!$DE$42,IF($A538=2,CE538/Pieņēmumi!$DE$43,IF($A538=3,CE538/Pieņēmumi!$DE$44,CE538/Pieņēmumi!$DE$45))),$CH$10)</f>
        <v>0</v>
      </c>
      <c r="CI538" s="6">
        <f t="shared" si="406"/>
        <v>0</v>
      </c>
      <c r="CJ538" s="6">
        <f>IF(AND(CI538&gt;=0,CI538&lt;Pieņēmumi!$DE$49),0,
IF(AND(CI538&gt;=Pieņēmumi!$DE$49,CI538&lt;Pieņēmumi!$DE$50),"Mazs",
IF(AND(CI538&gt;=Pieņēmumi!$DE$50,CI538&lt;Pieņēmumi!$DE$51),"Vidējs","Liels")))</f>
        <v>0</v>
      </c>
      <c r="CK538" s="9">
        <f>IF(CJ538="Mazs",Pieņēmumi!$DE$34*CH538,IF(CJ538="Vidējs",Pieņēmumi!$DE$35*CH538,IF(CJ538="Liels",Pieņēmumi!$DE$37*CH538,0)))</f>
        <v>0</v>
      </c>
      <c r="CL538" s="9">
        <f>IF(CJ538="Mazs",(Pieņēmumi!$DE$35-Pieņēmumi!$DE$34)*CH538,0)</f>
        <v>0</v>
      </c>
      <c r="CM538">
        <v>0</v>
      </c>
      <c r="CN538">
        <v>0</v>
      </c>
      <c r="CO538" s="2">
        <v>0</v>
      </c>
      <c r="CP538" s="6">
        <f>ROUNDUP(IF($A538=1,CM538/Pieņēmumi!$DO$42,IF($A538=2,CM538/Pieņēmumi!$DO$43,IF($A538=3,CM538/Pieņēmumi!$DO$44,CM538/Pieņēmumi!$DO$45))),$CP$10)</f>
        <v>0</v>
      </c>
      <c r="CQ538" s="6">
        <f t="shared" si="407"/>
        <v>0</v>
      </c>
      <c r="CR538" s="6">
        <f>IF(AND(CQ538&gt;=0,CQ538&lt;Pieņēmumi!$DO$49),0,
IF(AND(CQ538&gt;=Pieņēmumi!$DO$49,CQ538&lt;Pieņēmumi!$DO$50),"Mazs",
IF(AND(CQ538&gt;=Pieņēmumi!$DO$50,CQ538&lt;Pieņēmumi!$DO$51),"Vidējs","Liels")))</f>
        <v>0</v>
      </c>
      <c r="CS538" s="9">
        <f>IF(CR538="Mazs",Pieņēmumi!$DO$34*CP538,IF(CR538="Vidējs",Pieņēmumi!$DO$35*CP538,IF(CR538="Liels",Pieņēmumi!$DO$37*CP538,0)))</f>
        <v>0</v>
      </c>
      <c r="CT538" s="9">
        <f>IF(CR538="Mazs",(Pieņēmumi!$DO$35-Pieņēmumi!$DO$34)*CP538,0)</f>
        <v>0</v>
      </c>
      <c r="CU538" s="6">
        <f t="shared" si="408"/>
        <v>25</v>
      </c>
      <c r="CV538" s="6">
        <f t="shared" si="409"/>
        <v>3</v>
      </c>
      <c r="CW538" s="2">
        <f t="shared" si="410"/>
        <v>8.3333333333333339</v>
      </c>
      <c r="CX538" t="str">
        <f t="shared" si="411"/>
        <v>Mazā</v>
      </c>
    </row>
    <row r="539" spans="1:102" x14ac:dyDescent="0.25">
      <c r="A539" s="5">
        <v>3</v>
      </c>
      <c r="B539" s="23">
        <v>8.4231176588841494E-2</v>
      </c>
      <c r="C539">
        <v>18</v>
      </c>
      <c r="D539">
        <v>1</v>
      </c>
      <c r="E539" s="2">
        <f>C539/D539</f>
        <v>18</v>
      </c>
      <c r="F539" s="6">
        <f>ROUNDUP(IF($A539=1,C539/Pieņēmumi!$B$39,IF($A539=2,C539/Pieņēmumi!$B$40,IF($A539=3,C539/Pieņēmumi!$B$41,C539/Pieņēmumi!$B$42))),$F$10)</f>
        <v>1</v>
      </c>
      <c r="G539" s="6">
        <f t="shared" si="396"/>
        <v>18</v>
      </c>
      <c r="H539" s="6" t="str">
        <f>IF(AND(G539&gt;=0,G539&lt;Pieņēmumi!$B$46),0,
IF(AND(G539&gt;= Pieņēmumi!$B$46,G539&lt;Pieņēmumi!$B$47), "Mikro",
IF(AND(G539&gt;=Pieņēmumi!$B$47,G539&lt;Pieņēmumi!$B$48), "Mazs",
IF(AND(G539&gt;=Pieņēmumi!$B$48,G539&lt;Pieņēmumi!$B$49), "Vidējs","Liels"))))</f>
        <v>Vidējs</v>
      </c>
      <c r="I539" s="9">
        <f>IF(H539="Mikro",Pieņēmumi!$B$31*F539*0.5,
IF(H539="Mazs",Pieņēmumi!$B$31*F539,
IF(H539="Vidējs",Pieņēmumi!$B$32*F539,
IF(H539="Liels",Pieņēmumi!$B$34*F539,
0))))</f>
        <v>0.8074935400516795</v>
      </c>
      <c r="J539" s="9">
        <f>IF(H539="Mikro",Pieņēmumi!$B$31*F539*0.5,0)</f>
        <v>0</v>
      </c>
      <c r="K539">
        <v>13</v>
      </c>
      <c r="L539">
        <v>1</v>
      </c>
      <c r="M539" s="2">
        <f>K539/L539</f>
        <v>13</v>
      </c>
      <c r="N539" s="6">
        <f>ROUNDUP(IF($A539=1,K539/Pieņēmumi!$L$39,IF($A539=2,K539/Pieņēmumi!$L$40,IF($A539=3,K539/Pieņēmumi!$L$41,K539/Pieņēmumi!$L$42))),$N$10)</f>
        <v>1</v>
      </c>
      <c r="O539" s="6">
        <f t="shared" si="397"/>
        <v>13</v>
      </c>
      <c r="P539" s="6" t="str">
        <f>IF(AND(O539&gt;=0,O539&lt;Pieņēmumi!$L$46),0,
IF(AND(O539&gt;= Pieņēmumi!$L$46,O539&lt;Pieņēmumi!$L$47), "Mikro",
IF(AND(O539&gt;=Pieņēmumi!$L$47,O539&lt;Pieņēmumi!$L$48), "Mazs",
IF(AND(O539&gt;=Pieņēmumi!$L$48,O539&lt;Pieņēmumi!$L$49), "Vidējs","Liels"))))</f>
        <v>Vidējs</v>
      </c>
      <c r="Q539" s="9">
        <f>IF(P539="Mikro",Pieņēmumi!$L$31*N539*0.5,
IF(P539="Mazs",Pieņēmumi!$L$31*N539,
IF(P539="Vidējs",Pieņēmumi!$L$32*N539,
IF(P539="Liels",Pieņēmumi!$L$34*N539,
0))))</f>
        <v>0.83979328165374689</v>
      </c>
      <c r="R539" s="9">
        <f>IF(P539="Mikro",Pieņēmumi!$L$31*N539*0.5,0)</f>
        <v>0</v>
      </c>
      <c r="S539">
        <v>12</v>
      </c>
      <c r="T539">
        <v>1</v>
      </c>
      <c r="U539" s="2">
        <f>S539/T539</f>
        <v>12</v>
      </c>
      <c r="V539" s="6">
        <f>ROUNDUP(IF($A539=1,S539/Pieņēmumi!$V$39,IF($A539=2,S539/Pieņēmumi!$V$40,IF($A539=3,S539/Pieņēmumi!$V$41,S539/Pieņēmumi!$V$42))),$V$10)</f>
        <v>1</v>
      </c>
      <c r="W539" s="6">
        <f t="shared" si="398"/>
        <v>12</v>
      </c>
      <c r="X539" s="6" t="str">
        <f>IF(AND(W539&gt;=0,W539&lt;Pieņēmumi!$V$46),0,
IF(AND(W539&gt;= Pieņēmumi!$V$46,W539&lt;Pieņēmumi!$V$47), "Mikro",
IF(AND(W539&gt;=Pieņēmumi!$V$47,W539&lt;Pieņēmumi!$V$48), "Mazs",
IF(AND(W539&gt;=Pieņēmumi!$V$48,W539&lt;Pieņēmumi!$V$49), "Vidējs","Liels"))))</f>
        <v>Vidējs</v>
      </c>
      <c r="Y539" s="9">
        <f>IF(X539="Mikro",Pieņēmumi!$V$31*V539*0.5,
IF(X539="Mazs",Pieņēmumi!$V$31*V539,
IF(X539="Vidējs",Pieņēmumi!$V$32*V539,
IF(X539="Liels",Pieņēmumi!$V$34*V539,
0))))</f>
        <v>0.87209302325581406</v>
      </c>
      <c r="Z539" s="9">
        <f>IF(X539="Mikro",Pieņēmumi!$V$31*V539*0.5,0)</f>
        <v>0</v>
      </c>
      <c r="AA539">
        <v>11</v>
      </c>
      <c r="AB539">
        <v>1</v>
      </c>
      <c r="AC539" s="2">
        <f>AA539/AB539</f>
        <v>11</v>
      </c>
      <c r="AD539" s="6">
        <f>ROUNDUP(IF($A539=1,AA539/Pieņēmumi!$AF$39,IF($A539=2,AA539/Pieņēmumi!$AF$40,IF($A539=3,AA539/Pieņēmumi!$AF$41,AA539/Pieņēmumi!$AF$42))),$AD$10)</f>
        <v>1</v>
      </c>
      <c r="AE539" s="6">
        <f t="shared" si="399"/>
        <v>11</v>
      </c>
      <c r="AF539" s="6" t="str">
        <f>IF(AND(AE539&gt;=0,AE539&lt;Pieņēmumi!$AF$46),0,
IF(AND(AE539&gt;= Pieņēmumi!$AF$46,AE539&lt;Pieņēmumi!$AF$47), "Mikro",
IF(AND(AE539&gt;=Pieņēmumi!$AF$47,AE539&lt;Pieņēmumi!$AF$48), "Mazs",
IF(AND(AE539&gt;=Pieņēmumi!$AF$48,AE539&lt;Pieņēmumi!$AF$49), "Vidējs","Liels"))))</f>
        <v>Mazs</v>
      </c>
      <c r="AG539" s="9">
        <f>IF(AF539="Mikro",Pieņēmumi!$AF$31*AD539*0.5,
IF(AF539="Mazs",Pieņēmumi!$AF$31*AD539,
IF(AF539="Vidējs",Pieņēmumi!$AF$32*AD539,
IF(AF539="Liels",Pieņēmumi!$AF$34*AD539,
0))))</f>
        <v>0.84033613445378152</v>
      </c>
      <c r="AH539" s="9">
        <f>IF(AF539="Mikro",Pieņēmumi!$AF$31*AD539*0.5,0)</f>
        <v>0</v>
      </c>
      <c r="AI539">
        <v>18</v>
      </c>
      <c r="AJ539">
        <v>1</v>
      </c>
      <c r="AK539" s="2">
        <f>AI539/AJ539</f>
        <v>18</v>
      </c>
      <c r="AL539" s="6">
        <f>ROUNDUP(IF($A539=1,AI539/Pieņēmumi!$AR$39,IF($A539=2,AI539/Pieņēmumi!$AR$40,IF($A539=3,AI539/Pieņēmumi!$AR$41,AI539/Pieņēmumi!$AR$42))),$AL$10)</f>
        <v>1</v>
      </c>
      <c r="AM539" s="6">
        <f t="shared" si="400"/>
        <v>18</v>
      </c>
      <c r="AN539" s="6" t="str">
        <f>IF(AND(AM539&gt;=0,AM539&lt;Pieņēmumi!$AR$46),0,
IF(AND(AM539&gt;= Pieņēmumi!$AR$46,AM539&lt;Pieņēmumi!$AR$47), "Mikro",
IF(AND(AM539&gt;=Pieņēmumi!$AR$47,AM539&lt;Pieņēmumi!$AR$48), "Mazs",
IF(AND(AM539&gt;=Pieņēmumi!$AR$48,AM539&lt;Pieņēmumi!$AR$49), "Vidējs","Liels"))))</f>
        <v>Vidējs</v>
      </c>
      <c r="AO539" s="9">
        <f>IF(AN539="Mikro",Pieņēmumi!$AR$31*AL539*0.5,
IF(AN539="Mazs",Pieņēmumi!$AR$31*AL539,
IF(AN539="Vidējs",Pieņēmumi!$AR$32*AL539,
IF(AN539="Liels",Pieņēmumi!$AR$34*AL539,
0))))</f>
        <v>1.0981912144702843</v>
      </c>
      <c r="AP539" s="9">
        <f>IF(AN539="Mikro",Pieņēmumi!$AR$31*AL539*0.5,0)</f>
        <v>0</v>
      </c>
      <c r="AQ539">
        <v>17</v>
      </c>
      <c r="AR539">
        <v>1</v>
      </c>
      <c r="AS539" s="2">
        <f>AQ539/AR539</f>
        <v>17</v>
      </c>
      <c r="AT539" s="6">
        <f>ROUNDUP(IF($A539=1,AQ539/Pieņēmumi!$BC$39,IF($A539=2,AQ539/Pieņēmumi!$BC$40,IF($A539=3,AQ539/Pieņēmumi!$BC$41,AQ539/Pieņēmumi!$BC$42))),$AT$10)</f>
        <v>1</v>
      </c>
      <c r="AU539" s="6">
        <f t="shared" si="401"/>
        <v>17</v>
      </c>
      <c r="AV539" s="6" t="str">
        <f>IF(AND(AU539&gt;=0,AU539&lt;Pieņēmumi!$BC$46),0,
IF(AND(AU539&gt;= Pieņēmumi!$BC$46,AU539&lt;Pieņēmumi!$BC$47), "Mikro",
IF(AND(AU539&gt;=Pieņēmumi!$BC$47,AU539&lt;Pieņēmumi!$BC$48), "Mazs",
IF(AND(AU539&gt;=Pieņēmumi!$BC$48,AU539&lt;Pieņēmumi!$BC$49), "Vidējs","Liels"))))</f>
        <v>Vidējs</v>
      </c>
      <c r="AW539" s="9">
        <f>IF(AV539="Mikro",Pieņēmumi!$BC$31*AT539*0.5,
IF(AV539="Mazs",Pieņēmumi!$BC$31*AT539,
IF(AV539="Vidējs",Pieņēmumi!$BC$32*AT539,
IF(AV539="Liels",Pieņēmumi!$BC$34*AT539,
0))))</f>
        <v>1.1627906976744187</v>
      </c>
      <c r="AX539" s="9">
        <f>IF(AV539="Mikro",Pieņēmumi!$BC$31*AT539*0.5,0)</f>
        <v>0</v>
      </c>
      <c r="AY539">
        <v>13</v>
      </c>
      <c r="AZ539">
        <v>1</v>
      </c>
      <c r="BA539" s="2">
        <f t="shared" ref="BA539:BA570" si="412">AY539/AZ539</f>
        <v>13</v>
      </c>
      <c r="BB539" s="6">
        <f>ROUNDUP(IF($A539=1,AY539/Pieņēmumi!$BN$39,IF($A539=2,AY539/Pieņēmumi!$BN$40,IF($A539=3,AY539/Pieņēmumi!$BN$41,AY539/Pieņēmumi!$BN$42))),$BB$10)</f>
        <v>1</v>
      </c>
      <c r="BC539" s="6">
        <f t="shared" si="402"/>
        <v>13</v>
      </c>
      <c r="BD539" s="6" t="str">
        <f>IF(AND(BC539&gt;=0,BC539&lt;Pieņēmumi!$BN$46),0,
IF(AND(BC539&gt;= Pieņēmumi!$BN$46,BC539&lt;Pieņēmumi!$BN$47), "Mikro",
IF(AND(BC539&gt;=Pieņēmumi!$BN$47,BC539&lt;Pieņēmumi!$BN$48), "Mazs",
IF(AND(BC539&gt;=Pieņēmumi!$BN$48,BC539&lt;Pieņēmumi!$BN$49), "Vidējs","Liels"))))</f>
        <v>Vidējs</v>
      </c>
      <c r="BE539" s="9">
        <f>IF(BD539="Mikro",Pieņēmumi!$BN$31*BB539*0.5,
IF(BD539="Mazs",Pieņēmumi!$BN$31*BB539,
IF(BD539="Vidējs",Pieņēmumi!$BN$32*BB539,
IF(BD539="Liels",Pieņēmumi!$BN$34*BB539,
0))))</f>
        <v>1.227390180878553</v>
      </c>
      <c r="BF539" s="9">
        <f>IF(BD539="Mikro",Pieņēmumi!$BN$31*BB539*0.5,0)</f>
        <v>0</v>
      </c>
      <c r="BG539">
        <v>17</v>
      </c>
      <c r="BH539">
        <v>1</v>
      </c>
      <c r="BI539" s="2">
        <f t="shared" ref="BI539:BI570" si="413">BG539/BH539</f>
        <v>17</v>
      </c>
      <c r="BJ539" s="6">
        <f>ROUNDUP(IF($A539=1,BG539/Pieņēmumi!$BY$39,IF($A539=2,BG539/Pieņēmumi!$BY$40,IF($A539=3,BG539/Pieņēmumi!$BY$41,BG539/Pieņēmumi!$BY$42))),$BJ$10)</f>
        <v>1</v>
      </c>
      <c r="BK539" s="6">
        <f t="shared" si="403"/>
        <v>17</v>
      </c>
      <c r="BL539" s="6" t="str">
        <f>IF(AND(BK539&gt;=0,BK539&lt;Pieņēmumi!$BY$46),0,
IF(AND(BK539&gt;= Pieņēmumi!$BY$46,BK539&lt;Pieņēmumi!$BY$47), "Mikro",
IF(AND(BK539&gt;=Pieņēmumi!$BY$47,BK539&lt;Pieņēmumi!$BY$48), "Mazs",
IF(AND(BK539&gt;=Pieņēmumi!$BY$48,BK539&lt;Pieņēmumi!$BY$49), "Vidējs","Liels"))))</f>
        <v>Vidējs</v>
      </c>
      <c r="BM539" s="9">
        <f>IF(BL539="Mikro",Pieņēmumi!$BY$31*BJ539*0.5,
IF(BL539="Mazs",Pieņēmumi!$BY$31*BJ539,
IF(BL539="Vidējs",Pieņēmumi!$BY$32*BJ539,
IF(BL539="Liels",Pieņēmumi!$BY$34*BJ539,
0))))</f>
        <v>1.2919896640826873</v>
      </c>
      <c r="BN539" s="9">
        <f>IF(BL539="Mikro",Pieņēmumi!$BY$31*BJ539*0.5,0)</f>
        <v>0</v>
      </c>
      <c r="BO539">
        <v>14</v>
      </c>
      <c r="BP539">
        <v>1</v>
      </c>
      <c r="BQ539" s="2">
        <f t="shared" ref="BQ539:BQ580" si="414">BO539/BP539</f>
        <v>14</v>
      </c>
      <c r="BR539" s="6">
        <f>ROUNDUP(IF($A539=1,BO539/Pieņēmumi!$CJ$39,IF($A539=2,BO539/Pieņēmumi!$CJ$40,IF($A539=3,BO539/Pieņēmumi!$CJ$41,BO539/Pieņēmumi!$CJ$42))),$BR$10)</f>
        <v>1</v>
      </c>
      <c r="BS539" s="6">
        <f t="shared" si="404"/>
        <v>14</v>
      </c>
      <c r="BT539" s="6" t="str">
        <f>IF(AND(BS539&gt;=0,BS539&lt;Pieņēmumi!$CJ$46),0,
IF(AND(BS539&gt;= Pieņēmumi!$CJ$46,BS539&lt;Pieņēmumi!$CJ$47), "Mikro",
IF(AND(BS539&gt;=Pieņēmumi!$CJ$47,BS539&lt;Pieņēmumi!$CJ$48), "Mazs",
IF(AND(BS539&gt;=Pieņēmumi!$CJ$48,BS539&lt;Pieņēmumi!$CJ$49), "Vidējs","Liels"))))</f>
        <v>Vidējs</v>
      </c>
      <c r="BU539" s="9">
        <f>IF(BT539="Mikro",Pieņēmumi!$CJ$31*BR539*0.5,
IF(BT539="Mazs",Pieņēmumi!$CJ$31*BR539,
IF(BT539="Vidējs",Pieņēmumi!$CJ$32*BR539,
IF(BT539="Liels",Pieņēmumi!$CJ$34*BR539,
0))))</f>
        <v>1.2919896640826873</v>
      </c>
      <c r="BV539" s="9">
        <f>IF(BT539="Mikro",Pieņēmumi!$CJ$31*BR539*0.5,0)</f>
        <v>0</v>
      </c>
      <c r="BW539">
        <v>0</v>
      </c>
      <c r="BX539">
        <v>0</v>
      </c>
      <c r="BY539" s="2">
        <v>0</v>
      </c>
      <c r="BZ539" s="6">
        <f>ROUNDUP(IF($A539=1,BW539/Pieņēmumi!$CU$42,IF($A539=2,BW539/Pieņēmumi!$CU$43,IF($A539=3,BW539/Pieņēmumi!$CU$44,BW539/Pieņēmumi!$CU$45))),$CH$10)</f>
        <v>0</v>
      </c>
      <c r="CA539" s="6">
        <f t="shared" si="405"/>
        <v>0</v>
      </c>
      <c r="CB539" s="6">
        <f>IF(AND(CA539&gt;=0,CA539&lt;Pieņēmumi!$CU$49),0,
IF(AND(CA539&gt;=Pieņēmumi!$CU$49,CA539&lt;Pieņēmumi!$CU$50),"Mazs",
IF(AND(CA539&gt;=Pieņēmumi!$CU$50,CA539&lt;Pieņēmumi!$CU$51),"Vidējs","Liels")))</f>
        <v>0</v>
      </c>
      <c r="CC539" s="9">
        <f>IF(CB539="Mazs",Pieņēmumi!$CU$34*BZ539,IF(CB539="Vidējs",Pieņēmumi!$CU$35*BZ539,IF(CB539="Liels",Pieņēmumi!$CU$37*BZ539,0)))</f>
        <v>0</v>
      </c>
      <c r="CD539" s="9">
        <f>IF(CB539="Mazs",(Pieņēmumi!$CU$35-Pieņēmumi!$CU$34)*BZ539,0)</f>
        <v>0</v>
      </c>
      <c r="CE539">
        <v>6</v>
      </c>
      <c r="CF539">
        <v>1</v>
      </c>
      <c r="CG539" s="2">
        <f>CE539/CF539</f>
        <v>6</v>
      </c>
      <c r="CH539" s="6">
        <f>ROUNDUP(IF($A539=1,CE539/Pieņēmumi!$DE$42,IF($A539=2,CE539/Pieņēmumi!$DE$43,IF($A539=3,CE539/Pieņēmumi!$DE$44,CE539/Pieņēmumi!$DE$45))),$CH$10)</f>
        <v>1</v>
      </c>
      <c r="CI539" s="6">
        <f t="shared" si="406"/>
        <v>6</v>
      </c>
      <c r="CJ539" s="6" t="str">
        <f>IF(AND(CI539&gt;=0,CI539&lt;Pieņēmumi!$DE$49),0,
IF(AND(CI539&gt;=Pieņēmumi!$DE$49,CI539&lt;Pieņēmumi!$DE$50),"Mazs",
IF(AND(CI539&gt;=Pieņēmumi!$DE$50,CI539&lt;Pieņēmumi!$DE$51),"Vidējs","Liels")))</f>
        <v>Mazs</v>
      </c>
      <c r="CK539" s="9">
        <f>IF(CJ539="Mazs",Pieņēmumi!$DE$34*CH539,IF(CJ539="Vidējs",Pieņēmumi!$DE$35*CH539,IF(CJ539="Liels",Pieņēmumi!$DE$37*CH539,0)))</f>
        <v>1.151571739807034</v>
      </c>
      <c r="CL539" s="9">
        <f>IF(CJ539="Mazs",(Pieņēmumi!$DE$35-Pieņēmumi!$DE$34)*CH539,0)</f>
        <v>0.23731714908185508</v>
      </c>
      <c r="CM539">
        <v>8</v>
      </c>
      <c r="CN539">
        <v>1</v>
      </c>
      <c r="CO539" s="2">
        <f>CM539/CN539</f>
        <v>8</v>
      </c>
      <c r="CP539" s="6">
        <f>ROUNDUP(IF($A539=1,CM539/Pieņēmumi!$DO$42,IF($A539=2,CM539/Pieņēmumi!$DO$43,IF($A539=3,CM539/Pieņēmumi!$DO$44,CM539/Pieņēmumi!$DO$45))),$CP$10)</f>
        <v>1</v>
      </c>
      <c r="CQ539" s="6">
        <f t="shared" si="407"/>
        <v>8</v>
      </c>
      <c r="CR539" s="6" t="str">
        <f>IF(AND(CQ539&gt;=0,CQ539&lt;Pieņēmumi!$DO$49),0,
IF(AND(CQ539&gt;=Pieņēmumi!$DO$49,CQ539&lt;Pieņēmumi!$DO$50),"Mazs",
IF(AND(CQ539&gt;=Pieņēmumi!$DO$50,CQ539&lt;Pieņēmumi!$DO$51),"Vidējs","Liels")))</f>
        <v>Mazs</v>
      </c>
      <c r="CS539" s="9">
        <f>IF(CR539="Mazs",Pieņēmumi!$DO$34*CP539,IF(CR539="Vidējs",Pieņēmumi!$DO$35*CP539,IF(CR539="Liels",Pieņēmumi!$DO$37*CP539,0)))</f>
        <v>1.151571739807034</v>
      </c>
      <c r="CT539" s="9">
        <f>IF(CR539="Mazs",(Pieņēmumi!$DO$35-Pieņēmumi!$DO$34)*CP539,0)</f>
        <v>0.23731714908185508</v>
      </c>
      <c r="CU539" s="6">
        <f t="shared" si="408"/>
        <v>147</v>
      </c>
      <c r="CV539" s="6">
        <f t="shared" si="409"/>
        <v>11</v>
      </c>
      <c r="CW539" s="2">
        <f t="shared" si="410"/>
        <v>13.363636363636363</v>
      </c>
      <c r="CX539" t="str">
        <f t="shared" si="411"/>
        <v>Vidējā</v>
      </c>
    </row>
    <row r="540" spans="1:102" x14ac:dyDescent="0.25">
      <c r="A540" s="5">
        <v>1</v>
      </c>
      <c r="B540" s="23">
        <v>8.3303858768344896E-2</v>
      </c>
      <c r="C540">
        <v>0</v>
      </c>
      <c r="D540">
        <v>0</v>
      </c>
      <c r="E540" s="2">
        <v>0</v>
      </c>
      <c r="F540" s="6">
        <f>ROUNDUP(IF($A540=1,C540/Pieņēmumi!$B$39,IF($A540=2,C540/Pieņēmumi!$B$40,IF($A540=3,C540/Pieņēmumi!$B$41,C540/Pieņēmumi!$B$42))),$F$10)</f>
        <v>0</v>
      </c>
      <c r="G540" s="6">
        <f t="shared" si="396"/>
        <v>0</v>
      </c>
      <c r="H540" s="6">
        <f>IF(AND(G540&gt;=0,G540&lt;Pieņēmumi!$B$46),0,
IF(AND(G540&gt;= Pieņēmumi!$B$46,G540&lt;Pieņēmumi!$B$47), "Mikro",
IF(AND(G540&gt;=Pieņēmumi!$B$47,G540&lt;Pieņēmumi!$B$48), "Mazs",
IF(AND(G540&gt;=Pieņēmumi!$B$48,G540&lt;Pieņēmumi!$B$49), "Vidējs","Liels"))))</f>
        <v>0</v>
      </c>
      <c r="I540" s="9">
        <f>IF(H540="Mikro",Pieņēmumi!$B$31*F540*0.5,
IF(H540="Mazs",Pieņēmumi!$B$31*F540,
IF(H540="Vidējs",Pieņēmumi!$B$32*F540,
IF(H540="Liels",Pieņēmumi!$B$34*F540,
0))))</f>
        <v>0</v>
      </c>
      <c r="J540" s="9">
        <f>IF(H540="Mikro",Pieņēmumi!$B$31*F540*0.5,0)</f>
        <v>0</v>
      </c>
      <c r="K540">
        <v>0</v>
      </c>
      <c r="L540">
        <v>0</v>
      </c>
      <c r="M540" s="2">
        <v>0</v>
      </c>
      <c r="N540" s="6">
        <f>ROUNDUP(IF($A540=1,K540/Pieņēmumi!$L$39,IF($A540=2,K540/Pieņēmumi!$L$40,IF($A540=3,K540/Pieņēmumi!$L$41,K540/Pieņēmumi!$L$42))),$N$10)</f>
        <v>0</v>
      </c>
      <c r="O540" s="6">
        <f t="shared" si="397"/>
        <v>0</v>
      </c>
      <c r="P540" s="6">
        <f>IF(AND(O540&gt;=0,O540&lt;Pieņēmumi!$L$46),0,
IF(AND(O540&gt;= Pieņēmumi!$L$46,O540&lt;Pieņēmumi!$L$47), "Mikro",
IF(AND(O540&gt;=Pieņēmumi!$L$47,O540&lt;Pieņēmumi!$L$48), "Mazs",
IF(AND(O540&gt;=Pieņēmumi!$L$48,O540&lt;Pieņēmumi!$L$49), "Vidējs","Liels"))))</f>
        <v>0</v>
      </c>
      <c r="Q540" s="9">
        <f>IF(P540="Mikro",Pieņēmumi!$L$31*N540*0.5,
IF(P540="Mazs",Pieņēmumi!$L$31*N540,
IF(P540="Vidējs",Pieņēmumi!$L$32*N540,
IF(P540="Liels",Pieņēmumi!$L$34*N540,
0))))</f>
        <v>0</v>
      </c>
      <c r="R540" s="9">
        <f>IF(P540="Mikro",Pieņēmumi!$L$31*N540*0.5,0)</f>
        <v>0</v>
      </c>
      <c r="S540">
        <v>0</v>
      </c>
      <c r="T540">
        <v>0</v>
      </c>
      <c r="U540" s="2">
        <v>0</v>
      </c>
      <c r="V540" s="6">
        <f>ROUNDUP(IF($A540=1,S540/Pieņēmumi!$V$39,IF($A540=2,S540/Pieņēmumi!$V$40,IF($A540=3,S540/Pieņēmumi!$V$41,S540/Pieņēmumi!$V$42))),$V$10)</f>
        <v>0</v>
      </c>
      <c r="W540" s="6">
        <f t="shared" si="398"/>
        <v>0</v>
      </c>
      <c r="X540" s="6">
        <f>IF(AND(W540&gt;=0,W540&lt;Pieņēmumi!$V$46),0,
IF(AND(W540&gt;= Pieņēmumi!$V$46,W540&lt;Pieņēmumi!$V$47), "Mikro",
IF(AND(W540&gt;=Pieņēmumi!$V$47,W540&lt;Pieņēmumi!$V$48), "Mazs",
IF(AND(W540&gt;=Pieņēmumi!$V$48,W540&lt;Pieņēmumi!$V$49), "Vidējs","Liels"))))</f>
        <v>0</v>
      </c>
      <c r="Y540" s="9">
        <f>IF(X540="Mikro",Pieņēmumi!$V$31*V540*0.5,
IF(X540="Mazs",Pieņēmumi!$V$31*V540,
IF(X540="Vidējs",Pieņēmumi!$V$32*V540,
IF(X540="Liels",Pieņēmumi!$V$34*V540,
0))))</f>
        <v>0</v>
      </c>
      <c r="Z540" s="9">
        <f>IF(X540="Mikro",Pieņēmumi!$V$31*V540*0.5,0)</f>
        <v>0</v>
      </c>
      <c r="AA540">
        <v>0</v>
      </c>
      <c r="AB540">
        <v>0</v>
      </c>
      <c r="AC540" s="2">
        <v>0</v>
      </c>
      <c r="AD540" s="6">
        <f>ROUNDUP(IF($A540=1,AA540/Pieņēmumi!$AF$39,IF($A540=2,AA540/Pieņēmumi!$AF$40,IF($A540=3,AA540/Pieņēmumi!$AF$41,AA540/Pieņēmumi!$AF$42))),$AD$10)</f>
        <v>0</v>
      </c>
      <c r="AE540" s="6">
        <f t="shared" si="399"/>
        <v>0</v>
      </c>
      <c r="AF540" s="6">
        <f>IF(AND(AE540&gt;=0,AE540&lt;Pieņēmumi!$AF$46),0,
IF(AND(AE540&gt;= Pieņēmumi!$AF$46,AE540&lt;Pieņēmumi!$AF$47), "Mikro",
IF(AND(AE540&gt;=Pieņēmumi!$AF$47,AE540&lt;Pieņēmumi!$AF$48), "Mazs",
IF(AND(AE540&gt;=Pieņēmumi!$AF$48,AE540&lt;Pieņēmumi!$AF$49), "Vidējs","Liels"))))</f>
        <v>0</v>
      </c>
      <c r="AG540" s="9">
        <f>IF(AF540="Mikro",Pieņēmumi!$AF$31*AD540*0.5,
IF(AF540="Mazs",Pieņēmumi!$AF$31*AD540,
IF(AF540="Vidējs",Pieņēmumi!$AF$32*AD540,
IF(AF540="Liels",Pieņēmumi!$AF$34*AD540,
0))))</f>
        <v>0</v>
      </c>
      <c r="AH540" s="9">
        <f>IF(AF540="Mikro",Pieņēmumi!$AF$31*AD540*0.5,0)</f>
        <v>0</v>
      </c>
      <c r="AI540">
        <v>0</v>
      </c>
      <c r="AJ540">
        <v>0</v>
      </c>
      <c r="AK540" s="2">
        <v>0</v>
      </c>
      <c r="AL540" s="6">
        <f>ROUNDUP(IF($A540=1,AI540/Pieņēmumi!$AR$39,IF($A540=2,AI540/Pieņēmumi!$AR$40,IF($A540=3,AI540/Pieņēmumi!$AR$41,AI540/Pieņēmumi!$AR$42))),$AL$10)</f>
        <v>0</v>
      </c>
      <c r="AM540" s="6">
        <f t="shared" si="400"/>
        <v>0</v>
      </c>
      <c r="AN540" s="6">
        <f>IF(AND(AM540&gt;=0,AM540&lt;Pieņēmumi!$AR$46),0,
IF(AND(AM540&gt;= Pieņēmumi!$AR$46,AM540&lt;Pieņēmumi!$AR$47), "Mikro",
IF(AND(AM540&gt;=Pieņēmumi!$AR$47,AM540&lt;Pieņēmumi!$AR$48), "Mazs",
IF(AND(AM540&gt;=Pieņēmumi!$AR$48,AM540&lt;Pieņēmumi!$AR$49), "Vidējs","Liels"))))</f>
        <v>0</v>
      </c>
      <c r="AO540" s="9">
        <f>IF(AN540="Mikro",Pieņēmumi!$AR$31*AL540*0.5,
IF(AN540="Mazs",Pieņēmumi!$AR$31*AL540,
IF(AN540="Vidējs",Pieņēmumi!$AR$32*AL540,
IF(AN540="Liels",Pieņēmumi!$AR$34*AL540,
0))))</f>
        <v>0</v>
      </c>
      <c r="AP540" s="9">
        <f>IF(AN540="Mikro",Pieņēmumi!$AR$31*AL540*0.5,0)</f>
        <v>0</v>
      </c>
      <c r="AQ540">
        <v>0</v>
      </c>
      <c r="AR540">
        <v>0</v>
      </c>
      <c r="AS540" s="2">
        <v>0</v>
      </c>
      <c r="AT540" s="6">
        <f>ROUNDUP(IF($A540=1,AQ540/Pieņēmumi!$BC$39,IF($A540=2,AQ540/Pieņēmumi!$BC$40,IF($A540=3,AQ540/Pieņēmumi!$BC$41,AQ540/Pieņēmumi!$BC$42))),$AT$10)</f>
        <v>0</v>
      </c>
      <c r="AU540" s="6">
        <f t="shared" si="401"/>
        <v>0</v>
      </c>
      <c r="AV540" s="6">
        <f>IF(AND(AU540&gt;=0,AU540&lt;Pieņēmumi!$BC$46),0,
IF(AND(AU540&gt;= Pieņēmumi!$BC$46,AU540&lt;Pieņēmumi!$BC$47), "Mikro",
IF(AND(AU540&gt;=Pieņēmumi!$BC$47,AU540&lt;Pieņēmumi!$BC$48), "Mazs",
IF(AND(AU540&gt;=Pieņēmumi!$BC$48,AU540&lt;Pieņēmumi!$BC$49), "Vidējs","Liels"))))</f>
        <v>0</v>
      </c>
      <c r="AW540" s="9">
        <f>IF(AV540="Mikro",Pieņēmumi!$BC$31*AT540*0.5,
IF(AV540="Mazs",Pieņēmumi!$BC$31*AT540,
IF(AV540="Vidējs",Pieņēmumi!$BC$32*AT540,
IF(AV540="Liels",Pieņēmumi!$BC$34*AT540,
0))))</f>
        <v>0</v>
      </c>
      <c r="AX540" s="9">
        <f>IF(AV540="Mikro",Pieņēmumi!$BC$31*AT540*0.5,0)</f>
        <v>0</v>
      </c>
      <c r="AY540">
        <v>19</v>
      </c>
      <c r="AZ540">
        <v>2</v>
      </c>
      <c r="BA540" s="2">
        <f t="shared" si="412"/>
        <v>9.5</v>
      </c>
      <c r="BB540" s="6">
        <f>ROUNDUP(IF($A540=1,AY540/Pieņēmumi!$BN$39,IF($A540=2,AY540/Pieņēmumi!$BN$40,IF($A540=3,AY540/Pieņēmumi!$BN$41,AY540/Pieņēmumi!$BN$42))),$BB$10)</f>
        <v>1</v>
      </c>
      <c r="BC540" s="6">
        <f t="shared" si="402"/>
        <v>19</v>
      </c>
      <c r="BD540" s="6" t="str">
        <f>IF(AND(BC540&gt;=0,BC540&lt;Pieņēmumi!$BN$46),0,
IF(AND(BC540&gt;= Pieņēmumi!$BN$46,BC540&lt;Pieņēmumi!$BN$47), "Mikro",
IF(AND(BC540&gt;=Pieņēmumi!$BN$47,BC540&lt;Pieņēmumi!$BN$48), "Mazs",
IF(AND(BC540&gt;=Pieņēmumi!$BN$48,BC540&lt;Pieņēmumi!$BN$49), "Vidējs","Liels"))))</f>
        <v>Vidējs</v>
      </c>
      <c r="BE540" s="9">
        <f>IF(BD540="Mikro",Pieņēmumi!$BN$31*BB540*0.5,
IF(BD540="Mazs",Pieņēmumi!$BN$31*BB540,
IF(BD540="Vidējs",Pieņēmumi!$BN$32*BB540,
IF(BD540="Liels",Pieņēmumi!$BN$34*BB540,
0))))</f>
        <v>1.227390180878553</v>
      </c>
      <c r="BF540" s="9">
        <f>IF(BD540="Mikro",Pieņēmumi!$BN$31*BB540*0.5,0)</f>
        <v>0</v>
      </c>
      <c r="BG540">
        <v>35</v>
      </c>
      <c r="BH540">
        <v>3</v>
      </c>
      <c r="BI540" s="2">
        <f t="shared" si="413"/>
        <v>11.666666666666666</v>
      </c>
      <c r="BJ540" s="6">
        <f>ROUNDUP(IF($A540=1,BG540/Pieņēmumi!$BY$39,IF($A540=2,BG540/Pieņēmumi!$BY$40,IF($A540=3,BG540/Pieņēmumi!$BY$41,BG540/Pieņēmumi!$BY$42))),$BJ$10)</f>
        <v>2</v>
      </c>
      <c r="BK540" s="6">
        <f t="shared" si="403"/>
        <v>17.5</v>
      </c>
      <c r="BL540" s="6" t="str">
        <f>IF(AND(BK540&gt;=0,BK540&lt;Pieņēmumi!$BY$46),0,
IF(AND(BK540&gt;= Pieņēmumi!$BY$46,BK540&lt;Pieņēmumi!$BY$47), "Mikro",
IF(AND(BK540&gt;=Pieņēmumi!$BY$47,BK540&lt;Pieņēmumi!$BY$48), "Mazs",
IF(AND(BK540&gt;=Pieņēmumi!$BY$48,BK540&lt;Pieņēmumi!$BY$49), "Vidējs","Liels"))))</f>
        <v>Vidējs</v>
      </c>
      <c r="BM540" s="9">
        <f>IF(BL540="Mikro",Pieņēmumi!$BY$31*BJ540*0.5,
IF(BL540="Mazs",Pieņēmumi!$BY$31*BJ540,
IF(BL540="Vidējs",Pieņēmumi!$BY$32*BJ540,
IF(BL540="Liels",Pieņēmumi!$BY$34*BJ540,
0))))</f>
        <v>2.5839793281653747</v>
      </c>
      <c r="BN540" s="9">
        <f>IF(BL540="Mikro",Pieņēmumi!$BY$31*BJ540*0.5,0)</f>
        <v>0</v>
      </c>
      <c r="BO540">
        <v>71</v>
      </c>
      <c r="BP540">
        <v>4</v>
      </c>
      <c r="BQ540" s="2">
        <f t="shared" si="414"/>
        <v>17.75</v>
      </c>
      <c r="BR540" s="6">
        <f>ROUNDUP(IF($A540=1,BO540/Pieņēmumi!$CJ$39,IF($A540=2,BO540/Pieņēmumi!$CJ$40,IF($A540=3,BO540/Pieņēmumi!$CJ$41,BO540/Pieņēmumi!$CJ$42))),$BR$10)</f>
        <v>3</v>
      </c>
      <c r="BS540" s="6">
        <f t="shared" si="404"/>
        <v>23.666666666666668</v>
      </c>
      <c r="BT540" s="6" t="str">
        <f>IF(AND(BS540&gt;=0,BS540&lt;Pieņēmumi!$CJ$46),0,
IF(AND(BS540&gt;= Pieņēmumi!$CJ$46,BS540&lt;Pieņēmumi!$CJ$47), "Mikro",
IF(AND(BS540&gt;=Pieņēmumi!$CJ$47,BS540&lt;Pieņēmumi!$CJ$48), "Mazs",
IF(AND(BS540&gt;=Pieņēmumi!$CJ$48,BS540&lt;Pieņēmumi!$CJ$49), "Vidējs","Liels"))))</f>
        <v>Liels</v>
      </c>
      <c r="BU540" s="9">
        <f>IF(BT540="Mikro",Pieņēmumi!$CJ$31*BR540*0.5,
IF(BT540="Mazs",Pieņēmumi!$CJ$31*BR540,
IF(BT540="Vidējs",Pieņēmumi!$CJ$32*BR540,
IF(BT540="Liels",Pieņēmumi!$CJ$34*BR540,
0))))</f>
        <v>5.0865800865800868</v>
      </c>
      <c r="BV540" s="9">
        <f>IF(BT540="Mikro",Pieņēmumi!$CJ$31*BR540*0.5,0)</f>
        <v>0</v>
      </c>
      <c r="BW540">
        <v>185</v>
      </c>
      <c r="BX540">
        <v>7</v>
      </c>
      <c r="BY540" s="2">
        <f>BW540/BX540</f>
        <v>26.428571428571427</v>
      </c>
      <c r="BZ540" s="6">
        <f>ROUNDUP(IF($A540=1,BW540/Pieņēmumi!$CU$42,IF($A540=2,BW540/Pieņēmumi!$CU$43,IF($A540=3,BW540/Pieņēmumi!$CU$44,BW540/Pieņēmumi!$CU$45))),$CH$10)</f>
        <v>8</v>
      </c>
      <c r="CA540" s="6">
        <f t="shared" si="405"/>
        <v>23.125</v>
      </c>
      <c r="CB540" s="6" t="str">
        <f>IF(AND(CA540&gt;=0,CA540&lt;Pieņēmumi!$CU$49),0,
IF(AND(CA540&gt;=Pieņēmumi!$CU$49,CA540&lt;Pieņēmumi!$CU$50),"Mazs",
IF(AND(CA540&gt;=Pieņēmumi!$CU$50,CA540&lt;Pieņēmumi!$CU$51),"Vidējs","Liels")))</f>
        <v>Liels</v>
      </c>
      <c r="CC540" s="9">
        <f>IF(CB540="Mazs",Pieņēmumi!$CU$34*BZ540,IF(CB540="Vidējs",Pieņēmumi!$CU$35*BZ540,IF(CB540="Liels",Pieņēmumi!$CU$37*BZ540,0)))</f>
        <v>14.14141414141414</v>
      </c>
      <c r="CD540" s="9">
        <f>IF(CB540="Mazs",(Pieņēmumi!$CU$35-Pieņēmumi!$CU$34)*BZ540,0)</f>
        <v>0</v>
      </c>
      <c r="CE540">
        <v>201</v>
      </c>
      <c r="CF540">
        <v>7</v>
      </c>
      <c r="CG540" s="2">
        <f>CE540/CF540</f>
        <v>28.714285714285715</v>
      </c>
      <c r="CH540" s="6">
        <f>ROUNDUP(IF($A540=1,CE540/Pieņēmumi!$DE$42,IF($A540=2,CE540/Pieņēmumi!$DE$43,IF($A540=3,CE540/Pieņēmumi!$DE$44,CE540/Pieņēmumi!$DE$45))),$CH$10)</f>
        <v>9</v>
      </c>
      <c r="CI540" s="6">
        <f t="shared" si="406"/>
        <v>22.333333333333332</v>
      </c>
      <c r="CJ540" s="6" t="str">
        <f>IF(AND(CI540&gt;=0,CI540&lt;Pieņēmumi!$DE$49),0,
IF(AND(CI540&gt;=Pieņēmumi!$DE$49,CI540&lt;Pieņēmumi!$DE$50),"Mazs",
IF(AND(CI540&gt;=Pieņēmumi!$DE$50,CI540&lt;Pieņēmumi!$DE$51),"Vidējs","Liels")))</f>
        <v>Liels</v>
      </c>
      <c r="CK540" s="9">
        <f>IF(CJ540="Mazs",Pieņēmumi!$DE$34*CH540,IF(CJ540="Vidējs",Pieņēmumi!$DE$35*CH540,IF(CJ540="Liels",Pieņēmumi!$DE$37*CH540,0)))</f>
        <v>15.909090909090908</v>
      </c>
      <c r="CL540" s="9">
        <f>IF(CJ540="Mazs",(Pieņēmumi!$DE$35-Pieņēmumi!$DE$34)*CH540,0)</f>
        <v>0</v>
      </c>
      <c r="CM540">
        <v>213</v>
      </c>
      <c r="CN540">
        <v>7</v>
      </c>
      <c r="CO540" s="2">
        <f>CM540/CN540</f>
        <v>30.428571428571427</v>
      </c>
      <c r="CP540" s="6">
        <f>ROUNDUP(IF($A540=1,CM540/Pieņēmumi!$DO$42,IF($A540=2,CM540/Pieņēmumi!$DO$43,IF($A540=3,CM540/Pieņēmumi!$DO$44,CM540/Pieņēmumi!$DO$45))),$CP$10)</f>
        <v>9</v>
      </c>
      <c r="CQ540" s="6">
        <f t="shared" si="407"/>
        <v>23.666666666666668</v>
      </c>
      <c r="CR540" s="6" t="str">
        <f>IF(AND(CQ540&gt;=0,CQ540&lt;Pieņēmumi!$DO$49),0,
IF(AND(CQ540&gt;=Pieņēmumi!$DO$49,CQ540&lt;Pieņēmumi!$DO$50),"Mazs",
IF(AND(CQ540&gt;=Pieņēmumi!$DO$50,CQ540&lt;Pieņēmumi!$DO$51),"Vidējs","Liels")))</f>
        <v>Liels</v>
      </c>
      <c r="CS540" s="9">
        <f>IF(CR540="Mazs",Pieņēmumi!$DO$34*CP540,IF(CR540="Vidējs",Pieņēmumi!$DO$35*CP540,IF(CR540="Liels",Pieņēmumi!$DO$37*CP540,0)))</f>
        <v>15.909090909090908</v>
      </c>
      <c r="CT540" s="9">
        <f>IF(CR540="Mazs",(Pieņēmumi!$DO$35-Pieņēmumi!$DO$34)*CP540,0)</f>
        <v>0</v>
      </c>
      <c r="CU540" s="6">
        <f t="shared" si="408"/>
        <v>724</v>
      </c>
      <c r="CV540" s="6">
        <f t="shared" si="409"/>
        <v>30</v>
      </c>
      <c r="CW540" s="2">
        <f t="shared" si="410"/>
        <v>24.133333333333333</v>
      </c>
      <c r="CX540" t="str">
        <f t="shared" si="411"/>
        <v>Lielā</v>
      </c>
    </row>
    <row r="541" spans="1:102" x14ac:dyDescent="0.25">
      <c r="A541" s="5">
        <v>2</v>
      </c>
      <c r="B541" s="23">
        <v>8.2552342715030202E-2</v>
      </c>
      <c r="C541">
        <v>28</v>
      </c>
      <c r="D541">
        <v>2</v>
      </c>
      <c r="E541" s="2">
        <f t="shared" ref="E541:E550" si="415">C541/D541</f>
        <v>14</v>
      </c>
      <c r="F541" s="6">
        <f>ROUNDUP(IF($A541=1,C541/Pieņēmumi!$B$39,IF($A541=2,C541/Pieņēmumi!$B$40,IF($A541=3,C541/Pieņēmumi!$B$41,C541/Pieņēmumi!$B$42))),$F$10)</f>
        <v>2</v>
      </c>
      <c r="G541" s="6">
        <f t="shared" si="396"/>
        <v>14</v>
      </c>
      <c r="H541" s="6" t="str">
        <f>IF(AND(G541&gt;=0,G541&lt;Pieņēmumi!$B$46),0,
IF(AND(G541&gt;= Pieņēmumi!$B$46,G541&lt;Pieņēmumi!$B$47), "Mikro",
IF(AND(G541&gt;=Pieņēmumi!$B$47,G541&lt;Pieņēmumi!$B$48), "Mazs",
IF(AND(G541&gt;=Pieņēmumi!$B$48,G541&lt;Pieņēmumi!$B$49), "Vidējs","Liels"))))</f>
        <v>Vidējs</v>
      </c>
      <c r="I541" s="9">
        <f>IF(H541="Mikro",Pieņēmumi!$B$31*F541*0.5,
IF(H541="Mazs",Pieņēmumi!$B$31*F541,
IF(H541="Vidējs",Pieņēmumi!$B$32*F541,
IF(H541="Liels",Pieņēmumi!$B$34*F541,
0))))</f>
        <v>1.614987080103359</v>
      </c>
      <c r="J541" s="9">
        <f>IF(H541="Mikro",Pieņēmumi!$B$31*F541*0.5,0)</f>
        <v>0</v>
      </c>
      <c r="K541">
        <v>29</v>
      </c>
      <c r="L541">
        <v>2</v>
      </c>
      <c r="M541" s="2">
        <f t="shared" ref="M541:M552" si="416">K541/L541</f>
        <v>14.5</v>
      </c>
      <c r="N541" s="6">
        <f>ROUNDUP(IF($A541=1,K541/Pieņēmumi!$L$39,IF($A541=2,K541/Pieņēmumi!$L$40,IF($A541=3,K541/Pieņēmumi!$L$41,K541/Pieņēmumi!$L$42))),$N$10)</f>
        <v>2</v>
      </c>
      <c r="O541" s="6">
        <f t="shared" si="397"/>
        <v>14.5</v>
      </c>
      <c r="P541" s="6" t="str">
        <f>IF(AND(O541&gt;=0,O541&lt;Pieņēmumi!$L$46),0,
IF(AND(O541&gt;= Pieņēmumi!$L$46,O541&lt;Pieņēmumi!$L$47), "Mikro",
IF(AND(O541&gt;=Pieņēmumi!$L$47,O541&lt;Pieņēmumi!$L$48), "Mazs",
IF(AND(O541&gt;=Pieņēmumi!$L$48,O541&lt;Pieņēmumi!$L$49), "Vidējs","Liels"))))</f>
        <v>Vidējs</v>
      </c>
      <c r="Q541" s="9">
        <f>IF(P541="Mikro",Pieņēmumi!$L$31*N541*0.5,
IF(P541="Mazs",Pieņēmumi!$L$31*N541,
IF(P541="Vidējs",Pieņēmumi!$L$32*N541,
IF(P541="Liels",Pieņēmumi!$L$34*N541,
0))))</f>
        <v>1.6795865633074938</v>
      </c>
      <c r="R541" s="9">
        <f>IF(P541="Mikro",Pieņēmumi!$L$31*N541*0.5,0)</f>
        <v>0</v>
      </c>
      <c r="S541">
        <v>28</v>
      </c>
      <c r="T541">
        <v>2</v>
      </c>
      <c r="U541" s="2">
        <f t="shared" ref="U541:U550" si="417">S541/T541</f>
        <v>14</v>
      </c>
      <c r="V541" s="6">
        <f>ROUNDUP(IF($A541=1,S541/Pieņēmumi!$V$39,IF($A541=2,S541/Pieņēmumi!$V$40,IF($A541=3,S541/Pieņēmumi!$V$41,S541/Pieņēmumi!$V$42))),$V$10)</f>
        <v>2</v>
      </c>
      <c r="W541" s="6">
        <f t="shared" si="398"/>
        <v>14</v>
      </c>
      <c r="X541" s="6" t="str">
        <f>IF(AND(W541&gt;=0,W541&lt;Pieņēmumi!$V$46),0,
IF(AND(W541&gt;= Pieņēmumi!$V$46,W541&lt;Pieņēmumi!$V$47), "Mikro",
IF(AND(W541&gt;=Pieņēmumi!$V$47,W541&lt;Pieņēmumi!$V$48), "Mazs",
IF(AND(W541&gt;=Pieņēmumi!$V$48,W541&lt;Pieņēmumi!$V$49), "Vidējs","Liels"))))</f>
        <v>Vidējs</v>
      </c>
      <c r="Y541" s="9">
        <f>IF(X541="Mikro",Pieņēmumi!$V$31*V541*0.5,
IF(X541="Mazs",Pieņēmumi!$V$31*V541,
IF(X541="Vidējs",Pieņēmumi!$V$32*V541,
IF(X541="Liels",Pieņēmumi!$V$34*V541,
0))))</f>
        <v>1.7441860465116281</v>
      </c>
      <c r="Z541" s="9">
        <f>IF(X541="Mikro",Pieņēmumi!$V$31*V541*0.5,0)</f>
        <v>0</v>
      </c>
      <c r="AA541">
        <v>35</v>
      </c>
      <c r="AB541">
        <v>2</v>
      </c>
      <c r="AC541" s="2">
        <f t="shared" ref="AC541:AC552" si="418">AA541/AB541</f>
        <v>17.5</v>
      </c>
      <c r="AD541" s="6">
        <f>ROUNDUP(IF($A541=1,AA541/Pieņēmumi!$AF$39,IF($A541=2,AA541/Pieņēmumi!$AF$40,IF($A541=3,AA541/Pieņēmumi!$AF$41,AA541/Pieņēmumi!$AF$42))),$AD$10)</f>
        <v>2</v>
      </c>
      <c r="AE541" s="6">
        <f t="shared" si="399"/>
        <v>17.5</v>
      </c>
      <c r="AF541" s="6" t="str">
        <f>IF(AND(AE541&gt;=0,AE541&lt;Pieņēmumi!$AF$46),0,
IF(AND(AE541&gt;= Pieņēmumi!$AF$46,AE541&lt;Pieņēmumi!$AF$47), "Mikro",
IF(AND(AE541&gt;=Pieņēmumi!$AF$47,AE541&lt;Pieņēmumi!$AF$48), "Mazs",
IF(AND(AE541&gt;=Pieņēmumi!$AF$48,AE541&lt;Pieņēmumi!$AF$49), "Vidējs","Liels"))))</f>
        <v>Vidējs</v>
      </c>
      <c r="AG541" s="9">
        <f>IF(AF541="Mikro",Pieņēmumi!$AF$31*AD541*0.5,
IF(AF541="Mazs",Pieņēmumi!$AF$31*AD541,
IF(AF541="Vidējs",Pieņēmumi!$AF$32*AD541,
IF(AF541="Liels",Pieņēmumi!$AF$34*AD541,
0))))</f>
        <v>2.0671834625323</v>
      </c>
      <c r="AH541" s="9">
        <f>IF(AF541="Mikro",Pieņēmumi!$AF$31*AD541*0.5,0)</f>
        <v>0</v>
      </c>
      <c r="AI541">
        <v>31</v>
      </c>
      <c r="AJ541">
        <v>2</v>
      </c>
      <c r="AK541" s="2">
        <f t="shared" ref="AK541:AK552" si="419">AI541/AJ541</f>
        <v>15.5</v>
      </c>
      <c r="AL541" s="6">
        <f>ROUNDUP(IF($A541=1,AI541/Pieņēmumi!$AR$39,IF($A541=2,AI541/Pieņēmumi!$AR$40,IF($A541=3,AI541/Pieņēmumi!$AR$41,AI541/Pieņēmumi!$AR$42))),$AL$10)</f>
        <v>2</v>
      </c>
      <c r="AM541" s="6">
        <f t="shared" si="400"/>
        <v>15.5</v>
      </c>
      <c r="AN541" s="6" t="str">
        <f>IF(AND(AM541&gt;=0,AM541&lt;Pieņēmumi!$AR$46),0,
IF(AND(AM541&gt;= Pieņēmumi!$AR$46,AM541&lt;Pieņēmumi!$AR$47), "Mikro",
IF(AND(AM541&gt;=Pieņēmumi!$AR$47,AM541&lt;Pieņēmumi!$AR$48), "Mazs",
IF(AND(AM541&gt;=Pieņēmumi!$AR$48,AM541&lt;Pieņēmumi!$AR$49), "Vidējs","Liels"))))</f>
        <v>Vidējs</v>
      </c>
      <c r="AO541" s="9">
        <f>IF(AN541="Mikro",Pieņēmumi!$AR$31*AL541*0.5,
IF(AN541="Mazs",Pieņēmumi!$AR$31*AL541,
IF(AN541="Vidējs",Pieņēmumi!$AR$32*AL541,
IF(AN541="Liels",Pieņēmumi!$AR$34*AL541,
0))))</f>
        <v>2.1963824289405687</v>
      </c>
      <c r="AP541" s="9">
        <f>IF(AN541="Mikro",Pieņēmumi!$AR$31*AL541*0.5,0)</f>
        <v>0</v>
      </c>
      <c r="AQ541">
        <v>39</v>
      </c>
      <c r="AR541">
        <v>2</v>
      </c>
      <c r="AS541" s="2">
        <f t="shared" ref="AS541:AS552" si="420">AQ541/AR541</f>
        <v>19.5</v>
      </c>
      <c r="AT541" s="6">
        <f>ROUNDUP(IF($A541=1,AQ541/Pieņēmumi!$BC$39,IF($A541=2,AQ541/Pieņēmumi!$BC$40,IF($A541=3,AQ541/Pieņēmumi!$BC$41,AQ541/Pieņēmumi!$BC$42))),$AT$10)</f>
        <v>2</v>
      </c>
      <c r="AU541" s="6">
        <f t="shared" si="401"/>
        <v>19.5</v>
      </c>
      <c r="AV541" s="6" t="str">
        <f>IF(AND(AU541&gt;=0,AU541&lt;Pieņēmumi!$BC$46),0,
IF(AND(AU541&gt;= Pieņēmumi!$BC$46,AU541&lt;Pieņēmumi!$BC$47), "Mikro",
IF(AND(AU541&gt;=Pieņēmumi!$BC$47,AU541&lt;Pieņēmumi!$BC$48), "Mazs",
IF(AND(AU541&gt;=Pieņēmumi!$BC$48,AU541&lt;Pieņēmumi!$BC$49), "Vidējs","Liels"))))</f>
        <v>Vidējs</v>
      </c>
      <c r="AW541" s="9">
        <f>IF(AV541="Mikro",Pieņēmumi!$BC$31*AT541*0.5,
IF(AV541="Mazs",Pieņēmumi!$BC$31*AT541,
IF(AV541="Vidējs",Pieņēmumi!$BC$32*AT541,
IF(AV541="Liels",Pieņēmumi!$BC$34*AT541,
0))))</f>
        <v>2.3255813953488373</v>
      </c>
      <c r="AX541" s="9">
        <f>IF(AV541="Mikro",Pieņēmumi!$BC$31*AT541*0.5,0)</f>
        <v>0</v>
      </c>
      <c r="AY541">
        <v>42</v>
      </c>
      <c r="AZ541">
        <v>2</v>
      </c>
      <c r="BA541" s="2">
        <f t="shared" si="412"/>
        <v>21</v>
      </c>
      <c r="BB541" s="6">
        <f>ROUNDUP(IF($A541=1,AY541/Pieņēmumi!$BN$39,IF($A541=2,AY541/Pieņēmumi!$BN$40,IF($A541=3,AY541/Pieņēmumi!$BN$41,AY541/Pieņēmumi!$BN$42))),$BB$10)</f>
        <v>2</v>
      </c>
      <c r="BC541" s="6">
        <f t="shared" si="402"/>
        <v>21</v>
      </c>
      <c r="BD541" s="6" t="str">
        <f>IF(AND(BC541&gt;=0,BC541&lt;Pieņēmumi!$BN$46),0,
IF(AND(BC541&gt;= Pieņēmumi!$BN$46,BC541&lt;Pieņēmumi!$BN$47), "Mikro",
IF(AND(BC541&gt;=Pieņēmumi!$BN$47,BC541&lt;Pieņēmumi!$BN$48), "Mazs",
IF(AND(BC541&gt;=Pieņēmumi!$BN$48,BC541&lt;Pieņēmumi!$BN$49), "Vidējs","Liels"))))</f>
        <v>Liels</v>
      </c>
      <c r="BE541" s="9">
        <f>IF(BD541="Mikro",Pieņēmumi!$BN$31*BB541*0.5,
IF(BD541="Mazs",Pieņēmumi!$BN$31*BB541,
IF(BD541="Vidējs",Pieņēmumi!$BN$32*BB541,
IF(BD541="Liels",Pieņēmumi!$BN$34*BB541,
0))))</f>
        <v>3.1746031746031744</v>
      </c>
      <c r="BF541" s="9">
        <f>IF(BD541="Mikro",Pieņēmumi!$BN$31*BB541*0.5,0)</f>
        <v>0</v>
      </c>
      <c r="BG541">
        <v>36</v>
      </c>
      <c r="BH541">
        <v>2</v>
      </c>
      <c r="BI541" s="2">
        <f t="shared" si="413"/>
        <v>18</v>
      </c>
      <c r="BJ541" s="6">
        <f>ROUNDUP(IF($A541=1,BG541/Pieņēmumi!$BY$39,IF($A541=2,BG541/Pieņēmumi!$BY$40,IF($A541=3,BG541/Pieņēmumi!$BY$41,BG541/Pieņēmumi!$BY$42))),$BJ$10)</f>
        <v>2</v>
      </c>
      <c r="BK541" s="6">
        <f t="shared" si="403"/>
        <v>18</v>
      </c>
      <c r="BL541" s="6" t="str">
        <f>IF(AND(BK541&gt;=0,BK541&lt;Pieņēmumi!$BY$46),0,
IF(AND(BK541&gt;= Pieņēmumi!$BY$46,BK541&lt;Pieņēmumi!$BY$47), "Mikro",
IF(AND(BK541&gt;=Pieņēmumi!$BY$47,BK541&lt;Pieņēmumi!$BY$48), "Mazs",
IF(AND(BK541&gt;=Pieņēmumi!$BY$48,BK541&lt;Pieņēmumi!$BY$49), "Vidējs","Liels"))))</f>
        <v>Vidējs</v>
      </c>
      <c r="BM541" s="9">
        <f>IF(BL541="Mikro",Pieņēmumi!$BY$31*BJ541*0.5,
IF(BL541="Mazs",Pieņēmumi!$BY$31*BJ541,
IF(BL541="Vidējs",Pieņēmumi!$BY$32*BJ541,
IF(BL541="Liels",Pieņēmumi!$BY$34*BJ541,
0))))</f>
        <v>2.5839793281653747</v>
      </c>
      <c r="BN541" s="9">
        <f>IF(BL541="Mikro",Pieņēmumi!$BY$31*BJ541*0.5,0)</f>
        <v>0</v>
      </c>
      <c r="BO541">
        <v>45</v>
      </c>
      <c r="BP541">
        <v>3</v>
      </c>
      <c r="BQ541" s="2">
        <f t="shared" si="414"/>
        <v>15</v>
      </c>
      <c r="BR541" s="6">
        <f>ROUNDUP(IF($A541=1,BO541/Pieņēmumi!$CJ$39,IF($A541=2,BO541/Pieņēmumi!$CJ$40,IF($A541=3,BO541/Pieņēmumi!$CJ$41,BO541/Pieņēmumi!$CJ$42))),$BR$10)</f>
        <v>2</v>
      </c>
      <c r="BS541" s="6">
        <f t="shared" si="404"/>
        <v>22.5</v>
      </c>
      <c r="BT541" s="6" t="str">
        <f>IF(AND(BS541&gt;=0,BS541&lt;Pieņēmumi!$CJ$46),0,
IF(AND(BS541&gt;= Pieņēmumi!$CJ$46,BS541&lt;Pieņēmumi!$CJ$47), "Mikro",
IF(AND(BS541&gt;=Pieņēmumi!$CJ$47,BS541&lt;Pieņēmumi!$CJ$48), "Mazs",
IF(AND(BS541&gt;=Pieņēmumi!$CJ$48,BS541&lt;Pieņēmumi!$CJ$49), "Vidējs","Liels"))))</f>
        <v>Liels</v>
      </c>
      <c r="BU541" s="9">
        <f>IF(BT541="Mikro",Pieņēmumi!$CJ$31*BR541*0.5,
IF(BT541="Mazs",Pieņēmumi!$CJ$31*BR541,
IF(BT541="Vidējs",Pieņēmumi!$CJ$32*BR541,
IF(BT541="Liels",Pieņēmumi!$CJ$34*BR541,
0))))</f>
        <v>3.3910533910533909</v>
      </c>
      <c r="BV541" s="9">
        <f>IF(BT541="Mikro",Pieņēmumi!$CJ$31*BR541*0.5,0)</f>
        <v>0</v>
      </c>
      <c r="BW541">
        <v>63</v>
      </c>
      <c r="BX541">
        <v>3</v>
      </c>
      <c r="BY541" s="2">
        <f>BW541/BX541</f>
        <v>21</v>
      </c>
      <c r="BZ541" s="6">
        <f>ROUNDUP(IF($A541=1,BW541/Pieņēmumi!$CU$42,IF($A541=2,BW541/Pieņēmumi!$CU$43,IF($A541=3,BW541/Pieņēmumi!$CU$44,BW541/Pieņēmumi!$CU$45))),$CH$10)</f>
        <v>3</v>
      </c>
      <c r="CA541" s="6">
        <f t="shared" si="405"/>
        <v>21</v>
      </c>
      <c r="CB541" s="6" t="str">
        <f>IF(AND(CA541&gt;=0,CA541&lt;Pieņēmumi!$CU$49),0,
IF(AND(CA541&gt;=Pieņēmumi!$CU$49,CA541&lt;Pieņēmumi!$CU$50),"Mazs",
IF(AND(CA541&gt;=Pieņēmumi!$CU$50,CA541&lt;Pieņēmumi!$CU$51),"Vidējs","Liels")))</f>
        <v>Liels</v>
      </c>
      <c r="CC541" s="9">
        <f>IF(CB541="Mazs",Pieņēmumi!$CU$34*BZ541,IF(CB541="Vidējs",Pieņēmumi!$CU$35*BZ541,IF(CB541="Liels",Pieņēmumi!$CU$37*BZ541,0)))</f>
        <v>5.3030303030303028</v>
      </c>
      <c r="CD541" s="9">
        <f>IF(CB541="Mazs",(Pieņēmumi!$CU$35-Pieņēmumi!$CU$34)*BZ541,0)</f>
        <v>0</v>
      </c>
      <c r="CE541">
        <v>66</v>
      </c>
      <c r="CF541">
        <v>3</v>
      </c>
      <c r="CG541" s="2">
        <f>CE541/CF541</f>
        <v>22</v>
      </c>
      <c r="CH541" s="6">
        <f>ROUNDUP(IF($A541=1,CE541/Pieņēmumi!$DE$42,IF($A541=2,CE541/Pieņēmumi!$DE$43,IF($A541=3,CE541/Pieņēmumi!$DE$44,CE541/Pieņēmumi!$DE$45))),$CH$10)</f>
        <v>3</v>
      </c>
      <c r="CI541" s="6">
        <f t="shared" si="406"/>
        <v>22</v>
      </c>
      <c r="CJ541" s="6" t="str">
        <f>IF(AND(CI541&gt;=0,CI541&lt;Pieņēmumi!$DE$49),0,
IF(AND(CI541&gt;=Pieņēmumi!$DE$49,CI541&lt;Pieņēmumi!$DE$50),"Mazs",
IF(AND(CI541&gt;=Pieņēmumi!$DE$50,CI541&lt;Pieņēmumi!$DE$51),"Vidējs","Liels")))</f>
        <v>Liels</v>
      </c>
      <c r="CK541" s="9">
        <f>IF(CJ541="Mazs",Pieņēmumi!$DE$34*CH541,IF(CJ541="Vidējs",Pieņēmumi!$DE$35*CH541,IF(CJ541="Liels",Pieņēmumi!$DE$37*CH541,0)))</f>
        <v>5.3030303030303028</v>
      </c>
      <c r="CL541" s="9">
        <f>IF(CJ541="Mazs",(Pieņēmumi!$DE$35-Pieņēmumi!$DE$34)*CH541,0)</f>
        <v>0</v>
      </c>
      <c r="CM541">
        <v>81</v>
      </c>
      <c r="CN541">
        <v>3</v>
      </c>
      <c r="CO541" s="2">
        <f>CM541/CN541</f>
        <v>27</v>
      </c>
      <c r="CP541" s="6">
        <f>ROUNDUP(IF($A541=1,CM541/Pieņēmumi!$DO$42,IF($A541=2,CM541/Pieņēmumi!$DO$43,IF($A541=3,CM541/Pieņēmumi!$DO$44,CM541/Pieņēmumi!$DO$45))),$CP$10)</f>
        <v>4</v>
      </c>
      <c r="CQ541" s="6">
        <f t="shared" si="407"/>
        <v>20.25</v>
      </c>
      <c r="CR541" s="6" t="str">
        <f>IF(AND(CQ541&gt;=0,CQ541&lt;Pieņēmumi!$DO$49),0,
IF(AND(CQ541&gt;=Pieņēmumi!$DO$49,CQ541&lt;Pieņēmumi!$DO$50),"Mazs",
IF(AND(CQ541&gt;=Pieņēmumi!$DO$50,CQ541&lt;Pieņēmumi!$DO$51),"Vidējs","Liels")))</f>
        <v>Vidējs</v>
      </c>
      <c r="CS541" s="9">
        <f>IF(CR541="Mazs",Pieņēmumi!$DO$34*CP541,IF(CR541="Vidējs",Pieņēmumi!$DO$35*CP541,IF(CR541="Liels",Pieņēmumi!$DO$37*CP541,0)))</f>
        <v>5.5555555555555562</v>
      </c>
      <c r="CT541" s="9">
        <f>IF(CR541="Mazs",(Pieņēmumi!$DO$35-Pieņēmumi!$DO$34)*CP541,0)</f>
        <v>0</v>
      </c>
      <c r="CU541" s="6">
        <f t="shared" si="408"/>
        <v>523</v>
      </c>
      <c r="CV541" s="6">
        <f t="shared" si="409"/>
        <v>28</v>
      </c>
      <c r="CW541" s="2">
        <f t="shared" si="410"/>
        <v>18.678571428571427</v>
      </c>
      <c r="CX541" t="str">
        <f t="shared" si="411"/>
        <v>Lielā</v>
      </c>
    </row>
    <row r="542" spans="1:102" x14ac:dyDescent="0.25">
      <c r="A542" s="5">
        <v>3</v>
      </c>
      <c r="B542" s="23">
        <v>8.0723411743821472E-2</v>
      </c>
      <c r="C542">
        <v>10</v>
      </c>
      <c r="D542">
        <v>1</v>
      </c>
      <c r="E542" s="2">
        <f t="shared" si="415"/>
        <v>10</v>
      </c>
      <c r="F542" s="6">
        <f>ROUNDUP(IF($A542=1,C542/Pieņēmumi!$B$39,IF($A542=2,C542/Pieņēmumi!$B$40,IF($A542=3,C542/Pieņēmumi!$B$41,C542/Pieņēmumi!$B$42))),$F$10)</f>
        <v>1</v>
      </c>
      <c r="G542" s="6">
        <f t="shared" si="396"/>
        <v>10</v>
      </c>
      <c r="H542" s="6" t="str">
        <f>IF(AND(G542&gt;=0,G542&lt;Pieņēmumi!$B$46),0,
IF(AND(G542&gt;= Pieņēmumi!$B$46,G542&lt;Pieņēmumi!$B$47), "Mikro",
IF(AND(G542&gt;=Pieņēmumi!$B$47,G542&lt;Pieņēmumi!$B$48), "Mazs",
IF(AND(G542&gt;=Pieņēmumi!$B$48,G542&lt;Pieņēmumi!$B$49), "Vidējs","Liels"))))</f>
        <v>Mazs</v>
      </c>
      <c r="I542" s="9">
        <f>IF(H542="Mikro",Pieņēmumi!$B$31*F542*0.5,
IF(H542="Mazs",Pieņēmumi!$B$31*F542,
IF(H542="Vidējs",Pieņēmumi!$B$32*F542,
IF(H542="Liels",Pieņēmumi!$B$34*F542,
0))))</f>
        <v>0.71584189231248063</v>
      </c>
      <c r="J542" s="9">
        <f>IF(H542="Mikro",Pieņēmumi!$B$31*F542*0.5,0)</f>
        <v>0</v>
      </c>
      <c r="K542">
        <v>12</v>
      </c>
      <c r="L542">
        <v>1</v>
      </c>
      <c r="M542" s="2">
        <f t="shared" si="416"/>
        <v>12</v>
      </c>
      <c r="N542" s="6">
        <f>ROUNDUP(IF($A542=1,K542/Pieņēmumi!$L$39,IF($A542=2,K542/Pieņēmumi!$L$40,IF($A542=3,K542/Pieņēmumi!$L$41,K542/Pieņēmumi!$L$42))),$N$10)</f>
        <v>1</v>
      </c>
      <c r="O542" s="6">
        <f t="shared" si="397"/>
        <v>12</v>
      </c>
      <c r="P542" s="6" t="str">
        <f>IF(AND(O542&gt;=0,O542&lt;Pieņēmumi!$L$46),0,
IF(AND(O542&gt;= Pieņēmumi!$L$46,O542&lt;Pieņēmumi!$L$47), "Mikro",
IF(AND(O542&gt;=Pieņēmumi!$L$47,O542&lt;Pieņēmumi!$L$48), "Mazs",
IF(AND(O542&gt;=Pieņēmumi!$L$48,O542&lt;Pieņēmumi!$L$49), "Vidējs","Liels"))))</f>
        <v>Vidējs</v>
      </c>
      <c r="Q542" s="9">
        <f>IF(P542="Mikro",Pieņēmumi!$L$31*N542*0.5,
IF(P542="Mazs",Pieņēmumi!$L$31*N542,
IF(P542="Vidējs",Pieņēmumi!$L$32*N542,
IF(P542="Liels",Pieņēmumi!$L$34*N542,
0))))</f>
        <v>0.83979328165374689</v>
      </c>
      <c r="R542" s="9">
        <f>IF(P542="Mikro",Pieņēmumi!$L$31*N542*0.5,0)</f>
        <v>0</v>
      </c>
      <c r="S542">
        <v>11</v>
      </c>
      <c r="T542">
        <v>1</v>
      </c>
      <c r="U542" s="2">
        <f t="shared" si="417"/>
        <v>11</v>
      </c>
      <c r="V542" s="6">
        <f>ROUNDUP(IF($A542=1,S542/Pieņēmumi!$V$39,IF($A542=2,S542/Pieņēmumi!$V$40,IF($A542=3,S542/Pieņēmumi!$V$41,S542/Pieņēmumi!$V$42))),$V$10)</f>
        <v>1</v>
      </c>
      <c r="W542" s="6">
        <f t="shared" si="398"/>
        <v>11</v>
      </c>
      <c r="X542" s="6" t="str">
        <f>IF(AND(W542&gt;=0,W542&lt;Pieņēmumi!$V$46),0,
IF(AND(W542&gt;= Pieņēmumi!$V$46,W542&lt;Pieņēmumi!$V$47), "Mikro",
IF(AND(W542&gt;=Pieņēmumi!$V$47,W542&lt;Pieņēmumi!$V$48), "Mazs",
IF(AND(W542&gt;=Pieņēmumi!$V$48,W542&lt;Pieņēmumi!$V$49), "Vidējs","Liels"))))</f>
        <v>Mazs</v>
      </c>
      <c r="Y542" s="9">
        <f>IF(X542="Mikro",Pieņēmumi!$V$31*V542*0.5,
IF(X542="Mazs",Pieņēmumi!$V$31*V542,
IF(X542="Vidējs",Pieņēmumi!$V$32*V542,
IF(X542="Liels",Pieņēmumi!$V$34*V542,
0))))</f>
        <v>0.77808901338313108</v>
      </c>
      <c r="Z542" s="9">
        <f>IF(X542="Mikro",Pieņēmumi!$V$31*V542*0.5,0)</f>
        <v>0</v>
      </c>
      <c r="AA542">
        <v>10</v>
      </c>
      <c r="AB542">
        <v>1</v>
      </c>
      <c r="AC542" s="2">
        <f t="shared" si="418"/>
        <v>10</v>
      </c>
      <c r="AD542" s="6">
        <f>ROUNDUP(IF($A542=1,AA542/Pieņēmumi!$AF$39,IF($A542=2,AA542/Pieņēmumi!$AF$40,IF($A542=3,AA542/Pieņēmumi!$AF$41,AA542/Pieņēmumi!$AF$42))),$AD$10)</f>
        <v>1</v>
      </c>
      <c r="AE542" s="6">
        <f t="shared" si="399"/>
        <v>10</v>
      </c>
      <c r="AF542" s="6" t="str">
        <f>IF(AND(AE542&gt;=0,AE542&lt;Pieņēmumi!$AF$46),0,
IF(AND(AE542&gt;= Pieņēmumi!$AF$46,AE542&lt;Pieņēmumi!$AF$47), "Mikro",
IF(AND(AE542&gt;=Pieņēmumi!$AF$47,AE542&lt;Pieņēmumi!$AF$48), "Mazs",
IF(AND(AE542&gt;=Pieņēmumi!$AF$48,AE542&lt;Pieņēmumi!$AF$49), "Vidējs","Liels"))))</f>
        <v>Mazs</v>
      </c>
      <c r="AG542" s="9">
        <f>IF(AF542="Mikro",Pieņēmumi!$AF$31*AD542*0.5,
IF(AF542="Mazs",Pieņēmumi!$AF$31*AD542,
IF(AF542="Vidējs",Pieņēmumi!$AF$32*AD542,
IF(AF542="Liels",Pieņēmumi!$AF$34*AD542,
0))))</f>
        <v>0.84033613445378152</v>
      </c>
      <c r="AH542" s="9">
        <f>IF(AF542="Mikro",Pieņēmumi!$AF$31*AD542*0.5,0)</f>
        <v>0</v>
      </c>
      <c r="AI542">
        <v>8</v>
      </c>
      <c r="AJ542">
        <v>1</v>
      </c>
      <c r="AK542" s="2">
        <f t="shared" si="419"/>
        <v>8</v>
      </c>
      <c r="AL542" s="6">
        <f>ROUNDUP(IF($A542=1,AI542/Pieņēmumi!$AR$39,IF($A542=2,AI542/Pieņēmumi!$AR$40,IF($A542=3,AI542/Pieņēmumi!$AR$41,AI542/Pieņēmumi!$AR$42))),$AL$10)</f>
        <v>1</v>
      </c>
      <c r="AM542" s="6">
        <f t="shared" si="400"/>
        <v>8</v>
      </c>
      <c r="AN542" s="6" t="str">
        <f>IF(AND(AM542&gt;=0,AM542&lt;Pieņēmumi!$AR$46),0,
IF(AND(AM542&gt;= Pieņēmumi!$AR$46,AM542&lt;Pieņēmumi!$AR$47), "Mikro",
IF(AND(AM542&gt;=Pieņēmumi!$AR$47,AM542&lt;Pieņēmumi!$AR$48), "Mazs",
IF(AND(AM542&gt;=Pieņēmumi!$AR$48,AM542&lt;Pieņēmumi!$AR$49), "Vidējs","Liels"))))</f>
        <v>Mazs</v>
      </c>
      <c r="AO542" s="9">
        <f>IF(AN542="Mikro",Pieņēmumi!$AR$31*AL542*0.5,
IF(AN542="Mazs",Pieņēmumi!$AR$31*AL542,
IF(AN542="Vidējs",Pieņēmumi!$AR$32*AL542,
IF(AN542="Liels",Pieņēmumi!$AR$34*AL542,
0))))</f>
        <v>0.90258325552443208</v>
      </c>
      <c r="AP542" s="9">
        <f>IF(AN542="Mikro",Pieņēmumi!$AR$31*AL542*0.5,0)</f>
        <v>0</v>
      </c>
      <c r="AQ542">
        <v>8</v>
      </c>
      <c r="AR542">
        <v>1</v>
      </c>
      <c r="AS542" s="2">
        <f t="shared" si="420"/>
        <v>8</v>
      </c>
      <c r="AT542" s="6">
        <f>ROUNDUP(IF($A542=1,AQ542/Pieņēmumi!$BC$39,IF($A542=2,AQ542/Pieņēmumi!$BC$40,IF($A542=3,AQ542/Pieņēmumi!$BC$41,AQ542/Pieņēmumi!$BC$42))),$AT$10)</f>
        <v>1</v>
      </c>
      <c r="AU542" s="6">
        <f t="shared" si="401"/>
        <v>8</v>
      </c>
      <c r="AV542" s="6" t="str">
        <f>IF(AND(AU542&gt;=0,AU542&lt;Pieņēmumi!$BC$46),0,
IF(AND(AU542&gt;= Pieņēmumi!$BC$46,AU542&lt;Pieņēmumi!$BC$47), "Mikro",
IF(AND(AU542&gt;=Pieņēmumi!$BC$47,AU542&lt;Pieņēmumi!$BC$48), "Mazs",
IF(AND(AU542&gt;=Pieņēmumi!$BC$48,AU542&lt;Pieņēmumi!$BC$49), "Vidējs","Liels"))))</f>
        <v>Mazs</v>
      </c>
      <c r="AW542" s="9">
        <f>IF(AV542="Mikro",Pieņēmumi!$BC$31*AT542*0.5,
IF(AV542="Mazs",Pieņēmumi!$BC$31*AT542,
IF(AV542="Vidējs",Pieņēmumi!$BC$32*AT542,
IF(AV542="Liels",Pieņēmumi!$BC$34*AT542,
0))))</f>
        <v>0.96483037659508253</v>
      </c>
      <c r="AX542" s="9">
        <f>IF(AV542="Mikro",Pieņēmumi!$BC$31*AT542*0.5,0)</f>
        <v>0</v>
      </c>
      <c r="AY542">
        <v>10</v>
      </c>
      <c r="AZ542">
        <v>1</v>
      </c>
      <c r="BA542" s="2">
        <f t="shared" si="412"/>
        <v>10</v>
      </c>
      <c r="BB542" s="6">
        <f>ROUNDUP(IF($A542=1,AY542/Pieņēmumi!$BN$39,IF($A542=2,AY542/Pieņēmumi!$BN$40,IF($A542=3,AY542/Pieņēmumi!$BN$41,AY542/Pieņēmumi!$BN$42))),$BB$10)</f>
        <v>1</v>
      </c>
      <c r="BC542" s="6">
        <f t="shared" si="402"/>
        <v>10</v>
      </c>
      <c r="BD542" s="6" t="str">
        <f>IF(AND(BC542&gt;=0,BC542&lt;Pieņēmumi!$BN$46),0,
IF(AND(BC542&gt;= Pieņēmumi!$BN$46,BC542&lt;Pieņēmumi!$BN$47), "Mikro",
IF(AND(BC542&gt;=Pieņēmumi!$BN$47,BC542&lt;Pieņēmumi!$BN$48), "Mazs",
IF(AND(BC542&gt;=Pieņēmumi!$BN$48,BC542&lt;Pieņēmumi!$BN$49), "Vidējs","Liels"))))</f>
        <v>Mazs</v>
      </c>
      <c r="BE542" s="9">
        <f>IF(BD542="Mikro",Pieņēmumi!$BN$31*BB542*0.5,
IF(BD542="Mazs",Pieņēmumi!$BN$31*BB542,
IF(BD542="Vidējs",Pieņēmumi!$BN$32*BB542,
IF(BD542="Liels",Pieņēmumi!$BN$34*BB542,
0))))</f>
        <v>1.0270774976657331</v>
      </c>
      <c r="BF542" s="9">
        <f>IF(BD542="Mikro",Pieņēmumi!$BN$31*BB542*0.5,0)</f>
        <v>0</v>
      </c>
      <c r="BG542">
        <v>12</v>
      </c>
      <c r="BH542">
        <v>2</v>
      </c>
      <c r="BI542" s="2">
        <f t="shared" si="413"/>
        <v>6</v>
      </c>
      <c r="BJ542" s="6">
        <f>ROUNDUP(IF($A542=1,BG542/Pieņēmumi!$BY$39,IF($A542=2,BG542/Pieņēmumi!$BY$40,IF($A542=3,BG542/Pieņēmumi!$BY$41,BG542/Pieņēmumi!$BY$42))),$BJ$10)</f>
        <v>1</v>
      </c>
      <c r="BK542" s="6">
        <f t="shared" si="403"/>
        <v>12</v>
      </c>
      <c r="BL542" s="6" t="str">
        <f>IF(AND(BK542&gt;=0,BK542&lt;Pieņēmumi!$BY$46),0,
IF(AND(BK542&gt;= Pieņēmumi!$BY$46,BK542&lt;Pieņēmumi!$BY$47), "Mikro",
IF(AND(BK542&gt;=Pieņēmumi!$BY$47,BK542&lt;Pieņēmumi!$BY$48), "Mazs",
IF(AND(BK542&gt;=Pieņēmumi!$BY$48,BK542&lt;Pieņēmumi!$BY$49), "Vidējs","Liels"))))</f>
        <v>Vidējs</v>
      </c>
      <c r="BM542" s="9">
        <f>IF(BL542="Mikro",Pieņēmumi!$BY$31*BJ542*0.5,
IF(BL542="Mazs",Pieņēmumi!$BY$31*BJ542,
IF(BL542="Vidējs",Pieņēmumi!$BY$32*BJ542,
IF(BL542="Liels",Pieņēmumi!$BY$34*BJ542,
0))))</f>
        <v>1.2919896640826873</v>
      </c>
      <c r="BN542" s="9">
        <f>IF(BL542="Mikro",Pieņēmumi!$BY$31*BJ542*0.5,0)</f>
        <v>0</v>
      </c>
      <c r="BO542">
        <v>14</v>
      </c>
      <c r="BP542">
        <v>2</v>
      </c>
      <c r="BQ542" s="2">
        <f t="shared" si="414"/>
        <v>7</v>
      </c>
      <c r="BR542" s="6">
        <f>ROUNDUP(IF($A542=1,BO542/Pieņēmumi!$CJ$39,IF($A542=2,BO542/Pieņēmumi!$CJ$40,IF($A542=3,BO542/Pieņēmumi!$CJ$41,BO542/Pieņēmumi!$CJ$42))),$BR$10)</f>
        <v>1</v>
      </c>
      <c r="BS542" s="6">
        <f t="shared" si="404"/>
        <v>14</v>
      </c>
      <c r="BT542" s="6" t="str">
        <f>IF(AND(BS542&gt;=0,BS542&lt;Pieņēmumi!$CJ$46),0,
IF(AND(BS542&gt;= Pieņēmumi!$CJ$46,BS542&lt;Pieņēmumi!$CJ$47), "Mikro",
IF(AND(BS542&gt;=Pieņēmumi!$CJ$47,BS542&lt;Pieņēmumi!$CJ$48), "Mazs",
IF(AND(BS542&gt;=Pieņēmumi!$CJ$48,BS542&lt;Pieņēmumi!$CJ$49), "Vidējs","Liels"))))</f>
        <v>Vidējs</v>
      </c>
      <c r="BU542" s="9">
        <f>IF(BT542="Mikro",Pieņēmumi!$CJ$31*BR542*0.5,
IF(BT542="Mazs",Pieņēmumi!$CJ$31*BR542,
IF(BT542="Vidējs",Pieņēmumi!$CJ$32*BR542,
IF(BT542="Liels",Pieņēmumi!$CJ$34*BR542,
0))))</f>
        <v>1.2919896640826873</v>
      </c>
      <c r="BV542" s="9">
        <f>IF(BT542="Mikro",Pieņēmumi!$CJ$31*BR542*0.5,0)</f>
        <v>0</v>
      </c>
      <c r="BW542">
        <v>0</v>
      </c>
      <c r="BX542">
        <v>0</v>
      </c>
      <c r="BY542" s="2">
        <v>0</v>
      </c>
      <c r="BZ542" s="6">
        <f>ROUNDUP(IF($A542=1,BW542/Pieņēmumi!$CU$42,IF($A542=2,BW542/Pieņēmumi!$CU$43,IF($A542=3,BW542/Pieņēmumi!$CU$44,BW542/Pieņēmumi!$CU$45))),$CH$10)</f>
        <v>0</v>
      </c>
      <c r="CA542" s="6">
        <f t="shared" si="405"/>
        <v>0</v>
      </c>
      <c r="CB542" s="6">
        <f>IF(AND(CA542&gt;=0,CA542&lt;Pieņēmumi!$CU$49),0,
IF(AND(CA542&gt;=Pieņēmumi!$CU$49,CA542&lt;Pieņēmumi!$CU$50),"Mazs",
IF(AND(CA542&gt;=Pieņēmumi!$CU$50,CA542&lt;Pieņēmumi!$CU$51),"Vidējs","Liels")))</f>
        <v>0</v>
      </c>
      <c r="CC542" s="9">
        <f>IF(CB542="Mazs",Pieņēmumi!$CU$34*BZ542,IF(CB542="Vidējs",Pieņēmumi!$CU$35*BZ542,IF(CB542="Liels",Pieņēmumi!$CU$37*BZ542,0)))</f>
        <v>0</v>
      </c>
      <c r="CD542" s="9">
        <f>IF(CB542="Mazs",(Pieņēmumi!$CU$35-Pieņēmumi!$CU$34)*BZ542,0)</f>
        <v>0</v>
      </c>
      <c r="CE542">
        <v>0</v>
      </c>
      <c r="CF542">
        <v>0</v>
      </c>
      <c r="CG542" s="2">
        <v>0</v>
      </c>
      <c r="CH542" s="6">
        <f>ROUNDUP(IF($A542=1,CE542/Pieņēmumi!$DE$42,IF($A542=2,CE542/Pieņēmumi!$DE$43,IF($A542=3,CE542/Pieņēmumi!$DE$44,CE542/Pieņēmumi!$DE$45))),$CH$10)</f>
        <v>0</v>
      </c>
      <c r="CI542" s="6">
        <f t="shared" si="406"/>
        <v>0</v>
      </c>
      <c r="CJ542" s="6">
        <f>IF(AND(CI542&gt;=0,CI542&lt;Pieņēmumi!$DE$49),0,
IF(AND(CI542&gt;=Pieņēmumi!$DE$49,CI542&lt;Pieņēmumi!$DE$50),"Mazs",
IF(AND(CI542&gt;=Pieņēmumi!$DE$50,CI542&lt;Pieņēmumi!$DE$51),"Vidējs","Liels")))</f>
        <v>0</v>
      </c>
      <c r="CK542" s="9">
        <f>IF(CJ542="Mazs",Pieņēmumi!$DE$34*CH542,IF(CJ542="Vidējs",Pieņēmumi!$DE$35*CH542,IF(CJ542="Liels",Pieņēmumi!$DE$37*CH542,0)))</f>
        <v>0</v>
      </c>
      <c r="CL542" s="9">
        <f>IF(CJ542="Mazs",(Pieņēmumi!$DE$35-Pieņēmumi!$DE$34)*CH542,0)</f>
        <v>0</v>
      </c>
      <c r="CM542">
        <v>0</v>
      </c>
      <c r="CN542">
        <v>0</v>
      </c>
      <c r="CO542" s="2">
        <v>0</v>
      </c>
      <c r="CP542" s="6">
        <f>ROUNDUP(IF($A542=1,CM542/Pieņēmumi!$DO$42,IF($A542=2,CM542/Pieņēmumi!$DO$43,IF($A542=3,CM542/Pieņēmumi!$DO$44,CM542/Pieņēmumi!$DO$45))),$CP$10)</f>
        <v>0</v>
      </c>
      <c r="CQ542" s="6">
        <f t="shared" si="407"/>
        <v>0</v>
      </c>
      <c r="CR542" s="6">
        <f>IF(AND(CQ542&gt;=0,CQ542&lt;Pieņēmumi!$DO$49),0,
IF(AND(CQ542&gt;=Pieņēmumi!$DO$49,CQ542&lt;Pieņēmumi!$DO$50),"Mazs",
IF(AND(CQ542&gt;=Pieņēmumi!$DO$50,CQ542&lt;Pieņēmumi!$DO$51),"Vidējs","Liels")))</f>
        <v>0</v>
      </c>
      <c r="CS542" s="9">
        <f>IF(CR542="Mazs",Pieņēmumi!$DO$34*CP542,IF(CR542="Vidējs",Pieņēmumi!$DO$35*CP542,IF(CR542="Liels",Pieņēmumi!$DO$37*CP542,0)))</f>
        <v>0</v>
      </c>
      <c r="CT542" s="9">
        <f>IF(CR542="Mazs",(Pieņēmumi!$DO$35-Pieņēmumi!$DO$34)*CP542,0)</f>
        <v>0</v>
      </c>
      <c r="CU542" s="6">
        <f t="shared" si="408"/>
        <v>95</v>
      </c>
      <c r="CV542" s="6">
        <f t="shared" si="409"/>
        <v>11</v>
      </c>
      <c r="CW542" s="2">
        <f t="shared" si="410"/>
        <v>8.6363636363636367</v>
      </c>
      <c r="CX542" t="str">
        <f t="shared" si="411"/>
        <v>Mazā</v>
      </c>
    </row>
    <row r="543" spans="1:102" x14ac:dyDescent="0.25">
      <c r="A543" s="5">
        <v>3</v>
      </c>
      <c r="B543" s="23">
        <v>7.6772615489211993E-2</v>
      </c>
      <c r="C543">
        <v>4</v>
      </c>
      <c r="D543">
        <v>1</v>
      </c>
      <c r="E543" s="2">
        <f t="shared" si="415"/>
        <v>4</v>
      </c>
      <c r="F543" s="6">
        <f>ROUNDUP(IF($A543=1,C543/Pieņēmumi!$B$39,IF($A543=2,C543/Pieņēmumi!$B$40,IF($A543=3,C543/Pieņēmumi!$B$41,C543/Pieņēmumi!$B$42))),$F$10)</f>
        <v>1</v>
      </c>
      <c r="G543" s="6">
        <f t="shared" si="396"/>
        <v>4</v>
      </c>
      <c r="H543" s="6" t="str">
        <f>IF(AND(G543&gt;=0,G543&lt;Pieņēmumi!$B$46),0,
IF(AND(G543&gt;= Pieņēmumi!$B$46,G543&lt;Pieņēmumi!$B$47), "Mikro",
IF(AND(G543&gt;=Pieņēmumi!$B$47,G543&lt;Pieņēmumi!$B$48), "Mazs",
IF(AND(G543&gt;=Pieņēmumi!$B$48,G543&lt;Pieņēmumi!$B$49), "Vidējs","Liels"))))</f>
        <v>Mikro</v>
      </c>
      <c r="I543" s="9">
        <f>IF(H543="Mikro",Pieņēmumi!$B$31*F543*0.5,
IF(H543="Mazs",Pieņēmumi!$B$31*F543,
IF(H543="Vidējs",Pieņēmumi!$B$32*F543,
IF(H543="Liels",Pieņēmumi!$B$34*F543,
0))))</f>
        <v>0.35792094615624032</v>
      </c>
      <c r="J543" s="9">
        <f>IF(H543="Mikro",Pieņēmumi!$B$31*F543*0.5,0)</f>
        <v>0.35792094615624032</v>
      </c>
      <c r="K543">
        <v>7</v>
      </c>
      <c r="L543">
        <v>1</v>
      </c>
      <c r="M543" s="2">
        <f t="shared" si="416"/>
        <v>7</v>
      </c>
      <c r="N543" s="6">
        <f>ROUNDUP(IF($A543=1,K543/Pieņēmumi!$L$39,IF($A543=2,K543/Pieņēmumi!$L$40,IF($A543=3,K543/Pieņēmumi!$L$41,K543/Pieņēmumi!$L$42))),$N$10)</f>
        <v>1</v>
      </c>
      <c r="O543" s="6">
        <f t="shared" si="397"/>
        <v>7</v>
      </c>
      <c r="P543" s="6" t="str">
        <f>IF(AND(O543&gt;=0,O543&lt;Pieņēmumi!$L$46),0,
IF(AND(O543&gt;= Pieņēmumi!$L$46,O543&lt;Pieņēmumi!$L$47), "Mikro",
IF(AND(O543&gt;=Pieņēmumi!$L$47,O543&lt;Pieņēmumi!$L$48), "Mazs",
IF(AND(O543&gt;=Pieņēmumi!$L$48,O543&lt;Pieņēmumi!$L$49), "Vidējs","Liels"))))</f>
        <v>Mikro</v>
      </c>
      <c r="Q543" s="9">
        <f>IF(P543="Mikro",Pieņēmumi!$L$31*N543*0.5,
IF(P543="Mazs",Pieņēmumi!$L$31*N543,
IF(P543="Vidējs",Pieņēmumi!$L$32*N543,
IF(P543="Liels",Pieņēmumi!$L$34*N543,
0))))</f>
        <v>0.3734827264239029</v>
      </c>
      <c r="R543" s="9">
        <f>IF(P543="Mikro",Pieņēmumi!$L$31*N543*0.5,0)</f>
        <v>0.3734827264239029</v>
      </c>
      <c r="S543">
        <v>9</v>
      </c>
      <c r="T543">
        <v>1</v>
      </c>
      <c r="U543" s="2">
        <f t="shared" si="417"/>
        <v>9</v>
      </c>
      <c r="V543" s="6">
        <f>ROUNDUP(IF($A543=1,S543/Pieņēmumi!$V$39,IF($A543=2,S543/Pieņēmumi!$V$40,IF($A543=3,S543/Pieņēmumi!$V$41,S543/Pieņēmumi!$V$42))),$V$10)</f>
        <v>1</v>
      </c>
      <c r="W543" s="6">
        <f t="shared" si="398"/>
        <v>9</v>
      </c>
      <c r="X543" s="6" t="str">
        <f>IF(AND(W543&gt;=0,W543&lt;Pieņēmumi!$V$46),0,
IF(AND(W543&gt;= Pieņēmumi!$V$46,W543&lt;Pieņēmumi!$V$47), "Mikro",
IF(AND(W543&gt;=Pieņēmumi!$V$47,W543&lt;Pieņēmumi!$V$48), "Mazs",
IF(AND(W543&gt;=Pieņēmumi!$V$48,W543&lt;Pieņēmumi!$V$49), "Vidējs","Liels"))))</f>
        <v>Mazs</v>
      </c>
      <c r="Y543" s="9">
        <f>IF(X543="Mikro",Pieņēmumi!$V$31*V543*0.5,
IF(X543="Mazs",Pieņēmumi!$V$31*V543,
IF(X543="Vidējs",Pieņēmumi!$V$32*V543,
IF(X543="Liels",Pieņēmumi!$V$34*V543,
0))))</f>
        <v>0.77808901338313108</v>
      </c>
      <c r="Z543" s="9">
        <f>IF(X543="Mikro",Pieņēmumi!$V$31*V543*0.5,0)</f>
        <v>0</v>
      </c>
      <c r="AA543">
        <v>6</v>
      </c>
      <c r="AB543">
        <v>1</v>
      </c>
      <c r="AC543" s="2">
        <f t="shared" si="418"/>
        <v>6</v>
      </c>
      <c r="AD543" s="6">
        <f>ROUNDUP(IF($A543=1,AA543/Pieņēmumi!$AF$39,IF($A543=2,AA543/Pieņēmumi!$AF$40,IF($A543=3,AA543/Pieņēmumi!$AF$41,AA543/Pieņēmumi!$AF$42))),$AD$10)</f>
        <v>1</v>
      </c>
      <c r="AE543" s="6">
        <f t="shared" si="399"/>
        <v>6</v>
      </c>
      <c r="AF543" s="6" t="str">
        <f>IF(AND(AE543&gt;=0,AE543&lt;Pieņēmumi!$AF$46),0,
IF(AND(AE543&gt;= Pieņēmumi!$AF$46,AE543&lt;Pieņēmumi!$AF$47), "Mikro",
IF(AND(AE543&gt;=Pieņēmumi!$AF$47,AE543&lt;Pieņēmumi!$AF$48), "Mazs",
IF(AND(AE543&gt;=Pieņēmumi!$AF$48,AE543&lt;Pieņēmumi!$AF$49), "Vidējs","Liels"))))</f>
        <v>Mikro</v>
      </c>
      <c r="AG543" s="9">
        <f>IF(AF543="Mikro",Pieņēmumi!$AF$31*AD543*0.5,
IF(AF543="Mazs",Pieņēmumi!$AF$31*AD543,
IF(AF543="Vidējs",Pieņēmumi!$AF$32*AD543,
IF(AF543="Liels",Pieņēmumi!$AF$34*AD543,
0))))</f>
        <v>0.42016806722689076</v>
      </c>
      <c r="AH543" s="9">
        <f>IF(AF543="Mikro",Pieņēmumi!$AF$31*AD543*0.5,0)</f>
        <v>0.42016806722689076</v>
      </c>
      <c r="AI543">
        <v>5</v>
      </c>
      <c r="AJ543">
        <v>1</v>
      </c>
      <c r="AK543" s="2">
        <f t="shared" si="419"/>
        <v>5</v>
      </c>
      <c r="AL543" s="6">
        <f>ROUNDUP(IF($A543=1,AI543/Pieņēmumi!$AR$39,IF($A543=2,AI543/Pieņēmumi!$AR$40,IF($A543=3,AI543/Pieņēmumi!$AR$41,AI543/Pieņēmumi!$AR$42))),$AL$10)</f>
        <v>1</v>
      </c>
      <c r="AM543" s="6">
        <f t="shared" si="400"/>
        <v>5</v>
      </c>
      <c r="AN543" s="6" t="str">
        <f>IF(AND(AM543&gt;=0,AM543&lt;Pieņēmumi!$AR$46),0,
IF(AND(AM543&gt;= Pieņēmumi!$AR$46,AM543&lt;Pieņēmumi!$AR$47), "Mikro",
IF(AND(AM543&gt;=Pieņēmumi!$AR$47,AM543&lt;Pieņēmumi!$AR$48), "Mazs",
IF(AND(AM543&gt;=Pieņēmumi!$AR$48,AM543&lt;Pieņēmumi!$AR$49), "Vidējs","Liels"))))</f>
        <v>Mikro</v>
      </c>
      <c r="AO543" s="9">
        <f>IF(AN543="Mikro",Pieņēmumi!$AR$31*AL543*0.5,
IF(AN543="Mazs",Pieņēmumi!$AR$31*AL543,
IF(AN543="Vidējs",Pieņēmumi!$AR$32*AL543,
IF(AN543="Liels",Pieņēmumi!$AR$34*AL543,
0))))</f>
        <v>0.45129162776221604</v>
      </c>
      <c r="AP543" s="9">
        <f>IF(AN543="Mikro",Pieņēmumi!$AR$31*AL543*0.5,0)</f>
        <v>0.45129162776221604</v>
      </c>
      <c r="AQ543">
        <v>8</v>
      </c>
      <c r="AR543">
        <v>1</v>
      </c>
      <c r="AS543" s="2">
        <f t="shared" si="420"/>
        <v>8</v>
      </c>
      <c r="AT543" s="6">
        <f>ROUNDUP(IF($A543=1,AQ543/Pieņēmumi!$BC$39,IF($A543=2,AQ543/Pieņēmumi!$BC$40,IF($A543=3,AQ543/Pieņēmumi!$BC$41,AQ543/Pieņēmumi!$BC$42))),$AT$10)</f>
        <v>1</v>
      </c>
      <c r="AU543" s="6">
        <f t="shared" si="401"/>
        <v>8</v>
      </c>
      <c r="AV543" s="6" t="str">
        <f>IF(AND(AU543&gt;=0,AU543&lt;Pieņēmumi!$BC$46),0,
IF(AND(AU543&gt;= Pieņēmumi!$BC$46,AU543&lt;Pieņēmumi!$BC$47), "Mikro",
IF(AND(AU543&gt;=Pieņēmumi!$BC$47,AU543&lt;Pieņēmumi!$BC$48), "Mazs",
IF(AND(AU543&gt;=Pieņēmumi!$BC$48,AU543&lt;Pieņēmumi!$BC$49), "Vidējs","Liels"))))</f>
        <v>Mazs</v>
      </c>
      <c r="AW543" s="9">
        <f>IF(AV543="Mikro",Pieņēmumi!$BC$31*AT543*0.5,
IF(AV543="Mazs",Pieņēmumi!$BC$31*AT543,
IF(AV543="Vidējs",Pieņēmumi!$BC$32*AT543,
IF(AV543="Liels",Pieņēmumi!$BC$34*AT543,
0))))</f>
        <v>0.96483037659508253</v>
      </c>
      <c r="AX543" s="9">
        <f>IF(AV543="Mikro",Pieņēmumi!$BC$31*AT543*0.5,0)</f>
        <v>0</v>
      </c>
      <c r="AY543">
        <v>7</v>
      </c>
      <c r="AZ543">
        <v>1</v>
      </c>
      <c r="BA543" s="2">
        <f t="shared" si="412"/>
        <v>7</v>
      </c>
      <c r="BB543" s="6">
        <f>ROUNDUP(IF($A543=1,AY543/Pieņēmumi!$BN$39,IF($A543=2,AY543/Pieņēmumi!$BN$40,IF($A543=3,AY543/Pieņēmumi!$BN$41,AY543/Pieņēmumi!$BN$42))),$BB$10)</f>
        <v>1</v>
      </c>
      <c r="BC543" s="6">
        <f t="shared" si="402"/>
        <v>7</v>
      </c>
      <c r="BD543" s="6" t="str">
        <f>IF(AND(BC543&gt;=0,BC543&lt;Pieņēmumi!$BN$46),0,
IF(AND(BC543&gt;= Pieņēmumi!$BN$46,BC543&lt;Pieņēmumi!$BN$47), "Mikro",
IF(AND(BC543&gt;=Pieņēmumi!$BN$47,BC543&lt;Pieņēmumi!$BN$48), "Mazs",
IF(AND(BC543&gt;=Pieņēmumi!$BN$48,BC543&lt;Pieņēmumi!$BN$49), "Vidējs","Liels"))))</f>
        <v>Mikro</v>
      </c>
      <c r="BE543" s="9">
        <f>IF(BD543="Mikro",Pieņēmumi!$BN$31*BB543*0.5,
IF(BD543="Mazs",Pieņēmumi!$BN$31*BB543,
IF(BD543="Vidējs",Pieņēmumi!$BN$32*BB543,
IF(BD543="Liels",Pieņēmumi!$BN$34*BB543,
0))))</f>
        <v>0.51353874883286654</v>
      </c>
      <c r="BF543" s="9">
        <f>IF(BD543="Mikro",Pieņēmumi!$BN$31*BB543*0.5,0)</f>
        <v>0.51353874883286654</v>
      </c>
      <c r="BG543">
        <v>14</v>
      </c>
      <c r="BH543">
        <v>1</v>
      </c>
      <c r="BI543" s="2">
        <f t="shared" si="413"/>
        <v>14</v>
      </c>
      <c r="BJ543" s="6">
        <f>ROUNDUP(IF($A543=1,BG543/Pieņēmumi!$BY$39,IF($A543=2,BG543/Pieņēmumi!$BY$40,IF($A543=3,BG543/Pieņēmumi!$BY$41,BG543/Pieņēmumi!$BY$42))),$BJ$10)</f>
        <v>1</v>
      </c>
      <c r="BK543" s="6">
        <f t="shared" si="403"/>
        <v>14</v>
      </c>
      <c r="BL543" s="6" t="str">
        <f>IF(AND(BK543&gt;=0,BK543&lt;Pieņēmumi!$BY$46),0,
IF(AND(BK543&gt;= Pieņēmumi!$BY$46,BK543&lt;Pieņēmumi!$BY$47), "Mikro",
IF(AND(BK543&gt;=Pieņēmumi!$BY$47,BK543&lt;Pieņēmumi!$BY$48), "Mazs",
IF(AND(BK543&gt;=Pieņēmumi!$BY$48,BK543&lt;Pieņēmumi!$BY$49), "Vidējs","Liels"))))</f>
        <v>Vidējs</v>
      </c>
      <c r="BM543" s="9">
        <f>IF(BL543="Mikro",Pieņēmumi!$BY$31*BJ543*0.5,
IF(BL543="Mazs",Pieņēmumi!$BY$31*BJ543,
IF(BL543="Vidējs",Pieņēmumi!$BY$32*BJ543,
IF(BL543="Liels",Pieņēmumi!$BY$34*BJ543,
0))))</f>
        <v>1.2919896640826873</v>
      </c>
      <c r="BN543" s="9">
        <f>IF(BL543="Mikro",Pieņēmumi!$BY$31*BJ543*0.5,0)</f>
        <v>0</v>
      </c>
      <c r="BO543">
        <v>10</v>
      </c>
      <c r="BP543">
        <v>1</v>
      </c>
      <c r="BQ543" s="2">
        <f t="shared" si="414"/>
        <v>10</v>
      </c>
      <c r="BR543" s="6">
        <f>ROUNDUP(IF($A543=1,BO543/Pieņēmumi!$CJ$39,IF($A543=2,BO543/Pieņēmumi!$CJ$40,IF($A543=3,BO543/Pieņēmumi!$CJ$41,BO543/Pieņēmumi!$CJ$42))),$BR$10)</f>
        <v>1</v>
      </c>
      <c r="BS543" s="6">
        <f t="shared" si="404"/>
        <v>10</v>
      </c>
      <c r="BT543" s="6" t="str">
        <f>IF(AND(BS543&gt;=0,BS543&lt;Pieņēmumi!$CJ$46),0,
IF(AND(BS543&gt;= Pieņēmumi!$CJ$46,BS543&lt;Pieņēmumi!$CJ$47), "Mikro",
IF(AND(BS543&gt;=Pieņēmumi!$CJ$47,BS543&lt;Pieņēmumi!$CJ$48), "Mazs",
IF(AND(BS543&gt;=Pieņēmumi!$CJ$48,BS543&lt;Pieņēmumi!$CJ$49), "Vidējs","Liels"))))</f>
        <v>Mazs</v>
      </c>
      <c r="BU543" s="9">
        <f>IF(BT543="Mikro",Pieņēmumi!$CJ$31*BR543*0.5,
IF(BT543="Mazs",Pieņēmumi!$CJ$31*BR543,
IF(BT543="Vidējs",Pieņēmumi!$CJ$32*BR543,
IF(BT543="Liels",Pieņēmumi!$CJ$34*BR543,
0))))</f>
        <v>1.0893246187363834</v>
      </c>
      <c r="BV543" s="9">
        <f>IF(BT543="Mikro",Pieņēmumi!$CJ$31*BR543*0.5,0)</f>
        <v>0</v>
      </c>
      <c r="BW543">
        <v>0</v>
      </c>
      <c r="BX543">
        <v>0</v>
      </c>
      <c r="BY543" s="2">
        <v>0</v>
      </c>
      <c r="BZ543" s="6">
        <f>ROUNDUP(IF($A543=1,BW543/Pieņēmumi!$CU$42,IF($A543=2,BW543/Pieņēmumi!$CU$43,IF($A543=3,BW543/Pieņēmumi!$CU$44,BW543/Pieņēmumi!$CU$45))),$CH$10)</f>
        <v>0</v>
      </c>
      <c r="CA543" s="6">
        <f t="shared" si="405"/>
        <v>0</v>
      </c>
      <c r="CB543" s="6">
        <f>IF(AND(CA543&gt;=0,CA543&lt;Pieņēmumi!$CU$49),0,
IF(AND(CA543&gt;=Pieņēmumi!$CU$49,CA543&lt;Pieņēmumi!$CU$50),"Mazs",
IF(AND(CA543&gt;=Pieņēmumi!$CU$50,CA543&lt;Pieņēmumi!$CU$51),"Vidējs","Liels")))</f>
        <v>0</v>
      </c>
      <c r="CC543" s="9">
        <f>IF(CB543="Mazs",Pieņēmumi!$CU$34*BZ543,IF(CB543="Vidējs",Pieņēmumi!$CU$35*BZ543,IF(CB543="Liels",Pieņēmumi!$CU$37*BZ543,0)))</f>
        <v>0</v>
      </c>
      <c r="CD543" s="9">
        <f>IF(CB543="Mazs",(Pieņēmumi!$CU$35-Pieņēmumi!$CU$34)*BZ543,0)</f>
        <v>0</v>
      </c>
      <c r="CE543">
        <v>0</v>
      </c>
      <c r="CF543">
        <v>0</v>
      </c>
      <c r="CG543" s="2">
        <v>0</v>
      </c>
      <c r="CH543" s="6">
        <f>ROUNDUP(IF($A543=1,CE543/Pieņēmumi!$DE$42,IF($A543=2,CE543/Pieņēmumi!$DE$43,IF($A543=3,CE543/Pieņēmumi!$DE$44,CE543/Pieņēmumi!$DE$45))),$CH$10)</f>
        <v>0</v>
      </c>
      <c r="CI543" s="6">
        <f t="shared" si="406"/>
        <v>0</v>
      </c>
      <c r="CJ543" s="6">
        <f>IF(AND(CI543&gt;=0,CI543&lt;Pieņēmumi!$DE$49),0,
IF(AND(CI543&gt;=Pieņēmumi!$DE$49,CI543&lt;Pieņēmumi!$DE$50),"Mazs",
IF(AND(CI543&gt;=Pieņēmumi!$DE$50,CI543&lt;Pieņēmumi!$DE$51),"Vidējs","Liels")))</f>
        <v>0</v>
      </c>
      <c r="CK543" s="9">
        <f>IF(CJ543="Mazs",Pieņēmumi!$DE$34*CH543,IF(CJ543="Vidējs",Pieņēmumi!$DE$35*CH543,IF(CJ543="Liels",Pieņēmumi!$DE$37*CH543,0)))</f>
        <v>0</v>
      </c>
      <c r="CL543" s="9">
        <f>IF(CJ543="Mazs",(Pieņēmumi!$DE$35-Pieņēmumi!$DE$34)*CH543,0)</f>
        <v>0</v>
      </c>
      <c r="CM543">
        <v>0</v>
      </c>
      <c r="CN543">
        <v>0</v>
      </c>
      <c r="CO543" s="2">
        <v>0</v>
      </c>
      <c r="CP543" s="6">
        <f>ROUNDUP(IF($A543=1,CM543/Pieņēmumi!$DO$42,IF($A543=2,CM543/Pieņēmumi!$DO$43,IF($A543=3,CM543/Pieņēmumi!$DO$44,CM543/Pieņēmumi!$DO$45))),$CP$10)</f>
        <v>0</v>
      </c>
      <c r="CQ543" s="6">
        <f t="shared" si="407"/>
        <v>0</v>
      </c>
      <c r="CR543" s="6">
        <f>IF(AND(CQ543&gt;=0,CQ543&lt;Pieņēmumi!$DO$49),0,
IF(AND(CQ543&gt;=Pieņēmumi!$DO$49,CQ543&lt;Pieņēmumi!$DO$50),"Mazs",
IF(AND(CQ543&gt;=Pieņēmumi!$DO$50,CQ543&lt;Pieņēmumi!$DO$51),"Vidējs","Liels")))</f>
        <v>0</v>
      </c>
      <c r="CS543" s="9">
        <f>IF(CR543="Mazs",Pieņēmumi!$DO$34*CP543,IF(CR543="Vidējs",Pieņēmumi!$DO$35*CP543,IF(CR543="Liels",Pieņēmumi!$DO$37*CP543,0)))</f>
        <v>0</v>
      </c>
      <c r="CT543" s="9">
        <f>IF(CR543="Mazs",(Pieņēmumi!$DO$35-Pieņēmumi!$DO$34)*CP543,0)</f>
        <v>0</v>
      </c>
      <c r="CU543" s="6">
        <f t="shared" si="408"/>
        <v>70</v>
      </c>
      <c r="CV543" s="6">
        <f t="shared" si="409"/>
        <v>9</v>
      </c>
      <c r="CW543" s="2">
        <f t="shared" si="410"/>
        <v>7.7777777777777777</v>
      </c>
      <c r="CX543" t="str">
        <f t="shared" si="411"/>
        <v>Mazā</v>
      </c>
    </row>
    <row r="544" spans="1:102" x14ac:dyDescent="0.25">
      <c r="A544" s="5">
        <v>3</v>
      </c>
      <c r="B544" s="23">
        <v>7.5408491539340594E-2</v>
      </c>
      <c r="C544">
        <v>12</v>
      </c>
      <c r="D544">
        <v>1</v>
      </c>
      <c r="E544" s="2">
        <f t="shared" si="415"/>
        <v>12</v>
      </c>
      <c r="F544" s="6">
        <f>ROUNDUP(IF($A544=1,C544/Pieņēmumi!$B$39,IF($A544=2,C544/Pieņēmumi!$B$40,IF($A544=3,C544/Pieņēmumi!$B$41,C544/Pieņēmumi!$B$42))),$F$10)</f>
        <v>1</v>
      </c>
      <c r="G544" s="6">
        <f t="shared" si="396"/>
        <v>12</v>
      </c>
      <c r="H544" s="6" t="str">
        <f>IF(AND(G544&gt;=0,G544&lt;Pieņēmumi!$B$46),0,
IF(AND(G544&gt;= Pieņēmumi!$B$46,G544&lt;Pieņēmumi!$B$47), "Mikro",
IF(AND(G544&gt;=Pieņēmumi!$B$47,G544&lt;Pieņēmumi!$B$48), "Mazs",
IF(AND(G544&gt;=Pieņēmumi!$B$48,G544&lt;Pieņēmumi!$B$49), "Vidējs","Liels"))))</f>
        <v>Vidējs</v>
      </c>
      <c r="I544" s="9">
        <f>IF(H544="Mikro",Pieņēmumi!$B$31*F544*0.5,
IF(H544="Mazs",Pieņēmumi!$B$31*F544,
IF(H544="Vidējs",Pieņēmumi!$B$32*F544,
IF(H544="Liels",Pieņēmumi!$B$34*F544,
0))))</f>
        <v>0.8074935400516795</v>
      </c>
      <c r="J544" s="9">
        <f>IF(H544="Mikro",Pieņēmumi!$B$31*F544*0.5,0)</f>
        <v>0</v>
      </c>
      <c r="K544">
        <v>13</v>
      </c>
      <c r="L544">
        <v>1</v>
      </c>
      <c r="M544" s="2">
        <f t="shared" si="416"/>
        <v>13</v>
      </c>
      <c r="N544" s="6">
        <f>ROUNDUP(IF($A544=1,K544/Pieņēmumi!$L$39,IF($A544=2,K544/Pieņēmumi!$L$40,IF($A544=3,K544/Pieņēmumi!$L$41,K544/Pieņēmumi!$L$42))),$N$10)</f>
        <v>1</v>
      </c>
      <c r="O544" s="6">
        <f t="shared" si="397"/>
        <v>13</v>
      </c>
      <c r="P544" s="6" t="str">
        <f>IF(AND(O544&gt;=0,O544&lt;Pieņēmumi!$L$46),0,
IF(AND(O544&gt;= Pieņēmumi!$L$46,O544&lt;Pieņēmumi!$L$47), "Mikro",
IF(AND(O544&gt;=Pieņēmumi!$L$47,O544&lt;Pieņēmumi!$L$48), "Mazs",
IF(AND(O544&gt;=Pieņēmumi!$L$48,O544&lt;Pieņēmumi!$L$49), "Vidējs","Liels"))))</f>
        <v>Vidējs</v>
      </c>
      <c r="Q544" s="9">
        <f>IF(P544="Mikro",Pieņēmumi!$L$31*N544*0.5,
IF(P544="Mazs",Pieņēmumi!$L$31*N544,
IF(P544="Vidējs",Pieņēmumi!$L$32*N544,
IF(P544="Liels",Pieņēmumi!$L$34*N544,
0))))</f>
        <v>0.83979328165374689</v>
      </c>
      <c r="R544" s="9">
        <f>IF(P544="Mikro",Pieņēmumi!$L$31*N544*0.5,0)</f>
        <v>0</v>
      </c>
      <c r="S544">
        <v>12</v>
      </c>
      <c r="T544">
        <v>1</v>
      </c>
      <c r="U544" s="2">
        <f t="shared" si="417"/>
        <v>12</v>
      </c>
      <c r="V544" s="6">
        <f>ROUNDUP(IF($A544=1,S544/Pieņēmumi!$V$39,IF($A544=2,S544/Pieņēmumi!$V$40,IF($A544=3,S544/Pieņēmumi!$V$41,S544/Pieņēmumi!$V$42))),$V$10)</f>
        <v>1</v>
      </c>
      <c r="W544" s="6">
        <f t="shared" si="398"/>
        <v>12</v>
      </c>
      <c r="X544" s="6" t="str">
        <f>IF(AND(W544&gt;=0,W544&lt;Pieņēmumi!$V$46),0,
IF(AND(W544&gt;= Pieņēmumi!$V$46,W544&lt;Pieņēmumi!$V$47), "Mikro",
IF(AND(W544&gt;=Pieņēmumi!$V$47,W544&lt;Pieņēmumi!$V$48), "Mazs",
IF(AND(W544&gt;=Pieņēmumi!$V$48,W544&lt;Pieņēmumi!$V$49), "Vidējs","Liels"))))</f>
        <v>Vidējs</v>
      </c>
      <c r="Y544" s="9">
        <f>IF(X544="Mikro",Pieņēmumi!$V$31*V544*0.5,
IF(X544="Mazs",Pieņēmumi!$V$31*V544,
IF(X544="Vidējs",Pieņēmumi!$V$32*V544,
IF(X544="Liels",Pieņēmumi!$V$34*V544,
0))))</f>
        <v>0.87209302325581406</v>
      </c>
      <c r="Z544" s="9">
        <f>IF(X544="Mikro",Pieņēmumi!$V$31*V544*0.5,0)</f>
        <v>0</v>
      </c>
      <c r="AA544">
        <v>10</v>
      </c>
      <c r="AB544">
        <v>1</v>
      </c>
      <c r="AC544" s="2">
        <f t="shared" si="418"/>
        <v>10</v>
      </c>
      <c r="AD544" s="6">
        <f>ROUNDUP(IF($A544=1,AA544/Pieņēmumi!$AF$39,IF($A544=2,AA544/Pieņēmumi!$AF$40,IF($A544=3,AA544/Pieņēmumi!$AF$41,AA544/Pieņēmumi!$AF$42))),$AD$10)</f>
        <v>1</v>
      </c>
      <c r="AE544" s="6">
        <f t="shared" si="399"/>
        <v>10</v>
      </c>
      <c r="AF544" s="6" t="str">
        <f>IF(AND(AE544&gt;=0,AE544&lt;Pieņēmumi!$AF$46),0,
IF(AND(AE544&gt;= Pieņēmumi!$AF$46,AE544&lt;Pieņēmumi!$AF$47), "Mikro",
IF(AND(AE544&gt;=Pieņēmumi!$AF$47,AE544&lt;Pieņēmumi!$AF$48), "Mazs",
IF(AND(AE544&gt;=Pieņēmumi!$AF$48,AE544&lt;Pieņēmumi!$AF$49), "Vidējs","Liels"))))</f>
        <v>Mazs</v>
      </c>
      <c r="AG544" s="9">
        <f>IF(AF544="Mikro",Pieņēmumi!$AF$31*AD544*0.5,
IF(AF544="Mazs",Pieņēmumi!$AF$31*AD544,
IF(AF544="Vidējs",Pieņēmumi!$AF$32*AD544,
IF(AF544="Liels",Pieņēmumi!$AF$34*AD544,
0))))</f>
        <v>0.84033613445378152</v>
      </c>
      <c r="AH544" s="9">
        <f>IF(AF544="Mikro",Pieņēmumi!$AF$31*AD544*0.5,0)</f>
        <v>0</v>
      </c>
      <c r="AI544">
        <v>10</v>
      </c>
      <c r="AJ544">
        <v>1</v>
      </c>
      <c r="AK544" s="2">
        <f t="shared" si="419"/>
        <v>10</v>
      </c>
      <c r="AL544" s="6">
        <f>ROUNDUP(IF($A544=1,AI544/Pieņēmumi!$AR$39,IF($A544=2,AI544/Pieņēmumi!$AR$40,IF($A544=3,AI544/Pieņēmumi!$AR$41,AI544/Pieņēmumi!$AR$42))),$AL$10)</f>
        <v>1</v>
      </c>
      <c r="AM544" s="6">
        <f t="shared" si="400"/>
        <v>10</v>
      </c>
      <c r="AN544" s="6" t="str">
        <f>IF(AND(AM544&gt;=0,AM544&lt;Pieņēmumi!$AR$46),0,
IF(AND(AM544&gt;= Pieņēmumi!$AR$46,AM544&lt;Pieņēmumi!$AR$47), "Mikro",
IF(AND(AM544&gt;=Pieņēmumi!$AR$47,AM544&lt;Pieņēmumi!$AR$48), "Mazs",
IF(AND(AM544&gt;=Pieņēmumi!$AR$48,AM544&lt;Pieņēmumi!$AR$49), "Vidējs","Liels"))))</f>
        <v>Mazs</v>
      </c>
      <c r="AO544" s="9">
        <f>IF(AN544="Mikro",Pieņēmumi!$AR$31*AL544*0.5,
IF(AN544="Mazs",Pieņēmumi!$AR$31*AL544,
IF(AN544="Vidējs",Pieņēmumi!$AR$32*AL544,
IF(AN544="Liels",Pieņēmumi!$AR$34*AL544,
0))))</f>
        <v>0.90258325552443208</v>
      </c>
      <c r="AP544" s="9">
        <f>IF(AN544="Mikro",Pieņēmumi!$AR$31*AL544*0.5,0)</f>
        <v>0</v>
      </c>
      <c r="AQ544">
        <v>9</v>
      </c>
      <c r="AR544">
        <v>1</v>
      </c>
      <c r="AS544" s="2">
        <f t="shared" si="420"/>
        <v>9</v>
      </c>
      <c r="AT544" s="6">
        <f>ROUNDUP(IF($A544=1,AQ544/Pieņēmumi!$BC$39,IF($A544=2,AQ544/Pieņēmumi!$BC$40,IF($A544=3,AQ544/Pieņēmumi!$BC$41,AQ544/Pieņēmumi!$BC$42))),$AT$10)</f>
        <v>1</v>
      </c>
      <c r="AU544" s="6">
        <f t="shared" si="401"/>
        <v>9</v>
      </c>
      <c r="AV544" s="6" t="str">
        <f>IF(AND(AU544&gt;=0,AU544&lt;Pieņēmumi!$BC$46),0,
IF(AND(AU544&gt;= Pieņēmumi!$BC$46,AU544&lt;Pieņēmumi!$BC$47), "Mikro",
IF(AND(AU544&gt;=Pieņēmumi!$BC$47,AU544&lt;Pieņēmumi!$BC$48), "Mazs",
IF(AND(AU544&gt;=Pieņēmumi!$BC$48,AU544&lt;Pieņēmumi!$BC$49), "Vidējs","Liels"))))</f>
        <v>Mazs</v>
      </c>
      <c r="AW544" s="9">
        <f>IF(AV544="Mikro",Pieņēmumi!$BC$31*AT544*0.5,
IF(AV544="Mazs",Pieņēmumi!$BC$31*AT544,
IF(AV544="Vidējs",Pieņēmumi!$BC$32*AT544,
IF(AV544="Liels",Pieņēmumi!$BC$34*AT544,
0))))</f>
        <v>0.96483037659508253</v>
      </c>
      <c r="AX544" s="9">
        <f>IF(AV544="Mikro",Pieņēmumi!$BC$31*AT544*0.5,0)</f>
        <v>0</v>
      </c>
      <c r="AY544">
        <v>11</v>
      </c>
      <c r="AZ544">
        <v>1</v>
      </c>
      <c r="BA544" s="2">
        <f t="shared" si="412"/>
        <v>11</v>
      </c>
      <c r="BB544" s="6">
        <f>ROUNDUP(IF($A544=1,AY544/Pieņēmumi!$BN$39,IF($A544=2,AY544/Pieņēmumi!$BN$40,IF($A544=3,AY544/Pieņēmumi!$BN$41,AY544/Pieņēmumi!$BN$42))),$BB$10)</f>
        <v>1</v>
      </c>
      <c r="BC544" s="6">
        <f t="shared" si="402"/>
        <v>11</v>
      </c>
      <c r="BD544" s="6" t="str">
        <f>IF(AND(BC544&gt;=0,BC544&lt;Pieņēmumi!$BN$46),0,
IF(AND(BC544&gt;= Pieņēmumi!$BN$46,BC544&lt;Pieņēmumi!$BN$47), "Mikro",
IF(AND(BC544&gt;=Pieņēmumi!$BN$47,BC544&lt;Pieņēmumi!$BN$48), "Mazs",
IF(AND(BC544&gt;=Pieņēmumi!$BN$48,BC544&lt;Pieņēmumi!$BN$49), "Vidējs","Liels"))))</f>
        <v>Mazs</v>
      </c>
      <c r="BE544" s="9">
        <f>IF(BD544="Mikro",Pieņēmumi!$BN$31*BB544*0.5,
IF(BD544="Mazs",Pieņēmumi!$BN$31*BB544,
IF(BD544="Vidējs",Pieņēmumi!$BN$32*BB544,
IF(BD544="Liels",Pieņēmumi!$BN$34*BB544,
0))))</f>
        <v>1.0270774976657331</v>
      </c>
      <c r="BF544" s="9">
        <f>IF(BD544="Mikro",Pieņēmumi!$BN$31*BB544*0.5,0)</f>
        <v>0</v>
      </c>
      <c r="BG544">
        <v>11</v>
      </c>
      <c r="BH544">
        <v>1</v>
      </c>
      <c r="BI544" s="2">
        <f t="shared" si="413"/>
        <v>11</v>
      </c>
      <c r="BJ544" s="6">
        <f>ROUNDUP(IF($A544=1,BG544/Pieņēmumi!$BY$39,IF($A544=2,BG544/Pieņēmumi!$BY$40,IF($A544=3,BG544/Pieņēmumi!$BY$41,BG544/Pieņēmumi!$BY$42))),$BJ$10)</f>
        <v>1</v>
      </c>
      <c r="BK544" s="6">
        <f t="shared" si="403"/>
        <v>11</v>
      </c>
      <c r="BL544" s="6" t="str">
        <f>IF(AND(BK544&gt;=0,BK544&lt;Pieņēmumi!$BY$46),0,
IF(AND(BK544&gt;= Pieņēmumi!$BY$46,BK544&lt;Pieņēmumi!$BY$47), "Mikro",
IF(AND(BK544&gt;=Pieņēmumi!$BY$47,BK544&lt;Pieņēmumi!$BY$48), "Mazs",
IF(AND(BK544&gt;=Pieņēmumi!$BY$48,BK544&lt;Pieņēmumi!$BY$49), "Vidējs","Liels"))))</f>
        <v>Mazs</v>
      </c>
      <c r="BM544" s="9">
        <f>IF(BL544="Mikro",Pieņēmumi!$BY$31*BJ544*0.5,
IF(BL544="Mazs",Pieņēmumi!$BY$31*BJ544,
IF(BL544="Vidējs",Pieņēmumi!$BY$32*BJ544,
IF(BL544="Liels",Pieņēmumi!$BY$34*BJ544,
0))))</f>
        <v>1.0893246187363834</v>
      </c>
      <c r="BN544" s="9">
        <f>IF(BL544="Mikro",Pieņēmumi!$BY$31*BJ544*0.5,0)</f>
        <v>0</v>
      </c>
      <c r="BO544">
        <v>7</v>
      </c>
      <c r="BP544">
        <v>1</v>
      </c>
      <c r="BQ544" s="2">
        <f t="shared" si="414"/>
        <v>7</v>
      </c>
      <c r="BR544" s="6">
        <f>ROUNDUP(IF($A544=1,BO544/Pieņēmumi!$CJ$39,IF($A544=2,BO544/Pieņēmumi!$CJ$40,IF($A544=3,BO544/Pieņēmumi!$CJ$41,BO544/Pieņēmumi!$CJ$42))),$BR$10)</f>
        <v>1</v>
      </c>
      <c r="BS544" s="6">
        <f t="shared" si="404"/>
        <v>7</v>
      </c>
      <c r="BT544" s="6" t="str">
        <f>IF(AND(BS544&gt;=0,BS544&lt;Pieņēmumi!$CJ$46),0,
IF(AND(BS544&gt;= Pieņēmumi!$CJ$46,BS544&lt;Pieņēmumi!$CJ$47), "Mikro",
IF(AND(BS544&gt;=Pieņēmumi!$CJ$47,BS544&lt;Pieņēmumi!$CJ$48), "Mazs",
IF(AND(BS544&gt;=Pieņēmumi!$CJ$48,BS544&lt;Pieņēmumi!$CJ$49), "Vidējs","Liels"))))</f>
        <v>Mikro</v>
      </c>
      <c r="BU544" s="9">
        <f>IF(BT544="Mikro",Pieņēmumi!$CJ$31*BR544*0.5,
IF(BT544="Mazs",Pieņēmumi!$CJ$31*BR544,
IF(BT544="Vidējs",Pieņēmumi!$CJ$32*BR544,
IF(BT544="Liels",Pieņēmumi!$CJ$34*BR544,
0))))</f>
        <v>0.54466230936819171</v>
      </c>
      <c r="BV544" s="9">
        <f>IF(BT544="Mikro",Pieņēmumi!$CJ$31*BR544*0.5,0)</f>
        <v>0.54466230936819171</v>
      </c>
      <c r="BW544">
        <v>0</v>
      </c>
      <c r="BX544">
        <v>0</v>
      </c>
      <c r="BY544" s="2">
        <v>0</v>
      </c>
      <c r="BZ544" s="6">
        <f>ROUNDUP(IF($A544=1,BW544/Pieņēmumi!$CU$42,IF($A544=2,BW544/Pieņēmumi!$CU$43,IF($A544=3,BW544/Pieņēmumi!$CU$44,BW544/Pieņēmumi!$CU$45))),$CH$10)</f>
        <v>0</v>
      </c>
      <c r="CA544" s="6">
        <f t="shared" si="405"/>
        <v>0</v>
      </c>
      <c r="CB544" s="6">
        <f>IF(AND(CA544&gt;=0,CA544&lt;Pieņēmumi!$CU$49),0,
IF(AND(CA544&gt;=Pieņēmumi!$CU$49,CA544&lt;Pieņēmumi!$CU$50),"Mazs",
IF(AND(CA544&gt;=Pieņēmumi!$CU$50,CA544&lt;Pieņēmumi!$CU$51),"Vidējs","Liels")))</f>
        <v>0</v>
      </c>
      <c r="CC544" s="9">
        <f>IF(CB544="Mazs",Pieņēmumi!$CU$34*BZ544,IF(CB544="Vidējs",Pieņēmumi!$CU$35*BZ544,IF(CB544="Liels",Pieņēmumi!$CU$37*BZ544,0)))</f>
        <v>0</v>
      </c>
      <c r="CD544" s="9">
        <f>IF(CB544="Mazs",(Pieņēmumi!$CU$35-Pieņēmumi!$CU$34)*BZ544,0)</f>
        <v>0</v>
      </c>
      <c r="CE544">
        <v>0</v>
      </c>
      <c r="CF544">
        <v>0</v>
      </c>
      <c r="CG544" s="2">
        <v>0</v>
      </c>
      <c r="CH544" s="6">
        <f>ROUNDUP(IF($A544=1,CE544/Pieņēmumi!$DE$42,IF($A544=2,CE544/Pieņēmumi!$DE$43,IF($A544=3,CE544/Pieņēmumi!$DE$44,CE544/Pieņēmumi!$DE$45))),$CH$10)</f>
        <v>0</v>
      </c>
      <c r="CI544" s="6">
        <f t="shared" si="406"/>
        <v>0</v>
      </c>
      <c r="CJ544" s="6">
        <f>IF(AND(CI544&gt;=0,CI544&lt;Pieņēmumi!$DE$49),0,
IF(AND(CI544&gt;=Pieņēmumi!$DE$49,CI544&lt;Pieņēmumi!$DE$50),"Mazs",
IF(AND(CI544&gt;=Pieņēmumi!$DE$50,CI544&lt;Pieņēmumi!$DE$51),"Vidējs","Liels")))</f>
        <v>0</v>
      </c>
      <c r="CK544" s="9">
        <f>IF(CJ544="Mazs",Pieņēmumi!$DE$34*CH544,IF(CJ544="Vidējs",Pieņēmumi!$DE$35*CH544,IF(CJ544="Liels",Pieņēmumi!$DE$37*CH544,0)))</f>
        <v>0</v>
      </c>
      <c r="CL544" s="9">
        <f>IF(CJ544="Mazs",(Pieņēmumi!$DE$35-Pieņēmumi!$DE$34)*CH544,0)</f>
        <v>0</v>
      </c>
      <c r="CM544">
        <v>0</v>
      </c>
      <c r="CN544">
        <v>0</v>
      </c>
      <c r="CO544" s="2">
        <v>0</v>
      </c>
      <c r="CP544" s="6">
        <f>ROUNDUP(IF($A544=1,CM544/Pieņēmumi!$DO$42,IF($A544=2,CM544/Pieņēmumi!$DO$43,IF($A544=3,CM544/Pieņēmumi!$DO$44,CM544/Pieņēmumi!$DO$45))),$CP$10)</f>
        <v>0</v>
      </c>
      <c r="CQ544" s="6">
        <f t="shared" si="407"/>
        <v>0</v>
      </c>
      <c r="CR544" s="6">
        <f>IF(AND(CQ544&gt;=0,CQ544&lt;Pieņēmumi!$DO$49),0,
IF(AND(CQ544&gt;=Pieņēmumi!$DO$49,CQ544&lt;Pieņēmumi!$DO$50),"Mazs",
IF(AND(CQ544&gt;=Pieņēmumi!$DO$50,CQ544&lt;Pieņēmumi!$DO$51),"Vidējs","Liels")))</f>
        <v>0</v>
      </c>
      <c r="CS544" s="9">
        <f>IF(CR544="Mazs",Pieņēmumi!$DO$34*CP544,IF(CR544="Vidējs",Pieņēmumi!$DO$35*CP544,IF(CR544="Liels",Pieņēmumi!$DO$37*CP544,0)))</f>
        <v>0</v>
      </c>
      <c r="CT544" s="9">
        <f>IF(CR544="Mazs",(Pieņēmumi!$DO$35-Pieņēmumi!$DO$34)*CP544,0)</f>
        <v>0</v>
      </c>
      <c r="CU544" s="6">
        <f t="shared" si="408"/>
        <v>95</v>
      </c>
      <c r="CV544" s="6">
        <f t="shared" si="409"/>
        <v>9</v>
      </c>
      <c r="CW544" s="2">
        <f t="shared" si="410"/>
        <v>10.555555555555555</v>
      </c>
      <c r="CX544" t="str">
        <f t="shared" si="411"/>
        <v>Mazā</v>
      </c>
    </row>
    <row r="545" spans="1:102" x14ac:dyDescent="0.25">
      <c r="A545" s="5">
        <v>3</v>
      </c>
      <c r="B545" s="23">
        <v>7.5399176494624021E-2</v>
      </c>
      <c r="C545">
        <v>8</v>
      </c>
      <c r="D545">
        <v>1</v>
      </c>
      <c r="E545" s="2">
        <f t="shared" si="415"/>
        <v>8</v>
      </c>
      <c r="F545" s="6">
        <f>ROUNDUP(IF($A545=1,C545/Pieņēmumi!$B$39,IF($A545=2,C545/Pieņēmumi!$B$40,IF($A545=3,C545/Pieņēmumi!$B$41,C545/Pieņēmumi!$B$42))),$F$10)</f>
        <v>1</v>
      </c>
      <c r="G545" s="6">
        <f t="shared" si="396"/>
        <v>8</v>
      </c>
      <c r="H545" s="6" t="str">
        <f>IF(AND(G545&gt;=0,G545&lt;Pieņēmumi!$B$46),0,
IF(AND(G545&gt;= Pieņēmumi!$B$46,G545&lt;Pieņēmumi!$B$47), "Mikro",
IF(AND(G545&gt;=Pieņēmumi!$B$47,G545&lt;Pieņēmumi!$B$48), "Mazs",
IF(AND(G545&gt;=Pieņēmumi!$B$48,G545&lt;Pieņēmumi!$B$49), "Vidējs","Liels"))))</f>
        <v>Mazs</v>
      </c>
      <c r="I545" s="9">
        <f>IF(H545="Mikro",Pieņēmumi!$B$31*F545*0.5,
IF(H545="Mazs",Pieņēmumi!$B$31*F545,
IF(H545="Vidējs",Pieņēmumi!$B$32*F545,
IF(H545="Liels",Pieņēmumi!$B$34*F545,
0))))</f>
        <v>0.71584189231248063</v>
      </c>
      <c r="J545" s="9">
        <f>IF(H545="Mikro",Pieņēmumi!$B$31*F545*0.5,0)</f>
        <v>0</v>
      </c>
      <c r="K545">
        <v>16</v>
      </c>
      <c r="L545">
        <v>1</v>
      </c>
      <c r="M545" s="2">
        <f t="shared" si="416"/>
        <v>16</v>
      </c>
      <c r="N545" s="6">
        <f>ROUNDUP(IF($A545=1,K545/Pieņēmumi!$L$39,IF($A545=2,K545/Pieņēmumi!$L$40,IF($A545=3,K545/Pieņēmumi!$L$41,K545/Pieņēmumi!$L$42))),$N$10)</f>
        <v>1</v>
      </c>
      <c r="O545" s="6">
        <f t="shared" si="397"/>
        <v>16</v>
      </c>
      <c r="P545" s="6" t="str">
        <f>IF(AND(O545&gt;=0,O545&lt;Pieņēmumi!$L$46),0,
IF(AND(O545&gt;= Pieņēmumi!$L$46,O545&lt;Pieņēmumi!$L$47), "Mikro",
IF(AND(O545&gt;=Pieņēmumi!$L$47,O545&lt;Pieņēmumi!$L$48), "Mazs",
IF(AND(O545&gt;=Pieņēmumi!$L$48,O545&lt;Pieņēmumi!$L$49), "Vidējs","Liels"))))</f>
        <v>Vidējs</v>
      </c>
      <c r="Q545" s="9">
        <f>IF(P545="Mikro",Pieņēmumi!$L$31*N545*0.5,
IF(P545="Mazs",Pieņēmumi!$L$31*N545,
IF(P545="Vidējs",Pieņēmumi!$L$32*N545,
IF(P545="Liels",Pieņēmumi!$L$34*N545,
0))))</f>
        <v>0.83979328165374689</v>
      </c>
      <c r="R545" s="9">
        <f>IF(P545="Mikro",Pieņēmumi!$L$31*N545*0.5,0)</f>
        <v>0</v>
      </c>
      <c r="S545">
        <v>11</v>
      </c>
      <c r="T545">
        <v>1</v>
      </c>
      <c r="U545" s="2">
        <f t="shared" si="417"/>
        <v>11</v>
      </c>
      <c r="V545" s="6">
        <f>ROUNDUP(IF($A545=1,S545/Pieņēmumi!$V$39,IF($A545=2,S545/Pieņēmumi!$V$40,IF($A545=3,S545/Pieņēmumi!$V$41,S545/Pieņēmumi!$V$42))),$V$10)</f>
        <v>1</v>
      </c>
      <c r="W545" s="6">
        <f t="shared" si="398"/>
        <v>11</v>
      </c>
      <c r="X545" s="6" t="str">
        <f>IF(AND(W545&gt;=0,W545&lt;Pieņēmumi!$V$46),0,
IF(AND(W545&gt;= Pieņēmumi!$V$46,W545&lt;Pieņēmumi!$V$47), "Mikro",
IF(AND(W545&gt;=Pieņēmumi!$V$47,W545&lt;Pieņēmumi!$V$48), "Mazs",
IF(AND(W545&gt;=Pieņēmumi!$V$48,W545&lt;Pieņēmumi!$V$49), "Vidējs","Liels"))))</f>
        <v>Mazs</v>
      </c>
      <c r="Y545" s="9">
        <f>IF(X545="Mikro",Pieņēmumi!$V$31*V545*0.5,
IF(X545="Mazs",Pieņēmumi!$V$31*V545,
IF(X545="Vidējs",Pieņēmumi!$V$32*V545,
IF(X545="Liels",Pieņēmumi!$V$34*V545,
0))))</f>
        <v>0.77808901338313108</v>
      </c>
      <c r="Z545" s="9">
        <f>IF(X545="Mikro",Pieņēmumi!$V$31*V545*0.5,0)</f>
        <v>0</v>
      </c>
      <c r="AA545">
        <v>11</v>
      </c>
      <c r="AB545">
        <v>1</v>
      </c>
      <c r="AC545" s="2">
        <f t="shared" si="418"/>
        <v>11</v>
      </c>
      <c r="AD545" s="6">
        <f>ROUNDUP(IF($A545=1,AA545/Pieņēmumi!$AF$39,IF($A545=2,AA545/Pieņēmumi!$AF$40,IF($A545=3,AA545/Pieņēmumi!$AF$41,AA545/Pieņēmumi!$AF$42))),$AD$10)</f>
        <v>1</v>
      </c>
      <c r="AE545" s="6">
        <f t="shared" si="399"/>
        <v>11</v>
      </c>
      <c r="AF545" s="6" t="str">
        <f>IF(AND(AE545&gt;=0,AE545&lt;Pieņēmumi!$AF$46),0,
IF(AND(AE545&gt;= Pieņēmumi!$AF$46,AE545&lt;Pieņēmumi!$AF$47), "Mikro",
IF(AND(AE545&gt;=Pieņēmumi!$AF$47,AE545&lt;Pieņēmumi!$AF$48), "Mazs",
IF(AND(AE545&gt;=Pieņēmumi!$AF$48,AE545&lt;Pieņēmumi!$AF$49), "Vidējs","Liels"))))</f>
        <v>Mazs</v>
      </c>
      <c r="AG545" s="9">
        <f>IF(AF545="Mikro",Pieņēmumi!$AF$31*AD545*0.5,
IF(AF545="Mazs",Pieņēmumi!$AF$31*AD545,
IF(AF545="Vidējs",Pieņēmumi!$AF$32*AD545,
IF(AF545="Liels",Pieņēmumi!$AF$34*AD545,
0))))</f>
        <v>0.84033613445378152</v>
      </c>
      <c r="AH545" s="9">
        <f>IF(AF545="Mikro",Pieņēmumi!$AF$31*AD545*0.5,0)</f>
        <v>0</v>
      </c>
      <c r="AI545">
        <v>9</v>
      </c>
      <c r="AJ545">
        <v>1</v>
      </c>
      <c r="AK545" s="2">
        <f t="shared" si="419"/>
        <v>9</v>
      </c>
      <c r="AL545" s="6">
        <f>ROUNDUP(IF($A545=1,AI545/Pieņēmumi!$AR$39,IF($A545=2,AI545/Pieņēmumi!$AR$40,IF($A545=3,AI545/Pieņēmumi!$AR$41,AI545/Pieņēmumi!$AR$42))),$AL$10)</f>
        <v>1</v>
      </c>
      <c r="AM545" s="6">
        <f t="shared" si="400"/>
        <v>9</v>
      </c>
      <c r="AN545" s="6" t="str">
        <f>IF(AND(AM545&gt;=0,AM545&lt;Pieņēmumi!$AR$46),0,
IF(AND(AM545&gt;= Pieņēmumi!$AR$46,AM545&lt;Pieņēmumi!$AR$47), "Mikro",
IF(AND(AM545&gt;=Pieņēmumi!$AR$47,AM545&lt;Pieņēmumi!$AR$48), "Mazs",
IF(AND(AM545&gt;=Pieņēmumi!$AR$48,AM545&lt;Pieņēmumi!$AR$49), "Vidējs","Liels"))))</f>
        <v>Mazs</v>
      </c>
      <c r="AO545" s="9">
        <f>IF(AN545="Mikro",Pieņēmumi!$AR$31*AL545*0.5,
IF(AN545="Mazs",Pieņēmumi!$AR$31*AL545,
IF(AN545="Vidējs",Pieņēmumi!$AR$32*AL545,
IF(AN545="Liels",Pieņēmumi!$AR$34*AL545,
0))))</f>
        <v>0.90258325552443208</v>
      </c>
      <c r="AP545" s="9">
        <f>IF(AN545="Mikro",Pieņēmumi!$AR$31*AL545*0.5,0)</f>
        <v>0</v>
      </c>
      <c r="AQ545">
        <v>6</v>
      </c>
      <c r="AR545">
        <v>1</v>
      </c>
      <c r="AS545" s="2">
        <f t="shared" si="420"/>
        <v>6</v>
      </c>
      <c r="AT545" s="6">
        <f>ROUNDUP(IF($A545=1,AQ545/Pieņēmumi!$BC$39,IF($A545=2,AQ545/Pieņēmumi!$BC$40,IF($A545=3,AQ545/Pieņēmumi!$BC$41,AQ545/Pieņēmumi!$BC$42))),$AT$10)</f>
        <v>1</v>
      </c>
      <c r="AU545" s="6">
        <f t="shared" si="401"/>
        <v>6</v>
      </c>
      <c r="AV545" s="6" t="str">
        <f>IF(AND(AU545&gt;=0,AU545&lt;Pieņēmumi!$BC$46),0,
IF(AND(AU545&gt;= Pieņēmumi!$BC$46,AU545&lt;Pieņēmumi!$BC$47), "Mikro",
IF(AND(AU545&gt;=Pieņēmumi!$BC$47,AU545&lt;Pieņēmumi!$BC$48), "Mazs",
IF(AND(AU545&gt;=Pieņēmumi!$BC$48,AU545&lt;Pieņēmumi!$BC$49), "Vidējs","Liels"))))</f>
        <v>Mikro</v>
      </c>
      <c r="AW545" s="9">
        <f>IF(AV545="Mikro",Pieņēmumi!$BC$31*AT545*0.5,
IF(AV545="Mazs",Pieņēmumi!$BC$31*AT545,
IF(AV545="Vidējs",Pieņēmumi!$BC$32*AT545,
IF(AV545="Liels",Pieņēmumi!$BC$34*AT545,
0))))</f>
        <v>0.48241518829754126</v>
      </c>
      <c r="AX545" s="9">
        <f>IF(AV545="Mikro",Pieņēmumi!$BC$31*AT545*0.5,0)</f>
        <v>0.48241518829754126</v>
      </c>
      <c r="AY545">
        <v>6</v>
      </c>
      <c r="AZ545">
        <v>1</v>
      </c>
      <c r="BA545" s="2">
        <f t="shared" si="412"/>
        <v>6</v>
      </c>
      <c r="BB545" s="6">
        <f>ROUNDUP(IF($A545=1,AY545/Pieņēmumi!$BN$39,IF($A545=2,AY545/Pieņēmumi!$BN$40,IF($A545=3,AY545/Pieņēmumi!$BN$41,AY545/Pieņēmumi!$BN$42))),$BB$10)</f>
        <v>1</v>
      </c>
      <c r="BC545" s="6">
        <f t="shared" si="402"/>
        <v>6</v>
      </c>
      <c r="BD545" s="6" t="str">
        <f>IF(AND(BC545&gt;=0,BC545&lt;Pieņēmumi!$BN$46),0,
IF(AND(BC545&gt;= Pieņēmumi!$BN$46,BC545&lt;Pieņēmumi!$BN$47), "Mikro",
IF(AND(BC545&gt;=Pieņēmumi!$BN$47,BC545&lt;Pieņēmumi!$BN$48), "Mazs",
IF(AND(BC545&gt;=Pieņēmumi!$BN$48,BC545&lt;Pieņēmumi!$BN$49), "Vidējs","Liels"))))</f>
        <v>Mikro</v>
      </c>
      <c r="BE545" s="9">
        <f>IF(BD545="Mikro",Pieņēmumi!$BN$31*BB545*0.5,
IF(BD545="Mazs",Pieņēmumi!$BN$31*BB545,
IF(BD545="Vidējs",Pieņēmumi!$BN$32*BB545,
IF(BD545="Liels",Pieņēmumi!$BN$34*BB545,
0))))</f>
        <v>0.51353874883286654</v>
      </c>
      <c r="BF545" s="9">
        <f>IF(BD545="Mikro",Pieņēmumi!$BN$31*BB545*0.5,0)</f>
        <v>0.51353874883286654</v>
      </c>
      <c r="BG545">
        <v>10</v>
      </c>
      <c r="BH545">
        <v>1</v>
      </c>
      <c r="BI545" s="2">
        <f t="shared" si="413"/>
        <v>10</v>
      </c>
      <c r="BJ545" s="6">
        <f>ROUNDUP(IF($A545=1,BG545/Pieņēmumi!$BY$39,IF($A545=2,BG545/Pieņēmumi!$BY$40,IF($A545=3,BG545/Pieņēmumi!$BY$41,BG545/Pieņēmumi!$BY$42))),$BJ$10)</f>
        <v>1</v>
      </c>
      <c r="BK545" s="6">
        <f t="shared" si="403"/>
        <v>10</v>
      </c>
      <c r="BL545" s="6" t="str">
        <f>IF(AND(BK545&gt;=0,BK545&lt;Pieņēmumi!$BY$46),0,
IF(AND(BK545&gt;= Pieņēmumi!$BY$46,BK545&lt;Pieņēmumi!$BY$47), "Mikro",
IF(AND(BK545&gt;=Pieņēmumi!$BY$47,BK545&lt;Pieņēmumi!$BY$48), "Mazs",
IF(AND(BK545&gt;=Pieņēmumi!$BY$48,BK545&lt;Pieņēmumi!$BY$49), "Vidējs","Liels"))))</f>
        <v>Mazs</v>
      </c>
      <c r="BM545" s="9">
        <f>IF(BL545="Mikro",Pieņēmumi!$BY$31*BJ545*0.5,
IF(BL545="Mazs",Pieņēmumi!$BY$31*BJ545,
IF(BL545="Vidējs",Pieņēmumi!$BY$32*BJ545,
IF(BL545="Liels",Pieņēmumi!$BY$34*BJ545,
0))))</f>
        <v>1.0893246187363834</v>
      </c>
      <c r="BN545" s="9">
        <f>IF(BL545="Mikro",Pieņēmumi!$BY$31*BJ545*0.5,0)</f>
        <v>0</v>
      </c>
      <c r="BO545">
        <v>13</v>
      </c>
      <c r="BP545">
        <v>1</v>
      </c>
      <c r="BQ545" s="2">
        <f t="shared" si="414"/>
        <v>13</v>
      </c>
      <c r="BR545" s="6">
        <f>ROUNDUP(IF($A545=1,BO545/Pieņēmumi!$CJ$39,IF($A545=2,BO545/Pieņēmumi!$CJ$40,IF($A545=3,BO545/Pieņēmumi!$CJ$41,BO545/Pieņēmumi!$CJ$42))),$BR$10)</f>
        <v>1</v>
      </c>
      <c r="BS545" s="6">
        <f t="shared" si="404"/>
        <v>13</v>
      </c>
      <c r="BT545" s="6" t="str">
        <f>IF(AND(BS545&gt;=0,BS545&lt;Pieņēmumi!$CJ$46),0,
IF(AND(BS545&gt;= Pieņēmumi!$CJ$46,BS545&lt;Pieņēmumi!$CJ$47), "Mikro",
IF(AND(BS545&gt;=Pieņēmumi!$CJ$47,BS545&lt;Pieņēmumi!$CJ$48), "Mazs",
IF(AND(BS545&gt;=Pieņēmumi!$CJ$48,BS545&lt;Pieņēmumi!$CJ$49), "Vidējs","Liels"))))</f>
        <v>Vidējs</v>
      </c>
      <c r="BU545" s="9">
        <f>IF(BT545="Mikro",Pieņēmumi!$CJ$31*BR545*0.5,
IF(BT545="Mazs",Pieņēmumi!$CJ$31*BR545,
IF(BT545="Vidējs",Pieņēmumi!$CJ$32*BR545,
IF(BT545="Liels",Pieņēmumi!$CJ$34*BR545,
0))))</f>
        <v>1.2919896640826873</v>
      </c>
      <c r="BV545" s="9">
        <f>IF(BT545="Mikro",Pieņēmumi!$CJ$31*BR545*0.5,0)</f>
        <v>0</v>
      </c>
      <c r="BW545">
        <v>0</v>
      </c>
      <c r="BX545">
        <v>0</v>
      </c>
      <c r="BY545" s="2">
        <v>0</v>
      </c>
      <c r="BZ545" s="6">
        <f>ROUNDUP(IF($A545=1,BW545/Pieņēmumi!$CU$42,IF($A545=2,BW545/Pieņēmumi!$CU$43,IF($A545=3,BW545/Pieņēmumi!$CU$44,BW545/Pieņēmumi!$CU$45))),$CH$10)</f>
        <v>0</v>
      </c>
      <c r="CA545" s="6">
        <f t="shared" si="405"/>
        <v>0</v>
      </c>
      <c r="CB545" s="6">
        <f>IF(AND(CA545&gt;=0,CA545&lt;Pieņēmumi!$CU$49),0,
IF(AND(CA545&gt;=Pieņēmumi!$CU$49,CA545&lt;Pieņēmumi!$CU$50),"Mazs",
IF(AND(CA545&gt;=Pieņēmumi!$CU$50,CA545&lt;Pieņēmumi!$CU$51),"Vidējs","Liels")))</f>
        <v>0</v>
      </c>
      <c r="CC545" s="9">
        <f>IF(CB545="Mazs",Pieņēmumi!$CU$34*BZ545,IF(CB545="Vidējs",Pieņēmumi!$CU$35*BZ545,IF(CB545="Liels",Pieņēmumi!$CU$37*BZ545,0)))</f>
        <v>0</v>
      </c>
      <c r="CD545" s="9">
        <f>IF(CB545="Mazs",(Pieņēmumi!$CU$35-Pieņēmumi!$CU$34)*BZ545,0)</f>
        <v>0</v>
      </c>
      <c r="CE545">
        <v>0</v>
      </c>
      <c r="CF545">
        <v>0</v>
      </c>
      <c r="CG545" s="2">
        <v>0</v>
      </c>
      <c r="CH545" s="6">
        <f>ROUNDUP(IF($A545=1,CE545/Pieņēmumi!$DE$42,IF($A545=2,CE545/Pieņēmumi!$DE$43,IF($A545=3,CE545/Pieņēmumi!$DE$44,CE545/Pieņēmumi!$DE$45))),$CH$10)</f>
        <v>0</v>
      </c>
      <c r="CI545" s="6">
        <f t="shared" si="406"/>
        <v>0</v>
      </c>
      <c r="CJ545" s="6">
        <f>IF(AND(CI545&gt;=0,CI545&lt;Pieņēmumi!$DE$49),0,
IF(AND(CI545&gt;=Pieņēmumi!$DE$49,CI545&lt;Pieņēmumi!$DE$50),"Mazs",
IF(AND(CI545&gt;=Pieņēmumi!$DE$50,CI545&lt;Pieņēmumi!$DE$51),"Vidējs","Liels")))</f>
        <v>0</v>
      </c>
      <c r="CK545" s="9">
        <f>IF(CJ545="Mazs",Pieņēmumi!$DE$34*CH545,IF(CJ545="Vidējs",Pieņēmumi!$DE$35*CH545,IF(CJ545="Liels",Pieņēmumi!$DE$37*CH545,0)))</f>
        <v>0</v>
      </c>
      <c r="CL545" s="9">
        <f>IF(CJ545="Mazs",(Pieņēmumi!$DE$35-Pieņēmumi!$DE$34)*CH545,0)</f>
        <v>0</v>
      </c>
      <c r="CM545">
        <v>4</v>
      </c>
      <c r="CN545">
        <v>1</v>
      </c>
      <c r="CO545" s="2">
        <f>CM545/CN545</f>
        <v>4</v>
      </c>
      <c r="CP545" s="6">
        <f>ROUNDUP(IF($A545=1,CM545/Pieņēmumi!$DO$42,IF($A545=2,CM545/Pieņēmumi!$DO$43,IF($A545=3,CM545/Pieņēmumi!$DO$44,CM545/Pieņēmumi!$DO$45))),$CP$10)</f>
        <v>1</v>
      </c>
      <c r="CQ545" s="6">
        <f t="shared" si="407"/>
        <v>4</v>
      </c>
      <c r="CR545" s="6" t="str">
        <f>IF(AND(CQ545&gt;=0,CQ545&lt;Pieņēmumi!$DO$49),0,
IF(AND(CQ545&gt;=Pieņēmumi!$DO$49,CQ545&lt;Pieņēmumi!$DO$50),"Mazs",
IF(AND(CQ545&gt;=Pieņēmumi!$DO$50,CQ545&lt;Pieņēmumi!$DO$51),"Vidējs","Liels")))</f>
        <v>Mazs</v>
      </c>
      <c r="CS545" s="9">
        <f>IF(CR545="Mazs",Pieņēmumi!$DO$34*CP545,IF(CR545="Vidējs",Pieņēmumi!$DO$35*CP545,IF(CR545="Liels",Pieņēmumi!$DO$37*CP545,0)))</f>
        <v>1.151571739807034</v>
      </c>
      <c r="CT545" s="9">
        <f>IF(CR545="Mazs",(Pieņēmumi!$DO$35-Pieņēmumi!$DO$34)*CP545,0)</f>
        <v>0.23731714908185508</v>
      </c>
      <c r="CU545" s="6">
        <f t="shared" si="408"/>
        <v>94</v>
      </c>
      <c r="CV545" s="6">
        <f t="shared" si="409"/>
        <v>10</v>
      </c>
      <c r="CW545" s="2">
        <f t="shared" si="410"/>
        <v>9.4</v>
      </c>
      <c r="CX545" t="str">
        <f t="shared" si="411"/>
        <v>Mazā</v>
      </c>
    </row>
    <row r="546" spans="1:102" x14ac:dyDescent="0.25">
      <c r="A546" s="5">
        <v>3</v>
      </c>
      <c r="B546" s="23">
        <v>7.5297820935515847E-2</v>
      </c>
      <c r="C546">
        <v>11</v>
      </c>
      <c r="D546">
        <v>1</v>
      </c>
      <c r="E546" s="2">
        <f t="shared" si="415"/>
        <v>11</v>
      </c>
      <c r="F546" s="6">
        <f>ROUNDUP(IF($A546=1,C546/Pieņēmumi!$B$39,IF($A546=2,C546/Pieņēmumi!$B$40,IF($A546=3,C546/Pieņēmumi!$B$41,C546/Pieņēmumi!$B$42))),$F$10)</f>
        <v>1</v>
      </c>
      <c r="G546" s="6">
        <f t="shared" si="396"/>
        <v>11</v>
      </c>
      <c r="H546" s="6" t="str">
        <f>IF(AND(G546&gt;=0,G546&lt;Pieņēmumi!$B$46),0,
IF(AND(G546&gt;= Pieņēmumi!$B$46,G546&lt;Pieņēmumi!$B$47), "Mikro",
IF(AND(G546&gt;=Pieņēmumi!$B$47,G546&lt;Pieņēmumi!$B$48), "Mazs",
IF(AND(G546&gt;=Pieņēmumi!$B$48,G546&lt;Pieņēmumi!$B$49), "Vidējs","Liels"))))</f>
        <v>Mazs</v>
      </c>
      <c r="I546" s="9">
        <f>IF(H546="Mikro",Pieņēmumi!$B$31*F546*0.5,
IF(H546="Mazs",Pieņēmumi!$B$31*F546,
IF(H546="Vidējs",Pieņēmumi!$B$32*F546,
IF(H546="Liels",Pieņēmumi!$B$34*F546,
0))))</f>
        <v>0.71584189231248063</v>
      </c>
      <c r="J546" s="9">
        <f>IF(H546="Mikro",Pieņēmumi!$B$31*F546*0.5,0)</f>
        <v>0</v>
      </c>
      <c r="K546">
        <v>12</v>
      </c>
      <c r="L546">
        <v>1</v>
      </c>
      <c r="M546" s="2">
        <f t="shared" si="416"/>
        <v>12</v>
      </c>
      <c r="N546" s="6">
        <f>ROUNDUP(IF($A546=1,K546/Pieņēmumi!$L$39,IF($A546=2,K546/Pieņēmumi!$L$40,IF($A546=3,K546/Pieņēmumi!$L$41,K546/Pieņēmumi!$L$42))),$N$10)</f>
        <v>1</v>
      </c>
      <c r="O546" s="6">
        <f t="shared" si="397"/>
        <v>12</v>
      </c>
      <c r="P546" s="6" t="str">
        <f>IF(AND(O546&gt;=0,O546&lt;Pieņēmumi!$L$46),0,
IF(AND(O546&gt;= Pieņēmumi!$L$46,O546&lt;Pieņēmumi!$L$47), "Mikro",
IF(AND(O546&gt;=Pieņēmumi!$L$47,O546&lt;Pieņēmumi!$L$48), "Mazs",
IF(AND(O546&gt;=Pieņēmumi!$L$48,O546&lt;Pieņēmumi!$L$49), "Vidējs","Liels"))))</f>
        <v>Vidējs</v>
      </c>
      <c r="Q546" s="9">
        <f>IF(P546="Mikro",Pieņēmumi!$L$31*N546*0.5,
IF(P546="Mazs",Pieņēmumi!$L$31*N546,
IF(P546="Vidējs",Pieņēmumi!$L$32*N546,
IF(P546="Liels",Pieņēmumi!$L$34*N546,
0))))</f>
        <v>0.83979328165374689</v>
      </c>
      <c r="R546" s="9">
        <f>IF(P546="Mikro",Pieņēmumi!$L$31*N546*0.5,0)</f>
        <v>0</v>
      </c>
      <c r="S546">
        <v>11</v>
      </c>
      <c r="T546">
        <v>1</v>
      </c>
      <c r="U546" s="2">
        <f t="shared" si="417"/>
        <v>11</v>
      </c>
      <c r="V546" s="6">
        <f>ROUNDUP(IF($A546=1,S546/Pieņēmumi!$V$39,IF($A546=2,S546/Pieņēmumi!$V$40,IF($A546=3,S546/Pieņēmumi!$V$41,S546/Pieņēmumi!$V$42))),$V$10)</f>
        <v>1</v>
      </c>
      <c r="W546" s="6">
        <f t="shared" si="398"/>
        <v>11</v>
      </c>
      <c r="X546" s="6" t="str">
        <f>IF(AND(W546&gt;=0,W546&lt;Pieņēmumi!$V$46),0,
IF(AND(W546&gt;= Pieņēmumi!$V$46,W546&lt;Pieņēmumi!$V$47), "Mikro",
IF(AND(W546&gt;=Pieņēmumi!$V$47,W546&lt;Pieņēmumi!$V$48), "Mazs",
IF(AND(W546&gt;=Pieņēmumi!$V$48,W546&lt;Pieņēmumi!$V$49), "Vidējs","Liels"))))</f>
        <v>Mazs</v>
      </c>
      <c r="Y546" s="9">
        <f>IF(X546="Mikro",Pieņēmumi!$V$31*V546*0.5,
IF(X546="Mazs",Pieņēmumi!$V$31*V546,
IF(X546="Vidējs",Pieņēmumi!$V$32*V546,
IF(X546="Liels",Pieņēmumi!$V$34*V546,
0))))</f>
        <v>0.77808901338313108</v>
      </c>
      <c r="Z546" s="9">
        <f>IF(X546="Mikro",Pieņēmumi!$V$31*V546*0.5,0)</f>
        <v>0</v>
      </c>
      <c r="AA546">
        <v>13</v>
      </c>
      <c r="AB546">
        <v>1</v>
      </c>
      <c r="AC546" s="2">
        <f t="shared" si="418"/>
        <v>13</v>
      </c>
      <c r="AD546" s="6">
        <f>ROUNDUP(IF($A546=1,AA546/Pieņēmumi!$AF$39,IF($A546=2,AA546/Pieņēmumi!$AF$40,IF($A546=3,AA546/Pieņēmumi!$AF$41,AA546/Pieņēmumi!$AF$42))),$AD$10)</f>
        <v>1</v>
      </c>
      <c r="AE546" s="6">
        <f t="shared" si="399"/>
        <v>13</v>
      </c>
      <c r="AF546" s="6" t="str">
        <f>IF(AND(AE546&gt;=0,AE546&lt;Pieņēmumi!$AF$46),0,
IF(AND(AE546&gt;= Pieņēmumi!$AF$46,AE546&lt;Pieņēmumi!$AF$47), "Mikro",
IF(AND(AE546&gt;=Pieņēmumi!$AF$47,AE546&lt;Pieņēmumi!$AF$48), "Mazs",
IF(AND(AE546&gt;=Pieņēmumi!$AF$48,AE546&lt;Pieņēmumi!$AF$49), "Vidējs","Liels"))))</f>
        <v>Vidējs</v>
      </c>
      <c r="AG546" s="9">
        <f>IF(AF546="Mikro",Pieņēmumi!$AF$31*AD546*0.5,
IF(AF546="Mazs",Pieņēmumi!$AF$31*AD546,
IF(AF546="Vidējs",Pieņēmumi!$AF$32*AD546,
IF(AF546="Liels",Pieņēmumi!$AF$34*AD546,
0))))</f>
        <v>1.03359173126615</v>
      </c>
      <c r="AH546" s="9">
        <f>IF(AF546="Mikro",Pieņēmumi!$AF$31*AD546*0.5,0)</f>
        <v>0</v>
      </c>
      <c r="AI546">
        <v>14</v>
      </c>
      <c r="AJ546">
        <v>1</v>
      </c>
      <c r="AK546" s="2">
        <f t="shared" si="419"/>
        <v>14</v>
      </c>
      <c r="AL546" s="6">
        <f>ROUNDUP(IF($A546=1,AI546/Pieņēmumi!$AR$39,IF($A546=2,AI546/Pieņēmumi!$AR$40,IF($A546=3,AI546/Pieņēmumi!$AR$41,AI546/Pieņēmumi!$AR$42))),$AL$10)</f>
        <v>1</v>
      </c>
      <c r="AM546" s="6">
        <f t="shared" si="400"/>
        <v>14</v>
      </c>
      <c r="AN546" s="6" t="str">
        <f>IF(AND(AM546&gt;=0,AM546&lt;Pieņēmumi!$AR$46),0,
IF(AND(AM546&gt;= Pieņēmumi!$AR$46,AM546&lt;Pieņēmumi!$AR$47), "Mikro",
IF(AND(AM546&gt;=Pieņēmumi!$AR$47,AM546&lt;Pieņēmumi!$AR$48), "Mazs",
IF(AND(AM546&gt;=Pieņēmumi!$AR$48,AM546&lt;Pieņēmumi!$AR$49), "Vidējs","Liels"))))</f>
        <v>Vidējs</v>
      </c>
      <c r="AO546" s="9">
        <f>IF(AN546="Mikro",Pieņēmumi!$AR$31*AL546*0.5,
IF(AN546="Mazs",Pieņēmumi!$AR$31*AL546,
IF(AN546="Vidējs",Pieņēmumi!$AR$32*AL546,
IF(AN546="Liels",Pieņēmumi!$AR$34*AL546,
0))))</f>
        <v>1.0981912144702843</v>
      </c>
      <c r="AP546" s="9">
        <f>IF(AN546="Mikro",Pieņēmumi!$AR$31*AL546*0.5,0)</f>
        <v>0</v>
      </c>
      <c r="AQ546">
        <v>17</v>
      </c>
      <c r="AR546">
        <v>1</v>
      </c>
      <c r="AS546" s="2">
        <f t="shared" si="420"/>
        <v>17</v>
      </c>
      <c r="AT546" s="6">
        <f>ROUNDUP(IF($A546=1,AQ546/Pieņēmumi!$BC$39,IF($A546=2,AQ546/Pieņēmumi!$BC$40,IF($A546=3,AQ546/Pieņēmumi!$BC$41,AQ546/Pieņēmumi!$BC$42))),$AT$10)</f>
        <v>1</v>
      </c>
      <c r="AU546" s="6">
        <f t="shared" si="401"/>
        <v>17</v>
      </c>
      <c r="AV546" s="6" t="str">
        <f>IF(AND(AU546&gt;=0,AU546&lt;Pieņēmumi!$BC$46),0,
IF(AND(AU546&gt;= Pieņēmumi!$BC$46,AU546&lt;Pieņēmumi!$BC$47), "Mikro",
IF(AND(AU546&gt;=Pieņēmumi!$BC$47,AU546&lt;Pieņēmumi!$BC$48), "Mazs",
IF(AND(AU546&gt;=Pieņēmumi!$BC$48,AU546&lt;Pieņēmumi!$BC$49), "Vidējs","Liels"))))</f>
        <v>Vidējs</v>
      </c>
      <c r="AW546" s="9">
        <f>IF(AV546="Mikro",Pieņēmumi!$BC$31*AT546*0.5,
IF(AV546="Mazs",Pieņēmumi!$BC$31*AT546,
IF(AV546="Vidējs",Pieņēmumi!$BC$32*AT546,
IF(AV546="Liels",Pieņēmumi!$BC$34*AT546,
0))))</f>
        <v>1.1627906976744187</v>
      </c>
      <c r="AX546" s="9">
        <f>IF(AV546="Mikro",Pieņēmumi!$BC$31*AT546*0.5,0)</f>
        <v>0</v>
      </c>
      <c r="AY546">
        <v>24</v>
      </c>
      <c r="AZ546">
        <v>1</v>
      </c>
      <c r="BA546" s="2">
        <f t="shared" si="412"/>
        <v>24</v>
      </c>
      <c r="BB546" s="6">
        <f>ROUNDUP(IF($A546=1,AY546/Pieņēmumi!$BN$39,IF($A546=2,AY546/Pieņēmumi!$BN$40,IF($A546=3,AY546/Pieņēmumi!$BN$41,AY546/Pieņēmumi!$BN$42))),$BB$10)</f>
        <v>1</v>
      </c>
      <c r="BC546" s="6">
        <f t="shared" si="402"/>
        <v>24</v>
      </c>
      <c r="BD546" s="6" t="str">
        <f>IF(AND(BC546&gt;=0,BC546&lt;Pieņēmumi!$BN$46),0,
IF(AND(BC546&gt;= Pieņēmumi!$BN$46,BC546&lt;Pieņēmumi!$BN$47), "Mikro",
IF(AND(BC546&gt;=Pieņēmumi!$BN$47,BC546&lt;Pieņēmumi!$BN$48), "Mazs",
IF(AND(BC546&gt;=Pieņēmumi!$BN$48,BC546&lt;Pieņēmumi!$BN$49), "Vidējs","Liels"))))</f>
        <v>Liels</v>
      </c>
      <c r="BE546" s="9">
        <f>IF(BD546="Mikro",Pieņēmumi!$BN$31*BB546*0.5,
IF(BD546="Mazs",Pieņēmumi!$BN$31*BB546,
IF(BD546="Vidējs",Pieņēmumi!$BN$32*BB546,
IF(BD546="Liels",Pieņēmumi!$BN$34*BB546,
0))))</f>
        <v>1.5873015873015872</v>
      </c>
      <c r="BF546" s="9">
        <f>IF(BD546="Mikro",Pieņēmumi!$BN$31*BB546*0.5,0)</f>
        <v>0</v>
      </c>
      <c r="BG546">
        <v>19</v>
      </c>
      <c r="BH546">
        <v>1</v>
      </c>
      <c r="BI546" s="2">
        <f t="shared" si="413"/>
        <v>19</v>
      </c>
      <c r="BJ546" s="6">
        <f>ROUNDUP(IF($A546=1,BG546/Pieņēmumi!$BY$39,IF($A546=2,BG546/Pieņēmumi!$BY$40,IF($A546=3,BG546/Pieņēmumi!$BY$41,BG546/Pieņēmumi!$BY$42))),$BJ$10)</f>
        <v>1</v>
      </c>
      <c r="BK546" s="6">
        <f t="shared" si="403"/>
        <v>19</v>
      </c>
      <c r="BL546" s="6" t="str">
        <f>IF(AND(BK546&gt;=0,BK546&lt;Pieņēmumi!$BY$46),0,
IF(AND(BK546&gt;= Pieņēmumi!$BY$46,BK546&lt;Pieņēmumi!$BY$47), "Mikro",
IF(AND(BK546&gt;=Pieņēmumi!$BY$47,BK546&lt;Pieņēmumi!$BY$48), "Mazs",
IF(AND(BK546&gt;=Pieņēmumi!$BY$48,BK546&lt;Pieņēmumi!$BY$49), "Vidējs","Liels"))))</f>
        <v>Vidējs</v>
      </c>
      <c r="BM546" s="9">
        <f>IF(BL546="Mikro",Pieņēmumi!$BY$31*BJ546*0.5,
IF(BL546="Mazs",Pieņēmumi!$BY$31*BJ546,
IF(BL546="Vidējs",Pieņēmumi!$BY$32*BJ546,
IF(BL546="Liels",Pieņēmumi!$BY$34*BJ546,
0))))</f>
        <v>1.2919896640826873</v>
      </c>
      <c r="BN546" s="9">
        <f>IF(BL546="Mikro",Pieņēmumi!$BY$31*BJ546*0.5,0)</f>
        <v>0</v>
      </c>
      <c r="BO546">
        <v>11</v>
      </c>
      <c r="BP546">
        <v>1</v>
      </c>
      <c r="BQ546" s="2">
        <f t="shared" si="414"/>
        <v>11</v>
      </c>
      <c r="BR546" s="6">
        <f>ROUNDUP(IF($A546=1,BO546/Pieņēmumi!$CJ$39,IF($A546=2,BO546/Pieņēmumi!$CJ$40,IF($A546=3,BO546/Pieņēmumi!$CJ$41,BO546/Pieņēmumi!$CJ$42))),$BR$10)</f>
        <v>1</v>
      </c>
      <c r="BS546" s="6">
        <f t="shared" si="404"/>
        <v>11</v>
      </c>
      <c r="BT546" s="6" t="str">
        <f>IF(AND(BS546&gt;=0,BS546&lt;Pieņēmumi!$CJ$46),0,
IF(AND(BS546&gt;= Pieņēmumi!$CJ$46,BS546&lt;Pieņēmumi!$CJ$47), "Mikro",
IF(AND(BS546&gt;=Pieņēmumi!$CJ$47,BS546&lt;Pieņēmumi!$CJ$48), "Mazs",
IF(AND(BS546&gt;=Pieņēmumi!$CJ$48,BS546&lt;Pieņēmumi!$CJ$49), "Vidējs","Liels"))))</f>
        <v>Mazs</v>
      </c>
      <c r="BU546" s="9">
        <f>IF(BT546="Mikro",Pieņēmumi!$CJ$31*BR546*0.5,
IF(BT546="Mazs",Pieņēmumi!$CJ$31*BR546,
IF(BT546="Vidējs",Pieņēmumi!$CJ$32*BR546,
IF(BT546="Liels",Pieņēmumi!$CJ$34*BR546,
0))))</f>
        <v>1.0893246187363834</v>
      </c>
      <c r="BV546" s="9">
        <f>IF(BT546="Mikro",Pieņēmumi!$CJ$31*BR546*0.5,0)</f>
        <v>0</v>
      </c>
      <c r="BW546">
        <v>12</v>
      </c>
      <c r="BX546">
        <v>1</v>
      </c>
      <c r="BY546" s="2">
        <f>BW546/BX546</f>
        <v>12</v>
      </c>
      <c r="BZ546" s="6">
        <f>ROUNDUP(IF($A546=1,BW546/Pieņēmumi!$CU$42,IF($A546=2,BW546/Pieņēmumi!$CU$43,IF($A546=3,BW546/Pieņēmumi!$CU$44,BW546/Pieņēmumi!$CU$45))),$CH$10)</f>
        <v>1</v>
      </c>
      <c r="CA546" s="6">
        <f t="shared" si="405"/>
        <v>12</v>
      </c>
      <c r="CB546" s="6" t="str">
        <f>IF(AND(CA546&gt;=0,CA546&lt;Pieņēmumi!$CU$49),0,
IF(AND(CA546&gt;=Pieņēmumi!$CU$49,CA546&lt;Pieņēmumi!$CU$50),"Mazs",
IF(AND(CA546&gt;=Pieņēmumi!$CU$50,CA546&lt;Pieņēmumi!$CU$51),"Vidējs","Liels")))</f>
        <v>Vidējs</v>
      </c>
      <c r="CC546" s="9">
        <f>IF(CB546="Mazs",Pieņēmumi!$CU$34*BZ546,IF(CB546="Vidējs",Pieņēmumi!$CU$35*BZ546,IF(CB546="Liels",Pieņēmumi!$CU$37*BZ546,0)))</f>
        <v>1.3888888888888891</v>
      </c>
      <c r="CD546" s="9">
        <f>IF(CB546="Mazs",(Pieņēmumi!$CU$35-Pieņēmumi!$CU$34)*BZ546,0)</f>
        <v>0</v>
      </c>
      <c r="CE546">
        <v>17</v>
      </c>
      <c r="CF546">
        <v>1</v>
      </c>
      <c r="CG546" s="2">
        <f>CE546/CF546</f>
        <v>17</v>
      </c>
      <c r="CH546" s="6">
        <f>ROUNDUP(IF($A546=1,CE546/Pieņēmumi!$DE$42,IF($A546=2,CE546/Pieņēmumi!$DE$43,IF($A546=3,CE546/Pieņēmumi!$DE$44,CE546/Pieņēmumi!$DE$45))),$CH$10)</f>
        <v>1</v>
      </c>
      <c r="CI546" s="6">
        <f t="shared" si="406"/>
        <v>17</v>
      </c>
      <c r="CJ546" s="6" t="str">
        <f>IF(AND(CI546&gt;=0,CI546&lt;Pieņēmumi!$DE$49),0,
IF(AND(CI546&gt;=Pieņēmumi!$DE$49,CI546&lt;Pieņēmumi!$DE$50),"Mazs",
IF(AND(CI546&gt;=Pieņēmumi!$DE$50,CI546&lt;Pieņēmumi!$DE$51),"Vidējs","Liels")))</f>
        <v>Vidējs</v>
      </c>
      <c r="CK546" s="9">
        <f>IF(CJ546="Mazs",Pieņēmumi!$DE$34*CH546,IF(CJ546="Vidējs",Pieņēmumi!$DE$35*CH546,IF(CJ546="Liels",Pieņēmumi!$DE$37*CH546,0)))</f>
        <v>1.3888888888888891</v>
      </c>
      <c r="CL546" s="9">
        <f>IF(CJ546="Mazs",(Pieņēmumi!$DE$35-Pieņēmumi!$DE$34)*CH546,0)</f>
        <v>0</v>
      </c>
      <c r="CM546">
        <v>7</v>
      </c>
      <c r="CN546">
        <v>1</v>
      </c>
      <c r="CO546" s="2">
        <f>CM546/CN546</f>
        <v>7</v>
      </c>
      <c r="CP546" s="6">
        <f>ROUNDUP(IF($A546=1,CM546/Pieņēmumi!$DO$42,IF($A546=2,CM546/Pieņēmumi!$DO$43,IF($A546=3,CM546/Pieņēmumi!$DO$44,CM546/Pieņēmumi!$DO$45))),$CP$10)</f>
        <v>1</v>
      </c>
      <c r="CQ546" s="6">
        <f t="shared" si="407"/>
        <v>7</v>
      </c>
      <c r="CR546" s="6" t="str">
        <f>IF(AND(CQ546&gt;=0,CQ546&lt;Pieņēmumi!$DO$49),0,
IF(AND(CQ546&gt;=Pieņēmumi!$DO$49,CQ546&lt;Pieņēmumi!$DO$50),"Mazs",
IF(AND(CQ546&gt;=Pieņēmumi!$DO$50,CQ546&lt;Pieņēmumi!$DO$51),"Vidējs","Liels")))</f>
        <v>Mazs</v>
      </c>
      <c r="CS546" s="9">
        <f>IF(CR546="Mazs",Pieņēmumi!$DO$34*CP546,IF(CR546="Vidējs",Pieņēmumi!$DO$35*CP546,IF(CR546="Liels",Pieņēmumi!$DO$37*CP546,0)))</f>
        <v>1.151571739807034</v>
      </c>
      <c r="CT546" s="9">
        <f>IF(CR546="Mazs",(Pieņēmumi!$DO$35-Pieņēmumi!$DO$34)*CP546,0)</f>
        <v>0.23731714908185508</v>
      </c>
      <c r="CU546" s="6">
        <f t="shared" si="408"/>
        <v>168</v>
      </c>
      <c r="CV546" s="6">
        <f t="shared" si="409"/>
        <v>12</v>
      </c>
      <c r="CW546" s="2">
        <f t="shared" si="410"/>
        <v>14</v>
      </c>
      <c r="CX546" t="str">
        <f t="shared" si="411"/>
        <v>Vidējā</v>
      </c>
    </row>
    <row r="547" spans="1:102" x14ac:dyDescent="0.25">
      <c r="A547" s="5">
        <v>3</v>
      </c>
      <c r="B547" s="23">
        <v>7.4458632052707863E-2</v>
      </c>
      <c r="C547">
        <v>9</v>
      </c>
      <c r="D547">
        <v>1</v>
      </c>
      <c r="E547" s="2">
        <f t="shared" si="415"/>
        <v>9</v>
      </c>
      <c r="F547" s="6">
        <f>ROUNDUP(IF($A547=1,C547/Pieņēmumi!$B$39,IF($A547=2,C547/Pieņēmumi!$B$40,IF($A547=3,C547/Pieņēmumi!$B$41,C547/Pieņēmumi!$B$42))),$F$10)</f>
        <v>1</v>
      </c>
      <c r="G547" s="6">
        <f t="shared" si="396"/>
        <v>9</v>
      </c>
      <c r="H547" s="6" t="str">
        <f>IF(AND(G547&gt;=0,G547&lt;Pieņēmumi!$B$46),0,
IF(AND(G547&gt;= Pieņēmumi!$B$46,G547&lt;Pieņēmumi!$B$47), "Mikro",
IF(AND(G547&gt;=Pieņēmumi!$B$47,G547&lt;Pieņēmumi!$B$48), "Mazs",
IF(AND(G547&gt;=Pieņēmumi!$B$48,G547&lt;Pieņēmumi!$B$49), "Vidējs","Liels"))))</f>
        <v>Mazs</v>
      </c>
      <c r="I547" s="9">
        <f>IF(H547="Mikro",Pieņēmumi!$B$31*F547*0.5,
IF(H547="Mazs",Pieņēmumi!$B$31*F547,
IF(H547="Vidējs",Pieņēmumi!$B$32*F547,
IF(H547="Liels",Pieņēmumi!$B$34*F547,
0))))</f>
        <v>0.71584189231248063</v>
      </c>
      <c r="J547" s="9">
        <f>IF(H547="Mikro",Pieņēmumi!$B$31*F547*0.5,0)</f>
        <v>0</v>
      </c>
      <c r="K547">
        <v>12</v>
      </c>
      <c r="L547">
        <v>1</v>
      </c>
      <c r="M547" s="2">
        <f t="shared" si="416"/>
        <v>12</v>
      </c>
      <c r="N547" s="6">
        <f>ROUNDUP(IF($A547=1,K547/Pieņēmumi!$L$39,IF($A547=2,K547/Pieņēmumi!$L$40,IF($A547=3,K547/Pieņēmumi!$L$41,K547/Pieņēmumi!$L$42))),$N$10)</f>
        <v>1</v>
      </c>
      <c r="O547" s="6">
        <f t="shared" si="397"/>
        <v>12</v>
      </c>
      <c r="P547" s="6" t="str">
        <f>IF(AND(O547&gt;=0,O547&lt;Pieņēmumi!$L$46),0,
IF(AND(O547&gt;= Pieņēmumi!$L$46,O547&lt;Pieņēmumi!$L$47), "Mikro",
IF(AND(O547&gt;=Pieņēmumi!$L$47,O547&lt;Pieņēmumi!$L$48), "Mazs",
IF(AND(O547&gt;=Pieņēmumi!$L$48,O547&lt;Pieņēmumi!$L$49), "Vidējs","Liels"))))</f>
        <v>Vidējs</v>
      </c>
      <c r="Q547" s="9">
        <f>IF(P547="Mikro",Pieņēmumi!$L$31*N547*0.5,
IF(P547="Mazs",Pieņēmumi!$L$31*N547,
IF(P547="Vidējs",Pieņēmumi!$L$32*N547,
IF(P547="Liels",Pieņēmumi!$L$34*N547,
0))))</f>
        <v>0.83979328165374689</v>
      </c>
      <c r="R547" s="9">
        <f>IF(P547="Mikro",Pieņēmumi!$L$31*N547*0.5,0)</f>
        <v>0</v>
      </c>
      <c r="S547">
        <v>8</v>
      </c>
      <c r="T547">
        <v>1</v>
      </c>
      <c r="U547" s="2">
        <f t="shared" si="417"/>
        <v>8</v>
      </c>
      <c r="V547" s="6">
        <f>ROUNDUP(IF($A547=1,S547/Pieņēmumi!$V$39,IF($A547=2,S547/Pieņēmumi!$V$40,IF($A547=3,S547/Pieņēmumi!$V$41,S547/Pieņēmumi!$V$42))),$V$10)</f>
        <v>1</v>
      </c>
      <c r="W547" s="6">
        <f t="shared" si="398"/>
        <v>8</v>
      </c>
      <c r="X547" s="6" t="str">
        <f>IF(AND(W547&gt;=0,W547&lt;Pieņēmumi!$V$46),0,
IF(AND(W547&gt;= Pieņēmumi!$V$46,W547&lt;Pieņēmumi!$V$47), "Mikro",
IF(AND(W547&gt;=Pieņēmumi!$V$47,W547&lt;Pieņēmumi!$V$48), "Mazs",
IF(AND(W547&gt;=Pieņēmumi!$V$48,W547&lt;Pieņēmumi!$V$49), "Vidējs","Liels"))))</f>
        <v>Mazs</v>
      </c>
      <c r="Y547" s="9">
        <f>IF(X547="Mikro",Pieņēmumi!$V$31*V547*0.5,
IF(X547="Mazs",Pieņēmumi!$V$31*V547,
IF(X547="Vidējs",Pieņēmumi!$V$32*V547,
IF(X547="Liels",Pieņēmumi!$V$34*V547,
0))))</f>
        <v>0.77808901338313108</v>
      </c>
      <c r="Z547" s="9">
        <f>IF(X547="Mikro",Pieņēmumi!$V$31*V547*0.5,0)</f>
        <v>0</v>
      </c>
      <c r="AA547">
        <v>7</v>
      </c>
      <c r="AB547">
        <v>1</v>
      </c>
      <c r="AC547" s="2">
        <f t="shared" si="418"/>
        <v>7</v>
      </c>
      <c r="AD547" s="6">
        <f>ROUNDUP(IF($A547=1,AA547/Pieņēmumi!$AF$39,IF($A547=2,AA547/Pieņēmumi!$AF$40,IF($A547=3,AA547/Pieņēmumi!$AF$41,AA547/Pieņēmumi!$AF$42))),$AD$10)</f>
        <v>1</v>
      </c>
      <c r="AE547" s="6">
        <f t="shared" si="399"/>
        <v>7</v>
      </c>
      <c r="AF547" s="6" t="str">
        <f>IF(AND(AE547&gt;=0,AE547&lt;Pieņēmumi!$AF$46),0,
IF(AND(AE547&gt;= Pieņēmumi!$AF$46,AE547&lt;Pieņēmumi!$AF$47), "Mikro",
IF(AND(AE547&gt;=Pieņēmumi!$AF$47,AE547&lt;Pieņēmumi!$AF$48), "Mazs",
IF(AND(AE547&gt;=Pieņēmumi!$AF$48,AE547&lt;Pieņēmumi!$AF$49), "Vidējs","Liels"))))</f>
        <v>Mikro</v>
      </c>
      <c r="AG547" s="9">
        <f>IF(AF547="Mikro",Pieņēmumi!$AF$31*AD547*0.5,
IF(AF547="Mazs",Pieņēmumi!$AF$31*AD547,
IF(AF547="Vidējs",Pieņēmumi!$AF$32*AD547,
IF(AF547="Liels",Pieņēmumi!$AF$34*AD547,
0))))</f>
        <v>0.42016806722689076</v>
      </c>
      <c r="AH547" s="9">
        <f>IF(AF547="Mikro",Pieņēmumi!$AF$31*AD547*0.5,0)</f>
        <v>0.42016806722689076</v>
      </c>
      <c r="AI547">
        <v>13</v>
      </c>
      <c r="AJ547">
        <v>1</v>
      </c>
      <c r="AK547" s="2">
        <f t="shared" si="419"/>
        <v>13</v>
      </c>
      <c r="AL547" s="6">
        <f>ROUNDUP(IF($A547=1,AI547/Pieņēmumi!$AR$39,IF($A547=2,AI547/Pieņēmumi!$AR$40,IF($A547=3,AI547/Pieņēmumi!$AR$41,AI547/Pieņēmumi!$AR$42))),$AL$10)</f>
        <v>1</v>
      </c>
      <c r="AM547" s="6">
        <f t="shared" si="400"/>
        <v>13</v>
      </c>
      <c r="AN547" s="6" t="str">
        <f>IF(AND(AM547&gt;=0,AM547&lt;Pieņēmumi!$AR$46),0,
IF(AND(AM547&gt;= Pieņēmumi!$AR$46,AM547&lt;Pieņēmumi!$AR$47), "Mikro",
IF(AND(AM547&gt;=Pieņēmumi!$AR$47,AM547&lt;Pieņēmumi!$AR$48), "Mazs",
IF(AND(AM547&gt;=Pieņēmumi!$AR$48,AM547&lt;Pieņēmumi!$AR$49), "Vidējs","Liels"))))</f>
        <v>Vidējs</v>
      </c>
      <c r="AO547" s="9">
        <f>IF(AN547="Mikro",Pieņēmumi!$AR$31*AL547*0.5,
IF(AN547="Mazs",Pieņēmumi!$AR$31*AL547,
IF(AN547="Vidējs",Pieņēmumi!$AR$32*AL547,
IF(AN547="Liels",Pieņēmumi!$AR$34*AL547,
0))))</f>
        <v>1.0981912144702843</v>
      </c>
      <c r="AP547" s="9">
        <f>IF(AN547="Mikro",Pieņēmumi!$AR$31*AL547*0.5,0)</f>
        <v>0</v>
      </c>
      <c r="AQ547">
        <v>9</v>
      </c>
      <c r="AR547">
        <v>1</v>
      </c>
      <c r="AS547" s="2">
        <f t="shared" si="420"/>
        <v>9</v>
      </c>
      <c r="AT547" s="6">
        <f>ROUNDUP(IF($A547=1,AQ547/Pieņēmumi!$BC$39,IF($A547=2,AQ547/Pieņēmumi!$BC$40,IF($A547=3,AQ547/Pieņēmumi!$BC$41,AQ547/Pieņēmumi!$BC$42))),$AT$10)</f>
        <v>1</v>
      </c>
      <c r="AU547" s="6">
        <f t="shared" si="401"/>
        <v>9</v>
      </c>
      <c r="AV547" s="6" t="str">
        <f>IF(AND(AU547&gt;=0,AU547&lt;Pieņēmumi!$BC$46),0,
IF(AND(AU547&gt;= Pieņēmumi!$BC$46,AU547&lt;Pieņēmumi!$BC$47), "Mikro",
IF(AND(AU547&gt;=Pieņēmumi!$BC$47,AU547&lt;Pieņēmumi!$BC$48), "Mazs",
IF(AND(AU547&gt;=Pieņēmumi!$BC$48,AU547&lt;Pieņēmumi!$BC$49), "Vidējs","Liels"))))</f>
        <v>Mazs</v>
      </c>
      <c r="AW547" s="9">
        <f>IF(AV547="Mikro",Pieņēmumi!$BC$31*AT547*0.5,
IF(AV547="Mazs",Pieņēmumi!$BC$31*AT547,
IF(AV547="Vidējs",Pieņēmumi!$BC$32*AT547,
IF(AV547="Liels",Pieņēmumi!$BC$34*AT547,
0))))</f>
        <v>0.96483037659508253</v>
      </c>
      <c r="AX547" s="9">
        <f>IF(AV547="Mikro",Pieņēmumi!$BC$31*AT547*0.5,0)</f>
        <v>0</v>
      </c>
      <c r="AY547">
        <v>5</v>
      </c>
      <c r="AZ547">
        <v>1</v>
      </c>
      <c r="BA547" s="2">
        <f t="shared" si="412"/>
        <v>5</v>
      </c>
      <c r="BB547" s="6">
        <f>ROUNDUP(IF($A547=1,AY547/Pieņēmumi!$BN$39,IF($A547=2,AY547/Pieņēmumi!$BN$40,IF($A547=3,AY547/Pieņēmumi!$BN$41,AY547/Pieņēmumi!$BN$42))),$BB$10)</f>
        <v>1</v>
      </c>
      <c r="BC547" s="6">
        <f t="shared" si="402"/>
        <v>5</v>
      </c>
      <c r="BD547" s="6" t="str">
        <f>IF(AND(BC547&gt;=0,BC547&lt;Pieņēmumi!$BN$46),0,
IF(AND(BC547&gt;= Pieņēmumi!$BN$46,BC547&lt;Pieņēmumi!$BN$47), "Mikro",
IF(AND(BC547&gt;=Pieņēmumi!$BN$47,BC547&lt;Pieņēmumi!$BN$48), "Mazs",
IF(AND(BC547&gt;=Pieņēmumi!$BN$48,BC547&lt;Pieņēmumi!$BN$49), "Vidējs","Liels"))))</f>
        <v>Mikro</v>
      </c>
      <c r="BE547" s="9">
        <f>IF(BD547="Mikro",Pieņēmumi!$BN$31*BB547*0.5,
IF(BD547="Mazs",Pieņēmumi!$BN$31*BB547,
IF(BD547="Vidējs",Pieņēmumi!$BN$32*BB547,
IF(BD547="Liels",Pieņēmumi!$BN$34*BB547,
0))))</f>
        <v>0.51353874883286654</v>
      </c>
      <c r="BF547" s="9">
        <f>IF(BD547="Mikro",Pieņēmumi!$BN$31*BB547*0.5,0)</f>
        <v>0.51353874883286654</v>
      </c>
      <c r="BG547">
        <v>7</v>
      </c>
      <c r="BH547">
        <v>1</v>
      </c>
      <c r="BI547" s="2">
        <f t="shared" si="413"/>
        <v>7</v>
      </c>
      <c r="BJ547" s="6">
        <f>ROUNDUP(IF($A547=1,BG547/Pieņēmumi!$BY$39,IF($A547=2,BG547/Pieņēmumi!$BY$40,IF($A547=3,BG547/Pieņēmumi!$BY$41,BG547/Pieņēmumi!$BY$42))),$BJ$10)</f>
        <v>1</v>
      </c>
      <c r="BK547" s="6">
        <f t="shared" si="403"/>
        <v>7</v>
      </c>
      <c r="BL547" s="6" t="str">
        <f>IF(AND(BK547&gt;=0,BK547&lt;Pieņēmumi!$BY$46),0,
IF(AND(BK547&gt;= Pieņēmumi!$BY$46,BK547&lt;Pieņēmumi!$BY$47), "Mikro",
IF(AND(BK547&gt;=Pieņēmumi!$BY$47,BK547&lt;Pieņēmumi!$BY$48), "Mazs",
IF(AND(BK547&gt;=Pieņēmumi!$BY$48,BK547&lt;Pieņēmumi!$BY$49), "Vidējs","Liels"))))</f>
        <v>Mikro</v>
      </c>
      <c r="BM547" s="9">
        <f>IF(BL547="Mikro",Pieņēmumi!$BY$31*BJ547*0.5,
IF(BL547="Mazs",Pieņēmumi!$BY$31*BJ547,
IF(BL547="Vidējs",Pieņēmumi!$BY$32*BJ547,
IF(BL547="Liels",Pieņēmumi!$BY$34*BJ547,
0))))</f>
        <v>0.54466230936819171</v>
      </c>
      <c r="BN547" s="9">
        <f>IF(BL547="Mikro",Pieņēmumi!$BY$31*BJ547*0.5,0)</f>
        <v>0.54466230936819171</v>
      </c>
      <c r="BO547">
        <v>14</v>
      </c>
      <c r="BP547">
        <v>1</v>
      </c>
      <c r="BQ547" s="2">
        <f t="shared" si="414"/>
        <v>14</v>
      </c>
      <c r="BR547" s="6">
        <f>ROUNDUP(IF($A547=1,BO547/Pieņēmumi!$CJ$39,IF($A547=2,BO547/Pieņēmumi!$CJ$40,IF($A547=3,BO547/Pieņēmumi!$CJ$41,BO547/Pieņēmumi!$CJ$42))),$BR$10)</f>
        <v>1</v>
      </c>
      <c r="BS547" s="6">
        <f t="shared" si="404"/>
        <v>14</v>
      </c>
      <c r="BT547" s="6" t="str">
        <f>IF(AND(BS547&gt;=0,BS547&lt;Pieņēmumi!$CJ$46),0,
IF(AND(BS547&gt;= Pieņēmumi!$CJ$46,BS547&lt;Pieņēmumi!$CJ$47), "Mikro",
IF(AND(BS547&gt;=Pieņēmumi!$CJ$47,BS547&lt;Pieņēmumi!$CJ$48), "Mazs",
IF(AND(BS547&gt;=Pieņēmumi!$CJ$48,BS547&lt;Pieņēmumi!$CJ$49), "Vidējs","Liels"))))</f>
        <v>Vidējs</v>
      </c>
      <c r="BU547" s="9">
        <f>IF(BT547="Mikro",Pieņēmumi!$CJ$31*BR547*0.5,
IF(BT547="Mazs",Pieņēmumi!$CJ$31*BR547,
IF(BT547="Vidējs",Pieņēmumi!$CJ$32*BR547,
IF(BT547="Liels",Pieņēmumi!$CJ$34*BR547,
0))))</f>
        <v>1.2919896640826873</v>
      </c>
      <c r="BV547" s="9">
        <f>IF(BT547="Mikro",Pieņēmumi!$CJ$31*BR547*0.5,0)</f>
        <v>0</v>
      </c>
      <c r="BW547">
        <v>0</v>
      </c>
      <c r="BX547">
        <v>0</v>
      </c>
      <c r="BY547" s="2">
        <v>0</v>
      </c>
      <c r="BZ547" s="6">
        <f>ROUNDUP(IF($A547=1,BW547/Pieņēmumi!$CU$42,IF($A547=2,BW547/Pieņēmumi!$CU$43,IF($A547=3,BW547/Pieņēmumi!$CU$44,BW547/Pieņēmumi!$CU$45))),$CH$10)</f>
        <v>0</v>
      </c>
      <c r="CA547" s="6">
        <f t="shared" si="405"/>
        <v>0</v>
      </c>
      <c r="CB547" s="6">
        <f>IF(AND(CA547&gt;=0,CA547&lt;Pieņēmumi!$CU$49),0,
IF(AND(CA547&gt;=Pieņēmumi!$CU$49,CA547&lt;Pieņēmumi!$CU$50),"Mazs",
IF(AND(CA547&gt;=Pieņēmumi!$CU$50,CA547&lt;Pieņēmumi!$CU$51),"Vidējs","Liels")))</f>
        <v>0</v>
      </c>
      <c r="CC547" s="9">
        <f>IF(CB547="Mazs",Pieņēmumi!$CU$34*BZ547,IF(CB547="Vidējs",Pieņēmumi!$CU$35*BZ547,IF(CB547="Liels",Pieņēmumi!$CU$37*BZ547,0)))</f>
        <v>0</v>
      </c>
      <c r="CD547" s="9">
        <f>IF(CB547="Mazs",(Pieņēmumi!$CU$35-Pieņēmumi!$CU$34)*BZ547,0)</f>
        <v>0</v>
      </c>
      <c r="CE547">
        <v>0</v>
      </c>
      <c r="CF547">
        <v>0</v>
      </c>
      <c r="CG547" s="2">
        <v>0</v>
      </c>
      <c r="CH547" s="6">
        <f>ROUNDUP(IF($A547=1,CE547/Pieņēmumi!$DE$42,IF($A547=2,CE547/Pieņēmumi!$DE$43,IF($A547=3,CE547/Pieņēmumi!$DE$44,CE547/Pieņēmumi!$DE$45))),$CH$10)</f>
        <v>0</v>
      </c>
      <c r="CI547" s="6">
        <f t="shared" si="406"/>
        <v>0</v>
      </c>
      <c r="CJ547" s="6">
        <f>IF(AND(CI547&gt;=0,CI547&lt;Pieņēmumi!$DE$49),0,
IF(AND(CI547&gt;=Pieņēmumi!$DE$49,CI547&lt;Pieņēmumi!$DE$50),"Mazs",
IF(AND(CI547&gt;=Pieņēmumi!$DE$50,CI547&lt;Pieņēmumi!$DE$51),"Vidējs","Liels")))</f>
        <v>0</v>
      </c>
      <c r="CK547" s="9">
        <f>IF(CJ547="Mazs",Pieņēmumi!$DE$34*CH547,IF(CJ547="Vidējs",Pieņēmumi!$DE$35*CH547,IF(CJ547="Liels",Pieņēmumi!$DE$37*CH547,0)))</f>
        <v>0</v>
      </c>
      <c r="CL547" s="9">
        <f>IF(CJ547="Mazs",(Pieņēmumi!$DE$35-Pieņēmumi!$DE$34)*CH547,0)</f>
        <v>0</v>
      </c>
      <c r="CM547">
        <v>0</v>
      </c>
      <c r="CN547">
        <v>0</v>
      </c>
      <c r="CO547" s="2">
        <v>0</v>
      </c>
      <c r="CP547" s="6">
        <f>ROUNDUP(IF($A547=1,CM547/Pieņēmumi!$DO$42,IF($A547=2,CM547/Pieņēmumi!$DO$43,IF($A547=3,CM547/Pieņēmumi!$DO$44,CM547/Pieņēmumi!$DO$45))),$CP$10)</f>
        <v>0</v>
      </c>
      <c r="CQ547" s="6">
        <f t="shared" si="407"/>
        <v>0</v>
      </c>
      <c r="CR547" s="6">
        <f>IF(AND(CQ547&gt;=0,CQ547&lt;Pieņēmumi!$DO$49),0,
IF(AND(CQ547&gt;=Pieņēmumi!$DO$49,CQ547&lt;Pieņēmumi!$DO$50),"Mazs",
IF(AND(CQ547&gt;=Pieņēmumi!$DO$50,CQ547&lt;Pieņēmumi!$DO$51),"Vidējs","Liels")))</f>
        <v>0</v>
      </c>
      <c r="CS547" s="9">
        <f>IF(CR547="Mazs",Pieņēmumi!$DO$34*CP547,IF(CR547="Vidējs",Pieņēmumi!$DO$35*CP547,IF(CR547="Liels",Pieņēmumi!$DO$37*CP547,0)))</f>
        <v>0</v>
      </c>
      <c r="CT547" s="9">
        <f>IF(CR547="Mazs",(Pieņēmumi!$DO$35-Pieņēmumi!$DO$34)*CP547,0)</f>
        <v>0</v>
      </c>
      <c r="CU547" s="6">
        <f t="shared" si="408"/>
        <v>84</v>
      </c>
      <c r="CV547" s="6">
        <f t="shared" si="409"/>
        <v>9</v>
      </c>
      <c r="CW547" s="2">
        <f t="shared" si="410"/>
        <v>9.3333333333333339</v>
      </c>
      <c r="CX547" t="str">
        <f t="shared" si="411"/>
        <v>Mazā</v>
      </c>
    </row>
    <row r="548" spans="1:102" x14ac:dyDescent="0.25">
      <c r="A548" s="5">
        <v>3</v>
      </c>
      <c r="B548" s="23">
        <v>6.9714867570424888E-2</v>
      </c>
      <c r="C548">
        <v>39</v>
      </c>
      <c r="D548">
        <v>2</v>
      </c>
      <c r="E548" s="2">
        <f t="shared" si="415"/>
        <v>19.5</v>
      </c>
      <c r="F548" s="6">
        <f>ROUNDUP(IF($A548=1,C548/Pieņēmumi!$B$39,IF($A548=2,C548/Pieņēmumi!$B$40,IF($A548=3,C548/Pieņēmumi!$B$41,C548/Pieņēmumi!$B$42))),$F$10)</f>
        <v>2</v>
      </c>
      <c r="G548" s="6">
        <f t="shared" si="396"/>
        <v>19.5</v>
      </c>
      <c r="H548" s="6" t="str">
        <f>IF(AND(G548&gt;=0,G548&lt;Pieņēmumi!$B$46),0,
IF(AND(G548&gt;= Pieņēmumi!$B$46,G548&lt;Pieņēmumi!$B$47), "Mikro",
IF(AND(G548&gt;=Pieņēmumi!$B$47,G548&lt;Pieņēmumi!$B$48), "Mazs",
IF(AND(G548&gt;=Pieņēmumi!$B$48,G548&lt;Pieņēmumi!$B$49), "Vidējs","Liels"))))</f>
        <v>Vidējs</v>
      </c>
      <c r="I548" s="9">
        <f>IF(H548="Mikro",Pieņēmumi!$B$31*F548*0.5,
IF(H548="Mazs",Pieņēmumi!$B$31*F548,
IF(H548="Vidējs",Pieņēmumi!$B$32*F548,
IF(H548="Liels",Pieņēmumi!$B$34*F548,
0))))</f>
        <v>1.614987080103359</v>
      </c>
      <c r="J548" s="9">
        <f>IF(H548="Mikro",Pieņēmumi!$B$31*F548*0.5,0)</f>
        <v>0</v>
      </c>
      <c r="K548">
        <v>37</v>
      </c>
      <c r="L548">
        <v>2</v>
      </c>
      <c r="M548" s="2">
        <f t="shared" si="416"/>
        <v>18.5</v>
      </c>
      <c r="N548" s="6">
        <f>ROUNDUP(IF($A548=1,K548/Pieņēmumi!$L$39,IF($A548=2,K548/Pieņēmumi!$L$40,IF($A548=3,K548/Pieņēmumi!$L$41,K548/Pieņēmumi!$L$42))),$N$10)</f>
        <v>2</v>
      </c>
      <c r="O548" s="6">
        <f t="shared" si="397"/>
        <v>18.5</v>
      </c>
      <c r="P548" s="6" t="str">
        <f>IF(AND(O548&gt;=0,O548&lt;Pieņēmumi!$L$46),0,
IF(AND(O548&gt;= Pieņēmumi!$L$46,O548&lt;Pieņēmumi!$L$47), "Mikro",
IF(AND(O548&gt;=Pieņēmumi!$L$47,O548&lt;Pieņēmumi!$L$48), "Mazs",
IF(AND(O548&gt;=Pieņēmumi!$L$48,O548&lt;Pieņēmumi!$L$49), "Vidējs","Liels"))))</f>
        <v>Vidējs</v>
      </c>
      <c r="Q548" s="9">
        <f>IF(P548="Mikro",Pieņēmumi!$L$31*N548*0.5,
IF(P548="Mazs",Pieņēmumi!$L$31*N548,
IF(P548="Vidējs",Pieņēmumi!$L$32*N548,
IF(P548="Liels",Pieņēmumi!$L$34*N548,
0))))</f>
        <v>1.6795865633074938</v>
      </c>
      <c r="R548" s="9">
        <f>IF(P548="Mikro",Pieņēmumi!$L$31*N548*0.5,0)</f>
        <v>0</v>
      </c>
      <c r="S548">
        <v>30</v>
      </c>
      <c r="T548">
        <v>2</v>
      </c>
      <c r="U548" s="2">
        <f t="shared" si="417"/>
        <v>15</v>
      </c>
      <c r="V548" s="6">
        <f>ROUNDUP(IF($A548=1,S548/Pieņēmumi!$V$39,IF($A548=2,S548/Pieņēmumi!$V$40,IF($A548=3,S548/Pieņēmumi!$V$41,S548/Pieņēmumi!$V$42))),$V$10)</f>
        <v>2</v>
      </c>
      <c r="W548" s="6">
        <f t="shared" si="398"/>
        <v>15</v>
      </c>
      <c r="X548" s="6" t="str">
        <f>IF(AND(W548&gt;=0,W548&lt;Pieņēmumi!$V$46),0,
IF(AND(W548&gt;= Pieņēmumi!$V$46,W548&lt;Pieņēmumi!$V$47), "Mikro",
IF(AND(W548&gt;=Pieņēmumi!$V$47,W548&lt;Pieņēmumi!$V$48), "Mazs",
IF(AND(W548&gt;=Pieņēmumi!$V$48,W548&lt;Pieņēmumi!$V$49), "Vidējs","Liels"))))</f>
        <v>Vidējs</v>
      </c>
      <c r="Y548" s="9">
        <f>IF(X548="Mikro",Pieņēmumi!$V$31*V548*0.5,
IF(X548="Mazs",Pieņēmumi!$V$31*V548,
IF(X548="Vidējs",Pieņēmumi!$V$32*V548,
IF(X548="Liels",Pieņēmumi!$V$34*V548,
0))))</f>
        <v>1.7441860465116281</v>
      </c>
      <c r="Z548" s="9">
        <f>IF(X548="Mikro",Pieņēmumi!$V$31*V548*0.5,0)</f>
        <v>0</v>
      </c>
      <c r="AA548">
        <v>42</v>
      </c>
      <c r="AB548">
        <v>2</v>
      </c>
      <c r="AC548" s="2">
        <f t="shared" si="418"/>
        <v>21</v>
      </c>
      <c r="AD548" s="6">
        <f>ROUNDUP(IF($A548=1,AA548/Pieņēmumi!$AF$39,IF($A548=2,AA548/Pieņēmumi!$AF$40,IF($A548=3,AA548/Pieņēmumi!$AF$41,AA548/Pieņēmumi!$AF$42))),$AD$10)</f>
        <v>3</v>
      </c>
      <c r="AE548" s="6">
        <f t="shared" si="399"/>
        <v>14</v>
      </c>
      <c r="AF548" s="6" t="str">
        <f>IF(AND(AE548&gt;=0,AE548&lt;Pieņēmumi!$AF$46),0,
IF(AND(AE548&gt;= Pieņēmumi!$AF$46,AE548&lt;Pieņēmumi!$AF$47), "Mikro",
IF(AND(AE548&gt;=Pieņēmumi!$AF$47,AE548&lt;Pieņēmumi!$AF$48), "Mazs",
IF(AND(AE548&gt;=Pieņēmumi!$AF$48,AE548&lt;Pieņēmumi!$AF$49), "Vidējs","Liels"))))</f>
        <v>Vidējs</v>
      </c>
      <c r="AG548" s="9">
        <f>IF(AF548="Mikro",Pieņēmumi!$AF$31*AD548*0.5,
IF(AF548="Mazs",Pieņēmumi!$AF$31*AD548,
IF(AF548="Vidējs",Pieņēmumi!$AF$32*AD548,
IF(AF548="Liels",Pieņēmumi!$AF$34*AD548,
0))))</f>
        <v>3.1007751937984498</v>
      </c>
      <c r="AH548" s="9">
        <f>IF(AF548="Mikro",Pieņēmumi!$AF$31*AD548*0.5,0)</f>
        <v>0</v>
      </c>
      <c r="AI548">
        <v>43</v>
      </c>
      <c r="AJ548">
        <v>2</v>
      </c>
      <c r="AK548" s="2">
        <f t="shared" si="419"/>
        <v>21.5</v>
      </c>
      <c r="AL548" s="6">
        <f>ROUNDUP(IF($A548=1,AI548/Pieņēmumi!$AR$39,IF($A548=2,AI548/Pieņēmumi!$AR$40,IF($A548=3,AI548/Pieņēmumi!$AR$41,AI548/Pieņēmumi!$AR$42))),$AL$10)</f>
        <v>2</v>
      </c>
      <c r="AM548" s="6">
        <f t="shared" si="400"/>
        <v>21.5</v>
      </c>
      <c r="AN548" s="6" t="str">
        <f>IF(AND(AM548&gt;=0,AM548&lt;Pieņēmumi!$AR$46),0,
IF(AND(AM548&gt;= Pieņēmumi!$AR$46,AM548&lt;Pieņēmumi!$AR$47), "Mikro",
IF(AND(AM548&gt;=Pieņēmumi!$AR$47,AM548&lt;Pieņēmumi!$AR$48), "Mazs",
IF(AND(AM548&gt;=Pieņēmumi!$AR$48,AM548&lt;Pieņēmumi!$AR$49), "Vidējs","Liels"))))</f>
        <v>Liels</v>
      </c>
      <c r="AO548" s="9">
        <f>IF(AN548="Mikro",Pieņēmumi!$AR$31*AL548*0.5,
IF(AN548="Mazs",Pieņēmumi!$AR$31*AL548,
IF(AN548="Vidējs",Pieņēmumi!$AR$32*AL548,
IF(AN548="Liels",Pieņēmumi!$AR$34*AL548,
0))))</f>
        <v>2.7417027417027415</v>
      </c>
      <c r="AP548" s="9">
        <f>IF(AN548="Mikro",Pieņēmumi!$AR$31*AL548*0.5,0)</f>
        <v>0</v>
      </c>
      <c r="AQ548">
        <v>40</v>
      </c>
      <c r="AR548">
        <v>2</v>
      </c>
      <c r="AS548" s="2">
        <f t="shared" si="420"/>
        <v>20</v>
      </c>
      <c r="AT548" s="6">
        <f>ROUNDUP(IF($A548=1,AQ548/Pieņēmumi!$BC$39,IF($A548=2,AQ548/Pieņēmumi!$BC$40,IF($A548=3,AQ548/Pieņēmumi!$BC$41,AQ548/Pieņēmumi!$BC$42))),$AT$10)</f>
        <v>2</v>
      </c>
      <c r="AU548" s="6">
        <f t="shared" si="401"/>
        <v>20</v>
      </c>
      <c r="AV548" s="6" t="str">
        <f>IF(AND(AU548&gt;=0,AU548&lt;Pieņēmumi!$BC$46),0,
IF(AND(AU548&gt;= Pieņēmumi!$BC$46,AU548&lt;Pieņēmumi!$BC$47), "Mikro",
IF(AND(AU548&gt;=Pieņēmumi!$BC$47,AU548&lt;Pieņēmumi!$BC$48), "Mazs",
IF(AND(AU548&gt;=Pieņēmumi!$BC$48,AU548&lt;Pieņēmumi!$BC$49), "Vidējs","Liels"))))</f>
        <v>Vidējs</v>
      </c>
      <c r="AW548" s="9">
        <f>IF(AV548="Mikro",Pieņēmumi!$BC$31*AT548*0.5,
IF(AV548="Mazs",Pieņēmumi!$BC$31*AT548,
IF(AV548="Vidējs",Pieņēmumi!$BC$32*AT548,
IF(AV548="Liels",Pieņēmumi!$BC$34*AT548,
0))))</f>
        <v>2.3255813953488373</v>
      </c>
      <c r="AX548" s="9">
        <f>IF(AV548="Mikro",Pieņēmumi!$BC$31*AT548*0.5,0)</f>
        <v>0</v>
      </c>
      <c r="AY548">
        <v>52</v>
      </c>
      <c r="AZ548">
        <v>2</v>
      </c>
      <c r="BA548" s="2">
        <f t="shared" si="412"/>
        <v>26</v>
      </c>
      <c r="BB548" s="6">
        <f>ROUNDUP(IF($A548=1,AY548/Pieņēmumi!$BN$39,IF($A548=2,AY548/Pieņēmumi!$BN$40,IF($A548=3,AY548/Pieņēmumi!$BN$41,AY548/Pieņēmumi!$BN$42))),$BB$10)</f>
        <v>3</v>
      </c>
      <c r="BC548" s="6">
        <f t="shared" si="402"/>
        <v>17.333333333333332</v>
      </c>
      <c r="BD548" s="6" t="str">
        <f>IF(AND(BC548&gt;=0,BC548&lt;Pieņēmumi!$BN$46),0,
IF(AND(BC548&gt;= Pieņēmumi!$BN$46,BC548&lt;Pieņēmumi!$BN$47), "Mikro",
IF(AND(BC548&gt;=Pieņēmumi!$BN$47,BC548&lt;Pieņēmumi!$BN$48), "Mazs",
IF(AND(BC548&gt;=Pieņēmumi!$BN$48,BC548&lt;Pieņēmumi!$BN$49), "Vidējs","Liels"))))</f>
        <v>Vidējs</v>
      </c>
      <c r="BE548" s="9">
        <f>IF(BD548="Mikro",Pieņēmumi!$BN$31*BB548*0.5,
IF(BD548="Mazs",Pieņēmumi!$BN$31*BB548,
IF(BD548="Vidējs",Pieņēmumi!$BN$32*BB548,
IF(BD548="Liels",Pieņēmumi!$BN$34*BB548,
0))))</f>
        <v>3.6821705426356592</v>
      </c>
      <c r="BF548" s="9">
        <f>IF(BD548="Mikro",Pieņēmumi!$BN$31*BB548*0.5,0)</f>
        <v>0</v>
      </c>
      <c r="BG548">
        <v>37</v>
      </c>
      <c r="BH548">
        <v>2</v>
      </c>
      <c r="BI548" s="2">
        <f t="shared" si="413"/>
        <v>18.5</v>
      </c>
      <c r="BJ548" s="6">
        <f>ROUNDUP(IF($A548=1,BG548/Pieņēmumi!$BY$39,IF($A548=2,BG548/Pieņēmumi!$BY$40,IF($A548=3,BG548/Pieņēmumi!$BY$41,BG548/Pieņēmumi!$BY$42))),$BJ$10)</f>
        <v>2</v>
      </c>
      <c r="BK548" s="6">
        <f t="shared" si="403"/>
        <v>18.5</v>
      </c>
      <c r="BL548" s="6" t="str">
        <f>IF(AND(BK548&gt;=0,BK548&lt;Pieņēmumi!$BY$46),0,
IF(AND(BK548&gt;= Pieņēmumi!$BY$46,BK548&lt;Pieņēmumi!$BY$47), "Mikro",
IF(AND(BK548&gt;=Pieņēmumi!$BY$47,BK548&lt;Pieņēmumi!$BY$48), "Mazs",
IF(AND(BK548&gt;=Pieņēmumi!$BY$48,BK548&lt;Pieņēmumi!$BY$49), "Vidējs","Liels"))))</f>
        <v>Vidējs</v>
      </c>
      <c r="BM548" s="9">
        <f>IF(BL548="Mikro",Pieņēmumi!$BY$31*BJ548*0.5,
IF(BL548="Mazs",Pieņēmumi!$BY$31*BJ548,
IF(BL548="Vidējs",Pieņēmumi!$BY$32*BJ548,
IF(BL548="Liels",Pieņēmumi!$BY$34*BJ548,
0))))</f>
        <v>2.5839793281653747</v>
      </c>
      <c r="BN548" s="9">
        <f>IF(BL548="Mikro",Pieņēmumi!$BY$31*BJ548*0.5,0)</f>
        <v>0</v>
      </c>
      <c r="BO548">
        <v>38</v>
      </c>
      <c r="BP548">
        <v>2</v>
      </c>
      <c r="BQ548" s="2">
        <f t="shared" si="414"/>
        <v>19</v>
      </c>
      <c r="BR548" s="6">
        <f>ROUNDUP(IF($A548=1,BO548/Pieņēmumi!$CJ$39,IF($A548=2,BO548/Pieņēmumi!$CJ$40,IF($A548=3,BO548/Pieņēmumi!$CJ$41,BO548/Pieņēmumi!$CJ$42))),$BR$10)</f>
        <v>2</v>
      </c>
      <c r="BS548" s="6">
        <f t="shared" si="404"/>
        <v>19</v>
      </c>
      <c r="BT548" s="6" t="str">
        <f>IF(AND(BS548&gt;=0,BS548&lt;Pieņēmumi!$CJ$46),0,
IF(AND(BS548&gt;= Pieņēmumi!$CJ$46,BS548&lt;Pieņēmumi!$CJ$47), "Mikro",
IF(AND(BS548&gt;=Pieņēmumi!$CJ$47,BS548&lt;Pieņēmumi!$CJ$48), "Mazs",
IF(AND(BS548&gt;=Pieņēmumi!$CJ$48,BS548&lt;Pieņēmumi!$CJ$49), "Vidējs","Liels"))))</f>
        <v>Vidējs</v>
      </c>
      <c r="BU548" s="9">
        <f>IF(BT548="Mikro",Pieņēmumi!$CJ$31*BR548*0.5,
IF(BT548="Mazs",Pieņēmumi!$CJ$31*BR548,
IF(BT548="Vidējs",Pieņēmumi!$CJ$32*BR548,
IF(BT548="Liels",Pieņēmumi!$CJ$34*BR548,
0))))</f>
        <v>2.5839793281653747</v>
      </c>
      <c r="BV548" s="9">
        <f>IF(BT548="Mikro",Pieņēmumi!$CJ$31*BR548*0.5,0)</f>
        <v>0</v>
      </c>
      <c r="BW548">
        <v>21</v>
      </c>
      <c r="BX548">
        <v>1</v>
      </c>
      <c r="BY548" s="2">
        <f>BW548/BX548</f>
        <v>21</v>
      </c>
      <c r="BZ548" s="6">
        <f>ROUNDUP(IF($A548=1,BW548/Pieņēmumi!$CU$42,IF($A548=2,BW548/Pieņēmumi!$CU$43,IF($A548=3,BW548/Pieņēmumi!$CU$44,BW548/Pieņēmumi!$CU$45))),$CH$10)</f>
        <v>1</v>
      </c>
      <c r="CA548" s="6">
        <f t="shared" si="405"/>
        <v>21</v>
      </c>
      <c r="CB548" s="6" t="str">
        <f>IF(AND(CA548&gt;=0,CA548&lt;Pieņēmumi!$CU$49),0,
IF(AND(CA548&gt;=Pieņēmumi!$CU$49,CA548&lt;Pieņēmumi!$CU$50),"Mazs",
IF(AND(CA548&gt;=Pieņēmumi!$CU$50,CA548&lt;Pieņēmumi!$CU$51),"Vidējs","Liels")))</f>
        <v>Liels</v>
      </c>
      <c r="CC548" s="9">
        <f>IF(CB548="Mazs",Pieņēmumi!$CU$34*BZ548,IF(CB548="Vidējs",Pieņēmumi!$CU$35*BZ548,IF(CB548="Liels",Pieņēmumi!$CU$37*BZ548,0)))</f>
        <v>1.7676767676767675</v>
      </c>
      <c r="CD548" s="9">
        <f>IF(CB548="Mazs",(Pieņēmumi!$CU$35-Pieņēmumi!$CU$34)*BZ548,0)</f>
        <v>0</v>
      </c>
      <c r="CE548">
        <v>21</v>
      </c>
      <c r="CF548">
        <v>1</v>
      </c>
      <c r="CG548" s="2">
        <f>CE548/CF548</f>
        <v>21</v>
      </c>
      <c r="CH548" s="6">
        <f>ROUNDUP(IF($A548=1,CE548/Pieņēmumi!$DE$42,IF($A548=2,CE548/Pieņēmumi!$DE$43,IF($A548=3,CE548/Pieņēmumi!$DE$44,CE548/Pieņēmumi!$DE$45))),$CH$10)</f>
        <v>1</v>
      </c>
      <c r="CI548" s="6">
        <f t="shared" si="406"/>
        <v>21</v>
      </c>
      <c r="CJ548" s="6" t="str">
        <f>IF(AND(CI548&gt;=0,CI548&lt;Pieņēmumi!$DE$49),0,
IF(AND(CI548&gt;=Pieņēmumi!$DE$49,CI548&lt;Pieņēmumi!$DE$50),"Mazs",
IF(AND(CI548&gt;=Pieņēmumi!$DE$50,CI548&lt;Pieņēmumi!$DE$51),"Vidējs","Liels")))</f>
        <v>Liels</v>
      </c>
      <c r="CK548" s="9">
        <f>IF(CJ548="Mazs",Pieņēmumi!$DE$34*CH548,IF(CJ548="Vidējs",Pieņēmumi!$DE$35*CH548,IF(CJ548="Liels",Pieņēmumi!$DE$37*CH548,0)))</f>
        <v>1.7676767676767675</v>
      </c>
      <c r="CL548" s="9">
        <f>IF(CJ548="Mazs",(Pieņēmumi!$DE$35-Pieņēmumi!$DE$34)*CH548,0)</f>
        <v>0</v>
      </c>
      <c r="CM548">
        <v>20</v>
      </c>
      <c r="CN548">
        <v>1</v>
      </c>
      <c r="CO548" s="2">
        <f>CM548/CN548</f>
        <v>20</v>
      </c>
      <c r="CP548" s="6">
        <f>ROUNDUP(IF($A548=1,CM548/Pieņēmumi!$DO$42,IF($A548=2,CM548/Pieņēmumi!$DO$43,IF($A548=3,CM548/Pieņēmumi!$DO$44,CM548/Pieņēmumi!$DO$45))),$CP$10)</f>
        <v>1</v>
      </c>
      <c r="CQ548" s="6">
        <f t="shared" si="407"/>
        <v>20</v>
      </c>
      <c r="CR548" s="6" t="str">
        <f>IF(AND(CQ548&gt;=0,CQ548&lt;Pieņēmumi!$DO$49),0,
IF(AND(CQ548&gt;=Pieņēmumi!$DO$49,CQ548&lt;Pieņēmumi!$DO$50),"Mazs",
IF(AND(CQ548&gt;=Pieņēmumi!$DO$50,CQ548&lt;Pieņēmumi!$DO$51),"Vidējs","Liels")))</f>
        <v>Vidējs</v>
      </c>
      <c r="CS548" s="9">
        <f>IF(CR548="Mazs",Pieņēmumi!$DO$34*CP548,IF(CR548="Vidējs",Pieņēmumi!$DO$35*CP548,IF(CR548="Liels",Pieņēmumi!$DO$37*CP548,0)))</f>
        <v>1.3888888888888891</v>
      </c>
      <c r="CT548" s="9">
        <f>IF(CR548="Mazs",(Pieņēmumi!$DO$35-Pieņēmumi!$DO$34)*CP548,0)</f>
        <v>0</v>
      </c>
      <c r="CU548" s="6">
        <f t="shared" si="408"/>
        <v>420</v>
      </c>
      <c r="CV548" s="6">
        <f t="shared" si="409"/>
        <v>21</v>
      </c>
      <c r="CW548" s="2">
        <f t="shared" si="410"/>
        <v>20</v>
      </c>
      <c r="CX548" t="str">
        <f t="shared" si="411"/>
        <v>Vidējā</v>
      </c>
    </row>
    <row r="549" spans="1:102" x14ac:dyDescent="0.25">
      <c r="A549" s="5">
        <v>1</v>
      </c>
      <c r="B549" s="23">
        <v>6.8165630926489085E-2</v>
      </c>
      <c r="C549">
        <v>22</v>
      </c>
      <c r="D549">
        <v>1</v>
      </c>
      <c r="E549" s="2">
        <f t="shared" si="415"/>
        <v>22</v>
      </c>
      <c r="F549" s="6">
        <f>ROUNDUP(IF($A549=1,C549/Pieņēmumi!$B$39,IF($A549=2,C549/Pieņēmumi!$B$40,IF($A549=3,C549/Pieņēmumi!$B$41,C549/Pieņēmumi!$B$42))),$F$10)</f>
        <v>2</v>
      </c>
      <c r="G549" s="6">
        <f t="shared" si="396"/>
        <v>11</v>
      </c>
      <c r="H549" s="6" t="str">
        <f>IF(AND(G549&gt;=0,G549&lt;Pieņēmumi!$B$46),0,
IF(AND(G549&gt;= Pieņēmumi!$B$46,G549&lt;Pieņēmumi!$B$47), "Mikro",
IF(AND(G549&gt;=Pieņēmumi!$B$47,G549&lt;Pieņēmumi!$B$48), "Mazs",
IF(AND(G549&gt;=Pieņēmumi!$B$48,G549&lt;Pieņēmumi!$B$49), "Vidējs","Liels"))))</f>
        <v>Mazs</v>
      </c>
      <c r="I549" s="9">
        <f>IF(H549="Mikro",Pieņēmumi!$B$31*F549*0.5,
IF(H549="Mazs",Pieņēmumi!$B$31*F549,
IF(H549="Vidējs",Pieņēmumi!$B$32*F549,
IF(H549="Liels",Pieņēmumi!$B$34*F549,
0))))</f>
        <v>1.4316837846249613</v>
      </c>
      <c r="J549" s="9">
        <f>IF(H549="Mikro",Pieņēmumi!$B$31*F549*0.5,0)</f>
        <v>0</v>
      </c>
      <c r="K549">
        <v>14</v>
      </c>
      <c r="L549">
        <v>1</v>
      </c>
      <c r="M549" s="2">
        <f t="shared" si="416"/>
        <v>14</v>
      </c>
      <c r="N549" s="6">
        <f>ROUNDUP(IF($A549=1,K549/Pieņēmumi!$L$39,IF($A549=2,K549/Pieņēmumi!$L$40,IF($A549=3,K549/Pieņēmumi!$L$41,K549/Pieņēmumi!$L$42))),$N$10)</f>
        <v>1</v>
      </c>
      <c r="O549" s="6">
        <f t="shared" si="397"/>
        <v>14</v>
      </c>
      <c r="P549" s="6" t="str">
        <f>IF(AND(O549&gt;=0,O549&lt;Pieņēmumi!$L$46),0,
IF(AND(O549&gt;= Pieņēmumi!$L$46,O549&lt;Pieņēmumi!$L$47), "Mikro",
IF(AND(O549&gt;=Pieņēmumi!$L$47,O549&lt;Pieņēmumi!$L$48), "Mazs",
IF(AND(O549&gt;=Pieņēmumi!$L$48,O549&lt;Pieņēmumi!$L$49), "Vidējs","Liels"))))</f>
        <v>Vidējs</v>
      </c>
      <c r="Q549" s="9">
        <f>IF(P549="Mikro",Pieņēmumi!$L$31*N549*0.5,
IF(P549="Mazs",Pieņēmumi!$L$31*N549,
IF(P549="Vidējs",Pieņēmumi!$L$32*N549,
IF(P549="Liels",Pieņēmumi!$L$34*N549,
0))))</f>
        <v>0.83979328165374689</v>
      </c>
      <c r="R549" s="9">
        <f>IF(P549="Mikro",Pieņēmumi!$L$31*N549*0.5,0)</f>
        <v>0</v>
      </c>
      <c r="S549">
        <v>16</v>
      </c>
      <c r="T549">
        <v>1</v>
      </c>
      <c r="U549" s="2">
        <f t="shared" si="417"/>
        <v>16</v>
      </c>
      <c r="V549" s="6">
        <f>ROUNDUP(IF($A549=1,S549/Pieņēmumi!$V$39,IF($A549=2,S549/Pieņēmumi!$V$40,IF($A549=3,S549/Pieņēmumi!$V$41,S549/Pieņēmumi!$V$42))),$V$10)</f>
        <v>1</v>
      </c>
      <c r="W549" s="6">
        <f t="shared" si="398"/>
        <v>16</v>
      </c>
      <c r="X549" s="6" t="str">
        <f>IF(AND(W549&gt;=0,W549&lt;Pieņēmumi!$V$46),0,
IF(AND(W549&gt;= Pieņēmumi!$V$46,W549&lt;Pieņēmumi!$V$47), "Mikro",
IF(AND(W549&gt;=Pieņēmumi!$V$47,W549&lt;Pieņēmumi!$V$48), "Mazs",
IF(AND(W549&gt;=Pieņēmumi!$V$48,W549&lt;Pieņēmumi!$V$49), "Vidējs","Liels"))))</f>
        <v>Vidējs</v>
      </c>
      <c r="Y549" s="9">
        <f>IF(X549="Mikro",Pieņēmumi!$V$31*V549*0.5,
IF(X549="Mazs",Pieņēmumi!$V$31*V549,
IF(X549="Vidējs",Pieņēmumi!$V$32*V549,
IF(X549="Liels",Pieņēmumi!$V$34*V549,
0))))</f>
        <v>0.87209302325581406</v>
      </c>
      <c r="Z549" s="9">
        <f>IF(X549="Mikro",Pieņēmumi!$V$31*V549*0.5,0)</f>
        <v>0</v>
      </c>
      <c r="AA549">
        <v>18</v>
      </c>
      <c r="AB549">
        <v>1</v>
      </c>
      <c r="AC549" s="2">
        <f t="shared" si="418"/>
        <v>18</v>
      </c>
      <c r="AD549" s="6">
        <f>ROUNDUP(IF($A549=1,AA549/Pieņēmumi!$AF$39,IF($A549=2,AA549/Pieņēmumi!$AF$40,IF($A549=3,AA549/Pieņēmumi!$AF$41,AA549/Pieņēmumi!$AF$42))),$AD$10)</f>
        <v>1</v>
      </c>
      <c r="AE549" s="6">
        <f t="shared" si="399"/>
        <v>18</v>
      </c>
      <c r="AF549" s="6" t="str">
        <f>IF(AND(AE549&gt;=0,AE549&lt;Pieņēmumi!$AF$46),0,
IF(AND(AE549&gt;= Pieņēmumi!$AF$46,AE549&lt;Pieņēmumi!$AF$47), "Mikro",
IF(AND(AE549&gt;=Pieņēmumi!$AF$47,AE549&lt;Pieņēmumi!$AF$48), "Mazs",
IF(AND(AE549&gt;=Pieņēmumi!$AF$48,AE549&lt;Pieņēmumi!$AF$49), "Vidējs","Liels"))))</f>
        <v>Vidējs</v>
      </c>
      <c r="AG549" s="9">
        <f>IF(AF549="Mikro",Pieņēmumi!$AF$31*AD549*0.5,
IF(AF549="Mazs",Pieņēmumi!$AF$31*AD549,
IF(AF549="Vidējs",Pieņēmumi!$AF$32*AD549,
IF(AF549="Liels",Pieņēmumi!$AF$34*AD549,
0))))</f>
        <v>1.03359173126615</v>
      </c>
      <c r="AH549" s="9">
        <f>IF(AF549="Mikro",Pieņēmumi!$AF$31*AD549*0.5,0)</f>
        <v>0</v>
      </c>
      <c r="AI549">
        <v>16</v>
      </c>
      <c r="AJ549">
        <v>1</v>
      </c>
      <c r="AK549" s="2">
        <f t="shared" si="419"/>
        <v>16</v>
      </c>
      <c r="AL549" s="6">
        <f>ROUNDUP(IF($A549=1,AI549/Pieņēmumi!$AR$39,IF($A549=2,AI549/Pieņēmumi!$AR$40,IF($A549=3,AI549/Pieņēmumi!$AR$41,AI549/Pieņēmumi!$AR$42))),$AL$10)</f>
        <v>1</v>
      </c>
      <c r="AM549" s="6">
        <f t="shared" si="400"/>
        <v>16</v>
      </c>
      <c r="AN549" s="6" t="str">
        <f>IF(AND(AM549&gt;=0,AM549&lt;Pieņēmumi!$AR$46),0,
IF(AND(AM549&gt;= Pieņēmumi!$AR$46,AM549&lt;Pieņēmumi!$AR$47), "Mikro",
IF(AND(AM549&gt;=Pieņēmumi!$AR$47,AM549&lt;Pieņēmumi!$AR$48), "Mazs",
IF(AND(AM549&gt;=Pieņēmumi!$AR$48,AM549&lt;Pieņēmumi!$AR$49), "Vidējs","Liels"))))</f>
        <v>Vidējs</v>
      </c>
      <c r="AO549" s="9">
        <f>IF(AN549="Mikro",Pieņēmumi!$AR$31*AL549*0.5,
IF(AN549="Mazs",Pieņēmumi!$AR$31*AL549,
IF(AN549="Vidējs",Pieņēmumi!$AR$32*AL549,
IF(AN549="Liels",Pieņēmumi!$AR$34*AL549,
0))))</f>
        <v>1.0981912144702843</v>
      </c>
      <c r="AP549" s="9">
        <f>IF(AN549="Mikro",Pieņēmumi!$AR$31*AL549*0.5,0)</f>
        <v>0</v>
      </c>
      <c r="AQ549">
        <v>21</v>
      </c>
      <c r="AR549">
        <v>1</v>
      </c>
      <c r="AS549" s="2">
        <f t="shared" si="420"/>
        <v>21</v>
      </c>
      <c r="AT549" s="6">
        <f>ROUNDUP(IF($A549=1,AQ549/Pieņēmumi!$BC$39,IF($A549=2,AQ549/Pieņēmumi!$BC$40,IF($A549=3,AQ549/Pieņēmumi!$BC$41,AQ549/Pieņēmumi!$BC$42))),$AT$10)</f>
        <v>1</v>
      </c>
      <c r="AU549" s="6">
        <f t="shared" si="401"/>
        <v>21</v>
      </c>
      <c r="AV549" s="6" t="str">
        <f>IF(AND(AU549&gt;=0,AU549&lt;Pieņēmumi!$BC$46),0,
IF(AND(AU549&gt;= Pieņēmumi!$BC$46,AU549&lt;Pieņēmumi!$BC$47), "Mikro",
IF(AND(AU549&gt;=Pieņēmumi!$BC$47,AU549&lt;Pieņēmumi!$BC$48), "Mazs",
IF(AND(AU549&gt;=Pieņēmumi!$BC$48,AU549&lt;Pieņēmumi!$BC$49), "Vidējs","Liels"))))</f>
        <v>Liels</v>
      </c>
      <c r="AW549" s="9">
        <f>IF(AV549="Mikro",Pieņēmumi!$BC$31*AT549*0.5,
IF(AV549="Mazs",Pieņēmumi!$BC$31*AT549,
IF(AV549="Vidējs",Pieņēmumi!$BC$32*AT549,
IF(AV549="Liels",Pieņēmumi!$BC$34*AT549,
0))))</f>
        <v>1.5151515151515151</v>
      </c>
      <c r="AX549" s="9">
        <f>IF(AV549="Mikro",Pieņēmumi!$BC$31*AT549*0.5,0)</f>
        <v>0</v>
      </c>
      <c r="AY549">
        <v>21</v>
      </c>
      <c r="AZ549">
        <v>1</v>
      </c>
      <c r="BA549" s="2">
        <f t="shared" si="412"/>
        <v>21</v>
      </c>
      <c r="BB549" s="6">
        <f>ROUNDUP(IF($A549=1,AY549/Pieņēmumi!$BN$39,IF($A549=2,AY549/Pieņēmumi!$BN$40,IF($A549=3,AY549/Pieņēmumi!$BN$41,AY549/Pieņēmumi!$BN$42))),$BB$10)</f>
        <v>1</v>
      </c>
      <c r="BC549" s="6">
        <f t="shared" si="402"/>
        <v>21</v>
      </c>
      <c r="BD549" s="6" t="str">
        <f>IF(AND(BC549&gt;=0,BC549&lt;Pieņēmumi!$BN$46),0,
IF(AND(BC549&gt;= Pieņēmumi!$BN$46,BC549&lt;Pieņēmumi!$BN$47), "Mikro",
IF(AND(BC549&gt;=Pieņēmumi!$BN$47,BC549&lt;Pieņēmumi!$BN$48), "Mazs",
IF(AND(BC549&gt;=Pieņēmumi!$BN$48,BC549&lt;Pieņēmumi!$BN$49), "Vidējs","Liels"))))</f>
        <v>Liels</v>
      </c>
      <c r="BE549" s="9">
        <f>IF(BD549="Mikro",Pieņēmumi!$BN$31*BB549*0.5,
IF(BD549="Mazs",Pieņēmumi!$BN$31*BB549,
IF(BD549="Vidējs",Pieņēmumi!$BN$32*BB549,
IF(BD549="Liels",Pieņēmumi!$BN$34*BB549,
0))))</f>
        <v>1.5873015873015872</v>
      </c>
      <c r="BF549" s="9">
        <f>IF(BD549="Mikro",Pieņēmumi!$BN$31*BB549*0.5,0)</f>
        <v>0</v>
      </c>
      <c r="BG549">
        <v>16</v>
      </c>
      <c r="BH549">
        <v>1</v>
      </c>
      <c r="BI549" s="2">
        <f t="shared" si="413"/>
        <v>16</v>
      </c>
      <c r="BJ549" s="6">
        <f>ROUNDUP(IF($A549=1,BG549/Pieņēmumi!$BY$39,IF($A549=2,BG549/Pieņēmumi!$BY$40,IF($A549=3,BG549/Pieņēmumi!$BY$41,BG549/Pieņēmumi!$BY$42))),$BJ$10)</f>
        <v>1</v>
      </c>
      <c r="BK549" s="6">
        <f t="shared" si="403"/>
        <v>16</v>
      </c>
      <c r="BL549" s="6" t="str">
        <f>IF(AND(BK549&gt;=0,BK549&lt;Pieņēmumi!$BY$46),0,
IF(AND(BK549&gt;= Pieņēmumi!$BY$46,BK549&lt;Pieņēmumi!$BY$47), "Mikro",
IF(AND(BK549&gt;=Pieņēmumi!$BY$47,BK549&lt;Pieņēmumi!$BY$48), "Mazs",
IF(AND(BK549&gt;=Pieņēmumi!$BY$48,BK549&lt;Pieņēmumi!$BY$49), "Vidējs","Liels"))))</f>
        <v>Vidējs</v>
      </c>
      <c r="BM549" s="9">
        <f>IF(BL549="Mikro",Pieņēmumi!$BY$31*BJ549*0.5,
IF(BL549="Mazs",Pieņēmumi!$BY$31*BJ549,
IF(BL549="Vidējs",Pieņēmumi!$BY$32*BJ549,
IF(BL549="Liels",Pieņēmumi!$BY$34*BJ549,
0))))</f>
        <v>1.2919896640826873</v>
      </c>
      <c r="BN549" s="9">
        <f>IF(BL549="Mikro",Pieņēmumi!$BY$31*BJ549*0.5,0)</f>
        <v>0</v>
      </c>
      <c r="BO549">
        <v>17</v>
      </c>
      <c r="BP549">
        <v>1</v>
      </c>
      <c r="BQ549" s="2">
        <f t="shared" si="414"/>
        <v>17</v>
      </c>
      <c r="BR549" s="6">
        <f>ROUNDUP(IF($A549=1,BO549/Pieņēmumi!$CJ$39,IF($A549=2,BO549/Pieņēmumi!$CJ$40,IF($A549=3,BO549/Pieņēmumi!$CJ$41,BO549/Pieņēmumi!$CJ$42))),$BR$10)</f>
        <v>1</v>
      </c>
      <c r="BS549" s="6">
        <f t="shared" si="404"/>
        <v>17</v>
      </c>
      <c r="BT549" s="6" t="str">
        <f>IF(AND(BS549&gt;=0,BS549&lt;Pieņēmumi!$CJ$46),0,
IF(AND(BS549&gt;= Pieņēmumi!$CJ$46,BS549&lt;Pieņēmumi!$CJ$47), "Mikro",
IF(AND(BS549&gt;=Pieņēmumi!$CJ$47,BS549&lt;Pieņēmumi!$CJ$48), "Mazs",
IF(AND(BS549&gt;=Pieņēmumi!$CJ$48,BS549&lt;Pieņēmumi!$CJ$49), "Vidējs","Liels"))))</f>
        <v>Vidējs</v>
      </c>
      <c r="BU549" s="9">
        <f>IF(BT549="Mikro",Pieņēmumi!$CJ$31*BR549*0.5,
IF(BT549="Mazs",Pieņēmumi!$CJ$31*BR549,
IF(BT549="Vidējs",Pieņēmumi!$CJ$32*BR549,
IF(BT549="Liels",Pieņēmumi!$CJ$34*BR549,
0))))</f>
        <v>1.2919896640826873</v>
      </c>
      <c r="BV549" s="9">
        <f>IF(BT549="Mikro",Pieņēmumi!$CJ$31*BR549*0.5,0)</f>
        <v>0</v>
      </c>
      <c r="BW549">
        <v>0</v>
      </c>
      <c r="BX549">
        <v>0</v>
      </c>
      <c r="BY549" s="2">
        <v>0</v>
      </c>
      <c r="BZ549" s="6">
        <f>ROUNDUP(IF($A549=1,BW549/Pieņēmumi!$CU$42,IF($A549=2,BW549/Pieņēmumi!$CU$43,IF($A549=3,BW549/Pieņēmumi!$CU$44,BW549/Pieņēmumi!$CU$45))),$CH$10)</f>
        <v>0</v>
      </c>
      <c r="CA549" s="6">
        <f t="shared" si="405"/>
        <v>0</v>
      </c>
      <c r="CB549" s="6">
        <f>IF(AND(CA549&gt;=0,CA549&lt;Pieņēmumi!$CU$49),0,
IF(AND(CA549&gt;=Pieņēmumi!$CU$49,CA549&lt;Pieņēmumi!$CU$50),"Mazs",
IF(AND(CA549&gt;=Pieņēmumi!$CU$50,CA549&lt;Pieņēmumi!$CU$51),"Vidējs","Liels")))</f>
        <v>0</v>
      </c>
      <c r="CC549" s="9">
        <f>IF(CB549="Mazs",Pieņēmumi!$CU$34*BZ549,IF(CB549="Vidējs",Pieņēmumi!$CU$35*BZ549,IF(CB549="Liels",Pieņēmumi!$CU$37*BZ549,0)))</f>
        <v>0</v>
      </c>
      <c r="CD549" s="9">
        <f>IF(CB549="Mazs",(Pieņēmumi!$CU$35-Pieņēmumi!$CU$34)*BZ549,0)</f>
        <v>0</v>
      </c>
      <c r="CE549">
        <v>0</v>
      </c>
      <c r="CF549">
        <v>0</v>
      </c>
      <c r="CG549" s="2">
        <v>0</v>
      </c>
      <c r="CH549" s="6">
        <f>ROUNDUP(IF($A549=1,CE549/Pieņēmumi!$DE$42,IF($A549=2,CE549/Pieņēmumi!$DE$43,IF($A549=3,CE549/Pieņēmumi!$DE$44,CE549/Pieņēmumi!$DE$45))),$CH$10)</f>
        <v>0</v>
      </c>
      <c r="CI549" s="6">
        <f t="shared" si="406"/>
        <v>0</v>
      </c>
      <c r="CJ549" s="6">
        <f>IF(AND(CI549&gt;=0,CI549&lt;Pieņēmumi!$DE$49),0,
IF(AND(CI549&gt;=Pieņēmumi!$DE$49,CI549&lt;Pieņēmumi!$DE$50),"Mazs",
IF(AND(CI549&gt;=Pieņēmumi!$DE$50,CI549&lt;Pieņēmumi!$DE$51),"Vidējs","Liels")))</f>
        <v>0</v>
      </c>
      <c r="CK549" s="9">
        <f>IF(CJ549="Mazs",Pieņēmumi!$DE$34*CH549,IF(CJ549="Vidējs",Pieņēmumi!$DE$35*CH549,IF(CJ549="Liels",Pieņēmumi!$DE$37*CH549,0)))</f>
        <v>0</v>
      </c>
      <c r="CL549" s="9">
        <f>IF(CJ549="Mazs",(Pieņēmumi!$DE$35-Pieņēmumi!$DE$34)*CH549,0)</f>
        <v>0</v>
      </c>
      <c r="CM549">
        <v>0</v>
      </c>
      <c r="CN549">
        <v>0</v>
      </c>
      <c r="CO549" s="2">
        <v>0</v>
      </c>
      <c r="CP549" s="6">
        <f>ROUNDUP(IF($A549=1,CM549/Pieņēmumi!$DO$42,IF($A549=2,CM549/Pieņēmumi!$DO$43,IF($A549=3,CM549/Pieņēmumi!$DO$44,CM549/Pieņēmumi!$DO$45))),$CP$10)</f>
        <v>0</v>
      </c>
      <c r="CQ549" s="6">
        <f t="shared" si="407"/>
        <v>0</v>
      </c>
      <c r="CR549" s="6">
        <f>IF(AND(CQ549&gt;=0,CQ549&lt;Pieņēmumi!$DO$49),0,
IF(AND(CQ549&gt;=Pieņēmumi!$DO$49,CQ549&lt;Pieņēmumi!$DO$50),"Mazs",
IF(AND(CQ549&gt;=Pieņēmumi!$DO$50,CQ549&lt;Pieņēmumi!$DO$51),"Vidējs","Liels")))</f>
        <v>0</v>
      </c>
      <c r="CS549" s="9">
        <f>IF(CR549="Mazs",Pieņēmumi!$DO$34*CP549,IF(CR549="Vidējs",Pieņēmumi!$DO$35*CP549,IF(CR549="Liels",Pieņēmumi!$DO$37*CP549,0)))</f>
        <v>0</v>
      </c>
      <c r="CT549" s="9">
        <f>IF(CR549="Mazs",(Pieņēmumi!$DO$35-Pieņēmumi!$DO$34)*CP549,0)</f>
        <v>0</v>
      </c>
      <c r="CU549" s="6">
        <f t="shared" si="408"/>
        <v>161</v>
      </c>
      <c r="CV549" s="6">
        <f t="shared" si="409"/>
        <v>9</v>
      </c>
      <c r="CW549" s="2">
        <f t="shared" si="410"/>
        <v>17.888888888888889</v>
      </c>
      <c r="CX549" t="str">
        <f t="shared" si="411"/>
        <v>Vidējā</v>
      </c>
    </row>
    <row r="550" spans="1:102" x14ac:dyDescent="0.25">
      <c r="A550" s="5">
        <v>2</v>
      </c>
      <c r="B550" s="23">
        <v>6.4348012006615551E-2</v>
      </c>
      <c r="C550">
        <v>64</v>
      </c>
      <c r="D550">
        <v>3</v>
      </c>
      <c r="E550" s="2">
        <f t="shared" si="415"/>
        <v>21.333333333333332</v>
      </c>
      <c r="F550" s="6">
        <f>ROUNDUP(IF($A550=1,C550/Pieņēmumi!$B$39,IF($A550=2,C550/Pieņēmumi!$B$40,IF($A550=3,C550/Pieņēmumi!$B$41,C550/Pieņēmumi!$B$42))),$F$10)</f>
        <v>4</v>
      </c>
      <c r="G550" s="6">
        <f t="shared" si="396"/>
        <v>16</v>
      </c>
      <c r="H550" s="6" t="str">
        <f>IF(AND(G550&gt;=0,G550&lt;Pieņēmumi!$B$46),0,
IF(AND(G550&gt;= Pieņēmumi!$B$46,G550&lt;Pieņēmumi!$B$47), "Mikro",
IF(AND(G550&gt;=Pieņēmumi!$B$47,G550&lt;Pieņēmumi!$B$48), "Mazs",
IF(AND(G550&gt;=Pieņēmumi!$B$48,G550&lt;Pieņēmumi!$B$49), "Vidējs","Liels"))))</f>
        <v>Vidējs</v>
      </c>
      <c r="I550" s="9">
        <f>IF(H550="Mikro",Pieņēmumi!$B$31*F550*0.5,
IF(H550="Mazs",Pieņēmumi!$B$31*F550,
IF(H550="Vidējs",Pieņēmumi!$B$32*F550,
IF(H550="Liels",Pieņēmumi!$B$34*F550,
0))))</f>
        <v>3.229974160206718</v>
      </c>
      <c r="J550" s="9">
        <f>IF(H550="Mikro",Pieņēmumi!$B$31*F550*0.5,0)</f>
        <v>0</v>
      </c>
      <c r="K550">
        <v>75</v>
      </c>
      <c r="L550">
        <v>3</v>
      </c>
      <c r="M550" s="2">
        <f t="shared" si="416"/>
        <v>25</v>
      </c>
      <c r="N550" s="6">
        <f>ROUNDUP(IF($A550=1,K550/Pieņēmumi!$L$39,IF($A550=2,K550/Pieņēmumi!$L$40,IF($A550=3,K550/Pieņēmumi!$L$41,K550/Pieņēmumi!$L$42))),$N$10)</f>
        <v>4</v>
      </c>
      <c r="O550" s="6">
        <f t="shared" si="397"/>
        <v>18.75</v>
      </c>
      <c r="P550" s="6" t="str">
        <f>IF(AND(O550&gt;=0,O550&lt;Pieņēmumi!$L$46),0,
IF(AND(O550&gt;= Pieņēmumi!$L$46,O550&lt;Pieņēmumi!$L$47), "Mikro",
IF(AND(O550&gt;=Pieņēmumi!$L$47,O550&lt;Pieņēmumi!$L$48), "Mazs",
IF(AND(O550&gt;=Pieņēmumi!$L$48,O550&lt;Pieņēmumi!$L$49), "Vidējs","Liels"))))</f>
        <v>Vidējs</v>
      </c>
      <c r="Q550" s="9">
        <f>IF(P550="Mikro",Pieņēmumi!$L$31*N550*0.5,
IF(P550="Mazs",Pieņēmumi!$L$31*N550,
IF(P550="Vidējs",Pieņēmumi!$L$32*N550,
IF(P550="Liels",Pieņēmumi!$L$34*N550,
0))))</f>
        <v>3.3591731266149876</v>
      </c>
      <c r="R550" s="9">
        <f>IF(P550="Mikro",Pieņēmumi!$L$31*N550*0.5,0)</f>
        <v>0</v>
      </c>
      <c r="S550">
        <v>79</v>
      </c>
      <c r="T550">
        <v>3</v>
      </c>
      <c r="U550" s="2">
        <f t="shared" si="417"/>
        <v>26.333333333333332</v>
      </c>
      <c r="V550" s="6">
        <f>ROUNDUP(IF($A550=1,S550/Pieņēmumi!$V$39,IF($A550=2,S550/Pieņēmumi!$V$40,IF($A550=3,S550/Pieņēmumi!$V$41,S550/Pieņēmumi!$V$42))),$V$10)</f>
        <v>4</v>
      </c>
      <c r="W550" s="6">
        <f t="shared" si="398"/>
        <v>19.75</v>
      </c>
      <c r="X550" s="6" t="str">
        <f>IF(AND(W550&gt;=0,W550&lt;Pieņēmumi!$V$46),0,
IF(AND(W550&gt;= Pieņēmumi!$V$46,W550&lt;Pieņēmumi!$V$47), "Mikro",
IF(AND(W550&gt;=Pieņēmumi!$V$47,W550&lt;Pieņēmumi!$V$48), "Mazs",
IF(AND(W550&gt;=Pieņēmumi!$V$48,W550&lt;Pieņēmumi!$V$49), "Vidējs","Liels"))))</f>
        <v>Vidējs</v>
      </c>
      <c r="Y550" s="9">
        <f>IF(X550="Mikro",Pieņēmumi!$V$31*V550*0.5,
IF(X550="Mazs",Pieņēmumi!$V$31*V550,
IF(X550="Vidējs",Pieņēmumi!$V$32*V550,
IF(X550="Liels",Pieņēmumi!$V$34*V550,
0))))</f>
        <v>3.4883720930232562</v>
      </c>
      <c r="Z550" s="9">
        <f>IF(X550="Mikro",Pieņēmumi!$V$31*V550*0.5,0)</f>
        <v>0</v>
      </c>
      <c r="AA550">
        <v>51</v>
      </c>
      <c r="AB550">
        <v>2</v>
      </c>
      <c r="AC550" s="2">
        <f t="shared" si="418"/>
        <v>25.5</v>
      </c>
      <c r="AD550" s="6">
        <f>ROUNDUP(IF($A550=1,AA550/Pieņēmumi!$AF$39,IF($A550=2,AA550/Pieņēmumi!$AF$40,IF($A550=3,AA550/Pieņēmumi!$AF$41,AA550/Pieņēmumi!$AF$42))),$AD$10)</f>
        <v>3</v>
      </c>
      <c r="AE550" s="6">
        <f t="shared" si="399"/>
        <v>17</v>
      </c>
      <c r="AF550" s="6" t="str">
        <f>IF(AND(AE550&gt;=0,AE550&lt;Pieņēmumi!$AF$46),0,
IF(AND(AE550&gt;= Pieņēmumi!$AF$46,AE550&lt;Pieņēmumi!$AF$47), "Mikro",
IF(AND(AE550&gt;=Pieņēmumi!$AF$47,AE550&lt;Pieņēmumi!$AF$48), "Mazs",
IF(AND(AE550&gt;=Pieņēmumi!$AF$48,AE550&lt;Pieņēmumi!$AF$49), "Vidējs","Liels"))))</f>
        <v>Vidējs</v>
      </c>
      <c r="AG550" s="9">
        <f>IF(AF550="Mikro",Pieņēmumi!$AF$31*AD550*0.5,
IF(AF550="Mazs",Pieņēmumi!$AF$31*AD550,
IF(AF550="Vidējs",Pieņēmumi!$AF$32*AD550,
IF(AF550="Liels",Pieņēmumi!$AF$34*AD550,
0))))</f>
        <v>3.1007751937984498</v>
      </c>
      <c r="AH550" s="9">
        <f>IF(AF550="Mikro",Pieņēmumi!$AF$31*AD550*0.5,0)</f>
        <v>0</v>
      </c>
      <c r="AI550">
        <v>61</v>
      </c>
      <c r="AJ550">
        <v>3</v>
      </c>
      <c r="AK550" s="2">
        <f t="shared" si="419"/>
        <v>20.333333333333332</v>
      </c>
      <c r="AL550" s="6">
        <f>ROUNDUP(IF($A550=1,AI550/Pieņēmumi!$AR$39,IF($A550=2,AI550/Pieņēmumi!$AR$40,IF($A550=3,AI550/Pieņēmumi!$AR$41,AI550/Pieņēmumi!$AR$42))),$AL$10)</f>
        <v>3</v>
      </c>
      <c r="AM550" s="6">
        <f t="shared" si="400"/>
        <v>20.333333333333332</v>
      </c>
      <c r="AN550" s="6" t="str">
        <f>IF(AND(AM550&gt;=0,AM550&lt;Pieņēmumi!$AR$46),0,
IF(AND(AM550&gt;= Pieņēmumi!$AR$46,AM550&lt;Pieņēmumi!$AR$47), "Mikro",
IF(AND(AM550&gt;=Pieņēmumi!$AR$47,AM550&lt;Pieņēmumi!$AR$48), "Mazs",
IF(AND(AM550&gt;=Pieņēmumi!$AR$48,AM550&lt;Pieņēmumi!$AR$49), "Vidējs","Liels"))))</f>
        <v>Vidējs</v>
      </c>
      <c r="AO550" s="9">
        <f>IF(AN550="Mikro",Pieņēmumi!$AR$31*AL550*0.5,
IF(AN550="Mazs",Pieņēmumi!$AR$31*AL550,
IF(AN550="Vidējs",Pieņēmumi!$AR$32*AL550,
IF(AN550="Liels",Pieņēmumi!$AR$34*AL550,
0))))</f>
        <v>3.2945736434108532</v>
      </c>
      <c r="AP550" s="9">
        <f>IF(AN550="Mikro",Pieņēmumi!$AR$31*AL550*0.5,0)</f>
        <v>0</v>
      </c>
      <c r="AQ550">
        <v>60</v>
      </c>
      <c r="AR550">
        <v>3</v>
      </c>
      <c r="AS550" s="2">
        <f t="shared" si="420"/>
        <v>20</v>
      </c>
      <c r="AT550" s="6">
        <f>ROUNDUP(IF($A550=1,AQ550/Pieņēmumi!$BC$39,IF($A550=2,AQ550/Pieņēmumi!$BC$40,IF($A550=3,AQ550/Pieņēmumi!$BC$41,AQ550/Pieņēmumi!$BC$42))),$AT$10)</f>
        <v>3</v>
      </c>
      <c r="AU550" s="6">
        <f t="shared" si="401"/>
        <v>20</v>
      </c>
      <c r="AV550" s="6" t="str">
        <f>IF(AND(AU550&gt;=0,AU550&lt;Pieņēmumi!$BC$46),0,
IF(AND(AU550&gt;= Pieņēmumi!$BC$46,AU550&lt;Pieņēmumi!$BC$47), "Mikro",
IF(AND(AU550&gt;=Pieņēmumi!$BC$47,AU550&lt;Pieņēmumi!$BC$48), "Mazs",
IF(AND(AU550&gt;=Pieņēmumi!$BC$48,AU550&lt;Pieņēmumi!$BC$49), "Vidējs","Liels"))))</f>
        <v>Vidējs</v>
      </c>
      <c r="AW550" s="9">
        <f>IF(AV550="Mikro",Pieņēmumi!$BC$31*AT550*0.5,
IF(AV550="Mazs",Pieņēmumi!$BC$31*AT550,
IF(AV550="Vidējs",Pieņēmumi!$BC$32*AT550,
IF(AV550="Liels",Pieņēmumi!$BC$34*AT550,
0))))</f>
        <v>3.4883720930232558</v>
      </c>
      <c r="AX550" s="9">
        <f>IF(AV550="Mikro",Pieņēmumi!$BC$31*AT550*0.5,0)</f>
        <v>0</v>
      </c>
      <c r="AY550">
        <v>81</v>
      </c>
      <c r="AZ550">
        <v>4</v>
      </c>
      <c r="BA550" s="2">
        <f t="shared" si="412"/>
        <v>20.25</v>
      </c>
      <c r="BB550" s="6">
        <f>ROUNDUP(IF($A550=1,AY550/Pieņēmumi!$BN$39,IF($A550=2,AY550/Pieņēmumi!$BN$40,IF($A550=3,AY550/Pieņēmumi!$BN$41,AY550/Pieņēmumi!$BN$42))),$BB$10)</f>
        <v>4</v>
      </c>
      <c r="BC550" s="6">
        <f t="shared" si="402"/>
        <v>20.25</v>
      </c>
      <c r="BD550" s="6" t="str">
        <f>IF(AND(BC550&gt;=0,BC550&lt;Pieņēmumi!$BN$46),0,
IF(AND(BC550&gt;= Pieņēmumi!$BN$46,BC550&lt;Pieņēmumi!$BN$47), "Mikro",
IF(AND(BC550&gt;=Pieņēmumi!$BN$47,BC550&lt;Pieņēmumi!$BN$48), "Mazs",
IF(AND(BC550&gt;=Pieņēmumi!$BN$48,BC550&lt;Pieņēmumi!$BN$49), "Vidējs","Liels"))))</f>
        <v>Vidējs</v>
      </c>
      <c r="BE550" s="9">
        <f>IF(BD550="Mikro",Pieņēmumi!$BN$31*BB550*0.5,
IF(BD550="Mazs",Pieņēmumi!$BN$31*BB550,
IF(BD550="Vidējs",Pieņēmumi!$BN$32*BB550,
IF(BD550="Liels",Pieņēmumi!$BN$34*BB550,
0))))</f>
        <v>4.909560723514212</v>
      </c>
      <c r="BF550" s="9">
        <f>IF(BD550="Mikro",Pieņēmumi!$BN$31*BB550*0.5,0)</f>
        <v>0</v>
      </c>
      <c r="BG550">
        <v>49</v>
      </c>
      <c r="BH550">
        <v>2</v>
      </c>
      <c r="BI550" s="2">
        <f t="shared" si="413"/>
        <v>24.5</v>
      </c>
      <c r="BJ550" s="6">
        <f>ROUNDUP(IF($A550=1,BG550/Pieņēmumi!$BY$39,IF($A550=2,BG550/Pieņēmumi!$BY$40,IF($A550=3,BG550/Pieņēmumi!$BY$41,BG550/Pieņēmumi!$BY$42))),$BJ$10)</f>
        <v>2</v>
      </c>
      <c r="BK550" s="6">
        <f t="shared" si="403"/>
        <v>24.5</v>
      </c>
      <c r="BL550" s="6" t="str">
        <f>IF(AND(BK550&gt;=0,BK550&lt;Pieņēmumi!$BY$46),0,
IF(AND(BK550&gt;= Pieņēmumi!$BY$46,BK550&lt;Pieņēmumi!$BY$47), "Mikro",
IF(AND(BK550&gt;=Pieņēmumi!$BY$47,BK550&lt;Pieņēmumi!$BY$48), "Mazs",
IF(AND(BK550&gt;=Pieņēmumi!$BY$48,BK550&lt;Pieņēmumi!$BY$49), "Vidējs","Liels"))))</f>
        <v>Liels</v>
      </c>
      <c r="BM550" s="9">
        <f>IF(BL550="Mikro",Pieņēmumi!$BY$31*BJ550*0.5,
IF(BL550="Mazs",Pieņēmumi!$BY$31*BJ550,
IF(BL550="Vidējs",Pieņēmumi!$BY$32*BJ550,
IF(BL550="Liels",Pieņēmumi!$BY$34*BJ550,
0))))</f>
        <v>3.3189033189033186</v>
      </c>
      <c r="BN550" s="9">
        <f>IF(BL550="Mikro",Pieņēmumi!$BY$31*BJ550*0.5,0)</f>
        <v>0</v>
      </c>
      <c r="BO550">
        <v>56</v>
      </c>
      <c r="BP550">
        <v>3</v>
      </c>
      <c r="BQ550" s="2">
        <f t="shared" si="414"/>
        <v>18.666666666666668</v>
      </c>
      <c r="BR550" s="6">
        <f>ROUNDUP(IF($A550=1,BO550/Pieņēmumi!$CJ$39,IF($A550=2,BO550/Pieņēmumi!$CJ$40,IF($A550=3,BO550/Pieņēmumi!$CJ$41,BO550/Pieņēmumi!$CJ$42))),$BR$10)</f>
        <v>3</v>
      </c>
      <c r="BS550" s="6">
        <f t="shared" si="404"/>
        <v>18.666666666666668</v>
      </c>
      <c r="BT550" s="6" t="str">
        <f>IF(AND(BS550&gt;=0,BS550&lt;Pieņēmumi!$CJ$46),0,
IF(AND(BS550&gt;= Pieņēmumi!$CJ$46,BS550&lt;Pieņēmumi!$CJ$47), "Mikro",
IF(AND(BS550&gt;=Pieņēmumi!$CJ$47,BS550&lt;Pieņēmumi!$CJ$48), "Mazs",
IF(AND(BS550&gt;=Pieņēmumi!$CJ$48,BS550&lt;Pieņēmumi!$CJ$49), "Vidējs","Liels"))))</f>
        <v>Vidējs</v>
      </c>
      <c r="BU550" s="9">
        <f>IF(BT550="Mikro",Pieņēmumi!$CJ$31*BR550*0.5,
IF(BT550="Mazs",Pieņēmumi!$CJ$31*BR550,
IF(BT550="Vidējs",Pieņēmumi!$CJ$32*BR550,
IF(BT550="Liels",Pieņēmumi!$CJ$34*BR550,
0))))</f>
        <v>3.8759689922480618</v>
      </c>
      <c r="BV550" s="9">
        <f>IF(BT550="Mikro",Pieņēmumi!$CJ$31*BR550*0.5,0)</f>
        <v>0</v>
      </c>
      <c r="BW550">
        <v>27</v>
      </c>
      <c r="BX550">
        <v>1</v>
      </c>
      <c r="BY550" s="2">
        <f>BW550/BX550</f>
        <v>27</v>
      </c>
      <c r="BZ550" s="6">
        <f>ROUNDUP(IF($A550=1,BW550/Pieņēmumi!$CU$42,IF($A550=2,BW550/Pieņēmumi!$CU$43,IF($A550=3,BW550/Pieņēmumi!$CU$44,BW550/Pieņēmumi!$CU$45))),$CH$10)</f>
        <v>2</v>
      </c>
      <c r="CA550" s="6">
        <f t="shared" si="405"/>
        <v>13.5</v>
      </c>
      <c r="CB550" s="6" t="str">
        <f>IF(AND(CA550&gt;=0,CA550&lt;Pieņēmumi!$CU$49),0,
IF(AND(CA550&gt;=Pieņēmumi!$CU$49,CA550&lt;Pieņēmumi!$CU$50),"Mazs",
IF(AND(CA550&gt;=Pieņēmumi!$CU$50,CA550&lt;Pieņēmumi!$CU$51),"Vidējs","Liels")))</f>
        <v>Vidējs</v>
      </c>
      <c r="CC550" s="9">
        <f>IF(CB550="Mazs",Pieņēmumi!$CU$34*BZ550,IF(CB550="Vidējs",Pieņēmumi!$CU$35*BZ550,IF(CB550="Liels",Pieņēmumi!$CU$37*BZ550,0)))</f>
        <v>2.7777777777777781</v>
      </c>
      <c r="CD550" s="9">
        <f>IF(CB550="Mazs",(Pieņēmumi!$CU$35-Pieņēmumi!$CU$34)*BZ550,0)</f>
        <v>0</v>
      </c>
      <c r="CE550">
        <v>39</v>
      </c>
      <c r="CF550">
        <v>2</v>
      </c>
      <c r="CG550" s="2">
        <f>CE550/CF550</f>
        <v>19.5</v>
      </c>
      <c r="CH550" s="6">
        <f>ROUNDUP(IF($A550=1,CE550/Pieņēmumi!$DE$42,IF($A550=2,CE550/Pieņēmumi!$DE$43,IF($A550=3,CE550/Pieņēmumi!$DE$44,CE550/Pieņēmumi!$DE$45))),$CH$10)</f>
        <v>2</v>
      </c>
      <c r="CI550" s="6">
        <f t="shared" si="406"/>
        <v>19.5</v>
      </c>
      <c r="CJ550" s="6" t="str">
        <f>IF(AND(CI550&gt;=0,CI550&lt;Pieņēmumi!$DE$49),0,
IF(AND(CI550&gt;=Pieņēmumi!$DE$49,CI550&lt;Pieņēmumi!$DE$50),"Mazs",
IF(AND(CI550&gt;=Pieņēmumi!$DE$50,CI550&lt;Pieņēmumi!$DE$51),"Vidējs","Liels")))</f>
        <v>Vidējs</v>
      </c>
      <c r="CK550" s="9">
        <f>IF(CJ550="Mazs",Pieņēmumi!$DE$34*CH550,IF(CJ550="Vidējs",Pieņēmumi!$DE$35*CH550,IF(CJ550="Liels",Pieņēmumi!$DE$37*CH550,0)))</f>
        <v>2.7777777777777781</v>
      </c>
      <c r="CL550" s="9">
        <f>IF(CJ550="Mazs",(Pieņēmumi!$DE$35-Pieņēmumi!$DE$34)*CH550,0)</f>
        <v>0</v>
      </c>
      <c r="CM550">
        <v>22</v>
      </c>
      <c r="CN550">
        <v>1</v>
      </c>
      <c r="CO550" s="2">
        <f>CM550/CN550</f>
        <v>22</v>
      </c>
      <c r="CP550" s="6">
        <f>ROUNDUP(IF($A550=1,CM550/Pieņēmumi!$DO$42,IF($A550=2,CM550/Pieņēmumi!$DO$43,IF($A550=3,CM550/Pieņēmumi!$DO$44,CM550/Pieņēmumi!$DO$45))),$CP$10)</f>
        <v>1</v>
      </c>
      <c r="CQ550" s="6">
        <f t="shared" si="407"/>
        <v>22</v>
      </c>
      <c r="CR550" s="6" t="str">
        <f>IF(AND(CQ550&gt;=0,CQ550&lt;Pieņēmumi!$DO$49),0,
IF(AND(CQ550&gt;=Pieņēmumi!$DO$49,CQ550&lt;Pieņēmumi!$DO$50),"Mazs",
IF(AND(CQ550&gt;=Pieņēmumi!$DO$50,CQ550&lt;Pieņēmumi!$DO$51),"Vidējs","Liels")))</f>
        <v>Liels</v>
      </c>
      <c r="CS550" s="9">
        <f>IF(CR550="Mazs",Pieņēmumi!$DO$34*CP550,IF(CR550="Vidējs",Pieņēmumi!$DO$35*CP550,IF(CR550="Liels",Pieņēmumi!$DO$37*CP550,0)))</f>
        <v>1.7676767676767675</v>
      </c>
      <c r="CT550" s="9">
        <f>IF(CR550="Mazs",(Pieņēmumi!$DO$35-Pieņēmumi!$DO$34)*CP550,0)</f>
        <v>0</v>
      </c>
      <c r="CU550" s="6">
        <f t="shared" si="408"/>
        <v>664</v>
      </c>
      <c r="CV550" s="6">
        <f t="shared" si="409"/>
        <v>30</v>
      </c>
      <c r="CW550" s="2">
        <f t="shared" si="410"/>
        <v>22.133333333333333</v>
      </c>
      <c r="CX550" t="str">
        <f t="shared" si="411"/>
        <v>Lielā</v>
      </c>
    </row>
    <row r="551" spans="1:102" x14ac:dyDescent="0.25">
      <c r="A551" s="5">
        <v>1</v>
      </c>
      <c r="B551" s="23">
        <v>6.3825990284371747E-2</v>
      </c>
      <c r="C551">
        <v>18</v>
      </c>
      <c r="D551">
        <v>0</v>
      </c>
      <c r="E551" s="2">
        <v>0</v>
      </c>
      <c r="F551" s="6">
        <f>ROUNDUP(IF($A551=1,C551/Pieņēmumi!$B$39,IF($A551=2,C551/Pieņēmumi!$B$40,IF($A551=3,C551/Pieņēmumi!$B$41,C551/Pieņēmumi!$B$42))),$F$10)</f>
        <v>1</v>
      </c>
      <c r="G551" s="6">
        <f t="shared" si="396"/>
        <v>18</v>
      </c>
      <c r="H551" s="6" t="str">
        <f>IF(AND(G551&gt;=0,G551&lt;Pieņēmumi!$B$46),0,
IF(AND(G551&gt;= Pieņēmumi!$B$46,G551&lt;Pieņēmumi!$B$47), "Mikro",
IF(AND(G551&gt;=Pieņēmumi!$B$47,G551&lt;Pieņēmumi!$B$48), "Mazs",
IF(AND(G551&gt;=Pieņēmumi!$B$48,G551&lt;Pieņēmumi!$B$49), "Vidējs","Liels"))))</f>
        <v>Vidējs</v>
      </c>
      <c r="I551" s="9">
        <f>IF(H551="Mikro",Pieņēmumi!$B$31*F551*0.5,
IF(H551="Mazs",Pieņēmumi!$B$31*F551,
IF(H551="Vidējs",Pieņēmumi!$B$32*F551,
IF(H551="Liels",Pieņēmumi!$B$34*F551,
0))))</f>
        <v>0.8074935400516795</v>
      </c>
      <c r="J551" s="9">
        <f>IF(H551="Mikro",Pieņēmumi!$B$31*F551*0.5,0)</f>
        <v>0</v>
      </c>
      <c r="K551">
        <v>20</v>
      </c>
      <c r="L551">
        <v>1</v>
      </c>
      <c r="M551" s="2">
        <f t="shared" si="416"/>
        <v>20</v>
      </c>
      <c r="N551" s="6">
        <f>ROUNDUP(IF($A551=1,K551/Pieņēmumi!$L$39,IF($A551=2,K551/Pieņēmumi!$L$40,IF($A551=3,K551/Pieņēmumi!$L$41,K551/Pieņēmumi!$L$42))),$N$10)</f>
        <v>1</v>
      </c>
      <c r="O551" s="6">
        <f t="shared" si="397"/>
        <v>20</v>
      </c>
      <c r="P551" s="6" t="str">
        <f>IF(AND(O551&gt;=0,O551&lt;Pieņēmumi!$L$46),0,
IF(AND(O551&gt;= Pieņēmumi!$L$46,O551&lt;Pieņēmumi!$L$47), "Mikro",
IF(AND(O551&gt;=Pieņēmumi!$L$47,O551&lt;Pieņēmumi!$L$48), "Mazs",
IF(AND(O551&gt;=Pieņēmumi!$L$48,O551&lt;Pieņēmumi!$L$49), "Vidējs","Liels"))))</f>
        <v>Vidējs</v>
      </c>
      <c r="Q551" s="9">
        <f>IF(P551="Mikro",Pieņēmumi!$L$31*N551*0.5,
IF(P551="Mazs",Pieņēmumi!$L$31*N551,
IF(P551="Vidējs",Pieņēmumi!$L$32*N551,
IF(P551="Liels",Pieņēmumi!$L$34*N551,
0))))</f>
        <v>0.83979328165374689</v>
      </c>
      <c r="R551" s="9">
        <f>IF(P551="Mikro",Pieņēmumi!$L$31*N551*0.5,0)</f>
        <v>0</v>
      </c>
      <c r="S551">
        <v>22</v>
      </c>
      <c r="T551">
        <v>0</v>
      </c>
      <c r="U551" s="2">
        <v>0</v>
      </c>
      <c r="V551" s="6">
        <f>ROUNDUP(IF($A551=1,S551/Pieņēmumi!$V$39,IF($A551=2,S551/Pieņēmumi!$V$40,IF($A551=3,S551/Pieņēmumi!$V$41,S551/Pieņēmumi!$V$42))),$V$10)</f>
        <v>2</v>
      </c>
      <c r="W551" s="6">
        <f t="shared" si="398"/>
        <v>11</v>
      </c>
      <c r="X551" s="6" t="str">
        <f>IF(AND(W551&gt;=0,W551&lt;Pieņēmumi!$V$46),0,
IF(AND(W551&gt;= Pieņēmumi!$V$46,W551&lt;Pieņēmumi!$V$47), "Mikro",
IF(AND(W551&gt;=Pieņēmumi!$V$47,W551&lt;Pieņēmumi!$V$48), "Mazs",
IF(AND(W551&gt;=Pieņēmumi!$V$48,W551&lt;Pieņēmumi!$V$49), "Vidējs","Liels"))))</f>
        <v>Mazs</v>
      </c>
      <c r="Y551" s="9">
        <f>IF(X551="Mikro",Pieņēmumi!$V$31*V551*0.5,
IF(X551="Mazs",Pieņēmumi!$V$31*V551,
IF(X551="Vidējs",Pieņēmumi!$V$32*V551,
IF(X551="Liels",Pieņēmumi!$V$34*V551,
0))))</f>
        <v>1.5561780267662622</v>
      </c>
      <c r="Z551" s="9">
        <f>IF(X551="Mikro",Pieņēmumi!$V$31*V551*0.5,0)</f>
        <v>0</v>
      </c>
      <c r="AA551">
        <v>21</v>
      </c>
      <c r="AB551">
        <v>1</v>
      </c>
      <c r="AC551" s="2">
        <f t="shared" si="418"/>
        <v>21</v>
      </c>
      <c r="AD551" s="6">
        <f>ROUNDUP(IF($A551=1,AA551/Pieņēmumi!$AF$39,IF($A551=2,AA551/Pieņēmumi!$AF$40,IF($A551=3,AA551/Pieņēmumi!$AF$41,AA551/Pieņēmumi!$AF$42))),$AD$10)</f>
        <v>2</v>
      </c>
      <c r="AE551" s="6">
        <f t="shared" si="399"/>
        <v>10.5</v>
      </c>
      <c r="AF551" s="6" t="str">
        <f>IF(AND(AE551&gt;=0,AE551&lt;Pieņēmumi!$AF$46),0,
IF(AND(AE551&gt;= Pieņēmumi!$AF$46,AE551&lt;Pieņēmumi!$AF$47), "Mikro",
IF(AND(AE551&gt;=Pieņēmumi!$AF$47,AE551&lt;Pieņēmumi!$AF$48), "Mazs",
IF(AND(AE551&gt;=Pieņēmumi!$AF$48,AE551&lt;Pieņēmumi!$AF$49), "Vidējs","Liels"))))</f>
        <v>Mazs</v>
      </c>
      <c r="AG551" s="9">
        <f>IF(AF551="Mikro",Pieņēmumi!$AF$31*AD551*0.5,
IF(AF551="Mazs",Pieņēmumi!$AF$31*AD551,
IF(AF551="Vidējs",Pieņēmumi!$AF$32*AD551,
IF(AF551="Liels",Pieņēmumi!$AF$34*AD551,
0))))</f>
        <v>1.680672268907563</v>
      </c>
      <c r="AH551" s="9">
        <f>IF(AF551="Mikro",Pieņēmumi!$AF$31*AD551*0.5,0)</f>
        <v>0</v>
      </c>
      <c r="AI551">
        <v>22</v>
      </c>
      <c r="AJ551">
        <v>1</v>
      </c>
      <c r="AK551" s="2">
        <f t="shared" si="419"/>
        <v>22</v>
      </c>
      <c r="AL551" s="6">
        <f>ROUNDUP(IF($A551=1,AI551/Pieņēmumi!$AR$39,IF($A551=2,AI551/Pieņēmumi!$AR$40,IF($A551=3,AI551/Pieņēmumi!$AR$41,AI551/Pieņēmumi!$AR$42))),$AL$10)</f>
        <v>1</v>
      </c>
      <c r="AM551" s="6">
        <f t="shared" si="400"/>
        <v>22</v>
      </c>
      <c r="AN551" s="6" t="str">
        <f>IF(AND(AM551&gt;=0,AM551&lt;Pieņēmumi!$AR$46),0,
IF(AND(AM551&gt;= Pieņēmumi!$AR$46,AM551&lt;Pieņēmumi!$AR$47), "Mikro",
IF(AND(AM551&gt;=Pieņēmumi!$AR$47,AM551&lt;Pieņēmumi!$AR$48), "Mazs",
IF(AND(AM551&gt;=Pieņēmumi!$AR$48,AM551&lt;Pieņēmumi!$AR$49), "Vidējs","Liels"))))</f>
        <v>Liels</v>
      </c>
      <c r="AO551" s="9">
        <f>IF(AN551="Mikro",Pieņēmumi!$AR$31*AL551*0.5,
IF(AN551="Mazs",Pieņēmumi!$AR$31*AL551,
IF(AN551="Vidējs",Pieņēmumi!$AR$32*AL551,
IF(AN551="Liels",Pieņēmumi!$AR$34*AL551,
0))))</f>
        <v>1.3708513708513708</v>
      </c>
      <c r="AP551" s="9">
        <f>IF(AN551="Mikro",Pieņēmumi!$AR$31*AL551*0.5,0)</f>
        <v>0</v>
      </c>
      <c r="AQ551">
        <v>24</v>
      </c>
      <c r="AR551">
        <v>1</v>
      </c>
      <c r="AS551" s="2">
        <f t="shared" si="420"/>
        <v>24</v>
      </c>
      <c r="AT551" s="6">
        <f>ROUNDUP(IF($A551=1,AQ551/Pieņēmumi!$BC$39,IF($A551=2,AQ551/Pieņēmumi!$BC$40,IF($A551=3,AQ551/Pieņēmumi!$BC$41,AQ551/Pieņēmumi!$BC$42))),$AT$10)</f>
        <v>1</v>
      </c>
      <c r="AU551" s="6">
        <f t="shared" si="401"/>
        <v>24</v>
      </c>
      <c r="AV551" s="6" t="str">
        <f>IF(AND(AU551&gt;=0,AU551&lt;Pieņēmumi!$BC$46),0,
IF(AND(AU551&gt;= Pieņēmumi!$BC$46,AU551&lt;Pieņēmumi!$BC$47), "Mikro",
IF(AND(AU551&gt;=Pieņēmumi!$BC$47,AU551&lt;Pieņēmumi!$BC$48), "Mazs",
IF(AND(AU551&gt;=Pieņēmumi!$BC$48,AU551&lt;Pieņēmumi!$BC$49), "Vidējs","Liels"))))</f>
        <v>Liels</v>
      </c>
      <c r="AW551" s="9">
        <f>IF(AV551="Mikro",Pieņēmumi!$BC$31*AT551*0.5,
IF(AV551="Mazs",Pieņēmumi!$BC$31*AT551,
IF(AV551="Vidējs",Pieņēmumi!$BC$32*AT551,
IF(AV551="Liels",Pieņēmumi!$BC$34*AT551,
0))))</f>
        <v>1.5151515151515151</v>
      </c>
      <c r="AX551" s="9">
        <f>IF(AV551="Mikro",Pieņēmumi!$BC$31*AT551*0.5,0)</f>
        <v>0</v>
      </c>
      <c r="AY551">
        <v>30</v>
      </c>
      <c r="AZ551">
        <v>1</v>
      </c>
      <c r="BA551" s="2">
        <f t="shared" si="412"/>
        <v>30</v>
      </c>
      <c r="BB551" s="6">
        <f>ROUNDUP(IF($A551=1,AY551/Pieņēmumi!$BN$39,IF($A551=2,AY551/Pieņēmumi!$BN$40,IF($A551=3,AY551/Pieņēmumi!$BN$41,AY551/Pieņēmumi!$BN$42))),$BB$10)</f>
        <v>2</v>
      </c>
      <c r="BC551" s="6">
        <f t="shared" si="402"/>
        <v>15</v>
      </c>
      <c r="BD551" s="6" t="str">
        <f>IF(AND(BC551&gt;=0,BC551&lt;Pieņēmumi!$BN$46),0,
IF(AND(BC551&gt;= Pieņēmumi!$BN$46,BC551&lt;Pieņēmumi!$BN$47), "Mikro",
IF(AND(BC551&gt;=Pieņēmumi!$BN$47,BC551&lt;Pieņēmumi!$BN$48), "Mazs",
IF(AND(BC551&gt;=Pieņēmumi!$BN$48,BC551&lt;Pieņēmumi!$BN$49), "Vidējs","Liels"))))</f>
        <v>Vidējs</v>
      </c>
      <c r="BE551" s="9">
        <f>IF(BD551="Mikro",Pieņēmumi!$BN$31*BB551*0.5,
IF(BD551="Mazs",Pieņēmumi!$BN$31*BB551,
IF(BD551="Vidējs",Pieņēmumi!$BN$32*BB551,
IF(BD551="Liels",Pieņēmumi!$BN$34*BB551,
0))))</f>
        <v>2.454780361757106</v>
      </c>
      <c r="BF551" s="9">
        <f>IF(BD551="Mikro",Pieņēmumi!$BN$31*BB551*0.5,0)</f>
        <v>0</v>
      </c>
      <c r="BG551">
        <v>41</v>
      </c>
      <c r="BH551">
        <v>2</v>
      </c>
      <c r="BI551" s="2">
        <f t="shared" si="413"/>
        <v>20.5</v>
      </c>
      <c r="BJ551" s="6">
        <f>ROUNDUP(IF($A551=1,BG551/Pieņēmumi!$BY$39,IF($A551=2,BG551/Pieņēmumi!$BY$40,IF($A551=3,BG551/Pieņēmumi!$BY$41,BG551/Pieņēmumi!$BY$42))),$BJ$10)</f>
        <v>2</v>
      </c>
      <c r="BK551" s="6">
        <f t="shared" si="403"/>
        <v>20.5</v>
      </c>
      <c r="BL551" s="6" t="str">
        <f>IF(AND(BK551&gt;=0,BK551&lt;Pieņēmumi!$BY$46),0,
IF(AND(BK551&gt;= Pieņēmumi!$BY$46,BK551&lt;Pieņēmumi!$BY$47), "Mikro",
IF(AND(BK551&gt;=Pieņēmumi!$BY$47,BK551&lt;Pieņēmumi!$BY$48), "Mazs",
IF(AND(BK551&gt;=Pieņēmumi!$BY$48,BK551&lt;Pieņēmumi!$BY$49), "Vidējs","Liels"))))</f>
        <v>Vidējs</v>
      </c>
      <c r="BM551" s="9">
        <f>IF(BL551="Mikro",Pieņēmumi!$BY$31*BJ551*0.5,
IF(BL551="Mazs",Pieņēmumi!$BY$31*BJ551,
IF(BL551="Vidējs",Pieņēmumi!$BY$32*BJ551,
IF(BL551="Liels",Pieņēmumi!$BY$34*BJ551,
0))))</f>
        <v>2.5839793281653747</v>
      </c>
      <c r="BN551" s="9">
        <f>IF(BL551="Mikro",Pieņēmumi!$BY$31*BJ551*0.5,0)</f>
        <v>0</v>
      </c>
      <c r="BO551">
        <v>41</v>
      </c>
      <c r="BP551">
        <v>2</v>
      </c>
      <c r="BQ551" s="2">
        <f t="shared" si="414"/>
        <v>20.5</v>
      </c>
      <c r="BR551" s="6">
        <f>ROUNDUP(IF($A551=1,BO551/Pieņēmumi!$CJ$39,IF($A551=2,BO551/Pieņēmumi!$CJ$40,IF($A551=3,BO551/Pieņēmumi!$CJ$41,BO551/Pieņēmumi!$CJ$42))),$BR$10)</f>
        <v>2</v>
      </c>
      <c r="BS551" s="6">
        <f t="shared" si="404"/>
        <v>20.5</v>
      </c>
      <c r="BT551" s="6" t="str">
        <f>IF(AND(BS551&gt;=0,BS551&lt;Pieņēmumi!$CJ$46),0,
IF(AND(BS551&gt;= Pieņēmumi!$CJ$46,BS551&lt;Pieņēmumi!$CJ$47), "Mikro",
IF(AND(BS551&gt;=Pieņēmumi!$CJ$47,BS551&lt;Pieņēmumi!$CJ$48), "Mazs",
IF(AND(BS551&gt;=Pieņēmumi!$CJ$48,BS551&lt;Pieņēmumi!$CJ$49), "Vidējs","Liels"))))</f>
        <v>Vidējs</v>
      </c>
      <c r="BU551" s="9">
        <f>IF(BT551="Mikro",Pieņēmumi!$CJ$31*BR551*0.5,
IF(BT551="Mazs",Pieņēmumi!$CJ$31*BR551,
IF(BT551="Vidējs",Pieņēmumi!$CJ$32*BR551,
IF(BT551="Liels",Pieņēmumi!$CJ$34*BR551,
0))))</f>
        <v>2.5839793281653747</v>
      </c>
      <c r="BV551" s="9">
        <f>IF(BT551="Mikro",Pieņēmumi!$CJ$31*BR551*0.5,0)</f>
        <v>0</v>
      </c>
      <c r="BW551">
        <v>0</v>
      </c>
      <c r="BX551">
        <v>0</v>
      </c>
      <c r="BY551" s="2">
        <v>0</v>
      </c>
      <c r="BZ551" s="6">
        <f>ROUNDUP(IF($A551=1,BW551/Pieņēmumi!$CU$42,IF($A551=2,BW551/Pieņēmumi!$CU$43,IF($A551=3,BW551/Pieņēmumi!$CU$44,BW551/Pieņēmumi!$CU$45))),$CH$10)</f>
        <v>0</v>
      </c>
      <c r="CA551" s="6">
        <f t="shared" si="405"/>
        <v>0</v>
      </c>
      <c r="CB551" s="6">
        <f>IF(AND(CA551&gt;=0,CA551&lt;Pieņēmumi!$CU$49),0,
IF(AND(CA551&gt;=Pieņēmumi!$CU$49,CA551&lt;Pieņēmumi!$CU$50),"Mazs",
IF(AND(CA551&gt;=Pieņēmumi!$CU$50,CA551&lt;Pieņēmumi!$CU$51),"Vidējs","Liels")))</f>
        <v>0</v>
      </c>
      <c r="CC551" s="9">
        <f>IF(CB551="Mazs",Pieņēmumi!$CU$34*BZ551,IF(CB551="Vidējs",Pieņēmumi!$CU$35*BZ551,IF(CB551="Liels",Pieņēmumi!$CU$37*BZ551,0)))</f>
        <v>0</v>
      </c>
      <c r="CD551" s="9">
        <f>IF(CB551="Mazs",(Pieņēmumi!$CU$35-Pieņēmumi!$CU$34)*BZ551,0)</f>
        <v>0</v>
      </c>
      <c r="CE551">
        <v>0</v>
      </c>
      <c r="CF551">
        <v>0</v>
      </c>
      <c r="CG551" s="2">
        <v>0</v>
      </c>
      <c r="CH551" s="6">
        <f>ROUNDUP(IF($A551=1,CE551/Pieņēmumi!$DE$42,IF($A551=2,CE551/Pieņēmumi!$DE$43,IF($A551=3,CE551/Pieņēmumi!$DE$44,CE551/Pieņēmumi!$DE$45))),$CH$10)</f>
        <v>0</v>
      </c>
      <c r="CI551" s="6">
        <f t="shared" si="406"/>
        <v>0</v>
      </c>
      <c r="CJ551" s="6">
        <f>IF(AND(CI551&gt;=0,CI551&lt;Pieņēmumi!$DE$49),0,
IF(AND(CI551&gt;=Pieņēmumi!$DE$49,CI551&lt;Pieņēmumi!$DE$50),"Mazs",
IF(AND(CI551&gt;=Pieņēmumi!$DE$50,CI551&lt;Pieņēmumi!$DE$51),"Vidējs","Liels")))</f>
        <v>0</v>
      </c>
      <c r="CK551" s="9">
        <f>IF(CJ551="Mazs",Pieņēmumi!$DE$34*CH551,IF(CJ551="Vidējs",Pieņēmumi!$DE$35*CH551,IF(CJ551="Liels",Pieņēmumi!$DE$37*CH551,0)))</f>
        <v>0</v>
      </c>
      <c r="CL551" s="9">
        <f>IF(CJ551="Mazs",(Pieņēmumi!$DE$35-Pieņēmumi!$DE$34)*CH551,0)</f>
        <v>0</v>
      </c>
      <c r="CM551">
        <v>0</v>
      </c>
      <c r="CN551">
        <v>0</v>
      </c>
      <c r="CO551" s="2">
        <v>0</v>
      </c>
      <c r="CP551" s="6">
        <f>ROUNDUP(IF($A551=1,CM551/Pieņēmumi!$DO$42,IF($A551=2,CM551/Pieņēmumi!$DO$43,IF($A551=3,CM551/Pieņēmumi!$DO$44,CM551/Pieņēmumi!$DO$45))),$CP$10)</f>
        <v>0</v>
      </c>
      <c r="CQ551" s="6">
        <f t="shared" si="407"/>
        <v>0</v>
      </c>
      <c r="CR551" s="6">
        <f>IF(AND(CQ551&gt;=0,CQ551&lt;Pieņēmumi!$DO$49),0,
IF(AND(CQ551&gt;=Pieņēmumi!$DO$49,CQ551&lt;Pieņēmumi!$DO$50),"Mazs",
IF(AND(CQ551&gt;=Pieņēmumi!$DO$50,CQ551&lt;Pieņēmumi!$DO$51),"Vidējs","Liels")))</f>
        <v>0</v>
      </c>
      <c r="CS551" s="9">
        <f>IF(CR551="Mazs",Pieņēmumi!$DO$34*CP551,IF(CR551="Vidējs",Pieņēmumi!$DO$35*CP551,IF(CR551="Liels",Pieņēmumi!$DO$37*CP551,0)))</f>
        <v>0</v>
      </c>
      <c r="CT551" s="9">
        <f>IF(CR551="Mazs",(Pieņēmumi!$DO$35-Pieņēmumi!$DO$34)*CP551,0)</f>
        <v>0</v>
      </c>
      <c r="CU551" s="6">
        <f t="shared" si="408"/>
        <v>239</v>
      </c>
      <c r="CV551" s="6">
        <f t="shared" si="409"/>
        <v>9</v>
      </c>
      <c r="CW551" s="2">
        <f t="shared" si="410"/>
        <v>26.555555555555557</v>
      </c>
      <c r="CX551" t="str">
        <f t="shared" si="411"/>
        <v>Vidējā</v>
      </c>
    </row>
    <row r="552" spans="1:102" x14ac:dyDescent="0.25">
      <c r="A552" s="5">
        <v>1</v>
      </c>
      <c r="B552" s="23">
        <v>6.3151979803710012E-2</v>
      </c>
      <c r="C552">
        <v>95</v>
      </c>
      <c r="D552">
        <v>6</v>
      </c>
      <c r="E552" s="2">
        <f t="shared" ref="E552:E558" si="421">C552/D552</f>
        <v>15.833333333333334</v>
      </c>
      <c r="F552" s="6">
        <f>ROUNDUP(IF($A552=1,C552/Pieņēmumi!$B$39,IF($A552=2,C552/Pieņēmumi!$B$40,IF($A552=3,C552/Pieņēmumi!$B$41,C552/Pieņēmumi!$B$42))),$F$10)</f>
        <v>5</v>
      </c>
      <c r="G552" s="6">
        <f t="shared" si="396"/>
        <v>19</v>
      </c>
      <c r="H552" s="6" t="str">
        <f>IF(AND(G552&gt;=0,G552&lt;Pieņēmumi!$B$46),0,
IF(AND(G552&gt;= Pieņēmumi!$B$46,G552&lt;Pieņēmumi!$B$47), "Mikro",
IF(AND(G552&gt;=Pieņēmumi!$B$47,G552&lt;Pieņēmumi!$B$48), "Mazs",
IF(AND(G552&gt;=Pieņēmumi!$B$48,G552&lt;Pieņēmumi!$B$49), "Vidējs","Liels"))))</f>
        <v>Vidējs</v>
      </c>
      <c r="I552" s="9">
        <f>IF(H552="Mikro",Pieņēmumi!$B$31*F552*0.5,
IF(H552="Mazs",Pieņēmumi!$B$31*F552,
IF(H552="Vidējs",Pieņēmumi!$B$32*F552,
IF(H552="Liels",Pieņēmumi!$B$34*F552,
0))))</f>
        <v>4.0374677002583974</v>
      </c>
      <c r="J552" s="9">
        <f>IF(H552="Mikro",Pieņēmumi!$B$31*F552*0.5,0)</f>
        <v>0</v>
      </c>
      <c r="K552">
        <v>81</v>
      </c>
      <c r="L552">
        <v>6</v>
      </c>
      <c r="M552" s="2">
        <f t="shared" si="416"/>
        <v>13.5</v>
      </c>
      <c r="N552" s="6">
        <f>ROUNDUP(IF($A552=1,K552/Pieņēmumi!$L$39,IF($A552=2,K552/Pieņēmumi!$L$40,IF($A552=3,K552/Pieņēmumi!$L$41,K552/Pieņēmumi!$L$42))),$N$10)</f>
        <v>5</v>
      </c>
      <c r="O552" s="6">
        <f t="shared" si="397"/>
        <v>16.2</v>
      </c>
      <c r="P552" s="6" t="str">
        <f>IF(AND(O552&gt;=0,O552&lt;Pieņēmumi!$L$46),0,
IF(AND(O552&gt;= Pieņēmumi!$L$46,O552&lt;Pieņēmumi!$L$47), "Mikro",
IF(AND(O552&gt;=Pieņēmumi!$L$47,O552&lt;Pieņēmumi!$L$48), "Mazs",
IF(AND(O552&gt;=Pieņēmumi!$L$48,O552&lt;Pieņēmumi!$L$49), "Vidējs","Liels"))))</f>
        <v>Vidējs</v>
      </c>
      <c r="Q552" s="9">
        <f>IF(P552="Mikro",Pieņēmumi!$L$31*N552*0.5,
IF(P552="Mazs",Pieņēmumi!$L$31*N552,
IF(P552="Vidējs",Pieņēmumi!$L$32*N552,
IF(P552="Liels",Pieņēmumi!$L$34*N552,
0))))</f>
        <v>4.1989664082687348</v>
      </c>
      <c r="R552" s="9">
        <f>IF(P552="Mikro",Pieņēmumi!$L$31*N552*0.5,0)</f>
        <v>0</v>
      </c>
      <c r="S552">
        <v>70</v>
      </c>
      <c r="T552">
        <v>6</v>
      </c>
      <c r="U552" s="2">
        <f>S552/T552</f>
        <v>11.666666666666666</v>
      </c>
      <c r="V552" s="6">
        <f>ROUNDUP(IF($A552=1,S552/Pieņēmumi!$V$39,IF($A552=2,S552/Pieņēmumi!$V$40,IF($A552=3,S552/Pieņēmumi!$V$41,S552/Pieņēmumi!$V$42))),$V$10)</f>
        <v>4</v>
      </c>
      <c r="W552" s="6">
        <f t="shared" si="398"/>
        <v>17.5</v>
      </c>
      <c r="X552" s="6" t="str">
        <f>IF(AND(W552&gt;=0,W552&lt;Pieņēmumi!$V$46),0,
IF(AND(W552&gt;= Pieņēmumi!$V$46,W552&lt;Pieņēmumi!$V$47), "Mikro",
IF(AND(W552&gt;=Pieņēmumi!$V$47,W552&lt;Pieņēmumi!$V$48), "Mazs",
IF(AND(W552&gt;=Pieņēmumi!$V$48,W552&lt;Pieņēmumi!$V$49), "Vidējs","Liels"))))</f>
        <v>Vidējs</v>
      </c>
      <c r="Y552" s="9">
        <f>IF(X552="Mikro",Pieņēmumi!$V$31*V552*0.5,
IF(X552="Mazs",Pieņēmumi!$V$31*V552,
IF(X552="Vidējs",Pieņēmumi!$V$32*V552,
IF(X552="Liels",Pieņēmumi!$V$34*V552,
0))))</f>
        <v>3.4883720930232562</v>
      </c>
      <c r="Z552" s="9">
        <f>IF(X552="Mikro",Pieņēmumi!$V$31*V552*0.5,0)</f>
        <v>0</v>
      </c>
      <c r="AA552">
        <v>85</v>
      </c>
      <c r="AB552">
        <v>7</v>
      </c>
      <c r="AC552" s="2">
        <f t="shared" si="418"/>
        <v>12.142857142857142</v>
      </c>
      <c r="AD552" s="6">
        <f>ROUNDUP(IF($A552=1,AA552/Pieņēmumi!$AF$39,IF($A552=2,AA552/Pieņēmumi!$AF$40,IF($A552=3,AA552/Pieņēmumi!$AF$41,AA552/Pieņēmumi!$AF$42))),$AD$10)</f>
        <v>5</v>
      </c>
      <c r="AE552" s="6">
        <f t="shared" si="399"/>
        <v>17</v>
      </c>
      <c r="AF552" s="6" t="str">
        <f>IF(AND(AE552&gt;=0,AE552&lt;Pieņēmumi!$AF$46),0,
IF(AND(AE552&gt;= Pieņēmumi!$AF$46,AE552&lt;Pieņēmumi!$AF$47), "Mikro",
IF(AND(AE552&gt;=Pieņēmumi!$AF$47,AE552&lt;Pieņēmumi!$AF$48), "Mazs",
IF(AND(AE552&gt;=Pieņēmumi!$AF$48,AE552&lt;Pieņēmumi!$AF$49), "Vidējs","Liels"))))</f>
        <v>Vidējs</v>
      </c>
      <c r="AG552" s="9">
        <f>IF(AF552="Mikro",Pieņēmumi!$AF$31*AD552*0.5,
IF(AF552="Mazs",Pieņēmumi!$AF$31*AD552,
IF(AF552="Vidējs",Pieņēmumi!$AF$32*AD552,
IF(AF552="Liels",Pieņēmumi!$AF$34*AD552,
0))))</f>
        <v>5.1679586563307502</v>
      </c>
      <c r="AH552" s="9">
        <f>IF(AF552="Mikro",Pieņēmumi!$AF$31*AD552*0.5,0)</f>
        <v>0</v>
      </c>
      <c r="AI552">
        <v>83</v>
      </c>
      <c r="AJ552">
        <v>6</v>
      </c>
      <c r="AK552" s="2">
        <f t="shared" si="419"/>
        <v>13.833333333333334</v>
      </c>
      <c r="AL552" s="6">
        <f>ROUNDUP(IF($A552=1,AI552/Pieņēmumi!$AR$39,IF($A552=2,AI552/Pieņēmumi!$AR$40,IF($A552=3,AI552/Pieņēmumi!$AR$41,AI552/Pieņēmumi!$AR$42))),$AL$10)</f>
        <v>4</v>
      </c>
      <c r="AM552" s="6">
        <f t="shared" si="400"/>
        <v>20.75</v>
      </c>
      <c r="AN552" s="6" t="str">
        <f>IF(AND(AM552&gt;=0,AM552&lt;Pieņēmumi!$AR$46),0,
IF(AND(AM552&gt;= Pieņēmumi!$AR$46,AM552&lt;Pieņēmumi!$AR$47), "Mikro",
IF(AND(AM552&gt;=Pieņēmumi!$AR$47,AM552&lt;Pieņēmumi!$AR$48), "Mazs",
IF(AND(AM552&gt;=Pieņēmumi!$AR$48,AM552&lt;Pieņēmumi!$AR$49), "Vidējs","Liels"))))</f>
        <v>Vidējs</v>
      </c>
      <c r="AO552" s="9">
        <f>IF(AN552="Mikro",Pieņēmumi!$AR$31*AL552*0.5,
IF(AN552="Mazs",Pieņēmumi!$AR$31*AL552,
IF(AN552="Vidējs",Pieņēmumi!$AR$32*AL552,
IF(AN552="Liels",Pieņēmumi!$AR$34*AL552,
0))))</f>
        <v>4.3927648578811374</v>
      </c>
      <c r="AP552" s="9">
        <f>IF(AN552="Mikro",Pieņēmumi!$AR$31*AL552*0.5,0)</f>
        <v>0</v>
      </c>
      <c r="AQ552">
        <v>73</v>
      </c>
      <c r="AR552">
        <v>6</v>
      </c>
      <c r="AS552" s="2">
        <f t="shared" si="420"/>
        <v>12.166666666666666</v>
      </c>
      <c r="AT552" s="6">
        <f>ROUNDUP(IF($A552=1,AQ552/Pieņēmumi!$BC$39,IF($A552=2,AQ552/Pieņēmumi!$BC$40,IF($A552=3,AQ552/Pieņēmumi!$BC$41,AQ552/Pieņēmumi!$BC$42))),$AT$10)</f>
        <v>3</v>
      </c>
      <c r="AU552" s="6">
        <f t="shared" si="401"/>
        <v>24.333333333333332</v>
      </c>
      <c r="AV552" s="6" t="str">
        <f>IF(AND(AU552&gt;=0,AU552&lt;Pieņēmumi!$BC$46),0,
IF(AND(AU552&gt;= Pieņēmumi!$BC$46,AU552&lt;Pieņēmumi!$BC$47), "Mikro",
IF(AND(AU552&gt;=Pieņēmumi!$BC$47,AU552&lt;Pieņēmumi!$BC$48), "Mazs",
IF(AND(AU552&gt;=Pieņēmumi!$BC$48,AU552&lt;Pieņēmumi!$BC$49), "Vidējs","Liels"))))</f>
        <v>Liels</v>
      </c>
      <c r="AW552" s="9">
        <f>IF(AV552="Mikro",Pieņēmumi!$BC$31*AT552*0.5,
IF(AV552="Mazs",Pieņēmumi!$BC$31*AT552,
IF(AV552="Vidējs",Pieņēmumi!$BC$32*AT552,
IF(AV552="Liels",Pieņēmumi!$BC$34*AT552,
0))))</f>
        <v>4.545454545454545</v>
      </c>
      <c r="AX552" s="9">
        <f>IF(AV552="Mikro",Pieņēmumi!$BC$31*AT552*0.5,0)</f>
        <v>0</v>
      </c>
      <c r="AY552">
        <v>80</v>
      </c>
      <c r="AZ552">
        <v>8</v>
      </c>
      <c r="BA552" s="2">
        <f t="shared" si="412"/>
        <v>10</v>
      </c>
      <c r="BB552" s="6">
        <f>ROUNDUP(IF($A552=1,AY552/Pieņēmumi!$BN$39,IF($A552=2,AY552/Pieņēmumi!$BN$40,IF($A552=3,AY552/Pieņēmumi!$BN$41,AY552/Pieņēmumi!$BN$42))),$BB$10)</f>
        <v>4</v>
      </c>
      <c r="BC552" s="6">
        <f t="shared" si="402"/>
        <v>20</v>
      </c>
      <c r="BD552" s="6" t="str">
        <f>IF(AND(BC552&gt;=0,BC552&lt;Pieņēmumi!$BN$46),0,
IF(AND(BC552&gt;= Pieņēmumi!$BN$46,BC552&lt;Pieņēmumi!$BN$47), "Mikro",
IF(AND(BC552&gt;=Pieņēmumi!$BN$47,BC552&lt;Pieņēmumi!$BN$48), "Mazs",
IF(AND(BC552&gt;=Pieņēmumi!$BN$48,BC552&lt;Pieņēmumi!$BN$49), "Vidējs","Liels"))))</f>
        <v>Vidējs</v>
      </c>
      <c r="BE552" s="9">
        <f>IF(BD552="Mikro",Pieņēmumi!$BN$31*BB552*0.5,
IF(BD552="Mazs",Pieņēmumi!$BN$31*BB552,
IF(BD552="Vidējs",Pieņēmumi!$BN$32*BB552,
IF(BD552="Liels",Pieņēmumi!$BN$34*BB552,
0))))</f>
        <v>4.909560723514212</v>
      </c>
      <c r="BF552" s="9">
        <f>IF(BD552="Mikro",Pieņēmumi!$BN$31*BB552*0.5,0)</f>
        <v>0</v>
      </c>
      <c r="BG552">
        <v>87</v>
      </c>
      <c r="BH552">
        <v>5</v>
      </c>
      <c r="BI552" s="2">
        <f t="shared" si="413"/>
        <v>17.399999999999999</v>
      </c>
      <c r="BJ552" s="6">
        <f>ROUNDUP(IF($A552=1,BG552/Pieņēmumi!$BY$39,IF($A552=2,BG552/Pieņēmumi!$BY$40,IF($A552=3,BG552/Pieņēmumi!$BY$41,BG552/Pieņēmumi!$BY$42))),$BJ$10)</f>
        <v>4</v>
      </c>
      <c r="BK552" s="6">
        <f t="shared" si="403"/>
        <v>21.75</v>
      </c>
      <c r="BL552" s="6" t="str">
        <f>IF(AND(BK552&gt;=0,BK552&lt;Pieņēmumi!$BY$46),0,
IF(AND(BK552&gt;= Pieņēmumi!$BY$46,BK552&lt;Pieņēmumi!$BY$47), "Mikro",
IF(AND(BK552&gt;=Pieņēmumi!$BY$47,BK552&lt;Pieņēmumi!$BY$48), "Mazs",
IF(AND(BK552&gt;=Pieņēmumi!$BY$48,BK552&lt;Pieņēmumi!$BY$49), "Vidējs","Liels"))))</f>
        <v>Liels</v>
      </c>
      <c r="BM552" s="9">
        <f>IF(BL552="Mikro",Pieņēmumi!$BY$31*BJ552*0.5,
IF(BL552="Mazs",Pieņēmumi!$BY$31*BJ552,
IF(BL552="Vidējs",Pieņēmumi!$BY$32*BJ552,
IF(BL552="Liels",Pieņēmumi!$BY$34*BJ552,
0))))</f>
        <v>6.6378066378066372</v>
      </c>
      <c r="BN552" s="9">
        <f>IF(BL552="Mikro",Pieņēmumi!$BY$31*BJ552*0.5,0)</f>
        <v>0</v>
      </c>
      <c r="BO552">
        <v>95</v>
      </c>
      <c r="BP552">
        <v>8</v>
      </c>
      <c r="BQ552" s="2">
        <f t="shared" si="414"/>
        <v>11.875</v>
      </c>
      <c r="BR552" s="6">
        <f>ROUNDUP(IF($A552=1,BO552/Pieņēmumi!$CJ$39,IF($A552=2,BO552/Pieņēmumi!$CJ$40,IF($A552=3,BO552/Pieņēmumi!$CJ$41,BO552/Pieņēmumi!$CJ$42))),$BR$10)</f>
        <v>4</v>
      </c>
      <c r="BS552" s="6">
        <f t="shared" si="404"/>
        <v>23.75</v>
      </c>
      <c r="BT552" s="6" t="str">
        <f>IF(AND(BS552&gt;=0,BS552&lt;Pieņēmumi!$CJ$46),0,
IF(AND(BS552&gt;= Pieņēmumi!$CJ$46,BS552&lt;Pieņēmumi!$CJ$47), "Mikro",
IF(AND(BS552&gt;=Pieņēmumi!$CJ$47,BS552&lt;Pieņēmumi!$CJ$48), "Mazs",
IF(AND(BS552&gt;=Pieņēmumi!$CJ$48,BS552&lt;Pieņēmumi!$CJ$49), "Vidējs","Liels"))))</f>
        <v>Liels</v>
      </c>
      <c r="BU552" s="9">
        <f>IF(BT552="Mikro",Pieņēmumi!$CJ$31*BR552*0.5,
IF(BT552="Mazs",Pieņēmumi!$CJ$31*BR552,
IF(BT552="Vidējs",Pieņēmumi!$CJ$32*BR552,
IF(BT552="Liels",Pieņēmumi!$CJ$34*BR552,
0))))</f>
        <v>6.7821067821067818</v>
      </c>
      <c r="BV552" s="9">
        <f>IF(BT552="Mikro",Pieņēmumi!$CJ$31*BR552*0.5,0)</f>
        <v>0</v>
      </c>
      <c r="BW552">
        <v>45</v>
      </c>
      <c r="BX552">
        <v>3</v>
      </c>
      <c r="BY552" s="2">
        <f>BW552/BX552</f>
        <v>15</v>
      </c>
      <c r="BZ552" s="6">
        <f>ROUNDUP(IF($A552=1,BW552/Pieņēmumi!$CU$42,IF($A552=2,BW552/Pieņēmumi!$CU$43,IF($A552=3,BW552/Pieņēmumi!$CU$44,BW552/Pieņēmumi!$CU$45))),$CH$10)</f>
        <v>2</v>
      </c>
      <c r="CA552" s="6">
        <f t="shared" si="405"/>
        <v>22.5</v>
      </c>
      <c r="CB552" s="6" t="str">
        <f>IF(AND(CA552&gt;=0,CA552&lt;Pieņēmumi!$CU$49),0,
IF(AND(CA552&gt;=Pieņēmumi!$CU$49,CA552&lt;Pieņēmumi!$CU$50),"Mazs",
IF(AND(CA552&gt;=Pieņēmumi!$CU$50,CA552&lt;Pieņēmumi!$CU$51),"Vidējs","Liels")))</f>
        <v>Liels</v>
      </c>
      <c r="CC552" s="9">
        <f>IF(CB552="Mazs",Pieņēmumi!$CU$34*BZ552,IF(CB552="Vidējs",Pieņēmumi!$CU$35*BZ552,IF(CB552="Liels",Pieņēmumi!$CU$37*BZ552,0)))</f>
        <v>3.535353535353535</v>
      </c>
      <c r="CD552" s="9">
        <f>IF(CB552="Mazs",(Pieņēmumi!$CU$35-Pieņēmumi!$CU$34)*BZ552,0)</f>
        <v>0</v>
      </c>
      <c r="CE552">
        <v>43</v>
      </c>
      <c r="CF552">
        <v>3</v>
      </c>
      <c r="CG552" s="2">
        <f>CE552/CF552</f>
        <v>14.333333333333334</v>
      </c>
      <c r="CH552" s="6">
        <f>ROUNDUP(IF($A552=1,CE552/Pieņēmumi!$DE$42,IF($A552=2,CE552/Pieņēmumi!$DE$43,IF($A552=3,CE552/Pieņēmumi!$DE$44,CE552/Pieņēmumi!$DE$45))),$CH$10)</f>
        <v>2</v>
      </c>
      <c r="CI552" s="6">
        <f t="shared" si="406"/>
        <v>21.5</v>
      </c>
      <c r="CJ552" s="6" t="str">
        <f>IF(AND(CI552&gt;=0,CI552&lt;Pieņēmumi!$DE$49),0,
IF(AND(CI552&gt;=Pieņēmumi!$DE$49,CI552&lt;Pieņēmumi!$DE$50),"Mazs",
IF(AND(CI552&gt;=Pieņēmumi!$DE$50,CI552&lt;Pieņēmumi!$DE$51),"Vidējs","Liels")))</f>
        <v>Liels</v>
      </c>
      <c r="CK552" s="9">
        <f>IF(CJ552="Mazs",Pieņēmumi!$DE$34*CH552,IF(CJ552="Vidējs",Pieņēmumi!$DE$35*CH552,IF(CJ552="Liels",Pieņēmumi!$DE$37*CH552,0)))</f>
        <v>3.535353535353535</v>
      </c>
      <c r="CL552" s="9">
        <f>IF(CJ552="Mazs",(Pieņēmumi!$DE$35-Pieņēmumi!$DE$34)*CH552,0)</f>
        <v>0</v>
      </c>
      <c r="CM552">
        <v>34</v>
      </c>
      <c r="CN552">
        <v>3</v>
      </c>
      <c r="CO552" s="2">
        <f>CM552/CN552</f>
        <v>11.333333333333334</v>
      </c>
      <c r="CP552" s="6">
        <f>ROUNDUP(IF($A552=1,CM552/Pieņēmumi!$DO$42,IF($A552=2,CM552/Pieņēmumi!$DO$43,IF($A552=3,CM552/Pieņēmumi!$DO$44,CM552/Pieņēmumi!$DO$45))),$CP$10)</f>
        <v>2</v>
      </c>
      <c r="CQ552" s="6">
        <f t="shared" si="407"/>
        <v>17</v>
      </c>
      <c r="CR552" s="6" t="str">
        <f>IF(AND(CQ552&gt;=0,CQ552&lt;Pieņēmumi!$DO$49),0,
IF(AND(CQ552&gt;=Pieņēmumi!$DO$49,CQ552&lt;Pieņēmumi!$DO$50),"Mazs",
IF(AND(CQ552&gt;=Pieņēmumi!$DO$50,CQ552&lt;Pieņēmumi!$DO$51),"Vidējs","Liels")))</f>
        <v>Vidējs</v>
      </c>
      <c r="CS552" s="9">
        <f>IF(CR552="Mazs",Pieņēmumi!$DO$34*CP552,IF(CR552="Vidējs",Pieņēmumi!$DO$35*CP552,IF(CR552="Liels",Pieņēmumi!$DO$37*CP552,0)))</f>
        <v>2.7777777777777781</v>
      </c>
      <c r="CT552" s="9">
        <f>IF(CR552="Mazs",(Pieņēmumi!$DO$35-Pieņēmumi!$DO$34)*CP552,0)</f>
        <v>0</v>
      </c>
      <c r="CU552" s="6">
        <f t="shared" si="408"/>
        <v>871</v>
      </c>
      <c r="CV552" s="6">
        <f t="shared" si="409"/>
        <v>67</v>
      </c>
      <c r="CW552" s="2">
        <f t="shared" si="410"/>
        <v>13</v>
      </c>
      <c r="CX552" t="str">
        <f t="shared" si="411"/>
        <v>Lielā</v>
      </c>
    </row>
    <row r="553" spans="1:102" x14ac:dyDescent="0.25">
      <c r="A553" s="5">
        <v>3</v>
      </c>
      <c r="B553" s="23">
        <v>5.9864130801708049E-2</v>
      </c>
      <c r="C553">
        <v>8</v>
      </c>
      <c r="D553">
        <v>1</v>
      </c>
      <c r="E553" s="2">
        <f t="shared" si="421"/>
        <v>8</v>
      </c>
      <c r="F553" s="6">
        <f>ROUNDUP(IF($A553=1,C553/Pieņēmumi!$B$39,IF($A553=2,C553/Pieņēmumi!$B$40,IF($A553=3,C553/Pieņēmumi!$B$41,C553/Pieņēmumi!$B$42))),$F$10)</f>
        <v>1</v>
      </c>
      <c r="G553" s="6">
        <f t="shared" si="396"/>
        <v>8</v>
      </c>
      <c r="H553" s="6" t="str">
        <f>IF(AND(G553&gt;=0,G553&lt;Pieņēmumi!$B$46),0,
IF(AND(G553&gt;= Pieņēmumi!$B$46,G553&lt;Pieņēmumi!$B$47), "Mikro",
IF(AND(G553&gt;=Pieņēmumi!$B$47,G553&lt;Pieņēmumi!$B$48), "Mazs",
IF(AND(G553&gt;=Pieņēmumi!$B$48,G553&lt;Pieņēmumi!$B$49), "Vidējs","Liels"))))</f>
        <v>Mazs</v>
      </c>
      <c r="I553" s="9">
        <f>IF(H553="Mikro",Pieņēmumi!$B$31*F553*0.5,
IF(H553="Mazs",Pieņēmumi!$B$31*F553,
IF(H553="Vidējs",Pieņēmumi!$B$32*F553,
IF(H553="Liels",Pieņēmumi!$B$34*F553,
0))))</f>
        <v>0.71584189231248063</v>
      </c>
      <c r="J553" s="9">
        <f>IF(H553="Mikro",Pieņēmumi!$B$31*F553*0.5,0)</f>
        <v>0</v>
      </c>
      <c r="K553">
        <v>3</v>
      </c>
      <c r="L553">
        <v>0</v>
      </c>
      <c r="M553" s="2">
        <v>0</v>
      </c>
      <c r="N553" s="6">
        <f>ROUNDUP(IF($A553=1,K553/Pieņēmumi!$L$39,IF($A553=2,K553/Pieņēmumi!$L$40,IF($A553=3,K553/Pieņēmumi!$L$41,K553/Pieņēmumi!$L$42))),$N$10)</f>
        <v>1</v>
      </c>
      <c r="O553" s="6">
        <f t="shared" si="397"/>
        <v>3</v>
      </c>
      <c r="P553" s="6" t="str">
        <f>IF(AND(O553&gt;=0,O553&lt;Pieņēmumi!$L$46),0,
IF(AND(O553&gt;= Pieņēmumi!$L$46,O553&lt;Pieņēmumi!$L$47), "Mikro",
IF(AND(O553&gt;=Pieņēmumi!$L$47,O553&lt;Pieņēmumi!$L$48), "Mazs",
IF(AND(O553&gt;=Pieņēmumi!$L$48,O553&lt;Pieņēmumi!$L$49), "Vidējs","Liels"))))</f>
        <v>Mikro</v>
      </c>
      <c r="Q553" s="9">
        <f>IF(P553="Mikro",Pieņēmumi!$L$31*N553*0.5,
IF(P553="Mazs",Pieņēmumi!$L$31*N553,
IF(P553="Vidējs",Pieņēmumi!$L$32*N553,
IF(P553="Liels",Pieņēmumi!$L$34*N553,
0))))</f>
        <v>0.3734827264239029</v>
      </c>
      <c r="R553" s="9">
        <f>IF(P553="Mikro",Pieņēmumi!$L$31*N553*0.5,0)</f>
        <v>0.3734827264239029</v>
      </c>
      <c r="S553">
        <v>5</v>
      </c>
      <c r="T553">
        <v>0</v>
      </c>
      <c r="U553" s="2">
        <v>0</v>
      </c>
      <c r="V553" s="6">
        <f>ROUNDUP(IF($A553=1,S553/Pieņēmumi!$V$39,IF($A553=2,S553/Pieņēmumi!$V$40,IF($A553=3,S553/Pieņēmumi!$V$41,S553/Pieņēmumi!$V$42))),$V$10)</f>
        <v>1</v>
      </c>
      <c r="W553" s="6">
        <f t="shared" si="398"/>
        <v>5</v>
      </c>
      <c r="X553" s="6" t="str">
        <f>IF(AND(W553&gt;=0,W553&lt;Pieņēmumi!$V$46),0,
IF(AND(W553&gt;= Pieņēmumi!$V$46,W553&lt;Pieņēmumi!$V$47), "Mikro",
IF(AND(W553&gt;=Pieņēmumi!$V$47,W553&lt;Pieņēmumi!$V$48), "Mazs",
IF(AND(W553&gt;=Pieņēmumi!$V$48,W553&lt;Pieņēmumi!$V$49), "Vidējs","Liels"))))</f>
        <v>Mikro</v>
      </c>
      <c r="Y553" s="9">
        <f>IF(X553="Mikro",Pieņēmumi!$V$31*V553*0.5,
IF(X553="Mazs",Pieņēmumi!$V$31*V553,
IF(X553="Vidējs",Pieņēmumi!$V$32*V553,
IF(X553="Liels",Pieņēmumi!$V$34*V553,
0))))</f>
        <v>0.38904450669156554</v>
      </c>
      <c r="Z553" s="9">
        <f>IF(X553="Mikro",Pieņēmumi!$V$31*V553*0.5,0)</f>
        <v>0.38904450669156554</v>
      </c>
      <c r="AA553">
        <v>3</v>
      </c>
      <c r="AB553">
        <v>0</v>
      </c>
      <c r="AC553" s="2">
        <v>0</v>
      </c>
      <c r="AD553" s="6">
        <f>ROUNDUP(IF($A553=1,AA553/Pieņēmumi!$AF$39,IF($A553=2,AA553/Pieņēmumi!$AF$40,IF($A553=3,AA553/Pieņēmumi!$AF$41,AA553/Pieņēmumi!$AF$42))),$AD$10)</f>
        <v>1</v>
      </c>
      <c r="AE553" s="6">
        <f t="shared" si="399"/>
        <v>3</v>
      </c>
      <c r="AF553" s="6" t="str">
        <f>IF(AND(AE553&gt;=0,AE553&lt;Pieņēmumi!$AF$46),0,
IF(AND(AE553&gt;= Pieņēmumi!$AF$46,AE553&lt;Pieņēmumi!$AF$47), "Mikro",
IF(AND(AE553&gt;=Pieņēmumi!$AF$47,AE553&lt;Pieņēmumi!$AF$48), "Mazs",
IF(AND(AE553&gt;=Pieņēmumi!$AF$48,AE553&lt;Pieņēmumi!$AF$49), "Vidējs","Liels"))))</f>
        <v>Mikro</v>
      </c>
      <c r="AG553" s="9">
        <f>IF(AF553="Mikro",Pieņēmumi!$AF$31*AD553*0.5,
IF(AF553="Mazs",Pieņēmumi!$AF$31*AD553,
IF(AF553="Vidējs",Pieņēmumi!$AF$32*AD553,
IF(AF553="Liels",Pieņēmumi!$AF$34*AD553,
0))))</f>
        <v>0.42016806722689076</v>
      </c>
      <c r="AH553" s="9">
        <f>IF(AF553="Mikro",Pieņēmumi!$AF$31*AD553*0.5,0)</f>
        <v>0.42016806722689076</v>
      </c>
      <c r="AI553">
        <v>3</v>
      </c>
      <c r="AJ553">
        <v>0</v>
      </c>
      <c r="AK553" s="2">
        <v>0</v>
      </c>
      <c r="AL553" s="6">
        <f>ROUNDUP(IF($A553=1,AI553/Pieņēmumi!$AR$39,IF($A553=2,AI553/Pieņēmumi!$AR$40,IF($A553=3,AI553/Pieņēmumi!$AR$41,AI553/Pieņēmumi!$AR$42))),$AL$10)</f>
        <v>1</v>
      </c>
      <c r="AM553" s="6">
        <f t="shared" si="400"/>
        <v>3</v>
      </c>
      <c r="AN553" s="6" t="str">
        <f>IF(AND(AM553&gt;=0,AM553&lt;Pieņēmumi!$AR$46),0,
IF(AND(AM553&gt;= Pieņēmumi!$AR$46,AM553&lt;Pieņēmumi!$AR$47), "Mikro",
IF(AND(AM553&gt;=Pieņēmumi!$AR$47,AM553&lt;Pieņēmumi!$AR$48), "Mazs",
IF(AND(AM553&gt;=Pieņēmumi!$AR$48,AM553&lt;Pieņēmumi!$AR$49), "Vidējs","Liels"))))</f>
        <v>Mikro</v>
      </c>
      <c r="AO553" s="9">
        <f>IF(AN553="Mikro",Pieņēmumi!$AR$31*AL553*0.5,
IF(AN553="Mazs",Pieņēmumi!$AR$31*AL553,
IF(AN553="Vidējs",Pieņēmumi!$AR$32*AL553,
IF(AN553="Liels",Pieņēmumi!$AR$34*AL553,
0))))</f>
        <v>0.45129162776221604</v>
      </c>
      <c r="AP553" s="9">
        <f>IF(AN553="Mikro",Pieņēmumi!$AR$31*AL553*0.5,0)</f>
        <v>0.45129162776221604</v>
      </c>
      <c r="AQ553">
        <v>4</v>
      </c>
      <c r="AR553">
        <v>0</v>
      </c>
      <c r="AS553" s="2">
        <v>0</v>
      </c>
      <c r="AT553" s="6">
        <f>ROUNDUP(IF($A553=1,AQ553/Pieņēmumi!$BC$39,IF($A553=2,AQ553/Pieņēmumi!$BC$40,IF($A553=3,AQ553/Pieņēmumi!$BC$41,AQ553/Pieņēmumi!$BC$42))),$AT$10)</f>
        <v>1</v>
      </c>
      <c r="AU553" s="6">
        <f t="shared" si="401"/>
        <v>4</v>
      </c>
      <c r="AV553" s="6" t="str">
        <f>IF(AND(AU553&gt;=0,AU553&lt;Pieņēmumi!$BC$46),0,
IF(AND(AU553&gt;= Pieņēmumi!$BC$46,AU553&lt;Pieņēmumi!$BC$47), "Mikro",
IF(AND(AU553&gt;=Pieņēmumi!$BC$47,AU553&lt;Pieņēmumi!$BC$48), "Mazs",
IF(AND(AU553&gt;=Pieņēmumi!$BC$48,AU553&lt;Pieņēmumi!$BC$49), "Vidējs","Liels"))))</f>
        <v>Mikro</v>
      </c>
      <c r="AW553" s="9">
        <f>IF(AV553="Mikro",Pieņēmumi!$BC$31*AT553*0.5,
IF(AV553="Mazs",Pieņēmumi!$BC$31*AT553,
IF(AV553="Vidējs",Pieņēmumi!$BC$32*AT553,
IF(AV553="Liels",Pieņēmumi!$BC$34*AT553,
0))))</f>
        <v>0.48241518829754126</v>
      </c>
      <c r="AX553" s="9">
        <f>IF(AV553="Mikro",Pieņēmumi!$BC$31*AT553*0.5,0)</f>
        <v>0.48241518829754126</v>
      </c>
      <c r="AY553">
        <v>8</v>
      </c>
      <c r="AZ553">
        <v>1</v>
      </c>
      <c r="BA553" s="2">
        <f t="shared" si="412"/>
        <v>8</v>
      </c>
      <c r="BB553" s="6">
        <f>ROUNDUP(IF($A553=1,AY553/Pieņēmumi!$BN$39,IF($A553=2,AY553/Pieņēmumi!$BN$40,IF($A553=3,AY553/Pieņēmumi!$BN$41,AY553/Pieņēmumi!$BN$42))),$BB$10)</f>
        <v>1</v>
      </c>
      <c r="BC553" s="6">
        <f t="shared" si="402"/>
        <v>8</v>
      </c>
      <c r="BD553" s="6" t="str">
        <f>IF(AND(BC553&gt;=0,BC553&lt;Pieņēmumi!$BN$46),0,
IF(AND(BC553&gt;= Pieņēmumi!$BN$46,BC553&lt;Pieņēmumi!$BN$47), "Mikro",
IF(AND(BC553&gt;=Pieņēmumi!$BN$47,BC553&lt;Pieņēmumi!$BN$48), "Mazs",
IF(AND(BC553&gt;=Pieņēmumi!$BN$48,BC553&lt;Pieņēmumi!$BN$49), "Vidējs","Liels"))))</f>
        <v>Mazs</v>
      </c>
      <c r="BE553" s="9">
        <f>IF(BD553="Mikro",Pieņēmumi!$BN$31*BB553*0.5,
IF(BD553="Mazs",Pieņēmumi!$BN$31*BB553,
IF(BD553="Vidējs",Pieņēmumi!$BN$32*BB553,
IF(BD553="Liels",Pieņēmumi!$BN$34*BB553,
0))))</f>
        <v>1.0270774976657331</v>
      </c>
      <c r="BF553" s="9">
        <f>IF(BD553="Mikro",Pieņēmumi!$BN$31*BB553*0.5,0)</f>
        <v>0</v>
      </c>
      <c r="BG553">
        <v>9</v>
      </c>
      <c r="BH553">
        <v>1</v>
      </c>
      <c r="BI553" s="2">
        <f t="shared" si="413"/>
        <v>9</v>
      </c>
      <c r="BJ553" s="6">
        <f>ROUNDUP(IF($A553=1,BG553/Pieņēmumi!$BY$39,IF($A553=2,BG553/Pieņēmumi!$BY$40,IF($A553=3,BG553/Pieņēmumi!$BY$41,BG553/Pieņēmumi!$BY$42))),$BJ$10)</f>
        <v>1</v>
      </c>
      <c r="BK553" s="6">
        <f t="shared" si="403"/>
        <v>9</v>
      </c>
      <c r="BL553" s="6" t="str">
        <f>IF(AND(BK553&gt;=0,BK553&lt;Pieņēmumi!$BY$46),0,
IF(AND(BK553&gt;= Pieņēmumi!$BY$46,BK553&lt;Pieņēmumi!$BY$47), "Mikro",
IF(AND(BK553&gt;=Pieņēmumi!$BY$47,BK553&lt;Pieņēmumi!$BY$48), "Mazs",
IF(AND(BK553&gt;=Pieņēmumi!$BY$48,BK553&lt;Pieņēmumi!$BY$49), "Vidējs","Liels"))))</f>
        <v>Mazs</v>
      </c>
      <c r="BM553" s="9">
        <f>IF(BL553="Mikro",Pieņēmumi!$BY$31*BJ553*0.5,
IF(BL553="Mazs",Pieņēmumi!$BY$31*BJ553,
IF(BL553="Vidējs",Pieņēmumi!$BY$32*BJ553,
IF(BL553="Liels",Pieņēmumi!$BY$34*BJ553,
0))))</f>
        <v>1.0893246187363834</v>
      </c>
      <c r="BN553" s="9">
        <f>IF(BL553="Mikro",Pieņēmumi!$BY$31*BJ553*0.5,0)</f>
        <v>0</v>
      </c>
      <c r="BO553">
        <v>7</v>
      </c>
      <c r="BP553">
        <v>1</v>
      </c>
      <c r="BQ553" s="2">
        <f t="shared" si="414"/>
        <v>7</v>
      </c>
      <c r="BR553" s="6">
        <f>ROUNDUP(IF($A553=1,BO553/Pieņēmumi!$CJ$39,IF($A553=2,BO553/Pieņēmumi!$CJ$40,IF($A553=3,BO553/Pieņēmumi!$CJ$41,BO553/Pieņēmumi!$CJ$42))),$BR$10)</f>
        <v>1</v>
      </c>
      <c r="BS553" s="6">
        <f t="shared" si="404"/>
        <v>7</v>
      </c>
      <c r="BT553" s="6" t="str">
        <f>IF(AND(BS553&gt;=0,BS553&lt;Pieņēmumi!$CJ$46),0,
IF(AND(BS553&gt;= Pieņēmumi!$CJ$46,BS553&lt;Pieņēmumi!$CJ$47), "Mikro",
IF(AND(BS553&gt;=Pieņēmumi!$CJ$47,BS553&lt;Pieņēmumi!$CJ$48), "Mazs",
IF(AND(BS553&gt;=Pieņēmumi!$CJ$48,BS553&lt;Pieņēmumi!$CJ$49), "Vidējs","Liels"))))</f>
        <v>Mikro</v>
      </c>
      <c r="BU553" s="9">
        <f>IF(BT553="Mikro",Pieņēmumi!$CJ$31*BR553*0.5,
IF(BT553="Mazs",Pieņēmumi!$CJ$31*BR553,
IF(BT553="Vidējs",Pieņēmumi!$CJ$32*BR553,
IF(BT553="Liels",Pieņēmumi!$CJ$34*BR553,
0))))</f>
        <v>0.54466230936819171</v>
      </c>
      <c r="BV553" s="9">
        <f>IF(BT553="Mikro",Pieņēmumi!$CJ$31*BR553*0.5,0)</f>
        <v>0.54466230936819171</v>
      </c>
      <c r="BW553">
        <v>0</v>
      </c>
      <c r="BX553">
        <v>0</v>
      </c>
      <c r="BY553" s="2">
        <v>0</v>
      </c>
      <c r="BZ553" s="6">
        <f>ROUNDUP(IF($A553=1,BW553/Pieņēmumi!$CU$42,IF($A553=2,BW553/Pieņēmumi!$CU$43,IF($A553=3,BW553/Pieņēmumi!$CU$44,BW553/Pieņēmumi!$CU$45))),$CH$10)</f>
        <v>0</v>
      </c>
      <c r="CA553" s="6">
        <f t="shared" si="405"/>
        <v>0</v>
      </c>
      <c r="CB553" s="6">
        <f>IF(AND(CA553&gt;=0,CA553&lt;Pieņēmumi!$CU$49),0,
IF(AND(CA553&gt;=Pieņēmumi!$CU$49,CA553&lt;Pieņēmumi!$CU$50),"Mazs",
IF(AND(CA553&gt;=Pieņēmumi!$CU$50,CA553&lt;Pieņēmumi!$CU$51),"Vidējs","Liels")))</f>
        <v>0</v>
      </c>
      <c r="CC553" s="9">
        <f>IF(CB553="Mazs",Pieņēmumi!$CU$34*BZ553,IF(CB553="Vidējs",Pieņēmumi!$CU$35*BZ553,IF(CB553="Liels",Pieņēmumi!$CU$37*BZ553,0)))</f>
        <v>0</v>
      </c>
      <c r="CD553" s="9">
        <f>IF(CB553="Mazs",(Pieņēmumi!$CU$35-Pieņēmumi!$CU$34)*BZ553,0)</f>
        <v>0</v>
      </c>
      <c r="CE553">
        <v>0</v>
      </c>
      <c r="CF553">
        <v>0</v>
      </c>
      <c r="CG553" s="2">
        <v>0</v>
      </c>
      <c r="CH553" s="6">
        <f>ROUNDUP(IF($A553=1,CE553/Pieņēmumi!$DE$42,IF($A553=2,CE553/Pieņēmumi!$DE$43,IF($A553=3,CE553/Pieņēmumi!$DE$44,CE553/Pieņēmumi!$DE$45))),$CH$10)</f>
        <v>0</v>
      </c>
      <c r="CI553" s="6">
        <f t="shared" si="406"/>
        <v>0</v>
      </c>
      <c r="CJ553" s="6">
        <f>IF(AND(CI553&gt;=0,CI553&lt;Pieņēmumi!$DE$49),0,
IF(AND(CI553&gt;=Pieņēmumi!$DE$49,CI553&lt;Pieņēmumi!$DE$50),"Mazs",
IF(AND(CI553&gt;=Pieņēmumi!$DE$50,CI553&lt;Pieņēmumi!$DE$51),"Vidējs","Liels")))</f>
        <v>0</v>
      </c>
      <c r="CK553" s="9">
        <f>IF(CJ553="Mazs",Pieņēmumi!$DE$34*CH553,IF(CJ553="Vidējs",Pieņēmumi!$DE$35*CH553,IF(CJ553="Liels",Pieņēmumi!$DE$37*CH553,0)))</f>
        <v>0</v>
      </c>
      <c r="CL553" s="9">
        <f>IF(CJ553="Mazs",(Pieņēmumi!$DE$35-Pieņēmumi!$DE$34)*CH553,0)</f>
        <v>0</v>
      </c>
      <c r="CM553">
        <v>0</v>
      </c>
      <c r="CN553">
        <v>0</v>
      </c>
      <c r="CO553" s="2">
        <v>0</v>
      </c>
      <c r="CP553" s="6">
        <f>ROUNDUP(IF($A553=1,CM553/Pieņēmumi!$DO$42,IF($A553=2,CM553/Pieņēmumi!$DO$43,IF($A553=3,CM553/Pieņēmumi!$DO$44,CM553/Pieņēmumi!$DO$45))),$CP$10)</f>
        <v>0</v>
      </c>
      <c r="CQ553" s="6">
        <f t="shared" si="407"/>
        <v>0</v>
      </c>
      <c r="CR553" s="6">
        <f>IF(AND(CQ553&gt;=0,CQ553&lt;Pieņēmumi!$DO$49),0,
IF(AND(CQ553&gt;=Pieņēmumi!$DO$49,CQ553&lt;Pieņēmumi!$DO$50),"Mazs",
IF(AND(CQ553&gt;=Pieņēmumi!$DO$50,CQ553&lt;Pieņēmumi!$DO$51),"Vidējs","Liels")))</f>
        <v>0</v>
      </c>
      <c r="CS553" s="9">
        <f>IF(CR553="Mazs",Pieņēmumi!$DO$34*CP553,IF(CR553="Vidējs",Pieņēmumi!$DO$35*CP553,IF(CR553="Liels",Pieņēmumi!$DO$37*CP553,0)))</f>
        <v>0</v>
      </c>
      <c r="CT553" s="9">
        <f>IF(CR553="Mazs",(Pieņēmumi!$DO$35-Pieņēmumi!$DO$34)*CP553,0)</f>
        <v>0</v>
      </c>
      <c r="CU553" s="6">
        <f t="shared" si="408"/>
        <v>50</v>
      </c>
      <c r="CV553" s="6">
        <f t="shared" si="409"/>
        <v>4</v>
      </c>
      <c r="CW553" s="2">
        <f t="shared" si="410"/>
        <v>12.5</v>
      </c>
      <c r="CX553" t="str">
        <f t="shared" si="411"/>
        <v>Mazā</v>
      </c>
    </row>
    <row r="554" spans="1:102" x14ac:dyDescent="0.25">
      <c r="A554" s="5">
        <v>3</v>
      </c>
      <c r="B554" s="23">
        <v>5.6234352753975037E-2</v>
      </c>
      <c r="C554">
        <v>40</v>
      </c>
      <c r="D554">
        <v>2</v>
      </c>
      <c r="E554" s="2">
        <f t="shared" si="421"/>
        <v>20</v>
      </c>
      <c r="F554" s="6">
        <f>ROUNDUP(IF($A554=1,C554/Pieņēmumi!$B$39,IF($A554=2,C554/Pieņēmumi!$B$40,IF($A554=3,C554/Pieņēmumi!$B$41,C554/Pieņēmumi!$B$42))),$F$10)</f>
        <v>2</v>
      </c>
      <c r="G554" s="6">
        <f t="shared" si="396"/>
        <v>20</v>
      </c>
      <c r="H554" s="6" t="str">
        <f>IF(AND(G554&gt;=0,G554&lt;Pieņēmumi!$B$46),0,
IF(AND(G554&gt;= Pieņēmumi!$B$46,G554&lt;Pieņēmumi!$B$47), "Mikro",
IF(AND(G554&gt;=Pieņēmumi!$B$47,G554&lt;Pieņēmumi!$B$48), "Mazs",
IF(AND(G554&gt;=Pieņēmumi!$B$48,G554&lt;Pieņēmumi!$B$49), "Vidējs","Liels"))))</f>
        <v>Vidējs</v>
      </c>
      <c r="I554" s="9">
        <f>IF(H554="Mikro",Pieņēmumi!$B$31*F554*0.5,
IF(H554="Mazs",Pieņēmumi!$B$31*F554,
IF(H554="Vidējs",Pieņēmumi!$B$32*F554,
IF(H554="Liels",Pieņēmumi!$B$34*F554,
0))))</f>
        <v>1.614987080103359</v>
      </c>
      <c r="J554" s="9">
        <f>IF(H554="Mikro",Pieņēmumi!$B$31*F554*0.5,0)</f>
        <v>0</v>
      </c>
      <c r="K554">
        <v>34</v>
      </c>
      <c r="L554">
        <v>2</v>
      </c>
      <c r="M554" s="2">
        <f t="shared" ref="M554:M571" si="422">K554/L554</f>
        <v>17</v>
      </c>
      <c r="N554" s="6">
        <f>ROUNDUP(IF($A554=1,K554/Pieņēmumi!$L$39,IF($A554=2,K554/Pieņēmumi!$L$40,IF($A554=3,K554/Pieņēmumi!$L$41,K554/Pieņēmumi!$L$42))),$N$10)</f>
        <v>2</v>
      </c>
      <c r="O554" s="6">
        <f t="shared" si="397"/>
        <v>17</v>
      </c>
      <c r="P554" s="6" t="str">
        <f>IF(AND(O554&gt;=0,O554&lt;Pieņēmumi!$L$46),0,
IF(AND(O554&gt;= Pieņēmumi!$L$46,O554&lt;Pieņēmumi!$L$47), "Mikro",
IF(AND(O554&gt;=Pieņēmumi!$L$47,O554&lt;Pieņēmumi!$L$48), "Mazs",
IF(AND(O554&gt;=Pieņēmumi!$L$48,O554&lt;Pieņēmumi!$L$49), "Vidējs","Liels"))))</f>
        <v>Vidējs</v>
      </c>
      <c r="Q554" s="9">
        <f>IF(P554="Mikro",Pieņēmumi!$L$31*N554*0.5,
IF(P554="Mazs",Pieņēmumi!$L$31*N554,
IF(P554="Vidējs",Pieņēmumi!$L$32*N554,
IF(P554="Liels",Pieņēmumi!$L$34*N554,
0))))</f>
        <v>1.6795865633074938</v>
      </c>
      <c r="R554" s="9">
        <f>IF(P554="Mikro",Pieņēmumi!$L$31*N554*0.5,0)</f>
        <v>0</v>
      </c>
      <c r="S554">
        <v>34</v>
      </c>
      <c r="T554">
        <v>2</v>
      </c>
      <c r="U554" s="2">
        <f>S554/T554</f>
        <v>17</v>
      </c>
      <c r="V554" s="6">
        <f>ROUNDUP(IF($A554=1,S554/Pieņēmumi!$V$39,IF($A554=2,S554/Pieņēmumi!$V$40,IF($A554=3,S554/Pieņēmumi!$V$41,S554/Pieņēmumi!$V$42))),$V$10)</f>
        <v>2</v>
      </c>
      <c r="W554" s="6">
        <f t="shared" si="398"/>
        <v>17</v>
      </c>
      <c r="X554" s="6" t="str">
        <f>IF(AND(W554&gt;=0,W554&lt;Pieņēmumi!$V$46),0,
IF(AND(W554&gt;= Pieņēmumi!$V$46,W554&lt;Pieņēmumi!$V$47), "Mikro",
IF(AND(W554&gt;=Pieņēmumi!$V$47,W554&lt;Pieņēmumi!$V$48), "Mazs",
IF(AND(W554&gt;=Pieņēmumi!$V$48,W554&lt;Pieņēmumi!$V$49), "Vidējs","Liels"))))</f>
        <v>Vidējs</v>
      </c>
      <c r="Y554" s="9">
        <f>IF(X554="Mikro",Pieņēmumi!$V$31*V554*0.5,
IF(X554="Mazs",Pieņēmumi!$V$31*V554,
IF(X554="Vidējs",Pieņēmumi!$V$32*V554,
IF(X554="Liels",Pieņēmumi!$V$34*V554,
0))))</f>
        <v>1.7441860465116281</v>
      </c>
      <c r="Z554" s="9">
        <f>IF(X554="Mikro",Pieņēmumi!$V$31*V554*0.5,0)</f>
        <v>0</v>
      </c>
      <c r="AA554">
        <v>31</v>
      </c>
      <c r="AB554">
        <v>2</v>
      </c>
      <c r="AC554" s="2">
        <f>AA554/AB554</f>
        <v>15.5</v>
      </c>
      <c r="AD554" s="6">
        <f>ROUNDUP(IF($A554=1,AA554/Pieņēmumi!$AF$39,IF($A554=2,AA554/Pieņēmumi!$AF$40,IF($A554=3,AA554/Pieņēmumi!$AF$41,AA554/Pieņēmumi!$AF$42))),$AD$10)</f>
        <v>2</v>
      </c>
      <c r="AE554" s="6">
        <f t="shared" si="399"/>
        <v>15.5</v>
      </c>
      <c r="AF554" s="6" t="str">
        <f>IF(AND(AE554&gt;=0,AE554&lt;Pieņēmumi!$AF$46),0,
IF(AND(AE554&gt;= Pieņēmumi!$AF$46,AE554&lt;Pieņēmumi!$AF$47), "Mikro",
IF(AND(AE554&gt;=Pieņēmumi!$AF$47,AE554&lt;Pieņēmumi!$AF$48), "Mazs",
IF(AND(AE554&gt;=Pieņēmumi!$AF$48,AE554&lt;Pieņēmumi!$AF$49), "Vidējs","Liels"))))</f>
        <v>Vidējs</v>
      </c>
      <c r="AG554" s="9">
        <f>IF(AF554="Mikro",Pieņēmumi!$AF$31*AD554*0.5,
IF(AF554="Mazs",Pieņēmumi!$AF$31*AD554,
IF(AF554="Vidējs",Pieņēmumi!$AF$32*AD554,
IF(AF554="Liels",Pieņēmumi!$AF$34*AD554,
0))))</f>
        <v>2.0671834625323</v>
      </c>
      <c r="AH554" s="9">
        <f>IF(AF554="Mikro",Pieņēmumi!$AF$31*AD554*0.5,0)</f>
        <v>0</v>
      </c>
      <c r="AI554">
        <v>31</v>
      </c>
      <c r="AJ554">
        <v>2</v>
      </c>
      <c r="AK554" s="2">
        <f t="shared" ref="AK554:AK571" si="423">AI554/AJ554</f>
        <v>15.5</v>
      </c>
      <c r="AL554" s="6">
        <f>ROUNDUP(IF($A554=1,AI554/Pieņēmumi!$AR$39,IF($A554=2,AI554/Pieņēmumi!$AR$40,IF($A554=3,AI554/Pieņēmumi!$AR$41,AI554/Pieņēmumi!$AR$42))),$AL$10)</f>
        <v>2</v>
      </c>
      <c r="AM554" s="6">
        <f t="shared" si="400"/>
        <v>15.5</v>
      </c>
      <c r="AN554" s="6" t="str">
        <f>IF(AND(AM554&gt;=0,AM554&lt;Pieņēmumi!$AR$46),0,
IF(AND(AM554&gt;= Pieņēmumi!$AR$46,AM554&lt;Pieņēmumi!$AR$47), "Mikro",
IF(AND(AM554&gt;=Pieņēmumi!$AR$47,AM554&lt;Pieņēmumi!$AR$48), "Mazs",
IF(AND(AM554&gt;=Pieņēmumi!$AR$48,AM554&lt;Pieņēmumi!$AR$49), "Vidējs","Liels"))))</f>
        <v>Vidējs</v>
      </c>
      <c r="AO554" s="9">
        <f>IF(AN554="Mikro",Pieņēmumi!$AR$31*AL554*0.5,
IF(AN554="Mazs",Pieņēmumi!$AR$31*AL554,
IF(AN554="Vidējs",Pieņēmumi!$AR$32*AL554,
IF(AN554="Liels",Pieņēmumi!$AR$34*AL554,
0))))</f>
        <v>2.1963824289405687</v>
      </c>
      <c r="AP554" s="9">
        <f>IF(AN554="Mikro",Pieņēmumi!$AR$31*AL554*0.5,0)</f>
        <v>0</v>
      </c>
      <c r="AQ554">
        <v>40</v>
      </c>
      <c r="AR554">
        <v>2</v>
      </c>
      <c r="AS554" s="2">
        <f>AQ554/AR554</f>
        <v>20</v>
      </c>
      <c r="AT554" s="6">
        <f>ROUNDUP(IF($A554=1,AQ554/Pieņēmumi!$BC$39,IF($A554=2,AQ554/Pieņēmumi!$BC$40,IF($A554=3,AQ554/Pieņēmumi!$BC$41,AQ554/Pieņēmumi!$BC$42))),$AT$10)</f>
        <v>2</v>
      </c>
      <c r="AU554" s="6">
        <f t="shared" si="401"/>
        <v>20</v>
      </c>
      <c r="AV554" s="6" t="str">
        <f>IF(AND(AU554&gt;=0,AU554&lt;Pieņēmumi!$BC$46),0,
IF(AND(AU554&gt;= Pieņēmumi!$BC$46,AU554&lt;Pieņēmumi!$BC$47), "Mikro",
IF(AND(AU554&gt;=Pieņēmumi!$BC$47,AU554&lt;Pieņēmumi!$BC$48), "Mazs",
IF(AND(AU554&gt;=Pieņēmumi!$BC$48,AU554&lt;Pieņēmumi!$BC$49), "Vidējs","Liels"))))</f>
        <v>Vidējs</v>
      </c>
      <c r="AW554" s="9">
        <f>IF(AV554="Mikro",Pieņēmumi!$BC$31*AT554*0.5,
IF(AV554="Mazs",Pieņēmumi!$BC$31*AT554,
IF(AV554="Vidējs",Pieņēmumi!$BC$32*AT554,
IF(AV554="Liels",Pieņēmumi!$BC$34*AT554,
0))))</f>
        <v>2.3255813953488373</v>
      </c>
      <c r="AX554" s="9">
        <f>IF(AV554="Mikro",Pieņēmumi!$BC$31*AT554*0.5,0)</f>
        <v>0</v>
      </c>
      <c r="AY554">
        <v>23</v>
      </c>
      <c r="AZ554">
        <v>1</v>
      </c>
      <c r="BA554" s="2">
        <f t="shared" si="412"/>
        <v>23</v>
      </c>
      <c r="BB554" s="6">
        <f>ROUNDUP(IF($A554=1,AY554/Pieņēmumi!$BN$39,IF($A554=2,AY554/Pieņēmumi!$BN$40,IF($A554=3,AY554/Pieņēmumi!$BN$41,AY554/Pieņēmumi!$BN$42))),$BB$10)</f>
        <v>1</v>
      </c>
      <c r="BC554" s="6">
        <f t="shared" si="402"/>
        <v>23</v>
      </c>
      <c r="BD554" s="6" t="str">
        <f>IF(AND(BC554&gt;=0,BC554&lt;Pieņēmumi!$BN$46),0,
IF(AND(BC554&gt;= Pieņēmumi!$BN$46,BC554&lt;Pieņēmumi!$BN$47), "Mikro",
IF(AND(BC554&gt;=Pieņēmumi!$BN$47,BC554&lt;Pieņēmumi!$BN$48), "Mazs",
IF(AND(BC554&gt;=Pieņēmumi!$BN$48,BC554&lt;Pieņēmumi!$BN$49), "Vidējs","Liels"))))</f>
        <v>Liels</v>
      </c>
      <c r="BE554" s="9">
        <f>IF(BD554="Mikro",Pieņēmumi!$BN$31*BB554*0.5,
IF(BD554="Mazs",Pieņēmumi!$BN$31*BB554,
IF(BD554="Vidējs",Pieņēmumi!$BN$32*BB554,
IF(BD554="Liels",Pieņēmumi!$BN$34*BB554,
0))))</f>
        <v>1.5873015873015872</v>
      </c>
      <c r="BF554" s="9">
        <f>IF(BD554="Mikro",Pieņēmumi!$BN$31*BB554*0.5,0)</f>
        <v>0</v>
      </c>
      <c r="BG554">
        <v>19</v>
      </c>
      <c r="BH554">
        <v>1</v>
      </c>
      <c r="BI554" s="2">
        <f t="shared" si="413"/>
        <v>19</v>
      </c>
      <c r="BJ554" s="6">
        <f>ROUNDUP(IF($A554=1,BG554/Pieņēmumi!$BY$39,IF($A554=2,BG554/Pieņēmumi!$BY$40,IF($A554=3,BG554/Pieņēmumi!$BY$41,BG554/Pieņēmumi!$BY$42))),$BJ$10)</f>
        <v>1</v>
      </c>
      <c r="BK554" s="6">
        <f t="shared" si="403"/>
        <v>19</v>
      </c>
      <c r="BL554" s="6" t="str">
        <f>IF(AND(BK554&gt;=0,BK554&lt;Pieņēmumi!$BY$46),0,
IF(AND(BK554&gt;= Pieņēmumi!$BY$46,BK554&lt;Pieņēmumi!$BY$47), "Mikro",
IF(AND(BK554&gt;=Pieņēmumi!$BY$47,BK554&lt;Pieņēmumi!$BY$48), "Mazs",
IF(AND(BK554&gt;=Pieņēmumi!$BY$48,BK554&lt;Pieņēmumi!$BY$49), "Vidējs","Liels"))))</f>
        <v>Vidējs</v>
      </c>
      <c r="BM554" s="9">
        <f>IF(BL554="Mikro",Pieņēmumi!$BY$31*BJ554*0.5,
IF(BL554="Mazs",Pieņēmumi!$BY$31*BJ554,
IF(BL554="Vidējs",Pieņēmumi!$BY$32*BJ554,
IF(BL554="Liels",Pieņēmumi!$BY$34*BJ554,
0))))</f>
        <v>1.2919896640826873</v>
      </c>
      <c r="BN554" s="9">
        <f>IF(BL554="Mikro",Pieņēmumi!$BY$31*BJ554*0.5,0)</f>
        <v>0</v>
      </c>
      <c r="BO554">
        <v>22</v>
      </c>
      <c r="BP554">
        <v>1</v>
      </c>
      <c r="BQ554" s="2">
        <f t="shared" si="414"/>
        <v>22</v>
      </c>
      <c r="BR554" s="6">
        <f>ROUNDUP(IF($A554=1,BO554/Pieņēmumi!$CJ$39,IF($A554=2,BO554/Pieņēmumi!$CJ$40,IF($A554=3,BO554/Pieņēmumi!$CJ$41,BO554/Pieņēmumi!$CJ$42))),$BR$10)</f>
        <v>1</v>
      </c>
      <c r="BS554" s="6">
        <f t="shared" si="404"/>
        <v>22</v>
      </c>
      <c r="BT554" s="6" t="str">
        <f>IF(AND(BS554&gt;=0,BS554&lt;Pieņēmumi!$CJ$46),0,
IF(AND(BS554&gt;= Pieņēmumi!$CJ$46,BS554&lt;Pieņēmumi!$CJ$47), "Mikro",
IF(AND(BS554&gt;=Pieņēmumi!$CJ$47,BS554&lt;Pieņēmumi!$CJ$48), "Mazs",
IF(AND(BS554&gt;=Pieņēmumi!$CJ$48,BS554&lt;Pieņēmumi!$CJ$49), "Vidējs","Liels"))))</f>
        <v>Liels</v>
      </c>
      <c r="BU554" s="9">
        <f>IF(BT554="Mikro",Pieņēmumi!$CJ$31*BR554*0.5,
IF(BT554="Mazs",Pieņēmumi!$CJ$31*BR554,
IF(BT554="Vidējs",Pieņēmumi!$CJ$32*BR554,
IF(BT554="Liels",Pieņēmumi!$CJ$34*BR554,
0))))</f>
        <v>1.6955266955266954</v>
      </c>
      <c r="BV554" s="9">
        <f>IF(BT554="Mikro",Pieņēmumi!$CJ$31*BR554*0.5,0)</f>
        <v>0</v>
      </c>
      <c r="BW554">
        <v>0</v>
      </c>
      <c r="BX554">
        <v>0</v>
      </c>
      <c r="BY554" s="2">
        <v>0</v>
      </c>
      <c r="BZ554" s="6">
        <f>ROUNDUP(IF($A554=1,BW554/Pieņēmumi!$CU$42,IF($A554=2,BW554/Pieņēmumi!$CU$43,IF($A554=3,BW554/Pieņēmumi!$CU$44,BW554/Pieņēmumi!$CU$45))),$CH$10)</f>
        <v>0</v>
      </c>
      <c r="CA554" s="6">
        <f t="shared" si="405"/>
        <v>0</v>
      </c>
      <c r="CB554" s="6">
        <f>IF(AND(CA554&gt;=0,CA554&lt;Pieņēmumi!$CU$49),0,
IF(AND(CA554&gt;=Pieņēmumi!$CU$49,CA554&lt;Pieņēmumi!$CU$50),"Mazs",
IF(AND(CA554&gt;=Pieņēmumi!$CU$50,CA554&lt;Pieņēmumi!$CU$51),"Vidējs","Liels")))</f>
        <v>0</v>
      </c>
      <c r="CC554" s="9">
        <f>IF(CB554="Mazs",Pieņēmumi!$CU$34*BZ554,IF(CB554="Vidējs",Pieņēmumi!$CU$35*BZ554,IF(CB554="Liels",Pieņēmumi!$CU$37*BZ554,0)))</f>
        <v>0</v>
      </c>
      <c r="CD554" s="9">
        <f>IF(CB554="Mazs",(Pieņēmumi!$CU$35-Pieņēmumi!$CU$34)*BZ554,0)</f>
        <v>0</v>
      </c>
      <c r="CE554">
        <v>0</v>
      </c>
      <c r="CF554">
        <v>0</v>
      </c>
      <c r="CG554" s="2">
        <v>0</v>
      </c>
      <c r="CH554" s="6">
        <f>ROUNDUP(IF($A554=1,CE554/Pieņēmumi!$DE$42,IF($A554=2,CE554/Pieņēmumi!$DE$43,IF($A554=3,CE554/Pieņēmumi!$DE$44,CE554/Pieņēmumi!$DE$45))),$CH$10)</f>
        <v>0</v>
      </c>
      <c r="CI554" s="6">
        <f t="shared" si="406"/>
        <v>0</v>
      </c>
      <c r="CJ554" s="6">
        <f>IF(AND(CI554&gt;=0,CI554&lt;Pieņēmumi!$DE$49),0,
IF(AND(CI554&gt;=Pieņēmumi!$DE$49,CI554&lt;Pieņēmumi!$DE$50),"Mazs",
IF(AND(CI554&gt;=Pieņēmumi!$DE$50,CI554&lt;Pieņēmumi!$DE$51),"Vidējs","Liels")))</f>
        <v>0</v>
      </c>
      <c r="CK554" s="9">
        <f>IF(CJ554="Mazs",Pieņēmumi!$DE$34*CH554,IF(CJ554="Vidējs",Pieņēmumi!$DE$35*CH554,IF(CJ554="Liels",Pieņēmumi!$DE$37*CH554,0)))</f>
        <v>0</v>
      </c>
      <c r="CL554" s="9">
        <f>IF(CJ554="Mazs",(Pieņēmumi!$DE$35-Pieņēmumi!$DE$34)*CH554,0)</f>
        <v>0</v>
      </c>
      <c r="CM554">
        <v>0</v>
      </c>
      <c r="CN554">
        <v>0</v>
      </c>
      <c r="CO554" s="2">
        <v>0</v>
      </c>
      <c r="CP554" s="6">
        <f>ROUNDUP(IF($A554=1,CM554/Pieņēmumi!$DO$42,IF($A554=2,CM554/Pieņēmumi!$DO$43,IF($A554=3,CM554/Pieņēmumi!$DO$44,CM554/Pieņēmumi!$DO$45))),$CP$10)</f>
        <v>0</v>
      </c>
      <c r="CQ554" s="6">
        <f t="shared" si="407"/>
        <v>0</v>
      </c>
      <c r="CR554" s="6">
        <f>IF(AND(CQ554&gt;=0,CQ554&lt;Pieņēmumi!$DO$49),0,
IF(AND(CQ554&gt;=Pieņēmumi!$DO$49,CQ554&lt;Pieņēmumi!$DO$50),"Mazs",
IF(AND(CQ554&gt;=Pieņēmumi!$DO$50,CQ554&lt;Pieņēmumi!$DO$51),"Vidējs","Liels")))</f>
        <v>0</v>
      </c>
      <c r="CS554" s="9">
        <f>IF(CR554="Mazs",Pieņēmumi!$DO$34*CP554,IF(CR554="Vidējs",Pieņēmumi!$DO$35*CP554,IF(CR554="Liels",Pieņēmumi!$DO$37*CP554,0)))</f>
        <v>0</v>
      </c>
      <c r="CT554" s="9">
        <f>IF(CR554="Mazs",(Pieņēmumi!$DO$35-Pieņēmumi!$DO$34)*CP554,0)</f>
        <v>0</v>
      </c>
      <c r="CU554" s="6">
        <f t="shared" si="408"/>
        <v>274</v>
      </c>
      <c r="CV554" s="6">
        <f t="shared" si="409"/>
        <v>15</v>
      </c>
      <c r="CW554" s="2">
        <f t="shared" si="410"/>
        <v>18.266666666666666</v>
      </c>
      <c r="CX554" t="str">
        <f t="shared" si="411"/>
        <v>Vidējā</v>
      </c>
    </row>
    <row r="555" spans="1:102" x14ac:dyDescent="0.25">
      <c r="A555" s="5">
        <v>1</v>
      </c>
      <c r="B555" s="23">
        <v>5.4342927883951231E-2</v>
      </c>
      <c r="C555">
        <v>109</v>
      </c>
      <c r="D555">
        <v>4</v>
      </c>
      <c r="E555" s="2">
        <f t="shared" si="421"/>
        <v>27.25</v>
      </c>
      <c r="F555" s="6">
        <f>ROUNDUP(IF($A555=1,C555/Pieņēmumi!$B$39,IF($A555=2,C555/Pieņēmumi!$B$40,IF($A555=3,C555/Pieņēmumi!$B$41,C555/Pieņēmumi!$B$42))),$F$10)</f>
        <v>6</v>
      </c>
      <c r="G555" s="6">
        <f t="shared" si="396"/>
        <v>18.166666666666668</v>
      </c>
      <c r="H555" s="6" t="str">
        <f>IF(AND(G555&gt;=0,G555&lt;Pieņēmumi!$B$46),0,
IF(AND(G555&gt;= Pieņēmumi!$B$46,G555&lt;Pieņēmumi!$B$47), "Mikro",
IF(AND(G555&gt;=Pieņēmumi!$B$47,G555&lt;Pieņēmumi!$B$48), "Mazs",
IF(AND(G555&gt;=Pieņēmumi!$B$48,G555&lt;Pieņēmumi!$B$49), "Vidējs","Liels"))))</f>
        <v>Vidējs</v>
      </c>
      <c r="I555" s="9">
        <f>IF(H555="Mikro",Pieņēmumi!$B$31*F555*0.5,
IF(H555="Mazs",Pieņēmumi!$B$31*F555,
IF(H555="Vidējs",Pieņēmumi!$B$32*F555,
IF(H555="Liels",Pieņēmumi!$B$34*F555,
0))))</f>
        <v>4.8449612403100772</v>
      </c>
      <c r="J555" s="9">
        <f>IF(H555="Mikro",Pieņēmumi!$B$31*F555*0.5,0)</f>
        <v>0</v>
      </c>
      <c r="K555">
        <v>110</v>
      </c>
      <c r="L555">
        <v>4</v>
      </c>
      <c r="M555" s="2">
        <f t="shared" si="422"/>
        <v>27.5</v>
      </c>
      <c r="N555" s="6">
        <f>ROUNDUP(IF($A555=1,K555/Pieņēmumi!$L$39,IF($A555=2,K555/Pieņēmumi!$L$40,IF($A555=3,K555/Pieņēmumi!$L$41,K555/Pieņēmumi!$L$42))),$N$10)</f>
        <v>6</v>
      </c>
      <c r="O555" s="6">
        <f t="shared" si="397"/>
        <v>18.333333333333332</v>
      </c>
      <c r="P555" s="6" t="str">
        <f>IF(AND(O555&gt;=0,O555&lt;Pieņēmumi!$L$46),0,
IF(AND(O555&gt;= Pieņēmumi!$L$46,O555&lt;Pieņēmumi!$L$47), "Mikro",
IF(AND(O555&gt;=Pieņēmumi!$L$47,O555&lt;Pieņēmumi!$L$48), "Mazs",
IF(AND(O555&gt;=Pieņēmumi!$L$48,O555&lt;Pieņēmumi!$L$49), "Vidējs","Liels"))))</f>
        <v>Vidējs</v>
      </c>
      <c r="Q555" s="9">
        <f>IF(P555="Mikro",Pieņēmumi!$L$31*N555*0.5,
IF(P555="Mazs",Pieņēmumi!$L$31*N555,
IF(P555="Vidējs",Pieņēmumi!$L$32*N555,
IF(P555="Liels",Pieņēmumi!$L$34*N555,
0))))</f>
        <v>5.0387596899224816</v>
      </c>
      <c r="R555" s="9">
        <f>IF(P555="Mikro",Pieņēmumi!$L$31*N555*0.5,0)</f>
        <v>0</v>
      </c>
      <c r="S555">
        <v>95</v>
      </c>
      <c r="T555">
        <v>3</v>
      </c>
      <c r="U555" s="2">
        <f>S555/T555</f>
        <v>31.666666666666668</v>
      </c>
      <c r="V555" s="6">
        <f>ROUNDUP(IF($A555=1,S555/Pieņēmumi!$V$39,IF($A555=2,S555/Pieņēmumi!$V$40,IF($A555=3,S555/Pieņēmumi!$V$41,S555/Pieņēmumi!$V$42))),$V$10)</f>
        <v>5</v>
      </c>
      <c r="W555" s="6">
        <f t="shared" si="398"/>
        <v>19</v>
      </c>
      <c r="X555" s="6" t="str">
        <f>IF(AND(W555&gt;=0,W555&lt;Pieņēmumi!$V$46),0,
IF(AND(W555&gt;= Pieņēmumi!$V$46,W555&lt;Pieņēmumi!$V$47), "Mikro",
IF(AND(W555&gt;=Pieņēmumi!$V$47,W555&lt;Pieņēmumi!$V$48), "Mazs",
IF(AND(W555&gt;=Pieņēmumi!$V$48,W555&lt;Pieņēmumi!$V$49), "Vidējs","Liels"))))</f>
        <v>Vidējs</v>
      </c>
      <c r="Y555" s="9">
        <f>IF(X555="Mikro",Pieņēmumi!$V$31*V555*0.5,
IF(X555="Mazs",Pieņēmumi!$V$31*V555,
IF(X555="Vidējs",Pieņēmumi!$V$32*V555,
IF(X555="Liels",Pieņēmumi!$V$34*V555,
0))))</f>
        <v>4.3604651162790704</v>
      </c>
      <c r="Z555" s="9">
        <f>IF(X555="Mikro",Pieņēmumi!$V$31*V555*0.5,0)</f>
        <v>0</v>
      </c>
      <c r="AA555">
        <v>87</v>
      </c>
      <c r="AB555">
        <v>3</v>
      </c>
      <c r="AC555" s="2">
        <f>AA555/AB555</f>
        <v>29</v>
      </c>
      <c r="AD555" s="6">
        <f>ROUNDUP(IF($A555=1,AA555/Pieņēmumi!$AF$39,IF($A555=2,AA555/Pieņēmumi!$AF$40,IF($A555=3,AA555/Pieņēmumi!$AF$41,AA555/Pieņēmumi!$AF$42))),$AD$10)</f>
        <v>5</v>
      </c>
      <c r="AE555" s="6">
        <f t="shared" si="399"/>
        <v>17.399999999999999</v>
      </c>
      <c r="AF555" s="6" t="str">
        <f>IF(AND(AE555&gt;=0,AE555&lt;Pieņēmumi!$AF$46),0,
IF(AND(AE555&gt;= Pieņēmumi!$AF$46,AE555&lt;Pieņēmumi!$AF$47), "Mikro",
IF(AND(AE555&gt;=Pieņēmumi!$AF$47,AE555&lt;Pieņēmumi!$AF$48), "Mazs",
IF(AND(AE555&gt;=Pieņēmumi!$AF$48,AE555&lt;Pieņēmumi!$AF$49), "Vidējs","Liels"))))</f>
        <v>Vidējs</v>
      </c>
      <c r="AG555" s="9">
        <f>IF(AF555="Mikro",Pieņēmumi!$AF$31*AD555*0.5,
IF(AF555="Mazs",Pieņēmumi!$AF$31*AD555,
IF(AF555="Vidējs",Pieņēmumi!$AF$32*AD555,
IF(AF555="Liels",Pieņēmumi!$AF$34*AD555,
0))))</f>
        <v>5.1679586563307502</v>
      </c>
      <c r="AH555" s="9">
        <f>IF(AF555="Mikro",Pieņēmumi!$AF$31*AD555*0.5,0)</f>
        <v>0</v>
      </c>
      <c r="AI555">
        <v>96</v>
      </c>
      <c r="AJ555">
        <v>3</v>
      </c>
      <c r="AK555" s="2">
        <f t="shared" si="423"/>
        <v>32</v>
      </c>
      <c r="AL555" s="6">
        <f>ROUNDUP(IF($A555=1,AI555/Pieņēmumi!$AR$39,IF($A555=2,AI555/Pieņēmumi!$AR$40,IF($A555=3,AI555/Pieņēmumi!$AR$41,AI555/Pieņēmumi!$AR$42))),$AL$10)</f>
        <v>4</v>
      </c>
      <c r="AM555" s="6">
        <f t="shared" si="400"/>
        <v>24</v>
      </c>
      <c r="AN555" s="6" t="str">
        <f>IF(AND(AM555&gt;=0,AM555&lt;Pieņēmumi!$AR$46),0,
IF(AND(AM555&gt;= Pieņēmumi!$AR$46,AM555&lt;Pieņēmumi!$AR$47), "Mikro",
IF(AND(AM555&gt;=Pieņēmumi!$AR$47,AM555&lt;Pieņēmumi!$AR$48), "Mazs",
IF(AND(AM555&gt;=Pieņēmumi!$AR$48,AM555&lt;Pieņēmumi!$AR$49), "Vidējs","Liels"))))</f>
        <v>Liels</v>
      </c>
      <c r="AO555" s="9">
        <f>IF(AN555="Mikro",Pieņēmumi!$AR$31*AL555*0.5,
IF(AN555="Mazs",Pieņēmumi!$AR$31*AL555,
IF(AN555="Vidējs",Pieņēmumi!$AR$32*AL555,
IF(AN555="Liels",Pieņēmumi!$AR$34*AL555,
0))))</f>
        <v>5.4834054834054831</v>
      </c>
      <c r="AP555" s="9">
        <f>IF(AN555="Mikro",Pieņēmumi!$AR$31*AL555*0.5,0)</f>
        <v>0</v>
      </c>
      <c r="AQ555">
        <v>89</v>
      </c>
      <c r="AR555">
        <v>3</v>
      </c>
      <c r="AS555" s="2">
        <f>AQ555/AR555</f>
        <v>29.666666666666668</v>
      </c>
      <c r="AT555" s="6">
        <f>ROUNDUP(IF($A555=1,AQ555/Pieņēmumi!$BC$39,IF($A555=2,AQ555/Pieņēmumi!$BC$40,IF($A555=3,AQ555/Pieņēmumi!$BC$41,AQ555/Pieņēmumi!$BC$42))),$AT$10)</f>
        <v>4</v>
      </c>
      <c r="AU555" s="6">
        <f t="shared" si="401"/>
        <v>22.25</v>
      </c>
      <c r="AV555" s="6" t="str">
        <f>IF(AND(AU555&gt;=0,AU555&lt;Pieņēmumi!$BC$46),0,
IF(AND(AU555&gt;= Pieņēmumi!$BC$46,AU555&lt;Pieņēmumi!$BC$47), "Mikro",
IF(AND(AU555&gt;=Pieņēmumi!$BC$47,AU555&lt;Pieņēmumi!$BC$48), "Mazs",
IF(AND(AU555&gt;=Pieņēmumi!$BC$48,AU555&lt;Pieņēmumi!$BC$49), "Vidējs","Liels"))))</f>
        <v>Liels</v>
      </c>
      <c r="AW555" s="9">
        <f>IF(AV555="Mikro",Pieņēmumi!$BC$31*AT555*0.5,
IF(AV555="Mazs",Pieņēmumi!$BC$31*AT555,
IF(AV555="Vidējs",Pieņēmumi!$BC$32*AT555,
IF(AV555="Liels",Pieņēmumi!$BC$34*AT555,
0))))</f>
        <v>6.0606060606060606</v>
      </c>
      <c r="AX555" s="9">
        <f>IF(AV555="Mikro",Pieņēmumi!$BC$31*AT555*0.5,0)</f>
        <v>0</v>
      </c>
      <c r="AY555">
        <v>103</v>
      </c>
      <c r="AZ555">
        <v>4</v>
      </c>
      <c r="BA555" s="2">
        <f t="shared" si="412"/>
        <v>25.75</v>
      </c>
      <c r="BB555" s="6">
        <f>ROUNDUP(IF($A555=1,AY555/Pieņēmumi!$BN$39,IF($A555=2,AY555/Pieņēmumi!$BN$40,IF($A555=3,AY555/Pieņēmumi!$BN$41,AY555/Pieņēmumi!$BN$42))),$BB$10)</f>
        <v>5</v>
      </c>
      <c r="BC555" s="6">
        <f t="shared" si="402"/>
        <v>20.6</v>
      </c>
      <c r="BD555" s="6" t="str">
        <f>IF(AND(BC555&gt;=0,BC555&lt;Pieņēmumi!$BN$46),0,
IF(AND(BC555&gt;= Pieņēmumi!$BN$46,BC555&lt;Pieņēmumi!$BN$47), "Mikro",
IF(AND(BC555&gt;=Pieņēmumi!$BN$47,BC555&lt;Pieņēmumi!$BN$48), "Mazs",
IF(AND(BC555&gt;=Pieņēmumi!$BN$48,BC555&lt;Pieņēmumi!$BN$49), "Vidējs","Liels"))))</f>
        <v>Vidējs</v>
      </c>
      <c r="BE555" s="9">
        <f>IF(BD555="Mikro",Pieņēmumi!$BN$31*BB555*0.5,
IF(BD555="Mazs",Pieņēmumi!$BN$31*BB555,
IF(BD555="Vidējs",Pieņēmumi!$BN$32*BB555,
IF(BD555="Liels",Pieņēmumi!$BN$34*BB555,
0))))</f>
        <v>6.1369509043927648</v>
      </c>
      <c r="BF555" s="9">
        <f>IF(BD555="Mikro",Pieņēmumi!$BN$31*BB555*0.5,0)</f>
        <v>0</v>
      </c>
      <c r="BG555">
        <v>83</v>
      </c>
      <c r="BH555">
        <v>3</v>
      </c>
      <c r="BI555" s="2">
        <f t="shared" si="413"/>
        <v>27.666666666666668</v>
      </c>
      <c r="BJ555" s="6">
        <f>ROUNDUP(IF($A555=1,BG555/Pieņēmumi!$BY$39,IF($A555=2,BG555/Pieņēmumi!$BY$40,IF($A555=3,BG555/Pieņēmumi!$BY$41,BG555/Pieņēmumi!$BY$42))),$BJ$10)</f>
        <v>4</v>
      </c>
      <c r="BK555" s="6">
        <f t="shared" si="403"/>
        <v>20.75</v>
      </c>
      <c r="BL555" s="6" t="str">
        <f>IF(AND(BK555&gt;=0,BK555&lt;Pieņēmumi!$BY$46),0,
IF(AND(BK555&gt;= Pieņēmumi!$BY$46,BK555&lt;Pieņēmumi!$BY$47), "Mikro",
IF(AND(BK555&gt;=Pieņēmumi!$BY$47,BK555&lt;Pieņēmumi!$BY$48), "Mazs",
IF(AND(BK555&gt;=Pieņēmumi!$BY$48,BK555&lt;Pieņēmumi!$BY$49), "Vidējs","Liels"))))</f>
        <v>Vidējs</v>
      </c>
      <c r="BM555" s="9">
        <f>IF(BL555="Mikro",Pieņēmumi!$BY$31*BJ555*0.5,
IF(BL555="Mazs",Pieņēmumi!$BY$31*BJ555,
IF(BL555="Vidējs",Pieņēmumi!$BY$32*BJ555,
IF(BL555="Liels",Pieņēmumi!$BY$34*BJ555,
0))))</f>
        <v>5.1679586563307494</v>
      </c>
      <c r="BN555" s="9">
        <f>IF(BL555="Mikro",Pieņēmumi!$BY$31*BJ555*0.5,0)</f>
        <v>0</v>
      </c>
      <c r="BO555">
        <v>75</v>
      </c>
      <c r="BP555">
        <v>3</v>
      </c>
      <c r="BQ555" s="2">
        <f t="shared" si="414"/>
        <v>25</v>
      </c>
      <c r="BR555" s="6">
        <f>ROUNDUP(IF($A555=1,BO555/Pieņēmumi!$CJ$39,IF($A555=2,BO555/Pieņēmumi!$CJ$40,IF($A555=3,BO555/Pieņēmumi!$CJ$41,BO555/Pieņēmumi!$CJ$42))),$BR$10)</f>
        <v>3</v>
      </c>
      <c r="BS555" s="6">
        <f t="shared" si="404"/>
        <v>25</v>
      </c>
      <c r="BT555" s="6" t="str">
        <f>IF(AND(BS555&gt;=0,BS555&lt;Pieņēmumi!$CJ$46),0,
IF(AND(BS555&gt;= Pieņēmumi!$CJ$46,BS555&lt;Pieņēmumi!$CJ$47), "Mikro",
IF(AND(BS555&gt;=Pieņēmumi!$CJ$47,BS555&lt;Pieņēmumi!$CJ$48), "Mazs",
IF(AND(BS555&gt;=Pieņēmumi!$CJ$48,BS555&lt;Pieņēmumi!$CJ$49), "Vidējs","Liels"))))</f>
        <v>Liels</v>
      </c>
      <c r="BU555" s="9">
        <f>IF(BT555="Mikro",Pieņēmumi!$CJ$31*BR555*0.5,
IF(BT555="Mazs",Pieņēmumi!$CJ$31*BR555,
IF(BT555="Vidējs",Pieņēmumi!$CJ$32*BR555,
IF(BT555="Liels",Pieņēmumi!$CJ$34*BR555,
0))))</f>
        <v>5.0865800865800868</v>
      </c>
      <c r="BV555" s="9">
        <f>IF(BT555="Mikro",Pieņēmumi!$CJ$31*BR555*0.5,0)</f>
        <v>0</v>
      </c>
      <c r="BW555">
        <v>51</v>
      </c>
      <c r="BX555">
        <v>2</v>
      </c>
      <c r="BY555" s="2">
        <f>BW555/BX555</f>
        <v>25.5</v>
      </c>
      <c r="BZ555" s="6">
        <f>ROUNDUP(IF($A555=1,BW555/Pieņēmumi!$CU$42,IF($A555=2,BW555/Pieņēmumi!$CU$43,IF($A555=3,BW555/Pieņēmumi!$CU$44,BW555/Pieņēmumi!$CU$45))),$CH$10)</f>
        <v>3</v>
      </c>
      <c r="CA555" s="6">
        <f t="shared" si="405"/>
        <v>17</v>
      </c>
      <c r="CB555" s="6" t="str">
        <f>IF(AND(CA555&gt;=0,CA555&lt;Pieņēmumi!$CU$49),0,
IF(AND(CA555&gt;=Pieņēmumi!$CU$49,CA555&lt;Pieņēmumi!$CU$50),"Mazs",
IF(AND(CA555&gt;=Pieņēmumi!$CU$50,CA555&lt;Pieņēmumi!$CU$51),"Vidējs","Liels")))</f>
        <v>Vidējs</v>
      </c>
      <c r="CC555" s="9">
        <f>IF(CB555="Mazs",Pieņēmumi!$CU$34*BZ555,IF(CB555="Vidējs",Pieņēmumi!$CU$35*BZ555,IF(CB555="Liels",Pieņēmumi!$CU$37*BZ555,0)))</f>
        <v>4.166666666666667</v>
      </c>
      <c r="CD555" s="9">
        <f>IF(CB555="Mazs",(Pieņēmumi!$CU$35-Pieņēmumi!$CU$34)*BZ555,0)</f>
        <v>0</v>
      </c>
      <c r="CE555">
        <v>40</v>
      </c>
      <c r="CF555">
        <v>1</v>
      </c>
      <c r="CG555" s="2">
        <f>CE555/CF555</f>
        <v>40</v>
      </c>
      <c r="CH555" s="6">
        <f>ROUNDUP(IF($A555=1,CE555/Pieņēmumi!$DE$42,IF($A555=2,CE555/Pieņēmumi!$DE$43,IF($A555=3,CE555/Pieņēmumi!$DE$44,CE555/Pieņēmumi!$DE$45))),$CH$10)</f>
        <v>2</v>
      </c>
      <c r="CI555" s="6">
        <f t="shared" si="406"/>
        <v>20</v>
      </c>
      <c r="CJ555" s="6" t="str">
        <f>IF(AND(CI555&gt;=0,CI555&lt;Pieņēmumi!$DE$49),0,
IF(AND(CI555&gt;=Pieņēmumi!$DE$49,CI555&lt;Pieņēmumi!$DE$50),"Mazs",
IF(AND(CI555&gt;=Pieņēmumi!$DE$50,CI555&lt;Pieņēmumi!$DE$51),"Vidējs","Liels")))</f>
        <v>Vidējs</v>
      </c>
      <c r="CK555" s="9">
        <f>IF(CJ555="Mazs",Pieņēmumi!$DE$34*CH555,IF(CJ555="Vidējs",Pieņēmumi!$DE$35*CH555,IF(CJ555="Liels",Pieņēmumi!$DE$37*CH555,0)))</f>
        <v>2.7777777777777781</v>
      </c>
      <c r="CL555" s="9">
        <f>IF(CJ555="Mazs",(Pieņēmumi!$DE$35-Pieņēmumi!$DE$34)*CH555,0)</f>
        <v>0</v>
      </c>
      <c r="CM555">
        <v>25</v>
      </c>
      <c r="CN555">
        <v>1</v>
      </c>
      <c r="CO555" s="2">
        <f>CM555/CN555</f>
        <v>25</v>
      </c>
      <c r="CP555" s="6">
        <f>ROUNDUP(IF($A555=1,CM555/Pieņēmumi!$DO$42,IF($A555=2,CM555/Pieņēmumi!$DO$43,IF($A555=3,CM555/Pieņēmumi!$DO$44,CM555/Pieņēmumi!$DO$45))),$CP$10)</f>
        <v>1</v>
      </c>
      <c r="CQ555" s="6">
        <f t="shared" si="407"/>
        <v>25</v>
      </c>
      <c r="CR555" s="6" t="str">
        <f>IF(AND(CQ555&gt;=0,CQ555&lt;Pieņēmumi!$DO$49),0,
IF(AND(CQ555&gt;=Pieņēmumi!$DO$49,CQ555&lt;Pieņēmumi!$DO$50),"Mazs",
IF(AND(CQ555&gt;=Pieņēmumi!$DO$50,CQ555&lt;Pieņēmumi!$DO$51),"Vidējs","Liels")))</f>
        <v>Liels</v>
      </c>
      <c r="CS555" s="9">
        <f>IF(CR555="Mazs",Pieņēmumi!$DO$34*CP555,IF(CR555="Vidējs",Pieņēmumi!$DO$35*CP555,IF(CR555="Liels",Pieņēmumi!$DO$37*CP555,0)))</f>
        <v>1.7676767676767675</v>
      </c>
      <c r="CT555" s="9">
        <f>IF(CR555="Mazs",(Pieņēmumi!$DO$35-Pieņēmumi!$DO$34)*CP555,0)</f>
        <v>0</v>
      </c>
      <c r="CU555" s="6">
        <f t="shared" si="408"/>
        <v>963</v>
      </c>
      <c r="CV555" s="6">
        <f t="shared" si="409"/>
        <v>34</v>
      </c>
      <c r="CW555" s="2">
        <f t="shared" si="410"/>
        <v>28.323529411764707</v>
      </c>
      <c r="CX555" t="str">
        <f t="shared" si="411"/>
        <v>Lielā</v>
      </c>
    </row>
    <row r="556" spans="1:102" x14ac:dyDescent="0.25">
      <c r="A556" s="5">
        <v>3</v>
      </c>
      <c r="B556" s="23">
        <v>5.3312270809714679E-2</v>
      </c>
      <c r="C556">
        <v>14</v>
      </c>
      <c r="D556">
        <v>1</v>
      </c>
      <c r="E556" s="2">
        <f t="shared" si="421"/>
        <v>14</v>
      </c>
      <c r="F556" s="6">
        <f>ROUNDUP(IF($A556=1,C556/Pieņēmumi!$B$39,IF($A556=2,C556/Pieņēmumi!$B$40,IF($A556=3,C556/Pieņēmumi!$B$41,C556/Pieņēmumi!$B$42))),$F$10)</f>
        <v>1</v>
      </c>
      <c r="G556" s="6">
        <f t="shared" si="396"/>
        <v>14</v>
      </c>
      <c r="H556" s="6" t="str">
        <f>IF(AND(G556&gt;=0,G556&lt;Pieņēmumi!$B$46),0,
IF(AND(G556&gt;= Pieņēmumi!$B$46,G556&lt;Pieņēmumi!$B$47), "Mikro",
IF(AND(G556&gt;=Pieņēmumi!$B$47,G556&lt;Pieņēmumi!$B$48), "Mazs",
IF(AND(G556&gt;=Pieņēmumi!$B$48,G556&lt;Pieņēmumi!$B$49), "Vidējs","Liels"))))</f>
        <v>Vidējs</v>
      </c>
      <c r="I556" s="9">
        <f>IF(H556="Mikro",Pieņēmumi!$B$31*F556*0.5,
IF(H556="Mazs",Pieņēmumi!$B$31*F556,
IF(H556="Vidējs",Pieņēmumi!$B$32*F556,
IF(H556="Liels",Pieņēmumi!$B$34*F556,
0))))</f>
        <v>0.8074935400516795</v>
      </c>
      <c r="J556" s="9">
        <f>IF(H556="Mikro",Pieņēmumi!$B$31*F556*0.5,0)</f>
        <v>0</v>
      </c>
      <c r="K556">
        <v>10</v>
      </c>
      <c r="L556">
        <v>1</v>
      </c>
      <c r="M556" s="2">
        <f t="shared" si="422"/>
        <v>10</v>
      </c>
      <c r="N556" s="6">
        <f>ROUNDUP(IF($A556=1,K556/Pieņēmumi!$L$39,IF($A556=2,K556/Pieņēmumi!$L$40,IF($A556=3,K556/Pieņēmumi!$L$41,K556/Pieņēmumi!$L$42))),$N$10)</f>
        <v>1</v>
      </c>
      <c r="O556" s="6">
        <f t="shared" si="397"/>
        <v>10</v>
      </c>
      <c r="P556" s="6" t="str">
        <f>IF(AND(O556&gt;=0,O556&lt;Pieņēmumi!$L$46),0,
IF(AND(O556&gt;= Pieņēmumi!$L$46,O556&lt;Pieņēmumi!$L$47), "Mikro",
IF(AND(O556&gt;=Pieņēmumi!$L$47,O556&lt;Pieņēmumi!$L$48), "Mazs",
IF(AND(O556&gt;=Pieņēmumi!$L$48,O556&lt;Pieņēmumi!$L$49), "Vidējs","Liels"))))</f>
        <v>Mazs</v>
      </c>
      <c r="Q556" s="9">
        <f>IF(P556="Mikro",Pieņēmumi!$L$31*N556*0.5,
IF(P556="Mazs",Pieņēmumi!$L$31*N556,
IF(P556="Vidējs",Pieņēmumi!$L$32*N556,
IF(P556="Liels",Pieņēmumi!$L$34*N556,
0))))</f>
        <v>0.7469654528478058</v>
      </c>
      <c r="R556" s="9">
        <f>IF(P556="Mikro",Pieņēmumi!$L$31*N556*0.5,0)</f>
        <v>0</v>
      </c>
      <c r="S556">
        <v>11</v>
      </c>
      <c r="T556">
        <v>1</v>
      </c>
      <c r="U556" s="2">
        <f>S556/T556</f>
        <v>11</v>
      </c>
      <c r="V556" s="6">
        <f>ROUNDUP(IF($A556=1,S556/Pieņēmumi!$V$39,IF($A556=2,S556/Pieņēmumi!$V$40,IF($A556=3,S556/Pieņēmumi!$V$41,S556/Pieņēmumi!$V$42))),$V$10)</f>
        <v>1</v>
      </c>
      <c r="W556" s="6">
        <f t="shared" si="398"/>
        <v>11</v>
      </c>
      <c r="X556" s="6" t="str">
        <f>IF(AND(W556&gt;=0,W556&lt;Pieņēmumi!$V$46),0,
IF(AND(W556&gt;= Pieņēmumi!$V$46,W556&lt;Pieņēmumi!$V$47), "Mikro",
IF(AND(W556&gt;=Pieņēmumi!$V$47,W556&lt;Pieņēmumi!$V$48), "Mazs",
IF(AND(W556&gt;=Pieņēmumi!$V$48,W556&lt;Pieņēmumi!$V$49), "Vidējs","Liels"))))</f>
        <v>Mazs</v>
      </c>
      <c r="Y556" s="9">
        <f>IF(X556="Mikro",Pieņēmumi!$V$31*V556*0.5,
IF(X556="Mazs",Pieņēmumi!$V$31*V556,
IF(X556="Vidējs",Pieņēmumi!$V$32*V556,
IF(X556="Liels",Pieņēmumi!$V$34*V556,
0))))</f>
        <v>0.77808901338313108</v>
      </c>
      <c r="Z556" s="9">
        <f>IF(X556="Mikro",Pieņēmumi!$V$31*V556*0.5,0)</f>
        <v>0</v>
      </c>
      <c r="AA556">
        <v>12</v>
      </c>
      <c r="AB556">
        <v>1</v>
      </c>
      <c r="AC556" s="2">
        <f>AA556/AB556</f>
        <v>12</v>
      </c>
      <c r="AD556" s="6">
        <f>ROUNDUP(IF($A556=1,AA556/Pieņēmumi!$AF$39,IF($A556=2,AA556/Pieņēmumi!$AF$40,IF($A556=3,AA556/Pieņēmumi!$AF$41,AA556/Pieņēmumi!$AF$42))),$AD$10)</f>
        <v>1</v>
      </c>
      <c r="AE556" s="6">
        <f t="shared" si="399"/>
        <v>12</v>
      </c>
      <c r="AF556" s="6" t="str">
        <f>IF(AND(AE556&gt;=0,AE556&lt;Pieņēmumi!$AF$46),0,
IF(AND(AE556&gt;= Pieņēmumi!$AF$46,AE556&lt;Pieņēmumi!$AF$47), "Mikro",
IF(AND(AE556&gt;=Pieņēmumi!$AF$47,AE556&lt;Pieņēmumi!$AF$48), "Mazs",
IF(AND(AE556&gt;=Pieņēmumi!$AF$48,AE556&lt;Pieņēmumi!$AF$49), "Vidējs","Liels"))))</f>
        <v>Vidējs</v>
      </c>
      <c r="AG556" s="9">
        <f>IF(AF556="Mikro",Pieņēmumi!$AF$31*AD556*0.5,
IF(AF556="Mazs",Pieņēmumi!$AF$31*AD556,
IF(AF556="Vidējs",Pieņēmumi!$AF$32*AD556,
IF(AF556="Liels",Pieņēmumi!$AF$34*AD556,
0))))</f>
        <v>1.03359173126615</v>
      </c>
      <c r="AH556" s="9">
        <f>IF(AF556="Mikro",Pieņēmumi!$AF$31*AD556*0.5,0)</f>
        <v>0</v>
      </c>
      <c r="AI556">
        <v>6</v>
      </c>
      <c r="AJ556">
        <v>1</v>
      </c>
      <c r="AK556" s="2">
        <f t="shared" si="423"/>
        <v>6</v>
      </c>
      <c r="AL556" s="6">
        <f>ROUNDUP(IF($A556=1,AI556/Pieņēmumi!$AR$39,IF($A556=2,AI556/Pieņēmumi!$AR$40,IF($A556=3,AI556/Pieņēmumi!$AR$41,AI556/Pieņēmumi!$AR$42))),$AL$10)</f>
        <v>1</v>
      </c>
      <c r="AM556" s="6">
        <f t="shared" si="400"/>
        <v>6</v>
      </c>
      <c r="AN556" s="6" t="str">
        <f>IF(AND(AM556&gt;=0,AM556&lt;Pieņēmumi!$AR$46),0,
IF(AND(AM556&gt;= Pieņēmumi!$AR$46,AM556&lt;Pieņēmumi!$AR$47), "Mikro",
IF(AND(AM556&gt;=Pieņēmumi!$AR$47,AM556&lt;Pieņēmumi!$AR$48), "Mazs",
IF(AND(AM556&gt;=Pieņēmumi!$AR$48,AM556&lt;Pieņēmumi!$AR$49), "Vidējs","Liels"))))</f>
        <v>Mikro</v>
      </c>
      <c r="AO556" s="9">
        <f>IF(AN556="Mikro",Pieņēmumi!$AR$31*AL556*0.5,
IF(AN556="Mazs",Pieņēmumi!$AR$31*AL556,
IF(AN556="Vidējs",Pieņēmumi!$AR$32*AL556,
IF(AN556="Liels",Pieņēmumi!$AR$34*AL556,
0))))</f>
        <v>0.45129162776221604</v>
      </c>
      <c r="AP556" s="9">
        <f>IF(AN556="Mikro",Pieņēmumi!$AR$31*AL556*0.5,0)</f>
        <v>0.45129162776221604</v>
      </c>
      <c r="AQ556">
        <v>8</v>
      </c>
      <c r="AR556">
        <v>1</v>
      </c>
      <c r="AS556" s="2">
        <f>AQ556/AR556</f>
        <v>8</v>
      </c>
      <c r="AT556" s="6">
        <f>ROUNDUP(IF($A556=1,AQ556/Pieņēmumi!$BC$39,IF($A556=2,AQ556/Pieņēmumi!$BC$40,IF($A556=3,AQ556/Pieņēmumi!$BC$41,AQ556/Pieņēmumi!$BC$42))),$AT$10)</f>
        <v>1</v>
      </c>
      <c r="AU556" s="6">
        <f t="shared" si="401"/>
        <v>8</v>
      </c>
      <c r="AV556" s="6" t="str">
        <f>IF(AND(AU556&gt;=0,AU556&lt;Pieņēmumi!$BC$46),0,
IF(AND(AU556&gt;= Pieņēmumi!$BC$46,AU556&lt;Pieņēmumi!$BC$47), "Mikro",
IF(AND(AU556&gt;=Pieņēmumi!$BC$47,AU556&lt;Pieņēmumi!$BC$48), "Mazs",
IF(AND(AU556&gt;=Pieņēmumi!$BC$48,AU556&lt;Pieņēmumi!$BC$49), "Vidējs","Liels"))))</f>
        <v>Mazs</v>
      </c>
      <c r="AW556" s="9">
        <f>IF(AV556="Mikro",Pieņēmumi!$BC$31*AT556*0.5,
IF(AV556="Mazs",Pieņēmumi!$BC$31*AT556,
IF(AV556="Vidējs",Pieņēmumi!$BC$32*AT556,
IF(AV556="Liels",Pieņēmumi!$BC$34*AT556,
0))))</f>
        <v>0.96483037659508253</v>
      </c>
      <c r="AX556" s="9">
        <f>IF(AV556="Mikro",Pieņēmumi!$BC$31*AT556*0.5,0)</f>
        <v>0</v>
      </c>
      <c r="AY556">
        <v>9</v>
      </c>
      <c r="AZ556">
        <v>1</v>
      </c>
      <c r="BA556" s="2">
        <f t="shared" si="412"/>
        <v>9</v>
      </c>
      <c r="BB556" s="6">
        <f>ROUNDUP(IF($A556=1,AY556/Pieņēmumi!$BN$39,IF($A556=2,AY556/Pieņēmumi!$BN$40,IF($A556=3,AY556/Pieņēmumi!$BN$41,AY556/Pieņēmumi!$BN$42))),$BB$10)</f>
        <v>1</v>
      </c>
      <c r="BC556" s="6">
        <f t="shared" si="402"/>
        <v>9</v>
      </c>
      <c r="BD556" s="6" t="str">
        <f>IF(AND(BC556&gt;=0,BC556&lt;Pieņēmumi!$BN$46),0,
IF(AND(BC556&gt;= Pieņēmumi!$BN$46,BC556&lt;Pieņēmumi!$BN$47), "Mikro",
IF(AND(BC556&gt;=Pieņēmumi!$BN$47,BC556&lt;Pieņēmumi!$BN$48), "Mazs",
IF(AND(BC556&gt;=Pieņēmumi!$BN$48,BC556&lt;Pieņēmumi!$BN$49), "Vidējs","Liels"))))</f>
        <v>Mazs</v>
      </c>
      <c r="BE556" s="9">
        <f>IF(BD556="Mikro",Pieņēmumi!$BN$31*BB556*0.5,
IF(BD556="Mazs",Pieņēmumi!$BN$31*BB556,
IF(BD556="Vidējs",Pieņēmumi!$BN$32*BB556,
IF(BD556="Liels",Pieņēmumi!$BN$34*BB556,
0))))</f>
        <v>1.0270774976657331</v>
      </c>
      <c r="BF556" s="9">
        <f>IF(BD556="Mikro",Pieņēmumi!$BN$31*BB556*0.5,0)</f>
        <v>0</v>
      </c>
      <c r="BG556">
        <v>11</v>
      </c>
      <c r="BH556">
        <v>1</v>
      </c>
      <c r="BI556" s="2">
        <f t="shared" si="413"/>
        <v>11</v>
      </c>
      <c r="BJ556" s="6">
        <f>ROUNDUP(IF($A556=1,BG556/Pieņēmumi!$BY$39,IF($A556=2,BG556/Pieņēmumi!$BY$40,IF($A556=3,BG556/Pieņēmumi!$BY$41,BG556/Pieņēmumi!$BY$42))),$BJ$10)</f>
        <v>1</v>
      </c>
      <c r="BK556" s="6">
        <f t="shared" si="403"/>
        <v>11</v>
      </c>
      <c r="BL556" s="6" t="str">
        <f>IF(AND(BK556&gt;=0,BK556&lt;Pieņēmumi!$BY$46),0,
IF(AND(BK556&gt;= Pieņēmumi!$BY$46,BK556&lt;Pieņēmumi!$BY$47), "Mikro",
IF(AND(BK556&gt;=Pieņēmumi!$BY$47,BK556&lt;Pieņēmumi!$BY$48), "Mazs",
IF(AND(BK556&gt;=Pieņēmumi!$BY$48,BK556&lt;Pieņēmumi!$BY$49), "Vidējs","Liels"))))</f>
        <v>Mazs</v>
      </c>
      <c r="BM556" s="9">
        <f>IF(BL556="Mikro",Pieņēmumi!$BY$31*BJ556*0.5,
IF(BL556="Mazs",Pieņēmumi!$BY$31*BJ556,
IF(BL556="Vidējs",Pieņēmumi!$BY$32*BJ556,
IF(BL556="Liels",Pieņēmumi!$BY$34*BJ556,
0))))</f>
        <v>1.0893246187363834</v>
      </c>
      <c r="BN556" s="9">
        <f>IF(BL556="Mikro",Pieņēmumi!$BY$31*BJ556*0.5,0)</f>
        <v>0</v>
      </c>
      <c r="BO556">
        <v>6</v>
      </c>
      <c r="BP556">
        <v>1</v>
      </c>
      <c r="BQ556" s="2">
        <f t="shared" si="414"/>
        <v>6</v>
      </c>
      <c r="BR556" s="6">
        <f>ROUNDUP(IF($A556=1,BO556/Pieņēmumi!$CJ$39,IF($A556=2,BO556/Pieņēmumi!$CJ$40,IF($A556=3,BO556/Pieņēmumi!$CJ$41,BO556/Pieņēmumi!$CJ$42))),$BR$10)</f>
        <v>1</v>
      </c>
      <c r="BS556" s="6">
        <f t="shared" si="404"/>
        <v>6</v>
      </c>
      <c r="BT556" s="6" t="str">
        <f>IF(AND(BS556&gt;=0,BS556&lt;Pieņēmumi!$CJ$46),0,
IF(AND(BS556&gt;= Pieņēmumi!$CJ$46,BS556&lt;Pieņēmumi!$CJ$47), "Mikro",
IF(AND(BS556&gt;=Pieņēmumi!$CJ$47,BS556&lt;Pieņēmumi!$CJ$48), "Mazs",
IF(AND(BS556&gt;=Pieņēmumi!$CJ$48,BS556&lt;Pieņēmumi!$CJ$49), "Vidējs","Liels"))))</f>
        <v>Mikro</v>
      </c>
      <c r="BU556" s="9">
        <f>IF(BT556="Mikro",Pieņēmumi!$CJ$31*BR556*0.5,
IF(BT556="Mazs",Pieņēmumi!$CJ$31*BR556,
IF(BT556="Vidējs",Pieņēmumi!$CJ$32*BR556,
IF(BT556="Liels",Pieņēmumi!$CJ$34*BR556,
0))))</f>
        <v>0.54466230936819171</v>
      </c>
      <c r="BV556" s="9">
        <f>IF(BT556="Mikro",Pieņēmumi!$CJ$31*BR556*0.5,0)</f>
        <v>0.54466230936819171</v>
      </c>
      <c r="BW556">
        <v>0</v>
      </c>
      <c r="BX556">
        <v>0</v>
      </c>
      <c r="BY556" s="2">
        <v>0</v>
      </c>
      <c r="BZ556" s="6">
        <f>ROUNDUP(IF($A556=1,BW556/Pieņēmumi!$CU$42,IF($A556=2,BW556/Pieņēmumi!$CU$43,IF($A556=3,BW556/Pieņēmumi!$CU$44,BW556/Pieņēmumi!$CU$45))),$CH$10)</f>
        <v>0</v>
      </c>
      <c r="CA556" s="6">
        <f t="shared" si="405"/>
        <v>0</v>
      </c>
      <c r="CB556" s="6">
        <f>IF(AND(CA556&gt;=0,CA556&lt;Pieņēmumi!$CU$49),0,
IF(AND(CA556&gt;=Pieņēmumi!$CU$49,CA556&lt;Pieņēmumi!$CU$50),"Mazs",
IF(AND(CA556&gt;=Pieņēmumi!$CU$50,CA556&lt;Pieņēmumi!$CU$51),"Vidējs","Liels")))</f>
        <v>0</v>
      </c>
      <c r="CC556" s="9">
        <f>IF(CB556="Mazs",Pieņēmumi!$CU$34*BZ556,IF(CB556="Vidējs",Pieņēmumi!$CU$35*BZ556,IF(CB556="Liels",Pieņēmumi!$CU$37*BZ556,0)))</f>
        <v>0</v>
      </c>
      <c r="CD556" s="9">
        <f>IF(CB556="Mazs",(Pieņēmumi!$CU$35-Pieņēmumi!$CU$34)*BZ556,0)</f>
        <v>0</v>
      </c>
      <c r="CE556">
        <v>0</v>
      </c>
      <c r="CF556">
        <v>0</v>
      </c>
      <c r="CG556" s="2">
        <v>0</v>
      </c>
      <c r="CH556" s="6">
        <f>ROUNDUP(IF($A556=1,CE556/Pieņēmumi!$DE$42,IF($A556=2,CE556/Pieņēmumi!$DE$43,IF($A556=3,CE556/Pieņēmumi!$DE$44,CE556/Pieņēmumi!$DE$45))),$CH$10)</f>
        <v>0</v>
      </c>
      <c r="CI556" s="6">
        <f t="shared" si="406"/>
        <v>0</v>
      </c>
      <c r="CJ556" s="6">
        <f>IF(AND(CI556&gt;=0,CI556&lt;Pieņēmumi!$DE$49),0,
IF(AND(CI556&gt;=Pieņēmumi!$DE$49,CI556&lt;Pieņēmumi!$DE$50),"Mazs",
IF(AND(CI556&gt;=Pieņēmumi!$DE$50,CI556&lt;Pieņēmumi!$DE$51),"Vidējs","Liels")))</f>
        <v>0</v>
      </c>
      <c r="CK556" s="9">
        <f>IF(CJ556="Mazs",Pieņēmumi!$DE$34*CH556,IF(CJ556="Vidējs",Pieņēmumi!$DE$35*CH556,IF(CJ556="Liels",Pieņēmumi!$DE$37*CH556,0)))</f>
        <v>0</v>
      </c>
      <c r="CL556" s="9">
        <f>IF(CJ556="Mazs",(Pieņēmumi!$DE$35-Pieņēmumi!$DE$34)*CH556,0)</f>
        <v>0</v>
      </c>
      <c r="CM556">
        <v>0</v>
      </c>
      <c r="CN556">
        <v>0</v>
      </c>
      <c r="CO556" s="2">
        <v>0</v>
      </c>
      <c r="CP556" s="6">
        <f>ROUNDUP(IF($A556=1,CM556/Pieņēmumi!$DO$42,IF($A556=2,CM556/Pieņēmumi!$DO$43,IF($A556=3,CM556/Pieņēmumi!$DO$44,CM556/Pieņēmumi!$DO$45))),$CP$10)</f>
        <v>0</v>
      </c>
      <c r="CQ556" s="6">
        <f t="shared" si="407"/>
        <v>0</v>
      </c>
      <c r="CR556" s="6">
        <f>IF(AND(CQ556&gt;=0,CQ556&lt;Pieņēmumi!$DO$49),0,
IF(AND(CQ556&gt;=Pieņēmumi!$DO$49,CQ556&lt;Pieņēmumi!$DO$50),"Mazs",
IF(AND(CQ556&gt;=Pieņēmumi!$DO$50,CQ556&lt;Pieņēmumi!$DO$51),"Vidējs","Liels")))</f>
        <v>0</v>
      </c>
      <c r="CS556" s="9">
        <f>IF(CR556="Mazs",Pieņēmumi!$DO$34*CP556,IF(CR556="Vidējs",Pieņēmumi!$DO$35*CP556,IF(CR556="Liels",Pieņēmumi!$DO$37*CP556,0)))</f>
        <v>0</v>
      </c>
      <c r="CT556" s="9">
        <f>IF(CR556="Mazs",(Pieņēmumi!$DO$35-Pieņēmumi!$DO$34)*CP556,0)</f>
        <v>0</v>
      </c>
      <c r="CU556" s="6">
        <f t="shared" si="408"/>
        <v>87</v>
      </c>
      <c r="CV556" s="6">
        <f t="shared" si="409"/>
        <v>9</v>
      </c>
      <c r="CW556" s="2">
        <f t="shared" si="410"/>
        <v>9.6666666666666661</v>
      </c>
      <c r="CX556" t="str">
        <f t="shared" si="411"/>
        <v>Mazā</v>
      </c>
    </row>
    <row r="557" spans="1:102" x14ac:dyDescent="0.25">
      <c r="A557" s="5">
        <v>3</v>
      </c>
      <c r="B557" s="23">
        <v>5.3171191870561851E-2</v>
      </c>
      <c r="C557">
        <v>5</v>
      </c>
      <c r="D557">
        <v>1</v>
      </c>
      <c r="E557" s="2">
        <f t="shared" si="421"/>
        <v>5</v>
      </c>
      <c r="F557" s="6">
        <f>ROUNDUP(IF($A557=1,C557/Pieņēmumi!$B$39,IF($A557=2,C557/Pieņēmumi!$B$40,IF($A557=3,C557/Pieņēmumi!$B$41,C557/Pieņēmumi!$B$42))),$F$10)</f>
        <v>1</v>
      </c>
      <c r="G557" s="6">
        <f t="shared" si="396"/>
        <v>5</v>
      </c>
      <c r="H557" s="6" t="str">
        <f>IF(AND(G557&gt;=0,G557&lt;Pieņēmumi!$B$46),0,
IF(AND(G557&gt;= Pieņēmumi!$B$46,G557&lt;Pieņēmumi!$B$47), "Mikro",
IF(AND(G557&gt;=Pieņēmumi!$B$47,G557&lt;Pieņēmumi!$B$48), "Mazs",
IF(AND(G557&gt;=Pieņēmumi!$B$48,G557&lt;Pieņēmumi!$B$49), "Vidējs","Liels"))))</f>
        <v>Mikro</v>
      </c>
      <c r="I557" s="9">
        <f>IF(H557="Mikro",Pieņēmumi!$B$31*F557*0.5,
IF(H557="Mazs",Pieņēmumi!$B$31*F557,
IF(H557="Vidējs",Pieņēmumi!$B$32*F557,
IF(H557="Liels",Pieņēmumi!$B$34*F557,
0))))</f>
        <v>0.35792094615624032</v>
      </c>
      <c r="J557" s="9">
        <f>IF(H557="Mikro",Pieņēmumi!$B$31*F557*0.5,0)</f>
        <v>0.35792094615624032</v>
      </c>
      <c r="K557">
        <v>10</v>
      </c>
      <c r="L557">
        <v>1</v>
      </c>
      <c r="M557" s="2">
        <f t="shared" si="422"/>
        <v>10</v>
      </c>
      <c r="N557" s="6">
        <f>ROUNDUP(IF($A557=1,K557/Pieņēmumi!$L$39,IF($A557=2,K557/Pieņēmumi!$L$40,IF($A557=3,K557/Pieņēmumi!$L$41,K557/Pieņēmumi!$L$42))),$N$10)</f>
        <v>1</v>
      </c>
      <c r="O557" s="6">
        <f t="shared" si="397"/>
        <v>10</v>
      </c>
      <c r="P557" s="6" t="str">
        <f>IF(AND(O557&gt;=0,O557&lt;Pieņēmumi!$L$46),0,
IF(AND(O557&gt;= Pieņēmumi!$L$46,O557&lt;Pieņēmumi!$L$47), "Mikro",
IF(AND(O557&gt;=Pieņēmumi!$L$47,O557&lt;Pieņēmumi!$L$48), "Mazs",
IF(AND(O557&gt;=Pieņēmumi!$L$48,O557&lt;Pieņēmumi!$L$49), "Vidējs","Liels"))))</f>
        <v>Mazs</v>
      </c>
      <c r="Q557" s="9">
        <f>IF(P557="Mikro",Pieņēmumi!$L$31*N557*0.5,
IF(P557="Mazs",Pieņēmumi!$L$31*N557,
IF(P557="Vidējs",Pieņēmumi!$L$32*N557,
IF(P557="Liels",Pieņēmumi!$L$34*N557,
0))))</f>
        <v>0.7469654528478058</v>
      </c>
      <c r="R557" s="9">
        <f>IF(P557="Mikro",Pieņēmumi!$L$31*N557*0.5,0)</f>
        <v>0</v>
      </c>
      <c r="S557">
        <v>13</v>
      </c>
      <c r="T557">
        <v>1</v>
      </c>
      <c r="U557" s="2">
        <f>S557/T557</f>
        <v>13</v>
      </c>
      <c r="V557" s="6">
        <f>ROUNDUP(IF($A557=1,S557/Pieņēmumi!$V$39,IF($A557=2,S557/Pieņēmumi!$V$40,IF($A557=3,S557/Pieņēmumi!$V$41,S557/Pieņēmumi!$V$42))),$V$10)</f>
        <v>1</v>
      </c>
      <c r="W557" s="6">
        <f t="shared" si="398"/>
        <v>13</v>
      </c>
      <c r="X557" s="6" t="str">
        <f>IF(AND(W557&gt;=0,W557&lt;Pieņēmumi!$V$46),0,
IF(AND(W557&gt;= Pieņēmumi!$V$46,W557&lt;Pieņēmumi!$V$47), "Mikro",
IF(AND(W557&gt;=Pieņēmumi!$V$47,W557&lt;Pieņēmumi!$V$48), "Mazs",
IF(AND(W557&gt;=Pieņēmumi!$V$48,W557&lt;Pieņēmumi!$V$49), "Vidējs","Liels"))))</f>
        <v>Vidējs</v>
      </c>
      <c r="Y557" s="9">
        <f>IF(X557="Mikro",Pieņēmumi!$V$31*V557*0.5,
IF(X557="Mazs",Pieņēmumi!$V$31*V557,
IF(X557="Vidējs",Pieņēmumi!$V$32*V557,
IF(X557="Liels",Pieņēmumi!$V$34*V557,
0))))</f>
        <v>0.87209302325581406</v>
      </c>
      <c r="Z557" s="9">
        <f>IF(X557="Mikro",Pieņēmumi!$V$31*V557*0.5,0)</f>
        <v>0</v>
      </c>
      <c r="AA557">
        <v>6</v>
      </c>
      <c r="AB557">
        <v>1</v>
      </c>
      <c r="AC557" s="2">
        <f>AA557/AB557</f>
        <v>6</v>
      </c>
      <c r="AD557" s="6">
        <f>ROUNDUP(IF($A557=1,AA557/Pieņēmumi!$AF$39,IF($A557=2,AA557/Pieņēmumi!$AF$40,IF($A557=3,AA557/Pieņēmumi!$AF$41,AA557/Pieņēmumi!$AF$42))),$AD$10)</f>
        <v>1</v>
      </c>
      <c r="AE557" s="6">
        <f t="shared" si="399"/>
        <v>6</v>
      </c>
      <c r="AF557" s="6" t="str">
        <f>IF(AND(AE557&gt;=0,AE557&lt;Pieņēmumi!$AF$46),0,
IF(AND(AE557&gt;= Pieņēmumi!$AF$46,AE557&lt;Pieņēmumi!$AF$47), "Mikro",
IF(AND(AE557&gt;=Pieņēmumi!$AF$47,AE557&lt;Pieņēmumi!$AF$48), "Mazs",
IF(AND(AE557&gt;=Pieņēmumi!$AF$48,AE557&lt;Pieņēmumi!$AF$49), "Vidējs","Liels"))))</f>
        <v>Mikro</v>
      </c>
      <c r="AG557" s="9">
        <f>IF(AF557="Mikro",Pieņēmumi!$AF$31*AD557*0.5,
IF(AF557="Mazs",Pieņēmumi!$AF$31*AD557,
IF(AF557="Vidējs",Pieņēmumi!$AF$32*AD557,
IF(AF557="Liels",Pieņēmumi!$AF$34*AD557,
0))))</f>
        <v>0.42016806722689076</v>
      </c>
      <c r="AH557" s="9">
        <f>IF(AF557="Mikro",Pieņēmumi!$AF$31*AD557*0.5,0)</f>
        <v>0.42016806722689076</v>
      </c>
      <c r="AI557">
        <v>12</v>
      </c>
      <c r="AJ557">
        <v>1</v>
      </c>
      <c r="AK557" s="2">
        <f t="shared" si="423"/>
        <v>12</v>
      </c>
      <c r="AL557" s="6">
        <f>ROUNDUP(IF($A557=1,AI557/Pieņēmumi!$AR$39,IF($A557=2,AI557/Pieņēmumi!$AR$40,IF($A557=3,AI557/Pieņēmumi!$AR$41,AI557/Pieņēmumi!$AR$42))),$AL$10)</f>
        <v>1</v>
      </c>
      <c r="AM557" s="6">
        <f t="shared" si="400"/>
        <v>12</v>
      </c>
      <c r="AN557" s="6" t="str">
        <f>IF(AND(AM557&gt;=0,AM557&lt;Pieņēmumi!$AR$46),0,
IF(AND(AM557&gt;= Pieņēmumi!$AR$46,AM557&lt;Pieņēmumi!$AR$47), "Mikro",
IF(AND(AM557&gt;=Pieņēmumi!$AR$47,AM557&lt;Pieņēmumi!$AR$48), "Mazs",
IF(AND(AM557&gt;=Pieņēmumi!$AR$48,AM557&lt;Pieņēmumi!$AR$49), "Vidējs","Liels"))))</f>
        <v>Vidējs</v>
      </c>
      <c r="AO557" s="9">
        <f>IF(AN557="Mikro",Pieņēmumi!$AR$31*AL557*0.5,
IF(AN557="Mazs",Pieņēmumi!$AR$31*AL557,
IF(AN557="Vidējs",Pieņēmumi!$AR$32*AL557,
IF(AN557="Liels",Pieņēmumi!$AR$34*AL557,
0))))</f>
        <v>1.0981912144702843</v>
      </c>
      <c r="AP557" s="9">
        <f>IF(AN557="Mikro",Pieņēmumi!$AR$31*AL557*0.5,0)</f>
        <v>0</v>
      </c>
      <c r="AQ557">
        <v>13</v>
      </c>
      <c r="AR557">
        <v>1</v>
      </c>
      <c r="AS557" s="2">
        <f>AQ557/AR557</f>
        <v>13</v>
      </c>
      <c r="AT557" s="6">
        <f>ROUNDUP(IF($A557=1,AQ557/Pieņēmumi!$BC$39,IF($A557=2,AQ557/Pieņēmumi!$BC$40,IF($A557=3,AQ557/Pieņēmumi!$BC$41,AQ557/Pieņēmumi!$BC$42))),$AT$10)</f>
        <v>1</v>
      </c>
      <c r="AU557" s="6">
        <f t="shared" si="401"/>
        <v>13</v>
      </c>
      <c r="AV557" s="6" t="str">
        <f>IF(AND(AU557&gt;=0,AU557&lt;Pieņēmumi!$BC$46),0,
IF(AND(AU557&gt;= Pieņēmumi!$BC$46,AU557&lt;Pieņēmumi!$BC$47), "Mikro",
IF(AND(AU557&gt;=Pieņēmumi!$BC$47,AU557&lt;Pieņēmumi!$BC$48), "Mazs",
IF(AND(AU557&gt;=Pieņēmumi!$BC$48,AU557&lt;Pieņēmumi!$BC$49), "Vidējs","Liels"))))</f>
        <v>Vidējs</v>
      </c>
      <c r="AW557" s="9">
        <f>IF(AV557="Mikro",Pieņēmumi!$BC$31*AT557*0.5,
IF(AV557="Mazs",Pieņēmumi!$BC$31*AT557,
IF(AV557="Vidējs",Pieņēmumi!$BC$32*AT557,
IF(AV557="Liels",Pieņēmumi!$BC$34*AT557,
0))))</f>
        <v>1.1627906976744187</v>
      </c>
      <c r="AX557" s="9">
        <f>IF(AV557="Mikro",Pieņēmumi!$BC$31*AT557*0.5,0)</f>
        <v>0</v>
      </c>
      <c r="AY557">
        <v>9</v>
      </c>
      <c r="AZ557">
        <v>1</v>
      </c>
      <c r="BA557" s="2">
        <f t="shared" si="412"/>
        <v>9</v>
      </c>
      <c r="BB557" s="6">
        <f>ROUNDUP(IF($A557=1,AY557/Pieņēmumi!$BN$39,IF($A557=2,AY557/Pieņēmumi!$BN$40,IF($A557=3,AY557/Pieņēmumi!$BN$41,AY557/Pieņēmumi!$BN$42))),$BB$10)</f>
        <v>1</v>
      </c>
      <c r="BC557" s="6">
        <f t="shared" si="402"/>
        <v>9</v>
      </c>
      <c r="BD557" s="6" t="str">
        <f>IF(AND(BC557&gt;=0,BC557&lt;Pieņēmumi!$BN$46),0,
IF(AND(BC557&gt;= Pieņēmumi!$BN$46,BC557&lt;Pieņēmumi!$BN$47), "Mikro",
IF(AND(BC557&gt;=Pieņēmumi!$BN$47,BC557&lt;Pieņēmumi!$BN$48), "Mazs",
IF(AND(BC557&gt;=Pieņēmumi!$BN$48,BC557&lt;Pieņēmumi!$BN$49), "Vidējs","Liels"))))</f>
        <v>Mazs</v>
      </c>
      <c r="BE557" s="9">
        <f>IF(BD557="Mikro",Pieņēmumi!$BN$31*BB557*0.5,
IF(BD557="Mazs",Pieņēmumi!$BN$31*BB557,
IF(BD557="Vidējs",Pieņēmumi!$BN$32*BB557,
IF(BD557="Liels",Pieņēmumi!$BN$34*BB557,
0))))</f>
        <v>1.0270774976657331</v>
      </c>
      <c r="BF557" s="9">
        <f>IF(BD557="Mikro",Pieņēmumi!$BN$31*BB557*0.5,0)</f>
        <v>0</v>
      </c>
      <c r="BG557">
        <v>13</v>
      </c>
      <c r="BH557">
        <v>1</v>
      </c>
      <c r="BI557" s="2">
        <f t="shared" si="413"/>
        <v>13</v>
      </c>
      <c r="BJ557" s="6">
        <f>ROUNDUP(IF($A557=1,BG557/Pieņēmumi!$BY$39,IF($A557=2,BG557/Pieņēmumi!$BY$40,IF($A557=3,BG557/Pieņēmumi!$BY$41,BG557/Pieņēmumi!$BY$42))),$BJ$10)</f>
        <v>1</v>
      </c>
      <c r="BK557" s="6">
        <f t="shared" si="403"/>
        <v>13</v>
      </c>
      <c r="BL557" s="6" t="str">
        <f>IF(AND(BK557&gt;=0,BK557&lt;Pieņēmumi!$BY$46),0,
IF(AND(BK557&gt;= Pieņēmumi!$BY$46,BK557&lt;Pieņēmumi!$BY$47), "Mikro",
IF(AND(BK557&gt;=Pieņēmumi!$BY$47,BK557&lt;Pieņēmumi!$BY$48), "Mazs",
IF(AND(BK557&gt;=Pieņēmumi!$BY$48,BK557&lt;Pieņēmumi!$BY$49), "Vidējs","Liels"))))</f>
        <v>Vidējs</v>
      </c>
      <c r="BM557" s="9">
        <f>IF(BL557="Mikro",Pieņēmumi!$BY$31*BJ557*0.5,
IF(BL557="Mazs",Pieņēmumi!$BY$31*BJ557,
IF(BL557="Vidējs",Pieņēmumi!$BY$32*BJ557,
IF(BL557="Liels",Pieņēmumi!$BY$34*BJ557,
0))))</f>
        <v>1.2919896640826873</v>
      </c>
      <c r="BN557" s="9">
        <f>IF(BL557="Mikro",Pieņēmumi!$BY$31*BJ557*0.5,0)</f>
        <v>0</v>
      </c>
      <c r="BO557">
        <v>9</v>
      </c>
      <c r="BP557">
        <v>1</v>
      </c>
      <c r="BQ557" s="2">
        <f t="shared" si="414"/>
        <v>9</v>
      </c>
      <c r="BR557" s="6">
        <f>ROUNDUP(IF($A557=1,BO557/Pieņēmumi!$CJ$39,IF($A557=2,BO557/Pieņēmumi!$CJ$40,IF($A557=3,BO557/Pieņēmumi!$CJ$41,BO557/Pieņēmumi!$CJ$42))),$BR$10)</f>
        <v>1</v>
      </c>
      <c r="BS557" s="6">
        <f t="shared" si="404"/>
        <v>9</v>
      </c>
      <c r="BT557" s="6" t="str">
        <f>IF(AND(BS557&gt;=0,BS557&lt;Pieņēmumi!$CJ$46),0,
IF(AND(BS557&gt;= Pieņēmumi!$CJ$46,BS557&lt;Pieņēmumi!$CJ$47), "Mikro",
IF(AND(BS557&gt;=Pieņēmumi!$CJ$47,BS557&lt;Pieņēmumi!$CJ$48), "Mazs",
IF(AND(BS557&gt;=Pieņēmumi!$CJ$48,BS557&lt;Pieņēmumi!$CJ$49), "Vidējs","Liels"))))</f>
        <v>Mazs</v>
      </c>
      <c r="BU557" s="9">
        <f>IF(BT557="Mikro",Pieņēmumi!$CJ$31*BR557*0.5,
IF(BT557="Mazs",Pieņēmumi!$CJ$31*BR557,
IF(BT557="Vidējs",Pieņēmumi!$CJ$32*BR557,
IF(BT557="Liels",Pieņēmumi!$CJ$34*BR557,
0))))</f>
        <v>1.0893246187363834</v>
      </c>
      <c r="BV557" s="9">
        <f>IF(BT557="Mikro",Pieņēmumi!$CJ$31*BR557*0.5,0)</f>
        <v>0</v>
      </c>
      <c r="BW557">
        <v>0</v>
      </c>
      <c r="BX557">
        <v>0</v>
      </c>
      <c r="BY557" s="2">
        <v>0</v>
      </c>
      <c r="BZ557" s="6">
        <f>ROUNDUP(IF($A557=1,BW557/Pieņēmumi!$CU$42,IF($A557=2,BW557/Pieņēmumi!$CU$43,IF($A557=3,BW557/Pieņēmumi!$CU$44,BW557/Pieņēmumi!$CU$45))),$CH$10)</f>
        <v>0</v>
      </c>
      <c r="CA557" s="6">
        <f t="shared" si="405"/>
        <v>0</v>
      </c>
      <c r="CB557" s="6">
        <f>IF(AND(CA557&gt;=0,CA557&lt;Pieņēmumi!$CU$49),0,
IF(AND(CA557&gt;=Pieņēmumi!$CU$49,CA557&lt;Pieņēmumi!$CU$50),"Mazs",
IF(AND(CA557&gt;=Pieņēmumi!$CU$50,CA557&lt;Pieņēmumi!$CU$51),"Vidējs","Liels")))</f>
        <v>0</v>
      </c>
      <c r="CC557" s="9">
        <f>IF(CB557="Mazs",Pieņēmumi!$CU$34*BZ557,IF(CB557="Vidējs",Pieņēmumi!$CU$35*BZ557,IF(CB557="Liels",Pieņēmumi!$CU$37*BZ557,0)))</f>
        <v>0</v>
      </c>
      <c r="CD557" s="9">
        <f>IF(CB557="Mazs",(Pieņēmumi!$CU$35-Pieņēmumi!$CU$34)*BZ557,0)</f>
        <v>0</v>
      </c>
      <c r="CE557">
        <v>0</v>
      </c>
      <c r="CF557">
        <v>0</v>
      </c>
      <c r="CG557" s="2">
        <v>0</v>
      </c>
      <c r="CH557" s="6">
        <f>ROUNDUP(IF($A557=1,CE557/Pieņēmumi!$DE$42,IF($A557=2,CE557/Pieņēmumi!$DE$43,IF($A557=3,CE557/Pieņēmumi!$DE$44,CE557/Pieņēmumi!$DE$45))),$CH$10)</f>
        <v>0</v>
      </c>
      <c r="CI557" s="6">
        <f t="shared" si="406"/>
        <v>0</v>
      </c>
      <c r="CJ557" s="6">
        <f>IF(AND(CI557&gt;=0,CI557&lt;Pieņēmumi!$DE$49),0,
IF(AND(CI557&gt;=Pieņēmumi!$DE$49,CI557&lt;Pieņēmumi!$DE$50),"Mazs",
IF(AND(CI557&gt;=Pieņēmumi!$DE$50,CI557&lt;Pieņēmumi!$DE$51),"Vidējs","Liels")))</f>
        <v>0</v>
      </c>
      <c r="CK557" s="9">
        <f>IF(CJ557="Mazs",Pieņēmumi!$DE$34*CH557,IF(CJ557="Vidējs",Pieņēmumi!$DE$35*CH557,IF(CJ557="Liels",Pieņēmumi!$DE$37*CH557,0)))</f>
        <v>0</v>
      </c>
      <c r="CL557" s="9">
        <f>IF(CJ557="Mazs",(Pieņēmumi!$DE$35-Pieņēmumi!$DE$34)*CH557,0)</f>
        <v>0</v>
      </c>
      <c r="CM557">
        <v>0</v>
      </c>
      <c r="CN557">
        <v>0</v>
      </c>
      <c r="CO557" s="2">
        <v>0</v>
      </c>
      <c r="CP557" s="6">
        <f>ROUNDUP(IF($A557=1,CM557/Pieņēmumi!$DO$42,IF($A557=2,CM557/Pieņēmumi!$DO$43,IF($A557=3,CM557/Pieņēmumi!$DO$44,CM557/Pieņēmumi!$DO$45))),$CP$10)</f>
        <v>0</v>
      </c>
      <c r="CQ557" s="6">
        <f t="shared" si="407"/>
        <v>0</v>
      </c>
      <c r="CR557" s="6">
        <f>IF(AND(CQ557&gt;=0,CQ557&lt;Pieņēmumi!$DO$49),0,
IF(AND(CQ557&gt;=Pieņēmumi!$DO$49,CQ557&lt;Pieņēmumi!$DO$50),"Mazs",
IF(AND(CQ557&gt;=Pieņēmumi!$DO$50,CQ557&lt;Pieņēmumi!$DO$51),"Vidējs","Liels")))</f>
        <v>0</v>
      </c>
      <c r="CS557" s="9">
        <f>IF(CR557="Mazs",Pieņēmumi!$DO$34*CP557,IF(CR557="Vidējs",Pieņēmumi!$DO$35*CP557,IF(CR557="Liels",Pieņēmumi!$DO$37*CP557,0)))</f>
        <v>0</v>
      </c>
      <c r="CT557" s="9">
        <f>IF(CR557="Mazs",(Pieņēmumi!$DO$35-Pieņēmumi!$DO$34)*CP557,0)</f>
        <v>0</v>
      </c>
      <c r="CU557" s="6">
        <f t="shared" si="408"/>
        <v>90</v>
      </c>
      <c r="CV557" s="6">
        <f t="shared" si="409"/>
        <v>9</v>
      </c>
      <c r="CW557" s="2">
        <f t="shared" si="410"/>
        <v>10</v>
      </c>
      <c r="CX557" t="str">
        <f t="shared" si="411"/>
        <v>Mazā</v>
      </c>
    </row>
    <row r="558" spans="1:102" x14ac:dyDescent="0.25">
      <c r="A558" s="5">
        <v>1</v>
      </c>
      <c r="B558" s="23">
        <v>5.0183813890238738E-2</v>
      </c>
      <c r="C558">
        <v>97</v>
      </c>
      <c r="D558">
        <v>4</v>
      </c>
      <c r="E558" s="2">
        <f t="shared" si="421"/>
        <v>24.25</v>
      </c>
      <c r="F558" s="6">
        <f>ROUNDUP(IF($A558=1,C558/Pieņēmumi!$B$39,IF($A558=2,C558/Pieņēmumi!$B$40,IF($A558=3,C558/Pieņēmumi!$B$41,C558/Pieņēmumi!$B$42))),$F$10)</f>
        <v>5</v>
      </c>
      <c r="G558" s="6">
        <f t="shared" si="396"/>
        <v>19.399999999999999</v>
      </c>
      <c r="H558" s="6" t="str">
        <f>IF(AND(G558&gt;=0,G558&lt;Pieņēmumi!$B$46),0,
IF(AND(G558&gt;= Pieņēmumi!$B$46,G558&lt;Pieņēmumi!$B$47), "Mikro",
IF(AND(G558&gt;=Pieņēmumi!$B$47,G558&lt;Pieņēmumi!$B$48), "Mazs",
IF(AND(G558&gt;=Pieņēmumi!$B$48,G558&lt;Pieņēmumi!$B$49), "Vidējs","Liels"))))</f>
        <v>Vidējs</v>
      </c>
      <c r="I558" s="9">
        <f>IF(H558="Mikro",Pieņēmumi!$B$31*F558*0.5,
IF(H558="Mazs",Pieņēmumi!$B$31*F558,
IF(H558="Vidējs",Pieņēmumi!$B$32*F558,
IF(H558="Liels",Pieņēmumi!$B$34*F558,
0))))</f>
        <v>4.0374677002583974</v>
      </c>
      <c r="J558" s="9">
        <f>IF(H558="Mikro",Pieņēmumi!$B$31*F558*0.5,0)</f>
        <v>0</v>
      </c>
      <c r="K558">
        <v>103</v>
      </c>
      <c r="L558">
        <v>4</v>
      </c>
      <c r="M558" s="2">
        <f t="shared" si="422"/>
        <v>25.75</v>
      </c>
      <c r="N558" s="6">
        <f>ROUNDUP(IF($A558=1,K558/Pieņēmumi!$L$39,IF($A558=2,K558/Pieņēmumi!$L$40,IF($A558=3,K558/Pieņēmumi!$L$41,K558/Pieņēmumi!$L$42))),$N$10)</f>
        <v>6</v>
      </c>
      <c r="O558" s="6">
        <f t="shared" si="397"/>
        <v>17.166666666666668</v>
      </c>
      <c r="P558" s="6" t="str">
        <f>IF(AND(O558&gt;=0,O558&lt;Pieņēmumi!$L$46),0,
IF(AND(O558&gt;= Pieņēmumi!$L$46,O558&lt;Pieņēmumi!$L$47), "Mikro",
IF(AND(O558&gt;=Pieņēmumi!$L$47,O558&lt;Pieņēmumi!$L$48), "Mazs",
IF(AND(O558&gt;=Pieņēmumi!$L$48,O558&lt;Pieņēmumi!$L$49), "Vidējs","Liels"))))</f>
        <v>Vidējs</v>
      </c>
      <c r="Q558" s="9">
        <f>IF(P558="Mikro",Pieņēmumi!$L$31*N558*0.5,
IF(P558="Mazs",Pieņēmumi!$L$31*N558,
IF(P558="Vidējs",Pieņēmumi!$L$32*N558,
IF(P558="Liels",Pieņēmumi!$L$34*N558,
0))))</f>
        <v>5.0387596899224816</v>
      </c>
      <c r="R558" s="9">
        <f>IF(P558="Mikro",Pieņēmumi!$L$31*N558*0.5,0)</f>
        <v>0</v>
      </c>
      <c r="S558">
        <v>93</v>
      </c>
      <c r="T558">
        <v>4</v>
      </c>
      <c r="U558" s="2">
        <f>S558/T558</f>
        <v>23.25</v>
      </c>
      <c r="V558" s="6">
        <f>ROUNDUP(IF($A558=1,S558/Pieņēmumi!$V$39,IF($A558=2,S558/Pieņēmumi!$V$40,IF($A558=3,S558/Pieņēmumi!$V$41,S558/Pieņēmumi!$V$42))),$V$10)</f>
        <v>5</v>
      </c>
      <c r="W558" s="6">
        <f t="shared" si="398"/>
        <v>18.600000000000001</v>
      </c>
      <c r="X558" s="6" t="str">
        <f>IF(AND(W558&gt;=0,W558&lt;Pieņēmumi!$V$46),0,
IF(AND(W558&gt;= Pieņēmumi!$V$46,W558&lt;Pieņēmumi!$V$47), "Mikro",
IF(AND(W558&gt;=Pieņēmumi!$V$47,W558&lt;Pieņēmumi!$V$48), "Mazs",
IF(AND(W558&gt;=Pieņēmumi!$V$48,W558&lt;Pieņēmumi!$V$49), "Vidējs","Liels"))))</f>
        <v>Vidējs</v>
      </c>
      <c r="Y558" s="9">
        <f>IF(X558="Mikro",Pieņēmumi!$V$31*V558*0.5,
IF(X558="Mazs",Pieņēmumi!$V$31*V558,
IF(X558="Vidējs",Pieņēmumi!$V$32*V558,
IF(X558="Liels",Pieņēmumi!$V$34*V558,
0))))</f>
        <v>4.3604651162790704</v>
      </c>
      <c r="Z558" s="9">
        <f>IF(X558="Mikro",Pieņēmumi!$V$31*V558*0.5,0)</f>
        <v>0</v>
      </c>
      <c r="AA558">
        <v>88</v>
      </c>
      <c r="AB558">
        <v>3</v>
      </c>
      <c r="AC558" s="2">
        <f>AA558/AB558</f>
        <v>29.333333333333332</v>
      </c>
      <c r="AD558" s="6">
        <f>ROUNDUP(IF($A558=1,AA558/Pieņēmumi!$AF$39,IF($A558=2,AA558/Pieņēmumi!$AF$40,IF($A558=3,AA558/Pieņēmumi!$AF$41,AA558/Pieņēmumi!$AF$42))),$AD$10)</f>
        <v>5</v>
      </c>
      <c r="AE558" s="6">
        <f t="shared" si="399"/>
        <v>17.600000000000001</v>
      </c>
      <c r="AF558" s="6" t="str">
        <f>IF(AND(AE558&gt;=0,AE558&lt;Pieņēmumi!$AF$46),0,
IF(AND(AE558&gt;= Pieņēmumi!$AF$46,AE558&lt;Pieņēmumi!$AF$47), "Mikro",
IF(AND(AE558&gt;=Pieņēmumi!$AF$47,AE558&lt;Pieņēmumi!$AF$48), "Mazs",
IF(AND(AE558&gt;=Pieņēmumi!$AF$48,AE558&lt;Pieņēmumi!$AF$49), "Vidējs","Liels"))))</f>
        <v>Vidējs</v>
      </c>
      <c r="AG558" s="9">
        <f>IF(AF558="Mikro",Pieņēmumi!$AF$31*AD558*0.5,
IF(AF558="Mazs",Pieņēmumi!$AF$31*AD558,
IF(AF558="Vidējs",Pieņēmumi!$AF$32*AD558,
IF(AF558="Liels",Pieņēmumi!$AF$34*AD558,
0))))</f>
        <v>5.1679586563307502</v>
      </c>
      <c r="AH558" s="9">
        <f>IF(AF558="Mikro",Pieņēmumi!$AF$31*AD558*0.5,0)</f>
        <v>0</v>
      </c>
      <c r="AI558">
        <v>103</v>
      </c>
      <c r="AJ558">
        <v>4</v>
      </c>
      <c r="AK558" s="2">
        <f t="shared" si="423"/>
        <v>25.75</v>
      </c>
      <c r="AL558" s="6">
        <f>ROUNDUP(IF($A558=1,AI558/Pieņēmumi!$AR$39,IF($A558=2,AI558/Pieņēmumi!$AR$40,IF($A558=3,AI558/Pieņēmumi!$AR$41,AI558/Pieņēmumi!$AR$42))),$AL$10)</f>
        <v>5</v>
      </c>
      <c r="AM558" s="6">
        <f t="shared" si="400"/>
        <v>20.6</v>
      </c>
      <c r="AN558" s="6" t="str">
        <f>IF(AND(AM558&gt;=0,AM558&lt;Pieņēmumi!$AR$46),0,
IF(AND(AM558&gt;= Pieņēmumi!$AR$46,AM558&lt;Pieņēmumi!$AR$47), "Mikro",
IF(AND(AM558&gt;=Pieņēmumi!$AR$47,AM558&lt;Pieņēmumi!$AR$48), "Mazs",
IF(AND(AM558&gt;=Pieņēmumi!$AR$48,AM558&lt;Pieņēmumi!$AR$49), "Vidējs","Liels"))))</f>
        <v>Vidējs</v>
      </c>
      <c r="AO558" s="9">
        <f>IF(AN558="Mikro",Pieņēmumi!$AR$31*AL558*0.5,
IF(AN558="Mazs",Pieņēmumi!$AR$31*AL558,
IF(AN558="Vidējs",Pieņēmumi!$AR$32*AL558,
IF(AN558="Liels",Pieņēmumi!$AR$34*AL558,
0))))</f>
        <v>5.4909560723514215</v>
      </c>
      <c r="AP558" s="9">
        <f>IF(AN558="Mikro",Pieņēmumi!$AR$31*AL558*0.5,0)</f>
        <v>0</v>
      </c>
      <c r="AQ558">
        <v>119</v>
      </c>
      <c r="AR558">
        <v>4</v>
      </c>
      <c r="AS558" s="2">
        <f>AQ558/AR558</f>
        <v>29.75</v>
      </c>
      <c r="AT558" s="6">
        <f>ROUNDUP(IF($A558=1,AQ558/Pieņēmumi!$BC$39,IF($A558=2,AQ558/Pieņēmumi!$BC$40,IF($A558=3,AQ558/Pieņēmumi!$BC$41,AQ558/Pieņēmumi!$BC$42))),$AT$10)</f>
        <v>5</v>
      </c>
      <c r="AU558" s="6">
        <f t="shared" si="401"/>
        <v>23.8</v>
      </c>
      <c r="AV558" s="6" t="str">
        <f>IF(AND(AU558&gt;=0,AU558&lt;Pieņēmumi!$BC$46),0,
IF(AND(AU558&gt;= Pieņēmumi!$BC$46,AU558&lt;Pieņēmumi!$BC$47), "Mikro",
IF(AND(AU558&gt;=Pieņēmumi!$BC$47,AU558&lt;Pieņēmumi!$BC$48), "Mazs",
IF(AND(AU558&gt;=Pieņēmumi!$BC$48,AU558&lt;Pieņēmumi!$BC$49), "Vidējs","Liels"))))</f>
        <v>Liels</v>
      </c>
      <c r="AW558" s="9">
        <f>IF(AV558="Mikro",Pieņēmumi!$BC$31*AT558*0.5,
IF(AV558="Mazs",Pieņēmumi!$BC$31*AT558,
IF(AV558="Vidējs",Pieņēmumi!$BC$32*AT558,
IF(AV558="Liels",Pieņēmumi!$BC$34*AT558,
0))))</f>
        <v>7.5757575757575761</v>
      </c>
      <c r="AX558" s="9">
        <f>IF(AV558="Mikro",Pieņēmumi!$BC$31*AT558*0.5,0)</f>
        <v>0</v>
      </c>
      <c r="AY558">
        <v>100</v>
      </c>
      <c r="AZ558">
        <v>4</v>
      </c>
      <c r="BA558" s="2">
        <f t="shared" si="412"/>
        <v>25</v>
      </c>
      <c r="BB558" s="6">
        <f>ROUNDUP(IF($A558=1,AY558/Pieņēmumi!$BN$39,IF($A558=2,AY558/Pieņēmumi!$BN$40,IF($A558=3,AY558/Pieņēmumi!$BN$41,AY558/Pieņēmumi!$BN$42))),$BB$10)</f>
        <v>4</v>
      </c>
      <c r="BC558" s="6">
        <f t="shared" si="402"/>
        <v>25</v>
      </c>
      <c r="BD558" s="6" t="str">
        <f>IF(AND(BC558&gt;=0,BC558&lt;Pieņēmumi!$BN$46),0,
IF(AND(BC558&gt;= Pieņēmumi!$BN$46,BC558&lt;Pieņēmumi!$BN$47), "Mikro",
IF(AND(BC558&gt;=Pieņēmumi!$BN$47,BC558&lt;Pieņēmumi!$BN$48), "Mazs",
IF(AND(BC558&gt;=Pieņēmumi!$BN$48,BC558&lt;Pieņēmumi!$BN$49), "Vidējs","Liels"))))</f>
        <v>Liels</v>
      </c>
      <c r="BE558" s="9">
        <f>IF(BD558="Mikro",Pieņēmumi!$BN$31*BB558*0.5,
IF(BD558="Mazs",Pieņēmumi!$BN$31*BB558,
IF(BD558="Vidējs",Pieņēmumi!$BN$32*BB558,
IF(BD558="Liels",Pieņēmumi!$BN$34*BB558,
0))))</f>
        <v>6.3492063492063489</v>
      </c>
      <c r="BF558" s="9">
        <f>IF(BD558="Mikro",Pieņēmumi!$BN$31*BB558*0.5,0)</f>
        <v>0</v>
      </c>
      <c r="BG558">
        <v>96</v>
      </c>
      <c r="BH558">
        <v>4</v>
      </c>
      <c r="BI558" s="2">
        <f t="shared" si="413"/>
        <v>24</v>
      </c>
      <c r="BJ558" s="6">
        <f>ROUNDUP(IF($A558=1,BG558/Pieņēmumi!$BY$39,IF($A558=2,BG558/Pieņēmumi!$BY$40,IF($A558=3,BG558/Pieņēmumi!$BY$41,BG558/Pieņēmumi!$BY$42))),$BJ$10)</f>
        <v>4</v>
      </c>
      <c r="BK558" s="6">
        <f t="shared" si="403"/>
        <v>24</v>
      </c>
      <c r="BL558" s="6" t="str">
        <f>IF(AND(BK558&gt;=0,BK558&lt;Pieņēmumi!$BY$46),0,
IF(AND(BK558&gt;= Pieņēmumi!$BY$46,BK558&lt;Pieņēmumi!$BY$47), "Mikro",
IF(AND(BK558&gt;=Pieņēmumi!$BY$47,BK558&lt;Pieņēmumi!$BY$48), "Mazs",
IF(AND(BK558&gt;=Pieņēmumi!$BY$48,BK558&lt;Pieņēmumi!$BY$49), "Vidējs","Liels"))))</f>
        <v>Liels</v>
      </c>
      <c r="BM558" s="9">
        <f>IF(BL558="Mikro",Pieņēmumi!$BY$31*BJ558*0.5,
IF(BL558="Mazs",Pieņēmumi!$BY$31*BJ558,
IF(BL558="Vidējs",Pieņēmumi!$BY$32*BJ558,
IF(BL558="Liels",Pieņēmumi!$BY$34*BJ558,
0))))</f>
        <v>6.6378066378066372</v>
      </c>
      <c r="BN558" s="9">
        <f>IF(BL558="Mikro",Pieņēmumi!$BY$31*BJ558*0.5,0)</f>
        <v>0</v>
      </c>
      <c r="BO558">
        <v>87</v>
      </c>
      <c r="BP558">
        <v>4</v>
      </c>
      <c r="BQ558" s="2">
        <f t="shared" si="414"/>
        <v>21.75</v>
      </c>
      <c r="BR558" s="6">
        <f>ROUNDUP(IF($A558=1,BO558/Pieņēmumi!$CJ$39,IF($A558=2,BO558/Pieņēmumi!$CJ$40,IF($A558=3,BO558/Pieņēmumi!$CJ$41,BO558/Pieņēmumi!$CJ$42))),$BR$10)</f>
        <v>4</v>
      </c>
      <c r="BS558" s="6">
        <f t="shared" si="404"/>
        <v>21.75</v>
      </c>
      <c r="BT558" s="6" t="str">
        <f>IF(AND(BS558&gt;=0,BS558&lt;Pieņēmumi!$CJ$46),0,
IF(AND(BS558&gt;= Pieņēmumi!$CJ$46,BS558&lt;Pieņēmumi!$CJ$47), "Mikro",
IF(AND(BS558&gt;=Pieņēmumi!$CJ$47,BS558&lt;Pieņēmumi!$CJ$48), "Mazs",
IF(AND(BS558&gt;=Pieņēmumi!$CJ$48,BS558&lt;Pieņēmumi!$CJ$49), "Vidējs","Liels"))))</f>
        <v>Liels</v>
      </c>
      <c r="BU558" s="9">
        <f>IF(BT558="Mikro",Pieņēmumi!$CJ$31*BR558*0.5,
IF(BT558="Mazs",Pieņēmumi!$CJ$31*BR558,
IF(BT558="Vidējs",Pieņēmumi!$CJ$32*BR558,
IF(BT558="Liels",Pieņēmumi!$CJ$34*BR558,
0))))</f>
        <v>6.7821067821067818</v>
      </c>
      <c r="BV558" s="9">
        <f>IF(BT558="Mikro",Pieņēmumi!$CJ$31*BR558*0.5,0)</f>
        <v>0</v>
      </c>
      <c r="BW558">
        <v>68</v>
      </c>
      <c r="BX558">
        <v>3</v>
      </c>
      <c r="BY558" s="2">
        <f>BW558/BX558</f>
        <v>22.666666666666668</v>
      </c>
      <c r="BZ558" s="6">
        <f>ROUNDUP(IF($A558=1,BW558/Pieņēmumi!$CU$42,IF($A558=2,BW558/Pieņēmumi!$CU$43,IF($A558=3,BW558/Pieņēmumi!$CU$44,BW558/Pieņēmumi!$CU$45))),$CH$10)</f>
        <v>3</v>
      </c>
      <c r="CA558" s="6">
        <f t="shared" si="405"/>
        <v>22.666666666666668</v>
      </c>
      <c r="CB558" s="6" t="str">
        <f>IF(AND(CA558&gt;=0,CA558&lt;Pieņēmumi!$CU$49),0,
IF(AND(CA558&gt;=Pieņēmumi!$CU$49,CA558&lt;Pieņēmumi!$CU$50),"Mazs",
IF(AND(CA558&gt;=Pieņēmumi!$CU$50,CA558&lt;Pieņēmumi!$CU$51),"Vidējs","Liels")))</f>
        <v>Liels</v>
      </c>
      <c r="CC558" s="9">
        <f>IF(CB558="Mazs",Pieņēmumi!$CU$34*BZ558,IF(CB558="Vidējs",Pieņēmumi!$CU$35*BZ558,IF(CB558="Liels",Pieņēmumi!$CU$37*BZ558,0)))</f>
        <v>5.3030303030303028</v>
      </c>
      <c r="CD558" s="9">
        <f>IF(CB558="Mazs",(Pieņēmumi!$CU$35-Pieņēmumi!$CU$34)*BZ558,0)</f>
        <v>0</v>
      </c>
      <c r="CE558">
        <v>62</v>
      </c>
      <c r="CF558">
        <v>3</v>
      </c>
      <c r="CG558" s="2">
        <f>CE558/CF558</f>
        <v>20.666666666666668</v>
      </c>
      <c r="CH558" s="6">
        <f>ROUNDUP(IF($A558=1,CE558/Pieņēmumi!$DE$42,IF($A558=2,CE558/Pieņēmumi!$DE$43,IF($A558=3,CE558/Pieņēmumi!$DE$44,CE558/Pieņēmumi!$DE$45))),$CH$10)</f>
        <v>3</v>
      </c>
      <c r="CI558" s="6">
        <f t="shared" si="406"/>
        <v>20.666666666666668</v>
      </c>
      <c r="CJ558" s="6" t="str">
        <f>IF(AND(CI558&gt;=0,CI558&lt;Pieņēmumi!$DE$49),0,
IF(AND(CI558&gt;=Pieņēmumi!$DE$49,CI558&lt;Pieņēmumi!$DE$50),"Mazs",
IF(AND(CI558&gt;=Pieņēmumi!$DE$50,CI558&lt;Pieņēmumi!$DE$51),"Vidējs","Liels")))</f>
        <v>Vidējs</v>
      </c>
      <c r="CK558" s="9">
        <f>IF(CJ558="Mazs",Pieņēmumi!$DE$34*CH558,IF(CJ558="Vidējs",Pieņēmumi!$DE$35*CH558,IF(CJ558="Liels",Pieņēmumi!$DE$37*CH558,0)))</f>
        <v>4.166666666666667</v>
      </c>
      <c r="CL558" s="9">
        <f>IF(CJ558="Mazs",(Pieņēmumi!$DE$35-Pieņēmumi!$DE$34)*CH558,0)</f>
        <v>0</v>
      </c>
      <c r="CM558">
        <v>45</v>
      </c>
      <c r="CN558">
        <v>2</v>
      </c>
      <c r="CO558" s="2">
        <f>CM558/CN558</f>
        <v>22.5</v>
      </c>
      <c r="CP558" s="6">
        <f>ROUNDUP(IF($A558=1,CM558/Pieņēmumi!$DO$42,IF($A558=2,CM558/Pieņēmumi!$DO$43,IF($A558=3,CM558/Pieņēmumi!$DO$44,CM558/Pieņēmumi!$DO$45))),$CP$10)</f>
        <v>2</v>
      </c>
      <c r="CQ558" s="6">
        <f t="shared" si="407"/>
        <v>22.5</v>
      </c>
      <c r="CR558" s="6" t="str">
        <f>IF(AND(CQ558&gt;=0,CQ558&lt;Pieņēmumi!$DO$49),0,
IF(AND(CQ558&gt;=Pieņēmumi!$DO$49,CQ558&lt;Pieņēmumi!$DO$50),"Mazs",
IF(AND(CQ558&gt;=Pieņēmumi!$DO$50,CQ558&lt;Pieņēmumi!$DO$51),"Vidējs","Liels")))</f>
        <v>Liels</v>
      </c>
      <c r="CS558" s="9">
        <f>IF(CR558="Mazs",Pieņēmumi!$DO$34*CP558,IF(CR558="Vidējs",Pieņēmumi!$DO$35*CP558,IF(CR558="Liels",Pieņēmumi!$DO$37*CP558,0)))</f>
        <v>3.535353535353535</v>
      </c>
      <c r="CT558" s="9">
        <f>IF(CR558="Mazs",(Pieņēmumi!$DO$35-Pieņēmumi!$DO$34)*CP558,0)</f>
        <v>0</v>
      </c>
      <c r="CU558" s="6">
        <f t="shared" si="408"/>
        <v>1061</v>
      </c>
      <c r="CV558" s="6">
        <f t="shared" si="409"/>
        <v>43</v>
      </c>
      <c r="CW558" s="2">
        <f t="shared" si="410"/>
        <v>24.674418604651162</v>
      </c>
      <c r="CX558" t="str">
        <f t="shared" si="411"/>
        <v>Lielā</v>
      </c>
    </row>
    <row r="559" spans="1:102" x14ac:dyDescent="0.25">
      <c r="A559" s="5">
        <v>3</v>
      </c>
      <c r="B559" s="23">
        <v>4.8878530947446208E-2</v>
      </c>
      <c r="C559">
        <v>5</v>
      </c>
      <c r="D559">
        <v>0</v>
      </c>
      <c r="E559" s="2">
        <v>0</v>
      </c>
      <c r="F559" s="6">
        <f>ROUNDUP(IF($A559=1,C559/Pieņēmumi!$B$39,IF($A559=2,C559/Pieņēmumi!$B$40,IF($A559=3,C559/Pieņēmumi!$B$41,C559/Pieņēmumi!$B$42))),$F$10)</f>
        <v>1</v>
      </c>
      <c r="G559" s="6">
        <f t="shared" si="396"/>
        <v>5</v>
      </c>
      <c r="H559" s="6" t="str">
        <f>IF(AND(G559&gt;=0,G559&lt;Pieņēmumi!$B$46),0,
IF(AND(G559&gt;= Pieņēmumi!$B$46,G559&lt;Pieņēmumi!$B$47), "Mikro",
IF(AND(G559&gt;=Pieņēmumi!$B$47,G559&lt;Pieņēmumi!$B$48), "Mazs",
IF(AND(G559&gt;=Pieņēmumi!$B$48,G559&lt;Pieņēmumi!$B$49), "Vidējs","Liels"))))</f>
        <v>Mikro</v>
      </c>
      <c r="I559" s="9">
        <f>IF(H559="Mikro",Pieņēmumi!$B$31*F559*0.5,
IF(H559="Mazs",Pieņēmumi!$B$31*F559,
IF(H559="Vidējs",Pieņēmumi!$B$32*F559,
IF(H559="Liels",Pieņēmumi!$B$34*F559,
0))))</f>
        <v>0.35792094615624032</v>
      </c>
      <c r="J559" s="9">
        <f>IF(H559="Mikro",Pieņēmumi!$B$31*F559*0.5,0)</f>
        <v>0.35792094615624032</v>
      </c>
      <c r="K559">
        <v>8</v>
      </c>
      <c r="L559">
        <v>1</v>
      </c>
      <c r="M559" s="2">
        <f t="shared" si="422"/>
        <v>8</v>
      </c>
      <c r="N559" s="6">
        <f>ROUNDUP(IF($A559=1,K559/Pieņēmumi!$L$39,IF($A559=2,K559/Pieņēmumi!$L$40,IF($A559=3,K559/Pieņēmumi!$L$41,K559/Pieņēmumi!$L$42))),$N$10)</f>
        <v>1</v>
      </c>
      <c r="O559" s="6">
        <f t="shared" si="397"/>
        <v>8</v>
      </c>
      <c r="P559" s="6" t="str">
        <f>IF(AND(O559&gt;=0,O559&lt;Pieņēmumi!$L$46),0,
IF(AND(O559&gt;= Pieņēmumi!$L$46,O559&lt;Pieņēmumi!$L$47), "Mikro",
IF(AND(O559&gt;=Pieņēmumi!$L$47,O559&lt;Pieņēmumi!$L$48), "Mazs",
IF(AND(O559&gt;=Pieņēmumi!$L$48,O559&lt;Pieņēmumi!$L$49), "Vidējs","Liels"))))</f>
        <v>Mazs</v>
      </c>
      <c r="Q559" s="9">
        <f>IF(P559="Mikro",Pieņēmumi!$L$31*N559*0.5,
IF(P559="Mazs",Pieņēmumi!$L$31*N559,
IF(P559="Vidējs",Pieņēmumi!$L$32*N559,
IF(P559="Liels",Pieņēmumi!$L$34*N559,
0))))</f>
        <v>0.7469654528478058</v>
      </c>
      <c r="R559" s="9">
        <f>IF(P559="Mikro",Pieņēmumi!$L$31*N559*0.5,0)</f>
        <v>0</v>
      </c>
      <c r="S559">
        <v>1</v>
      </c>
      <c r="T559">
        <v>0</v>
      </c>
      <c r="U559" s="2">
        <v>0</v>
      </c>
      <c r="V559" s="6">
        <f>ROUNDUP(IF($A559=1,S559/Pieņēmumi!$V$39,IF($A559=2,S559/Pieņēmumi!$V$40,IF($A559=3,S559/Pieņēmumi!$V$41,S559/Pieņēmumi!$V$42))),$V$10)</f>
        <v>1</v>
      </c>
      <c r="W559" s="6">
        <f t="shared" si="398"/>
        <v>1</v>
      </c>
      <c r="X559" s="6" t="str">
        <f>IF(AND(W559&gt;=0,W559&lt;Pieņēmumi!$V$46),0,
IF(AND(W559&gt;= Pieņēmumi!$V$46,W559&lt;Pieņēmumi!$V$47), "Mikro",
IF(AND(W559&gt;=Pieņēmumi!$V$47,W559&lt;Pieņēmumi!$V$48), "Mazs",
IF(AND(W559&gt;=Pieņēmumi!$V$48,W559&lt;Pieņēmumi!$V$49), "Vidējs","Liels"))))</f>
        <v>Mikro</v>
      </c>
      <c r="Y559" s="9">
        <f>IF(X559="Mikro",Pieņēmumi!$V$31*V559*0.5,
IF(X559="Mazs",Pieņēmumi!$V$31*V559,
IF(X559="Vidējs",Pieņēmumi!$V$32*V559,
IF(X559="Liels",Pieņēmumi!$V$34*V559,
0))))</f>
        <v>0.38904450669156554</v>
      </c>
      <c r="Z559" s="9">
        <f>IF(X559="Mikro",Pieņēmumi!$V$31*V559*0.5,0)</f>
        <v>0.38904450669156554</v>
      </c>
      <c r="AA559">
        <v>4</v>
      </c>
      <c r="AB559">
        <v>0</v>
      </c>
      <c r="AC559" s="2">
        <v>0</v>
      </c>
      <c r="AD559" s="6">
        <f>ROUNDUP(IF($A559=1,AA559/Pieņēmumi!$AF$39,IF($A559=2,AA559/Pieņēmumi!$AF$40,IF($A559=3,AA559/Pieņēmumi!$AF$41,AA559/Pieņēmumi!$AF$42))),$AD$10)</f>
        <v>1</v>
      </c>
      <c r="AE559" s="6">
        <f t="shared" si="399"/>
        <v>4</v>
      </c>
      <c r="AF559" s="6" t="str">
        <f>IF(AND(AE559&gt;=0,AE559&lt;Pieņēmumi!$AF$46),0,
IF(AND(AE559&gt;= Pieņēmumi!$AF$46,AE559&lt;Pieņēmumi!$AF$47), "Mikro",
IF(AND(AE559&gt;=Pieņēmumi!$AF$47,AE559&lt;Pieņēmumi!$AF$48), "Mazs",
IF(AND(AE559&gt;=Pieņēmumi!$AF$48,AE559&lt;Pieņēmumi!$AF$49), "Vidējs","Liels"))))</f>
        <v>Mikro</v>
      </c>
      <c r="AG559" s="9">
        <f>IF(AF559="Mikro",Pieņēmumi!$AF$31*AD559*0.5,
IF(AF559="Mazs",Pieņēmumi!$AF$31*AD559,
IF(AF559="Vidējs",Pieņēmumi!$AF$32*AD559,
IF(AF559="Liels",Pieņēmumi!$AF$34*AD559,
0))))</f>
        <v>0.42016806722689076</v>
      </c>
      <c r="AH559" s="9">
        <f>IF(AF559="Mikro",Pieņēmumi!$AF$31*AD559*0.5,0)</f>
        <v>0.42016806722689076</v>
      </c>
      <c r="AI559">
        <v>8</v>
      </c>
      <c r="AJ559">
        <v>1</v>
      </c>
      <c r="AK559" s="2">
        <f t="shared" si="423"/>
        <v>8</v>
      </c>
      <c r="AL559" s="6">
        <f>ROUNDUP(IF($A559=1,AI559/Pieņēmumi!$AR$39,IF($A559=2,AI559/Pieņēmumi!$AR$40,IF($A559=3,AI559/Pieņēmumi!$AR$41,AI559/Pieņēmumi!$AR$42))),$AL$10)</f>
        <v>1</v>
      </c>
      <c r="AM559" s="6">
        <f t="shared" si="400"/>
        <v>8</v>
      </c>
      <c r="AN559" s="6" t="str">
        <f>IF(AND(AM559&gt;=0,AM559&lt;Pieņēmumi!$AR$46),0,
IF(AND(AM559&gt;= Pieņēmumi!$AR$46,AM559&lt;Pieņēmumi!$AR$47), "Mikro",
IF(AND(AM559&gt;=Pieņēmumi!$AR$47,AM559&lt;Pieņēmumi!$AR$48), "Mazs",
IF(AND(AM559&gt;=Pieņēmumi!$AR$48,AM559&lt;Pieņēmumi!$AR$49), "Vidējs","Liels"))))</f>
        <v>Mazs</v>
      </c>
      <c r="AO559" s="9">
        <f>IF(AN559="Mikro",Pieņēmumi!$AR$31*AL559*0.5,
IF(AN559="Mazs",Pieņēmumi!$AR$31*AL559,
IF(AN559="Vidējs",Pieņēmumi!$AR$32*AL559,
IF(AN559="Liels",Pieņēmumi!$AR$34*AL559,
0))))</f>
        <v>0.90258325552443208</v>
      </c>
      <c r="AP559" s="9">
        <f>IF(AN559="Mikro",Pieņēmumi!$AR$31*AL559*0.5,0)</f>
        <v>0</v>
      </c>
      <c r="AQ559">
        <v>3</v>
      </c>
      <c r="AR559">
        <v>0</v>
      </c>
      <c r="AS559" s="2">
        <v>0</v>
      </c>
      <c r="AT559" s="6">
        <f>ROUNDUP(IF($A559=1,AQ559/Pieņēmumi!$BC$39,IF($A559=2,AQ559/Pieņēmumi!$BC$40,IF($A559=3,AQ559/Pieņēmumi!$BC$41,AQ559/Pieņēmumi!$BC$42))),$AT$10)</f>
        <v>1</v>
      </c>
      <c r="AU559" s="6">
        <f t="shared" si="401"/>
        <v>3</v>
      </c>
      <c r="AV559" s="6" t="str">
        <f>IF(AND(AU559&gt;=0,AU559&lt;Pieņēmumi!$BC$46),0,
IF(AND(AU559&gt;= Pieņēmumi!$BC$46,AU559&lt;Pieņēmumi!$BC$47), "Mikro",
IF(AND(AU559&gt;=Pieņēmumi!$BC$47,AU559&lt;Pieņēmumi!$BC$48), "Mazs",
IF(AND(AU559&gt;=Pieņēmumi!$BC$48,AU559&lt;Pieņēmumi!$BC$49), "Vidējs","Liels"))))</f>
        <v>Mikro</v>
      </c>
      <c r="AW559" s="9">
        <f>IF(AV559="Mikro",Pieņēmumi!$BC$31*AT559*0.5,
IF(AV559="Mazs",Pieņēmumi!$BC$31*AT559,
IF(AV559="Vidējs",Pieņēmumi!$BC$32*AT559,
IF(AV559="Liels",Pieņēmumi!$BC$34*AT559,
0))))</f>
        <v>0.48241518829754126</v>
      </c>
      <c r="AX559" s="9">
        <f>IF(AV559="Mikro",Pieņēmumi!$BC$31*AT559*0.5,0)</f>
        <v>0.48241518829754126</v>
      </c>
      <c r="AY559">
        <v>11</v>
      </c>
      <c r="AZ559">
        <v>1</v>
      </c>
      <c r="BA559" s="2">
        <f t="shared" si="412"/>
        <v>11</v>
      </c>
      <c r="BB559" s="6">
        <f>ROUNDUP(IF($A559=1,AY559/Pieņēmumi!$BN$39,IF($A559=2,AY559/Pieņēmumi!$BN$40,IF($A559=3,AY559/Pieņēmumi!$BN$41,AY559/Pieņēmumi!$BN$42))),$BB$10)</f>
        <v>1</v>
      </c>
      <c r="BC559" s="6">
        <f t="shared" si="402"/>
        <v>11</v>
      </c>
      <c r="BD559" s="6" t="str">
        <f>IF(AND(BC559&gt;=0,BC559&lt;Pieņēmumi!$BN$46),0,
IF(AND(BC559&gt;= Pieņēmumi!$BN$46,BC559&lt;Pieņēmumi!$BN$47), "Mikro",
IF(AND(BC559&gt;=Pieņēmumi!$BN$47,BC559&lt;Pieņēmumi!$BN$48), "Mazs",
IF(AND(BC559&gt;=Pieņēmumi!$BN$48,BC559&lt;Pieņēmumi!$BN$49), "Vidējs","Liels"))))</f>
        <v>Mazs</v>
      </c>
      <c r="BE559" s="9">
        <f>IF(BD559="Mikro",Pieņēmumi!$BN$31*BB559*0.5,
IF(BD559="Mazs",Pieņēmumi!$BN$31*BB559,
IF(BD559="Vidējs",Pieņēmumi!$BN$32*BB559,
IF(BD559="Liels",Pieņēmumi!$BN$34*BB559,
0))))</f>
        <v>1.0270774976657331</v>
      </c>
      <c r="BF559" s="9">
        <f>IF(BD559="Mikro",Pieņēmumi!$BN$31*BB559*0.5,0)</f>
        <v>0</v>
      </c>
      <c r="BG559">
        <v>10</v>
      </c>
      <c r="BH559">
        <v>1</v>
      </c>
      <c r="BI559" s="2">
        <f t="shared" si="413"/>
        <v>10</v>
      </c>
      <c r="BJ559" s="6">
        <f>ROUNDUP(IF($A559=1,BG559/Pieņēmumi!$BY$39,IF($A559=2,BG559/Pieņēmumi!$BY$40,IF($A559=3,BG559/Pieņēmumi!$BY$41,BG559/Pieņēmumi!$BY$42))),$BJ$10)</f>
        <v>1</v>
      </c>
      <c r="BK559" s="6">
        <f t="shared" si="403"/>
        <v>10</v>
      </c>
      <c r="BL559" s="6" t="str">
        <f>IF(AND(BK559&gt;=0,BK559&lt;Pieņēmumi!$BY$46),0,
IF(AND(BK559&gt;= Pieņēmumi!$BY$46,BK559&lt;Pieņēmumi!$BY$47), "Mikro",
IF(AND(BK559&gt;=Pieņēmumi!$BY$47,BK559&lt;Pieņēmumi!$BY$48), "Mazs",
IF(AND(BK559&gt;=Pieņēmumi!$BY$48,BK559&lt;Pieņēmumi!$BY$49), "Vidējs","Liels"))))</f>
        <v>Mazs</v>
      </c>
      <c r="BM559" s="9">
        <f>IF(BL559="Mikro",Pieņēmumi!$BY$31*BJ559*0.5,
IF(BL559="Mazs",Pieņēmumi!$BY$31*BJ559,
IF(BL559="Vidējs",Pieņēmumi!$BY$32*BJ559,
IF(BL559="Liels",Pieņēmumi!$BY$34*BJ559,
0))))</f>
        <v>1.0893246187363834</v>
      </c>
      <c r="BN559" s="9">
        <f>IF(BL559="Mikro",Pieņēmumi!$BY$31*BJ559*0.5,0)</f>
        <v>0</v>
      </c>
      <c r="BO559">
        <v>13</v>
      </c>
      <c r="BP559">
        <v>1</v>
      </c>
      <c r="BQ559" s="2">
        <f t="shared" si="414"/>
        <v>13</v>
      </c>
      <c r="BR559" s="6">
        <f>ROUNDUP(IF($A559=1,BO559/Pieņēmumi!$CJ$39,IF($A559=2,BO559/Pieņēmumi!$CJ$40,IF($A559=3,BO559/Pieņēmumi!$CJ$41,BO559/Pieņēmumi!$CJ$42))),$BR$10)</f>
        <v>1</v>
      </c>
      <c r="BS559" s="6">
        <f t="shared" si="404"/>
        <v>13</v>
      </c>
      <c r="BT559" s="6" t="str">
        <f>IF(AND(BS559&gt;=0,BS559&lt;Pieņēmumi!$CJ$46),0,
IF(AND(BS559&gt;= Pieņēmumi!$CJ$46,BS559&lt;Pieņēmumi!$CJ$47), "Mikro",
IF(AND(BS559&gt;=Pieņēmumi!$CJ$47,BS559&lt;Pieņēmumi!$CJ$48), "Mazs",
IF(AND(BS559&gt;=Pieņēmumi!$CJ$48,BS559&lt;Pieņēmumi!$CJ$49), "Vidējs","Liels"))))</f>
        <v>Vidējs</v>
      </c>
      <c r="BU559" s="9">
        <f>IF(BT559="Mikro",Pieņēmumi!$CJ$31*BR559*0.5,
IF(BT559="Mazs",Pieņēmumi!$CJ$31*BR559,
IF(BT559="Vidējs",Pieņēmumi!$CJ$32*BR559,
IF(BT559="Liels",Pieņēmumi!$CJ$34*BR559,
0))))</f>
        <v>1.2919896640826873</v>
      </c>
      <c r="BV559" s="9">
        <f>IF(BT559="Mikro",Pieņēmumi!$CJ$31*BR559*0.5,0)</f>
        <v>0</v>
      </c>
      <c r="BW559">
        <v>0</v>
      </c>
      <c r="BX559">
        <v>0</v>
      </c>
      <c r="BY559" s="2">
        <v>0</v>
      </c>
      <c r="BZ559" s="6">
        <f>ROUNDUP(IF($A559=1,BW559/Pieņēmumi!$CU$42,IF($A559=2,BW559/Pieņēmumi!$CU$43,IF($A559=3,BW559/Pieņēmumi!$CU$44,BW559/Pieņēmumi!$CU$45))),$CH$10)</f>
        <v>0</v>
      </c>
      <c r="CA559" s="6">
        <f t="shared" si="405"/>
        <v>0</v>
      </c>
      <c r="CB559" s="6">
        <f>IF(AND(CA559&gt;=0,CA559&lt;Pieņēmumi!$CU$49),0,
IF(AND(CA559&gt;=Pieņēmumi!$CU$49,CA559&lt;Pieņēmumi!$CU$50),"Mazs",
IF(AND(CA559&gt;=Pieņēmumi!$CU$50,CA559&lt;Pieņēmumi!$CU$51),"Vidējs","Liels")))</f>
        <v>0</v>
      </c>
      <c r="CC559" s="9">
        <f>IF(CB559="Mazs",Pieņēmumi!$CU$34*BZ559,IF(CB559="Vidējs",Pieņēmumi!$CU$35*BZ559,IF(CB559="Liels",Pieņēmumi!$CU$37*BZ559,0)))</f>
        <v>0</v>
      </c>
      <c r="CD559" s="9">
        <f>IF(CB559="Mazs",(Pieņēmumi!$CU$35-Pieņēmumi!$CU$34)*BZ559,0)</f>
        <v>0</v>
      </c>
      <c r="CE559">
        <v>0</v>
      </c>
      <c r="CF559">
        <v>0</v>
      </c>
      <c r="CG559" s="2">
        <v>0</v>
      </c>
      <c r="CH559" s="6">
        <f>ROUNDUP(IF($A559=1,CE559/Pieņēmumi!$DE$42,IF($A559=2,CE559/Pieņēmumi!$DE$43,IF($A559=3,CE559/Pieņēmumi!$DE$44,CE559/Pieņēmumi!$DE$45))),$CH$10)</f>
        <v>0</v>
      </c>
      <c r="CI559" s="6">
        <f t="shared" si="406"/>
        <v>0</v>
      </c>
      <c r="CJ559" s="6">
        <f>IF(AND(CI559&gt;=0,CI559&lt;Pieņēmumi!$DE$49),0,
IF(AND(CI559&gt;=Pieņēmumi!$DE$49,CI559&lt;Pieņēmumi!$DE$50),"Mazs",
IF(AND(CI559&gt;=Pieņēmumi!$DE$50,CI559&lt;Pieņēmumi!$DE$51),"Vidējs","Liels")))</f>
        <v>0</v>
      </c>
      <c r="CK559" s="9">
        <f>IF(CJ559="Mazs",Pieņēmumi!$DE$34*CH559,IF(CJ559="Vidējs",Pieņēmumi!$DE$35*CH559,IF(CJ559="Liels",Pieņēmumi!$DE$37*CH559,0)))</f>
        <v>0</v>
      </c>
      <c r="CL559" s="9">
        <f>IF(CJ559="Mazs",(Pieņēmumi!$DE$35-Pieņēmumi!$DE$34)*CH559,0)</f>
        <v>0</v>
      </c>
      <c r="CM559">
        <v>0</v>
      </c>
      <c r="CN559">
        <v>0</v>
      </c>
      <c r="CO559" s="2">
        <v>0</v>
      </c>
      <c r="CP559" s="6">
        <f>ROUNDUP(IF($A559=1,CM559/Pieņēmumi!$DO$42,IF($A559=2,CM559/Pieņēmumi!$DO$43,IF($A559=3,CM559/Pieņēmumi!$DO$44,CM559/Pieņēmumi!$DO$45))),$CP$10)</f>
        <v>0</v>
      </c>
      <c r="CQ559" s="6">
        <f t="shared" si="407"/>
        <v>0</v>
      </c>
      <c r="CR559" s="6">
        <f>IF(AND(CQ559&gt;=0,CQ559&lt;Pieņēmumi!$DO$49),0,
IF(AND(CQ559&gt;=Pieņēmumi!$DO$49,CQ559&lt;Pieņēmumi!$DO$50),"Mazs",
IF(AND(CQ559&gt;=Pieņēmumi!$DO$50,CQ559&lt;Pieņēmumi!$DO$51),"Vidējs","Liels")))</f>
        <v>0</v>
      </c>
      <c r="CS559" s="9">
        <f>IF(CR559="Mazs",Pieņēmumi!$DO$34*CP559,IF(CR559="Vidējs",Pieņēmumi!$DO$35*CP559,IF(CR559="Liels",Pieņēmumi!$DO$37*CP559,0)))</f>
        <v>0</v>
      </c>
      <c r="CT559" s="9">
        <f>IF(CR559="Mazs",(Pieņēmumi!$DO$35-Pieņēmumi!$DO$34)*CP559,0)</f>
        <v>0</v>
      </c>
      <c r="CU559" s="6">
        <f t="shared" si="408"/>
        <v>63</v>
      </c>
      <c r="CV559" s="6">
        <f t="shared" si="409"/>
        <v>5</v>
      </c>
      <c r="CW559" s="2">
        <f t="shared" si="410"/>
        <v>12.6</v>
      </c>
      <c r="CX559" t="str">
        <f t="shared" si="411"/>
        <v>Mazā</v>
      </c>
    </row>
    <row r="560" spans="1:102" x14ac:dyDescent="0.25">
      <c r="A560" s="5">
        <v>1</v>
      </c>
      <c r="B560" s="23">
        <v>4.3075285779568984E-2</v>
      </c>
      <c r="C560">
        <v>37</v>
      </c>
      <c r="D560">
        <v>1</v>
      </c>
      <c r="E560" s="2">
        <f t="shared" ref="E560:E571" si="424">C560/D560</f>
        <v>37</v>
      </c>
      <c r="F560" s="6">
        <f>ROUNDUP(IF($A560=1,C560/Pieņēmumi!$B$39,IF($A560=2,C560/Pieņēmumi!$B$40,IF($A560=3,C560/Pieņēmumi!$B$41,C560/Pieņēmumi!$B$42))),$F$10)</f>
        <v>2</v>
      </c>
      <c r="G560" s="6">
        <f t="shared" si="396"/>
        <v>18.5</v>
      </c>
      <c r="H560" s="6" t="str">
        <f>IF(AND(G560&gt;=0,G560&lt;Pieņēmumi!$B$46),0,
IF(AND(G560&gt;= Pieņēmumi!$B$46,G560&lt;Pieņēmumi!$B$47), "Mikro",
IF(AND(G560&gt;=Pieņēmumi!$B$47,G560&lt;Pieņēmumi!$B$48), "Mazs",
IF(AND(G560&gt;=Pieņēmumi!$B$48,G560&lt;Pieņēmumi!$B$49), "Vidējs","Liels"))))</f>
        <v>Vidējs</v>
      </c>
      <c r="I560" s="9">
        <f>IF(H560="Mikro",Pieņēmumi!$B$31*F560*0.5,
IF(H560="Mazs",Pieņēmumi!$B$31*F560,
IF(H560="Vidējs",Pieņēmumi!$B$32*F560,
IF(H560="Liels",Pieņēmumi!$B$34*F560,
0))))</f>
        <v>1.614987080103359</v>
      </c>
      <c r="J560" s="9">
        <f>IF(H560="Mikro",Pieņēmumi!$B$31*F560*0.5,0)</f>
        <v>0</v>
      </c>
      <c r="K560">
        <v>51</v>
      </c>
      <c r="L560">
        <v>2</v>
      </c>
      <c r="M560" s="2">
        <f t="shared" si="422"/>
        <v>25.5</v>
      </c>
      <c r="N560" s="6">
        <f>ROUNDUP(IF($A560=1,K560/Pieņēmumi!$L$39,IF($A560=2,K560/Pieņēmumi!$L$40,IF($A560=3,K560/Pieņēmumi!$L$41,K560/Pieņēmumi!$L$42))),$N$10)</f>
        <v>3</v>
      </c>
      <c r="O560" s="6">
        <f t="shared" si="397"/>
        <v>17</v>
      </c>
      <c r="P560" s="6" t="str">
        <f>IF(AND(O560&gt;=0,O560&lt;Pieņēmumi!$L$46),0,
IF(AND(O560&gt;= Pieņēmumi!$L$46,O560&lt;Pieņēmumi!$L$47), "Mikro",
IF(AND(O560&gt;=Pieņēmumi!$L$47,O560&lt;Pieņēmumi!$L$48), "Mazs",
IF(AND(O560&gt;=Pieņēmumi!$L$48,O560&lt;Pieņēmumi!$L$49), "Vidējs","Liels"))))</f>
        <v>Vidējs</v>
      </c>
      <c r="Q560" s="9">
        <f>IF(P560="Mikro",Pieņēmumi!$L$31*N560*0.5,
IF(P560="Mazs",Pieņēmumi!$L$31*N560,
IF(P560="Vidējs",Pieņēmumi!$L$32*N560,
IF(P560="Liels",Pieņēmumi!$L$34*N560,
0))))</f>
        <v>2.5193798449612408</v>
      </c>
      <c r="R560" s="9">
        <f>IF(P560="Mikro",Pieņēmumi!$L$31*N560*0.5,0)</f>
        <v>0</v>
      </c>
      <c r="S560">
        <v>41</v>
      </c>
      <c r="T560">
        <v>2</v>
      </c>
      <c r="U560" s="2">
        <f t="shared" ref="U560:U571" si="425">S560/T560</f>
        <v>20.5</v>
      </c>
      <c r="V560" s="6">
        <f>ROUNDUP(IF($A560=1,S560/Pieņēmumi!$V$39,IF($A560=2,S560/Pieņēmumi!$V$40,IF($A560=3,S560/Pieņēmumi!$V$41,S560/Pieņēmumi!$V$42))),$V$10)</f>
        <v>3</v>
      </c>
      <c r="W560" s="6">
        <f t="shared" si="398"/>
        <v>13.666666666666666</v>
      </c>
      <c r="X560" s="6" t="str">
        <f>IF(AND(W560&gt;=0,W560&lt;Pieņēmumi!$V$46),0,
IF(AND(W560&gt;= Pieņēmumi!$V$46,W560&lt;Pieņēmumi!$V$47), "Mikro",
IF(AND(W560&gt;=Pieņēmumi!$V$47,W560&lt;Pieņēmumi!$V$48), "Mazs",
IF(AND(W560&gt;=Pieņēmumi!$V$48,W560&lt;Pieņēmumi!$V$49), "Vidējs","Liels"))))</f>
        <v>Vidējs</v>
      </c>
      <c r="Y560" s="9">
        <f>IF(X560="Mikro",Pieņēmumi!$V$31*V560*0.5,
IF(X560="Mazs",Pieņēmumi!$V$31*V560,
IF(X560="Vidējs",Pieņēmumi!$V$32*V560,
IF(X560="Liels",Pieņēmumi!$V$34*V560,
0))))</f>
        <v>2.6162790697674421</v>
      </c>
      <c r="Z560" s="9">
        <f>IF(X560="Mikro",Pieņēmumi!$V$31*V560*0.5,0)</f>
        <v>0</v>
      </c>
      <c r="AA560">
        <v>49</v>
      </c>
      <c r="AB560">
        <v>2</v>
      </c>
      <c r="AC560" s="2">
        <f t="shared" ref="AC560:AC571" si="426">AA560/AB560</f>
        <v>24.5</v>
      </c>
      <c r="AD560" s="6">
        <f>ROUNDUP(IF($A560=1,AA560/Pieņēmumi!$AF$39,IF($A560=2,AA560/Pieņēmumi!$AF$40,IF($A560=3,AA560/Pieņēmumi!$AF$41,AA560/Pieņēmumi!$AF$42))),$AD$10)</f>
        <v>3</v>
      </c>
      <c r="AE560" s="6">
        <f t="shared" si="399"/>
        <v>16.333333333333332</v>
      </c>
      <c r="AF560" s="6" t="str">
        <f>IF(AND(AE560&gt;=0,AE560&lt;Pieņēmumi!$AF$46),0,
IF(AND(AE560&gt;= Pieņēmumi!$AF$46,AE560&lt;Pieņēmumi!$AF$47), "Mikro",
IF(AND(AE560&gt;=Pieņēmumi!$AF$47,AE560&lt;Pieņēmumi!$AF$48), "Mazs",
IF(AND(AE560&gt;=Pieņēmumi!$AF$48,AE560&lt;Pieņēmumi!$AF$49), "Vidējs","Liels"))))</f>
        <v>Vidējs</v>
      </c>
      <c r="AG560" s="9">
        <f>IF(AF560="Mikro",Pieņēmumi!$AF$31*AD560*0.5,
IF(AF560="Mazs",Pieņēmumi!$AF$31*AD560,
IF(AF560="Vidējs",Pieņēmumi!$AF$32*AD560,
IF(AF560="Liels",Pieņēmumi!$AF$34*AD560,
0))))</f>
        <v>3.1007751937984498</v>
      </c>
      <c r="AH560" s="9">
        <f>IF(AF560="Mikro",Pieņēmumi!$AF$31*AD560*0.5,0)</f>
        <v>0</v>
      </c>
      <c r="AI560">
        <v>67</v>
      </c>
      <c r="AJ560">
        <v>3</v>
      </c>
      <c r="AK560" s="2">
        <f t="shared" si="423"/>
        <v>22.333333333333332</v>
      </c>
      <c r="AL560" s="6">
        <f>ROUNDUP(IF($A560=1,AI560/Pieņēmumi!$AR$39,IF($A560=2,AI560/Pieņēmumi!$AR$40,IF($A560=3,AI560/Pieņēmumi!$AR$41,AI560/Pieņēmumi!$AR$42))),$AL$10)</f>
        <v>3</v>
      </c>
      <c r="AM560" s="6">
        <f t="shared" si="400"/>
        <v>22.333333333333332</v>
      </c>
      <c r="AN560" s="6" t="str">
        <f>IF(AND(AM560&gt;=0,AM560&lt;Pieņēmumi!$AR$46),0,
IF(AND(AM560&gt;= Pieņēmumi!$AR$46,AM560&lt;Pieņēmumi!$AR$47), "Mikro",
IF(AND(AM560&gt;=Pieņēmumi!$AR$47,AM560&lt;Pieņēmumi!$AR$48), "Mazs",
IF(AND(AM560&gt;=Pieņēmumi!$AR$48,AM560&lt;Pieņēmumi!$AR$49), "Vidējs","Liels"))))</f>
        <v>Liels</v>
      </c>
      <c r="AO560" s="9">
        <f>IF(AN560="Mikro",Pieņēmumi!$AR$31*AL560*0.5,
IF(AN560="Mazs",Pieņēmumi!$AR$31*AL560,
IF(AN560="Vidējs",Pieņēmumi!$AR$32*AL560,
IF(AN560="Liels",Pieņēmumi!$AR$34*AL560,
0))))</f>
        <v>4.1125541125541121</v>
      </c>
      <c r="AP560" s="9">
        <f>IF(AN560="Mikro",Pieņēmumi!$AR$31*AL560*0.5,0)</f>
        <v>0</v>
      </c>
      <c r="AQ560">
        <v>70</v>
      </c>
      <c r="AR560">
        <v>3</v>
      </c>
      <c r="AS560" s="2">
        <f t="shared" ref="AS560:AS571" si="427">AQ560/AR560</f>
        <v>23.333333333333332</v>
      </c>
      <c r="AT560" s="6">
        <f>ROUNDUP(IF($A560=1,AQ560/Pieņēmumi!$BC$39,IF($A560=2,AQ560/Pieņēmumi!$BC$40,IF($A560=3,AQ560/Pieņēmumi!$BC$41,AQ560/Pieņēmumi!$BC$42))),$AT$10)</f>
        <v>3</v>
      </c>
      <c r="AU560" s="6">
        <f t="shared" si="401"/>
        <v>23.333333333333332</v>
      </c>
      <c r="AV560" s="6" t="str">
        <f>IF(AND(AU560&gt;=0,AU560&lt;Pieņēmumi!$BC$46),0,
IF(AND(AU560&gt;= Pieņēmumi!$BC$46,AU560&lt;Pieņēmumi!$BC$47), "Mikro",
IF(AND(AU560&gt;=Pieņēmumi!$BC$47,AU560&lt;Pieņēmumi!$BC$48), "Mazs",
IF(AND(AU560&gt;=Pieņēmumi!$BC$48,AU560&lt;Pieņēmumi!$BC$49), "Vidējs","Liels"))))</f>
        <v>Liels</v>
      </c>
      <c r="AW560" s="9">
        <f>IF(AV560="Mikro",Pieņēmumi!$BC$31*AT560*0.5,
IF(AV560="Mazs",Pieņēmumi!$BC$31*AT560,
IF(AV560="Vidējs",Pieņēmumi!$BC$32*AT560,
IF(AV560="Liels",Pieņēmumi!$BC$34*AT560,
0))))</f>
        <v>4.545454545454545</v>
      </c>
      <c r="AX560" s="9">
        <f>IF(AV560="Mikro",Pieņēmumi!$BC$31*AT560*0.5,0)</f>
        <v>0</v>
      </c>
      <c r="AY560">
        <v>54</v>
      </c>
      <c r="AZ560">
        <v>2</v>
      </c>
      <c r="BA560" s="2">
        <f t="shared" si="412"/>
        <v>27</v>
      </c>
      <c r="BB560" s="6">
        <f>ROUNDUP(IF($A560=1,AY560/Pieņēmumi!$BN$39,IF($A560=2,AY560/Pieņēmumi!$BN$40,IF($A560=3,AY560/Pieņēmumi!$BN$41,AY560/Pieņēmumi!$BN$42))),$BB$10)</f>
        <v>3</v>
      </c>
      <c r="BC560" s="6">
        <f t="shared" si="402"/>
        <v>18</v>
      </c>
      <c r="BD560" s="6" t="str">
        <f>IF(AND(BC560&gt;=0,BC560&lt;Pieņēmumi!$BN$46),0,
IF(AND(BC560&gt;= Pieņēmumi!$BN$46,BC560&lt;Pieņēmumi!$BN$47), "Mikro",
IF(AND(BC560&gt;=Pieņēmumi!$BN$47,BC560&lt;Pieņēmumi!$BN$48), "Mazs",
IF(AND(BC560&gt;=Pieņēmumi!$BN$48,BC560&lt;Pieņēmumi!$BN$49), "Vidējs","Liels"))))</f>
        <v>Vidējs</v>
      </c>
      <c r="BE560" s="9">
        <f>IF(BD560="Mikro",Pieņēmumi!$BN$31*BB560*0.5,
IF(BD560="Mazs",Pieņēmumi!$BN$31*BB560,
IF(BD560="Vidējs",Pieņēmumi!$BN$32*BB560,
IF(BD560="Liels",Pieņēmumi!$BN$34*BB560,
0))))</f>
        <v>3.6821705426356592</v>
      </c>
      <c r="BF560" s="9">
        <f>IF(BD560="Mikro",Pieņēmumi!$BN$31*BB560*0.5,0)</f>
        <v>0</v>
      </c>
      <c r="BG560">
        <v>64</v>
      </c>
      <c r="BH560">
        <v>3</v>
      </c>
      <c r="BI560" s="2">
        <f t="shared" si="413"/>
        <v>21.333333333333332</v>
      </c>
      <c r="BJ560" s="6">
        <f>ROUNDUP(IF($A560=1,BG560/Pieņēmumi!$BY$39,IF($A560=2,BG560/Pieņēmumi!$BY$40,IF($A560=3,BG560/Pieņēmumi!$BY$41,BG560/Pieņēmumi!$BY$42))),$BJ$10)</f>
        <v>3</v>
      </c>
      <c r="BK560" s="6">
        <f t="shared" si="403"/>
        <v>21.333333333333332</v>
      </c>
      <c r="BL560" s="6" t="str">
        <f>IF(AND(BK560&gt;=0,BK560&lt;Pieņēmumi!$BY$46),0,
IF(AND(BK560&gt;= Pieņēmumi!$BY$46,BK560&lt;Pieņēmumi!$BY$47), "Mikro",
IF(AND(BK560&gt;=Pieņēmumi!$BY$47,BK560&lt;Pieņēmumi!$BY$48), "Mazs",
IF(AND(BK560&gt;=Pieņēmumi!$BY$48,BK560&lt;Pieņēmumi!$BY$49), "Vidējs","Liels"))))</f>
        <v>Liels</v>
      </c>
      <c r="BM560" s="9">
        <f>IF(BL560="Mikro",Pieņēmumi!$BY$31*BJ560*0.5,
IF(BL560="Mazs",Pieņēmumi!$BY$31*BJ560,
IF(BL560="Vidējs",Pieņēmumi!$BY$32*BJ560,
IF(BL560="Liels",Pieņēmumi!$BY$34*BJ560,
0))))</f>
        <v>4.9783549783549779</v>
      </c>
      <c r="BN560" s="9">
        <f>IF(BL560="Mikro",Pieņēmumi!$BY$31*BJ560*0.5,0)</f>
        <v>0</v>
      </c>
      <c r="BO560">
        <v>58</v>
      </c>
      <c r="BP560">
        <v>2</v>
      </c>
      <c r="BQ560" s="2">
        <f t="shared" si="414"/>
        <v>29</v>
      </c>
      <c r="BR560" s="6">
        <f>ROUNDUP(IF($A560=1,BO560/Pieņēmumi!$CJ$39,IF($A560=2,BO560/Pieņēmumi!$CJ$40,IF($A560=3,BO560/Pieņēmumi!$CJ$41,BO560/Pieņēmumi!$CJ$42))),$BR$10)</f>
        <v>3</v>
      </c>
      <c r="BS560" s="6">
        <f t="shared" si="404"/>
        <v>19.333333333333332</v>
      </c>
      <c r="BT560" s="6" t="str">
        <f>IF(AND(BS560&gt;=0,BS560&lt;Pieņēmumi!$CJ$46),0,
IF(AND(BS560&gt;= Pieņēmumi!$CJ$46,BS560&lt;Pieņēmumi!$CJ$47), "Mikro",
IF(AND(BS560&gt;=Pieņēmumi!$CJ$47,BS560&lt;Pieņēmumi!$CJ$48), "Mazs",
IF(AND(BS560&gt;=Pieņēmumi!$CJ$48,BS560&lt;Pieņēmumi!$CJ$49), "Vidējs","Liels"))))</f>
        <v>Vidējs</v>
      </c>
      <c r="BU560" s="9">
        <f>IF(BT560="Mikro",Pieņēmumi!$CJ$31*BR560*0.5,
IF(BT560="Mazs",Pieņēmumi!$CJ$31*BR560,
IF(BT560="Vidējs",Pieņēmumi!$CJ$32*BR560,
IF(BT560="Liels",Pieņēmumi!$CJ$34*BR560,
0))))</f>
        <v>3.8759689922480618</v>
      </c>
      <c r="BV560" s="9">
        <f>IF(BT560="Mikro",Pieņēmumi!$CJ$31*BR560*0.5,0)</f>
        <v>0</v>
      </c>
      <c r="BW560">
        <v>32</v>
      </c>
      <c r="BX560">
        <v>1</v>
      </c>
      <c r="BY560" s="2">
        <f>BW560/BX560</f>
        <v>32</v>
      </c>
      <c r="BZ560" s="6">
        <f>ROUNDUP(IF($A560=1,BW560/Pieņēmumi!$CU$42,IF($A560=2,BW560/Pieņēmumi!$CU$43,IF($A560=3,BW560/Pieņēmumi!$CU$44,BW560/Pieņēmumi!$CU$45))),$CH$10)</f>
        <v>2</v>
      </c>
      <c r="CA560" s="6">
        <f t="shared" si="405"/>
        <v>16</v>
      </c>
      <c r="CB560" s="6" t="str">
        <f>IF(AND(CA560&gt;=0,CA560&lt;Pieņēmumi!$CU$49),0,
IF(AND(CA560&gt;=Pieņēmumi!$CU$49,CA560&lt;Pieņēmumi!$CU$50),"Mazs",
IF(AND(CA560&gt;=Pieņēmumi!$CU$50,CA560&lt;Pieņēmumi!$CU$51),"Vidējs","Liels")))</f>
        <v>Vidējs</v>
      </c>
      <c r="CC560" s="9">
        <f>IF(CB560="Mazs",Pieņēmumi!$CU$34*BZ560,IF(CB560="Vidējs",Pieņēmumi!$CU$35*BZ560,IF(CB560="Liels",Pieņēmumi!$CU$37*BZ560,0)))</f>
        <v>2.7777777777777781</v>
      </c>
      <c r="CD560" s="9">
        <f>IF(CB560="Mazs",(Pieņēmumi!$CU$35-Pieņēmumi!$CU$34)*BZ560,0)</f>
        <v>0</v>
      </c>
      <c r="CE560">
        <v>39</v>
      </c>
      <c r="CF560">
        <v>1</v>
      </c>
      <c r="CG560" s="2">
        <f>CE560/CF560</f>
        <v>39</v>
      </c>
      <c r="CH560" s="6">
        <f>ROUNDUP(IF($A560=1,CE560/Pieņēmumi!$DE$42,IF($A560=2,CE560/Pieņēmumi!$DE$43,IF($A560=3,CE560/Pieņēmumi!$DE$44,CE560/Pieņēmumi!$DE$45))),$CH$10)</f>
        <v>2</v>
      </c>
      <c r="CI560" s="6">
        <f t="shared" si="406"/>
        <v>19.5</v>
      </c>
      <c r="CJ560" s="6" t="str">
        <f>IF(AND(CI560&gt;=0,CI560&lt;Pieņēmumi!$DE$49),0,
IF(AND(CI560&gt;=Pieņēmumi!$DE$49,CI560&lt;Pieņēmumi!$DE$50),"Mazs",
IF(AND(CI560&gt;=Pieņēmumi!$DE$50,CI560&lt;Pieņēmumi!$DE$51),"Vidējs","Liels")))</f>
        <v>Vidējs</v>
      </c>
      <c r="CK560" s="9">
        <f>IF(CJ560="Mazs",Pieņēmumi!$DE$34*CH560,IF(CJ560="Vidējs",Pieņēmumi!$DE$35*CH560,IF(CJ560="Liels",Pieņēmumi!$DE$37*CH560,0)))</f>
        <v>2.7777777777777781</v>
      </c>
      <c r="CL560" s="9">
        <f>IF(CJ560="Mazs",(Pieņēmumi!$DE$35-Pieņēmumi!$DE$34)*CH560,0)</f>
        <v>0</v>
      </c>
      <c r="CM560">
        <v>22</v>
      </c>
      <c r="CN560">
        <v>1</v>
      </c>
      <c r="CO560" s="2">
        <f>CM560/CN560</f>
        <v>22</v>
      </c>
      <c r="CP560" s="6">
        <f>ROUNDUP(IF($A560=1,CM560/Pieņēmumi!$DO$42,IF($A560=2,CM560/Pieņēmumi!$DO$43,IF($A560=3,CM560/Pieņēmumi!$DO$44,CM560/Pieņēmumi!$DO$45))),$CP$10)</f>
        <v>1</v>
      </c>
      <c r="CQ560" s="6">
        <f t="shared" si="407"/>
        <v>22</v>
      </c>
      <c r="CR560" s="6" t="str">
        <f>IF(AND(CQ560&gt;=0,CQ560&lt;Pieņēmumi!$DO$49),0,
IF(AND(CQ560&gt;=Pieņēmumi!$DO$49,CQ560&lt;Pieņēmumi!$DO$50),"Mazs",
IF(AND(CQ560&gt;=Pieņēmumi!$DO$50,CQ560&lt;Pieņēmumi!$DO$51),"Vidējs","Liels")))</f>
        <v>Liels</v>
      </c>
      <c r="CS560" s="9">
        <f>IF(CR560="Mazs",Pieņēmumi!$DO$34*CP560,IF(CR560="Vidējs",Pieņēmumi!$DO$35*CP560,IF(CR560="Liels",Pieņēmumi!$DO$37*CP560,0)))</f>
        <v>1.7676767676767675</v>
      </c>
      <c r="CT560" s="9">
        <f>IF(CR560="Mazs",(Pieņēmumi!$DO$35-Pieņēmumi!$DO$34)*CP560,0)</f>
        <v>0</v>
      </c>
      <c r="CU560" s="6">
        <f t="shared" si="408"/>
        <v>584</v>
      </c>
      <c r="CV560" s="6">
        <f t="shared" si="409"/>
        <v>23</v>
      </c>
      <c r="CW560" s="2">
        <f t="shared" si="410"/>
        <v>25.391304347826086</v>
      </c>
      <c r="CX560" t="str">
        <f t="shared" si="411"/>
        <v>Lielā</v>
      </c>
    </row>
    <row r="561" spans="1:102" x14ac:dyDescent="0.25">
      <c r="A561" s="5">
        <v>2</v>
      </c>
      <c r="B561" s="23">
        <v>4.2303563324905258E-2</v>
      </c>
      <c r="C561">
        <v>38</v>
      </c>
      <c r="D561">
        <v>2</v>
      </c>
      <c r="E561" s="2">
        <f t="shared" si="424"/>
        <v>19</v>
      </c>
      <c r="F561" s="6">
        <f>ROUNDUP(IF($A561=1,C561/Pieņēmumi!$B$39,IF($A561=2,C561/Pieņēmumi!$B$40,IF($A561=3,C561/Pieņēmumi!$B$41,C561/Pieņēmumi!$B$42))),$F$10)</f>
        <v>2</v>
      </c>
      <c r="G561" s="6">
        <f t="shared" si="396"/>
        <v>19</v>
      </c>
      <c r="H561" s="6" t="str">
        <f>IF(AND(G561&gt;=0,G561&lt;Pieņēmumi!$B$46),0,
IF(AND(G561&gt;= Pieņēmumi!$B$46,G561&lt;Pieņēmumi!$B$47), "Mikro",
IF(AND(G561&gt;=Pieņēmumi!$B$47,G561&lt;Pieņēmumi!$B$48), "Mazs",
IF(AND(G561&gt;=Pieņēmumi!$B$48,G561&lt;Pieņēmumi!$B$49), "Vidējs","Liels"))))</f>
        <v>Vidējs</v>
      </c>
      <c r="I561" s="9">
        <f>IF(H561="Mikro",Pieņēmumi!$B$31*F561*0.5,
IF(H561="Mazs",Pieņēmumi!$B$31*F561,
IF(H561="Vidējs",Pieņēmumi!$B$32*F561,
IF(H561="Liels",Pieņēmumi!$B$34*F561,
0))))</f>
        <v>1.614987080103359</v>
      </c>
      <c r="J561" s="9">
        <f>IF(H561="Mikro",Pieņēmumi!$B$31*F561*0.5,0)</f>
        <v>0</v>
      </c>
      <c r="K561">
        <v>40</v>
      </c>
      <c r="L561">
        <v>2</v>
      </c>
      <c r="M561" s="2">
        <f t="shared" si="422"/>
        <v>20</v>
      </c>
      <c r="N561" s="6">
        <f>ROUNDUP(IF($A561=1,K561/Pieņēmumi!$L$39,IF($A561=2,K561/Pieņēmumi!$L$40,IF($A561=3,K561/Pieņēmumi!$L$41,K561/Pieņēmumi!$L$42))),$N$10)</f>
        <v>2</v>
      </c>
      <c r="O561" s="6">
        <f t="shared" si="397"/>
        <v>20</v>
      </c>
      <c r="P561" s="6" t="str">
        <f>IF(AND(O561&gt;=0,O561&lt;Pieņēmumi!$L$46),0,
IF(AND(O561&gt;= Pieņēmumi!$L$46,O561&lt;Pieņēmumi!$L$47), "Mikro",
IF(AND(O561&gt;=Pieņēmumi!$L$47,O561&lt;Pieņēmumi!$L$48), "Mazs",
IF(AND(O561&gt;=Pieņēmumi!$L$48,O561&lt;Pieņēmumi!$L$49), "Vidējs","Liels"))))</f>
        <v>Vidējs</v>
      </c>
      <c r="Q561" s="9">
        <f>IF(P561="Mikro",Pieņēmumi!$L$31*N561*0.5,
IF(P561="Mazs",Pieņēmumi!$L$31*N561,
IF(P561="Vidējs",Pieņēmumi!$L$32*N561,
IF(P561="Liels",Pieņēmumi!$L$34*N561,
0))))</f>
        <v>1.6795865633074938</v>
      </c>
      <c r="R561" s="9">
        <f>IF(P561="Mikro",Pieņēmumi!$L$31*N561*0.5,0)</f>
        <v>0</v>
      </c>
      <c r="S561">
        <v>19</v>
      </c>
      <c r="T561">
        <v>1</v>
      </c>
      <c r="U561" s="2">
        <f t="shared" si="425"/>
        <v>19</v>
      </c>
      <c r="V561" s="6">
        <f>ROUNDUP(IF($A561=1,S561/Pieņēmumi!$V$39,IF($A561=2,S561/Pieņēmumi!$V$40,IF($A561=3,S561/Pieņēmumi!$V$41,S561/Pieņēmumi!$V$42))),$V$10)</f>
        <v>1</v>
      </c>
      <c r="W561" s="6">
        <f t="shared" si="398"/>
        <v>19</v>
      </c>
      <c r="X561" s="6" t="str">
        <f>IF(AND(W561&gt;=0,W561&lt;Pieņēmumi!$V$46),0,
IF(AND(W561&gt;= Pieņēmumi!$V$46,W561&lt;Pieņēmumi!$V$47), "Mikro",
IF(AND(W561&gt;=Pieņēmumi!$V$47,W561&lt;Pieņēmumi!$V$48), "Mazs",
IF(AND(W561&gt;=Pieņēmumi!$V$48,W561&lt;Pieņēmumi!$V$49), "Vidējs","Liels"))))</f>
        <v>Vidējs</v>
      </c>
      <c r="Y561" s="9">
        <f>IF(X561="Mikro",Pieņēmumi!$V$31*V561*0.5,
IF(X561="Mazs",Pieņēmumi!$V$31*V561,
IF(X561="Vidējs",Pieņēmumi!$V$32*V561,
IF(X561="Liels",Pieņēmumi!$V$34*V561,
0))))</f>
        <v>0.87209302325581406</v>
      </c>
      <c r="Z561" s="9">
        <f>IF(X561="Mikro",Pieņēmumi!$V$31*V561*0.5,0)</f>
        <v>0</v>
      </c>
      <c r="AA561">
        <v>25</v>
      </c>
      <c r="AB561">
        <v>1</v>
      </c>
      <c r="AC561" s="2">
        <f t="shared" si="426"/>
        <v>25</v>
      </c>
      <c r="AD561" s="6">
        <f>ROUNDUP(IF($A561=1,AA561/Pieņēmumi!$AF$39,IF($A561=2,AA561/Pieņēmumi!$AF$40,IF($A561=3,AA561/Pieņēmumi!$AF$41,AA561/Pieņēmumi!$AF$42))),$AD$10)</f>
        <v>2</v>
      </c>
      <c r="AE561" s="6">
        <f t="shared" si="399"/>
        <v>12.5</v>
      </c>
      <c r="AF561" s="6" t="str">
        <f>IF(AND(AE561&gt;=0,AE561&lt;Pieņēmumi!$AF$46),0,
IF(AND(AE561&gt;= Pieņēmumi!$AF$46,AE561&lt;Pieņēmumi!$AF$47), "Mikro",
IF(AND(AE561&gt;=Pieņēmumi!$AF$47,AE561&lt;Pieņēmumi!$AF$48), "Mazs",
IF(AND(AE561&gt;=Pieņēmumi!$AF$48,AE561&lt;Pieņēmumi!$AF$49), "Vidējs","Liels"))))</f>
        <v>Vidējs</v>
      </c>
      <c r="AG561" s="9">
        <f>IF(AF561="Mikro",Pieņēmumi!$AF$31*AD561*0.5,
IF(AF561="Mazs",Pieņēmumi!$AF$31*AD561,
IF(AF561="Vidējs",Pieņēmumi!$AF$32*AD561,
IF(AF561="Liels",Pieņēmumi!$AF$34*AD561,
0))))</f>
        <v>2.0671834625323</v>
      </c>
      <c r="AH561" s="9">
        <f>IF(AF561="Mikro",Pieņēmumi!$AF$31*AD561*0.5,0)</f>
        <v>0</v>
      </c>
      <c r="AI561">
        <v>36</v>
      </c>
      <c r="AJ561">
        <v>2</v>
      </c>
      <c r="AK561" s="2">
        <f t="shared" si="423"/>
        <v>18</v>
      </c>
      <c r="AL561" s="6">
        <f>ROUNDUP(IF($A561=1,AI561/Pieņēmumi!$AR$39,IF($A561=2,AI561/Pieņēmumi!$AR$40,IF($A561=3,AI561/Pieņēmumi!$AR$41,AI561/Pieņēmumi!$AR$42))),$AL$10)</f>
        <v>2</v>
      </c>
      <c r="AM561" s="6">
        <f t="shared" si="400"/>
        <v>18</v>
      </c>
      <c r="AN561" s="6" t="str">
        <f>IF(AND(AM561&gt;=0,AM561&lt;Pieņēmumi!$AR$46),0,
IF(AND(AM561&gt;= Pieņēmumi!$AR$46,AM561&lt;Pieņēmumi!$AR$47), "Mikro",
IF(AND(AM561&gt;=Pieņēmumi!$AR$47,AM561&lt;Pieņēmumi!$AR$48), "Mazs",
IF(AND(AM561&gt;=Pieņēmumi!$AR$48,AM561&lt;Pieņēmumi!$AR$49), "Vidējs","Liels"))))</f>
        <v>Vidējs</v>
      </c>
      <c r="AO561" s="9">
        <f>IF(AN561="Mikro",Pieņēmumi!$AR$31*AL561*0.5,
IF(AN561="Mazs",Pieņēmumi!$AR$31*AL561,
IF(AN561="Vidējs",Pieņēmumi!$AR$32*AL561,
IF(AN561="Liels",Pieņēmumi!$AR$34*AL561,
0))))</f>
        <v>2.1963824289405687</v>
      </c>
      <c r="AP561" s="9">
        <f>IF(AN561="Mikro",Pieņēmumi!$AR$31*AL561*0.5,0)</f>
        <v>0</v>
      </c>
      <c r="AQ561">
        <v>44</v>
      </c>
      <c r="AR561">
        <v>2</v>
      </c>
      <c r="AS561" s="2">
        <f t="shared" si="427"/>
        <v>22</v>
      </c>
      <c r="AT561" s="6">
        <f>ROUNDUP(IF($A561=1,AQ561/Pieņēmumi!$BC$39,IF($A561=2,AQ561/Pieņēmumi!$BC$40,IF($A561=3,AQ561/Pieņēmumi!$BC$41,AQ561/Pieņēmumi!$BC$42))),$AT$10)</f>
        <v>2</v>
      </c>
      <c r="AU561" s="6">
        <f t="shared" si="401"/>
        <v>22</v>
      </c>
      <c r="AV561" s="6" t="str">
        <f>IF(AND(AU561&gt;=0,AU561&lt;Pieņēmumi!$BC$46),0,
IF(AND(AU561&gt;= Pieņēmumi!$BC$46,AU561&lt;Pieņēmumi!$BC$47), "Mikro",
IF(AND(AU561&gt;=Pieņēmumi!$BC$47,AU561&lt;Pieņēmumi!$BC$48), "Mazs",
IF(AND(AU561&gt;=Pieņēmumi!$BC$48,AU561&lt;Pieņēmumi!$BC$49), "Vidējs","Liels"))))</f>
        <v>Liels</v>
      </c>
      <c r="AW561" s="9">
        <f>IF(AV561="Mikro",Pieņēmumi!$BC$31*AT561*0.5,
IF(AV561="Mazs",Pieņēmumi!$BC$31*AT561,
IF(AV561="Vidējs",Pieņēmumi!$BC$32*AT561,
IF(AV561="Liels",Pieņēmumi!$BC$34*AT561,
0))))</f>
        <v>3.0303030303030303</v>
      </c>
      <c r="AX561" s="9">
        <f>IF(AV561="Mikro",Pieņēmumi!$BC$31*AT561*0.5,0)</f>
        <v>0</v>
      </c>
      <c r="AY561">
        <v>28</v>
      </c>
      <c r="AZ561">
        <v>1</v>
      </c>
      <c r="BA561" s="2">
        <f t="shared" si="412"/>
        <v>28</v>
      </c>
      <c r="BB561" s="6">
        <f>ROUNDUP(IF($A561=1,AY561/Pieņēmumi!$BN$39,IF($A561=2,AY561/Pieņēmumi!$BN$40,IF($A561=3,AY561/Pieņēmumi!$BN$41,AY561/Pieņēmumi!$BN$42))),$BB$10)</f>
        <v>2</v>
      </c>
      <c r="BC561" s="6">
        <f t="shared" si="402"/>
        <v>14</v>
      </c>
      <c r="BD561" s="6" t="str">
        <f>IF(AND(BC561&gt;=0,BC561&lt;Pieņēmumi!$BN$46),0,
IF(AND(BC561&gt;= Pieņēmumi!$BN$46,BC561&lt;Pieņēmumi!$BN$47), "Mikro",
IF(AND(BC561&gt;=Pieņēmumi!$BN$47,BC561&lt;Pieņēmumi!$BN$48), "Mazs",
IF(AND(BC561&gt;=Pieņēmumi!$BN$48,BC561&lt;Pieņēmumi!$BN$49), "Vidējs","Liels"))))</f>
        <v>Vidējs</v>
      </c>
      <c r="BE561" s="9">
        <f>IF(BD561="Mikro",Pieņēmumi!$BN$31*BB561*0.5,
IF(BD561="Mazs",Pieņēmumi!$BN$31*BB561,
IF(BD561="Vidējs",Pieņēmumi!$BN$32*BB561,
IF(BD561="Liels",Pieņēmumi!$BN$34*BB561,
0))))</f>
        <v>2.454780361757106</v>
      </c>
      <c r="BF561" s="9">
        <f>IF(BD561="Mikro",Pieņēmumi!$BN$31*BB561*0.5,0)</f>
        <v>0</v>
      </c>
      <c r="BG561">
        <v>27</v>
      </c>
      <c r="BH561">
        <v>1</v>
      </c>
      <c r="BI561" s="2">
        <f t="shared" si="413"/>
        <v>27</v>
      </c>
      <c r="BJ561" s="6">
        <f>ROUNDUP(IF($A561=1,BG561/Pieņēmumi!$BY$39,IF($A561=2,BG561/Pieņēmumi!$BY$40,IF($A561=3,BG561/Pieņēmumi!$BY$41,BG561/Pieņēmumi!$BY$42))),$BJ$10)</f>
        <v>2</v>
      </c>
      <c r="BK561" s="6">
        <f t="shared" si="403"/>
        <v>13.5</v>
      </c>
      <c r="BL561" s="6" t="str">
        <f>IF(AND(BK561&gt;=0,BK561&lt;Pieņēmumi!$BY$46),0,
IF(AND(BK561&gt;= Pieņēmumi!$BY$46,BK561&lt;Pieņēmumi!$BY$47), "Mikro",
IF(AND(BK561&gt;=Pieņēmumi!$BY$47,BK561&lt;Pieņēmumi!$BY$48), "Mazs",
IF(AND(BK561&gt;=Pieņēmumi!$BY$48,BK561&lt;Pieņēmumi!$BY$49), "Vidējs","Liels"))))</f>
        <v>Vidējs</v>
      </c>
      <c r="BM561" s="9">
        <f>IF(BL561="Mikro",Pieņēmumi!$BY$31*BJ561*0.5,
IF(BL561="Mazs",Pieņēmumi!$BY$31*BJ561,
IF(BL561="Vidējs",Pieņēmumi!$BY$32*BJ561,
IF(BL561="Liels",Pieņēmumi!$BY$34*BJ561,
0))))</f>
        <v>2.5839793281653747</v>
      </c>
      <c r="BN561" s="9">
        <f>IF(BL561="Mikro",Pieņēmumi!$BY$31*BJ561*0.5,0)</f>
        <v>0</v>
      </c>
      <c r="BO561">
        <v>27</v>
      </c>
      <c r="BP561">
        <v>1</v>
      </c>
      <c r="BQ561" s="2">
        <f t="shared" si="414"/>
        <v>27</v>
      </c>
      <c r="BR561" s="6">
        <f>ROUNDUP(IF($A561=1,BO561/Pieņēmumi!$CJ$39,IF($A561=2,BO561/Pieņēmumi!$CJ$40,IF($A561=3,BO561/Pieņēmumi!$CJ$41,BO561/Pieņēmumi!$CJ$42))),$BR$10)</f>
        <v>2</v>
      </c>
      <c r="BS561" s="6">
        <f t="shared" si="404"/>
        <v>13.5</v>
      </c>
      <c r="BT561" s="6" t="str">
        <f>IF(AND(BS561&gt;=0,BS561&lt;Pieņēmumi!$CJ$46),0,
IF(AND(BS561&gt;= Pieņēmumi!$CJ$46,BS561&lt;Pieņēmumi!$CJ$47), "Mikro",
IF(AND(BS561&gt;=Pieņēmumi!$CJ$47,BS561&lt;Pieņēmumi!$CJ$48), "Mazs",
IF(AND(BS561&gt;=Pieņēmumi!$CJ$48,BS561&lt;Pieņēmumi!$CJ$49), "Vidējs","Liels"))))</f>
        <v>Vidējs</v>
      </c>
      <c r="BU561" s="9">
        <f>IF(BT561="Mikro",Pieņēmumi!$CJ$31*BR561*0.5,
IF(BT561="Mazs",Pieņēmumi!$CJ$31*BR561,
IF(BT561="Vidējs",Pieņēmumi!$CJ$32*BR561,
IF(BT561="Liels",Pieņēmumi!$CJ$34*BR561,
0))))</f>
        <v>2.5839793281653747</v>
      </c>
      <c r="BV561" s="9">
        <f>IF(BT561="Mikro",Pieņēmumi!$CJ$31*BR561*0.5,0)</f>
        <v>0</v>
      </c>
      <c r="BW561">
        <v>0</v>
      </c>
      <c r="BX561">
        <v>0</v>
      </c>
      <c r="BY561" s="2">
        <v>0</v>
      </c>
      <c r="BZ561" s="6">
        <f>ROUNDUP(IF($A561=1,BW561/Pieņēmumi!$CU$42,IF($A561=2,BW561/Pieņēmumi!$CU$43,IF($A561=3,BW561/Pieņēmumi!$CU$44,BW561/Pieņēmumi!$CU$45))),$CH$10)</f>
        <v>0</v>
      </c>
      <c r="CA561" s="6">
        <f t="shared" si="405"/>
        <v>0</v>
      </c>
      <c r="CB561" s="6">
        <f>IF(AND(CA561&gt;=0,CA561&lt;Pieņēmumi!$CU$49),0,
IF(AND(CA561&gt;=Pieņēmumi!$CU$49,CA561&lt;Pieņēmumi!$CU$50),"Mazs",
IF(AND(CA561&gt;=Pieņēmumi!$CU$50,CA561&lt;Pieņēmumi!$CU$51),"Vidējs","Liels")))</f>
        <v>0</v>
      </c>
      <c r="CC561" s="9">
        <f>IF(CB561="Mazs",Pieņēmumi!$CU$34*BZ561,IF(CB561="Vidējs",Pieņēmumi!$CU$35*BZ561,IF(CB561="Liels",Pieņēmumi!$CU$37*BZ561,0)))</f>
        <v>0</v>
      </c>
      <c r="CD561" s="9">
        <f>IF(CB561="Mazs",(Pieņēmumi!$CU$35-Pieņēmumi!$CU$34)*BZ561,0)</f>
        <v>0</v>
      </c>
      <c r="CE561">
        <v>0</v>
      </c>
      <c r="CF561">
        <v>0</v>
      </c>
      <c r="CG561" s="2">
        <v>0</v>
      </c>
      <c r="CH561" s="6">
        <f>ROUNDUP(IF($A561=1,CE561/Pieņēmumi!$DE$42,IF($A561=2,CE561/Pieņēmumi!$DE$43,IF($A561=3,CE561/Pieņēmumi!$DE$44,CE561/Pieņēmumi!$DE$45))),$CH$10)</f>
        <v>0</v>
      </c>
      <c r="CI561" s="6">
        <f t="shared" si="406"/>
        <v>0</v>
      </c>
      <c r="CJ561" s="6">
        <f>IF(AND(CI561&gt;=0,CI561&lt;Pieņēmumi!$DE$49),0,
IF(AND(CI561&gt;=Pieņēmumi!$DE$49,CI561&lt;Pieņēmumi!$DE$50),"Mazs",
IF(AND(CI561&gt;=Pieņēmumi!$DE$50,CI561&lt;Pieņēmumi!$DE$51),"Vidējs","Liels")))</f>
        <v>0</v>
      </c>
      <c r="CK561" s="9">
        <f>IF(CJ561="Mazs",Pieņēmumi!$DE$34*CH561,IF(CJ561="Vidējs",Pieņēmumi!$DE$35*CH561,IF(CJ561="Liels",Pieņēmumi!$DE$37*CH561,0)))</f>
        <v>0</v>
      </c>
      <c r="CL561" s="9">
        <f>IF(CJ561="Mazs",(Pieņēmumi!$DE$35-Pieņēmumi!$DE$34)*CH561,0)</f>
        <v>0</v>
      </c>
      <c r="CM561">
        <v>0</v>
      </c>
      <c r="CN561">
        <v>0</v>
      </c>
      <c r="CO561" s="2">
        <v>0</v>
      </c>
      <c r="CP561" s="6">
        <f>ROUNDUP(IF($A561=1,CM561/Pieņēmumi!$DO$42,IF($A561=2,CM561/Pieņēmumi!$DO$43,IF($A561=3,CM561/Pieņēmumi!$DO$44,CM561/Pieņēmumi!$DO$45))),$CP$10)</f>
        <v>0</v>
      </c>
      <c r="CQ561" s="6">
        <f t="shared" si="407"/>
        <v>0</v>
      </c>
      <c r="CR561" s="6">
        <f>IF(AND(CQ561&gt;=0,CQ561&lt;Pieņēmumi!$DO$49),0,
IF(AND(CQ561&gt;=Pieņēmumi!$DO$49,CQ561&lt;Pieņēmumi!$DO$50),"Mazs",
IF(AND(CQ561&gt;=Pieņēmumi!$DO$50,CQ561&lt;Pieņēmumi!$DO$51),"Vidējs","Liels")))</f>
        <v>0</v>
      </c>
      <c r="CS561" s="9">
        <f>IF(CR561="Mazs",Pieņēmumi!$DO$34*CP561,IF(CR561="Vidējs",Pieņēmumi!$DO$35*CP561,IF(CR561="Liels",Pieņēmumi!$DO$37*CP561,0)))</f>
        <v>0</v>
      </c>
      <c r="CT561" s="9">
        <f>IF(CR561="Mazs",(Pieņēmumi!$DO$35-Pieņēmumi!$DO$34)*CP561,0)</f>
        <v>0</v>
      </c>
      <c r="CU561" s="6">
        <f t="shared" si="408"/>
        <v>284</v>
      </c>
      <c r="CV561" s="6">
        <f t="shared" si="409"/>
        <v>13</v>
      </c>
      <c r="CW561" s="2">
        <f t="shared" si="410"/>
        <v>21.846153846153847</v>
      </c>
      <c r="CX561" t="str">
        <f t="shared" si="411"/>
        <v>Vidējā</v>
      </c>
    </row>
    <row r="562" spans="1:102" x14ac:dyDescent="0.25">
      <c r="A562" s="5">
        <v>1</v>
      </c>
      <c r="B562" s="23">
        <v>3.9025437337086188E-2</v>
      </c>
      <c r="C562">
        <v>51</v>
      </c>
      <c r="D562">
        <v>2</v>
      </c>
      <c r="E562" s="2">
        <f t="shared" si="424"/>
        <v>25.5</v>
      </c>
      <c r="F562" s="6">
        <f>ROUNDUP(IF($A562=1,C562/Pieņēmumi!$B$39,IF($A562=2,C562/Pieņēmumi!$B$40,IF($A562=3,C562/Pieņēmumi!$B$41,C562/Pieņēmumi!$B$42))),$F$10)</f>
        <v>3</v>
      </c>
      <c r="G562" s="6">
        <f t="shared" si="396"/>
        <v>17</v>
      </c>
      <c r="H562" s="6" t="str">
        <f>IF(AND(G562&gt;=0,G562&lt;Pieņēmumi!$B$46),0,
IF(AND(G562&gt;= Pieņēmumi!$B$46,G562&lt;Pieņēmumi!$B$47), "Mikro",
IF(AND(G562&gt;=Pieņēmumi!$B$47,G562&lt;Pieņēmumi!$B$48), "Mazs",
IF(AND(G562&gt;=Pieņēmumi!$B$48,G562&lt;Pieņēmumi!$B$49), "Vidējs","Liels"))))</f>
        <v>Vidējs</v>
      </c>
      <c r="I562" s="9">
        <f>IF(H562="Mikro",Pieņēmumi!$B$31*F562*0.5,
IF(H562="Mazs",Pieņēmumi!$B$31*F562,
IF(H562="Vidējs",Pieņēmumi!$B$32*F562,
IF(H562="Liels",Pieņēmumi!$B$34*F562,
0))))</f>
        <v>2.4224806201550386</v>
      </c>
      <c r="J562" s="9">
        <f>IF(H562="Mikro",Pieņēmumi!$B$31*F562*0.5,0)</f>
        <v>0</v>
      </c>
      <c r="K562">
        <v>59</v>
      </c>
      <c r="L562">
        <v>2</v>
      </c>
      <c r="M562" s="2">
        <f t="shared" si="422"/>
        <v>29.5</v>
      </c>
      <c r="N562" s="6">
        <f>ROUNDUP(IF($A562=1,K562/Pieņēmumi!$L$39,IF($A562=2,K562/Pieņēmumi!$L$40,IF($A562=3,K562/Pieņēmumi!$L$41,K562/Pieņēmumi!$L$42))),$N$10)</f>
        <v>3</v>
      </c>
      <c r="O562" s="6">
        <f t="shared" si="397"/>
        <v>19.666666666666668</v>
      </c>
      <c r="P562" s="6" t="str">
        <f>IF(AND(O562&gt;=0,O562&lt;Pieņēmumi!$L$46),0,
IF(AND(O562&gt;= Pieņēmumi!$L$46,O562&lt;Pieņēmumi!$L$47), "Mikro",
IF(AND(O562&gt;=Pieņēmumi!$L$47,O562&lt;Pieņēmumi!$L$48), "Mazs",
IF(AND(O562&gt;=Pieņēmumi!$L$48,O562&lt;Pieņēmumi!$L$49), "Vidējs","Liels"))))</f>
        <v>Vidējs</v>
      </c>
      <c r="Q562" s="9">
        <f>IF(P562="Mikro",Pieņēmumi!$L$31*N562*0.5,
IF(P562="Mazs",Pieņēmumi!$L$31*N562,
IF(P562="Vidējs",Pieņēmumi!$L$32*N562,
IF(P562="Liels",Pieņēmumi!$L$34*N562,
0))))</f>
        <v>2.5193798449612408</v>
      </c>
      <c r="R562" s="9">
        <f>IF(P562="Mikro",Pieņēmumi!$L$31*N562*0.5,0)</f>
        <v>0</v>
      </c>
      <c r="S562">
        <v>62</v>
      </c>
      <c r="T562">
        <v>2</v>
      </c>
      <c r="U562" s="2">
        <f t="shared" si="425"/>
        <v>31</v>
      </c>
      <c r="V562" s="6">
        <f>ROUNDUP(IF($A562=1,S562/Pieņēmumi!$V$39,IF($A562=2,S562/Pieņēmumi!$V$40,IF($A562=3,S562/Pieņēmumi!$V$41,S562/Pieņēmumi!$V$42))),$V$10)</f>
        <v>4</v>
      </c>
      <c r="W562" s="6">
        <f t="shared" si="398"/>
        <v>15.5</v>
      </c>
      <c r="X562" s="6" t="str">
        <f>IF(AND(W562&gt;=0,W562&lt;Pieņēmumi!$V$46),0,
IF(AND(W562&gt;= Pieņēmumi!$V$46,W562&lt;Pieņēmumi!$V$47), "Mikro",
IF(AND(W562&gt;=Pieņēmumi!$V$47,W562&lt;Pieņēmumi!$V$48), "Mazs",
IF(AND(W562&gt;=Pieņēmumi!$V$48,W562&lt;Pieņēmumi!$V$49), "Vidējs","Liels"))))</f>
        <v>Vidējs</v>
      </c>
      <c r="Y562" s="9">
        <f>IF(X562="Mikro",Pieņēmumi!$V$31*V562*0.5,
IF(X562="Mazs",Pieņēmumi!$V$31*V562,
IF(X562="Vidējs",Pieņēmumi!$V$32*V562,
IF(X562="Liels",Pieņēmumi!$V$34*V562,
0))))</f>
        <v>3.4883720930232562</v>
      </c>
      <c r="Z562" s="9">
        <f>IF(X562="Mikro",Pieņēmumi!$V$31*V562*0.5,0)</f>
        <v>0</v>
      </c>
      <c r="AA562">
        <v>63</v>
      </c>
      <c r="AB562">
        <v>2</v>
      </c>
      <c r="AC562" s="2">
        <f t="shared" si="426"/>
        <v>31.5</v>
      </c>
      <c r="AD562" s="6">
        <f>ROUNDUP(IF($A562=1,AA562/Pieņēmumi!$AF$39,IF($A562=2,AA562/Pieņēmumi!$AF$40,IF($A562=3,AA562/Pieņēmumi!$AF$41,AA562/Pieņēmumi!$AF$42))),$AD$10)</f>
        <v>4</v>
      </c>
      <c r="AE562" s="6">
        <f t="shared" si="399"/>
        <v>15.75</v>
      </c>
      <c r="AF562" s="6" t="str">
        <f>IF(AND(AE562&gt;=0,AE562&lt;Pieņēmumi!$AF$46),0,
IF(AND(AE562&gt;= Pieņēmumi!$AF$46,AE562&lt;Pieņēmumi!$AF$47), "Mikro",
IF(AND(AE562&gt;=Pieņēmumi!$AF$47,AE562&lt;Pieņēmumi!$AF$48), "Mazs",
IF(AND(AE562&gt;=Pieņēmumi!$AF$48,AE562&lt;Pieņēmumi!$AF$49), "Vidējs","Liels"))))</f>
        <v>Vidējs</v>
      </c>
      <c r="AG562" s="9">
        <f>IF(AF562="Mikro",Pieņēmumi!$AF$31*AD562*0.5,
IF(AF562="Mazs",Pieņēmumi!$AF$31*AD562,
IF(AF562="Vidējs",Pieņēmumi!$AF$32*AD562,
IF(AF562="Liels",Pieņēmumi!$AF$34*AD562,
0))))</f>
        <v>4.1343669250646</v>
      </c>
      <c r="AH562" s="9">
        <f>IF(AF562="Mikro",Pieņēmumi!$AF$31*AD562*0.5,0)</f>
        <v>0</v>
      </c>
      <c r="AI562">
        <v>60</v>
      </c>
      <c r="AJ562">
        <v>2</v>
      </c>
      <c r="AK562" s="2">
        <f t="shared" si="423"/>
        <v>30</v>
      </c>
      <c r="AL562" s="6">
        <f>ROUNDUP(IF($A562=1,AI562/Pieņēmumi!$AR$39,IF($A562=2,AI562/Pieņēmumi!$AR$40,IF($A562=3,AI562/Pieņēmumi!$AR$41,AI562/Pieņēmumi!$AR$42))),$AL$10)</f>
        <v>3</v>
      </c>
      <c r="AM562" s="6">
        <f t="shared" si="400"/>
        <v>20</v>
      </c>
      <c r="AN562" s="6" t="str">
        <f>IF(AND(AM562&gt;=0,AM562&lt;Pieņēmumi!$AR$46),0,
IF(AND(AM562&gt;= Pieņēmumi!$AR$46,AM562&lt;Pieņēmumi!$AR$47), "Mikro",
IF(AND(AM562&gt;=Pieņēmumi!$AR$47,AM562&lt;Pieņēmumi!$AR$48), "Mazs",
IF(AND(AM562&gt;=Pieņēmumi!$AR$48,AM562&lt;Pieņēmumi!$AR$49), "Vidējs","Liels"))))</f>
        <v>Vidējs</v>
      </c>
      <c r="AO562" s="9">
        <f>IF(AN562="Mikro",Pieņēmumi!$AR$31*AL562*0.5,
IF(AN562="Mazs",Pieņēmumi!$AR$31*AL562,
IF(AN562="Vidējs",Pieņēmumi!$AR$32*AL562,
IF(AN562="Liels",Pieņēmumi!$AR$34*AL562,
0))))</f>
        <v>3.2945736434108532</v>
      </c>
      <c r="AP562" s="9">
        <f>IF(AN562="Mikro",Pieņēmumi!$AR$31*AL562*0.5,0)</f>
        <v>0</v>
      </c>
      <c r="AQ562">
        <v>67</v>
      </c>
      <c r="AR562">
        <v>3</v>
      </c>
      <c r="AS562" s="2">
        <f t="shared" si="427"/>
        <v>22.333333333333332</v>
      </c>
      <c r="AT562" s="6">
        <f>ROUNDUP(IF($A562=1,AQ562/Pieņēmumi!$BC$39,IF($A562=2,AQ562/Pieņēmumi!$BC$40,IF($A562=3,AQ562/Pieņēmumi!$BC$41,AQ562/Pieņēmumi!$BC$42))),$AT$10)</f>
        <v>3</v>
      </c>
      <c r="AU562" s="6">
        <f t="shared" si="401"/>
        <v>22.333333333333332</v>
      </c>
      <c r="AV562" s="6" t="str">
        <f>IF(AND(AU562&gt;=0,AU562&lt;Pieņēmumi!$BC$46),0,
IF(AND(AU562&gt;= Pieņēmumi!$BC$46,AU562&lt;Pieņēmumi!$BC$47), "Mikro",
IF(AND(AU562&gt;=Pieņēmumi!$BC$47,AU562&lt;Pieņēmumi!$BC$48), "Mazs",
IF(AND(AU562&gt;=Pieņēmumi!$BC$48,AU562&lt;Pieņēmumi!$BC$49), "Vidējs","Liels"))))</f>
        <v>Liels</v>
      </c>
      <c r="AW562" s="9">
        <f>IF(AV562="Mikro",Pieņēmumi!$BC$31*AT562*0.5,
IF(AV562="Mazs",Pieņēmumi!$BC$31*AT562,
IF(AV562="Vidējs",Pieņēmumi!$BC$32*AT562,
IF(AV562="Liels",Pieņēmumi!$BC$34*AT562,
0))))</f>
        <v>4.545454545454545</v>
      </c>
      <c r="AX562" s="9">
        <f>IF(AV562="Mikro",Pieņēmumi!$BC$31*AT562*0.5,0)</f>
        <v>0</v>
      </c>
      <c r="AY562">
        <v>57</v>
      </c>
      <c r="AZ562">
        <v>2</v>
      </c>
      <c r="BA562" s="2">
        <f t="shared" si="412"/>
        <v>28.5</v>
      </c>
      <c r="BB562" s="6">
        <f>ROUNDUP(IF($A562=1,AY562/Pieņēmumi!$BN$39,IF($A562=2,AY562/Pieņēmumi!$BN$40,IF($A562=3,AY562/Pieņēmumi!$BN$41,AY562/Pieņēmumi!$BN$42))),$BB$10)</f>
        <v>3</v>
      </c>
      <c r="BC562" s="6">
        <f t="shared" si="402"/>
        <v>19</v>
      </c>
      <c r="BD562" s="6" t="str">
        <f>IF(AND(BC562&gt;=0,BC562&lt;Pieņēmumi!$BN$46),0,
IF(AND(BC562&gt;= Pieņēmumi!$BN$46,BC562&lt;Pieņēmumi!$BN$47), "Mikro",
IF(AND(BC562&gt;=Pieņēmumi!$BN$47,BC562&lt;Pieņēmumi!$BN$48), "Mazs",
IF(AND(BC562&gt;=Pieņēmumi!$BN$48,BC562&lt;Pieņēmumi!$BN$49), "Vidējs","Liels"))))</f>
        <v>Vidējs</v>
      </c>
      <c r="BE562" s="9">
        <f>IF(BD562="Mikro",Pieņēmumi!$BN$31*BB562*0.5,
IF(BD562="Mazs",Pieņēmumi!$BN$31*BB562,
IF(BD562="Vidējs",Pieņēmumi!$BN$32*BB562,
IF(BD562="Liels",Pieņēmumi!$BN$34*BB562,
0))))</f>
        <v>3.6821705426356592</v>
      </c>
      <c r="BF562" s="9">
        <f>IF(BD562="Mikro",Pieņēmumi!$BN$31*BB562*0.5,0)</f>
        <v>0</v>
      </c>
      <c r="BG562">
        <v>95</v>
      </c>
      <c r="BH562">
        <v>3</v>
      </c>
      <c r="BI562" s="2">
        <f t="shared" si="413"/>
        <v>31.666666666666668</v>
      </c>
      <c r="BJ562" s="6">
        <f>ROUNDUP(IF($A562=1,BG562/Pieņēmumi!$BY$39,IF($A562=2,BG562/Pieņēmumi!$BY$40,IF($A562=3,BG562/Pieņēmumi!$BY$41,BG562/Pieņēmumi!$BY$42))),$BJ$10)</f>
        <v>4</v>
      </c>
      <c r="BK562" s="6">
        <f t="shared" si="403"/>
        <v>23.75</v>
      </c>
      <c r="BL562" s="6" t="str">
        <f>IF(AND(BK562&gt;=0,BK562&lt;Pieņēmumi!$BY$46),0,
IF(AND(BK562&gt;= Pieņēmumi!$BY$46,BK562&lt;Pieņēmumi!$BY$47), "Mikro",
IF(AND(BK562&gt;=Pieņēmumi!$BY$47,BK562&lt;Pieņēmumi!$BY$48), "Mazs",
IF(AND(BK562&gt;=Pieņēmumi!$BY$48,BK562&lt;Pieņēmumi!$BY$49), "Vidējs","Liels"))))</f>
        <v>Liels</v>
      </c>
      <c r="BM562" s="9">
        <f>IF(BL562="Mikro",Pieņēmumi!$BY$31*BJ562*0.5,
IF(BL562="Mazs",Pieņēmumi!$BY$31*BJ562,
IF(BL562="Vidējs",Pieņēmumi!$BY$32*BJ562,
IF(BL562="Liels",Pieņēmumi!$BY$34*BJ562,
0))))</f>
        <v>6.6378066378066372</v>
      </c>
      <c r="BN562" s="9">
        <f>IF(BL562="Mikro",Pieņēmumi!$BY$31*BJ562*0.5,0)</f>
        <v>0</v>
      </c>
      <c r="BO562">
        <v>49</v>
      </c>
      <c r="BP562">
        <v>2</v>
      </c>
      <c r="BQ562" s="2">
        <f t="shared" si="414"/>
        <v>24.5</v>
      </c>
      <c r="BR562" s="6">
        <f>ROUNDUP(IF($A562=1,BO562/Pieņēmumi!$CJ$39,IF($A562=2,BO562/Pieņēmumi!$CJ$40,IF($A562=3,BO562/Pieņēmumi!$CJ$41,BO562/Pieņēmumi!$CJ$42))),$BR$10)</f>
        <v>2</v>
      </c>
      <c r="BS562" s="6">
        <f t="shared" si="404"/>
        <v>24.5</v>
      </c>
      <c r="BT562" s="6" t="str">
        <f>IF(AND(BS562&gt;=0,BS562&lt;Pieņēmumi!$CJ$46),0,
IF(AND(BS562&gt;= Pieņēmumi!$CJ$46,BS562&lt;Pieņēmumi!$CJ$47), "Mikro",
IF(AND(BS562&gt;=Pieņēmumi!$CJ$47,BS562&lt;Pieņēmumi!$CJ$48), "Mazs",
IF(AND(BS562&gt;=Pieņēmumi!$CJ$48,BS562&lt;Pieņēmumi!$CJ$49), "Vidējs","Liels"))))</f>
        <v>Liels</v>
      </c>
      <c r="BU562" s="9">
        <f>IF(BT562="Mikro",Pieņēmumi!$CJ$31*BR562*0.5,
IF(BT562="Mazs",Pieņēmumi!$CJ$31*BR562,
IF(BT562="Vidējs",Pieņēmumi!$CJ$32*BR562,
IF(BT562="Liels",Pieņēmumi!$CJ$34*BR562,
0))))</f>
        <v>3.3910533910533909</v>
      </c>
      <c r="BV562" s="9">
        <f>IF(BT562="Mikro",Pieņēmumi!$CJ$31*BR562*0.5,0)</f>
        <v>0</v>
      </c>
      <c r="BW562">
        <v>47</v>
      </c>
      <c r="BX562">
        <v>2</v>
      </c>
      <c r="BY562" s="2">
        <f>BW562/BX562</f>
        <v>23.5</v>
      </c>
      <c r="BZ562" s="6">
        <f>ROUNDUP(IF($A562=1,BW562/Pieņēmumi!$CU$42,IF($A562=2,BW562/Pieņēmumi!$CU$43,IF($A562=3,BW562/Pieņēmumi!$CU$44,BW562/Pieņēmumi!$CU$45))),$CH$10)</f>
        <v>2</v>
      </c>
      <c r="CA562" s="6">
        <f t="shared" si="405"/>
        <v>23.5</v>
      </c>
      <c r="CB562" s="6" t="str">
        <f>IF(AND(CA562&gt;=0,CA562&lt;Pieņēmumi!$CU$49),0,
IF(AND(CA562&gt;=Pieņēmumi!$CU$49,CA562&lt;Pieņēmumi!$CU$50),"Mazs",
IF(AND(CA562&gt;=Pieņēmumi!$CU$50,CA562&lt;Pieņēmumi!$CU$51),"Vidējs","Liels")))</f>
        <v>Liels</v>
      </c>
      <c r="CC562" s="9">
        <f>IF(CB562="Mazs",Pieņēmumi!$CU$34*BZ562,IF(CB562="Vidējs",Pieņēmumi!$CU$35*BZ562,IF(CB562="Liels",Pieņēmumi!$CU$37*BZ562,0)))</f>
        <v>3.535353535353535</v>
      </c>
      <c r="CD562" s="9">
        <f>IF(CB562="Mazs",(Pieņēmumi!$CU$35-Pieņēmumi!$CU$34)*BZ562,0)</f>
        <v>0</v>
      </c>
      <c r="CE562">
        <v>48</v>
      </c>
      <c r="CF562">
        <v>2</v>
      </c>
      <c r="CG562" s="2">
        <f>CE562/CF562</f>
        <v>24</v>
      </c>
      <c r="CH562" s="6">
        <f>ROUNDUP(IF($A562=1,CE562/Pieņēmumi!$DE$42,IF($A562=2,CE562/Pieņēmumi!$DE$43,IF($A562=3,CE562/Pieņēmumi!$DE$44,CE562/Pieņēmumi!$DE$45))),$CH$10)</f>
        <v>2</v>
      </c>
      <c r="CI562" s="6">
        <f t="shared" si="406"/>
        <v>24</v>
      </c>
      <c r="CJ562" s="6" t="str">
        <f>IF(AND(CI562&gt;=0,CI562&lt;Pieņēmumi!$DE$49),0,
IF(AND(CI562&gt;=Pieņēmumi!$DE$49,CI562&lt;Pieņēmumi!$DE$50),"Mazs",
IF(AND(CI562&gt;=Pieņēmumi!$DE$50,CI562&lt;Pieņēmumi!$DE$51),"Vidējs","Liels")))</f>
        <v>Liels</v>
      </c>
      <c r="CK562" s="9">
        <f>IF(CJ562="Mazs",Pieņēmumi!$DE$34*CH562,IF(CJ562="Vidējs",Pieņēmumi!$DE$35*CH562,IF(CJ562="Liels",Pieņēmumi!$DE$37*CH562,0)))</f>
        <v>3.535353535353535</v>
      </c>
      <c r="CL562" s="9">
        <f>IF(CJ562="Mazs",(Pieņēmumi!$DE$35-Pieņēmumi!$DE$34)*CH562,0)</f>
        <v>0</v>
      </c>
      <c r="CM562">
        <v>38</v>
      </c>
      <c r="CN562">
        <v>2</v>
      </c>
      <c r="CO562" s="2">
        <f>CM562/CN562</f>
        <v>19</v>
      </c>
      <c r="CP562" s="6">
        <f>ROUNDUP(IF($A562=1,CM562/Pieņēmumi!$DO$42,IF($A562=2,CM562/Pieņēmumi!$DO$43,IF($A562=3,CM562/Pieņēmumi!$DO$44,CM562/Pieņēmumi!$DO$45))),$CP$10)</f>
        <v>2</v>
      </c>
      <c r="CQ562" s="6">
        <f t="shared" si="407"/>
        <v>19</v>
      </c>
      <c r="CR562" s="6" t="str">
        <f>IF(AND(CQ562&gt;=0,CQ562&lt;Pieņēmumi!$DO$49),0,
IF(AND(CQ562&gt;=Pieņēmumi!$DO$49,CQ562&lt;Pieņēmumi!$DO$50),"Mazs",
IF(AND(CQ562&gt;=Pieņēmumi!$DO$50,CQ562&lt;Pieņēmumi!$DO$51),"Vidējs","Liels")))</f>
        <v>Vidējs</v>
      </c>
      <c r="CS562" s="9">
        <f>IF(CR562="Mazs",Pieņēmumi!$DO$34*CP562,IF(CR562="Vidējs",Pieņēmumi!$DO$35*CP562,IF(CR562="Liels",Pieņēmumi!$DO$37*CP562,0)))</f>
        <v>2.7777777777777781</v>
      </c>
      <c r="CT562" s="9">
        <f>IF(CR562="Mazs",(Pieņēmumi!$DO$35-Pieņēmumi!$DO$34)*CP562,0)</f>
        <v>0</v>
      </c>
      <c r="CU562" s="6">
        <f t="shared" si="408"/>
        <v>696</v>
      </c>
      <c r="CV562" s="6">
        <f t="shared" si="409"/>
        <v>26</v>
      </c>
      <c r="CW562" s="2">
        <f t="shared" si="410"/>
        <v>26.76923076923077</v>
      </c>
      <c r="CX562" t="str">
        <f t="shared" si="411"/>
        <v>Lielā</v>
      </c>
    </row>
    <row r="563" spans="1:102" x14ac:dyDescent="0.25">
      <c r="A563" s="5">
        <v>3</v>
      </c>
      <c r="B563" s="23">
        <v>3.6253084025770432E-2</v>
      </c>
      <c r="C563">
        <v>12</v>
      </c>
      <c r="D563">
        <v>1</v>
      </c>
      <c r="E563" s="2">
        <f t="shared" si="424"/>
        <v>12</v>
      </c>
      <c r="F563" s="6">
        <f>ROUNDUP(IF($A563=1,C563/Pieņēmumi!$B$39,IF($A563=2,C563/Pieņēmumi!$B$40,IF($A563=3,C563/Pieņēmumi!$B$41,C563/Pieņēmumi!$B$42))),$F$10)</f>
        <v>1</v>
      </c>
      <c r="G563" s="6">
        <f t="shared" si="396"/>
        <v>12</v>
      </c>
      <c r="H563" s="6" t="str">
        <f>IF(AND(G563&gt;=0,G563&lt;Pieņēmumi!$B$46),0,
IF(AND(G563&gt;= Pieņēmumi!$B$46,G563&lt;Pieņēmumi!$B$47), "Mikro",
IF(AND(G563&gt;=Pieņēmumi!$B$47,G563&lt;Pieņēmumi!$B$48), "Mazs",
IF(AND(G563&gt;=Pieņēmumi!$B$48,G563&lt;Pieņēmumi!$B$49), "Vidējs","Liels"))))</f>
        <v>Vidējs</v>
      </c>
      <c r="I563" s="9">
        <f>IF(H563="Mikro",Pieņēmumi!$B$31*F563*0.5,
IF(H563="Mazs",Pieņēmumi!$B$31*F563,
IF(H563="Vidējs",Pieņēmumi!$B$32*F563,
IF(H563="Liels",Pieņēmumi!$B$34*F563,
0))))</f>
        <v>0.8074935400516795</v>
      </c>
      <c r="J563" s="9">
        <f>IF(H563="Mikro",Pieņēmumi!$B$31*F563*0.5,0)</f>
        <v>0</v>
      </c>
      <c r="K563">
        <v>16</v>
      </c>
      <c r="L563">
        <v>1</v>
      </c>
      <c r="M563" s="2">
        <f t="shared" si="422"/>
        <v>16</v>
      </c>
      <c r="N563" s="6">
        <f>ROUNDUP(IF($A563=1,K563/Pieņēmumi!$L$39,IF($A563=2,K563/Pieņēmumi!$L$40,IF($A563=3,K563/Pieņēmumi!$L$41,K563/Pieņēmumi!$L$42))),$N$10)</f>
        <v>1</v>
      </c>
      <c r="O563" s="6">
        <f t="shared" si="397"/>
        <v>16</v>
      </c>
      <c r="P563" s="6" t="str">
        <f>IF(AND(O563&gt;=0,O563&lt;Pieņēmumi!$L$46),0,
IF(AND(O563&gt;= Pieņēmumi!$L$46,O563&lt;Pieņēmumi!$L$47), "Mikro",
IF(AND(O563&gt;=Pieņēmumi!$L$47,O563&lt;Pieņēmumi!$L$48), "Mazs",
IF(AND(O563&gt;=Pieņēmumi!$L$48,O563&lt;Pieņēmumi!$L$49), "Vidējs","Liels"))))</f>
        <v>Vidējs</v>
      </c>
      <c r="Q563" s="9">
        <f>IF(P563="Mikro",Pieņēmumi!$L$31*N563*0.5,
IF(P563="Mazs",Pieņēmumi!$L$31*N563,
IF(P563="Vidējs",Pieņēmumi!$L$32*N563,
IF(P563="Liels",Pieņēmumi!$L$34*N563,
0))))</f>
        <v>0.83979328165374689</v>
      </c>
      <c r="R563" s="9">
        <f>IF(P563="Mikro",Pieņēmumi!$L$31*N563*0.5,0)</f>
        <v>0</v>
      </c>
      <c r="S563">
        <v>9</v>
      </c>
      <c r="T563">
        <v>1</v>
      </c>
      <c r="U563" s="2">
        <f t="shared" si="425"/>
        <v>9</v>
      </c>
      <c r="V563" s="6">
        <f>ROUNDUP(IF($A563=1,S563/Pieņēmumi!$V$39,IF($A563=2,S563/Pieņēmumi!$V$40,IF($A563=3,S563/Pieņēmumi!$V$41,S563/Pieņēmumi!$V$42))),$V$10)</f>
        <v>1</v>
      </c>
      <c r="W563" s="6">
        <f t="shared" si="398"/>
        <v>9</v>
      </c>
      <c r="X563" s="6" t="str">
        <f>IF(AND(W563&gt;=0,W563&lt;Pieņēmumi!$V$46),0,
IF(AND(W563&gt;= Pieņēmumi!$V$46,W563&lt;Pieņēmumi!$V$47), "Mikro",
IF(AND(W563&gt;=Pieņēmumi!$V$47,W563&lt;Pieņēmumi!$V$48), "Mazs",
IF(AND(W563&gt;=Pieņēmumi!$V$48,W563&lt;Pieņēmumi!$V$49), "Vidējs","Liels"))))</f>
        <v>Mazs</v>
      </c>
      <c r="Y563" s="9">
        <f>IF(X563="Mikro",Pieņēmumi!$V$31*V563*0.5,
IF(X563="Mazs",Pieņēmumi!$V$31*V563,
IF(X563="Vidējs",Pieņēmumi!$V$32*V563,
IF(X563="Liels",Pieņēmumi!$V$34*V563,
0))))</f>
        <v>0.77808901338313108</v>
      </c>
      <c r="Z563" s="9">
        <f>IF(X563="Mikro",Pieņēmumi!$V$31*V563*0.5,0)</f>
        <v>0</v>
      </c>
      <c r="AA563">
        <v>15</v>
      </c>
      <c r="AB563">
        <v>1</v>
      </c>
      <c r="AC563" s="2">
        <f t="shared" si="426"/>
        <v>15</v>
      </c>
      <c r="AD563" s="6">
        <f>ROUNDUP(IF($A563=1,AA563/Pieņēmumi!$AF$39,IF($A563=2,AA563/Pieņēmumi!$AF$40,IF($A563=3,AA563/Pieņēmumi!$AF$41,AA563/Pieņēmumi!$AF$42))),$AD$10)</f>
        <v>1</v>
      </c>
      <c r="AE563" s="6">
        <f t="shared" si="399"/>
        <v>15</v>
      </c>
      <c r="AF563" s="6" t="str">
        <f>IF(AND(AE563&gt;=0,AE563&lt;Pieņēmumi!$AF$46),0,
IF(AND(AE563&gt;= Pieņēmumi!$AF$46,AE563&lt;Pieņēmumi!$AF$47), "Mikro",
IF(AND(AE563&gt;=Pieņēmumi!$AF$47,AE563&lt;Pieņēmumi!$AF$48), "Mazs",
IF(AND(AE563&gt;=Pieņēmumi!$AF$48,AE563&lt;Pieņēmumi!$AF$49), "Vidējs","Liels"))))</f>
        <v>Vidējs</v>
      </c>
      <c r="AG563" s="9">
        <f>IF(AF563="Mikro",Pieņēmumi!$AF$31*AD563*0.5,
IF(AF563="Mazs",Pieņēmumi!$AF$31*AD563,
IF(AF563="Vidējs",Pieņēmumi!$AF$32*AD563,
IF(AF563="Liels",Pieņēmumi!$AF$34*AD563,
0))))</f>
        <v>1.03359173126615</v>
      </c>
      <c r="AH563" s="9">
        <f>IF(AF563="Mikro",Pieņēmumi!$AF$31*AD563*0.5,0)</f>
        <v>0</v>
      </c>
      <c r="AI563">
        <v>15</v>
      </c>
      <c r="AJ563">
        <v>1</v>
      </c>
      <c r="AK563" s="2">
        <f t="shared" si="423"/>
        <v>15</v>
      </c>
      <c r="AL563" s="6">
        <f>ROUNDUP(IF($A563=1,AI563/Pieņēmumi!$AR$39,IF($A563=2,AI563/Pieņēmumi!$AR$40,IF($A563=3,AI563/Pieņēmumi!$AR$41,AI563/Pieņēmumi!$AR$42))),$AL$10)</f>
        <v>1</v>
      </c>
      <c r="AM563" s="6">
        <f t="shared" si="400"/>
        <v>15</v>
      </c>
      <c r="AN563" s="6" t="str">
        <f>IF(AND(AM563&gt;=0,AM563&lt;Pieņēmumi!$AR$46),0,
IF(AND(AM563&gt;= Pieņēmumi!$AR$46,AM563&lt;Pieņēmumi!$AR$47), "Mikro",
IF(AND(AM563&gt;=Pieņēmumi!$AR$47,AM563&lt;Pieņēmumi!$AR$48), "Mazs",
IF(AND(AM563&gt;=Pieņēmumi!$AR$48,AM563&lt;Pieņēmumi!$AR$49), "Vidējs","Liels"))))</f>
        <v>Vidējs</v>
      </c>
      <c r="AO563" s="9">
        <f>IF(AN563="Mikro",Pieņēmumi!$AR$31*AL563*0.5,
IF(AN563="Mazs",Pieņēmumi!$AR$31*AL563,
IF(AN563="Vidējs",Pieņēmumi!$AR$32*AL563,
IF(AN563="Liels",Pieņēmumi!$AR$34*AL563,
0))))</f>
        <v>1.0981912144702843</v>
      </c>
      <c r="AP563" s="9">
        <f>IF(AN563="Mikro",Pieņēmumi!$AR$31*AL563*0.5,0)</f>
        <v>0</v>
      </c>
      <c r="AQ563">
        <v>14</v>
      </c>
      <c r="AR563">
        <v>1</v>
      </c>
      <c r="AS563" s="2">
        <f t="shared" si="427"/>
        <v>14</v>
      </c>
      <c r="AT563" s="6">
        <f>ROUNDUP(IF($A563=1,AQ563/Pieņēmumi!$BC$39,IF($A563=2,AQ563/Pieņēmumi!$BC$40,IF($A563=3,AQ563/Pieņēmumi!$BC$41,AQ563/Pieņēmumi!$BC$42))),$AT$10)</f>
        <v>1</v>
      </c>
      <c r="AU563" s="6">
        <f t="shared" si="401"/>
        <v>14</v>
      </c>
      <c r="AV563" s="6" t="str">
        <f>IF(AND(AU563&gt;=0,AU563&lt;Pieņēmumi!$BC$46),0,
IF(AND(AU563&gt;= Pieņēmumi!$BC$46,AU563&lt;Pieņēmumi!$BC$47), "Mikro",
IF(AND(AU563&gt;=Pieņēmumi!$BC$47,AU563&lt;Pieņēmumi!$BC$48), "Mazs",
IF(AND(AU563&gt;=Pieņēmumi!$BC$48,AU563&lt;Pieņēmumi!$BC$49), "Vidējs","Liels"))))</f>
        <v>Vidējs</v>
      </c>
      <c r="AW563" s="9">
        <f>IF(AV563="Mikro",Pieņēmumi!$BC$31*AT563*0.5,
IF(AV563="Mazs",Pieņēmumi!$BC$31*AT563,
IF(AV563="Vidējs",Pieņēmumi!$BC$32*AT563,
IF(AV563="Liels",Pieņēmumi!$BC$34*AT563,
0))))</f>
        <v>1.1627906976744187</v>
      </c>
      <c r="AX563" s="9">
        <f>IF(AV563="Mikro",Pieņēmumi!$BC$31*AT563*0.5,0)</f>
        <v>0</v>
      </c>
      <c r="AY563">
        <v>14</v>
      </c>
      <c r="AZ563">
        <v>1</v>
      </c>
      <c r="BA563" s="2">
        <f t="shared" si="412"/>
        <v>14</v>
      </c>
      <c r="BB563" s="6">
        <f>ROUNDUP(IF($A563=1,AY563/Pieņēmumi!$BN$39,IF($A563=2,AY563/Pieņēmumi!$BN$40,IF($A563=3,AY563/Pieņēmumi!$BN$41,AY563/Pieņēmumi!$BN$42))),$BB$10)</f>
        <v>1</v>
      </c>
      <c r="BC563" s="6">
        <f t="shared" si="402"/>
        <v>14</v>
      </c>
      <c r="BD563" s="6" t="str">
        <f>IF(AND(BC563&gt;=0,BC563&lt;Pieņēmumi!$BN$46),0,
IF(AND(BC563&gt;= Pieņēmumi!$BN$46,BC563&lt;Pieņēmumi!$BN$47), "Mikro",
IF(AND(BC563&gt;=Pieņēmumi!$BN$47,BC563&lt;Pieņēmumi!$BN$48), "Mazs",
IF(AND(BC563&gt;=Pieņēmumi!$BN$48,BC563&lt;Pieņēmumi!$BN$49), "Vidējs","Liels"))))</f>
        <v>Vidējs</v>
      </c>
      <c r="BE563" s="9">
        <f>IF(BD563="Mikro",Pieņēmumi!$BN$31*BB563*0.5,
IF(BD563="Mazs",Pieņēmumi!$BN$31*BB563,
IF(BD563="Vidējs",Pieņēmumi!$BN$32*BB563,
IF(BD563="Liels",Pieņēmumi!$BN$34*BB563,
0))))</f>
        <v>1.227390180878553</v>
      </c>
      <c r="BF563" s="9">
        <f>IF(BD563="Mikro",Pieņēmumi!$BN$31*BB563*0.5,0)</f>
        <v>0</v>
      </c>
      <c r="BG563">
        <v>11</v>
      </c>
      <c r="BH563">
        <v>1</v>
      </c>
      <c r="BI563" s="2">
        <f t="shared" si="413"/>
        <v>11</v>
      </c>
      <c r="BJ563" s="6">
        <f>ROUNDUP(IF($A563=1,BG563/Pieņēmumi!$BY$39,IF($A563=2,BG563/Pieņēmumi!$BY$40,IF($A563=3,BG563/Pieņēmumi!$BY$41,BG563/Pieņēmumi!$BY$42))),$BJ$10)</f>
        <v>1</v>
      </c>
      <c r="BK563" s="6">
        <f t="shared" si="403"/>
        <v>11</v>
      </c>
      <c r="BL563" s="6" t="str">
        <f>IF(AND(BK563&gt;=0,BK563&lt;Pieņēmumi!$BY$46),0,
IF(AND(BK563&gt;= Pieņēmumi!$BY$46,BK563&lt;Pieņēmumi!$BY$47), "Mikro",
IF(AND(BK563&gt;=Pieņēmumi!$BY$47,BK563&lt;Pieņēmumi!$BY$48), "Mazs",
IF(AND(BK563&gt;=Pieņēmumi!$BY$48,BK563&lt;Pieņēmumi!$BY$49), "Vidējs","Liels"))))</f>
        <v>Mazs</v>
      </c>
      <c r="BM563" s="9">
        <f>IF(BL563="Mikro",Pieņēmumi!$BY$31*BJ563*0.5,
IF(BL563="Mazs",Pieņēmumi!$BY$31*BJ563,
IF(BL563="Vidējs",Pieņēmumi!$BY$32*BJ563,
IF(BL563="Liels",Pieņēmumi!$BY$34*BJ563,
0))))</f>
        <v>1.0893246187363834</v>
      </c>
      <c r="BN563" s="9">
        <f>IF(BL563="Mikro",Pieņēmumi!$BY$31*BJ563*0.5,0)</f>
        <v>0</v>
      </c>
      <c r="BO563">
        <v>6</v>
      </c>
      <c r="BP563">
        <v>1</v>
      </c>
      <c r="BQ563" s="2">
        <f t="shared" si="414"/>
        <v>6</v>
      </c>
      <c r="BR563" s="6">
        <f>ROUNDUP(IF($A563=1,BO563/Pieņēmumi!$CJ$39,IF($A563=2,BO563/Pieņēmumi!$CJ$40,IF($A563=3,BO563/Pieņēmumi!$CJ$41,BO563/Pieņēmumi!$CJ$42))),$BR$10)</f>
        <v>1</v>
      </c>
      <c r="BS563" s="6">
        <f t="shared" si="404"/>
        <v>6</v>
      </c>
      <c r="BT563" s="6" t="str">
        <f>IF(AND(BS563&gt;=0,BS563&lt;Pieņēmumi!$CJ$46),0,
IF(AND(BS563&gt;= Pieņēmumi!$CJ$46,BS563&lt;Pieņēmumi!$CJ$47), "Mikro",
IF(AND(BS563&gt;=Pieņēmumi!$CJ$47,BS563&lt;Pieņēmumi!$CJ$48), "Mazs",
IF(AND(BS563&gt;=Pieņēmumi!$CJ$48,BS563&lt;Pieņēmumi!$CJ$49), "Vidējs","Liels"))))</f>
        <v>Mikro</v>
      </c>
      <c r="BU563" s="9">
        <f>IF(BT563="Mikro",Pieņēmumi!$CJ$31*BR563*0.5,
IF(BT563="Mazs",Pieņēmumi!$CJ$31*BR563,
IF(BT563="Vidējs",Pieņēmumi!$CJ$32*BR563,
IF(BT563="Liels",Pieņēmumi!$CJ$34*BR563,
0))))</f>
        <v>0.54466230936819171</v>
      </c>
      <c r="BV563" s="9">
        <f>IF(BT563="Mikro",Pieņēmumi!$CJ$31*BR563*0.5,0)</f>
        <v>0.54466230936819171</v>
      </c>
      <c r="BW563">
        <v>0</v>
      </c>
      <c r="BX563">
        <v>0</v>
      </c>
      <c r="BY563" s="2">
        <v>0</v>
      </c>
      <c r="BZ563" s="6">
        <f>ROUNDUP(IF($A563=1,BW563/Pieņēmumi!$CU$42,IF($A563=2,BW563/Pieņēmumi!$CU$43,IF($A563=3,BW563/Pieņēmumi!$CU$44,BW563/Pieņēmumi!$CU$45))),$CH$10)</f>
        <v>0</v>
      </c>
      <c r="CA563" s="6">
        <f t="shared" si="405"/>
        <v>0</v>
      </c>
      <c r="CB563" s="6">
        <f>IF(AND(CA563&gt;=0,CA563&lt;Pieņēmumi!$CU$49),0,
IF(AND(CA563&gt;=Pieņēmumi!$CU$49,CA563&lt;Pieņēmumi!$CU$50),"Mazs",
IF(AND(CA563&gt;=Pieņēmumi!$CU$50,CA563&lt;Pieņēmumi!$CU$51),"Vidējs","Liels")))</f>
        <v>0</v>
      </c>
      <c r="CC563" s="9">
        <f>IF(CB563="Mazs",Pieņēmumi!$CU$34*BZ563,IF(CB563="Vidējs",Pieņēmumi!$CU$35*BZ563,IF(CB563="Liels",Pieņēmumi!$CU$37*BZ563,0)))</f>
        <v>0</v>
      </c>
      <c r="CD563" s="9">
        <f>IF(CB563="Mazs",(Pieņēmumi!$CU$35-Pieņēmumi!$CU$34)*BZ563,0)</f>
        <v>0</v>
      </c>
      <c r="CE563">
        <v>0</v>
      </c>
      <c r="CF563">
        <v>0</v>
      </c>
      <c r="CG563" s="2">
        <v>0</v>
      </c>
      <c r="CH563" s="6">
        <f>ROUNDUP(IF($A563=1,CE563/Pieņēmumi!$DE$42,IF($A563=2,CE563/Pieņēmumi!$DE$43,IF($A563=3,CE563/Pieņēmumi!$DE$44,CE563/Pieņēmumi!$DE$45))),$CH$10)</f>
        <v>0</v>
      </c>
      <c r="CI563" s="6">
        <f t="shared" si="406"/>
        <v>0</v>
      </c>
      <c r="CJ563" s="6">
        <f>IF(AND(CI563&gt;=0,CI563&lt;Pieņēmumi!$DE$49),0,
IF(AND(CI563&gt;=Pieņēmumi!$DE$49,CI563&lt;Pieņēmumi!$DE$50),"Mazs",
IF(AND(CI563&gt;=Pieņēmumi!$DE$50,CI563&lt;Pieņēmumi!$DE$51),"Vidējs","Liels")))</f>
        <v>0</v>
      </c>
      <c r="CK563" s="9">
        <f>IF(CJ563="Mazs",Pieņēmumi!$DE$34*CH563,IF(CJ563="Vidējs",Pieņēmumi!$DE$35*CH563,IF(CJ563="Liels",Pieņēmumi!$DE$37*CH563,0)))</f>
        <v>0</v>
      </c>
      <c r="CL563" s="9">
        <f>IF(CJ563="Mazs",(Pieņēmumi!$DE$35-Pieņēmumi!$DE$34)*CH563,0)</f>
        <v>0</v>
      </c>
      <c r="CM563">
        <v>0</v>
      </c>
      <c r="CN563">
        <v>0</v>
      </c>
      <c r="CO563" s="2">
        <v>0</v>
      </c>
      <c r="CP563" s="6">
        <f>ROUNDUP(IF($A563=1,CM563/Pieņēmumi!$DO$42,IF($A563=2,CM563/Pieņēmumi!$DO$43,IF($A563=3,CM563/Pieņēmumi!$DO$44,CM563/Pieņēmumi!$DO$45))),$CP$10)</f>
        <v>0</v>
      </c>
      <c r="CQ563" s="6">
        <f t="shared" si="407"/>
        <v>0</v>
      </c>
      <c r="CR563" s="6">
        <f>IF(AND(CQ563&gt;=0,CQ563&lt;Pieņēmumi!$DO$49),0,
IF(AND(CQ563&gt;=Pieņēmumi!$DO$49,CQ563&lt;Pieņēmumi!$DO$50),"Mazs",
IF(AND(CQ563&gt;=Pieņēmumi!$DO$50,CQ563&lt;Pieņēmumi!$DO$51),"Vidējs","Liels")))</f>
        <v>0</v>
      </c>
      <c r="CS563" s="9">
        <f>IF(CR563="Mazs",Pieņēmumi!$DO$34*CP563,IF(CR563="Vidējs",Pieņēmumi!$DO$35*CP563,IF(CR563="Liels",Pieņēmumi!$DO$37*CP563,0)))</f>
        <v>0</v>
      </c>
      <c r="CT563" s="9">
        <f>IF(CR563="Mazs",(Pieņēmumi!$DO$35-Pieņēmumi!$DO$34)*CP563,0)</f>
        <v>0</v>
      </c>
      <c r="CU563" s="6">
        <f t="shared" si="408"/>
        <v>112</v>
      </c>
      <c r="CV563" s="6">
        <f t="shared" si="409"/>
        <v>9</v>
      </c>
      <c r="CW563" s="2">
        <f t="shared" si="410"/>
        <v>12.444444444444445</v>
      </c>
      <c r="CX563" t="str">
        <f t="shared" si="411"/>
        <v>Vidējā</v>
      </c>
    </row>
    <row r="564" spans="1:102" x14ac:dyDescent="0.25">
      <c r="A564" s="5">
        <v>2</v>
      </c>
      <c r="B564" s="23">
        <v>2.9005377978978286E-2</v>
      </c>
      <c r="C564">
        <v>65</v>
      </c>
      <c r="D564">
        <v>3</v>
      </c>
      <c r="E564" s="2">
        <f t="shared" si="424"/>
        <v>21.666666666666668</v>
      </c>
      <c r="F564" s="6">
        <f>ROUNDUP(IF($A564=1,C564/Pieņēmumi!$B$39,IF($A564=2,C564/Pieņēmumi!$B$40,IF($A564=3,C564/Pieņēmumi!$B$41,C564/Pieņēmumi!$B$42))),$F$10)</f>
        <v>4</v>
      </c>
      <c r="G564" s="6">
        <f t="shared" si="396"/>
        <v>16.25</v>
      </c>
      <c r="H564" s="6" t="str">
        <f>IF(AND(G564&gt;=0,G564&lt;Pieņēmumi!$B$46),0,
IF(AND(G564&gt;= Pieņēmumi!$B$46,G564&lt;Pieņēmumi!$B$47), "Mikro",
IF(AND(G564&gt;=Pieņēmumi!$B$47,G564&lt;Pieņēmumi!$B$48), "Mazs",
IF(AND(G564&gt;=Pieņēmumi!$B$48,G564&lt;Pieņēmumi!$B$49), "Vidējs","Liels"))))</f>
        <v>Vidējs</v>
      </c>
      <c r="I564" s="9">
        <f>IF(H564="Mikro",Pieņēmumi!$B$31*F564*0.5,
IF(H564="Mazs",Pieņēmumi!$B$31*F564,
IF(H564="Vidējs",Pieņēmumi!$B$32*F564,
IF(H564="Liels",Pieņēmumi!$B$34*F564,
0))))</f>
        <v>3.229974160206718</v>
      </c>
      <c r="J564" s="9">
        <f>IF(H564="Mikro",Pieņēmumi!$B$31*F564*0.5,0)</f>
        <v>0</v>
      </c>
      <c r="K564">
        <v>78</v>
      </c>
      <c r="L564">
        <v>3</v>
      </c>
      <c r="M564" s="2">
        <f t="shared" si="422"/>
        <v>26</v>
      </c>
      <c r="N564" s="6">
        <f>ROUNDUP(IF($A564=1,K564/Pieņēmumi!$L$39,IF($A564=2,K564/Pieņēmumi!$L$40,IF($A564=3,K564/Pieņēmumi!$L$41,K564/Pieņēmumi!$L$42))),$N$10)</f>
        <v>4</v>
      </c>
      <c r="O564" s="6">
        <f t="shared" si="397"/>
        <v>19.5</v>
      </c>
      <c r="P564" s="6" t="str">
        <f>IF(AND(O564&gt;=0,O564&lt;Pieņēmumi!$L$46),0,
IF(AND(O564&gt;= Pieņēmumi!$L$46,O564&lt;Pieņēmumi!$L$47), "Mikro",
IF(AND(O564&gt;=Pieņēmumi!$L$47,O564&lt;Pieņēmumi!$L$48), "Mazs",
IF(AND(O564&gt;=Pieņēmumi!$L$48,O564&lt;Pieņēmumi!$L$49), "Vidējs","Liels"))))</f>
        <v>Vidējs</v>
      </c>
      <c r="Q564" s="9">
        <f>IF(P564="Mikro",Pieņēmumi!$L$31*N564*0.5,
IF(P564="Mazs",Pieņēmumi!$L$31*N564,
IF(P564="Vidējs",Pieņēmumi!$L$32*N564,
IF(P564="Liels",Pieņēmumi!$L$34*N564,
0))))</f>
        <v>3.3591731266149876</v>
      </c>
      <c r="R564" s="9">
        <f>IF(P564="Mikro",Pieņēmumi!$L$31*N564*0.5,0)</f>
        <v>0</v>
      </c>
      <c r="S564">
        <v>62</v>
      </c>
      <c r="T564">
        <v>3</v>
      </c>
      <c r="U564" s="2">
        <f t="shared" si="425"/>
        <v>20.666666666666668</v>
      </c>
      <c r="V564" s="6">
        <f>ROUNDUP(IF($A564=1,S564/Pieņēmumi!$V$39,IF($A564=2,S564/Pieņēmumi!$V$40,IF($A564=3,S564/Pieņēmumi!$V$41,S564/Pieņēmumi!$V$42))),$V$10)</f>
        <v>4</v>
      </c>
      <c r="W564" s="6">
        <f t="shared" si="398"/>
        <v>15.5</v>
      </c>
      <c r="X564" s="6" t="str">
        <f>IF(AND(W564&gt;=0,W564&lt;Pieņēmumi!$V$46),0,
IF(AND(W564&gt;= Pieņēmumi!$V$46,W564&lt;Pieņēmumi!$V$47), "Mikro",
IF(AND(W564&gt;=Pieņēmumi!$V$47,W564&lt;Pieņēmumi!$V$48), "Mazs",
IF(AND(W564&gt;=Pieņēmumi!$V$48,W564&lt;Pieņēmumi!$V$49), "Vidējs","Liels"))))</f>
        <v>Vidējs</v>
      </c>
      <c r="Y564" s="9">
        <f>IF(X564="Mikro",Pieņēmumi!$V$31*V564*0.5,
IF(X564="Mazs",Pieņēmumi!$V$31*V564,
IF(X564="Vidējs",Pieņēmumi!$V$32*V564,
IF(X564="Liels",Pieņēmumi!$V$34*V564,
0))))</f>
        <v>3.4883720930232562</v>
      </c>
      <c r="Z564" s="9">
        <f>IF(X564="Mikro",Pieņēmumi!$V$31*V564*0.5,0)</f>
        <v>0</v>
      </c>
      <c r="AA564">
        <v>70</v>
      </c>
      <c r="AB564">
        <v>3</v>
      </c>
      <c r="AC564" s="2">
        <f t="shared" si="426"/>
        <v>23.333333333333332</v>
      </c>
      <c r="AD564" s="6">
        <f>ROUNDUP(IF($A564=1,AA564/Pieņēmumi!$AF$39,IF($A564=2,AA564/Pieņēmumi!$AF$40,IF($A564=3,AA564/Pieņēmumi!$AF$41,AA564/Pieņēmumi!$AF$42))),$AD$10)</f>
        <v>4</v>
      </c>
      <c r="AE564" s="6">
        <f t="shared" si="399"/>
        <v>17.5</v>
      </c>
      <c r="AF564" s="6" t="str">
        <f>IF(AND(AE564&gt;=0,AE564&lt;Pieņēmumi!$AF$46),0,
IF(AND(AE564&gt;= Pieņēmumi!$AF$46,AE564&lt;Pieņēmumi!$AF$47), "Mikro",
IF(AND(AE564&gt;=Pieņēmumi!$AF$47,AE564&lt;Pieņēmumi!$AF$48), "Mazs",
IF(AND(AE564&gt;=Pieņēmumi!$AF$48,AE564&lt;Pieņēmumi!$AF$49), "Vidējs","Liels"))))</f>
        <v>Vidējs</v>
      </c>
      <c r="AG564" s="9">
        <f>IF(AF564="Mikro",Pieņēmumi!$AF$31*AD564*0.5,
IF(AF564="Mazs",Pieņēmumi!$AF$31*AD564,
IF(AF564="Vidējs",Pieņēmumi!$AF$32*AD564,
IF(AF564="Liels",Pieņēmumi!$AF$34*AD564,
0))))</f>
        <v>4.1343669250646</v>
      </c>
      <c r="AH564" s="9">
        <f>IF(AF564="Mikro",Pieņēmumi!$AF$31*AD564*0.5,0)</f>
        <v>0</v>
      </c>
      <c r="AI564">
        <v>78</v>
      </c>
      <c r="AJ564">
        <v>3</v>
      </c>
      <c r="AK564" s="2">
        <f t="shared" si="423"/>
        <v>26</v>
      </c>
      <c r="AL564" s="6">
        <f>ROUNDUP(IF($A564=1,AI564/Pieņēmumi!$AR$39,IF($A564=2,AI564/Pieņēmumi!$AR$40,IF($A564=3,AI564/Pieņēmumi!$AR$41,AI564/Pieņēmumi!$AR$42))),$AL$10)</f>
        <v>4</v>
      </c>
      <c r="AM564" s="6">
        <f t="shared" si="400"/>
        <v>19.5</v>
      </c>
      <c r="AN564" s="6" t="str">
        <f>IF(AND(AM564&gt;=0,AM564&lt;Pieņēmumi!$AR$46),0,
IF(AND(AM564&gt;= Pieņēmumi!$AR$46,AM564&lt;Pieņēmumi!$AR$47), "Mikro",
IF(AND(AM564&gt;=Pieņēmumi!$AR$47,AM564&lt;Pieņēmumi!$AR$48), "Mazs",
IF(AND(AM564&gt;=Pieņēmumi!$AR$48,AM564&lt;Pieņēmumi!$AR$49), "Vidējs","Liels"))))</f>
        <v>Vidējs</v>
      </c>
      <c r="AO564" s="9">
        <f>IF(AN564="Mikro",Pieņēmumi!$AR$31*AL564*0.5,
IF(AN564="Mazs",Pieņēmumi!$AR$31*AL564,
IF(AN564="Vidējs",Pieņēmumi!$AR$32*AL564,
IF(AN564="Liels",Pieņēmumi!$AR$34*AL564,
0))))</f>
        <v>4.3927648578811374</v>
      </c>
      <c r="AP564" s="9">
        <f>IF(AN564="Mikro",Pieņēmumi!$AR$31*AL564*0.5,0)</f>
        <v>0</v>
      </c>
      <c r="AQ564">
        <v>82</v>
      </c>
      <c r="AR564">
        <v>3</v>
      </c>
      <c r="AS564" s="2">
        <f t="shared" si="427"/>
        <v>27.333333333333332</v>
      </c>
      <c r="AT564" s="6">
        <f>ROUNDUP(IF($A564=1,AQ564/Pieņēmumi!$BC$39,IF($A564=2,AQ564/Pieņēmumi!$BC$40,IF($A564=3,AQ564/Pieņēmumi!$BC$41,AQ564/Pieņēmumi!$BC$42))),$AT$10)</f>
        <v>4</v>
      </c>
      <c r="AU564" s="6">
        <f t="shared" si="401"/>
        <v>20.5</v>
      </c>
      <c r="AV564" s="6" t="str">
        <f>IF(AND(AU564&gt;=0,AU564&lt;Pieņēmumi!$BC$46),0,
IF(AND(AU564&gt;= Pieņēmumi!$BC$46,AU564&lt;Pieņēmumi!$BC$47), "Mikro",
IF(AND(AU564&gt;=Pieņēmumi!$BC$47,AU564&lt;Pieņēmumi!$BC$48), "Mazs",
IF(AND(AU564&gt;=Pieņēmumi!$BC$48,AU564&lt;Pieņēmumi!$BC$49), "Vidējs","Liels"))))</f>
        <v>Vidējs</v>
      </c>
      <c r="AW564" s="9">
        <f>IF(AV564="Mikro",Pieņēmumi!$BC$31*AT564*0.5,
IF(AV564="Mazs",Pieņēmumi!$BC$31*AT564,
IF(AV564="Vidējs",Pieņēmumi!$BC$32*AT564,
IF(AV564="Liels",Pieņēmumi!$BC$34*AT564,
0))))</f>
        <v>4.6511627906976747</v>
      </c>
      <c r="AX564" s="9">
        <f>IF(AV564="Mikro",Pieņēmumi!$BC$31*AT564*0.5,0)</f>
        <v>0</v>
      </c>
      <c r="AY564">
        <v>79</v>
      </c>
      <c r="AZ564">
        <v>3</v>
      </c>
      <c r="BA564" s="2">
        <f t="shared" si="412"/>
        <v>26.333333333333332</v>
      </c>
      <c r="BB564" s="6">
        <f>ROUNDUP(IF($A564=1,AY564/Pieņēmumi!$BN$39,IF($A564=2,AY564/Pieņēmumi!$BN$40,IF($A564=3,AY564/Pieņēmumi!$BN$41,AY564/Pieņēmumi!$BN$42))),$BB$10)</f>
        <v>4</v>
      </c>
      <c r="BC564" s="6">
        <f t="shared" si="402"/>
        <v>19.75</v>
      </c>
      <c r="BD564" s="6" t="str">
        <f>IF(AND(BC564&gt;=0,BC564&lt;Pieņēmumi!$BN$46),0,
IF(AND(BC564&gt;= Pieņēmumi!$BN$46,BC564&lt;Pieņēmumi!$BN$47), "Mikro",
IF(AND(BC564&gt;=Pieņēmumi!$BN$47,BC564&lt;Pieņēmumi!$BN$48), "Mazs",
IF(AND(BC564&gt;=Pieņēmumi!$BN$48,BC564&lt;Pieņēmumi!$BN$49), "Vidējs","Liels"))))</f>
        <v>Vidējs</v>
      </c>
      <c r="BE564" s="9">
        <f>IF(BD564="Mikro",Pieņēmumi!$BN$31*BB564*0.5,
IF(BD564="Mazs",Pieņēmumi!$BN$31*BB564,
IF(BD564="Vidējs",Pieņēmumi!$BN$32*BB564,
IF(BD564="Liels",Pieņēmumi!$BN$34*BB564,
0))))</f>
        <v>4.909560723514212</v>
      </c>
      <c r="BF564" s="9">
        <f>IF(BD564="Mikro",Pieņēmumi!$BN$31*BB564*0.5,0)</f>
        <v>0</v>
      </c>
      <c r="BG564">
        <v>74</v>
      </c>
      <c r="BH564">
        <v>3</v>
      </c>
      <c r="BI564" s="2">
        <f t="shared" si="413"/>
        <v>24.666666666666668</v>
      </c>
      <c r="BJ564" s="6">
        <f>ROUNDUP(IF($A564=1,BG564/Pieņēmumi!$BY$39,IF($A564=2,BG564/Pieņēmumi!$BY$40,IF($A564=3,BG564/Pieņēmumi!$BY$41,BG564/Pieņēmumi!$BY$42))),$BJ$10)</f>
        <v>3</v>
      </c>
      <c r="BK564" s="6">
        <f t="shared" si="403"/>
        <v>24.666666666666668</v>
      </c>
      <c r="BL564" s="6" t="str">
        <f>IF(AND(BK564&gt;=0,BK564&lt;Pieņēmumi!$BY$46),0,
IF(AND(BK564&gt;= Pieņēmumi!$BY$46,BK564&lt;Pieņēmumi!$BY$47), "Mikro",
IF(AND(BK564&gt;=Pieņēmumi!$BY$47,BK564&lt;Pieņēmumi!$BY$48), "Mazs",
IF(AND(BK564&gt;=Pieņēmumi!$BY$48,BK564&lt;Pieņēmumi!$BY$49), "Vidējs","Liels"))))</f>
        <v>Liels</v>
      </c>
      <c r="BM564" s="9">
        <f>IF(BL564="Mikro",Pieņēmumi!$BY$31*BJ564*0.5,
IF(BL564="Mazs",Pieņēmumi!$BY$31*BJ564,
IF(BL564="Vidējs",Pieņēmumi!$BY$32*BJ564,
IF(BL564="Liels",Pieņēmumi!$BY$34*BJ564,
0))))</f>
        <v>4.9783549783549779</v>
      </c>
      <c r="BN564" s="9">
        <f>IF(BL564="Mikro",Pieņēmumi!$BY$31*BJ564*0.5,0)</f>
        <v>0</v>
      </c>
      <c r="BO564">
        <v>46</v>
      </c>
      <c r="BP564">
        <v>3</v>
      </c>
      <c r="BQ564" s="2">
        <f t="shared" si="414"/>
        <v>15.333333333333334</v>
      </c>
      <c r="BR564" s="6">
        <f>ROUNDUP(IF($A564=1,BO564/Pieņēmumi!$CJ$39,IF($A564=2,BO564/Pieņēmumi!$CJ$40,IF($A564=3,BO564/Pieņēmumi!$CJ$41,BO564/Pieņēmumi!$CJ$42))),$BR$10)</f>
        <v>2</v>
      </c>
      <c r="BS564" s="6">
        <f t="shared" si="404"/>
        <v>23</v>
      </c>
      <c r="BT564" s="6" t="str">
        <f>IF(AND(BS564&gt;=0,BS564&lt;Pieņēmumi!$CJ$46),0,
IF(AND(BS564&gt;= Pieņēmumi!$CJ$46,BS564&lt;Pieņēmumi!$CJ$47), "Mikro",
IF(AND(BS564&gt;=Pieņēmumi!$CJ$47,BS564&lt;Pieņēmumi!$CJ$48), "Mazs",
IF(AND(BS564&gt;=Pieņēmumi!$CJ$48,BS564&lt;Pieņēmumi!$CJ$49), "Vidējs","Liels"))))</f>
        <v>Liels</v>
      </c>
      <c r="BU564" s="9">
        <f>IF(BT564="Mikro",Pieņēmumi!$CJ$31*BR564*0.5,
IF(BT564="Mazs",Pieņēmumi!$CJ$31*BR564,
IF(BT564="Vidējs",Pieņēmumi!$CJ$32*BR564,
IF(BT564="Liels",Pieņēmumi!$CJ$34*BR564,
0))))</f>
        <v>3.3910533910533909</v>
      </c>
      <c r="BV564" s="9">
        <f>IF(BT564="Mikro",Pieņēmumi!$CJ$31*BR564*0.5,0)</f>
        <v>0</v>
      </c>
      <c r="BW564">
        <v>49</v>
      </c>
      <c r="BX564">
        <v>2</v>
      </c>
      <c r="BY564" s="2">
        <f>BW564/BX564</f>
        <v>24.5</v>
      </c>
      <c r="BZ564" s="6">
        <f>ROUNDUP(IF($A564=1,BW564/Pieņēmumi!$CU$42,IF($A564=2,BW564/Pieņēmumi!$CU$43,IF($A564=3,BW564/Pieņēmumi!$CU$44,BW564/Pieņēmumi!$CU$45))),$CH$10)</f>
        <v>2</v>
      </c>
      <c r="CA564" s="6">
        <f t="shared" si="405"/>
        <v>24.5</v>
      </c>
      <c r="CB564" s="6" t="str">
        <f>IF(AND(CA564&gt;=0,CA564&lt;Pieņēmumi!$CU$49),0,
IF(AND(CA564&gt;=Pieņēmumi!$CU$49,CA564&lt;Pieņēmumi!$CU$50),"Mazs",
IF(AND(CA564&gt;=Pieņēmumi!$CU$50,CA564&lt;Pieņēmumi!$CU$51),"Vidējs","Liels")))</f>
        <v>Liels</v>
      </c>
      <c r="CC564" s="9">
        <f>IF(CB564="Mazs",Pieņēmumi!$CU$34*BZ564,IF(CB564="Vidējs",Pieņēmumi!$CU$35*BZ564,IF(CB564="Liels",Pieņēmumi!$CU$37*BZ564,0)))</f>
        <v>3.535353535353535</v>
      </c>
      <c r="CD564" s="9">
        <f>IF(CB564="Mazs",(Pieņēmumi!$CU$35-Pieņēmumi!$CU$34)*BZ564,0)</f>
        <v>0</v>
      </c>
      <c r="CE564">
        <v>49</v>
      </c>
      <c r="CF564">
        <v>2</v>
      </c>
      <c r="CG564" s="2">
        <f>CE564/CF564</f>
        <v>24.5</v>
      </c>
      <c r="CH564" s="6">
        <f>ROUNDUP(IF($A564=1,CE564/Pieņēmumi!$DE$42,IF($A564=2,CE564/Pieņēmumi!$DE$43,IF($A564=3,CE564/Pieņēmumi!$DE$44,CE564/Pieņēmumi!$DE$45))),$CH$10)</f>
        <v>2</v>
      </c>
      <c r="CI564" s="6">
        <f t="shared" si="406"/>
        <v>24.5</v>
      </c>
      <c r="CJ564" s="6" t="str">
        <f>IF(AND(CI564&gt;=0,CI564&lt;Pieņēmumi!$DE$49),0,
IF(AND(CI564&gt;=Pieņēmumi!$DE$49,CI564&lt;Pieņēmumi!$DE$50),"Mazs",
IF(AND(CI564&gt;=Pieņēmumi!$DE$50,CI564&lt;Pieņēmumi!$DE$51),"Vidējs","Liels")))</f>
        <v>Liels</v>
      </c>
      <c r="CK564" s="9">
        <f>IF(CJ564="Mazs",Pieņēmumi!$DE$34*CH564,IF(CJ564="Vidējs",Pieņēmumi!$DE$35*CH564,IF(CJ564="Liels",Pieņēmumi!$DE$37*CH564,0)))</f>
        <v>3.535353535353535</v>
      </c>
      <c r="CL564" s="9">
        <f>IF(CJ564="Mazs",(Pieņēmumi!$DE$35-Pieņēmumi!$DE$34)*CH564,0)</f>
        <v>0</v>
      </c>
      <c r="CM564">
        <v>28</v>
      </c>
      <c r="CN564">
        <v>2</v>
      </c>
      <c r="CO564" s="2">
        <f>CM564/CN564</f>
        <v>14</v>
      </c>
      <c r="CP564" s="6">
        <f>ROUNDUP(IF($A564=1,CM564/Pieņēmumi!$DO$42,IF($A564=2,CM564/Pieņēmumi!$DO$43,IF($A564=3,CM564/Pieņēmumi!$DO$44,CM564/Pieņēmumi!$DO$45))),$CP$10)</f>
        <v>2</v>
      </c>
      <c r="CQ564" s="6">
        <f t="shared" si="407"/>
        <v>14</v>
      </c>
      <c r="CR564" s="6" t="str">
        <f>IF(AND(CQ564&gt;=0,CQ564&lt;Pieņēmumi!$DO$49),0,
IF(AND(CQ564&gt;=Pieņēmumi!$DO$49,CQ564&lt;Pieņēmumi!$DO$50),"Mazs",
IF(AND(CQ564&gt;=Pieņēmumi!$DO$50,CQ564&lt;Pieņēmumi!$DO$51),"Vidējs","Liels")))</f>
        <v>Vidējs</v>
      </c>
      <c r="CS564" s="9">
        <f>IF(CR564="Mazs",Pieņēmumi!$DO$34*CP564,IF(CR564="Vidējs",Pieņēmumi!$DO$35*CP564,IF(CR564="Liels",Pieņēmumi!$DO$37*CP564,0)))</f>
        <v>2.7777777777777781</v>
      </c>
      <c r="CT564" s="9">
        <f>IF(CR564="Mazs",(Pieņēmumi!$DO$35-Pieņēmumi!$DO$34)*CP564,0)</f>
        <v>0</v>
      </c>
      <c r="CU564" s="6">
        <f t="shared" si="408"/>
        <v>760</v>
      </c>
      <c r="CV564" s="6">
        <f t="shared" si="409"/>
        <v>33</v>
      </c>
      <c r="CW564" s="2">
        <f t="shared" si="410"/>
        <v>23.030303030303031</v>
      </c>
      <c r="CX564" t="str">
        <f t="shared" si="411"/>
        <v>Lielā</v>
      </c>
    </row>
    <row r="565" spans="1:102" x14ac:dyDescent="0.25">
      <c r="A565" s="5">
        <v>3</v>
      </c>
      <c r="B565" s="23">
        <v>2.3091143774659373E-2</v>
      </c>
      <c r="C565">
        <v>16</v>
      </c>
      <c r="D565">
        <v>1</v>
      </c>
      <c r="E565" s="2">
        <f t="shared" si="424"/>
        <v>16</v>
      </c>
      <c r="F565" s="6">
        <f>ROUNDUP(IF($A565=1,C565/Pieņēmumi!$B$39,IF($A565=2,C565/Pieņēmumi!$B$40,IF($A565=3,C565/Pieņēmumi!$B$41,C565/Pieņēmumi!$B$42))),$F$10)</f>
        <v>1</v>
      </c>
      <c r="G565" s="6">
        <f t="shared" si="396"/>
        <v>16</v>
      </c>
      <c r="H565" s="6" t="str">
        <f>IF(AND(G565&gt;=0,G565&lt;Pieņēmumi!$B$46),0,
IF(AND(G565&gt;= Pieņēmumi!$B$46,G565&lt;Pieņēmumi!$B$47), "Mikro",
IF(AND(G565&gt;=Pieņēmumi!$B$47,G565&lt;Pieņēmumi!$B$48), "Mazs",
IF(AND(G565&gt;=Pieņēmumi!$B$48,G565&lt;Pieņēmumi!$B$49), "Vidējs","Liels"))))</f>
        <v>Vidējs</v>
      </c>
      <c r="I565" s="9">
        <f>IF(H565="Mikro",Pieņēmumi!$B$31*F565*0.5,
IF(H565="Mazs",Pieņēmumi!$B$31*F565,
IF(H565="Vidējs",Pieņēmumi!$B$32*F565,
IF(H565="Liels",Pieņēmumi!$B$34*F565,
0))))</f>
        <v>0.8074935400516795</v>
      </c>
      <c r="J565" s="9">
        <f>IF(H565="Mikro",Pieņēmumi!$B$31*F565*0.5,0)</f>
        <v>0</v>
      </c>
      <c r="K565">
        <v>19</v>
      </c>
      <c r="L565">
        <v>2</v>
      </c>
      <c r="M565" s="2">
        <f t="shared" si="422"/>
        <v>9.5</v>
      </c>
      <c r="N565" s="6">
        <f>ROUNDUP(IF($A565=1,K565/Pieņēmumi!$L$39,IF($A565=2,K565/Pieņēmumi!$L$40,IF($A565=3,K565/Pieņēmumi!$L$41,K565/Pieņēmumi!$L$42))),$N$10)</f>
        <v>1</v>
      </c>
      <c r="O565" s="6">
        <f t="shared" si="397"/>
        <v>19</v>
      </c>
      <c r="P565" s="6" t="str">
        <f>IF(AND(O565&gt;=0,O565&lt;Pieņēmumi!$L$46),0,
IF(AND(O565&gt;= Pieņēmumi!$L$46,O565&lt;Pieņēmumi!$L$47), "Mikro",
IF(AND(O565&gt;=Pieņēmumi!$L$47,O565&lt;Pieņēmumi!$L$48), "Mazs",
IF(AND(O565&gt;=Pieņēmumi!$L$48,O565&lt;Pieņēmumi!$L$49), "Vidējs","Liels"))))</f>
        <v>Vidējs</v>
      </c>
      <c r="Q565" s="9">
        <f>IF(P565="Mikro",Pieņēmumi!$L$31*N565*0.5,
IF(P565="Mazs",Pieņēmumi!$L$31*N565,
IF(P565="Vidējs",Pieņēmumi!$L$32*N565,
IF(P565="Liels",Pieņēmumi!$L$34*N565,
0))))</f>
        <v>0.83979328165374689</v>
      </c>
      <c r="R565" s="9">
        <f>IF(P565="Mikro",Pieņēmumi!$L$31*N565*0.5,0)</f>
        <v>0</v>
      </c>
      <c r="S565">
        <v>15</v>
      </c>
      <c r="T565">
        <v>1</v>
      </c>
      <c r="U565" s="2">
        <f t="shared" si="425"/>
        <v>15</v>
      </c>
      <c r="V565" s="6">
        <f>ROUNDUP(IF($A565=1,S565/Pieņēmumi!$V$39,IF($A565=2,S565/Pieņēmumi!$V$40,IF($A565=3,S565/Pieņēmumi!$V$41,S565/Pieņēmumi!$V$42))),$V$10)</f>
        <v>1</v>
      </c>
      <c r="W565" s="6">
        <f t="shared" si="398"/>
        <v>15</v>
      </c>
      <c r="X565" s="6" t="str">
        <f>IF(AND(W565&gt;=0,W565&lt;Pieņēmumi!$V$46),0,
IF(AND(W565&gt;= Pieņēmumi!$V$46,W565&lt;Pieņēmumi!$V$47), "Mikro",
IF(AND(W565&gt;=Pieņēmumi!$V$47,W565&lt;Pieņēmumi!$V$48), "Mazs",
IF(AND(W565&gt;=Pieņēmumi!$V$48,W565&lt;Pieņēmumi!$V$49), "Vidējs","Liels"))))</f>
        <v>Vidējs</v>
      </c>
      <c r="Y565" s="9">
        <f>IF(X565="Mikro",Pieņēmumi!$V$31*V565*0.5,
IF(X565="Mazs",Pieņēmumi!$V$31*V565,
IF(X565="Vidējs",Pieņēmumi!$V$32*V565,
IF(X565="Liels",Pieņēmumi!$V$34*V565,
0))))</f>
        <v>0.87209302325581406</v>
      </c>
      <c r="Z565" s="9">
        <f>IF(X565="Mikro",Pieņēmumi!$V$31*V565*0.5,0)</f>
        <v>0</v>
      </c>
      <c r="AA565">
        <v>9</v>
      </c>
      <c r="AB565">
        <v>1</v>
      </c>
      <c r="AC565" s="2">
        <f t="shared" si="426"/>
        <v>9</v>
      </c>
      <c r="AD565" s="6">
        <f>ROUNDUP(IF($A565=1,AA565/Pieņēmumi!$AF$39,IF($A565=2,AA565/Pieņēmumi!$AF$40,IF($A565=3,AA565/Pieņēmumi!$AF$41,AA565/Pieņēmumi!$AF$42))),$AD$10)</f>
        <v>1</v>
      </c>
      <c r="AE565" s="6">
        <f t="shared" si="399"/>
        <v>9</v>
      </c>
      <c r="AF565" s="6" t="str">
        <f>IF(AND(AE565&gt;=0,AE565&lt;Pieņēmumi!$AF$46),0,
IF(AND(AE565&gt;= Pieņēmumi!$AF$46,AE565&lt;Pieņēmumi!$AF$47), "Mikro",
IF(AND(AE565&gt;=Pieņēmumi!$AF$47,AE565&lt;Pieņēmumi!$AF$48), "Mazs",
IF(AND(AE565&gt;=Pieņēmumi!$AF$48,AE565&lt;Pieņēmumi!$AF$49), "Vidējs","Liels"))))</f>
        <v>Mazs</v>
      </c>
      <c r="AG565" s="9">
        <f>IF(AF565="Mikro",Pieņēmumi!$AF$31*AD565*0.5,
IF(AF565="Mazs",Pieņēmumi!$AF$31*AD565,
IF(AF565="Vidējs",Pieņēmumi!$AF$32*AD565,
IF(AF565="Liels",Pieņēmumi!$AF$34*AD565,
0))))</f>
        <v>0.84033613445378152</v>
      </c>
      <c r="AH565" s="9">
        <f>IF(AF565="Mikro",Pieņēmumi!$AF$31*AD565*0.5,0)</f>
        <v>0</v>
      </c>
      <c r="AI565">
        <v>15</v>
      </c>
      <c r="AJ565">
        <v>1</v>
      </c>
      <c r="AK565" s="2">
        <f t="shared" si="423"/>
        <v>15</v>
      </c>
      <c r="AL565" s="6">
        <f>ROUNDUP(IF($A565=1,AI565/Pieņēmumi!$AR$39,IF($A565=2,AI565/Pieņēmumi!$AR$40,IF($A565=3,AI565/Pieņēmumi!$AR$41,AI565/Pieņēmumi!$AR$42))),$AL$10)</f>
        <v>1</v>
      </c>
      <c r="AM565" s="6">
        <f t="shared" si="400"/>
        <v>15</v>
      </c>
      <c r="AN565" s="6" t="str">
        <f>IF(AND(AM565&gt;=0,AM565&lt;Pieņēmumi!$AR$46),0,
IF(AND(AM565&gt;= Pieņēmumi!$AR$46,AM565&lt;Pieņēmumi!$AR$47), "Mikro",
IF(AND(AM565&gt;=Pieņēmumi!$AR$47,AM565&lt;Pieņēmumi!$AR$48), "Mazs",
IF(AND(AM565&gt;=Pieņēmumi!$AR$48,AM565&lt;Pieņēmumi!$AR$49), "Vidējs","Liels"))))</f>
        <v>Vidējs</v>
      </c>
      <c r="AO565" s="9">
        <f>IF(AN565="Mikro",Pieņēmumi!$AR$31*AL565*0.5,
IF(AN565="Mazs",Pieņēmumi!$AR$31*AL565,
IF(AN565="Vidējs",Pieņēmumi!$AR$32*AL565,
IF(AN565="Liels",Pieņēmumi!$AR$34*AL565,
0))))</f>
        <v>1.0981912144702843</v>
      </c>
      <c r="AP565" s="9">
        <f>IF(AN565="Mikro",Pieņēmumi!$AR$31*AL565*0.5,0)</f>
        <v>0</v>
      </c>
      <c r="AQ565">
        <v>19</v>
      </c>
      <c r="AR565">
        <v>1</v>
      </c>
      <c r="AS565" s="2">
        <f t="shared" si="427"/>
        <v>19</v>
      </c>
      <c r="AT565" s="6">
        <f>ROUNDUP(IF($A565=1,AQ565/Pieņēmumi!$BC$39,IF($A565=2,AQ565/Pieņēmumi!$BC$40,IF($A565=3,AQ565/Pieņēmumi!$BC$41,AQ565/Pieņēmumi!$BC$42))),$AT$10)</f>
        <v>1</v>
      </c>
      <c r="AU565" s="6">
        <f t="shared" si="401"/>
        <v>19</v>
      </c>
      <c r="AV565" s="6" t="str">
        <f>IF(AND(AU565&gt;=0,AU565&lt;Pieņēmumi!$BC$46),0,
IF(AND(AU565&gt;= Pieņēmumi!$BC$46,AU565&lt;Pieņēmumi!$BC$47), "Mikro",
IF(AND(AU565&gt;=Pieņēmumi!$BC$47,AU565&lt;Pieņēmumi!$BC$48), "Mazs",
IF(AND(AU565&gt;=Pieņēmumi!$BC$48,AU565&lt;Pieņēmumi!$BC$49), "Vidējs","Liels"))))</f>
        <v>Vidējs</v>
      </c>
      <c r="AW565" s="9">
        <f>IF(AV565="Mikro",Pieņēmumi!$BC$31*AT565*0.5,
IF(AV565="Mazs",Pieņēmumi!$BC$31*AT565,
IF(AV565="Vidējs",Pieņēmumi!$BC$32*AT565,
IF(AV565="Liels",Pieņēmumi!$BC$34*AT565,
0))))</f>
        <v>1.1627906976744187</v>
      </c>
      <c r="AX565" s="9">
        <f>IF(AV565="Mikro",Pieņēmumi!$BC$31*AT565*0.5,0)</f>
        <v>0</v>
      </c>
      <c r="AY565">
        <v>23</v>
      </c>
      <c r="AZ565">
        <v>2</v>
      </c>
      <c r="BA565" s="2">
        <f t="shared" si="412"/>
        <v>11.5</v>
      </c>
      <c r="BB565" s="6">
        <f>ROUNDUP(IF($A565=1,AY565/Pieņēmumi!$BN$39,IF($A565=2,AY565/Pieņēmumi!$BN$40,IF($A565=3,AY565/Pieņēmumi!$BN$41,AY565/Pieņēmumi!$BN$42))),$BB$10)</f>
        <v>1</v>
      </c>
      <c r="BC565" s="6">
        <f t="shared" si="402"/>
        <v>23</v>
      </c>
      <c r="BD565" s="6" t="str">
        <f>IF(AND(BC565&gt;=0,BC565&lt;Pieņēmumi!$BN$46),0,
IF(AND(BC565&gt;= Pieņēmumi!$BN$46,BC565&lt;Pieņēmumi!$BN$47), "Mikro",
IF(AND(BC565&gt;=Pieņēmumi!$BN$47,BC565&lt;Pieņēmumi!$BN$48), "Mazs",
IF(AND(BC565&gt;=Pieņēmumi!$BN$48,BC565&lt;Pieņēmumi!$BN$49), "Vidējs","Liels"))))</f>
        <v>Liels</v>
      </c>
      <c r="BE565" s="9">
        <f>IF(BD565="Mikro",Pieņēmumi!$BN$31*BB565*0.5,
IF(BD565="Mazs",Pieņēmumi!$BN$31*BB565,
IF(BD565="Vidējs",Pieņēmumi!$BN$32*BB565,
IF(BD565="Liels",Pieņēmumi!$BN$34*BB565,
0))))</f>
        <v>1.5873015873015872</v>
      </c>
      <c r="BF565" s="9">
        <f>IF(BD565="Mikro",Pieņēmumi!$BN$31*BB565*0.5,0)</f>
        <v>0</v>
      </c>
      <c r="BG565">
        <v>21</v>
      </c>
      <c r="BH565">
        <v>2</v>
      </c>
      <c r="BI565" s="2">
        <f t="shared" si="413"/>
        <v>10.5</v>
      </c>
      <c r="BJ565" s="6">
        <f>ROUNDUP(IF($A565=1,BG565/Pieņēmumi!$BY$39,IF($A565=2,BG565/Pieņēmumi!$BY$40,IF($A565=3,BG565/Pieņēmumi!$BY$41,BG565/Pieņēmumi!$BY$42))),$BJ$10)</f>
        <v>1</v>
      </c>
      <c r="BK565" s="6">
        <f t="shared" si="403"/>
        <v>21</v>
      </c>
      <c r="BL565" s="6" t="str">
        <f>IF(AND(BK565&gt;=0,BK565&lt;Pieņēmumi!$BY$46),0,
IF(AND(BK565&gt;= Pieņēmumi!$BY$46,BK565&lt;Pieņēmumi!$BY$47), "Mikro",
IF(AND(BK565&gt;=Pieņēmumi!$BY$47,BK565&lt;Pieņēmumi!$BY$48), "Mazs",
IF(AND(BK565&gt;=Pieņēmumi!$BY$48,BK565&lt;Pieņēmumi!$BY$49), "Vidējs","Liels"))))</f>
        <v>Liels</v>
      </c>
      <c r="BM565" s="9">
        <f>IF(BL565="Mikro",Pieņēmumi!$BY$31*BJ565*0.5,
IF(BL565="Mazs",Pieņēmumi!$BY$31*BJ565,
IF(BL565="Vidējs",Pieņēmumi!$BY$32*BJ565,
IF(BL565="Liels",Pieņēmumi!$BY$34*BJ565,
0))))</f>
        <v>1.6594516594516593</v>
      </c>
      <c r="BN565" s="9">
        <f>IF(BL565="Mikro",Pieņēmumi!$BY$31*BJ565*0.5,0)</f>
        <v>0</v>
      </c>
      <c r="BO565">
        <v>16</v>
      </c>
      <c r="BP565">
        <v>1</v>
      </c>
      <c r="BQ565" s="2">
        <f t="shared" si="414"/>
        <v>16</v>
      </c>
      <c r="BR565" s="6">
        <f>ROUNDUP(IF($A565=1,BO565/Pieņēmumi!$CJ$39,IF($A565=2,BO565/Pieņēmumi!$CJ$40,IF($A565=3,BO565/Pieņēmumi!$CJ$41,BO565/Pieņēmumi!$CJ$42))),$BR$10)</f>
        <v>1</v>
      </c>
      <c r="BS565" s="6">
        <f t="shared" si="404"/>
        <v>16</v>
      </c>
      <c r="BT565" s="6" t="str">
        <f>IF(AND(BS565&gt;=0,BS565&lt;Pieņēmumi!$CJ$46),0,
IF(AND(BS565&gt;= Pieņēmumi!$CJ$46,BS565&lt;Pieņēmumi!$CJ$47), "Mikro",
IF(AND(BS565&gt;=Pieņēmumi!$CJ$47,BS565&lt;Pieņēmumi!$CJ$48), "Mazs",
IF(AND(BS565&gt;=Pieņēmumi!$CJ$48,BS565&lt;Pieņēmumi!$CJ$49), "Vidējs","Liels"))))</f>
        <v>Vidējs</v>
      </c>
      <c r="BU565" s="9">
        <f>IF(BT565="Mikro",Pieņēmumi!$CJ$31*BR565*0.5,
IF(BT565="Mazs",Pieņēmumi!$CJ$31*BR565,
IF(BT565="Vidējs",Pieņēmumi!$CJ$32*BR565,
IF(BT565="Liels",Pieņēmumi!$CJ$34*BR565,
0))))</f>
        <v>1.2919896640826873</v>
      </c>
      <c r="BV565" s="9">
        <f>IF(BT565="Mikro",Pieņēmumi!$CJ$31*BR565*0.5,0)</f>
        <v>0</v>
      </c>
      <c r="BW565">
        <v>15</v>
      </c>
      <c r="BX565">
        <v>1</v>
      </c>
      <c r="BY565" s="2">
        <f>BW565/BX565</f>
        <v>15</v>
      </c>
      <c r="BZ565" s="6">
        <f>ROUNDUP(IF($A565=1,BW565/Pieņēmumi!$CU$42,IF($A565=2,BW565/Pieņēmumi!$CU$43,IF($A565=3,BW565/Pieņēmumi!$CU$44,BW565/Pieņēmumi!$CU$45))),$CH$10)</f>
        <v>1</v>
      </c>
      <c r="CA565" s="6">
        <f t="shared" si="405"/>
        <v>15</v>
      </c>
      <c r="CB565" s="6" t="str">
        <f>IF(AND(CA565&gt;=0,CA565&lt;Pieņēmumi!$CU$49),0,
IF(AND(CA565&gt;=Pieņēmumi!$CU$49,CA565&lt;Pieņēmumi!$CU$50),"Mazs",
IF(AND(CA565&gt;=Pieņēmumi!$CU$50,CA565&lt;Pieņēmumi!$CU$51),"Vidējs","Liels")))</f>
        <v>Vidējs</v>
      </c>
      <c r="CC565" s="9">
        <f>IF(CB565="Mazs",Pieņēmumi!$CU$34*BZ565,IF(CB565="Vidējs",Pieņēmumi!$CU$35*BZ565,IF(CB565="Liels",Pieņēmumi!$CU$37*BZ565,0)))</f>
        <v>1.3888888888888891</v>
      </c>
      <c r="CD565" s="9">
        <f>IF(CB565="Mazs",(Pieņēmumi!$CU$35-Pieņēmumi!$CU$34)*BZ565,0)</f>
        <v>0</v>
      </c>
      <c r="CE565">
        <v>12</v>
      </c>
      <c r="CF565">
        <v>1</v>
      </c>
      <c r="CG565" s="2">
        <f>CE565/CF565</f>
        <v>12</v>
      </c>
      <c r="CH565" s="6">
        <f>ROUNDUP(IF($A565=1,CE565/Pieņēmumi!$DE$42,IF($A565=2,CE565/Pieņēmumi!$DE$43,IF($A565=3,CE565/Pieņēmumi!$DE$44,CE565/Pieņēmumi!$DE$45))),$CH$10)</f>
        <v>1</v>
      </c>
      <c r="CI565" s="6">
        <f t="shared" si="406"/>
        <v>12</v>
      </c>
      <c r="CJ565" s="6" t="str">
        <f>IF(AND(CI565&gt;=0,CI565&lt;Pieņēmumi!$DE$49),0,
IF(AND(CI565&gt;=Pieņēmumi!$DE$49,CI565&lt;Pieņēmumi!$DE$50),"Mazs",
IF(AND(CI565&gt;=Pieņēmumi!$DE$50,CI565&lt;Pieņēmumi!$DE$51),"Vidējs","Liels")))</f>
        <v>Vidējs</v>
      </c>
      <c r="CK565" s="9">
        <f>IF(CJ565="Mazs",Pieņēmumi!$DE$34*CH565,IF(CJ565="Vidējs",Pieņēmumi!$DE$35*CH565,IF(CJ565="Liels",Pieņēmumi!$DE$37*CH565,0)))</f>
        <v>1.3888888888888891</v>
      </c>
      <c r="CL565" s="9">
        <f>IF(CJ565="Mazs",(Pieņēmumi!$DE$35-Pieņēmumi!$DE$34)*CH565,0)</f>
        <v>0</v>
      </c>
      <c r="CM565">
        <v>23</v>
      </c>
      <c r="CN565">
        <v>1</v>
      </c>
      <c r="CO565" s="2">
        <f>CM565/CN565</f>
        <v>23</v>
      </c>
      <c r="CP565" s="6">
        <f>ROUNDUP(IF($A565=1,CM565/Pieņēmumi!$DO$42,IF($A565=2,CM565/Pieņēmumi!$DO$43,IF($A565=3,CM565/Pieņēmumi!$DO$44,CM565/Pieņēmumi!$DO$45))),$CP$10)</f>
        <v>1</v>
      </c>
      <c r="CQ565" s="6">
        <f t="shared" si="407"/>
        <v>23</v>
      </c>
      <c r="CR565" s="6" t="str">
        <f>IF(AND(CQ565&gt;=0,CQ565&lt;Pieņēmumi!$DO$49),0,
IF(AND(CQ565&gt;=Pieņēmumi!$DO$49,CQ565&lt;Pieņēmumi!$DO$50),"Mazs",
IF(AND(CQ565&gt;=Pieņēmumi!$DO$50,CQ565&lt;Pieņēmumi!$DO$51),"Vidējs","Liels")))</f>
        <v>Liels</v>
      </c>
      <c r="CS565" s="9">
        <f>IF(CR565="Mazs",Pieņēmumi!$DO$34*CP565,IF(CR565="Vidējs",Pieņēmumi!$DO$35*CP565,IF(CR565="Liels",Pieņēmumi!$DO$37*CP565,0)))</f>
        <v>1.7676767676767675</v>
      </c>
      <c r="CT565" s="9">
        <f>IF(CR565="Mazs",(Pieņēmumi!$DO$35-Pieņēmumi!$DO$34)*CP565,0)</f>
        <v>0</v>
      </c>
      <c r="CU565" s="6">
        <f t="shared" si="408"/>
        <v>203</v>
      </c>
      <c r="CV565" s="6">
        <f t="shared" si="409"/>
        <v>15</v>
      </c>
      <c r="CW565" s="2">
        <f t="shared" si="410"/>
        <v>13.533333333333333</v>
      </c>
      <c r="CX565" t="str">
        <f t="shared" si="411"/>
        <v>Vidējā</v>
      </c>
    </row>
    <row r="566" spans="1:102" x14ac:dyDescent="0.25">
      <c r="A566" s="5">
        <v>3</v>
      </c>
      <c r="B566" s="23">
        <v>2.2889043189736724E-2</v>
      </c>
      <c r="C566">
        <v>14</v>
      </c>
      <c r="D566">
        <v>1</v>
      </c>
      <c r="E566" s="2">
        <f t="shared" si="424"/>
        <v>14</v>
      </c>
      <c r="F566" s="6">
        <f>ROUNDUP(IF($A566=1,C566/Pieņēmumi!$B$39,IF($A566=2,C566/Pieņēmumi!$B$40,IF($A566=3,C566/Pieņēmumi!$B$41,C566/Pieņēmumi!$B$42))),$F$10)</f>
        <v>1</v>
      </c>
      <c r="G566" s="6">
        <f t="shared" si="396"/>
        <v>14</v>
      </c>
      <c r="H566" s="6" t="str">
        <f>IF(AND(G566&gt;=0,G566&lt;Pieņēmumi!$B$46),0,
IF(AND(G566&gt;= Pieņēmumi!$B$46,G566&lt;Pieņēmumi!$B$47), "Mikro",
IF(AND(G566&gt;=Pieņēmumi!$B$47,G566&lt;Pieņēmumi!$B$48), "Mazs",
IF(AND(G566&gt;=Pieņēmumi!$B$48,G566&lt;Pieņēmumi!$B$49), "Vidējs","Liels"))))</f>
        <v>Vidējs</v>
      </c>
      <c r="I566" s="9">
        <f>IF(H566="Mikro",Pieņēmumi!$B$31*F566*0.5,
IF(H566="Mazs",Pieņēmumi!$B$31*F566,
IF(H566="Vidējs",Pieņēmumi!$B$32*F566,
IF(H566="Liels",Pieņēmumi!$B$34*F566,
0))))</f>
        <v>0.8074935400516795</v>
      </c>
      <c r="J566" s="9">
        <f>IF(H566="Mikro",Pieņēmumi!$B$31*F566*0.5,0)</f>
        <v>0</v>
      </c>
      <c r="K566">
        <v>8</v>
      </c>
      <c r="L566">
        <v>1</v>
      </c>
      <c r="M566" s="2">
        <f t="shared" si="422"/>
        <v>8</v>
      </c>
      <c r="N566" s="6">
        <f>ROUNDUP(IF($A566=1,K566/Pieņēmumi!$L$39,IF($A566=2,K566/Pieņēmumi!$L$40,IF($A566=3,K566/Pieņēmumi!$L$41,K566/Pieņēmumi!$L$42))),$N$10)</f>
        <v>1</v>
      </c>
      <c r="O566" s="6">
        <f t="shared" si="397"/>
        <v>8</v>
      </c>
      <c r="P566" s="6" t="str">
        <f>IF(AND(O566&gt;=0,O566&lt;Pieņēmumi!$L$46),0,
IF(AND(O566&gt;= Pieņēmumi!$L$46,O566&lt;Pieņēmumi!$L$47), "Mikro",
IF(AND(O566&gt;=Pieņēmumi!$L$47,O566&lt;Pieņēmumi!$L$48), "Mazs",
IF(AND(O566&gt;=Pieņēmumi!$L$48,O566&lt;Pieņēmumi!$L$49), "Vidējs","Liels"))))</f>
        <v>Mazs</v>
      </c>
      <c r="Q566" s="9">
        <f>IF(P566="Mikro",Pieņēmumi!$L$31*N566*0.5,
IF(P566="Mazs",Pieņēmumi!$L$31*N566,
IF(P566="Vidējs",Pieņēmumi!$L$32*N566,
IF(P566="Liels",Pieņēmumi!$L$34*N566,
0))))</f>
        <v>0.7469654528478058</v>
      </c>
      <c r="R566" s="9">
        <f>IF(P566="Mikro",Pieņēmumi!$L$31*N566*0.5,0)</f>
        <v>0</v>
      </c>
      <c r="S566">
        <v>8</v>
      </c>
      <c r="T566">
        <v>1</v>
      </c>
      <c r="U566" s="2">
        <f t="shared" si="425"/>
        <v>8</v>
      </c>
      <c r="V566" s="6">
        <f>ROUNDUP(IF($A566=1,S566/Pieņēmumi!$V$39,IF($A566=2,S566/Pieņēmumi!$V$40,IF($A566=3,S566/Pieņēmumi!$V$41,S566/Pieņēmumi!$V$42))),$V$10)</f>
        <v>1</v>
      </c>
      <c r="W566" s="6">
        <f t="shared" si="398"/>
        <v>8</v>
      </c>
      <c r="X566" s="6" t="str">
        <f>IF(AND(W566&gt;=0,W566&lt;Pieņēmumi!$V$46),0,
IF(AND(W566&gt;= Pieņēmumi!$V$46,W566&lt;Pieņēmumi!$V$47), "Mikro",
IF(AND(W566&gt;=Pieņēmumi!$V$47,W566&lt;Pieņēmumi!$V$48), "Mazs",
IF(AND(W566&gt;=Pieņēmumi!$V$48,W566&lt;Pieņēmumi!$V$49), "Vidējs","Liels"))))</f>
        <v>Mazs</v>
      </c>
      <c r="Y566" s="9">
        <f>IF(X566="Mikro",Pieņēmumi!$V$31*V566*0.5,
IF(X566="Mazs",Pieņēmumi!$V$31*V566,
IF(X566="Vidējs",Pieņēmumi!$V$32*V566,
IF(X566="Liels",Pieņēmumi!$V$34*V566,
0))))</f>
        <v>0.77808901338313108</v>
      </c>
      <c r="Z566" s="9">
        <f>IF(X566="Mikro",Pieņēmumi!$V$31*V566*0.5,0)</f>
        <v>0</v>
      </c>
      <c r="AA566">
        <v>10</v>
      </c>
      <c r="AB566">
        <v>1</v>
      </c>
      <c r="AC566" s="2">
        <f t="shared" si="426"/>
        <v>10</v>
      </c>
      <c r="AD566" s="6">
        <f>ROUNDUP(IF($A566=1,AA566/Pieņēmumi!$AF$39,IF($A566=2,AA566/Pieņēmumi!$AF$40,IF($A566=3,AA566/Pieņēmumi!$AF$41,AA566/Pieņēmumi!$AF$42))),$AD$10)</f>
        <v>1</v>
      </c>
      <c r="AE566" s="6">
        <f t="shared" si="399"/>
        <v>10</v>
      </c>
      <c r="AF566" s="6" t="str">
        <f>IF(AND(AE566&gt;=0,AE566&lt;Pieņēmumi!$AF$46),0,
IF(AND(AE566&gt;= Pieņēmumi!$AF$46,AE566&lt;Pieņēmumi!$AF$47), "Mikro",
IF(AND(AE566&gt;=Pieņēmumi!$AF$47,AE566&lt;Pieņēmumi!$AF$48), "Mazs",
IF(AND(AE566&gt;=Pieņēmumi!$AF$48,AE566&lt;Pieņēmumi!$AF$49), "Vidējs","Liels"))))</f>
        <v>Mazs</v>
      </c>
      <c r="AG566" s="9">
        <f>IF(AF566="Mikro",Pieņēmumi!$AF$31*AD566*0.5,
IF(AF566="Mazs",Pieņēmumi!$AF$31*AD566,
IF(AF566="Vidējs",Pieņēmumi!$AF$32*AD566,
IF(AF566="Liels",Pieņēmumi!$AF$34*AD566,
0))))</f>
        <v>0.84033613445378152</v>
      </c>
      <c r="AH566" s="9">
        <f>IF(AF566="Mikro",Pieņēmumi!$AF$31*AD566*0.5,0)</f>
        <v>0</v>
      </c>
      <c r="AI566">
        <v>8</v>
      </c>
      <c r="AJ566">
        <v>1</v>
      </c>
      <c r="AK566" s="2">
        <f t="shared" si="423"/>
        <v>8</v>
      </c>
      <c r="AL566" s="6">
        <f>ROUNDUP(IF($A566=1,AI566/Pieņēmumi!$AR$39,IF($A566=2,AI566/Pieņēmumi!$AR$40,IF($A566=3,AI566/Pieņēmumi!$AR$41,AI566/Pieņēmumi!$AR$42))),$AL$10)</f>
        <v>1</v>
      </c>
      <c r="AM566" s="6">
        <f t="shared" si="400"/>
        <v>8</v>
      </c>
      <c r="AN566" s="6" t="str">
        <f>IF(AND(AM566&gt;=0,AM566&lt;Pieņēmumi!$AR$46),0,
IF(AND(AM566&gt;= Pieņēmumi!$AR$46,AM566&lt;Pieņēmumi!$AR$47), "Mikro",
IF(AND(AM566&gt;=Pieņēmumi!$AR$47,AM566&lt;Pieņēmumi!$AR$48), "Mazs",
IF(AND(AM566&gt;=Pieņēmumi!$AR$48,AM566&lt;Pieņēmumi!$AR$49), "Vidējs","Liels"))))</f>
        <v>Mazs</v>
      </c>
      <c r="AO566" s="9">
        <f>IF(AN566="Mikro",Pieņēmumi!$AR$31*AL566*0.5,
IF(AN566="Mazs",Pieņēmumi!$AR$31*AL566,
IF(AN566="Vidējs",Pieņēmumi!$AR$32*AL566,
IF(AN566="Liels",Pieņēmumi!$AR$34*AL566,
0))))</f>
        <v>0.90258325552443208</v>
      </c>
      <c r="AP566" s="9">
        <f>IF(AN566="Mikro",Pieņēmumi!$AR$31*AL566*0.5,0)</f>
        <v>0</v>
      </c>
      <c r="AQ566">
        <v>11</v>
      </c>
      <c r="AR566">
        <v>1</v>
      </c>
      <c r="AS566" s="2">
        <f t="shared" si="427"/>
        <v>11</v>
      </c>
      <c r="AT566" s="6">
        <f>ROUNDUP(IF($A566=1,AQ566/Pieņēmumi!$BC$39,IF($A566=2,AQ566/Pieņēmumi!$BC$40,IF($A566=3,AQ566/Pieņēmumi!$BC$41,AQ566/Pieņēmumi!$BC$42))),$AT$10)</f>
        <v>1</v>
      </c>
      <c r="AU566" s="6">
        <f t="shared" si="401"/>
        <v>11</v>
      </c>
      <c r="AV566" s="6" t="str">
        <f>IF(AND(AU566&gt;=0,AU566&lt;Pieņēmumi!$BC$46),0,
IF(AND(AU566&gt;= Pieņēmumi!$BC$46,AU566&lt;Pieņēmumi!$BC$47), "Mikro",
IF(AND(AU566&gt;=Pieņēmumi!$BC$47,AU566&lt;Pieņēmumi!$BC$48), "Mazs",
IF(AND(AU566&gt;=Pieņēmumi!$BC$48,AU566&lt;Pieņēmumi!$BC$49), "Vidējs","Liels"))))</f>
        <v>Mazs</v>
      </c>
      <c r="AW566" s="9">
        <f>IF(AV566="Mikro",Pieņēmumi!$BC$31*AT566*0.5,
IF(AV566="Mazs",Pieņēmumi!$BC$31*AT566,
IF(AV566="Vidējs",Pieņēmumi!$BC$32*AT566,
IF(AV566="Liels",Pieņēmumi!$BC$34*AT566,
0))))</f>
        <v>0.96483037659508253</v>
      </c>
      <c r="AX566" s="9">
        <f>IF(AV566="Mikro",Pieņēmumi!$BC$31*AT566*0.5,0)</f>
        <v>0</v>
      </c>
      <c r="AY566">
        <v>10</v>
      </c>
      <c r="AZ566">
        <v>1</v>
      </c>
      <c r="BA566" s="2">
        <f t="shared" si="412"/>
        <v>10</v>
      </c>
      <c r="BB566" s="6">
        <f>ROUNDUP(IF($A566=1,AY566/Pieņēmumi!$BN$39,IF($A566=2,AY566/Pieņēmumi!$BN$40,IF($A566=3,AY566/Pieņēmumi!$BN$41,AY566/Pieņēmumi!$BN$42))),$BB$10)</f>
        <v>1</v>
      </c>
      <c r="BC566" s="6">
        <f t="shared" si="402"/>
        <v>10</v>
      </c>
      <c r="BD566" s="6" t="str">
        <f>IF(AND(BC566&gt;=0,BC566&lt;Pieņēmumi!$BN$46),0,
IF(AND(BC566&gt;= Pieņēmumi!$BN$46,BC566&lt;Pieņēmumi!$BN$47), "Mikro",
IF(AND(BC566&gt;=Pieņēmumi!$BN$47,BC566&lt;Pieņēmumi!$BN$48), "Mazs",
IF(AND(BC566&gt;=Pieņēmumi!$BN$48,BC566&lt;Pieņēmumi!$BN$49), "Vidējs","Liels"))))</f>
        <v>Mazs</v>
      </c>
      <c r="BE566" s="9">
        <f>IF(BD566="Mikro",Pieņēmumi!$BN$31*BB566*0.5,
IF(BD566="Mazs",Pieņēmumi!$BN$31*BB566,
IF(BD566="Vidējs",Pieņēmumi!$BN$32*BB566,
IF(BD566="Liels",Pieņēmumi!$BN$34*BB566,
0))))</f>
        <v>1.0270774976657331</v>
      </c>
      <c r="BF566" s="9">
        <f>IF(BD566="Mikro",Pieņēmumi!$BN$31*BB566*0.5,0)</f>
        <v>0</v>
      </c>
      <c r="BG566">
        <v>8</v>
      </c>
      <c r="BH566">
        <v>1</v>
      </c>
      <c r="BI566" s="2">
        <f t="shared" si="413"/>
        <v>8</v>
      </c>
      <c r="BJ566" s="6">
        <f>ROUNDUP(IF($A566=1,BG566/Pieņēmumi!$BY$39,IF($A566=2,BG566/Pieņēmumi!$BY$40,IF($A566=3,BG566/Pieņēmumi!$BY$41,BG566/Pieņēmumi!$BY$42))),$BJ$10)</f>
        <v>1</v>
      </c>
      <c r="BK566" s="6">
        <f t="shared" si="403"/>
        <v>8</v>
      </c>
      <c r="BL566" s="6" t="str">
        <f>IF(AND(BK566&gt;=0,BK566&lt;Pieņēmumi!$BY$46),0,
IF(AND(BK566&gt;= Pieņēmumi!$BY$46,BK566&lt;Pieņēmumi!$BY$47), "Mikro",
IF(AND(BK566&gt;=Pieņēmumi!$BY$47,BK566&lt;Pieņēmumi!$BY$48), "Mazs",
IF(AND(BK566&gt;=Pieņēmumi!$BY$48,BK566&lt;Pieņēmumi!$BY$49), "Vidējs","Liels"))))</f>
        <v>Mazs</v>
      </c>
      <c r="BM566" s="9">
        <f>IF(BL566="Mikro",Pieņēmumi!$BY$31*BJ566*0.5,
IF(BL566="Mazs",Pieņēmumi!$BY$31*BJ566,
IF(BL566="Vidējs",Pieņēmumi!$BY$32*BJ566,
IF(BL566="Liels",Pieņēmumi!$BY$34*BJ566,
0))))</f>
        <v>1.0893246187363834</v>
      </c>
      <c r="BN566" s="9">
        <f>IF(BL566="Mikro",Pieņēmumi!$BY$31*BJ566*0.5,0)</f>
        <v>0</v>
      </c>
      <c r="BO566">
        <v>8</v>
      </c>
      <c r="BP566">
        <v>1</v>
      </c>
      <c r="BQ566" s="2">
        <f t="shared" si="414"/>
        <v>8</v>
      </c>
      <c r="BR566" s="6">
        <f>ROUNDUP(IF($A566=1,BO566/Pieņēmumi!$CJ$39,IF($A566=2,BO566/Pieņēmumi!$CJ$40,IF($A566=3,BO566/Pieņēmumi!$CJ$41,BO566/Pieņēmumi!$CJ$42))),$BR$10)</f>
        <v>1</v>
      </c>
      <c r="BS566" s="6">
        <f t="shared" si="404"/>
        <v>8</v>
      </c>
      <c r="BT566" s="6" t="str">
        <f>IF(AND(BS566&gt;=0,BS566&lt;Pieņēmumi!$CJ$46),0,
IF(AND(BS566&gt;= Pieņēmumi!$CJ$46,BS566&lt;Pieņēmumi!$CJ$47), "Mikro",
IF(AND(BS566&gt;=Pieņēmumi!$CJ$47,BS566&lt;Pieņēmumi!$CJ$48), "Mazs",
IF(AND(BS566&gt;=Pieņēmumi!$CJ$48,BS566&lt;Pieņēmumi!$CJ$49), "Vidējs","Liels"))))</f>
        <v>Mazs</v>
      </c>
      <c r="BU566" s="9">
        <f>IF(BT566="Mikro",Pieņēmumi!$CJ$31*BR566*0.5,
IF(BT566="Mazs",Pieņēmumi!$CJ$31*BR566,
IF(BT566="Vidējs",Pieņēmumi!$CJ$32*BR566,
IF(BT566="Liels",Pieņēmumi!$CJ$34*BR566,
0))))</f>
        <v>1.0893246187363834</v>
      </c>
      <c r="BV566" s="9">
        <f>IF(BT566="Mikro",Pieņēmumi!$CJ$31*BR566*0.5,0)</f>
        <v>0</v>
      </c>
      <c r="BW566">
        <v>0</v>
      </c>
      <c r="BX566">
        <v>0</v>
      </c>
      <c r="BY566" s="2">
        <v>0</v>
      </c>
      <c r="BZ566" s="6">
        <f>ROUNDUP(IF($A566=1,BW566/Pieņēmumi!$CU$42,IF($A566=2,BW566/Pieņēmumi!$CU$43,IF($A566=3,BW566/Pieņēmumi!$CU$44,BW566/Pieņēmumi!$CU$45))),$CH$10)</f>
        <v>0</v>
      </c>
      <c r="CA566" s="6">
        <f t="shared" si="405"/>
        <v>0</v>
      </c>
      <c r="CB566" s="6">
        <f>IF(AND(CA566&gt;=0,CA566&lt;Pieņēmumi!$CU$49),0,
IF(AND(CA566&gt;=Pieņēmumi!$CU$49,CA566&lt;Pieņēmumi!$CU$50),"Mazs",
IF(AND(CA566&gt;=Pieņēmumi!$CU$50,CA566&lt;Pieņēmumi!$CU$51),"Vidējs","Liels")))</f>
        <v>0</v>
      </c>
      <c r="CC566" s="9">
        <f>IF(CB566="Mazs",Pieņēmumi!$CU$34*BZ566,IF(CB566="Vidējs",Pieņēmumi!$CU$35*BZ566,IF(CB566="Liels",Pieņēmumi!$CU$37*BZ566,0)))</f>
        <v>0</v>
      </c>
      <c r="CD566" s="9">
        <f>IF(CB566="Mazs",(Pieņēmumi!$CU$35-Pieņēmumi!$CU$34)*BZ566,0)</f>
        <v>0</v>
      </c>
      <c r="CE566">
        <v>0</v>
      </c>
      <c r="CF566">
        <v>0</v>
      </c>
      <c r="CG566" s="2">
        <v>0</v>
      </c>
      <c r="CH566" s="6">
        <f>ROUNDUP(IF($A566=1,CE566/Pieņēmumi!$DE$42,IF($A566=2,CE566/Pieņēmumi!$DE$43,IF($A566=3,CE566/Pieņēmumi!$DE$44,CE566/Pieņēmumi!$DE$45))),$CH$10)</f>
        <v>0</v>
      </c>
      <c r="CI566" s="6">
        <f t="shared" si="406"/>
        <v>0</v>
      </c>
      <c r="CJ566" s="6">
        <f>IF(AND(CI566&gt;=0,CI566&lt;Pieņēmumi!$DE$49),0,
IF(AND(CI566&gt;=Pieņēmumi!$DE$49,CI566&lt;Pieņēmumi!$DE$50),"Mazs",
IF(AND(CI566&gt;=Pieņēmumi!$DE$50,CI566&lt;Pieņēmumi!$DE$51),"Vidējs","Liels")))</f>
        <v>0</v>
      </c>
      <c r="CK566" s="9">
        <f>IF(CJ566="Mazs",Pieņēmumi!$DE$34*CH566,IF(CJ566="Vidējs",Pieņēmumi!$DE$35*CH566,IF(CJ566="Liels",Pieņēmumi!$DE$37*CH566,0)))</f>
        <v>0</v>
      </c>
      <c r="CL566" s="9">
        <f>IF(CJ566="Mazs",(Pieņēmumi!$DE$35-Pieņēmumi!$DE$34)*CH566,0)</f>
        <v>0</v>
      </c>
      <c r="CM566">
        <v>0</v>
      </c>
      <c r="CN566">
        <v>0</v>
      </c>
      <c r="CO566" s="2">
        <v>0</v>
      </c>
      <c r="CP566" s="6">
        <f>ROUNDUP(IF($A566=1,CM566/Pieņēmumi!$DO$42,IF($A566=2,CM566/Pieņēmumi!$DO$43,IF($A566=3,CM566/Pieņēmumi!$DO$44,CM566/Pieņēmumi!$DO$45))),$CP$10)</f>
        <v>0</v>
      </c>
      <c r="CQ566" s="6">
        <f t="shared" si="407"/>
        <v>0</v>
      </c>
      <c r="CR566" s="6">
        <f>IF(AND(CQ566&gt;=0,CQ566&lt;Pieņēmumi!$DO$49),0,
IF(AND(CQ566&gt;=Pieņēmumi!$DO$49,CQ566&lt;Pieņēmumi!$DO$50),"Mazs",
IF(AND(CQ566&gt;=Pieņēmumi!$DO$50,CQ566&lt;Pieņēmumi!$DO$51),"Vidējs","Liels")))</f>
        <v>0</v>
      </c>
      <c r="CS566" s="9">
        <f>IF(CR566="Mazs",Pieņēmumi!$DO$34*CP566,IF(CR566="Vidējs",Pieņēmumi!$DO$35*CP566,IF(CR566="Liels",Pieņēmumi!$DO$37*CP566,0)))</f>
        <v>0</v>
      </c>
      <c r="CT566" s="9">
        <f>IF(CR566="Mazs",(Pieņēmumi!$DO$35-Pieņēmumi!$DO$34)*CP566,0)</f>
        <v>0</v>
      </c>
      <c r="CU566" s="6">
        <f t="shared" si="408"/>
        <v>85</v>
      </c>
      <c r="CV566" s="6">
        <f t="shared" si="409"/>
        <v>9</v>
      </c>
      <c r="CW566" s="2">
        <f t="shared" si="410"/>
        <v>9.4444444444444446</v>
      </c>
      <c r="CX566" t="str">
        <f t="shared" si="411"/>
        <v>Mazā</v>
      </c>
    </row>
    <row r="567" spans="1:102" x14ac:dyDescent="0.25">
      <c r="A567" s="5">
        <v>3</v>
      </c>
      <c r="B567" s="23">
        <v>2.2616937072719279E-2</v>
      </c>
      <c r="C567">
        <v>6</v>
      </c>
      <c r="D567">
        <v>1</v>
      </c>
      <c r="E567" s="2">
        <f t="shared" si="424"/>
        <v>6</v>
      </c>
      <c r="F567" s="6">
        <f>ROUNDUP(IF($A567=1,C567/Pieņēmumi!$B$39,IF($A567=2,C567/Pieņēmumi!$B$40,IF($A567=3,C567/Pieņēmumi!$B$41,C567/Pieņēmumi!$B$42))),$F$10)</f>
        <v>1</v>
      </c>
      <c r="G567" s="6">
        <f t="shared" si="396"/>
        <v>6</v>
      </c>
      <c r="H567" s="6" t="str">
        <f>IF(AND(G567&gt;=0,G567&lt;Pieņēmumi!$B$46),0,
IF(AND(G567&gt;= Pieņēmumi!$B$46,G567&lt;Pieņēmumi!$B$47), "Mikro",
IF(AND(G567&gt;=Pieņēmumi!$B$47,G567&lt;Pieņēmumi!$B$48), "Mazs",
IF(AND(G567&gt;=Pieņēmumi!$B$48,G567&lt;Pieņēmumi!$B$49), "Vidējs","Liels"))))</f>
        <v>Mikro</v>
      </c>
      <c r="I567" s="9">
        <f>IF(H567="Mikro",Pieņēmumi!$B$31*F567*0.5,
IF(H567="Mazs",Pieņēmumi!$B$31*F567,
IF(H567="Vidējs",Pieņēmumi!$B$32*F567,
IF(H567="Liels",Pieņēmumi!$B$34*F567,
0))))</f>
        <v>0.35792094615624032</v>
      </c>
      <c r="J567" s="9">
        <f>IF(H567="Mikro",Pieņēmumi!$B$31*F567*0.5,0)</f>
        <v>0.35792094615624032</v>
      </c>
      <c r="K567">
        <v>7</v>
      </c>
      <c r="L567">
        <v>1</v>
      </c>
      <c r="M567" s="2">
        <f t="shared" si="422"/>
        <v>7</v>
      </c>
      <c r="N567" s="6">
        <f>ROUNDUP(IF($A567=1,K567/Pieņēmumi!$L$39,IF($A567=2,K567/Pieņēmumi!$L$40,IF($A567=3,K567/Pieņēmumi!$L$41,K567/Pieņēmumi!$L$42))),$N$10)</f>
        <v>1</v>
      </c>
      <c r="O567" s="6">
        <f t="shared" si="397"/>
        <v>7</v>
      </c>
      <c r="P567" s="6" t="str">
        <f>IF(AND(O567&gt;=0,O567&lt;Pieņēmumi!$L$46),0,
IF(AND(O567&gt;= Pieņēmumi!$L$46,O567&lt;Pieņēmumi!$L$47), "Mikro",
IF(AND(O567&gt;=Pieņēmumi!$L$47,O567&lt;Pieņēmumi!$L$48), "Mazs",
IF(AND(O567&gt;=Pieņēmumi!$L$48,O567&lt;Pieņēmumi!$L$49), "Vidējs","Liels"))))</f>
        <v>Mikro</v>
      </c>
      <c r="Q567" s="9">
        <f>IF(P567="Mikro",Pieņēmumi!$L$31*N567*0.5,
IF(P567="Mazs",Pieņēmumi!$L$31*N567,
IF(P567="Vidējs",Pieņēmumi!$L$32*N567,
IF(P567="Liels",Pieņēmumi!$L$34*N567,
0))))</f>
        <v>0.3734827264239029</v>
      </c>
      <c r="R567" s="9">
        <f>IF(P567="Mikro",Pieņēmumi!$L$31*N567*0.5,0)</f>
        <v>0.3734827264239029</v>
      </c>
      <c r="S567">
        <v>11</v>
      </c>
      <c r="T567">
        <v>1</v>
      </c>
      <c r="U567" s="2">
        <f t="shared" si="425"/>
        <v>11</v>
      </c>
      <c r="V567" s="6">
        <f>ROUNDUP(IF($A567=1,S567/Pieņēmumi!$V$39,IF($A567=2,S567/Pieņēmumi!$V$40,IF($A567=3,S567/Pieņēmumi!$V$41,S567/Pieņēmumi!$V$42))),$V$10)</f>
        <v>1</v>
      </c>
      <c r="W567" s="6">
        <f t="shared" si="398"/>
        <v>11</v>
      </c>
      <c r="X567" s="6" t="str">
        <f>IF(AND(W567&gt;=0,W567&lt;Pieņēmumi!$V$46),0,
IF(AND(W567&gt;= Pieņēmumi!$V$46,W567&lt;Pieņēmumi!$V$47), "Mikro",
IF(AND(W567&gt;=Pieņēmumi!$V$47,W567&lt;Pieņēmumi!$V$48), "Mazs",
IF(AND(W567&gt;=Pieņēmumi!$V$48,W567&lt;Pieņēmumi!$V$49), "Vidējs","Liels"))))</f>
        <v>Mazs</v>
      </c>
      <c r="Y567" s="9">
        <f>IF(X567="Mikro",Pieņēmumi!$V$31*V567*0.5,
IF(X567="Mazs",Pieņēmumi!$V$31*V567,
IF(X567="Vidējs",Pieņēmumi!$V$32*V567,
IF(X567="Liels",Pieņēmumi!$V$34*V567,
0))))</f>
        <v>0.77808901338313108</v>
      </c>
      <c r="Z567" s="9">
        <f>IF(X567="Mikro",Pieņēmumi!$V$31*V567*0.5,0)</f>
        <v>0</v>
      </c>
      <c r="AA567">
        <v>4</v>
      </c>
      <c r="AB567">
        <v>1</v>
      </c>
      <c r="AC567" s="2">
        <f t="shared" si="426"/>
        <v>4</v>
      </c>
      <c r="AD567" s="6">
        <f>ROUNDUP(IF($A567=1,AA567/Pieņēmumi!$AF$39,IF($A567=2,AA567/Pieņēmumi!$AF$40,IF($A567=3,AA567/Pieņēmumi!$AF$41,AA567/Pieņēmumi!$AF$42))),$AD$10)</f>
        <v>1</v>
      </c>
      <c r="AE567" s="6">
        <f t="shared" si="399"/>
        <v>4</v>
      </c>
      <c r="AF567" s="6" t="str">
        <f>IF(AND(AE567&gt;=0,AE567&lt;Pieņēmumi!$AF$46),0,
IF(AND(AE567&gt;= Pieņēmumi!$AF$46,AE567&lt;Pieņēmumi!$AF$47), "Mikro",
IF(AND(AE567&gt;=Pieņēmumi!$AF$47,AE567&lt;Pieņēmumi!$AF$48), "Mazs",
IF(AND(AE567&gt;=Pieņēmumi!$AF$48,AE567&lt;Pieņēmumi!$AF$49), "Vidējs","Liels"))))</f>
        <v>Mikro</v>
      </c>
      <c r="AG567" s="9">
        <f>IF(AF567="Mikro",Pieņēmumi!$AF$31*AD567*0.5,
IF(AF567="Mazs",Pieņēmumi!$AF$31*AD567,
IF(AF567="Vidējs",Pieņēmumi!$AF$32*AD567,
IF(AF567="Liels",Pieņēmumi!$AF$34*AD567,
0))))</f>
        <v>0.42016806722689076</v>
      </c>
      <c r="AH567" s="9">
        <f>IF(AF567="Mikro",Pieņēmumi!$AF$31*AD567*0.5,0)</f>
        <v>0.42016806722689076</v>
      </c>
      <c r="AI567">
        <v>9</v>
      </c>
      <c r="AJ567">
        <v>1</v>
      </c>
      <c r="AK567" s="2">
        <f t="shared" si="423"/>
        <v>9</v>
      </c>
      <c r="AL567" s="6">
        <f>ROUNDUP(IF($A567=1,AI567/Pieņēmumi!$AR$39,IF($A567=2,AI567/Pieņēmumi!$AR$40,IF($A567=3,AI567/Pieņēmumi!$AR$41,AI567/Pieņēmumi!$AR$42))),$AL$10)</f>
        <v>1</v>
      </c>
      <c r="AM567" s="6">
        <f t="shared" si="400"/>
        <v>9</v>
      </c>
      <c r="AN567" s="6" t="str">
        <f>IF(AND(AM567&gt;=0,AM567&lt;Pieņēmumi!$AR$46),0,
IF(AND(AM567&gt;= Pieņēmumi!$AR$46,AM567&lt;Pieņēmumi!$AR$47), "Mikro",
IF(AND(AM567&gt;=Pieņēmumi!$AR$47,AM567&lt;Pieņēmumi!$AR$48), "Mazs",
IF(AND(AM567&gt;=Pieņēmumi!$AR$48,AM567&lt;Pieņēmumi!$AR$49), "Vidējs","Liels"))))</f>
        <v>Mazs</v>
      </c>
      <c r="AO567" s="9">
        <f>IF(AN567="Mikro",Pieņēmumi!$AR$31*AL567*0.5,
IF(AN567="Mazs",Pieņēmumi!$AR$31*AL567,
IF(AN567="Vidējs",Pieņēmumi!$AR$32*AL567,
IF(AN567="Liels",Pieņēmumi!$AR$34*AL567,
0))))</f>
        <v>0.90258325552443208</v>
      </c>
      <c r="AP567" s="9">
        <f>IF(AN567="Mikro",Pieņēmumi!$AR$31*AL567*0.5,0)</f>
        <v>0</v>
      </c>
      <c r="AQ567">
        <v>8</v>
      </c>
      <c r="AR567">
        <v>1</v>
      </c>
      <c r="AS567" s="2">
        <f t="shared" si="427"/>
        <v>8</v>
      </c>
      <c r="AT567" s="6">
        <f>ROUNDUP(IF($A567=1,AQ567/Pieņēmumi!$BC$39,IF($A567=2,AQ567/Pieņēmumi!$BC$40,IF($A567=3,AQ567/Pieņēmumi!$BC$41,AQ567/Pieņēmumi!$BC$42))),$AT$10)</f>
        <v>1</v>
      </c>
      <c r="AU567" s="6">
        <f t="shared" si="401"/>
        <v>8</v>
      </c>
      <c r="AV567" s="6" t="str">
        <f>IF(AND(AU567&gt;=0,AU567&lt;Pieņēmumi!$BC$46),0,
IF(AND(AU567&gt;= Pieņēmumi!$BC$46,AU567&lt;Pieņēmumi!$BC$47), "Mikro",
IF(AND(AU567&gt;=Pieņēmumi!$BC$47,AU567&lt;Pieņēmumi!$BC$48), "Mazs",
IF(AND(AU567&gt;=Pieņēmumi!$BC$48,AU567&lt;Pieņēmumi!$BC$49), "Vidējs","Liels"))))</f>
        <v>Mazs</v>
      </c>
      <c r="AW567" s="9">
        <f>IF(AV567="Mikro",Pieņēmumi!$BC$31*AT567*0.5,
IF(AV567="Mazs",Pieņēmumi!$BC$31*AT567,
IF(AV567="Vidējs",Pieņēmumi!$BC$32*AT567,
IF(AV567="Liels",Pieņēmumi!$BC$34*AT567,
0))))</f>
        <v>0.96483037659508253</v>
      </c>
      <c r="AX567" s="9">
        <f>IF(AV567="Mikro",Pieņēmumi!$BC$31*AT567*0.5,0)</f>
        <v>0</v>
      </c>
      <c r="AY567">
        <v>6</v>
      </c>
      <c r="AZ567">
        <v>1</v>
      </c>
      <c r="BA567" s="2">
        <f t="shared" si="412"/>
        <v>6</v>
      </c>
      <c r="BB567" s="6">
        <f>ROUNDUP(IF($A567=1,AY567/Pieņēmumi!$BN$39,IF($A567=2,AY567/Pieņēmumi!$BN$40,IF($A567=3,AY567/Pieņēmumi!$BN$41,AY567/Pieņēmumi!$BN$42))),$BB$10)</f>
        <v>1</v>
      </c>
      <c r="BC567" s="6">
        <f t="shared" si="402"/>
        <v>6</v>
      </c>
      <c r="BD567" s="6" t="str">
        <f>IF(AND(BC567&gt;=0,BC567&lt;Pieņēmumi!$BN$46),0,
IF(AND(BC567&gt;= Pieņēmumi!$BN$46,BC567&lt;Pieņēmumi!$BN$47), "Mikro",
IF(AND(BC567&gt;=Pieņēmumi!$BN$47,BC567&lt;Pieņēmumi!$BN$48), "Mazs",
IF(AND(BC567&gt;=Pieņēmumi!$BN$48,BC567&lt;Pieņēmumi!$BN$49), "Vidējs","Liels"))))</f>
        <v>Mikro</v>
      </c>
      <c r="BE567" s="9">
        <f>IF(BD567="Mikro",Pieņēmumi!$BN$31*BB567*0.5,
IF(BD567="Mazs",Pieņēmumi!$BN$31*BB567,
IF(BD567="Vidējs",Pieņēmumi!$BN$32*BB567,
IF(BD567="Liels",Pieņēmumi!$BN$34*BB567,
0))))</f>
        <v>0.51353874883286654</v>
      </c>
      <c r="BF567" s="9">
        <f>IF(BD567="Mikro",Pieņēmumi!$BN$31*BB567*0.5,0)</f>
        <v>0.51353874883286654</v>
      </c>
      <c r="BG567">
        <v>8</v>
      </c>
      <c r="BH567">
        <v>1</v>
      </c>
      <c r="BI567" s="2">
        <f t="shared" si="413"/>
        <v>8</v>
      </c>
      <c r="BJ567" s="6">
        <f>ROUNDUP(IF($A567=1,BG567/Pieņēmumi!$BY$39,IF($A567=2,BG567/Pieņēmumi!$BY$40,IF($A567=3,BG567/Pieņēmumi!$BY$41,BG567/Pieņēmumi!$BY$42))),$BJ$10)</f>
        <v>1</v>
      </c>
      <c r="BK567" s="6">
        <f t="shared" si="403"/>
        <v>8</v>
      </c>
      <c r="BL567" s="6" t="str">
        <f>IF(AND(BK567&gt;=0,BK567&lt;Pieņēmumi!$BY$46),0,
IF(AND(BK567&gt;= Pieņēmumi!$BY$46,BK567&lt;Pieņēmumi!$BY$47), "Mikro",
IF(AND(BK567&gt;=Pieņēmumi!$BY$47,BK567&lt;Pieņēmumi!$BY$48), "Mazs",
IF(AND(BK567&gt;=Pieņēmumi!$BY$48,BK567&lt;Pieņēmumi!$BY$49), "Vidējs","Liels"))))</f>
        <v>Mazs</v>
      </c>
      <c r="BM567" s="9">
        <f>IF(BL567="Mikro",Pieņēmumi!$BY$31*BJ567*0.5,
IF(BL567="Mazs",Pieņēmumi!$BY$31*BJ567,
IF(BL567="Vidējs",Pieņēmumi!$BY$32*BJ567,
IF(BL567="Liels",Pieņēmumi!$BY$34*BJ567,
0))))</f>
        <v>1.0893246187363834</v>
      </c>
      <c r="BN567" s="9">
        <f>IF(BL567="Mikro",Pieņēmumi!$BY$31*BJ567*0.5,0)</f>
        <v>0</v>
      </c>
      <c r="BO567">
        <v>11</v>
      </c>
      <c r="BP567">
        <v>1</v>
      </c>
      <c r="BQ567" s="2">
        <f t="shared" si="414"/>
        <v>11</v>
      </c>
      <c r="BR567" s="6">
        <f>ROUNDUP(IF($A567=1,BO567/Pieņēmumi!$CJ$39,IF($A567=2,BO567/Pieņēmumi!$CJ$40,IF($A567=3,BO567/Pieņēmumi!$CJ$41,BO567/Pieņēmumi!$CJ$42))),$BR$10)</f>
        <v>1</v>
      </c>
      <c r="BS567" s="6">
        <f t="shared" si="404"/>
        <v>11</v>
      </c>
      <c r="BT567" s="6" t="str">
        <f>IF(AND(BS567&gt;=0,BS567&lt;Pieņēmumi!$CJ$46),0,
IF(AND(BS567&gt;= Pieņēmumi!$CJ$46,BS567&lt;Pieņēmumi!$CJ$47), "Mikro",
IF(AND(BS567&gt;=Pieņēmumi!$CJ$47,BS567&lt;Pieņēmumi!$CJ$48), "Mazs",
IF(AND(BS567&gt;=Pieņēmumi!$CJ$48,BS567&lt;Pieņēmumi!$CJ$49), "Vidējs","Liels"))))</f>
        <v>Mazs</v>
      </c>
      <c r="BU567" s="9">
        <f>IF(BT567="Mikro",Pieņēmumi!$CJ$31*BR567*0.5,
IF(BT567="Mazs",Pieņēmumi!$CJ$31*BR567,
IF(BT567="Vidējs",Pieņēmumi!$CJ$32*BR567,
IF(BT567="Liels",Pieņēmumi!$CJ$34*BR567,
0))))</f>
        <v>1.0893246187363834</v>
      </c>
      <c r="BV567" s="9">
        <f>IF(BT567="Mikro",Pieņēmumi!$CJ$31*BR567*0.5,0)</f>
        <v>0</v>
      </c>
      <c r="BW567">
        <v>0</v>
      </c>
      <c r="BX567">
        <v>0</v>
      </c>
      <c r="BY567" s="2">
        <v>0</v>
      </c>
      <c r="BZ567" s="6">
        <f>ROUNDUP(IF($A567=1,BW567/Pieņēmumi!$CU$42,IF($A567=2,BW567/Pieņēmumi!$CU$43,IF($A567=3,BW567/Pieņēmumi!$CU$44,BW567/Pieņēmumi!$CU$45))),$CH$10)</f>
        <v>0</v>
      </c>
      <c r="CA567" s="6">
        <f t="shared" si="405"/>
        <v>0</v>
      </c>
      <c r="CB567" s="6">
        <f>IF(AND(CA567&gt;=0,CA567&lt;Pieņēmumi!$CU$49),0,
IF(AND(CA567&gt;=Pieņēmumi!$CU$49,CA567&lt;Pieņēmumi!$CU$50),"Mazs",
IF(AND(CA567&gt;=Pieņēmumi!$CU$50,CA567&lt;Pieņēmumi!$CU$51),"Vidējs","Liels")))</f>
        <v>0</v>
      </c>
      <c r="CC567" s="9">
        <f>IF(CB567="Mazs",Pieņēmumi!$CU$34*BZ567,IF(CB567="Vidējs",Pieņēmumi!$CU$35*BZ567,IF(CB567="Liels",Pieņēmumi!$CU$37*BZ567,0)))</f>
        <v>0</v>
      </c>
      <c r="CD567" s="9">
        <f>IF(CB567="Mazs",(Pieņēmumi!$CU$35-Pieņēmumi!$CU$34)*BZ567,0)</f>
        <v>0</v>
      </c>
      <c r="CE567">
        <v>0</v>
      </c>
      <c r="CF567">
        <v>0</v>
      </c>
      <c r="CG567" s="2">
        <v>0</v>
      </c>
      <c r="CH567" s="6">
        <f>ROUNDUP(IF($A567=1,CE567/Pieņēmumi!$DE$42,IF($A567=2,CE567/Pieņēmumi!$DE$43,IF($A567=3,CE567/Pieņēmumi!$DE$44,CE567/Pieņēmumi!$DE$45))),$CH$10)</f>
        <v>0</v>
      </c>
      <c r="CI567" s="6">
        <f t="shared" si="406"/>
        <v>0</v>
      </c>
      <c r="CJ567" s="6">
        <f>IF(AND(CI567&gt;=0,CI567&lt;Pieņēmumi!$DE$49),0,
IF(AND(CI567&gt;=Pieņēmumi!$DE$49,CI567&lt;Pieņēmumi!$DE$50),"Mazs",
IF(AND(CI567&gt;=Pieņēmumi!$DE$50,CI567&lt;Pieņēmumi!$DE$51),"Vidējs","Liels")))</f>
        <v>0</v>
      </c>
      <c r="CK567" s="9">
        <f>IF(CJ567="Mazs",Pieņēmumi!$DE$34*CH567,IF(CJ567="Vidējs",Pieņēmumi!$DE$35*CH567,IF(CJ567="Liels",Pieņēmumi!$DE$37*CH567,0)))</f>
        <v>0</v>
      </c>
      <c r="CL567" s="9">
        <f>IF(CJ567="Mazs",(Pieņēmumi!$DE$35-Pieņēmumi!$DE$34)*CH567,0)</f>
        <v>0</v>
      </c>
      <c r="CM567">
        <v>18</v>
      </c>
      <c r="CN567">
        <v>2</v>
      </c>
      <c r="CO567" s="2">
        <f>CM567/CN567</f>
        <v>9</v>
      </c>
      <c r="CP567" s="6">
        <f>ROUNDUP(IF($A567=1,CM567/Pieņēmumi!$DO$42,IF($A567=2,CM567/Pieņēmumi!$DO$43,IF($A567=3,CM567/Pieņēmumi!$DO$44,CM567/Pieņēmumi!$DO$45))),$CP$10)</f>
        <v>1</v>
      </c>
      <c r="CQ567" s="6">
        <f t="shared" si="407"/>
        <v>18</v>
      </c>
      <c r="CR567" s="6" t="str">
        <f>IF(AND(CQ567&gt;=0,CQ567&lt;Pieņēmumi!$DO$49),0,
IF(AND(CQ567&gt;=Pieņēmumi!$DO$49,CQ567&lt;Pieņēmumi!$DO$50),"Mazs",
IF(AND(CQ567&gt;=Pieņēmumi!$DO$50,CQ567&lt;Pieņēmumi!$DO$51),"Vidējs","Liels")))</f>
        <v>Vidējs</v>
      </c>
      <c r="CS567" s="9">
        <f>IF(CR567="Mazs",Pieņēmumi!$DO$34*CP567,IF(CR567="Vidējs",Pieņēmumi!$DO$35*CP567,IF(CR567="Liels",Pieņēmumi!$DO$37*CP567,0)))</f>
        <v>1.3888888888888891</v>
      </c>
      <c r="CT567" s="9">
        <f>IF(CR567="Mazs",(Pieņēmumi!$DO$35-Pieņēmumi!$DO$34)*CP567,0)</f>
        <v>0</v>
      </c>
      <c r="CU567" s="6">
        <f t="shared" si="408"/>
        <v>88</v>
      </c>
      <c r="CV567" s="6">
        <f t="shared" si="409"/>
        <v>11</v>
      </c>
      <c r="CW567" s="2">
        <f t="shared" si="410"/>
        <v>8</v>
      </c>
      <c r="CX567" t="str">
        <f t="shared" si="411"/>
        <v>Mazā</v>
      </c>
    </row>
    <row r="568" spans="1:102" x14ac:dyDescent="0.25">
      <c r="A568" s="5">
        <v>3</v>
      </c>
      <c r="B568" s="23">
        <v>2.2150214595497264E-2</v>
      </c>
      <c r="C568">
        <v>3</v>
      </c>
      <c r="D568">
        <v>1</v>
      </c>
      <c r="E568" s="2">
        <f t="shared" si="424"/>
        <v>3</v>
      </c>
      <c r="F568" s="6">
        <f>ROUNDUP(IF($A568=1,C568/Pieņēmumi!$B$39,IF($A568=2,C568/Pieņēmumi!$B$40,IF($A568=3,C568/Pieņēmumi!$B$41,C568/Pieņēmumi!$B$42))),$F$10)</f>
        <v>1</v>
      </c>
      <c r="G568" s="6">
        <f t="shared" si="396"/>
        <v>3</v>
      </c>
      <c r="H568" s="6" t="str">
        <f>IF(AND(G568&gt;=0,G568&lt;Pieņēmumi!$B$46),0,
IF(AND(G568&gt;= Pieņēmumi!$B$46,G568&lt;Pieņēmumi!$B$47), "Mikro",
IF(AND(G568&gt;=Pieņēmumi!$B$47,G568&lt;Pieņēmumi!$B$48), "Mazs",
IF(AND(G568&gt;=Pieņēmumi!$B$48,G568&lt;Pieņēmumi!$B$49), "Vidējs","Liels"))))</f>
        <v>Mikro</v>
      </c>
      <c r="I568" s="9">
        <f>IF(H568="Mikro",Pieņēmumi!$B$31*F568*0.5,
IF(H568="Mazs",Pieņēmumi!$B$31*F568,
IF(H568="Vidējs",Pieņēmumi!$B$32*F568,
IF(H568="Liels",Pieņēmumi!$B$34*F568,
0))))</f>
        <v>0.35792094615624032</v>
      </c>
      <c r="J568" s="9">
        <f>IF(H568="Mikro",Pieņēmumi!$B$31*F568*0.5,0)</f>
        <v>0.35792094615624032</v>
      </c>
      <c r="K568">
        <v>2</v>
      </c>
      <c r="L568">
        <v>1</v>
      </c>
      <c r="M568" s="2">
        <f t="shared" si="422"/>
        <v>2</v>
      </c>
      <c r="N568" s="6">
        <f>ROUNDUP(IF($A568=1,K568/Pieņēmumi!$L$39,IF($A568=2,K568/Pieņēmumi!$L$40,IF($A568=3,K568/Pieņēmumi!$L$41,K568/Pieņēmumi!$L$42))),$N$10)</f>
        <v>1</v>
      </c>
      <c r="O568" s="6">
        <f t="shared" si="397"/>
        <v>2</v>
      </c>
      <c r="P568" s="6" t="str">
        <f>IF(AND(O568&gt;=0,O568&lt;Pieņēmumi!$L$46),0,
IF(AND(O568&gt;= Pieņēmumi!$L$46,O568&lt;Pieņēmumi!$L$47), "Mikro",
IF(AND(O568&gt;=Pieņēmumi!$L$47,O568&lt;Pieņēmumi!$L$48), "Mazs",
IF(AND(O568&gt;=Pieņēmumi!$L$48,O568&lt;Pieņēmumi!$L$49), "Vidējs","Liels"))))</f>
        <v>Mikro</v>
      </c>
      <c r="Q568" s="9">
        <f>IF(P568="Mikro",Pieņēmumi!$L$31*N568*0.5,
IF(P568="Mazs",Pieņēmumi!$L$31*N568,
IF(P568="Vidējs",Pieņēmumi!$L$32*N568,
IF(P568="Liels",Pieņēmumi!$L$34*N568,
0))))</f>
        <v>0.3734827264239029</v>
      </c>
      <c r="R568" s="9">
        <f>IF(P568="Mikro",Pieņēmumi!$L$31*N568*0.5,0)</f>
        <v>0.3734827264239029</v>
      </c>
      <c r="S568">
        <v>7</v>
      </c>
      <c r="T568">
        <v>1</v>
      </c>
      <c r="U568" s="2">
        <f t="shared" si="425"/>
        <v>7</v>
      </c>
      <c r="V568" s="6">
        <f>ROUNDUP(IF($A568=1,S568/Pieņēmumi!$V$39,IF($A568=2,S568/Pieņēmumi!$V$40,IF($A568=3,S568/Pieņēmumi!$V$41,S568/Pieņēmumi!$V$42))),$V$10)</f>
        <v>1</v>
      </c>
      <c r="W568" s="6">
        <f t="shared" si="398"/>
        <v>7</v>
      </c>
      <c r="X568" s="6" t="str">
        <f>IF(AND(W568&gt;=0,W568&lt;Pieņēmumi!$V$46),0,
IF(AND(W568&gt;= Pieņēmumi!$V$46,W568&lt;Pieņēmumi!$V$47), "Mikro",
IF(AND(W568&gt;=Pieņēmumi!$V$47,W568&lt;Pieņēmumi!$V$48), "Mazs",
IF(AND(W568&gt;=Pieņēmumi!$V$48,W568&lt;Pieņēmumi!$V$49), "Vidējs","Liels"))))</f>
        <v>Mikro</v>
      </c>
      <c r="Y568" s="9">
        <f>IF(X568="Mikro",Pieņēmumi!$V$31*V568*0.5,
IF(X568="Mazs",Pieņēmumi!$V$31*V568,
IF(X568="Vidējs",Pieņēmumi!$V$32*V568,
IF(X568="Liels",Pieņēmumi!$V$34*V568,
0))))</f>
        <v>0.38904450669156554</v>
      </c>
      <c r="Z568" s="9">
        <f>IF(X568="Mikro",Pieņēmumi!$V$31*V568*0.5,0)</f>
        <v>0.38904450669156554</v>
      </c>
      <c r="AA568">
        <v>4</v>
      </c>
      <c r="AB568">
        <v>1</v>
      </c>
      <c r="AC568" s="2">
        <f t="shared" si="426"/>
        <v>4</v>
      </c>
      <c r="AD568" s="6">
        <f>ROUNDUP(IF($A568=1,AA568/Pieņēmumi!$AF$39,IF($A568=2,AA568/Pieņēmumi!$AF$40,IF($A568=3,AA568/Pieņēmumi!$AF$41,AA568/Pieņēmumi!$AF$42))),$AD$10)</f>
        <v>1</v>
      </c>
      <c r="AE568" s="6">
        <f t="shared" si="399"/>
        <v>4</v>
      </c>
      <c r="AF568" s="6" t="str">
        <f>IF(AND(AE568&gt;=0,AE568&lt;Pieņēmumi!$AF$46),0,
IF(AND(AE568&gt;= Pieņēmumi!$AF$46,AE568&lt;Pieņēmumi!$AF$47), "Mikro",
IF(AND(AE568&gt;=Pieņēmumi!$AF$47,AE568&lt;Pieņēmumi!$AF$48), "Mazs",
IF(AND(AE568&gt;=Pieņēmumi!$AF$48,AE568&lt;Pieņēmumi!$AF$49), "Vidējs","Liels"))))</f>
        <v>Mikro</v>
      </c>
      <c r="AG568" s="9">
        <f>IF(AF568="Mikro",Pieņēmumi!$AF$31*AD568*0.5,
IF(AF568="Mazs",Pieņēmumi!$AF$31*AD568,
IF(AF568="Vidējs",Pieņēmumi!$AF$32*AD568,
IF(AF568="Liels",Pieņēmumi!$AF$34*AD568,
0))))</f>
        <v>0.42016806722689076</v>
      </c>
      <c r="AH568" s="9">
        <f>IF(AF568="Mikro",Pieņēmumi!$AF$31*AD568*0.5,0)</f>
        <v>0.42016806722689076</v>
      </c>
      <c r="AI568">
        <v>8</v>
      </c>
      <c r="AJ568">
        <v>1</v>
      </c>
      <c r="AK568" s="2">
        <f t="shared" si="423"/>
        <v>8</v>
      </c>
      <c r="AL568" s="6">
        <f>ROUNDUP(IF($A568=1,AI568/Pieņēmumi!$AR$39,IF($A568=2,AI568/Pieņēmumi!$AR$40,IF($A568=3,AI568/Pieņēmumi!$AR$41,AI568/Pieņēmumi!$AR$42))),$AL$10)</f>
        <v>1</v>
      </c>
      <c r="AM568" s="6">
        <f t="shared" si="400"/>
        <v>8</v>
      </c>
      <c r="AN568" s="6" t="str">
        <f>IF(AND(AM568&gt;=0,AM568&lt;Pieņēmumi!$AR$46),0,
IF(AND(AM568&gt;= Pieņēmumi!$AR$46,AM568&lt;Pieņēmumi!$AR$47), "Mikro",
IF(AND(AM568&gt;=Pieņēmumi!$AR$47,AM568&lt;Pieņēmumi!$AR$48), "Mazs",
IF(AND(AM568&gt;=Pieņēmumi!$AR$48,AM568&lt;Pieņēmumi!$AR$49), "Vidējs","Liels"))))</f>
        <v>Mazs</v>
      </c>
      <c r="AO568" s="9">
        <f>IF(AN568="Mikro",Pieņēmumi!$AR$31*AL568*0.5,
IF(AN568="Mazs",Pieņēmumi!$AR$31*AL568,
IF(AN568="Vidējs",Pieņēmumi!$AR$32*AL568,
IF(AN568="Liels",Pieņēmumi!$AR$34*AL568,
0))))</f>
        <v>0.90258325552443208</v>
      </c>
      <c r="AP568" s="9">
        <f>IF(AN568="Mikro",Pieņēmumi!$AR$31*AL568*0.5,0)</f>
        <v>0</v>
      </c>
      <c r="AQ568">
        <v>12</v>
      </c>
      <c r="AR568">
        <v>1</v>
      </c>
      <c r="AS568" s="2">
        <f t="shared" si="427"/>
        <v>12</v>
      </c>
      <c r="AT568" s="6">
        <f>ROUNDUP(IF($A568=1,AQ568/Pieņēmumi!$BC$39,IF($A568=2,AQ568/Pieņēmumi!$BC$40,IF($A568=3,AQ568/Pieņēmumi!$BC$41,AQ568/Pieņēmumi!$BC$42))),$AT$10)</f>
        <v>1</v>
      </c>
      <c r="AU568" s="6">
        <f t="shared" si="401"/>
        <v>12</v>
      </c>
      <c r="AV568" s="6" t="str">
        <f>IF(AND(AU568&gt;=0,AU568&lt;Pieņēmumi!$BC$46),0,
IF(AND(AU568&gt;= Pieņēmumi!$BC$46,AU568&lt;Pieņēmumi!$BC$47), "Mikro",
IF(AND(AU568&gt;=Pieņēmumi!$BC$47,AU568&lt;Pieņēmumi!$BC$48), "Mazs",
IF(AND(AU568&gt;=Pieņēmumi!$BC$48,AU568&lt;Pieņēmumi!$BC$49), "Vidējs","Liels"))))</f>
        <v>Vidējs</v>
      </c>
      <c r="AW568" s="9">
        <f>IF(AV568="Mikro",Pieņēmumi!$BC$31*AT568*0.5,
IF(AV568="Mazs",Pieņēmumi!$BC$31*AT568,
IF(AV568="Vidējs",Pieņēmumi!$BC$32*AT568,
IF(AV568="Liels",Pieņēmumi!$BC$34*AT568,
0))))</f>
        <v>1.1627906976744187</v>
      </c>
      <c r="AX568" s="9">
        <f>IF(AV568="Mikro",Pieņēmumi!$BC$31*AT568*0.5,0)</f>
        <v>0</v>
      </c>
      <c r="AY568">
        <v>5</v>
      </c>
      <c r="AZ568">
        <v>1</v>
      </c>
      <c r="BA568" s="2">
        <f t="shared" si="412"/>
        <v>5</v>
      </c>
      <c r="BB568" s="6">
        <f>ROUNDUP(IF($A568=1,AY568/Pieņēmumi!$BN$39,IF($A568=2,AY568/Pieņēmumi!$BN$40,IF($A568=3,AY568/Pieņēmumi!$BN$41,AY568/Pieņēmumi!$BN$42))),$BB$10)</f>
        <v>1</v>
      </c>
      <c r="BC568" s="6">
        <f t="shared" si="402"/>
        <v>5</v>
      </c>
      <c r="BD568" s="6" t="str">
        <f>IF(AND(BC568&gt;=0,BC568&lt;Pieņēmumi!$BN$46),0,
IF(AND(BC568&gt;= Pieņēmumi!$BN$46,BC568&lt;Pieņēmumi!$BN$47), "Mikro",
IF(AND(BC568&gt;=Pieņēmumi!$BN$47,BC568&lt;Pieņēmumi!$BN$48), "Mazs",
IF(AND(BC568&gt;=Pieņēmumi!$BN$48,BC568&lt;Pieņēmumi!$BN$49), "Vidējs","Liels"))))</f>
        <v>Mikro</v>
      </c>
      <c r="BE568" s="9">
        <f>IF(BD568="Mikro",Pieņēmumi!$BN$31*BB568*0.5,
IF(BD568="Mazs",Pieņēmumi!$BN$31*BB568,
IF(BD568="Vidējs",Pieņēmumi!$BN$32*BB568,
IF(BD568="Liels",Pieņēmumi!$BN$34*BB568,
0))))</f>
        <v>0.51353874883286654</v>
      </c>
      <c r="BF568" s="9">
        <f>IF(BD568="Mikro",Pieņēmumi!$BN$31*BB568*0.5,0)</f>
        <v>0.51353874883286654</v>
      </c>
      <c r="BG568">
        <v>6</v>
      </c>
      <c r="BH568">
        <v>1</v>
      </c>
      <c r="BI568" s="2">
        <f t="shared" si="413"/>
        <v>6</v>
      </c>
      <c r="BJ568" s="6">
        <f>ROUNDUP(IF($A568=1,BG568/Pieņēmumi!$BY$39,IF($A568=2,BG568/Pieņēmumi!$BY$40,IF($A568=3,BG568/Pieņēmumi!$BY$41,BG568/Pieņēmumi!$BY$42))),$BJ$10)</f>
        <v>1</v>
      </c>
      <c r="BK568" s="6">
        <f t="shared" si="403"/>
        <v>6</v>
      </c>
      <c r="BL568" s="6" t="str">
        <f>IF(AND(BK568&gt;=0,BK568&lt;Pieņēmumi!$BY$46),0,
IF(AND(BK568&gt;= Pieņēmumi!$BY$46,BK568&lt;Pieņēmumi!$BY$47), "Mikro",
IF(AND(BK568&gt;=Pieņēmumi!$BY$47,BK568&lt;Pieņēmumi!$BY$48), "Mazs",
IF(AND(BK568&gt;=Pieņēmumi!$BY$48,BK568&lt;Pieņēmumi!$BY$49), "Vidējs","Liels"))))</f>
        <v>Mikro</v>
      </c>
      <c r="BM568" s="9">
        <f>IF(BL568="Mikro",Pieņēmumi!$BY$31*BJ568*0.5,
IF(BL568="Mazs",Pieņēmumi!$BY$31*BJ568,
IF(BL568="Vidējs",Pieņēmumi!$BY$32*BJ568,
IF(BL568="Liels",Pieņēmumi!$BY$34*BJ568,
0))))</f>
        <v>0.54466230936819171</v>
      </c>
      <c r="BN568" s="9">
        <f>IF(BL568="Mikro",Pieņēmumi!$BY$31*BJ568*0.5,0)</f>
        <v>0.54466230936819171</v>
      </c>
      <c r="BO568">
        <v>7</v>
      </c>
      <c r="BP568">
        <v>1</v>
      </c>
      <c r="BQ568" s="2">
        <f t="shared" si="414"/>
        <v>7</v>
      </c>
      <c r="BR568" s="6">
        <f>ROUNDUP(IF($A568=1,BO568/Pieņēmumi!$CJ$39,IF($A568=2,BO568/Pieņēmumi!$CJ$40,IF($A568=3,BO568/Pieņēmumi!$CJ$41,BO568/Pieņēmumi!$CJ$42))),$BR$10)</f>
        <v>1</v>
      </c>
      <c r="BS568" s="6">
        <f t="shared" si="404"/>
        <v>7</v>
      </c>
      <c r="BT568" s="6" t="str">
        <f>IF(AND(BS568&gt;=0,BS568&lt;Pieņēmumi!$CJ$46),0,
IF(AND(BS568&gt;= Pieņēmumi!$CJ$46,BS568&lt;Pieņēmumi!$CJ$47), "Mikro",
IF(AND(BS568&gt;=Pieņēmumi!$CJ$47,BS568&lt;Pieņēmumi!$CJ$48), "Mazs",
IF(AND(BS568&gt;=Pieņēmumi!$CJ$48,BS568&lt;Pieņēmumi!$CJ$49), "Vidējs","Liels"))))</f>
        <v>Mikro</v>
      </c>
      <c r="BU568" s="9">
        <f>IF(BT568="Mikro",Pieņēmumi!$CJ$31*BR568*0.5,
IF(BT568="Mazs",Pieņēmumi!$CJ$31*BR568,
IF(BT568="Vidējs",Pieņēmumi!$CJ$32*BR568,
IF(BT568="Liels",Pieņēmumi!$CJ$34*BR568,
0))))</f>
        <v>0.54466230936819171</v>
      </c>
      <c r="BV568" s="9">
        <f>IF(BT568="Mikro",Pieņēmumi!$CJ$31*BR568*0.5,0)</f>
        <v>0.54466230936819171</v>
      </c>
      <c r="BW568">
        <v>0</v>
      </c>
      <c r="BX568">
        <v>0</v>
      </c>
      <c r="BY568" s="2">
        <v>0</v>
      </c>
      <c r="BZ568" s="6">
        <f>ROUNDUP(IF($A568=1,BW568/Pieņēmumi!$CU$42,IF($A568=2,BW568/Pieņēmumi!$CU$43,IF($A568=3,BW568/Pieņēmumi!$CU$44,BW568/Pieņēmumi!$CU$45))),$CH$10)</f>
        <v>0</v>
      </c>
      <c r="CA568" s="6">
        <f t="shared" si="405"/>
        <v>0</v>
      </c>
      <c r="CB568" s="6">
        <f>IF(AND(CA568&gt;=0,CA568&lt;Pieņēmumi!$CU$49),0,
IF(AND(CA568&gt;=Pieņēmumi!$CU$49,CA568&lt;Pieņēmumi!$CU$50),"Mazs",
IF(AND(CA568&gt;=Pieņēmumi!$CU$50,CA568&lt;Pieņēmumi!$CU$51),"Vidējs","Liels")))</f>
        <v>0</v>
      </c>
      <c r="CC568" s="9">
        <f>IF(CB568="Mazs",Pieņēmumi!$CU$34*BZ568,IF(CB568="Vidējs",Pieņēmumi!$CU$35*BZ568,IF(CB568="Liels",Pieņēmumi!$CU$37*BZ568,0)))</f>
        <v>0</v>
      </c>
      <c r="CD568" s="9">
        <f>IF(CB568="Mazs",(Pieņēmumi!$CU$35-Pieņēmumi!$CU$34)*BZ568,0)</f>
        <v>0</v>
      </c>
      <c r="CE568">
        <v>0</v>
      </c>
      <c r="CF568">
        <v>0</v>
      </c>
      <c r="CG568" s="2">
        <v>0</v>
      </c>
      <c r="CH568" s="6">
        <f>ROUNDUP(IF($A568=1,CE568/Pieņēmumi!$DE$42,IF($A568=2,CE568/Pieņēmumi!$DE$43,IF($A568=3,CE568/Pieņēmumi!$DE$44,CE568/Pieņēmumi!$DE$45))),$CH$10)</f>
        <v>0</v>
      </c>
      <c r="CI568" s="6">
        <f t="shared" si="406"/>
        <v>0</v>
      </c>
      <c r="CJ568" s="6">
        <f>IF(AND(CI568&gt;=0,CI568&lt;Pieņēmumi!$DE$49),0,
IF(AND(CI568&gt;=Pieņēmumi!$DE$49,CI568&lt;Pieņēmumi!$DE$50),"Mazs",
IF(AND(CI568&gt;=Pieņēmumi!$DE$50,CI568&lt;Pieņēmumi!$DE$51),"Vidējs","Liels")))</f>
        <v>0</v>
      </c>
      <c r="CK568" s="9">
        <f>IF(CJ568="Mazs",Pieņēmumi!$DE$34*CH568,IF(CJ568="Vidējs",Pieņēmumi!$DE$35*CH568,IF(CJ568="Liels",Pieņēmumi!$DE$37*CH568,0)))</f>
        <v>0</v>
      </c>
      <c r="CL568" s="9">
        <f>IF(CJ568="Mazs",(Pieņēmumi!$DE$35-Pieņēmumi!$DE$34)*CH568,0)</f>
        <v>0</v>
      </c>
      <c r="CM568">
        <v>0</v>
      </c>
      <c r="CN568">
        <v>0</v>
      </c>
      <c r="CO568" s="2">
        <v>0</v>
      </c>
      <c r="CP568" s="6">
        <f>ROUNDUP(IF($A568=1,CM568/Pieņēmumi!$DO$42,IF($A568=2,CM568/Pieņēmumi!$DO$43,IF($A568=3,CM568/Pieņēmumi!$DO$44,CM568/Pieņēmumi!$DO$45))),$CP$10)</f>
        <v>0</v>
      </c>
      <c r="CQ568" s="6">
        <f t="shared" si="407"/>
        <v>0</v>
      </c>
      <c r="CR568" s="6">
        <f>IF(AND(CQ568&gt;=0,CQ568&lt;Pieņēmumi!$DO$49),0,
IF(AND(CQ568&gt;=Pieņēmumi!$DO$49,CQ568&lt;Pieņēmumi!$DO$50),"Mazs",
IF(AND(CQ568&gt;=Pieņēmumi!$DO$50,CQ568&lt;Pieņēmumi!$DO$51),"Vidējs","Liels")))</f>
        <v>0</v>
      </c>
      <c r="CS568" s="9">
        <f>IF(CR568="Mazs",Pieņēmumi!$DO$34*CP568,IF(CR568="Vidējs",Pieņēmumi!$DO$35*CP568,IF(CR568="Liels",Pieņēmumi!$DO$37*CP568,0)))</f>
        <v>0</v>
      </c>
      <c r="CT568" s="9">
        <f>IF(CR568="Mazs",(Pieņēmumi!$DO$35-Pieņēmumi!$DO$34)*CP568,0)</f>
        <v>0</v>
      </c>
      <c r="CU568" s="6">
        <f t="shared" si="408"/>
        <v>54</v>
      </c>
      <c r="CV568" s="6">
        <f t="shared" si="409"/>
        <v>9</v>
      </c>
      <c r="CW568" s="2">
        <f t="shared" si="410"/>
        <v>6</v>
      </c>
      <c r="CX568" t="str">
        <f t="shared" si="411"/>
        <v>Mazā</v>
      </c>
    </row>
    <row r="569" spans="1:102" x14ac:dyDescent="0.25">
      <c r="A569" s="5">
        <v>1</v>
      </c>
      <c r="B569" s="23">
        <v>2.1320836241788155E-2</v>
      </c>
      <c r="C569">
        <v>105</v>
      </c>
      <c r="D569">
        <v>4</v>
      </c>
      <c r="E569" s="2">
        <f t="shared" si="424"/>
        <v>26.25</v>
      </c>
      <c r="F569" s="6">
        <f>ROUNDUP(IF($A569=1,C569/Pieņēmumi!$B$39,IF($A569=2,C569/Pieņēmumi!$B$40,IF($A569=3,C569/Pieņēmumi!$B$41,C569/Pieņēmumi!$B$42))),$F$10)</f>
        <v>6</v>
      </c>
      <c r="G569" s="6">
        <f t="shared" si="396"/>
        <v>17.5</v>
      </c>
      <c r="H569" s="6" t="str">
        <f>IF(AND(G569&gt;=0,G569&lt;Pieņēmumi!$B$46),0,
IF(AND(G569&gt;= Pieņēmumi!$B$46,G569&lt;Pieņēmumi!$B$47), "Mikro",
IF(AND(G569&gt;=Pieņēmumi!$B$47,G569&lt;Pieņēmumi!$B$48), "Mazs",
IF(AND(G569&gt;=Pieņēmumi!$B$48,G569&lt;Pieņēmumi!$B$49), "Vidējs","Liels"))))</f>
        <v>Vidējs</v>
      </c>
      <c r="I569" s="9">
        <f>IF(H569="Mikro",Pieņēmumi!$B$31*F569*0.5,
IF(H569="Mazs",Pieņēmumi!$B$31*F569,
IF(H569="Vidējs",Pieņēmumi!$B$32*F569,
IF(H569="Liels",Pieņēmumi!$B$34*F569,
0))))</f>
        <v>4.8449612403100772</v>
      </c>
      <c r="J569" s="9">
        <f>IF(H569="Mikro",Pieņēmumi!$B$31*F569*0.5,0)</f>
        <v>0</v>
      </c>
      <c r="K569">
        <v>79</v>
      </c>
      <c r="L569">
        <v>3</v>
      </c>
      <c r="M569" s="2">
        <f t="shared" si="422"/>
        <v>26.333333333333332</v>
      </c>
      <c r="N569" s="6">
        <f>ROUNDUP(IF($A569=1,K569/Pieņēmumi!$L$39,IF($A569=2,K569/Pieņēmumi!$L$40,IF($A569=3,K569/Pieņēmumi!$L$41,K569/Pieņēmumi!$L$42))),$N$10)</f>
        <v>4</v>
      </c>
      <c r="O569" s="6">
        <f t="shared" si="397"/>
        <v>19.75</v>
      </c>
      <c r="P569" s="6" t="str">
        <f>IF(AND(O569&gt;=0,O569&lt;Pieņēmumi!$L$46),0,
IF(AND(O569&gt;= Pieņēmumi!$L$46,O569&lt;Pieņēmumi!$L$47), "Mikro",
IF(AND(O569&gt;=Pieņēmumi!$L$47,O569&lt;Pieņēmumi!$L$48), "Mazs",
IF(AND(O569&gt;=Pieņēmumi!$L$48,O569&lt;Pieņēmumi!$L$49), "Vidējs","Liels"))))</f>
        <v>Vidējs</v>
      </c>
      <c r="Q569" s="9">
        <f>IF(P569="Mikro",Pieņēmumi!$L$31*N569*0.5,
IF(P569="Mazs",Pieņēmumi!$L$31*N569,
IF(P569="Vidējs",Pieņēmumi!$L$32*N569,
IF(P569="Liels",Pieņēmumi!$L$34*N569,
0))))</f>
        <v>3.3591731266149876</v>
      </c>
      <c r="R569" s="9">
        <f>IF(P569="Mikro",Pieņēmumi!$L$31*N569*0.5,0)</f>
        <v>0</v>
      </c>
      <c r="S569">
        <v>87</v>
      </c>
      <c r="T569">
        <v>3</v>
      </c>
      <c r="U569" s="2">
        <f t="shared" si="425"/>
        <v>29</v>
      </c>
      <c r="V569" s="6">
        <f>ROUNDUP(IF($A569=1,S569/Pieņēmumi!$V$39,IF($A569=2,S569/Pieņēmumi!$V$40,IF($A569=3,S569/Pieņēmumi!$V$41,S569/Pieņēmumi!$V$42))),$V$10)</f>
        <v>5</v>
      </c>
      <c r="W569" s="6">
        <f t="shared" si="398"/>
        <v>17.399999999999999</v>
      </c>
      <c r="X569" s="6" t="str">
        <f>IF(AND(W569&gt;=0,W569&lt;Pieņēmumi!$V$46),0,
IF(AND(W569&gt;= Pieņēmumi!$V$46,W569&lt;Pieņēmumi!$V$47), "Mikro",
IF(AND(W569&gt;=Pieņēmumi!$V$47,W569&lt;Pieņēmumi!$V$48), "Mazs",
IF(AND(W569&gt;=Pieņēmumi!$V$48,W569&lt;Pieņēmumi!$V$49), "Vidējs","Liels"))))</f>
        <v>Vidējs</v>
      </c>
      <c r="Y569" s="9">
        <f>IF(X569="Mikro",Pieņēmumi!$V$31*V569*0.5,
IF(X569="Mazs",Pieņēmumi!$V$31*V569,
IF(X569="Vidējs",Pieņēmumi!$V$32*V569,
IF(X569="Liels",Pieņēmumi!$V$34*V569,
0))))</f>
        <v>4.3604651162790704</v>
      </c>
      <c r="Z569" s="9">
        <f>IF(X569="Mikro",Pieņēmumi!$V$31*V569*0.5,0)</f>
        <v>0</v>
      </c>
      <c r="AA569">
        <v>86</v>
      </c>
      <c r="AB569">
        <v>3</v>
      </c>
      <c r="AC569" s="2">
        <f t="shared" si="426"/>
        <v>28.666666666666668</v>
      </c>
      <c r="AD569" s="6">
        <f>ROUNDUP(IF($A569=1,AA569/Pieņēmumi!$AF$39,IF($A569=2,AA569/Pieņēmumi!$AF$40,IF($A569=3,AA569/Pieņēmumi!$AF$41,AA569/Pieņēmumi!$AF$42))),$AD$10)</f>
        <v>5</v>
      </c>
      <c r="AE569" s="6">
        <f t="shared" si="399"/>
        <v>17.2</v>
      </c>
      <c r="AF569" s="6" t="str">
        <f>IF(AND(AE569&gt;=0,AE569&lt;Pieņēmumi!$AF$46),0,
IF(AND(AE569&gt;= Pieņēmumi!$AF$46,AE569&lt;Pieņēmumi!$AF$47), "Mikro",
IF(AND(AE569&gt;=Pieņēmumi!$AF$47,AE569&lt;Pieņēmumi!$AF$48), "Mazs",
IF(AND(AE569&gt;=Pieņēmumi!$AF$48,AE569&lt;Pieņēmumi!$AF$49), "Vidējs","Liels"))))</f>
        <v>Vidējs</v>
      </c>
      <c r="AG569" s="9">
        <f>IF(AF569="Mikro",Pieņēmumi!$AF$31*AD569*0.5,
IF(AF569="Mazs",Pieņēmumi!$AF$31*AD569,
IF(AF569="Vidējs",Pieņēmumi!$AF$32*AD569,
IF(AF569="Liels",Pieņēmumi!$AF$34*AD569,
0))))</f>
        <v>5.1679586563307502</v>
      </c>
      <c r="AH569" s="9">
        <f>IF(AF569="Mikro",Pieņēmumi!$AF$31*AD569*0.5,0)</f>
        <v>0</v>
      </c>
      <c r="AI569">
        <v>120</v>
      </c>
      <c r="AJ569">
        <v>4</v>
      </c>
      <c r="AK569" s="2">
        <f t="shared" si="423"/>
        <v>30</v>
      </c>
      <c r="AL569" s="6">
        <f>ROUNDUP(IF($A569=1,AI569/Pieņēmumi!$AR$39,IF($A569=2,AI569/Pieņēmumi!$AR$40,IF($A569=3,AI569/Pieņēmumi!$AR$41,AI569/Pieņēmumi!$AR$42))),$AL$10)</f>
        <v>5</v>
      </c>
      <c r="AM569" s="6">
        <f t="shared" si="400"/>
        <v>24</v>
      </c>
      <c r="AN569" s="6" t="str">
        <f>IF(AND(AM569&gt;=0,AM569&lt;Pieņēmumi!$AR$46),0,
IF(AND(AM569&gt;= Pieņēmumi!$AR$46,AM569&lt;Pieņēmumi!$AR$47), "Mikro",
IF(AND(AM569&gt;=Pieņēmumi!$AR$47,AM569&lt;Pieņēmumi!$AR$48), "Mazs",
IF(AND(AM569&gt;=Pieņēmumi!$AR$48,AM569&lt;Pieņēmumi!$AR$49), "Vidējs","Liels"))))</f>
        <v>Liels</v>
      </c>
      <c r="AO569" s="9">
        <f>IF(AN569="Mikro",Pieņēmumi!$AR$31*AL569*0.5,
IF(AN569="Mazs",Pieņēmumi!$AR$31*AL569,
IF(AN569="Vidējs",Pieņēmumi!$AR$32*AL569,
IF(AN569="Liels",Pieņēmumi!$AR$34*AL569,
0))))</f>
        <v>6.854256854256854</v>
      </c>
      <c r="AP569" s="9">
        <f>IF(AN569="Mikro",Pieņēmumi!$AR$31*AL569*0.5,0)</f>
        <v>0</v>
      </c>
      <c r="AQ569">
        <v>117</v>
      </c>
      <c r="AR569">
        <v>4</v>
      </c>
      <c r="AS569" s="2">
        <f t="shared" si="427"/>
        <v>29.25</v>
      </c>
      <c r="AT569" s="6">
        <f>ROUNDUP(IF($A569=1,AQ569/Pieņēmumi!$BC$39,IF($A569=2,AQ569/Pieņēmumi!$BC$40,IF($A569=3,AQ569/Pieņēmumi!$BC$41,AQ569/Pieņēmumi!$BC$42))),$AT$10)</f>
        <v>5</v>
      </c>
      <c r="AU569" s="6">
        <f t="shared" si="401"/>
        <v>23.4</v>
      </c>
      <c r="AV569" s="6" t="str">
        <f>IF(AND(AU569&gt;=0,AU569&lt;Pieņēmumi!$BC$46),0,
IF(AND(AU569&gt;= Pieņēmumi!$BC$46,AU569&lt;Pieņēmumi!$BC$47), "Mikro",
IF(AND(AU569&gt;=Pieņēmumi!$BC$47,AU569&lt;Pieņēmumi!$BC$48), "Mazs",
IF(AND(AU569&gt;=Pieņēmumi!$BC$48,AU569&lt;Pieņēmumi!$BC$49), "Vidējs","Liels"))))</f>
        <v>Liels</v>
      </c>
      <c r="AW569" s="9">
        <f>IF(AV569="Mikro",Pieņēmumi!$BC$31*AT569*0.5,
IF(AV569="Mazs",Pieņēmumi!$BC$31*AT569,
IF(AV569="Vidējs",Pieņēmumi!$BC$32*AT569,
IF(AV569="Liels",Pieņēmumi!$BC$34*AT569,
0))))</f>
        <v>7.5757575757575761</v>
      </c>
      <c r="AX569" s="9">
        <f>IF(AV569="Mikro",Pieņēmumi!$BC$31*AT569*0.5,0)</f>
        <v>0</v>
      </c>
      <c r="AY569">
        <v>120</v>
      </c>
      <c r="AZ569">
        <v>4</v>
      </c>
      <c r="BA569" s="2">
        <f t="shared" si="412"/>
        <v>30</v>
      </c>
      <c r="BB569" s="6">
        <f>ROUNDUP(IF($A569=1,AY569/Pieņēmumi!$BN$39,IF($A569=2,AY569/Pieņēmumi!$BN$40,IF($A569=3,AY569/Pieņēmumi!$BN$41,AY569/Pieņēmumi!$BN$42))),$BB$10)</f>
        <v>5</v>
      </c>
      <c r="BC569" s="6">
        <f t="shared" si="402"/>
        <v>24</v>
      </c>
      <c r="BD569" s="6" t="str">
        <f>IF(AND(BC569&gt;=0,BC569&lt;Pieņēmumi!$BN$46),0,
IF(AND(BC569&gt;= Pieņēmumi!$BN$46,BC569&lt;Pieņēmumi!$BN$47), "Mikro",
IF(AND(BC569&gt;=Pieņēmumi!$BN$47,BC569&lt;Pieņēmumi!$BN$48), "Mazs",
IF(AND(BC569&gt;=Pieņēmumi!$BN$48,BC569&lt;Pieņēmumi!$BN$49), "Vidējs","Liels"))))</f>
        <v>Liels</v>
      </c>
      <c r="BE569" s="9">
        <f>IF(BD569="Mikro",Pieņēmumi!$BN$31*BB569*0.5,
IF(BD569="Mazs",Pieņēmumi!$BN$31*BB569,
IF(BD569="Vidējs",Pieņēmumi!$BN$32*BB569,
IF(BD569="Liels",Pieņēmumi!$BN$34*BB569,
0))))</f>
        <v>7.9365079365079358</v>
      </c>
      <c r="BF569" s="9">
        <f>IF(BD569="Mikro",Pieņēmumi!$BN$31*BB569*0.5,0)</f>
        <v>0</v>
      </c>
      <c r="BG569">
        <v>89</v>
      </c>
      <c r="BH569">
        <v>3</v>
      </c>
      <c r="BI569" s="2">
        <f t="shared" si="413"/>
        <v>29.666666666666668</v>
      </c>
      <c r="BJ569" s="6">
        <f>ROUNDUP(IF($A569=1,BG569/Pieņēmumi!$BY$39,IF($A569=2,BG569/Pieņēmumi!$BY$40,IF($A569=3,BG569/Pieņēmumi!$BY$41,BG569/Pieņēmumi!$BY$42))),$BJ$10)</f>
        <v>4</v>
      </c>
      <c r="BK569" s="6">
        <f t="shared" si="403"/>
        <v>22.25</v>
      </c>
      <c r="BL569" s="6" t="str">
        <f>IF(AND(BK569&gt;=0,BK569&lt;Pieņēmumi!$BY$46),0,
IF(AND(BK569&gt;= Pieņēmumi!$BY$46,BK569&lt;Pieņēmumi!$BY$47), "Mikro",
IF(AND(BK569&gt;=Pieņēmumi!$BY$47,BK569&lt;Pieņēmumi!$BY$48), "Mazs",
IF(AND(BK569&gt;=Pieņēmumi!$BY$48,BK569&lt;Pieņēmumi!$BY$49), "Vidējs","Liels"))))</f>
        <v>Liels</v>
      </c>
      <c r="BM569" s="9">
        <f>IF(BL569="Mikro",Pieņēmumi!$BY$31*BJ569*0.5,
IF(BL569="Mazs",Pieņēmumi!$BY$31*BJ569,
IF(BL569="Vidējs",Pieņēmumi!$BY$32*BJ569,
IF(BL569="Liels",Pieņēmumi!$BY$34*BJ569,
0))))</f>
        <v>6.6378066378066372</v>
      </c>
      <c r="BN569" s="9">
        <f>IF(BL569="Mikro",Pieņēmumi!$BY$31*BJ569*0.5,0)</f>
        <v>0</v>
      </c>
      <c r="BO569">
        <v>122</v>
      </c>
      <c r="BP569">
        <v>4</v>
      </c>
      <c r="BQ569" s="2">
        <f t="shared" si="414"/>
        <v>30.5</v>
      </c>
      <c r="BR569" s="6">
        <f>ROUNDUP(IF($A569=1,BO569/Pieņēmumi!$CJ$39,IF($A569=2,BO569/Pieņēmumi!$CJ$40,IF($A569=3,BO569/Pieņēmumi!$CJ$41,BO569/Pieņēmumi!$CJ$42))),$BR$10)</f>
        <v>5</v>
      </c>
      <c r="BS569" s="6">
        <f t="shared" si="404"/>
        <v>24.4</v>
      </c>
      <c r="BT569" s="6" t="str">
        <f>IF(AND(BS569&gt;=0,BS569&lt;Pieņēmumi!$CJ$46),0,
IF(AND(BS569&gt;= Pieņēmumi!$CJ$46,BS569&lt;Pieņēmumi!$CJ$47), "Mikro",
IF(AND(BS569&gt;=Pieņēmumi!$CJ$47,BS569&lt;Pieņēmumi!$CJ$48), "Mazs",
IF(AND(BS569&gt;=Pieņēmumi!$CJ$48,BS569&lt;Pieņēmumi!$CJ$49), "Vidējs","Liels"))))</f>
        <v>Liels</v>
      </c>
      <c r="BU569" s="9">
        <f>IF(BT569="Mikro",Pieņēmumi!$CJ$31*BR569*0.5,
IF(BT569="Mazs",Pieņēmumi!$CJ$31*BR569,
IF(BT569="Vidējs",Pieņēmumi!$CJ$32*BR569,
IF(BT569="Liels",Pieņēmumi!$CJ$34*BR569,
0))))</f>
        <v>8.4776334776334767</v>
      </c>
      <c r="BV569" s="9">
        <f>IF(BT569="Mikro",Pieņēmumi!$CJ$31*BR569*0.5,0)</f>
        <v>0</v>
      </c>
      <c r="BW569">
        <v>83</v>
      </c>
      <c r="BX569">
        <v>3</v>
      </c>
      <c r="BY569" s="2">
        <f>BW569/BX569</f>
        <v>27.666666666666668</v>
      </c>
      <c r="BZ569" s="6">
        <f>ROUNDUP(IF($A569=1,BW569/Pieņēmumi!$CU$42,IF($A569=2,BW569/Pieņēmumi!$CU$43,IF($A569=3,BW569/Pieņēmumi!$CU$44,BW569/Pieņēmumi!$CU$45))),$CH$10)</f>
        <v>4</v>
      </c>
      <c r="CA569" s="6">
        <f t="shared" si="405"/>
        <v>20.75</v>
      </c>
      <c r="CB569" s="6" t="str">
        <f>IF(AND(CA569&gt;=0,CA569&lt;Pieņēmumi!$CU$49),0,
IF(AND(CA569&gt;=Pieņēmumi!$CU$49,CA569&lt;Pieņēmumi!$CU$50),"Mazs",
IF(AND(CA569&gt;=Pieņēmumi!$CU$50,CA569&lt;Pieņēmumi!$CU$51),"Vidējs","Liels")))</f>
        <v>Vidējs</v>
      </c>
      <c r="CC569" s="9">
        <f>IF(CB569="Mazs",Pieņēmumi!$CU$34*BZ569,IF(CB569="Vidējs",Pieņēmumi!$CU$35*BZ569,IF(CB569="Liels",Pieņēmumi!$CU$37*BZ569,0)))</f>
        <v>5.5555555555555562</v>
      </c>
      <c r="CD569" s="9">
        <f>IF(CB569="Mazs",(Pieņēmumi!$CU$35-Pieņēmumi!$CU$34)*BZ569,0)</f>
        <v>0</v>
      </c>
      <c r="CE569">
        <v>84</v>
      </c>
      <c r="CF569">
        <v>3</v>
      </c>
      <c r="CG569" s="2">
        <f>CE569/CF569</f>
        <v>28</v>
      </c>
      <c r="CH569" s="6">
        <f>ROUNDUP(IF($A569=1,CE569/Pieņēmumi!$DE$42,IF($A569=2,CE569/Pieņēmumi!$DE$43,IF($A569=3,CE569/Pieņēmumi!$DE$44,CE569/Pieņēmumi!$DE$45))),$CH$10)</f>
        <v>4</v>
      </c>
      <c r="CI569" s="6">
        <f t="shared" si="406"/>
        <v>21</v>
      </c>
      <c r="CJ569" s="6" t="str">
        <f>IF(AND(CI569&gt;=0,CI569&lt;Pieņēmumi!$DE$49),0,
IF(AND(CI569&gt;=Pieņēmumi!$DE$49,CI569&lt;Pieņēmumi!$DE$50),"Mazs",
IF(AND(CI569&gt;=Pieņēmumi!$DE$50,CI569&lt;Pieņēmumi!$DE$51),"Vidējs","Liels")))</f>
        <v>Liels</v>
      </c>
      <c r="CK569" s="9">
        <f>IF(CJ569="Mazs",Pieņēmumi!$DE$34*CH569,IF(CJ569="Vidējs",Pieņēmumi!$DE$35*CH569,IF(CJ569="Liels",Pieņēmumi!$DE$37*CH569,0)))</f>
        <v>7.0707070707070701</v>
      </c>
      <c r="CL569" s="9">
        <f>IF(CJ569="Mazs",(Pieņēmumi!$DE$35-Pieņēmumi!$DE$34)*CH569,0)</f>
        <v>0</v>
      </c>
      <c r="CM569">
        <v>53</v>
      </c>
      <c r="CN569">
        <v>2</v>
      </c>
      <c r="CO569" s="2">
        <f>CM569/CN569</f>
        <v>26.5</v>
      </c>
      <c r="CP569" s="6">
        <f>ROUNDUP(IF($A569=1,CM569/Pieņēmumi!$DO$42,IF($A569=2,CM569/Pieņēmumi!$DO$43,IF($A569=3,CM569/Pieņēmumi!$DO$44,CM569/Pieņēmumi!$DO$45))),$CP$10)</f>
        <v>3</v>
      </c>
      <c r="CQ569" s="6">
        <f t="shared" si="407"/>
        <v>17.666666666666668</v>
      </c>
      <c r="CR569" s="6" t="str">
        <f>IF(AND(CQ569&gt;=0,CQ569&lt;Pieņēmumi!$DO$49),0,
IF(AND(CQ569&gt;=Pieņēmumi!$DO$49,CQ569&lt;Pieņēmumi!$DO$50),"Mazs",
IF(AND(CQ569&gt;=Pieņēmumi!$DO$50,CQ569&lt;Pieņēmumi!$DO$51),"Vidējs","Liels")))</f>
        <v>Vidējs</v>
      </c>
      <c r="CS569" s="9">
        <f>IF(CR569="Mazs",Pieņēmumi!$DO$34*CP569,IF(CR569="Vidējs",Pieņēmumi!$DO$35*CP569,IF(CR569="Liels",Pieņēmumi!$DO$37*CP569,0)))</f>
        <v>4.166666666666667</v>
      </c>
      <c r="CT569" s="9">
        <f>IF(CR569="Mazs",(Pieņēmumi!$DO$35-Pieņēmumi!$DO$34)*CP569,0)</f>
        <v>0</v>
      </c>
      <c r="CU569" s="6">
        <f t="shared" si="408"/>
        <v>1145</v>
      </c>
      <c r="CV569" s="6">
        <f t="shared" si="409"/>
        <v>40</v>
      </c>
      <c r="CW569" s="2">
        <f t="shared" si="410"/>
        <v>28.625</v>
      </c>
      <c r="CX569" t="str">
        <f t="shared" si="411"/>
        <v>Lielā</v>
      </c>
    </row>
    <row r="570" spans="1:102" x14ac:dyDescent="0.25">
      <c r="A570" s="5">
        <v>3</v>
      </c>
      <c r="B570" s="23">
        <v>2.1005609590364016E-2</v>
      </c>
      <c r="C570">
        <v>10</v>
      </c>
      <c r="D570">
        <v>1</v>
      </c>
      <c r="E570" s="2">
        <f t="shared" si="424"/>
        <v>10</v>
      </c>
      <c r="F570" s="6">
        <f>ROUNDUP(IF($A570=1,C570/Pieņēmumi!$B$39,IF($A570=2,C570/Pieņēmumi!$B$40,IF($A570=3,C570/Pieņēmumi!$B$41,C570/Pieņēmumi!$B$42))),$F$10)</f>
        <v>1</v>
      </c>
      <c r="G570" s="6">
        <f t="shared" si="396"/>
        <v>10</v>
      </c>
      <c r="H570" s="6" t="str">
        <f>IF(AND(G570&gt;=0,G570&lt;Pieņēmumi!$B$46),0,
IF(AND(G570&gt;= Pieņēmumi!$B$46,G570&lt;Pieņēmumi!$B$47), "Mikro",
IF(AND(G570&gt;=Pieņēmumi!$B$47,G570&lt;Pieņēmumi!$B$48), "Mazs",
IF(AND(G570&gt;=Pieņēmumi!$B$48,G570&lt;Pieņēmumi!$B$49), "Vidējs","Liels"))))</f>
        <v>Mazs</v>
      </c>
      <c r="I570" s="9">
        <f>IF(H570="Mikro",Pieņēmumi!$B$31*F570*0.5,
IF(H570="Mazs",Pieņēmumi!$B$31*F570,
IF(H570="Vidējs",Pieņēmumi!$B$32*F570,
IF(H570="Liels",Pieņēmumi!$B$34*F570,
0))))</f>
        <v>0.71584189231248063</v>
      </c>
      <c r="J570" s="9">
        <f>IF(H570="Mikro",Pieņēmumi!$B$31*F570*0.5,0)</f>
        <v>0</v>
      </c>
      <c r="K570">
        <v>13</v>
      </c>
      <c r="L570">
        <v>1</v>
      </c>
      <c r="M570" s="2">
        <f t="shared" si="422"/>
        <v>13</v>
      </c>
      <c r="N570" s="6">
        <f>ROUNDUP(IF($A570=1,K570/Pieņēmumi!$L$39,IF($A570=2,K570/Pieņēmumi!$L$40,IF($A570=3,K570/Pieņēmumi!$L$41,K570/Pieņēmumi!$L$42))),$N$10)</f>
        <v>1</v>
      </c>
      <c r="O570" s="6">
        <f t="shared" si="397"/>
        <v>13</v>
      </c>
      <c r="P570" s="6" t="str">
        <f>IF(AND(O570&gt;=0,O570&lt;Pieņēmumi!$L$46),0,
IF(AND(O570&gt;= Pieņēmumi!$L$46,O570&lt;Pieņēmumi!$L$47), "Mikro",
IF(AND(O570&gt;=Pieņēmumi!$L$47,O570&lt;Pieņēmumi!$L$48), "Mazs",
IF(AND(O570&gt;=Pieņēmumi!$L$48,O570&lt;Pieņēmumi!$L$49), "Vidējs","Liels"))))</f>
        <v>Vidējs</v>
      </c>
      <c r="Q570" s="9">
        <f>IF(P570="Mikro",Pieņēmumi!$L$31*N570*0.5,
IF(P570="Mazs",Pieņēmumi!$L$31*N570,
IF(P570="Vidējs",Pieņēmumi!$L$32*N570,
IF(P570="Liels",Pieņēmumi!$L$34*N570,
0))))</f>
        <v>0.83979328165374689</v>
      </c>
      <c r="R570" s="9">
        <f>IF(P570="Mikro",Pieņēmumi!$L$31*N570*0.5,0)</f>
        <v>0</v>
      </c>
      <c r="S570">
        <v>9</v>
      </c>
      <c r="T570">
        <v>1</v>
      </c>
      <c r="U570" s="2">
        <f t="shared" si="425"/>
        <v>9</v>
      </c>
      <c r="V570" s="6">
        <f>ROUNDUP(IF($A570=1,S570/Pieņēmumi!$V$39,IF($A570=2,S570/Pieņēmumi!$V$40,IF($A570=3,S570/Pieņēmumi!$V$41,S570/Pieņēmumi!$V$42))),$V$10)</f>
        <v>1</v>
      </c>
      <c r="W570" s="6">
        <f t="shared" si="398"/>
        <v>9</v>
      </c>
      <c r="X570" s="6" t="str">
        <f>IF(AND(W570&gt;=0,W570&lt;Pieņēmumi!$V$46),0,
IF(AND(W570&gt;= Pieņēmumi!$V$46,W570&lt;Pieņēmumi!$V$47), "Mikro",
IF(AND(W570&gt;=Pieņēmumi!$V$47,W570&lt;Pieņēmumi!$V$48), "Mazs",
IF(AND(W570&gt;=Pieņēmumi!$V$48,W570&lt;Pieņēmumi!$V$49), "Vidējs","Liels"))))</f>
        <v>Mazs</v>
      </c>
      <c r="Y570" s="9">
        <f>IF(X570="Mikro",Pieņēmumi!$V$31*V570*0.5,
IF(X570="Mazs",Pieņēmumi!$V$31*V570,
IF(X570="Vidējs",Pieņēmumi!$V$32*V570,
IF(X570="Liels",Pieņēmumi!$V$34*V570,
0))))</f>
        <v>0.77808901338313108</v>
      </c>
      <c r="Z570" s="9">
        <f>IF(X570="Mikro",Pieņēmumi!$V$31*V570*0.5,0)</f>
        <v>0</v>
      </c>
      <c r="AA570">
        <v>9</v>
      </c>
      <c r="AB570">
        <v>1</v>
      </c>
      <c r="AC570" s="2">
        <f t="shared" si="426"/>
        <v>9</v>
      </c>
      <c r="AD570" s="6">
        <f>ROUNDUP(IF($A570=1,AA570/Pieņēmumi!$AF$39,IF($A570=2,AA570/Pieņēmumi!$AF$40,IF($A570=3,AA570/Pieņēmumi!$AF$41,AA570/Pieņēmumi!$AF$42))),$AD$10)</f>
        <v>1</v>
      </c>
      <c r="AE570" s="6">
        <f t="shared" si="399"/>
        <v>9</v>
      </c>
      <c r="AF570" s="6" t="str">
        <f>IF(AND(AE570&gt;=0,AE570&lt;Pieņēmumi!$AF$46),0,
IF(AND(AE570&gt;= Pieņēmumi!$AF$46,AE570&lt;Pieņēmumi!$AF$47), "Mikro",
IF(AND(AE570&gt;=Pieņēmumi!$AF$47,AE570&lt;Pieņēmumi!$AF$48), "Mazs",
IF(AND(AE570&gt;=Pieņēmumi!$AF$48,AE570&lt;Pieņēmumi!$AF$49), "Vidējs","Liels"))))</f>
        <v>Mazs</v>
      </c>
      <c r="AG570" s="9">
        <f>IF(AF570="Mikro",Pieņēmumi!$AF$31*AD570*0.5,
IF(AF570="Mazs",Pieņēmumi!$AF$31*AD570,
IF(AF570="Vidējs",Pieņēmumi!$AF$32*AD570,
IF(AF570="Liels",Pieņēmumi!$AF$34*AD570,
0))))</f>
        <v>0.84033613445378152</v>
      </c>
      <c r="AH570" s="9">
        <f>IF(AF570="Mikro",Pieņēmumi!$AF$31*AD570*0.5,0)</f>
        <v>0</v>
      </c>
      <c r="AI570">
        <v>12</v>
      </c>
      <c r="AJ570">
        <v>2</v>
      </c>
      <c r="AK570" s="2">
        <f t="shared" si="423"/>
        <v>6</v>
      </c>
      <c r="AL570" s="6">
        <f>ROUNDUP(IF($A570=1,AI570/Pieņēmumi!$AR$39,IF($A570=2,AI570/Pieņēmumi!$AR$40,IF($A570=3,AI570/Pieņēmumi!$AR$41,AI570/Pieņēmumi!$AR$42))),$AL$10)</f>
        <v>1</v>
      </c>
      <c r="AM570" s="6">
        <f t="shared" si="400"/>
        <v>12</v>
      </c>
      <c r="AN570" s="6" t="str">
        <f>IF(AND(AM570&gt;=0,AM570&lt;Pieņēmumi!$AR$46),0,
IF(AND(AM570&gt;= Pieņēmumi!$AR$46,AM570&lt;Pieņēmumi!$AR$47), "Mikro",
IF(AND(AM570&gt;=Pieņēmumi!$AR$47,AM570&lt;Pieņēmumi!$AR$48), "Mazs",
IF(AND(AM570&gt;=Pieņēmumi!$AR$48,AM570&lt;Pieņēmumi!$AR$49), "Vidējs","Liels"))))</f>
        <v>Vidējs</v>
      </c>
      <c r="AO570" s="9">
        <f>IF(AN570="Mikro",Pieņēmumi!$AR$31*AL570*0.5,
IF(AN570="Mazs",Pieņēmumi!$AR$31*AL570,
IF(AN570="Vidējs",Pieņēmumi!$AR$32*AL570,
IF(AN570="Liels",Pieņēmumi!$AR$34*AL570,
0))))</f>
        <v>1.0981912144702843</v>
      </c>
      <c r="AP570" s="9">
        <f>IF(AN570="Mikro",Pieņēmumi!$AR$31*AL570*0.5,0)</f>
        <v>0</v>
      </c>
      <c r="AQ570">
        <v>14</v>
      </c>
      <c r="AR570">
        <v>1</v>
      </c>
      <c r="AS570" s="2">
        <f t="shared" si="427"/>
        <v>14</v>
      </c>
      <c r="AT570" s="6">
        <f>ROUNDUP(IF($A570=1,AQ570/Pieņēmumi!$BC$39,IF($A570=2,AQ570/Pieņēmumi!$BC$40,IF($A570=3,AQ570/Pieņēmumi!$BC$41,AQ570/Pieņēmumi!$BC$42))),$AT$10)</f>
        <v>1</v>
      </c>
      <c r="AU570" s="6">
        <f t="shared" si="401"/>
        <v>14</v>
      </c>
      <c r="AV570" s="6" t="str">
        <f>IF(AND(AU570&gt;=0,AU570&lt;Pieņēmumi!$BC$46),0,
IF(AND(AU570&gt;= Pieņēmumi!$BC$46,AU570&lt;Pieņēmumi!$BC$47), "Mikro",
IF(AND(AU570&gt;=Pieņēmumi!$BC$47,AU570&lt;Pieņēmumi!$BC$48), "Mazs",
IF(AND(AU570&gt;=Pieņēmumi!$BC$48,AU570&lt;Pieņēmumi!$BC$49), "Vidējs","Liels"))))</f>
        <v>Vidējs</v>
      </c>
      <c r="AW570" s="9">
        <f>IF(AV570="Mikro",Pieņēmumi!$BC$31*AT570*0.5,
IF(AV570="Mazs",Pieņēmumi!$BC$31*AT570,
IF(AV570="Vidējs",Pieņēmumi!$BC$32*AT570,
IF(AV570="Liels",Pieņēmumi!$BC$34*AT570,
0))))</f>
        <v>1.1627906976744187</v>
      </c>
      <c r="AX570" s="9">
        <f>IF(AV570="Mikro",Pieņēmumi!$BC$31*AT570*0.5,0)</f>
        <v>0</v>
      </c>
      <c r="AY570">
        <v>12</v>
      </c>
      <c r="AZ570">
        <v>1</v>
      </c>
      <c r="BA570" s="2">
        <f t="shared" si="412"/>
        <v>12</v>
      </c>
      <c r="BB570" s="6">
        <f>ROUNDUP(IF($A570=1,AY570/Pieņēmumi!$BN$39,IF($A570=2,AY570/Pieņēmumi!$BN$40,IF($A570=3,AY570/Pieņēmumi!$BN$41,AY570/Pieņēmumi!$BN$42))),$BB$10)</f>
        <v>1</v>
      </c>
      <c r="BC570" s="6">
        <f t="shared" si="402"/>
        <v>12</v>
      </c>
      <c r="BD570" s="6" t="str">
        <f>IF(AND(BC570&gt;=0,BC570&lt;Pieņēmumi!$BN$46),0,
IF(AND(BC570&gt;= Pieņēmumi!$BN$46,BC570&lt;Pieņēmumi!$BN$47), "Mikro",
IF(AND(BC570&gt;=Pieņēmumi!$BN$47,BC570&lt;Pieņēmumi!$BN$48), "Mazs",
IF(AND(BC570&gt;=Pieņēmumi!$BN$48,BC570&lt;Pieņēmumi!$BN$49), "Vidējs","Liels"))))</f>
        <v>Vidējs</v>
      </c>
      <c r="BE570" s="9">
        <f>IF(BD570="Mikro",Pieņēmumi!$BN$31*BB570*0.5,
IF(BD570="Mazs",Pieņēmumi!$BN$31*BB570,
IF(BD570="Vidējs",Pieņēmumi!$BN$32*BB570,
IF(BD570="Liels",Pieņēmumi!$BN$34*BB570,
0))))</f>
        <v>1.227390180878553</v>
      </c>
      <c r="BF570" s="9">
        <f>IF(BD570="Mikro",Pieņēmumi!$BN$31*BB570*0.5,0)</f>
        <v>0</v>
      </c>
      <c r="BG570">
        <v>19</v>
      </c>
      <c r="BH570">
        <v>1</v>
      </c>
      <c r="BI570" s="2">
        <f t="shared" si="413"/>
        <v>19</v>
      </c>
      <c r="BJ570" s="6">
        <f>ROUNDUP(IF($A570=1,BG570/Pieņēmumi!$BY$39,IF($A570=2,BG570/Pieņēmumi!$BY$40,IF($A570=3,BG570/Pieņēmumi!$BY$41,BG570/Pieņēmumi!$BY$42))),$BJ$10)</f>
        <v>1</v>
      </c>
      <c r="BK570" s="6">
        <f t="shared" si="403"/>
        <v>19</v>
      </c>
      <c r="BL570" s="6" t="str">
        <f>IF(AND(BK570&gt;=0,BK570&lt;Pieņēmumi!$BY$46),0,
IF(AND(BK570&gt;= Pieņēmumi!$BY$46,BK570&lt;Pieņēmumi!$BY$47), "Mikro",
IF(AND(BK570&gt;=Pieņēmumi!$BY$47,BK570&lt;Pieņēmumi!$BY$48), "Mazs",
IF(AND(BK570&gt;=Pieņēmumi!$BY$48,BK570&lt;Pieņēmumi!$BY$49), "Vidējs","Liels"))))</f>
        <v>Vidējs</v>
      </c>
      <c r="BM570" s="9">
        <f>IF(BL570="Mikro",Pieņēmumi!$BY$31*BJ570*0.5,
IF(BL570="Mazs",Pieņēmumi!$BY$31*BJ570,
IF(BL570="Vidējs",Pieņēmumi!$BY$32*BJ570,
IF(BL570="Liels",Pieņēmumi!$BY$34*BJ570,
0))))</f>
        <v>1.2919896640826873</v>
      </c>
      <c r="BN570" s="9">
        <f>IF(BL570="Mikro",Pieņēmumi!$BY$31*BJ570*0.5,0)</f>
        <v>0</v>
      </c>
      <c r="BO570">
        <v>18</v>
      </c>
      <c r="BP570">
        <v>2</v>
      </c>
      <c r="BQ570" s="2">
        <f t="shared" si="414"/>
        <v>9</v>
      </c>
      <c r="BR570" s="6">
        <f>ROUNDUP(IF($A570=1,BO570/Pieņēmumi!$CJ$39,IF($A570=2,BO570/Pieņēmumi!$CJ$40,IF($A570=3,BO570/Pieņēmumi!$CJ$41,BO570/Pieņēmumi!$CJ$42))),$BR$10)</f>
        <v>1</v>
      </c>
      <c r="BS570" s="6">
        <f t="shared" si="404"/>
        <v>18</v>
      </c>
      <c r="BT570" s="6" t="str">
        <f>IF(AND(BS570&gt;=0,BS570&lt;Pieņēmumi!$CJ$46),0,
IF(AND(BS570&gt;= Pieņēmumi!$CJ$46,BS570&lt;Pieņēmumi!$CJ$47), "Mikro",
IF(AND(BS570&gt;=Pieņēmumi!$CJ$47,BS570&lt;Pieņēmumi!$CJ$48), "Mazs",
IF(AND(BS570&gt;=Pieņēmumi!$CJ$48,BS570&lt;Pieņēmumi!$CJ$49), "Vidējs","Liels"))))</f>
        <v>Vidējs</v>
      </c>
      <c r="BU570" s="9">
        <f>IF(BT570="Mikro",Pieņēmumi!$CJ$31*BR570*0.5,
IF(BT570="Mazs",Pieņēmumi!$CJ$31*BR570,
IF(BT570="Vidējs",Pieņēmumi!$CJ$32*BR570,
IF(BT570="Liels",Pieņēmumi!$CJ$34*BR570,
0))))</f>
        <v>1.2919896640826873</v>
      </c>
      <c r="BV570" s="9">
        <f>IF(BT570="Mikro",Pieņēmumi!$CJ$31*BR570*0.5,0)</f>
        <v>0</v>
      </c>
      <c r="BW570">
        <v>12</v>
      </c>
      <c r="BX570">
        <v>1</v>
      </c>
      <c r="BY570" s="2">
        <f>BW570/BX570</f>
        <v>12</v>
      </c>
      <c r="BZ570" s="6">
        <f>ROUNDUP(IF($A570=1,BW570/Pieņēmumi!$CU$42,IF($A570=2,BW570/Pieņēmumi!$CU$43,IF($A570=3,BW570/Pieņēmumi!$CU$44,BW570/Pieņēmumi!$CU$45))),$CH$10)</f>
        <v>1</v>
      </c>
      <c r="CA570" s="6">
        <f t="shared" si="405"/>
        <v>12</v>
      </c>
      <c r="CB570" s="6" t="str">
        <f>IF(AND(CA570&gt;=0,CA570&lt;Pieņēmumi!$CU$49),0,
IF(AND(CA570&gt;=Pieņēmumi!$CU$49,CA570&lt;Pieņēmumi!$CU$50),"Mazs",
IF(AND(CA570&gt;=Pieņēmumi!$CU$50,CA570&lt;Pieņēmumi!$CU$51),"Vidējs","Liels")))</f>
        <v>Vidējs</v>
      </c>
      <c r="CC570" s="9">
        <f>IF(CB570="Mazs",Pieņēmumi!$CU$34*BZ570,IF(CB570="Vidējs",Pieņēmumi!$CU$35*BZ570,IF(CB570="Liels",Pieņēmumi!$CU$37*BZ570,0)))</f>
        <v>1.3888888888888891</v>
      </c>
      <c r="CD570" s="9">
        <f>IF(CB570="Mazs",(Pieņēmumi!$CU$35-Pieņēmumi!$CU$34)*BZ570,0)</f>
        <v>0</v>
      </c>
      <c r="CE570">
        <v>13</v>
      </c>
      <c r="CF570">
        <v>1</v>
      </c>
      <c r="CG570" s="2">
        <f>CE570/CF570</f>
        <v>13</v>
      </c>
      <c r="CH570" s="6">
        <f>ROUNDUP(IF($A570=1,CE570/Pieņēmumi!$DE$42,IF($A570=2,CE570/Pieņēmumi!$DE$43,IF($A570=3,CE570/Pieņēmumi!$DE$44,CE570/Pieņēmumi!$DE$45))),$CH$10)</f>
        <v>1</v>
      </c>
      <c r="CI570" s="6">
        <f t="shared" si="406"/>
        <v>13</v>
      </c>
      <c r="CJ570" s="6" t="str">
        <f>IF(AND(CI570&gt;=0,CI570&lt;Pieņēmumi!$DE$49),0,
IF(AND(CI570&gt;=Pieņēmumi!$DE$49,CI570&lt;Pieņēmumi!$DE$50),"Mazs",
IF(AND(CI570&gt;=Pieņēmumi!$DE$50,CI570&lt;Pieņēmumi!$DE$51),"Vidējs","Liels")))</f>
        <v>Vidējs</v>
      </c>
      <c r="CK570" s="9">
        <f>IF(CJ570="Mazs",Pieņēmumi!$DE$34*CH570,IF(CJ570="Vidējs",Pieņēmumi!$DE$35*CH570,IF(CJ570="Liels",Pieņēmumi!$DE$37*CH570,0)))</f>
        <v>1.3888888888888891</v>
      </c>
      <c r="CL570" s="9">
        <f>IF(CJ570="Mazs",(Pieņēmumi!$DE$35-Pieņēmumi!$DE$34)*CH570,0)</f>
        <v>0</v>
      </c>
      <c r="CM570">
        <v>19</v>
      </c>
      <c r="CN570">
        <v>1</v>
      </c>
      <c r="CO570" s="2">
        <f>CM570/CN570</f>
        <v>19</v>
      </c>
      <c r="CP570" s="6">
        <f>ROUNDUP(IF($A570=1,CM570/Pieņēmumi!$DO$42,IF($A570=2,CM570/Pieņēmumi!$DO$43,IF($A570=3,CM570/Pieņēmumi!$DO$44,CM570/Pieņēmumi!$DO$45))),$CP$10)</f>
        <v>1</v>
      </c>
      <c r="CQ570" s="6">
        <f t="shared" si="407"/>
        <v>19</v>
      </c>
      <c r="CR570" s="6" t="str">
        <f>IF(AND(CQ570&gt;=0,CQ570&lt;Pieņēmumi!$DO$49),0,
IF(AND(CQ570&gt;=Pieņēmumi!$DO$49,CQ570&lt;Pieņēmumi!$DO$50),"Mazs",
IF(AND(CQ570&gt;=Pieņēmumi!$DO$50,CQ570&lt;Pieņēmumi!$DO$51),"Vidējs","Liels")))</f>
        <v>Vidējs</v>
      </c>
      <c r="CS570" s="9">
        <f>IF(CR570="Mazs",Pieņēmumi!$DO$34*CP570,IF(CR570="Vidējs",Pieņēmumi!$DO$35*CP570,IF(CR570="Liels",Pieņēmumi!$DO$37*CP570,0)))</f>
        <v>1.3888888888888891</v>
      </c>
      <c r="CT570" s="9">
        <f>IF(CR570="Mazs",(Pieņēmumi!$DO$35-Pieņēmumi!$DO$34)*CP570,0)</f>
        <v>0</v>
      </c>
      <c r="CU570" s="6">
        <f t="shared" si="408"/>
        <v>160</v>
      </c>
      <c r="CV570" s="6">
        <f t="shared" si="409"/>
        <v>14</v>
      </c>
      <c r="CW570" s="2">
        <f t="shared" si="410"/>
        <v>11.428571428571429</v>
      </c>
      <c r="CX570" t="str">
        <f t="shared" si="411"/>
        <v>Vidējā</v>
      </c>
    </row>
    <row r="571" spans="1:102" x14ac:dyDescent="0.25">
      <c r="A571" s="5">
        <v>3</v>
      </c>
      <c r="B571" s="23">
        <v>1.7255228016838542E-2</v>
      </c>
      <c r="C571">
        <v>5</v>
      </c>
      <c r="D571">
        <v>1</v>
      </c>
      <c r="E571" s="2">
        <f t="shared" si="424"/>
        <v>5</v>
      </c>
      <c r="F571" s="6">
        <f>ROUNDUP(IF($A571=1,C571/Pieņēmumi!$B$39,IF($A571=2,C571/Pieņēmumi!$B$40,IF($A571=3,C571/Pieņēmumi!$B$41,C571/Pieņēmumi!$B$42))),$F$10)</f>
        <v>1</v>
      </c>
      <c r="G571" s="6">
        <f t="shared" si="396"/>
        <v>5</v>
      </c>
      <c r="H571" s="6" t="str">
        <f>IF(AND(G571&gt;=0,G571&lt;Pieņēmumi!$B$46),0,
IF(AND(G571&gt;= Pieņēmumi!$B$46,G571&lt;Pieņēmumi!$B$47), "Mikro",
IF(AND(G571&gt;=Pieņēmumi!$B$47,G571&lt;Pieņēmumi!$B$48), "Mazs",
IF(AND(G571&gt;=Pieņēmumi!$B$48,G571&lt;Pieņēmumi!$B$49), "Vidējs","Liels"))))</f>
        <v>Mikro</v>
      </c>
      <c r="I571" s="9">
        <f>IF(H571="Mikro",Pieņēmumi!$B$31*F571*0.5,
IF(H571="Mazs",Pieņēmumi!$B$31*F571,
IF(H571="Vidējs",Pieņēmumi!$B$32*F571,
IF(H571="Liels",Pieņēmumi!$B$34*F571,
0))))</f>
        <v>0.35792094615624032</v>
      </c>
      <c r="J571" s="9">
        <f>IF(H571="Mikro",Pieņēmumi!$B$31*F571*0.5,0)</f>
        <v>0.35792094615624032</v>
      </c>
      <c r="K571">
        <v>20</v>
      </c>
      <c r="L571">
        <v>1</v>
      </c>
      <c r="M571" s="2">
        <f t="shared" si="422"/>
        <v>20</v>
      </c>
      <c r="N571" s="6">
        <f>ROUNDUP(IF($A571=1,K571/Pieņēmumi!$L$39,IF($A571=2,K571/Pieņēmumi!$L$40,IF($A571=3,K571/Pieņēmumi!$L$41,K571/Pieņēmumi!$L$42))),$N$10)</f>
        <v>1</v>
      </c>
      <c r="O571" s="6">
        <f t="shared" si="397"/>
        <v>20</v>
      </c>
      <c r="P571" s="6" t="str">
        <f>IF(AND(O571&gt;=0,O571&lt;Pieņēmumi!$L$46),0,
IF(AND(O571&gt;= Pieņēmumi!$L$46,O571&lt;Pieņēmumi!$L$47), "Mikro",
IF(AND(O571&gt;=Pieņēmumi!$L$47,O571&lt;Pieņēmumi!$L$48), "Mazs",
IF(AND(O571&gt;=Pieņēmumi!$L$48,O571&lt;Pieņēmumi!$L$49), "Vidējs","Liels"))))</f>
        <v>Vidējs</v>
      </c>
      <c r="Q571" s="9">
        <f>IF(P571="Mikro",Pieņēmumi!$L$31*N571*0.5,
IF(P571="Mazs",Pieņēmumi!$L$31*N571,
IF(P571="Vidējs",Pieņēmumi!$L$32*N571,
IF(P571="Liels",Pieņēmumi!$L$34*N571,
0))))</f>
        <v>0.83979328165374689</v>
      </c>
      <c r="R571" s="9">
        <f>IF(P571="Mikro",Pieņēmumi!$L$31*N571*0.5,0)</f>
        <v>0</v>
      </c>
      <c r="S571">
        <v>10</v>
      </c>
      <c r="T571">
        <v>1</v>
      </c>
      <c r="U571" s="2">
        <f t="shared" si="425"/>
        <v>10</v>
      </c>
      <c r="V571" s="6">
        <f>ROUNDUP(IF($A571=1,S571/Pieņēmumi!$V$39,IF($A571=2,S571/Pieņēmumi!$V$40,IF($A571=3,S571/Pieņēmumi!$V$41,S571/Pieņēmumi!$V$42))),$V$10)</f>
        <v>1</v>
      </c>
      <c r="W571" s="6">
        <f t="shared" si="398"/>
        <v>10</v>
      </c>
      <c r="X571" s="6" t="str">
        <f>IF(AND(W571&gt;=0,W571&lt;Pieņēmumi!$V$46),0,
IF(AND(W571&gt;= Pieņēmumi!$V$46,W571&lt;Pieņēmumi!$V$47), "Mikro",
IF(AND(W571&gt;=Pieņēmumi!$V$47,W571&lt;Pieņēmumi!$V$48), "Mazs",
IF(AND(W571&gt;=Pieņēmumi!$V$48,W571&lt;Pieņēmumi!$V$49), "Vidējs","Liels"))))</f>
        <v>Mazs</v>
      </c>
      <c r="Y571" s="9">
        <f>IF(X571="Mikro",Pieņēmumi!$V$31*V571*0.5,
IF(X571="Mazs",Pieņēmumi!$V$31*V571,
IF(X571="Vidējs",Pieņēmumi!$V$32*V571,
IF(X571="Liels",Pieņēmumi!$V$34*V571,
0))))</f>
        <v>0.77808901338313108</v>
      </c>
      <c r="Z571" s="9">
        <f>IF(X571="Mikro",Pieņēmumi!$V$31*V571*0.5,0)</f>
        <v>0</v>
      </c>
      <c r="AA571">
        <v>9</v>
      </c>
      <c r="AB571">
        <v>1</v>
      </c>
      <c r="AC571" s="2">
        <f t="shared" si="426"/>
        <v>9</v>
      </c>
      <c r="AD571" s="6">
        <f>ROUNDUP(IF($A571=1,AA571/Pieņēmumi!$AF$39,IF($A571=2,AA571/Pieņēmumi!$AF$40,IF($A571=3,AA571/Pieņēmumi!$AF$41,AA571/Pieņēmumi!$AF$42))),$AD$10)</f>
        <v>1</v>
      </c>
      <c r="AE571" s="6">
        <f t="shared" si="399"/>
        <v>9</v>
      </c>
      <c r="AF571" s="6" t="str">
        <f>IF(AND(AE571&gt;=0,AE571&lt;Pieņēmumi!$AF$46),0,
IF(AND(AE571&gt;= Pieņēmumi!$AF$46,AE571&lt;Pieņēmumi!$AF$47), "Mikro",
IF(AND(AE571&gt;=Pieņēmumi!$AF$47,AE571&lt;Pieņēmumi!$AF$48), "Mazs",
IF(AND(AE571&gt;=Pieņēmumi!$AF$48,AE571&lt;Pieņēmumi!$AF$49), "Vidējs","Liels"))))</f>
        <v>Mazs</v>
      </c>
      <c r="AG571" s="9">
        <f>IF(AF571="Mikro",Pieņēmumi!$AF$31*AD571*0.5,
IF(AF571="Mazs",Pieņēmumi!$AF$31*AD571,
IF(AF571="Vidējs",Pieņēmumi!$AF$32*AD571,
IF(AF571="Liels",Pieņēmumi!$AF$34*AD571,
0))))</f>
        <v>0.84033613445378152</v>
      </c>
      <c r="AH571" s="9">
        <f>IF(AF571="Mikro",Pieņēmumi!$AF$31*AD571*0.5,0)</f>
        <v>0</v>
      </c>
      <c r="AI571">
        <v>11</v>
      </c>
      <c r="AJ571">
        <v>1</v>
      </c>
      <c r="AK571" s="2">
        <f t="shared" si="423"/>
        <v>11</v>
      </c>
      <c r="AL571" s="6">
        <f>ROUNDUP(IF($A571=1,AI571/Pieņēmumi!$AR$39,IF($A571=2,AI571/Pieņēmumi!$AR$40,IF($A571=3,AI571/Pieņēmumi!$AR$41,AI571/Pieņēmumi!$AR$42))),$AL$10)</f>
        <v>1</v>
      </c>
      <c r="AM571" s="6">
        <f t="shared" si="400"/>
        <v>11</v>
      </c>
      <c r="AN571" s="6" t="str">
        <f>IF(AND(AM571&gt;=0,AM571&lt;Pieņēmumi!$AR$46),0,
IF(AND(AM571&gt;= Pieņēmumi!$AR$46,AM571&lt;Pieņēmumi!$AR$47), "Mikro",
IF(AND(AM571&gt;=Pieņēmumi!$AR$47,AM571&lt;Pieņēmumi!$AR$48), "Mazs",
IF(AND(AM571&gt;=Pieņēmumi!$AR$48,AM571&lt;Pieņēmumi!$AR$49), "Vidējs","Liels"))))</f>
        <v>Mazs</v>
      </c>
      <c r="AO571" s="9">
        <f>IF(AN571="Mikro",Pieņēmumi!$AR$31*AL571*0.5,
IF(AN571="Mazs",Pieņēmumi!$AR$31*AL571,
IF(AN571="Vidējs",Pieņēmumi!$AR$32*AL571,
IF(AN571="Liels",Pieņēmumi!$AR$34*AL571,
0))))</f>
        <v>0.90258325552443208</v>
      </c>
      <c r="AP571" s="9">
        <f>IF(AN571="Mikro",Pieņēmumi!$AR$31*AL571*0.5,0)</f>
        <v>0</v>
      </c>
      <c r="AQ571">
        <v>9</v>
      </c>
      <c r="AR571">
        <v>1</v>
      </c>
      <c r="AS571" s="2">
        <f t="shared" si="427"/>
        <v>9</v>
      </c>
      <c r="AT571" s="6">
        <f>ROUNDUP(IF($A571=1,AQ571/Pieņēmumi!$BC$39,IF($A571=2,AQ571/Pieņēmumi!$BC$40,IF($A571=3,AQ571/Pieņēmumi!$BC$41,AQ571/Pieņēmumi!$BC$42))),$AT$10)</f>
        <v>1</v>
      </c>
      <c r="AU571" s="6">
        <f t="shared" si="401"/>
        <v>9</v>
      </c>
      <c r="AV571" s="6" t="str">
        <f>IF(AND(AU571&gt;=0,AU571&lt;Pieņēmumi!$BC$46),0,
IF(AND(AU571&gt;= Pieņēmumi!$BC$46,AU571&lt;Pieņēmumi!$BC$47), "Mikro",
IF(AND(AU571&gt;=Pieņēmumi!$BC$47,AU571&lt;Pieņēmumi!$BC$48), "Mazs",
IF(AND(AU571&gt;=Pieņēmumi!$BC$48,AU571&lt;Pieņēmumi!$BC$49), "Vidējs","Liels"))))</f>
        <v>Mazs</v>
      </c>
      <c r="AW571" s="9">
        <f>IF(AV571="Mikro",Pieņēmumi!$BC$31*AT571*0.5,
IF(AV571="Mazs",Pieņēmumi!$BC$31*AT571,
IF(AV571="Vidējs",Pieņēmumi!$BC$32*AT571,
IF(AV571="Liels",Pieņēmumi!$BC$34*AT571,
0))))</f>
        <v>0.96483037659508253</v>
      </c>
      <c r="AX571" s="9">
        <f>IF(AV571="Mikro",Pieņēmumi!$BC$31*AT571*0.5,0)</f>
        <v>0</v>
      </c>
      <c r="AY571">
        <v>6</v>
      </c>
      <c r="AZ571">
        <v>0</v>
      </c>
      <c r="BA571" s="2">
        <v>0</v>
      </c>
      <c r="BB571" s="6">
        <f>ROUNDUP(IF($A571=1,AY571/Pieņēmumi!$BN$39,IF($A571=2,AY571/Pieņēmumi!$BN$40,IF($A571=3,AY571/Pieņēmumi!$BN$41,AY571/Pieņēmumi!$BN$42))),$BB$10)</f>
        <v>1</v>
      </c>
      <c r="BC571" s="6">
        <f t="shared" si="402"/>
        <v>6</v>
      </c>
      <c r="BD571" s="6" t="str">
        <f>IF(AND(BC571&gt;=0,BC571&lt;Pieņēmumi!$BN$46),0,
IF(AND(BC571&gt;= Pieņēmumi!$BN$46,BC571&lt;Pieņēmumi!$BN$47), "Mikro",
IF(AND(BC571&gt;=Pieņēmumi!$BN$47,BC571&lt;Pieņēmumi!$BN$48), "Mazs",
IF(AND(BC571&gt;=Pieņēmumi!$BN$48,BC571&lt;Pieņēmumi!$BN$49), "Vidējs","Liels"))))</f>
        <v>Mikro</v>
      </c>
      <c r="BE571" s="9">
        <f>IF(BD571="Mikro",Pieņēmumi!$BN$31*BB571*0.5,
IF(BD571="Mazs",Pieņēmumi!$BN$31*BB571,
IF(BD571="Vidējs",Pieņēmumi!$BN$32*BB571,
IF(BD571="Liels",Pieņēmumi!$BN$34*BB571,
0))))</f>
        <v>0.51353874883286654</v>
      </c>
      <c r="BF571" s="9">
        <f>IF(BD571="Mikro",Pieņēmumi!$BN$31*BB571*0.5,0)</f>
        <v>0.51353874883286654</v>
      </c>
      <c r="BG571">
        <v>9</v>
      </c>
      <c r="BH571">
        <v>0</v>
      </c>
      <c r="BI571" s="2">
        <v>0</v>
      </c>
      <c r="BJ571" s="6">
        <f>ROUNDUP(IF($A571=1,BG571/Pieņēmumi!$BY$39,IF($A571=2,BG571/Pieņēmumi!$BY$40,IF($A571=3,BG571/Pieņēmumi!$BY$41,BG571/Pieņēmumi!$BY$42))),$BJ$10)</f>
        <v>1</v>
      </c>
      <c r="BK571" s="6">
        <f t="shared" si="403"/>
        <v>9</v>
      </c>
      <c r="BL571" s="6" t="str">
        <f>IF(AND(BK571&gt;=0,BK571&lt;Pieņēmumi!$BY$46),0,
IF(AND(BK571&gt;= Pieņēmumi!$BY$46,BK571&lt;Pieņēmumi!$BY$47), "Mikro",
IF(AND(BK571&gt;=Pieņēmumi!$BY$47,BK571&lt;Pieņēmumi!$BY$48), "Mazs",
IF(AND(BK571&gt;=Pieņēmumi!$BY$48,BK571&lt;Pieņēmumi!$BY$49), "Vidējs","Liels"))))</f>
        <v>Mazs</v>
      </c>
      <c r="BM571" s="9">
        <f>IF(BL571="Mikro",Pieņēmumi!$BY$31*BJ571*0.5,
IF(BL571="Mazs",Pieņēmumi!$BY$31*BJ571,
IF(BL571="Vidējs",Pieņēmumi!$BY$32*BJ571,
IF(BL571="Liels",Pieņēmumi!$BY$34*BJ571,
0))))</f>
        <v>1.0893246187363834</v>
      </c>
      <c r="BN571" s="9">
        <f>IF(BL571="Mikro",Pieņēmumi!$BY$31*BJ571*0.5,0)</f>
        <v>0</v>
      </c>
      <c r="BO571">
        <v>9</v>
      </c>
      <c r="BP571">
        <v>1</v>
      </c>
      <c r="BQ571" s="2">
        <f t="shared" si="414"/>
        <v>9</v>
      </c>
      <c r="BR571" s="6">
        <f>ROUNDUP(IF($A571=1,BO571/Pieņēmumi!$CJ$39,IF($A571=2,BO571/Pieņēmumi!$CJ$40,IF($A571=3,BO571/Pieņēmumi!$CJ$41,BO571/Pieņēmumi!$CJ$42))),$BR$10)</f>
        <v>1</v>
      </c>
      <c r="BS571" s="6">
        <f t="shared" si="404"/>
        <v>9</v>
      </c>
      <c r="BT571" s="6" t="str">
        <f>IF(AND(BS571&gt;=0,BS571&lt;Pieņēmumi!$CJ$46),0,
IF(AND(BS571&gt;= Pieņēmumi!$CJ$46,BS571&lt;Pieņēmumi!$CJ$47), "Mikro",
IF(AND(BS571&gt;=Pieņēmumi!$CJ$47,BS571&lt;Pieņēmumi!$CJ$48), "Mazs",
IF(AND(BS571&gt;=Pieņēmumi!$CJ$48,BS571&lt;Pieņēmumi!$CJ$49), "Vidējs","Liels"))))</f>
        <v>Mazs</v>
      </c>
      <c r="BU571" s="9">
        <f>IF(BT571="Mikro",Pieņēmumi!$CJ$31*BR571*0.5,
IF(BT571="Mazs",Pieņēmumi!$CJ$31*BR571,
IF(BT571="Vidējs",Pieņēmumi!$CJ$32*BR571,
IF(BT571="Liels",Pieņēmumi!$CJ$34*BR571,
0))))</f>
        <v>1.0893246187363834</v>
      </c>
      <c r="BV571" s="9">
        <f>IF(BT571="Mikro",Pieņēmumi!$CJ$31*BR571*0.5,0)</f>
        <v>0</v>
      </c>
      <c r="BW571">
        <v>0</v>
      </c>
      <c r="BX571">
        <v>0</v>
      </c>
      <c r="BY571" s="2">
        <v>0</v>
      </c>
      <c r="BZ571" s="6">
        <f>ROUNDUP(IF($A571=1,BW571/Pieņēmumi!$CU$42,IF($A571=2,BW571/Pieņēmumi!$CU$43,IF($A571=3,BW571/Pieņēmumi!$CU$44,BW571/Pieņēmumi!$CU$45))),$CH$10)</f>
        <v>0</v>
      </c>
      <c r="CA571" s="6">
        <f t="shared" si="405"/>
        <v>0</v>
      </c>
      <c r="CB571" s="6">
        <f>IF(AND(CA571&gt;=0,CA571&lt;Pieņēmumi!$CU$49),0,
IF(AND(CA571&gt;=Pieņēmumi!$CU$49,CA571&lt;Pieņēmumi!$CU$50),"Mazs",
IF(AND(CA571&gt;=Pieņēmumi!$CU$50,CA571&lt;Pieņēmumi!$CU$51),"Vidējs","Liels")))</f>
        <v>0</v>
      </c>
      <c r="CC571" s="9">
        <f>IF(CB571="Mazs",Pieņēmumi!$CU$34*BZ571,IF(CB571="Vidējs",Pieņēmumi!$CU$35*BZ571,IF(CB571="Liels",Pieņēmumi!$CU$37*BZ571,0)))</f>
        <v>0</v>
      </c>
      <c r="CD571" s="9">
        <f>IF(CB571="Mazs",(Pieņēmumi!$CU$35-Pieņēmumi!$CU$34)*BZ571,0)</f>
        <v>0</v>
      </c>
      <c r="CE571">
        <v>0</v>
      </c>
      <c r="CF571">
        <v>0</v>
      </c>
      <c r="CG571" s="2">
        <v>0</v>
      </c>
      <c r="CH571" s="6">
        <f>ROUNDUP(IF($A571=1,CE571/Pieņēmumi!$DE$42,IF($A571=2,CE571/Pieņēmumi!$DE$43,IF($A571=3,CE571/Pieņēmumi!$DE$44,CE571/Pieņēmumi!$DE$45))),$CH$10)</f>
        <v>0</v>
      </c>
      <c r="CI571" s="6">
        <f t="shared" si="406"/>
        <v>0</v>
      </c>
      <c r="CJ571" s="6">
        <f>IF(AND(CI571&gt;=0,CI571&lt;Pieņēmumi!$DE$49),0,
IF(AND(CI571&gt;=Pieņēmumi!$DE$49,CI571&lt;Pieņēmumi!$DE$50),"Mazs",
IF(AND(CI571&gt;=Pieņēmumi!$DE$50,CI571&lt;Pieņēmumi!$DE$51),"Vidējs","Liels")))</f>
        <v>0</v>
      </c>
      <c r="CK571" s="9">
        <f>IF(CJ571="Mazs",Pieņēmumi!$DE$34*CH571,IF(CJ571="Vidējs",Pieņēmumi!$DE$35*CH571,IF(CJ571="Liels",Pieņēmumi!$DE$37*CH571,0)))</f>
        <v>0</v>
      </c>
      <c r="CL571" s="9">
        <f>IF(CJ571="Mazs",(Pieņēmumi!$DE$35-Pieņēmumi!$DE$34)*CH571,0)</f>
        <v>0</v>
      </c>
      <c r="CM571">
        <v>0</v>
      </c>
      <c r="CN571">
        <v>0</v>
      </c>
      <c r="CO571" s="2">
        <v>0</v>
      </c>
      <c r="CP571" s="6">
        <f>ROUNDUP(IF($A571=1,CM571/Pieņēmumi!$DO$42,IF($A571=2,CM571/Pieņēmumi!$DO$43,IF($A571=3,CM571/Pieņēmumi!$DO$44,CM571/Pieņēmumi!$DO$45))),$CP$10)</f>
        <v>0</v>
      </c>
      <c r="CQ571" s="6">
        <f t="shared" si="407"/>
        <v>0</v>
      </c>
      <c r="CR571" s="6">
        <f>IF(AND(CQ571&gt;=0,CQ571&lt;Pieņēmumi!$DO$49),0,
IF(AND(CQ571&gt;=Pieņēmumi!$DO$49,CQ571&lt;Pieņēmumi!$DO$50),"Mazs",
IF(AND(CQ571&gt;=Pieņēmumi!$DO$50,CQ571&lt;Pieņēmumi!$DO$51),"Vidējs","Liels")))</f>
        <v>0</v>
      </c>
      <c r="CS571" s="9">
        <f>IF(CR571="Mazs",Pieņēmumi!$DO$34*CP571,IF(CR571="Vidējs",Pieņēmumi!$DO$35*CP571,IF(CR571="Liels",Pieņēmumi!$DO$37*CP571,0)))</f>
        <v>0</v>
      </c>
      <c r="CT571" s="9">
        <f>IF(CR571="Mazs",(Pieņēmumi!$DO$35-Pieņēmumi!$DO$34)*CP571,0)</f>
        <v>0</v>
      </c>
      <c r="CU571" s="6">
        <f t="shared" si="408"/>
        <v>88</v>
      </c>
      <c r="CV571" s="6">
        <f t="shared" si="409"/>
        <v>7</v>
      </c>
      <c r="CW571" s="2">
        <f t="shared" si="410"/>
        <v>12.571428571428571</v>
      </c>
      <c r="CX571" t="str">
        <f t="shared" si="411"/>
        <v>Mazā</v>
      </c>
    </row>
    <row r="572" spans="1:102" x14ac:dyDescent="0.25">
      <c r="A572" s="5">
        <v>2</v>
      </c>
      <c r="B572" s="23">
        <v>1.6080647542334403E-2</v>
      </c>
      <c r="C572">
        <v>0</v>
      </c>
      <c r="D572">
        <v>0</v>
      </c>
      <c r="E572" s="2">
        <v>0</v>
      </c>
      <c r="F572" s="6">
        <f>ROUNDUP(IF($A572=1,C572/Pieņēmumi!$B$39,IF($A572=2,C572/Pieņēmumi!$B$40,IF($A572=3,C572/Pieņēmumi!$B$41,C572/Pieņēmumi!$B$42))),$F$10)</f>
        <v>0</v>
      </c>
      <c r="G572" s="6">
        <f t="shared" si="396"/>
        <v>0</v>
      </c>
      <c r="H572" s="6">
        <f>IF(AND(G572&gt;=0,G572&lt;Pieņēmumi!$B$46),0,
IF(AND(G572&gt;= Pieņēmumi!$B$46,G572&lt;Pieņēmumi!$B$47), "Mikro",
IF(AND(G572&gt;=Pieņēmumi!$B$47,G572&lt;Pieņēmumi!$B$48), "Mazs",
IF(AND(G572&gt;=Pieņēmumi!$B$48,G572&lt;Pieņēmumi!$B$49), "Vidējs","Liels"))))</f>
        <v>0</v>
      </c>
      <c r="I572" s="9">
        <f>IF(H572="Mikro",Pieņēmumi!$B$31*F572*0.5,
IF(H572="Mazs",Pieņēmumi!$B$31*F572,
IF(H572="Vidējs",Pieņēmumi!$B$32*F572,
IF(H572="Liels",Pieņēmumi!$B$34*F572,
0))))</f>
        <v>0</v>
      </c>
      <c r="J572" s="9">
        <f>IF(H572="Mikro",Pieņēmumi!$B$31*F572*0.5,0)</f>
        <v>0</v>
      </c>
      <c r="K572">
        <v>0</v>
      </c>
      <c r="L572">
        <v>0</v>
      </c>
      <c r="M572" s="2">
        <v>0</v>
      </c>
      <c r="N572" s="6">
        <f>ROUNDUP(IF($A572=1,K572/Pieņēmumi!$L$39,IF($A572=2,K572/Pieņēmumi!$L$40,IF($A572=3,K572/Pieņēmumi!$L$41,K572/Pieņēmumi!$L$42))),$N$10)</f>
        <v>0</v>
      </c>
      <c r="O572" s="6">
        <f t="shared" si="397"/>
        <v>0</v>
      </c>
      <c r="P572" s="6">
        <f>IF(AND(O572&gt;=0,O572&lt;Pieņēmumi!$L$46),0,
IF(AND(O572&gt;= Pieņēmumi!$L$46,O572&lt;Pieņēmumi!$L$47), "Mikro",
IF(AND(O572&gt;=Pieņēmumi!$L$47,O572&lt;Pieņēmumi!$L$48), "Mazs",
IF(AND(O572&gt;=Pieņēmumi!$L$48,O572&lt;Pieņēmumi!$L$49), "Vidējs","Liels"))))</f>
        <v>0</v>
      </c>
      <c r="Q572" s="9">
        <f>IF(P572="Mikro",Pieņēmumi!$L$31*N572*0.5,
IF(P572="Mazs",Pieņēmumi!$L$31*N572,
IF(P572="Vidējs",Pieņēmumi!$L$32*N572,
IF(P572="Liels",Pieņēmumi!$L$34*N572,
0))))</f>
        <v>0</v>
      </c>
      <c r="R572" s="9">
        <f>IF(P572="Mikro",Pieņēmumi!$L$31*N572*0.5,0)</f>
        <v>0</v>
      </c>
      <c r="S572">
        <v>0</v>
      </c>
      <c r="T572">
        <v>0</v>
      </c>
      <c r="U572" s="2">
        <v>0</v>
      </c>
      <c r="V572" s="6">
        <f>ROUNDUP(IF($A572=1,S572/Pieņēmumi!$V$39,IF($A572=2,S572/Pieņēmumi!$V$40,IF($A572=3,S572/Pieņēmumi!$V$41,S572/Pieņēmumi!$V$42))),$V$10)</f>
        <v>0</v>
      </c>
      <c r="W572" s="6">
        <f t="shared" si="398"/>
        <v>0</v>
      </c>
      <c r="X572" s="6">
        <f>IF(AND(W572&gt;=0,W572&lt;Pieņēmumi!$V$46),0,
IF(AND(W572&gt;= Pieņēmumi!$V$46,W572&lt;Pieņēmumi!$V$47), "Mikro",
IF(AND(W572&gt;=Pieņēmumi!$V$47,W572&lt;Pieņēmumi!$V$48), "Mazs",
IF(AND(W572&gt;=Pieņēmumi!$V$48,W572&lt;Pieņēmumi!$V$49), "Vidējs","Liels"))))</f>
        <v>0</v>
      </c>
      <c r="Y572" s="9">
        <f>IF(X572="Mikro",Pieņēmumi!$V$31*V572*0.5,
IF(X572="Mazs",Pieņēmumi!$V$31*V572,
IF(X572="Vidējs",Pieņēmumi!$V$32*V572,
IF(X572="Liels",Pieņēmumi!$V$34*V572,
0))))</f>
        <v>0</v>
      </c>
      <c r="Z572" s="9">
        <f>IF(X572="Mikro",Pieņēmumi!$V$31*V572*0.5,0)</f>
        <v>0</v>
      </c>
      <c r="AA572">
        <v>0</v>
      </c>
      <c r="AB572">
        <v>0</v>
      </c>
      <c r="AC572" s="2">
        <v>0</v>
      </c>
      <c r="AD572" s="6">
        <f>ROUNDUP(IF($A572=1,AA572/Pieņēmumi!$AF$39,IF($A572=2,AA572/Pieņēmumi!$AF$40,IF($A572=3,AA572/Pieņēmumi!$AF$41,AA572/Pieņēmumi!$AF$42))),$AD$10)</f>
        <v>0</v>
      </c>
      <c r="AE572" s="6">
        <f t="shared" si="399"/>
        <v>0</v>
      </c>
      <c r="AF572" s="6">
        <f>IF(AND(AE572&gt;=0,AE572&lt;Pieņēmumi!$AF$46),0,
IF(AND(AE572&gt;= Pieņēmumi!$AF$46,AE572&lt;Pieņēmumi!$AF$47), "Mikro",
IF(AND(AE572&gt;=Pieņēmumi!$AF$47,AE572&lt;Pieņēmumi!$AF$48), "Mazs",
IF(AND(AE572&gt;=Pieņēmumi!$AF$48,AE572&lt;Pieņēmumi!$AF$49), "Vidējs","Liels"))))</f>
        <v>0</v>
      </c>
      <c r="AG572" s="9">
        <f>IF(AF572="Mikro",Pieņēmumi!$AF$31*AD572*0.5,
IF(AF572="Mazs",Pieņēmumi!$AF$31*AD572,
IF(AF572="Vidējs",Pieņēmumi!$AF$32*AD572,
IF(AF572="Liels",Pieņēmumi!$AF$34*AD572,
0))))</f>
        <v>0</v>
      </c>
      <c r="AH572" s="9">
        <f>IF(AF572="Mikro",Pieņēmumi!$AF$31*AD572*0.5,0)</f>
        <v>0</v>
      </c>
      <c r="AI572">
        <v>0</v>
      </c>
      <c r="AJ572">
        <v>0</v>
      </c>
      <c r="AK572" s="2">
        <v>0</v>
      </c>
      <c r="AL572" s="6">
        <f>ROUNDUP(IF($A572=1,AI572/Pieņēmumi!$AR$39,IF($A572=2,AI572/Pieņēmumi!$AR$40,IF($A572=3,AI572/Pieņēmumi!$AR$41,AI572/Pieņēmumi!$AR$42))),$AL$10)</f>
        <v>0</v>
      </c>
      <c r="AM572" s="6">
        <f t="shared" si="400"/>
        <v>0</v>
      </c>
      <c r="AN572" s="6">
        <f>IF(AND(AM572&gt;=0,AM572&lt;Pieņēmumi!$AR$46),0,
IF(AND(AM572&gt;= Pieņēmumi!$AR$46,AM572&lt;Pieņēmumi!$AR$47), "Mikro",
IF(AND(AM572&gt;=Pieņēmumi!$AR$47,AM572&lt;Pieņēmumi!$AR$48), "Mazs",
IF(AND(AM572&gt;=Pieņēmumi!$AR$48,AM572&lt;Pieņēmumi!$AR$49), "Vidējs","Liels"))))</f>
        <v>0</v>
      </c>
      <c r="AO572" s="9">
        <f>IF(AN572="Mikro",Pieņēmumi!$AR$31*AL572*0.5,
IF(AN572="Mazs",Pieņēmumi!$AR$31*AL572,
IF(AN572="Vidējs",Pieņēmumi!$AR$32*AL572,
IF(AN572="Liels",Pieņēmumi!$AR$34*AL572,
0))))</f>
        <v>0</v>
      </c>
      <c r="AP572" s="9">
        <f>IF(AN572="Mikro",Pieņēmumi!$AR$31*AL572*0.5,0)</f>
        <v>0</v>
      </c>
      <c r="AQ572">
        <v>0</v>
      </c>
      <c r="AR572">
        <v>0</v>
      </c>
      <c r="AS572" s="2">
        <v>0</v>
      </c>
      <c r="AT572" s="6">
        <f>ROUNDUP(IF($A572=1,AQ572/Pieņēmumi!$BC$39,IF($A572=2,AQ572/Pieņēmumi!$BC$40,IF($A572=3,AQ572/Pieņēmumi!$BC$41,AQ572/Pieņēmumi!$BC$42))),$AT$10)</f>
        <v>0</v>
      </c>
      <c r="AU572" s="6">
        <f t="shared" si="401"/>
        <v>0</v>
      </c>
      <c r="AV572" s="6">
        <f>IF(AND(AU572&gt;=0,AU572&lt;Pieņēmumi!$BC$46),0,
IF(AND(AU572&gt;= Pieņēmumi!$BC$46,AU572&lt;Pieņēmumi!$BC$47), "Mikro",
IF(AND(AU572&gt;=Pieņēmumi!$BC$47,AU572&lt;Pieņēmumi!$BC$48), "Mazs",
IF(AND(AU572&gt;=Pieņēmumi!$BC$48,AU572&lt;Pieņēmumi!$BC$49), "Vidējs","Liels"))))</f>
        <v>0</v>
      </c>
      <c r="AW572" s="9">
        <f>IF(AV572="Mikro",Pieņēmumi!$BC$31*AT572*0.5,
IF(AV572="Mazs",Pieņēmumi!$BC$31*AT572,
IF(AV572="Vidējs",Pieņēmumi!$BC$32*AT572,
IF(AV572="Liels",Pieņēmumi!$BC$34*AT572,
0))))</f>
        <v>0</v>
      </c>
      <c r="AX572" s="9">
        <f>IF(AV572="Mikro",Pieņēmumi!$BC$31*AT572*0.5,0)</f>
        <v>0</v>
      </c>
      <c r="AY572">
        <v>38</v>
      </c>
      <c r="AZ572">
        <v>2</v>
      </c>
      <c r="BA572" s="2">
        <f t="shared" ref="BA572:BA580" si="428">AY572/AZ572</f>
        <v>19</v>
      </c>
      <c r="BB572" s="6">
        <f>ROUNDUP(IF($A572=1,AY572/Pieņēmumi!$BN$39,IF($A572=2,AY572/Pieņēmumi!$BN$40,IF($A572=3,AY572/Pieņēmumi!$BN$41,AY572/Pieņēmumi!$BN$42))),$BB$10)</f>
        <v>2</v>
      </c>
      <c r="BC572" s="6">
        <f t="shared" si="402"/>
        <v>19</v>
      </c>
      <c r="BD572" s="6" t="str">
        <f>IF(AND(BC572&gt;=0,BC572&lt;Pieņēmumi!$BN$46),0,
IF(AND(BC572&gt;= Pieņēmumi!$BN$46,BC572&lt;Pieņēmumi!$BN$47), "Mikro",
IF(AND(BC572&gt;=Pieņēmumi!$BN$47,BC572&lt;Pieņēmumi!$BN$48), "Mazs",
IF(AND(BC572&gt;=Pieņēmumi!$BN$48,BC572&lt;Pieņēmumi!$BN$49), "Vidējs","Liels"))))</f>
        <v>Vidējs</v>
      </c>
      <c r="BE572" s="9">
        <f>IF(BD572="Mikro",Pieņēmumi!$BN$31*BB572*0.5,
IF(BD572="Mazs",Pieņēmumi!$BN$31*BB572,
IF(BD572="Vidējs",Pieņēmumi!$BN$32*BB572,
IF(BD572="Liels",Pieņēmumi!$BN$34*BB572,
0))))</f>
        <v>2.454780361757106</v>
      </c>
      <c r="BF572" s="9">
        <f>IF(BD572="Mikro",Pieņēmumi!$BN$31*BB572*0.5,0)</f>
        <v>0</v>
      </c>
      <c r="BG572">
        <v>45</v>
      </c>
      <c r="BH572">
        <v>2</v>
      </c>
      <c r="BI572" s="2">
        <f t="shared" ref="BI572:BI580" si="429">BG572/BH572</f>
        <v>22.5</v>
      </c>
      <c r="BJ572" s="6">
        <f>ROUNDUP(IF($A572=1,BG572/Pieņēmumi!$BY$39,IF($A572=2,BG572/Pieņēmumi!$BY$40,IF($A572=3,BG572/Pieņēmumi!$BY$41,BG572/Pieņēmumi!$BY$42))),$BJ$10)</f>
        <v>2</v>
      </c>
      <c r="BK572" s="6">
        <f t="shared" si="403"/>
        <v>22.5</v>
      </c>
      <c r="BL572" s="6" t="str">
        <f>IF(AND(BK572&gt;=0,BK572&lt;Pieņēmumi!$BY$46),0,
IF(AND(BK572&gt;= Pieņēmumi!$BY$46,BK572&lt;Pieņēmumi!$BY$47), "Mikro",
IF(AND(BK572&gt;=Pieņēmumi!$BY$47,BK572&lt;Pieņēmumi!$BY$48), "Mazs",
IF(AND(BK572&gt;=Pieņēmumi!$BY$48,BK572&lt;Pieņēmumi!$BY$49), "Vidējs","Liels"))))</f>
        <v>Liels</v>
      </c>
      <c r="BM572" s="9">
        <f>IF(BL572="Mikro",Pieņēmumi!$BY$31*BJ572*0.5,
IF(BL572="Mazs",Pieņēmumi!$BY$31*BJ572,
IF(BL572="Vidējs",Pieņēmumi!$BY$32*BJ572,
IF(BL572="Liels",Pieņēmumi!$BY$34*BJ572,
0))))</f>
        <v>3.3189033189033186</v>
      </c>
      <c r="BN572" s="9">
        <f>IF(BL572="Mikro",Pieņēmumi!$BY$31*BJ572*0.5,0)</f>
        <v>0</v>
      </c>
      <c r="BO572">
        <v>36</v>
      </c>
      <c r="BP572">
        <v>2</v>
      </c>
      <c r="BQ572" s="2">
        <f t="shared" si="414"/>
        <v>18</v>
      </c>
      <c r="BR572" s="6">
        <f>ROUNDUP(IF($A572=1,BO572/Pieņēmumi!$CJ$39,IF($A572=2,BO572/Pieņēmumi!$CJ$40,IF($A572=3,BO572/Pieņēmumi!$CJ$41,BO572/Pieņēmumi!$CJ$42))),$BR$10)</f>
        <v>2</v>
      </c>
      <c r="BS572" s="6">
        <f t="shared" si="404"/>
        <v>18</v>
      </c>
      <c r="BT572" s="6" t="str">
        <f>IF(AND(BS572&gt;=0,BS572&lt;Pieņēmumi!$CJ$46),0,
IF(AND(BS572&gt;= Pieņēmumi!$CJ$46,BS572&lt;Pieņēmumi!$CJ$47), "Mikro",
IF(AND(BS572&gt;=Pieņēmumi!$CJ$47,BS572&lt;Pieņēmumi!$CJ$48), "Mazs",
IF(AND(BS572&gt;=Pieņēmumi!$CJ$48,BS572&lt;Pieņēmumi!$CJ$49), "Vidējs","Liels"))))</f>
        <v>Vidējs</v>
      </c>
      <c r="BU572" s="9">
        <f>IF(BT572="Mikro",Pieņēmumi!$CJ$31*BR572*0.5,
IF(BT572="Mazs",Pieņēmumi!$CJ$31*BR572,
IF(BT572="Vidējs",Pieņēmumi!$CJ$32*BR572,
IF(BT572="Liels",Pieņēmumi!$CJ$34*BR572,
0))))</f>
        <v>2.5839793281653747</v>
      </c>
      <c r="BV572" s="9">
        <f>IF(BT572="Mikro",Pieņēmumi!$CJ$31*BR572*0.5,0)</f>
        <v>0</v>
      </c>
      <c r="BW572">
        <v>50</v>
      </c>
      <c r="BX572">
        <v>3</v>
      </c>
      <c r="BY572" s="2">
        <f>BW572/BX572</f>
        <v>16.666666666666668</v>
      </c>
      <c r="BZ572" s="6">
        <f>ROUNDUP(IF($A572=1,BW572/Pieņēmumi!$CU$42,IF($A572=2,BW572/Pieņēmumi!$CU$43,IF($A572=3,BW572/Pieņēmumi!$CU$44,BW572/Pieņēmumi!$CU$45))),$CH$10)</f>
        <v>2</v>
      </c>
      <c r="CA572" s="6">
        <f t="shared" si="405"/>
        <v>25</v>
      </c>
      <c r="CB572" s="6" t="str">
        <f>IF(AND(CA572&gt;=0,CA572&lt;Pieņēmumi!$CU$49),0,
IF(AND(CA572&gt;=Pieņēmumi!$CU$49,CA572&lt;Pieņēmumi!$CU$50),"Mazs",
IF(AND(CA572&gt;=Pieņēmumi!$CU$50,CA572&lt;Pieņēmumi!$CU$51),"Vidējs","Liels")))</f>
        <v>Liels</v>
      </c>
      <c r="CC572" s="9">
        <f>IF(CB572="Mazs",Pieņēmumi!$CU$34*BZ572,IF(CB572="Vidējs",Pieņēmumi!$CU$35*BZ572,IF(CB572="Liels",Pieņēmumi!$CU$37*BZ572,0)))</f>
        <v>3.535353535353535</v>
      </c>
      <c r="CD572" s="9">
        <f>IF(CB572="Mazs",(Pieņēmumi!$CU$35-Pieņēmumi!$CU$34)*BZ572,0)</f>
        <v>0</v>
      </c>
      <c r="CE572">
        <v>51</v>
      </c>
      <c r="CF572">
        <v>2</v>
      </c>
      <c r="CG572" s="2">
        <f>CE572/CF572</f>
        <v>25.5</v>
      </c>
      <c r="CH572" s="6">
        <f>ROUNDUP(IF($A572=1,CE572/Pieņēmumi!$DE$42,IF($A572=2,CE572/Pieņēmumi!$DE$43,IF($A572=3,CE572/Pieņēmumi!$DE$44,CE572/Pieņēmumi!$DE$45))),$CH$10)</f>
        <v>3</v>
      </c>
      <c r="CI572" s="6">
        <f t="shared" si="406"/>
        <v>17</v>
      </c>
      <c r="CJ572" s="6" t="str">
        <f>IF(AND(CI572&gt;=0,CI572&lt;Pieņēmumi!$DE$49),0,
IF(AND(CI572&gt;=Pieņēmumi!$DE$49,CI572&lt;Pieņēmumi!$DE$50),"Mazs",
IF(AND(CI572&gt;=Pieņēmumi!$DE$50,CI572&lt;Pieņēmumi!$DE$51),"Vidējs","Liels")))</f>
        <v>Vidējs</v>
      </c>
      <c r="CK572" s="9">
        <f>IF(CJ572="Mazs",Pieņēmumi!$DE$34*CH572,IF(CJ572="Vidējs",Pieņēmumi!$DE$35*CH572,IF(CJ572="Liels",Pieņēmumi!$DE$37*CH572,0)))</f>
        <v>4.166666666666667</v>
      </c>
      <c r="CL572" s="9">
        <f>IF(CJ572="Mazs",(Pieņēmumi!$DE$35-Pieņēmumi!$DE$34)*CH572,0)</f>
        <v>0</v>
      </c>
      <c r="CM572">
        <v>46</v>
      </c>
      <c r="CN572">
        <v>2</v>
      </c>
      <c r="CO572" s="2">
        <f>CM572/CN572</f>
        <v>23</v>
      </c>
      <c r="CP572" s="6">
        <f>ROUNDUP(IF($A572=1,CM572/Pieņēmumi!$DO$42,IF($A572=2,CM572/Pieņēmumi!$DO$43,IF($A572=3,CM572/Pieņēmumi!$DO$44,CM572/Pieņēmumi!$DO$45))),$CP$10)</f>
        <v>2</v>
      </c>
      <c r="CQ572" s="6">
        <f t="shared" si="407"/>
        <v>23</v>
      </c>
      <c r="CR572" s="6" t="str">
        <f>IF(AND(CQ572&gt;=0,CQ572&lt;Pieņēmumi!$DO$49),0,
IF(AND(CQ572&gt;=Pieņēmumi!$DO$49,CQ572&lt;Pieņēmumi!$DO$50),"Mazs",
IF(AND(CQ572&gt;=Pieņēmumi!$DO$50,CQ572&lt;Pieņēmumi!$DO$51),"Vidējs","Liels")))</f>
        <v>Liels</v>
      </c>
      <c r="CS572" s="9">
        <f>IF(CR572="Mazs",Pieņēmumi!$DO$34*CP572,IF(CR572="Vidējs",Pieņēmumi!$DO$35*CP572,IF(CR572="Liels",Pieņēmumi!$DO$37*CP572,0)))</f>
        <v>3.535353535353535</v>
      </c>
      <c r="CT572" s="9">
        <f>IF(CR572="Mazs",(Pieņēmumi!$DO$35-Pieņēmumi!$DO$34)*CP572,0)</f>
        <v>0</v>
      </c>
      <c r="CU572" s="6">
        <f t="shared" si="408"/>
        <v>266</v>
      </c>
      <c r="CV572" s="6">
        <f t="shared" si="409"/>
        <v>13</v>
      </c>
      <c r="CW572" s="2">
        <f t="shared" si="410"/>
        <v>20.46153846153846</v>
      </c>
      <c r="CX572" t="str">
        <f t="shared" si="411"/>
        <v>Vidējā</v>
      </c>
    </row>
    <row r="573" spans="1:102" x14ac:dyDescent="0.25">
      <c r="A573" s="5">
        <v>2</v>
      </c>
      <c r="B573" s="23">
        <v>1.5066506472071972E-2</v>
      </c>
      <c r="C573">
        <v>0</v>
      </c>
      <c r="D573">
        <v>0</v>
      </c>
      <c r="E573" s="2">
        <v>0</v>
      </c>
      <c r="F573" s="6">
        <f>ROUNDUP(IF($A573=1,C573/Pieņēmumi!$B$39,IF($A573=2,C573/Pieņēmumi!$B$40,IF($A573=3,C573/Pieņēmumi!$B$41,C573/Pieņēmumi!$B$42))),$F$10)</f>
        <v>0</v>
      </c>
      <c r="G573" s="6">
        <f t="shared" si="396"/>
        <v>0</v>
      </c>
      <c r="H573" s="6">
        <f>IF(AND(G573&gt;=0,G573&lt;Pieņēmumi!$B$46),0,
IF(AND(G573&gt;= Pieņēmumi!$B$46,G573&lt;Pieņēmumi!$B$47), "Mikro",
IF(AND(G573&gt;=Pieņēmumi!$B$47,G573&lt;Pieņēmumi!$B$48), "Mazs",
IF(AND(G573&gt;=Pieņēmumi!$B$48,G573&lt;Pieņēmumi!$B$49), "Vidējs","Liels"))))</f>
        <v>0</v>
      </c>
      <c r="I573" s="9">
        <f>IF(H573="Mikro",Pieņēmumi!$B$31*F573*0.5,
IF(H573="Mazs",Pieņēmumi!$B$31*F573,
IF(H573="Vidējs",Pieņēmumi!$B$32*F573,
IF(H573="Liels",Pieņēmumi!$B$34*F573,
0))))</f>
        <v>0</v>
      </c>
      <c r="J573" s="9">
        <f>IF(H573="Mikro",Pieņēmumi!$B$31*F573*0.5,0)</f>
        <v>0</v>
      </c>
      <c r="K573">
        <v>0</v>
      </c>
      <c r="L573">
        <v>0</v>
      </c>
      <c r="M573" s="2">
        <v>0</v>
      </c>
      <c r="N573" s="6">
        <f>ROUNDUP(IF($A573=1,K573/Pieņēmumi!$L$39,IF($A573=2,K573/Pieņēmumi!$L$40,IF($A573=3,K573/Pieņēmumi!$L$41,K573/Pieņēmumi!$L$42))),$N$10)</f>
        <v>0</v>
      </c>
      <c r="O573" s="6">
        <f t="shared" si="397"/>
        <v>0</v>
      </c>
      <c r="P573" s="6">
        <f>IF(AND(O573&gt;=0,O573&lt;Pieņēmumi!$L$46),0,
IF(AND(O573&gt;= Pieņēmumi!$L$46,O573&lt;Pieņēmumi!$L$47), "Mikro",
IF(AND(O573&gt;=Pieņēmumi!$L$47,O573&lt;Pieņēmumi!$L$48), "Mazs",
IF(AND(O573&gt;=Pieņēmumi!$L$48,O573&lt;Pieņēmumi!$L$49), "Vidējs","Liels"))))</f>
        <v>0</v>
      </c>
      <c r="Q573" s="9">
        <f>IF(P573="Mikro",Pieņēmumi!$L$31*N573*0.5,
IF(P573="Mazs",Pieņēmumi!$L$31*N573,
IF(P573="Vidējs",Pieņēmumi!$L$32*N573,
IF(P573="Liels",Pieņēmumi!$L$34*N573,
0))))</f>
        <v>0</v>
      </c>
      <c r="R573" s="9">
        <f>IF(P573="Mikro",Pieņēmumi!$L$31*N573*0.5,0)</f>
        <v>0</v>
      </c>
      <c r="S573">
        <v>0</v>
      </c>
      <c r="T573">
        <v>0</v>
      </c>
      <c r="U573" s="2">
        <v>0</v>
      </c>
      <c r="V573" s="6">
        <f>ROUNDUP(IF($A573=1,S573/Pieņēmumi!$V$39,IF($A573=2,S573/Pieņēmumi!$V$40,IF($A573=3,S573/Pieņēmumi!$V$41,S573/Pieņēmumi!$V$42))),$V$10)</f>
        <v>0</v>
      </c>
      <c r="W573" s="6">
        <f t="shared" si="398"/>
        <v>0</v>
      </c>
      <c r="X573" s="6">
        <f>IF(AND(W573&gt;=0,W573&lt;Pieņēmumi!$V$46),0,
IF(AND(W573&gt;= Pieņēmumi!$V$46,W573&lt;Pieņēmumi!$V$47), "Mikro",
IF(AND(W573&gt;=Pieņēmumi!$V$47,W573&lt;Pieņēmumi!$V$48), "Mazs",
IF(AND(W573&gt;=Pieņēmumi!$V$48,W573&lt;Pieņēmumi!$V$49), "Vidējs","Liels"))))</f>
        <v>0</v>
      </c>
      <c r="Y573" s="9">
        <f>IF(X573="Mikro",Pieņēmumi!$V$31*V573*0.5,
IF(X573="Mazs",Pieņēmumi!$V$31*V573,
IF(X573="Vidējs",Pieņēmumi!$V$32*V573,
IF(X573="Liels",Pieņēmumi!$V$34*V573,
0))))</f>
        <v>0</v>
      </c>
      <c r="Z573" s="9">
        <f>IF(X573="Mikro",Pieņēmumi!$V$31*V573*0.5,0)</f>
        <v>0</v>
      </c>
      <c r="AA573">
        <v>0</v>
      </c>
      <c r="AB573">
        <v>0</v>
      </c>
      <c r="AC573" s="2">
        <v>0</v>
      </c>
      <c r="AD573" s="6">
        <f>ROUNDUP(IF($A573=1,AA573/Pieņēmumi!$AF$39,IF($A573=2,AA573/Pieņēmumi!$AF$40,IF($A573=3,AA573/Pieņēmumi!$AF$41,AA573/Pieņēmumi!$AF$42))),$AD$10)</f>
        <v>0</v>
      </c>
      <c r="AE573" s="6">
        <f t="shared" si="399"/>
        <v>0</v>
      </c>
      <c r="AF573" s="6">
        <f>IF(AND(AE573&gt;=0,AE573&lt;Pieņēmumi!$AF$46),0,
IF(AND(AE573&gt;= Pieņēmumi!$AF$46,AE573&lt;Pieņēmumi!$AF$47), "Mikro",
IF(AND(AE573&gt;=Pieņēmumi!$AF$47,AE573&lt;Pieņēmumi!$AF$48), "Mazs",
IF(AND(AE573&gt;=Pieņēmumi!$AF$48,AE573&lt;Pieņēmumi!$AF$49), "Vidējs","Liels"))))</f>
        <v>0</v>
      </c>
      <c r="AG573" s="9">
        <f>IF(AF573="Mikro",Pieņēmumi!$AF$31*AD573*0.5,
IF(AF573="Mazs",Pieņēmumi!$AF$31*AD573,
IF(AF573="Vidējs",Pieņēmumi!$AF$32*AD573,
IF(AF573="Liels",Pieņēmumi!$AF$34*AD573,
0))))</f>
        <v>0</v>
      </c>
      <c r="AH573" s="9">
        <f>IF(AF573="Mikro",Pieņēmumi!$AF$31*AD573*0.5,0)</f>
        <v>0</v>
      </c>
      <c r="AI573">
        <v>0</v>
      </c>
      <c r="AJ573">
        <v>0</v>
      </c>
      <c r="AK573" s="2">
        <v>0</v>
      </c>
      <c r="AL573" s="6">
        <f>ROUNDUP(IF($A573=1,AI573/Pieņēmumi!$AR$39,IF($A573=2,AI573/Pieņēmumi!$AR$40,IF($A573=3,AI573/Pieņēmumi!$AR$41,AI573/Pieņēmumi!$AR$42))),$AL$10)</f>
        <v>0</v>
      </c>
      <c r="AM573" s="6">
        <f t="shared" si="400"/>
        <v>0</v>
      </c>
      <c r="AN573" s="6">
        <f>IF(AND(AM573&gt;=0,AM573&lt;Pieņēmumi!$AR$46),0,
IF(AND(AM573&gt;= Pieņēmumi!$AR$46,AM573&lt;Pieņēmumi!$AR$47), "Mikro",
IF(AND(AM573&gt;=Pieņēmumi!$AR$47,AM573&lt;Pieņēmumi!$AR$48), "Mazs",
IF(AND(AM573&gt;=Pieņēmumi!$AR$48,AM573&lt;Pieņēmumi!$AR$49), "Vidējs","Liels"))))</f>
        <v>0</v>
      </c>
      <c r="AO573" s="9">
        <f>IF(AN573="Mikro",Pieņēmumi!$AR$31*AL573*0.5,
IF(AN573="Mazs",Pieņēmumi!$AR$31*AL573,
IF(AN573="Vidējs",Pieņēmumi!$AR$32*AL573,
IF(AN573="Liels",Pieņēmumi!$AR$34*AL573,
0))))</f>
        <v>0</v>
      </c>
      <c r="AP573" s="9">
        <f>IF(AN573="Mikro",Pieņēmumi!$AR$31*AL573*0.5,0)</f>
        <v>0</v>
      </c>
      <c r="AQ573">
        <v>0</v>
      </c>
      <c r="AR573">
        <v>0</v>
      </c>
      <c r="AS573" s="2">
        <v>0</v>
      </c>
      <c r="AT573" s="6">
        <f>ROUNDUP(IF($A573=1,AQ573/Pieņēmumi!$BC$39,IF($A573=2,AQ573/Pieņēmumi!$BC$40,IF($A573=3,AQ573/Pieņēmumi!$BC$41,AQ573/Pieņēmumi!$BC$42))),$AT$10)</f>
        <v>0</v>
      </c>
      <c r="AU573" s="6">
        <f t="shared" si="401"/>
        <v>0</v>
      </c>
      <c r="AV573" s="6">
        <f>IF(AND(AU573&gt;=0,AU573&lt;Pieņēmumi!$BC$46),0,
IF(AND(AU573&gt;= Pieņēmumi!$BC$46,AU573&lt;Pieņēmumi!$BC$47), "Mikro",
IF(AND(AU573&gt;=Pieņēmumi!$BC$47,AU573&lt;Pieņēmumi!$BC$48), "Mazs",
IF(AND(AU573&gt;=Pieņēmumi!$BC$48,AU573&lt;Pieņēmumi!$BC$49), "Vidējs","Liels"))))</f>
        <v>0</v>
      </c>
      <c r="AW573" s="9">
        <f>IF(AV573="Mikro",Pieņēmumi!$BC$31*AT573*0.5,
IF(AV573="Mazs",Pieņēmumi!$BC$31*AT573,
IF(AV573="Vidējs",Pieņēmumi!$BC$32*AT573,
IF(AV573="Liels",Pieņēmumi!$BC$34*AT573,
0))))</f>
        <v>0</v>
      </c>
      <c r="AX573" s="9">
        <f>IF(AV573="Mikro",Pieņēmumi!$BC$31*AT573*0.5,0)</f>
        <v>0</v>
      </c>
      <c r="AY573">
        <v>58</v>
      </c>
      <c r="AZ573">
        <v>2</v>
      </c>
      <c r="BA573" s="2">
        <f t="shared" si="428"/>
        <v>29</v>
      </c>
      <c r="BB573" s="6">
        <f>ROUNDUP(IF($A573=1,AY573/Pieņēmumi!$BN$39,IF($A573=2,AY573/Pieņēmumi!$BN$40,IF($A573=3,AY573/Pieņēmumi!$BN$41,AY573/Pieņēmumi!$BN$42))),$BB$10)</f>
        <v>3</v>
      </c>
      <c r="BC573" s="6">
        <f t="shared" si="402"/>
        <v>19.333333333333332</v>
      </c>
      <c r="BD573" s="6" t="str">
        <f>IF(AND(BC573&gt;=0,BC573&lt;Pieņēmumi!$BN$46),0,
IF(AND(BC573&gt;= Pieņēmumi!$BN$46,BC573&lt;Pieņēmumi!$BN$47), "Mikro",
IF(AND(BC573&gt;=Pieņēmumi!$BN$47,BC573&lt;Pieņēmumi!$BN$48), "Mazs",
IF(AND(BC573&gt;=Pieņēmumi!$BN$48,BC573&lt;Pieņēmumi!$BN$49), "Vidējs","Liels"))))</f>
        <v>Vidējs</v>
      </c>
      <c r="BE573" s="9">
        <f>IF(BD573="Mikro",Pieņēmumi!$BN$31*BB573*0.5,
IF(BD573="Mazs",Pieņēmumi!$BN$31*BB573,
IF(BD573="Vidējs",Pieņēmumi!$BN$32*BB573,
IF(BD573="Liels",Pieņēmumi!$BN$34*BB573,
0))))</f>
        <v>3.6821705426356592</v>
      </c>
      <c r="BF573" s="9">
        <f>IF(BD573="Mikro",Pieņēmumi!$BN$31*BB573*0.5,0)</f>
        <v>0</v>
      </c>
      <c r="BG573">
        <v>60</v>
      </c>
      <c r="BH573">
        <v>2</v>
      </c>
      <c r="BI573" s="2">
        <f t="shared" si="429"/>
        <v>30</v>
      </c>
      <c r="BJ573" s="6">
        <f>ROUNDUP(IF($A573=1,BG573/Pieņēmumi!$BY$39,IF($A573=2,BG573/Pieņēmumi!$BY$40,IF($A573=3,BG573/Pieņēmumi!$BY$41,BG573/Pieņēmumi!$BY$42))),$BJ$10)</f>
        <v>3</v>
      </c>
      <c r="BK573" s="6">
        <f t="shared" si="403"/>
        <v>20</v>
      </c>
      <c r="BL573" s="6" t="str">
        <f>IF(AND(BK573&gt;=0,BK573&lt;Pieņēmumi!$BY$46),0,
IF(AND(BK573&gt;= Pieņēmumi!$BY$46,BK573&lt;Pieņēmumi!$BY$47), "Mikro",
IF(AND(BK573&gt;=Pieņēmumi!$BY$47,BK573&lt;Pieņēmumi!$BY$48), "Mazs",
IF(AND(BK573&gt;=Pieņēmumi!$BY$48,BK573&lt;Pieņēmumi!$BY$49), "Vidējs","Liels"))))</f>
        <v>Vidējs</v>
      </c>
      <c r="BM573" s="9">
        <f>IF(BL573="Mikro",Pieņēmumi!$BY$31*BJ573*0.5,
IF(BL573="Mazs",Pieņēmumi!$BY$31*BJ573,
IF(BL573="Vidējs",Pieņēmumi!$BY$32*BJ573,
IF(BL573="Liels",Pieņēmumi!$BY$34*BJ573,
0))))</f>
        <v>3.8759689922480618</v>
      </c>
      <c r="BN573" s="9">
        <f>IF(BL573="Mikro",Pieņēmumi!$BY$31*BJ573*0.5,0)</f>
        <v>0</v>
      </c>
      <c r="BO573">
        <v>59</v>
      </c>
      <c r="BP573">
        <v>2</v>
      </c>
      <c r="BQ573" s="2">
        <f t="shared" si="414"/>
        <v>29.5</v>
      </c>
      <c r="BR573" s="6">
        <f>ROUNDUP(IF($A573=1,BO573/Pieņēmumi!$CJ$39,IF($A573=2,BO573/Pieņēmumi!$CJ$40,IF($A573=3,BO573/Pieņēmumi!$CJ$41,BO573/Pieņēmumi!$CJ$42))),$BR$10)</f>
        <v>3</v>
      </c>
      <c r="BS573" s="6">
        <f t="shared" si="404"/>
        <v>19.666666666666668</v>
      </c>
      <c r="BT573" s="6" t="str">
        <f>IF(AND(BS573&gt;=0,BS573&lt;Pieņēmumi!$CJ$46),0,
IF(AND(BS573&gt;= Pieņēmumi!$CJ$46,BS573&lt;Pieņēmumi!$CJ$47), "Mikro",
IF(AND(BS573&gt;=Pieņēmumi!$CJ$47,BS573&lt;Pieņēmumi!$CJ$48), "Mazs",
IF(AND(BS573&gt;=Pieņēmumi!$CJ$48,BS573&lt;Pieņēmumi!$CJ$49), "Vidējs","Liels"))))</f>
        <v>Vidējs</v>
      </c>
      <c r="BU573" s="9">
        <f>IF(BT573="Mikro",Pieņēmumi!$CJ$31*BR573*0.5,
IF(BT573="Mazs",Pieņēmumi!$CJ$31*BR573,
IF(BT573="Vidējs",Pieņēmumi!$CJ$32*BR573,
IF(BT573="Liels",Pieņēmumi!$CJ$34*BR573,
0))))</f>
        <v>3.8759689922480618</v>
      </c>
      <c r="BV573" s="9">
        <f>IF(BT573="Mikro",Pieņēmumi!$CJ$31*BR573*0.5,0)</f>
        <v>0</v>
      </c>
      <c r="BW573">
        <v>65</v>
      </c>
      <c r="BX573">
        <v>4</v>
      </c>
      <c r="BY573" s="2">
        <f>BW573/BX573</f>
        <v>16.25</v>
      </c>
      <c r="BZ573" s="6">
        <f>ROUNDUP(IF($A573=1,BW573/Pieņēmumi!$CU$42,IF($A573=2,BW573/Pieņēmumi!$CU$43,IF($A573=3,BW573/Pieņēmumi!$CU$44,BW573/Pieņēmumi!$CU$45))),$CH$10)</f>
        <v>3</v>
      </c>
      <c r="CA573" s="6">
        <f t="shared" si="405"/>
        <v>21.666666666666668</v>
      </c>
      <c r="CB573" s="6" t="str">
        <f>IF(AND(CA573&gt;=0,CA573&lt;Pieņēmumi!$CU$49),0,
IF(AND(CA573&gt;=Pieņēmumi!$CU$49,CA573&lt;Pieņēmumi!$CU$50),"Mazs",
IF(AND(CA573&gt;=Pieņēmumi!$CU$50,CA573&lt;Pieņēmumi!$CU$51),"Vidējs","Liels")))</f>
        <v>Liels</v>
      </c>
      <c r="CC573" s="9">
        <f>IF(CB573="Mazs",Pieņēmumi!$CU$34*BZ573,IF(CB573="Vidējs",Pieņēmumi!$CU$35*BZ573,IF(CB573="Liels",Pieņēmumi!$CU$37*BZ573,0)))</f>
        <v>5.3030303030303028</v>
      </c>
      <c r="CD573" s="9">
        <f>IF(CB573="Mazs",(Pieņēmumi!$CU$35-Pieņēmumi!$CU$34)*BZ573,0)</f>
        <v>0</v>
      </c>
      <c r="CE573">
        <v>91</v>
      </c>
      <c r="CF573">
        <v>4</v>
      </c>
      <c r="CG573" s="2">
        <f>CE573/CF573</f>
        <v>22.75</v>
      </c>
      <c r="CH573" s="6">
        <f>ROUNDUP(IF($A573=1,CE573/Pieņēmumi!$DE$42,IF($A573=2,CE573/Pieņēmumi!$DE$43,IF($A573=3,CE573/Pieņēmumi!$DE$44,CE573/Pieņēmumi!$DE$45))),$CH$10)</f>
        <v>4</v>
      </c>
      <c r="CI573" s="6">
        <f t="shared" si="406"/>
        <v>22.75</v>
      </c>
      <c r="CJ573" s="6" t="str">
        <f>IF(AND(CI573&gt;=0,CI573&lt;Pieņēmumi!$DE$49),0,
IF(AND(CI573&gt;=Pieņēmumi!$DE$49,CI573&lt;Pieņēmumi!$DE$50),"Mazs",
IF(AND(CI573&gt;=Pieņēmumi!$DE$50,CI573&lt;Pieņēmumi!$DE$51),"Vidējs","Liels")))</f>
        <v>Liels</v>
      </c>
      <c r="CK573" s="9">
        <f>IF(CJ573="Mazs",Pieņēmumi!$DE$34*CH573,IF(CJ573="Vidējs",Pieņēmumi!$DE$35*CH573,IF(CJ573="Liels",Pieņēmumi!$DE$37*CH573,0)))</f>
        <v>7.0707070707070701</v>
      </c>
      <c r="CL573" s="9">
        <f>IF(CJ573="Mazs",(Pieņēmumi!$DE$35-Pieņēmumi!$DE$34)*CH573,0)</f>
        <v>0</v>
      </c>
      <c r="CM573">
        <v>55</v>
      </c>
      <c r="CN573">
        <v>3</v>
      </c>
      <c r="CO573" s="2">
        <f>CM573/CN573</f>
        <v>18.333333333333332</v>
      </c>
      <c r="CP573" s="6">
        <f>ROUNDUP(IF($A573=1,CM573/Pieņēmumi!$DO$42,IF($A573=2,CM573/Pieņēmumi!$DO$43,IF($A573=3,CM573/Pieņēmumi!$DO$44,CM573/Pieņēmumi!$DO$45))),$CP$10)</f>
        <v>3</v>
      </c>
      <c r="CQ573" s="6">
        <f t="shared" si="407"/>
        <v>18.333333333333332</v>
      </c>
      <c r="CR573" s="6" t="str">
        <f>IF(AND(CQ573&gt;=0,CQ573&lt;Pieņēmumi!$DO$49),0,
IF(AND(CQ573&gt;=Pieņēmumi!$DO$49,CQ573&lt;Pieņēmumi!$DO$50),"Mazs",
IF(AND(CQ573&gt;=Pieņēmumi!$DO$50,CQ573&lt;Pieņēmumi!$DO$51),"Vidējs","Liels")))</f>
        <v>Vidējs</v>
      </c>
      <c r="CS573" s="9">
        <f>IF(CR573="Mazs",Pieņēmumi!$DO$34*CP573,IF(CR573="Vidējs",Pieņēmumi!$DO$35*CP573,IF(CR573="Liels",Pieņēmumi!$DO$37*CP573,0)))</f>
        <v>4.166666666666667</v>
      </c>
      <c r="CT573" s="9">
        <f>IF(CR573="Mazs",(Pieņēmumi!$DO$35-Pieņēmumi!$DO$34)*CP573,0)</f>
        <v>0</v>
      </c>
      <c r="CU573" s="6">
        <f t="shared" si="408"/>
        <v>388</v>
      </c>
      <c r="CV573" s="6">
        <f t="shared" si="409"/>
        <v>17</v>
      </c>
      <c r="CW573" s="2">
        <f t="shared" si="410"/>
        <v>22.823529411764707</v>
      </c>
      <c r="CX573" t="str">
        <f t="shared" si="411"/>
        <v>Vidējā</v>
      </c>
    </row>
    <row r="574" spans="1:102" x14ac:dyDescent="0.25">
      <c r="A574" s="5">
        <v>1</v>
      </c>
      <c r="B574" s="23">
        <v>1.0831005331257471E-2</v>
      </c>
      <c r="C574">
        <v>79</v>
      </c>
      <c r="D574">
        <v>3</v>
      </c>
      <c r="E574" s="2">
        <f t="shared" ref="E574:E580" si="430">C574/D574</f>
        <v>26.333333333333332</v>
      </c>
      <c r="F574" s="6">
        <f>ROUNDUP(IF($A574=1,C574/Pieņēmumi!$B$39,IF($A574=2,C574/Pieņēmumi!$B$40,IF($A574=3,C574/Pieņēmumi!$B$41,C574/Pieņēmumi!$B$42))),$F$10)</f>
        <v>4</v>
      </c>
      <c r="G574" s="6">
        <f t="shared" si="396"/>
        <v>19.75</v>
      </c>
      <c r="H574" s="6" t="str">
        <f>IF(AND(G574&gt;=0,G574&lt;Pieņēmumi!$B$46),0,
IF(AND(G574&gt;= Pieņēmumi!$B$46,G574&lt;Pieņēmumi!$B$47), "Mikro",
IF(AND(G574&gt;=Pieņēmumi!$B$47,G574&lt;Pieņēmumi!$B$48), "Mazs",
IF(AND(G574&gt;=Pieņēmumi!$B$48,G574&lt;Pieņēmumi!$B$49), "Vidējs","Liels"))))</f>
        <v>Vidējs</v>
      </c>
      <c r="I574" s="9">
        <f>IF(H574="Mikro",Pieņēmumi!$B$31*F574*0.5,
IF(H574="Mazs",Pieņēmumi!$B$31*F574,
IF(H574="Vidējs",Pieņēmumi!$B$32*F574,
IF(H574="Liels",Pieņēmumi!$B$34*F574,
0))))</f>
        <v>3.229974160206718</v>
      </c>
      <c r="J574" s="9">
        <f>IF(H574="Mikro",Pieņēmumi!$B$31*F574*0.5,0)</f>
        <v>0</v>
      </c>
      <c r="K574">
        <v>63</v>
      </c>
      <c r="L574">
        <v>3</v>
      </c>
      <c r="M574" s="2">
        <f>K574/L574</f>
        <v>21</v>
      </c>
      <c r="N574" s="6">
        <f>ROUNDUP(IF($A574=1,K574/Pieņēmumi!$L$39,IF($A574=2,K574/Pieņēmumi!$L$40,IF($A574=3,K574/Pieņēmumi!$L$41,K574/Pieņēmumi!$L$42))),$N$10)</f>
        <v>4</v>
      </c>
      <c r="O574" s="6">
        <f t="shared" si="397"/>
        <v>15.75</v>
      </c>
      <c r="P574" s="6" t="str">
        <f>IF(AND(O574&gt;=0,O574&lt;Pieņēmumi!$L$46),0,
IF(AND(O574&gt;= Pieņēmumi!$L$46,O574&lt;Pieņēmumi!$L$47), "Mikro",
IF(AND(O574&gt;=Pieņēmumi!$L$47,O574&lt;Pieņēmumi!$L$48), "Mazs",
IF(AND(O574&gt;=Pieņēmumi!$L$48,O574&lt;Pieņēmumi!$L$49), "Vidējs","Liels"))))</f>
        <v>Vidējs</v>
      </c>
      <c r="Q574" s="9">
        <f>IF(P574="Mikro",Pieņēmumi!$L$31*N574*0.5,
IF(P574="Mazs",Pieņēmumi!$L$31*N574,
IF(P574="Vidējs",Pieņēmumi!$L$32*N574,
IF(P574="Liels",Pieņēmumi!$L$34*N574,
0))))</f>
        <v>3.3591731266149876</v>
      </c>
      <c r="R574" s="9">
        <f>IF(P574="Mikro",Pieņēmumi!$L$31*N574*0.5,0)</f>
        <v>0</v>
      </c>
      <c r="S574">
        <v>53</v>
      </c>
      <c r="T574">
        <v>3</v>
      </c>
      <c r="U574" s="2">
        <f>S574/T574</f>
        <v>17.666666666666668</v>
      </c>
      <c r="V574" s="6">
        <f>ROUNDUP(IF($A574=1,S574/Pieņēmumi!$V$39,IF($A574=2,S574/Pieņēmumi!$V$40,IF($A574=3,S574/Pieņēmumi!$V$41,S574/Pieņēmumi!$V$42))),$V$10)</f>
        <v>3</v>
      </c>
      <c r="W574" s="6">
        <f t="shared" si="398"/>
        <v>17.666666666666668</v>
      </c>
      <c r="X574" s="6" t="str">
        <f>IF(AND(W574&gt;=0,W574&lt;Pieņēmumi!$V$46),0,
IF(AND(W574&gt;= Pieņēmumi!$V$46,W574&lt;Pieņēmumi!$V$47), "Mikro",
IF(AND(W574&gt;=Pieņēmumi!$V$47,W574&lt;Pieņēmumi!$V$48), "Mazs",
IF(AND(W574&gt;=Pieņēmumi!$V$48,W574&lt;Pieņēmumi!$V$49), "Vidējs","Liels"))))</f>
        <v>Vidējs</v>
      </c>
      <c r="Y574" s="9">
        <f>IF(X574="Mikro",Pieņēmumi!$V$31*V574*0.5,
IF(X574="Mazs",Pieņēmumi!$V$31*V574,
IF(X574="Vidējs",Pieņēmumi!$V$32*V574,
IF(X574="Liels",Pieņēmumi!$V$34*V574,
0))))</f>
        <v>2.6162790697674421</v>
      </c>
      <c r="Z574" s="9">
        <f>IF(X574="Mikro",Pieņēmumi!$V$31*V574*0.5,0)</f>
        <v>0</v>
      </c>
      <c r="AA574">
        <v>42</v>
      </c>
      <c r="AB574">
        <v>2</v>
      </c>
      <c r="AC574" s="2">
        <f>AA574/AB574</f>
        <v>21</v>
      </c>
      <c r="AD574" s="6">
        <f>ROUNDUP(IF($A574=1,AA574/Pieņēmumi!$AF$39,IF($A574=2,AA574/Pieņēmumi!$AF$40,IF($A574=3,AA574/Pieņēmumi!$AF$41,AA574/Pieņēmumi!$AF$42))),$AD$10)</f>
        <v>3</v>
      </c>
      <c r="AE574" s="6">
        <f t="shared" si="399"/>
        <v>14</v>
      </c>
      <c r="AF574" s="6" t="str">
        <f>IF(AND(AE574&gt;=0,AE574&lt;Pieņēmumi!$AF$46),0,
IF(AND(AE574&gt;= Pieņēmumi!$AF$46,AE574&lt;Pieņēmumi!$AF$47), "Mikro",
IF(AND(AE574&gt;=Pieņēmumi!$AF$47,AE574&lt;Pieņēmumi!$AF$48), "Mazs",
IF(AND(AE574&gt;=Pieņēmumi!$AF$48,AE574&lt;Pieņēmumi!$AF$49), "Vidējs","Liels"))))</f>
        <v>Vidējs</v>
      </c>
      <c r="AG574" s="9">
        <f>IF(AF574="Mikro",Pieņēmumi!$AF$31*AD574*0.5,
IF(AF574="Mazs",Pieņēmumi!$AF$31*AD574,
IF(AF574="Vidējs",Pieņēmumi!$AF$32*AD574,
IF(AF574="Liels",Pieņēmumi!$AF$34*AD574,
0))))</f>
        <v>3.1007751937984498</v>
      </c>
      <c r="AH574" s="9">
        <f>IF(AF574="Mikro",Pieņēmumi!$AF$31*AD574*0.5,0)</f>
        <v>0</v>
      </c>
      <c r="AI574">
        <v>70</v>
      </c>
      <c r="AJ574">
        <v>3</v>
      </c>
      <c r="AK574" s="2">
        <f t="shared" ref="AK574:AK580" si="431">AI574/AJ574</f>
        <v>23.333333333333332</v>
      </c>
      <c r="AL574" s="6">
        <f>ROUNDUP(IF($A574=1,AI574/Pieņēmumi!$AR$39,IF($A574=2,AI574/Pieņēmumi!$AR$40,IF($A574=3,AI574/Pieņēmumi!$AR$41,AI574/Pieņēmumi!$AR$42))),$AL$10)</f>
        <v>3</v>
      </c>
      <c r="AM574" s="6">
        <f t="shared" si="400"/>
        <v>23.333333333333332</v>
      </c>
      <c r="AN574" s="6" t="str">
        <f>IF(AND(AM574&gt;=0,AM574&lt;Pieņēmumi!$AR$46),0,
IF(AND(AM574&gt;= Pieņēmumi!$AR$46,AM574&lt;Pieņēmumi!$AR$47), "Mikro",
IF(AND(AM574&gt;=Pieņēmumi!$AR$47,AM574&lt;Pieņēmumi!$AR$48), "Mazs",
IF(AND(AM574&gt;=Pieņēmumi!$AR$48,AM574&lt;Pieņēmumi!$AR$49), "Vidējs","Liels"))))</f>
        <v>Liels</v>
      </c>
      <c r="AO574" s="9">
        <f>IF(AN574="Mikro",Pieņēmumi!$AR$31*AL574*0.5,
IF(AN574="Mazs",Pieņēmumi!$AR$31*AL574,
IF(AN574="Vidējs",Pieņēmumi!$AR$32*AL574,
IF(AN574="Liels",Pieņēmumi!$AR$34*AL574,
0))))</f>
        <v>4.1125541125541121</v>
      </c>
      <c r="AP574" s="9">
        <f>IF(AN574="Mikro",Pieņēmumi!$AR$31*AL574*0.5,0)</f>
        <v>0</v>
      </c>
      <c r="AQ574">
        <v>74</v>
      </c>
      <c r="AR574">
        <v>3</v>
      </c>
      <c r="AS574" s="2">
        <f>AQ574/AR574</f>
        <v>24.666666666666668</v>
      </c>
      <c r="AT574" s="6">
        <f>ROUNDUP(IF($A574=1,AQ574/Pieņēmumi!$BC$39,IF($A574=2,AQ574/Pieņēmumi!$BC$40,IF($A574=3,AQ574/Pieņēmumi!$BC$41,AQ574/Pieņēmumi!$BC$42))),$AT$10)</f>
        <v>3</v>
      </c>
      <c r="AU574" s="6">
        <f t="shared" si="401"/>
        <v>24.666666666666668</v>
      </c>
      <c r="AV574" s="6" t="str">
        <f>IF(AND(AU574&gt;=0,AU574&lt;Pieņēmumi!$BC$46),0,
IF(AND(AU574&gt;= Pieņēmumi!$BC$46,AU574&lt;Pieņēmumi!$BC$47), "Mikro",
IF(AND(AU574&gt;=Pieņēmumi!$BC$47,AU574&lt;Pieņēmumi!$BC$48), "Mazs",
IF(AND(AU574&gt;=Pieņēmumi!$BC$48,AU574&lt;Pieņēmumi!$BC$49), "Vidējs","Liels"))))</f>
        <v>Liels</v>
      </c>
      <c r="AW574" s="9">
        <f>IF(AV574="Mikro",Pieņēmumi!$BC$31*AT574*0.5,
IF(AV574="Mazs",Pieņēmumi!$BC$31*AT574,
IF(AV574="Vidējs",Pieņēmumi!$BC$32*AT574,
IF(AV574="Liels",Pieņēmumi!$BC$34*AT574,
0))))</f>
        <v>4.545454545454545</v>
      </c>
      <c r="AX574" s="9">
        <f>IF(AV574="Mikro",Pieņēmumi!$BC$31*AT574*0.5,0)</f>
        <v>0</v>
      </c>
      <c r="AY574">
        <v>64</v>
      </c>
      <c r="AZ574">
        <v>3</v>
      </c>
      <c r="BA574" s="2">
        <f t="shared" si="428"/>
        <v>21.333333333333332</v>
      </c>
      <c r="BB574" s="6">
        <f>ROUNDUP(IF($A574=1,AY574/Pieņēmumi!$BN$39,IF($A574=2,AY574/Pieņēmumi!$BN$40,IF($A574=3,AY574/Pieņēmumi!$BN$41,AY574/Pieņēmumi!$BN$42))),$BB$10)</f>
        <v>3</v>
      </c>
      <c r="BC574" s="6">
        <f t="shared" si="402"/>
        <v>21.333333333333332</v>
      </c>
      <c r="BD574" s="6" t="str">
        <f>IF(AND(BC574&gt;=0,BC574&lt;Pieņēmumi!$BN$46),0,
IF(AND(BC574&gt;= Pieņēmumi!$BN$46,BC574&lt;Pieņēmumi!$BN$47), "Mikro",
IF(AND(BC574&gt;=Pieņēmumi!$BN$47,BC574&lt;Pieņēmumi!$BN$48), "Mazs",
IF(AND(BC574&gt;=Pieņēmumi!$BN$48,BC574&lt;Pieņēmumi!$BN$49), "Vidējs","Liels"))))</f>
        <v>Liels</v>
      </c>
      <c r="BE574" s="9">
        <f>IF(BD574="Mikro",Pieņēmumi!$BN$31*BB574*0.5,
IF(BD574="Mazs",Pieņēmumi!$BN$31*BB574,
IF(BD574="Vidējs",Pieņēmumi!$BN$32*BB574,
IF(BD574="Liels",Pieņēmumi!$BN$34*BB574,
0))))</f>
        <v>4.7619047619047619</v>
      </c>
      <c r="BF574" s="9">
        <f>IF(BD574="Mikro",Pieņēmumi!$BN$31*BB574*0.5,0)</f>
        <v>0</v>
      </c>
      <c r="BG574">
        <v>79</v>
      </c>
      <c r="BH574">
        <v>3</v>
      </c>
      <c r="BI574" s="2">
        <f t="shared" si="429"/>
        <v>26.333333333333332</v>
      </c>
      <c r="BJ574" s="6">
        <f>ROUNDUP(IF($A574=1,BG574/Pieņēmumi!$BY$39,IF($A574=2,BG574/Pieņēmumi!$BY$40,IF($A574=3,BG574/Pieņēmumi!$BY$41,BG574/Pieņēmumi!$BY$42))),$BJ$10)</f>
        <v>4</v>
      </c>
      <c r="BK574" s="6">
        <f t="shared" si="403"/>
        <v>19.75</v>
      </c>
      <c r="BL574" s="6" t="str">
        <f>IF(AND(BK574&gt;=0,BK574&lt;Pieņēmumi!$BY$46),0,
IF(AND(BK574&gt;= Pieņēmumi!$BY$46,BK574&lt;Pieņēmumi!$BY$47), "Mikro",
IF(AND(BK574&gt;=Pieņēmumi!$BY$47,BK574&lt;Pieņēmumi!$BY$48), "Mazs",
IF(AND(BK574&gt;=Pieņēmumi!$BY$48,BK574&lt;Pieņēmumi!$BY$49), "Vidējs","Liels"))))</f>
        <v>Vidējs</v>
      </c>
      <c r="BM574" s="9">
        <f>IF(BL574="Mikro",Pieņēmumi!$BY$31*BJ574*0.5,
IF(BL574="Mazs",Pieņēmumi!$BY$31*BJ574,
IF(BL574="Vidējs",Pieņēmumi!$BY$32*BJ574,
IF(BL574="Liels",Pieņēmumi!$BY$34*BJ574,
0))))</f>
        <v>5.1679586563307494</v>
      </c>
      <c r="BN574" s="9">
        <f>IF(BL574="Mikro",Pieņēmumi!$BY$31*BJ574*0.5,0)</f>
        <v>0</v>
      </c>
      <c r="BO574">
        <v>78</v>
      </c>
      <c r="BP574">
        <v>3</v>
      </c>
      <c r="BQ574" s="2">
        <f t="shared" si="414"/>
        <v>26</v>
      </c>
      <c r="BR574" s="6">
        <f>ROUNDUP(IF($A574=1,BO574/Pieņēmumi!$CJ$39,IF($A574=2,BO574/Pieņēmumi!$CJ$40,IF($A574=3,BO574/Pieņēmumi!$CJ$41,BO574/Pieņēmumi!$CJ$42))),$BR$10)</f>
        <v>4</v>
      </c>
      <c r="BS574" s="6">
        <f t="shared" si="404"/>
        <v>19.5</v>
      </c>
      <c r="BT574" s="6" t="str">
        <f>IF(AND(BS574&gt;=0,BS574&lt;Pieņēmumi!$CJ$46),0,
IF(AND(BS574&gt;= Pieņēmumi!$CJ$46,BS574&lt;Pieņēmumi!$CJ$47), "Mikro",
IF(AND(BS574&gt;=Pieņēmumi!$CJ$47,BS574&lt;Pieņēmumi!$CJ$48), "Mazs",
IF(AND(BS574&gt;=Pieņēmumi!$CJ$48,BS574&lt;Pieņēmumi!$CJ$49), "Vidējs","Liels"))))</f>
        <v>Vidējs</v>
      </c>
      <c r="BU574" s="9">
        <f>IF(BT574="Mikro",Pieņēmumi!$CJ$31*BR574*0.5,
IF(BT574="Mazs",Pieņēmumi!$CJ$31*BR574,
IF(BT574="Vidējs",Pieņēmumi!$CJ$32*BR574,
IF(BT574="Liels",Pieņēmumi!$CJ$34*BR574,
0))))</f>
        <v>5.1679586563307494</v>
      </c>
      <c r="BV574" s="9">
        <f>IF(BT574="Mikro",Pieņēmumi!$CJ$31*BR574*0.5,0)</f>
        <v>0</v>
      </c>
      <c r="BW574">
        <v>56</v>
      </c>
      <c r="BX574">
        <v>1</v>
      </c>
      <c r="BY574" s="2">
        <f>BW574/BX574</f>
        <v>56</v>
      </c>
      <c r="BZ574" s="6">
        <f>ROUNDUP(IF($A574=1,BW574/Pieņēmumi!$CU$42,IF($A574=2,BW574/Pieņēmumi!$CU$43,IF($A574=3,BW574/Pieņēmumi!$CU$44,BW574/Pieņēmumi!$CU$45))),$CH$10)</f>
        <v>3</v>
      </c>
      <c r="CA574" s="6">
        <f t="shared" si="405"/>
        <v>18.666666666666668</v>
      </c>
      <c r="CB574" s="6" t="str">
        <f>IF(AND(CA574&gt;=0,CA574&lt;Pieņēmumi!$CU$49),0,
IF(AND(CA574&gt;=Pieņēmumi!$CU$49,CA574&lt;Pieņēmumi!$CU$50),"Mazs",
IF(AND(CA574&gt;=Pieņēmumi!$CU$50,CA574&lt;Pieņēmumi!$CU$51),"Vidējs","Liels")))</f>
        <v>Vidējs</v>
      </c>
      <c r="CC574" s="9">
        <f>IF(CB574="Mazs",Pieņēmumi!$CU$34*BZ574,IF(CB574="Vidējs",Pieņēmumi!$CU$35*BZ574,IF(CB574="Liels",Pieņēmumi!$CU$37*BZ574,0)))</f>
        <v>4.166666666666667</v>
      </c>
      <c r="CD574" s="9">
        <f>IF(CB574="Mazs",(Pieņēmumi!$CU$35-Pieņēmumi!$CU$34)*BZ574,0)</f>
        <v>0</v>
      </c>
      <c r="CE574">
        <v>42</v>
      </c>
      <c r="CF574">
        <v>2</v>
      </c>
      <c r="CG574" s="2">
        <f>CE574/CF574</f>
        <v>21</v>
      </c>
      <c r="CH574" s="6">
        <f>ROUNDUP(IF($A574=1,CE574/Pieņēmumi!$DE$42,IF($A574=2,CE574/Pieņēmumi!$DE$43,IF($A574=3,CE574/Pieņēmumi!$DE$44,CE574/Pieņēmumi!$DE$45))),$CH$10)</f>
        <v>2</v>
      </c>
      <c r="CI574" s="6">
        <f t="shared" si="406"/>
        <v>21</v>
      </c>
      <c r="CJ574" s="6" t="str">
        <f>IF(AND(CI574&gt;=0,CI574&lt;Pieņēmumi!$DE$49),0,
IF(AND(CI574&gt;=Pieņēmumi!$DE$49,CI574&lt;Pieņēmumi!$DE$50),"Mazs",
IF(AND(CI574&gt;=Pieņēmumi!$DE$50,CI574&lt;Pieņēmumi!$DE$51),"Vidējs","Liels")))</f>
        <v>Liels</v>
      </c>
      <c r="CK574" s="9">
        <f>IF(CJ574="Mazs",Pieņēmumi!$DE$34*CH574,IF(CJ574="Vidējs",Pieņēmumi!$DE$35*CH574,IF(CJ574="Liels",Pieņēmumi!$DE$37*CH574,0)))</f>
        <v>3.535353535353535</v>
      </c>
      <c r="CL574" s="9">
        <f>IF(CJ574="Mazs",(Pieņēmumi!$DE$35-Pieņēmumi!$DE$34)*CH574,0)</f>
        <v>0</v>
      </c>
      <c r="CM574">
        <v>49</v>
      </c>
      <c r="CN574">
        <v>2</v>
      </c>
      <c r="CO574" s="2">
        <f>CM574/CN574</f>
        <v>24.5</v>
      </c>
      <c r="CP574" s="6">
        <f>ROUNDUP(IF($A574=1,CM574/Pieņēmumi!$DO$42,IF($A574=2,CM574/Pieņēmumi!$DO$43,IF($A574=3,CM574/Pieņēmumi!$DO$44,CM574/Pieņēmumi!$DO$45))),$CP$10)</f>
        <v>2</v>
      </c>
      <c r="CQ574" s="6">
        <f t="shared" si="407"/>
        <v>24.5</v>
      </c>
      <c r="CR574" s="6" t="str">
        <f>IF(AND(CQ574&gt;=0,CQ574&lt;Pieņēmumi!$DO$49),0,
IF(AND(CQ574&gt;=Pieņēmumi!$DO$49,CQ574&lt;Pieņēmumi!$DO$50),"Mazs",
IF(AND(CQ574&gt;=Pieņēmumi!$DO$50,CQ574&lt;Pieņēmumi!$DO$51),"Vidējs","Liels")))</f>
        <v>Liels</v>
      </c>
      <c r="CS574" s="9">
        <f>IF(CR574="Mazs",Pieņēmumi!$DO$34*CP574,IF(CR574="Vidējs",Pieņēmumi!$DO$35*CP574,IF(CR574="Liels",Pieņēmumi!$DO$37*CP574,0)))</f>
        <v>3.535353535353535</v>
      </c>
      <c r="CT574" s="9">
        <f>IF(CR574="Mazs",(Pieņēmumi!$DO$35-Pieņēmumi!$DO$34)*CP574,0)</f>
        <v>0</v>
      </c>
      <c r="CU574" s="6">
        <f t="shared" si="408"/>
        <v>749</v>
      </c>
      <c r="CV574" s="6">
        <f t="shared" si="409"/>
        <v>31</v>
      </c>
      <c r="CW574" s="2">
        <f t="shared" si="410"/>
        <v>24.161290322580644</v>
      </c>
      <c r="CX574" t="str">
        <f t="shared" si="411"/>
        <v>Lielā</v>
      </c>
    </row>
    <row r="575" spans="1:102" x14ac:dyDescent="0.25">
      <c r="A575" s="5">
        <v>4</v>
      </c>
      <c r="B575" s="23">
        <v>9.5552221285027938E-3</v>
      </c>
      <c r="C575">
        <v>20</v>
      </c>
      <c r="D575">
        <v>2</v>
      </c>
      <c r="E575" s="2">
        <f t="shared" si="430"/>
        <v>10</v>
      </c>
      <c r="F575" s="6">
        <f>ROUNDUP(IF($A575=1,C575/Pieņēmumi!$B$39,IF($A575=2,C575/Pieņēmumi!$B$40,IF($A575=3,C575/Pieņēmumi!$B$41,C575/Pieņēmumi!$B$42))),$F$10)</f>
        <v>1</v>
      </c>
      <c r="G575" s="6">
        <f t="shared" si="396"/>
        <v>20</v>
      </c>
      <c r="H575" s="6" t="str">
        <f>IF(AND(G575&gt;=0,G575&lt;Pieņēmumi!$B$46),0,
IF(AND(G575&gt;= Pieņēmumi!$B$46,G575&lt;Pieņēmumi!$B$47), "Mikro",
IF(AND(G575&gt;=Pieņēmumi!$B$47,G575&lt;Pieņēmumi!$B$48), "Mazs",
IF(AND(G575&gt;=Pieņēmumi!$B$48,G575&lt;Pieņēmumi!$B$49), "Vidējs","Liels"))))</f>
        <v>Vidējs</v>
      </c>
      <c r="I575" s="9">
        <f>IF(H575="Mikro",Pieņēmumi!$B$31*F575*0.5,
IF(H575="Mazs",Pieņēmumi!$B$31*F575,
IF(H575="Vidējs",Pieņēmumi!$B$32*F575,
IF(H575="Liels",Pieņēmumi!$B$34*F575,
0))))</f>
        <v>0.8074935400516795</v>
      </c>
      <c r="J575" s="9">
        <f>IF(H575="Mikro",Pieņēmumi!$B$31*F575*0.5,0)</f>
        <v>0</v>
      </c>
      <c r="K575">
        <v>20</v>
      </c>
      <c r="L575">
        <v>2</v>
      </c>
      <c r="M575" s="2">
        <f>K575/L575</f>
        <v>10</v>
      </c>
      <c r="N575" s="6">
        <f>ROUNDUP(IF($A575=1,K575/Pieņēmumi!$L$39,IF($A575=2,K575/Pieņēmumi!$L$40,IF($A575=3,K575/Pieņēmumi!$L$41,K575/Pieņēmumi!$L$42))),$N$10)</f>
        <v>1</v>
      </c>
      <c r="O575" s="6">
        <f t="shared" si="397"/>
        <v>20</v>
      </c>
      <c r="P575" s="6" t="str">
        <f>IF(AND(O575&gt;=0,O575&lt;Pieņēmumi!$L$46),0,
IF(AND(O575&gt;= Pieņēmumi!$L$46,O575&lt;Pieņēmumi!$L$47), "Mikro",
IF(AND(O575&gt;=Pieņēmumi!$L$47,O575&lt;Pieņēmumi!$L$48), "Mazs",
IF(AND(O575&gt;=Pieņēmumi!$L$48,O575&lt;Pieņēmumi!$L$49), "Vidējs","Liels"))))</f>
        <v>Vidējs</v>
      </c>
      <c r="Q575" s="9">
        <f>IF(P575="Mikro",Pieņēmumi!$L$31*N575*0.5,
IF(P575="Mazs",Pieņēmumi!$L$31*N575,
IF(P575="Vidējs",Pieņēmumi!$L$32*N575,
IF(P575="Liels",Pieņēmumi!$L$34*N575,
0))))</f>
        <v>0.83979328165374689</v>
      </c>
      <c r="R575" s="9">
        <f>IF(P575="Mikro",Pieņēmumi!$L$31*N575*0.5,0)</f>
        <v>0</v>
      </c>
      <c r="S575">
        <v>26</v>
      </c>
      <c r="T575">
        <v>2</v>
      </c>
      <c r="U575" s="2">
        <f>S575/T575</f>
        <v>13</v>
      </c>
      <c r="V575" s="6">
        <f>ROUNDUP(IF($A575=1,S575/Pieņēmumi!$V$39,IF($A575=2,S575/Pieņēmumi!$V$40,IF($A575=3,S575/Pieņēmumi!$V$41,S575/Pieņēmumi!$V$42))),$V$10)</f>
        <v>2</v>
      </c>
      <c r="W575" s="6">
        <f t="shared" si="398"/>
        <v>13</v>
      </c>
      <c r="X575" s="6" t="str">
        <f>IF(AND(W575&gt;=0,W575&lt;Pieņēmumi!$V$46),0,
IF(AND(W575&gt;= Pieņēmumi!$V$46,W575&lt;Pieņēmumi!$V$47), "Mikro",
IF(AND(W575&gt;=Pieņēmumi!$V$47,W575&lt;Pieņēmumi!$V$48), "Mazs",
IF(AND(W575&gt;=Pieņēmumi!$V$48,W575&lt;Pieņēmumi!$V$49), "Vidējs","Liels"))))</f>
        <v>Vidējs</v>
      </c>
      <c r="Y575" s="9">
        <f>IF(X575="Mikro",Pieņēmumi!$V$31*V575*0.5,
IF(X575="Mazs",Pieņēmumi!$V$31*V575,
IF(X575="Vidējs",Pieņēmumi!$V$32*V575,
IF(X575="Liels",Pieņēmumi!$V$34*V575,
0))))</f>
        <v>1.7441860465116281</v>
      </c>
      <c r="Z575" s="9">
        <f>IF(X575="Mikro",Pieņēmumi!$V$31*V575*0.5,0)</f>
        <v>0</v>
      </c>
      <c r="AA575">
        <v>17</v>
      </c>
      <c r="AB575">
        <v>2</v>
      </c>
      <c r="AC575" s="2">
        <f>AA575/AB575</f>
        <v>8.5</v>
      </c>
      <c r="AD575" s="6">
        <f>ROUNDUP(IF($A575=1,AA575/Pieņēmumi!$AF$39,IF($A575=2,AA575/Pieņēmumi!$AF$40,IF($A575=3,AA575/Pieņēmumi!$AF$41,AA575/Pieņēmumi!$AF$42))),$AD$10)</f>
        <v>1</v>
      </c>
      <c r="AE575" s="6">
        <f t="shared" si="399"/>
        <v>17</v>
      </c>
      <c r="AF575" s="6" t="str">
        <f>IF(AND(AE575&gt;=0,AE575&lt;Pieņēmumi!$AF$46),0,
IF(AND(AE575&gt;= Pieņēmumi!$AF$46,AE575&lt;Pieņēmumi!$AF$47), "Mikro",
IF(AND(AE575&gt;=Pieņēmumi!$AF$47,AE575&lt;Pieņēmumi!$AF$48), "Mazs",
IF(AND(AE575&gt;=Pieņēmumi!$AF$48,AE575&lt;Pieņēmumi!$AF$49), "Vidējs","Liels"))))</f>
        <v>Vidējs</v>
      </c>
      <c r="AG575" s="9">
        <f>IF(AF575="Mikro",Pieņēmumi!$AF$31*AD575*0.5,
IF(AF575="Mazs",Pieņēmumi!$AF$31*AD575,
IF(AF575="Vidējs",Pieņēmumi!$AF$32*AD575,
IF(AF575="Liels",Pieņēmumi!$AF$34*AD575,
0))))</f>
        <v>1.03359173126615</v>
      </c>
      <c r="AH575" s="9">
        <f>IF(AF575="Mikro",Pieņēmumi!$AF$31*AD575*0.5,0)</f>
        <v>0</v>
      </c>
      <c r="AI575">
        <v>19</v>
      </c>
      <c r="AJ575">
        <v>2</v>
      </c>
      <c r="AK575" s="2">
        <f t="shared" si="431"/>
        <v>9.5</v>
      </c>
      <c r="AL575" s="6">
        <f>ROUNDUP(IF($A575=1,AI575/Pieņēmumi!$AR$39,IF($A575=2,AI575/Pieņēmumi!$AR$40,IF($A575=3,AI575/Pieņēmumi!$AR$41,AI575/Pieņēmumi!$AR$42))),$AL$10)</f>
        <v>1</v>
      </c>
      <c r="AM575" s="6">
        <f t="shared" si="400"/>
        <v>19</v>
      </c>
      <c r="AN575" s="6" t="str">
        <f>IF(AND(AM575&gt;=0,AM575&lt;Pieņēmumi!$AR$46),0,
IF(AND(AM575&gt;= Pieņēmumi!$AR$46,AM575&lt;Pieņēmumi!$AR$47), "Mikro",
IF(AND(AM575&gt;=Pieņēmumi!$AR$47,AM575&lt;Pieņēmumi!$AR$48), "Mazs",
IF(AND(AM575&gt;=Pieņēmumi!$AR$48,AM575&lt;Pieņēmumi!$AR$49), "Vidējs","Liels"))))</f>
        <v>Vidējs</v>
      </c>
      <c r="AO575" s="9">
        <f>IF(AN575="Mikro",Pieņēmumi!$AR$31*AL575*0.5,
IF(AN575="Mazs",Pieņēmumi!$AR$31*AL575,
IF(AN575="Vidējs",Pieņēmumi!$AR$32*AL575,
IF(AN575="Liels",Pieņēmumi!$AR$34*AL575,
0))))</f>
        <v>1.0981912144702843</v>
      </c>
      <c r="AP575" s="9">
        <f>IF(AN575="Mikro",Pieņēmumi!$AR$31*AL575*0.5,0)</f>
        <v>0</v>
      </c>
      <c r="AQ575">
        <v>19</v>
      </c>
      <c r="AR575">
        <v>2</v>
      </c>
      <c r="AS575" s="2">
        <f>AQ575/AR575</f>
        <v>9.5</v>
      </c>
      <c r="AT575" s="6">
        <f>ROUNDUP(IF($A575=1,AQ575/Pieņēmumi!$BC$39,IF($A575=2,AQ575/Pieņēmumi!$BC$40,IF($A575=3,AQ575/Pieņēmumi!$BC$41,AQ575/Pieņēmumi!$BC$42))),$AT$10)</f>
        <v>1</v>
      </c>
      <c r="AU575" s="6">
        <f t="shared" si="401"/>
        <v>19</v>
      </c>
      <c r="AV575" s="6" t="str">
        <f>IF(AND(AU575&gt;=0,AU575&lt;Pieņēmumi!$BC$46),0,
IF(AND(AU575&gt;= Pieņēmumi!$BC$46,AU575&lt;Pieņēmumi!$BC$47), "Mikro",
IF(AND(AU575&gt;=Pieņēmumi!$BC$47,AU575&lt;Pieņēmumi!$BC$48), "Mazs",
IF(AND(AU575&gt;=Pieņēmumi!$BC$48,AU575&lt;Pieņēmumi!$BC$49), "Vidējs","Liels"))))</f>
        <v>Vidējs</v>
      </c>
      <c r="AW575" s="9">
        <f>IF(AV575="Mikro",Pieņēmumi!$BC$31*AT575*0.5,
IF(AV575="Mazs",Pieņēmumi!$BC$31*AT575,
IF(AV575="Vidējs",Pieņēmumi!$BC$32*AT575,
IF(AV575="Liels",Pieņēmumi!$BC$34*AT575,
0))))</f>
        <v>1.1627906976744187</v>
      </c>
      <c r="AX575" s="9">
        <f>IF(AV575="Mikro",Pieņēmumi!$BC$31*AT575*0.5,0)</f>
        <v>0</v>
      </c>
      <c r="AY575">
        <v>26</v>
      </c>
      <c r="AZ575">
        <v>2</v>
      </c>
      <c r="BA575" s="2">
        <f t="shared" si="428"/>
        <v>13</v>
      </c>
      <c r="BB575" s="6">
        <f>ROUNDUP(IF($A575=1,AY575/Pieņēmumi!$BN$39,IF($A575=2,AY575/Pieņēmumi!$BN$40,IF($A575=3,AY575/Pieņēmumi!$BN$41,AY575/Pieņēmumi!$BN$42))),$BB$10)</f>
        <v>2</v>
      </c>
      <c r="BC575" s="6">
        <f t="shared" si="402"/>
        <v>13</v>
      </c>
      <c r="BD575" s="6" t="str">
        <f>IF(AND(BC575&gt;=0,BC575&lt;Pieņēmumi!$BN$46),0,
IF(AND(BC575&gt;= Pieņēmumi!$BN$46,BC575&lt;Pieņēmumi!$BN$47), "Mikro",
IF(AND(BC575&gt;=Pieņēmumi!$BN$47,BC575&lt;Pieņēmumi!$BN$48), "Mazs",
IF(AND(BC575&gt;=Pieņēmumi!$BN$48,BC575&lt;Pieņēmumi!$BN$49), "Vidējs","Liels"))))</f>
        <v>Vidējs</v>
      </c>
      <c r="BE575" s="9">
        <f>IF(BD575="Mikro",Pieņēmumi!$BN$31*BB575*0.5,
IF(BD575="Mazs",Pieņēmumi!$BN$31*BB575,
IF(BD575="Vidējs",Pieņēmumi!$BN$32*BB575,
IF(BD575="Liels",Pieņēmumi!$BN$34*BB575,
0))))</f>
        <v>2.454780361757106</v>
      </c>
      <c r="BF575" s="9">
        <f>IF(BD575="Mikro",Pieņēmumi!$BN$31*BB575*0.5,0)</f>
        <v>0</v>
      </c>
      <c r="BG575">
        <v>22</v>
      </c>
      <c r="BH575">
        <v>2</v>
      </c>
      <c r="BI575" s="2">
        <f t="shared" si="429"/>
        <v>11</v>
      </c>
      <c r="BJ575" s="6">
        <f>ROUNDUP(IF($A575=1,BG575/Pieņēmumi!$BY$39,IF($A575=2,BG575/Pieņēmumi!$BY$40,IF($A575=3,BG575/Pieņēmumi!$BY$41,BG575/Pieņēmumi!$BY$42))),$BJ$10)</f>
        <v>1</v>
      </c>
      <c r="BK575" s="6">
        <f t="shared" si="403"/>
        <v>22</v>
      </c>
      <c r="BL575" s="6" t="str">
        <f>IF(AND(BK575&gt;=0,BK575&lt;Pieņēmumi!$BY$46),0,
IF(AND(BK575&gt;= Pieņēmumi!$BY$46,BK575&lt;Pieņēmumi!$BY$47), "Mikro",
IF(AND(BK575&gt;=Pieņēmumi!$BY$47,BK575&lt;Pieņēmumi!$BY$48), "Mazs",
IF(AND(BK575&gt;=Pieņēmumi!$BY$48,BK575&lt;Pieņēmumi!$BY$49), "Vidējs","Liels"))))</f>
        <v>Liels</v>
      </c>
      <c r="BM575" s="9">
        <f>IF(BL575="Mikro",Pieņēmumi!$BY$31*BJ575*0.5,
IF(BL575="Mazs",Pieņēmumi!$BY$31*BJ575,
IF(BL575="Vidējs",Pieņēmumi!$BY$32*BJ575,
IF(BL575="Liels",Pieņēmumi!$BY$34*BJ575,
0))))</f>
        <v>1.6594516594516593</v>
      </c>
      <c r="BN575" s="9">
        <f>IF(BL575="Mikro",Pieņēmumi!$BY$31*BJ575*0.5,0)</f>
        <v>0</v>
      </c>
      <c r="BO575">
        <v>43</v>
      </c>
      <c r="BP575">
        <v>2</v>
      </c>
      <c r="BQ575" s="2">
        <f t="shared" si="414"/>
        <v>21.5</v>
      </c>
      <c r="BR575" s="6">
        <f>ROUNDUP(IF($A575=1,BO575/Pieņēmumi!$CJ$39,IF($A575=2,BO575/Pieņēmumi!$CJ$40,IF($A575=3,BO575/Pieņēmumi!$CJ$41,BO575/Pieņēmumi!$CJ$42))),$BR$10)</f>
        <v>2</v>
      </c>
      <c r="BS575" s="6">
        <f t="shared" si="404"/>
        <v>21.5</v>
      </c>
      <c r="BT575" s="6" t="str">
        <f>IF(AND(BS575&gt;=0,BS575&lt;Pieņēmumi!$CJ$46),0,
IF(AND(BS575&gt;= Pieņēmumi!$CJ$46,BS575&lt;Pieņēmumi!$CJ$47), "Mikro",
IF(AND(BS575&gt;=Pieņēmumi!$CJ$47,BS575&lt;Pieņēmumi!$CJ$48), "Mazs",
IF(AND(BS575&gt;=Pieņēmumi!$CJ$48,BS575&lt;Pieņēmumi!$CJ$49), "Vidējs","Liels"))))</f>
        <v>Liels</v>
      </c>
      <c r="BU575" s="9">
        <f>IF(BT575="Mikro",Pieņēmumi!$CJ$31*BR575*0.5,
IF(BT575="Mazs",Pieņēmumi!$CJ$31*BR575,
IF(BT575="Vidējs",Pieņēmumi!$CJ$32*BR575,
IF(BT575="Liels",Pieņēmumi!$CJ$34*BR575,
0))))</f>
        <v>3.3910533910533909</v>
      </c>
      <c r="BV575" s="9">
        <f>IF(BT575="Mikro",Pieņēmumi!$CJ$31*BR575*0.5,0)</f>
        <v>0</v>
      </c>
      <c r="BW575">
        <v>7</v>
      </c>
      <c r="BX575">
        <v>1</v>
      </c>
      <c r="BY575" s="2">
        <f>BW575/BX575</f>
        <v>7</v>
      </c>
      <c r="BZ575" s="6">
        <f>ROUNDUP(IF($A575=1,BW575/Pieņēmumi!$CU$42,IF($A575=2,BW575/Pieņēmumi!$CU$43,IF($A575=3,BW575/Pieņēmumi!$CU$44,BW575/Pieņēmumi!$CU$45))),$CH$10)</f>
        <v>1</v>
      </c>
      <c r="CA575" s="6">
        <f t="shared" si="405"/>
        <v>7</v>
      </c>
      <c r="CB575" s="6" t="str">
        <f>IF(AND(CA575&gt;=0,CA575&lt;Pieņēmumi!$CU$49),0,
IF(AND(CA575&gt;=Pieņēmumi!$CU$49,CA575&lt;Pieņēmumi!$CU$50),"Mazs",
IF(AND(CA575&gt;=Pieņēmumi!$CU$50,CA575&lt;Pieņēmumi!$CU$51),"Vidējs","Liels")))</f>
        <v>Mazs</v>
      </c>
      <c r="CC575" s="9">
        <f>IF(CB575="Mazs",Pieņēmumi!$CU$34*BZ575,IF(CB575="Vidējs",Pieņēmumi!$CU$35*BZ575,IF(CB575="Liels",Pieņēmumi!$CU$37*BZ575,0)))</f>
        <v>1.151571739807034</v>
      </c>
      <c r="CD575" s="9">
        <f>IF(CB575="Mazs",(Pieņēmumi!$CU$35-Pieņēmumi!$CU$34)*BZ575,0)</f>
        <v>0.23731714908185508</v>
      </c>
      <c r="CE575">
        <v>6</v>
      </c>
      <c r="CF575">
        <v>1</v>
      </c>
      <c r="CG575" s="2">
        <f>CE575/CF575</f>
        <v>6</v>
      </c>
      <c r="CH575" s="6">
        <f>ROUNDUP(IF($A575=1,CE575/Pieņēmumi!$DE$42,IF($A575=2,CE575/Pieņēmumi!$DE$43,IF($A575=3,CE575/Pieņēmumi!$DE$44,CE575/Pieņēmumi!$DE$45))),$CH$10)</f>
        <v>1</v>
      </c>
      <c r="CI575" s="6">
        <f t="shared" si="406"/>
        <v>6</v>
      </c>
      <c r="CJ575" s="6" t="str">
        <f>IF(AND(CI575&gt;=0,CI575&lt;Pieņēmumi!$DE$49),0,
IF(AND(CI575&gt;=Pieņēmumi!$DE$49,CI575&lt;Pieņēmumi!$DE$50),"Mazs",
IF(AND(CI575&gt;=Pieņēmumi!$DE$50,CI575&lt;Pieņēmumi!$DE$51),"Vidējs","Liels")))</f>
        <v>Mazs</v>
      </c>
      <c r="CK575" s="9">
        <f>IF(CJ575="Mazs",Pieņēmumi!$DE$34*CH575,IF(CJ575="Vidējs",Pieņēmumi!$DE$35*CH575,IF(CJ575="Liels",Pieņēmumi!$DE$37*CH575,0)))</f>
        <v>1.151571739807034</v>
      </c>
      <c r="CL575" s="9">
        <f>IF(CJ575="Mazs",(Pieņēmumi!$DE$35-Pieņēmumi!$DE$34)*CH575,0)</f>
        <v>0.23731714908185508</v>
      </c>
      <c r="CM575">
        <v>12</v>
      </c>
      <c r="CN575">
        <v>1</v>
      </c>
      <c r="CO575" s="2">
        <f>CM575/CN575</f>
        <v>12</v>
      </c>
      <c r="CP575" s="6">
        <f>ROUNDUP(IF($A575=1,CM575/Pieņēmumi!$DO$42,IF($A575=2,CM575/Pieņēmumi!$DO$43,IF($A575=3,CM575/Pieņēmumi!$DO$44,CM575/Pieņēmumi!$DO$45))),$CP$10)</f>
        <v>1</v>
      </c>
      <c r="CQ575" s="6">
        <f t="shared" si="407"/>
        <v>12</v>
      </c>
      <c r="CR575" s="6" t="str">
        <f>IF(AND(CQ575&gt;=0,CQ575&lt;Pieņēmumi!$DO$49),0,
IF(AND(CQ575&gt;=Pieņēmumi!$DO$49,CQ575&lt;Pieņēmumi!$DO$50),"Mazs",
IF(AND(CQ575&gt;=Pieņēmumi!$DO$50,CQ575&lt;Pieņēmumi!$DO$51),"Vidējs","Liels")))</f>
        <v>Vidējs</v>
      </c>
      <c r="CS575" s="9">
        <f>IF(CR575="Mazs",Pieņēmumi!$DO$34*CP575,IF(CR575="Vidējs",Pieņēmumi!$DO$35*CP575,IF(CR575="Liels",Pieņēmumi!$DO$37*CP575,0)))</f>
        <v>1.3888888888888891</v>
      </c>
      <c r="CT575" s="9">
        <f>IF(CR575="Mazs",(Pieņēmumi!$DO$35-Pieņēmumi!$DO$34)*CP575,0)</f>
        <v>0</v>
      </c>
      <c r="CU575" s="6">
        <f t="shared" si="408"/>
        <v>237</v>
      </c>
      <c r="CV575" s="6">
        <f t="shared" si="409"/>
        <v>21</v>
      </c>
      <c r="CW575" s="2">
        <f t="shared" si="410"/>
        <v>11.285714285714286</v>
      </c>
      <c r="CX575" t="str">
        <f t="shared" si="411"/>
        <v>Vidējā</v>
      </c>
    </row>
    <row r="576" spans="1:102" x14ac:dyDescent="0.25">
      <c r="A576" s="5">
        <v>3</v>
      </c>
      <c r="B576" s="23">
        <v>7.8069106855497283E-3</v>
      </c>
      <c r="C576">
        <v>11</v>
      </c>
      <c r="D576">
        <v>1</v>
      </c>
      <c r="E576" s="2">
        <f t="shared" si="430"/>
        <v>11</v>
      </c>
      <c r="F576" s="6">
        <f>ROUNDUP(IF($A576=1,C576/Pieņēmumi!$B$39,IF($A576=2,C576/Pieņēmumi!$B$40,IF($A576=3,C576/Pieņēmumi!$B$41,C576/Pieņēmumi!$B$42))),$F$10)</f>
        <v>1</v>
      </c>
      <c r="G576" s="6">
        <f t="shared" si="396"/>
        <v>11</v>
      </c>
      <c r="H576" s="6" t="str">
        <f>IF(AND(G576&gt;=0,G576&lt;Pieņēmumi!$B$46),0,
IF(AND(G576&gt;= Pieņēmumi!$B$46,G576&lt;Pieņēmumi!$B$47), "Mikro",
IF(AND(G576&gt;=Pieņēmumi!$B$47,G576&lt;Pieņēmumi!$B$48), "Mazs",
IF(AND(G576&gt;=Pieņēmumi!$B$48,G576&lt;Pieņēmumi!$B$49), "Vidējs","Liels"))))</f>
        <v>Mazs</v>
      </c>
      <c r="I576" s="9">
        <f>IF(H576="Mikro",Pieņēmumi!$B$31*F576*0.5,
IF(H576="Mazs",Pieņēmumi!$B$31*F576,
IF(H576="Vidējs",Pieņēmumi!$B$32*F576,
IF(H576="Liels",Pieņēmumi!$B$34*F576,
0))))</f>
        <v>0.71584189231248063</v>
      </c>
      <c r="J576" s="9">
        <f>IF(H576="Mikro",Pieņēmumi!$B$31*F576*0.5,0)</f>
        <v>0</v>
      </c>
      <c r="K576">
        <v>12</v>
      </c>
      <c r="L576">
        <v>1</v>
      </c>
      <c r="M576" s="2">
        <f>K576/L576</f>
        <v>12</v>
      </c>
      <c r="N576" s="6">
        <f>ROUNDUP(IF($A576=1,K576/Pieņēmumi!$L$39,IF($A576=2,K576/Pieņēmumi!$L$40,IF($A576=3,K576/Pieņēmumi!$L$41,K576/Pieņēmumi!$L$42))),$N$10)</f>
        <v>1</v>
      </c>
      <c r="O576" s="6">
        <f t="shared" si="397"/>
        <v>12</v>
      </c>
      <c r="P576" s="6" t="str">
        <f>IF(AND(O576&gt;=0,O576&lt;Pieņēmumi!$L$46),0,
IF(AND(O576&gt;= Pieņēmumi!$L$46,O576&lt;Pieņēmumi!$L$47), "Mikro",
IF(AND(O576&gt;=Pieņēmumi!$L$47,O576&lt;Pieņēmumi!$L$48), "Mazs",
IF(AND(O576&gt;=Pieņēmumi!$L$48,O576&lt;Pieņēmumi!$L$49), "Vidējs","Liels"))))</f>
        <v>Vidējs</v>
      </c>
      <c r="Q576" s="9">
        <f>IF(P576="Mikro",Pieņēmumi!$L$31*N576*0.5,
IF(P576="Mazs",Pieņēmumi!$L$31*N576,
IF(P576="Vidējs",Pieņēmumi!$L$32*N576,
IF(P576="Liels",Pieņēmumi!$L$34*N576,
0))))</f>
        <v>0.83979328165374689</v>
      </c>
      <c r="R576" s="9">
        <f>IF(P576="Mikro",Pieņēmumi!$L$31*N576*0.5,0)</f>
        <v>0</v>
      </c>
      <c r="S576">
        <v>3</v>
      </c>
      <c r="T576">
        <v>0</v>
      </c>
      <c r="U576" s="2">
        <v>0</v>
      </c>
      <c r="V576" s="6">
        <f>ROUNDUP(IF($A576=1,S576/Pieņēmumi!$V$39,IF($A576=2,S576/Pieņēmumi!$V$40,IF($A576=3,S576/Pieņēmumi!$V$41,S576/Pieņēmumi!$V$42))),$V$10)</f>
        <v>1</v>
      </c>
      <c r="W576" s="6">
        <f t="shared" si="398"/>
        <v>3</v>
      </c>
      <c r="X576" s="6" t="str">
        <f>IF(AND(W576&gt;=0,W576&lt;Pieņēmumi!$V$46),0,
IF(AND(W576&gt;= Pieņēmumi!$V$46,W576&lt;Pieņēmumi!$V$47), "Mikro",
IF(AND(W576&gt;=Pieņēmumi!$V$47,W576&lt;Pieņēmumi!$V$48), "Mazs",
IF(AND(W576&gt;=Pieņēmumi!$V$48,W576&lt;Pieņēmumi!$V$49), "Vidējs","Liels"))))</f>
        <v>Mikro</v>
      </c>
      <c r="Y576" s="9">
        <f>IF(X576="Mikro",Pieņēmumi!$V$31*V576*0.5,
IF(X576="Mazs",Pieņēmumi!$V$31*V576,
IF(X576="Vidējs",Pieņēmumi!$V$32*V576,
IF(X576="Liels",Pieņēmumi!$V$34*V576,
0))))</f>
        <v>0.38904450669156554</v>
      </c>
      <c r="Z576" s="9">
        <f>IF(X576="Mikro",Pieņēmumi!$V$31*V576*0.5,0)</f>
        <v>0.38904450669156554</v>
      </c>
      <c r="AA576">
        <v>7</v>
      </c>
      <c r="AB576">
        <v>1</v>
      </c>
      <c r="AC576" s="2">
        <f>AA576/AB576</f>
        <v>7</v>
      </c>
      <c r="AD576" s="6">
        <f>ROUNDUP(IF($A576=1,AA576/Pieņēmumi!$AF$39,IF($A576=2,AA576/Pieņēmumi!$AF$40,IF($A576=3,AA576/Pieņēmumi!$AF$41,AA576/Pieņēmumi!$AF$42))),$AD$10)</f>
        <v>1</v>
      </c>
      <c r="AE576" s="6">
        <f t="shared" si="399"/>
        <v>7</v>
      </c>
      <c r="AF576" s="6" t="str">
        <f>IF(AND(AE576&gt;=0,AE576&lt;Pieņēmumi!$AF$46),0,
IF(AND(AE576&gt;= Pieņēmumi!$AF$46,AE576&lt;Pieņēmumi!$AF$47), "Mikro",
IF(AND(AE576&gt;=Pieņēmumi!$AF$47,AE576&lt;Pieņēmumi!$AF$48), "Mazs",
IF(AND(AE576&gt;=Pieņēmumi!$AF$48,AE576&lt;Pieņēmumi!$AF$49), "Vidējs","Liels"))))</f>
        <v>Mikro</v>
      </c>
      <c r="AG576" s="9">
        <f>IF(AF576="Mikro",Pieņēmumi!$AF$31*AD576*0.5,
IF(AF576="Mazs",Pieņēmumi!$AF$31*AD576,
IF(AF576="Vidējs",Pieņēmumi!$AF$32*AD576,
IF(AF576="Liels",Pieņēmumi!$AF$34*AD576,
0))))</f>
        <v>0.42016806722689076</v>
      </c>
      <c r="AH576" s="9">
        <f>IF(AF576="Mikro",Pieņēmumi!$AF$31*AD576*0.5,0)</f>
        <v>0.42016806722689076</v>
      </c>
      <c r="AI576">
        <v>11</v>
      </c>
      <c r="AJ576">
        <v>1</v>
      </c>
      <c r="AK576" s="2">
        <f t="shared" si="431"/>
        <v>11</v>
      </c>
      <c r="AL576" s="6">
        <f>ROUNDUP(IF($A576=1,AI576/Pieņēmumi!$AR$39,IF($A576=2,AI576/Pieņēmumi!$AR$40,IF($A576=3,AI576/Pieņēmumi!$AR$41,AI576/Pieņēmumi!$AR$42))),$AL$10)</f>
        <v>1</v>
      </c>
      <c r="AM576" s="6">
        <f t="shared" si="400"/>
        <v>11</v>
      </c>
      <c r="AN576" s="6" t="str">
        <f>IF(AND(AM576&gt;=0,AM576&lt;Pieņēmumi!$AR$46),0,
IF(AND(AM576&gt;= Pieņēmumi!$AR$46,AM576&lt;Pieņēmumi!$AR$47), "Mikro",
IF(AND(AM576&gt;=Pieņēmumi!$AR$47,AM576&lt;Pieņēmumi!$AR$48), "Mazs",
IF(AND(AM576&gt;=Pieņēmumi!$AR$48,AM576&lt;Pieņēmumi!$AR$49), "Vidējs","Liels"))))</f>
        <v>Mazs</v>
      </c>
      <c r="AO576" s="9">
        <f>IF(AN576="Mikro",Pieņēmumi!$AR$31*AL576*0.5,
IF(AN576="Mazs",Pieņēmumi!$AR$31*AL576,
IF(AN576="Vidējs",Pieņēmumi!$AR$32*AL576,
IF(AN576="Liels",Pieņēmumi!$AR$34*AL576,
0))))</f>
        <v>0.90258325552443208</v>
      </c>
      <c r="AP576" s="9">
        <f>IF(AN576="Mikro",Pieņēmumi!$AR$31*AL576*0.5,0)</f>
        <v>0</v>
      </c>
      <c r="AQ576">
        <v>18</v>
      </c>
      <c r="AR576">
        <v>1</v>
      </c>
      <c r="AS576" s="2">
        <f>AQ576/AR576</f>
        <v>18</v>
      </c>
      <c r="AT576" s="6">
        <f>ROUNDUP(IF($A576=1,AQ576/Pieņēmumi!$BC$39,IF($A576=2,AQ576/Pieņēmumi!$BC$40,IF($A576=3,AQ576/Pieņēmumi!$BC$41,AQ576/Pieņēmumi!$BC$42))),$AT$10)</f>
        <v>1</v>
      </c>
      <c r="AU576" s="6">
        <f t="shared" si="401"/>
        <v>18</v>
      </c>
      <c r="AV576" s="6" t="str">
        <f>IF(AND(AU576&gt;=0,AU576&lt;Pieņēmumi!$BC$46),0,
IF(AND(AU576&gt;= Pieņēmumi!$BC$46,AU576&lt;Pieņēmumi!$BC$47), "Mikro",
IF(AND(AU576&gt;=Pieņēmumi!$BC$47,AU576&lt;Pieņēmumi!$BC$48), "Mazs",
IF(AND(AU576&gt;=Pieņēmumi!$BC$48,AU576&lt;Pieņēmumi!$BC$49), "Vidējs","Liels"))))</f>
        <v>Vidējs</v>
      </c>
      <c r="AW576" s="9">
        <f>IF(AV576="Mikro",Pieņēmumi!$BC$31*AT576*0.5,
IF(AV576="Mazs",Pieņēmumi!$BC$31*AT576,
IF(AV576="Vidējs",Pieņēmumi!$BC$32*AT576,
IF(AV576="Liels",Pieņēmumi!$BC$34*AT576,
0))))</f>
        <v>1.1627906976744187</v>
      </c>
      <c r="AX576" s="9">
        <f>IF(AV576="Mikro",Pieņēmumi!$BC$31*AT576*0.5,0)</f>
        <v>0</v>
      </c>
      <c r="AY576">
        <v>14</v>
      </c>
      <c r="AZ576">
        <v>1</v>
      </c>
      <c r="BA576" s="2">
        <f t="shared" si="428"/>
        <v>14</v>
      </c>
      <c r="BB576" s="6">
        <f>ROUNDUP(IF($A576=1,AY576/Pieņēmumi!$BN$39,IF($A576=2,AY576/Pieņēmumi!$BN$40,IF($A576=3,AY576/Pieņēmumi!$BN$41,AY576/Pieņēmumi!$BN$42))),$BB$10)</f>
        <v>1</v>
      </c>
      <c r="BC576" s="6">
        <f t="shared" si="402"/>
        <v>14</v>
      </c>
      <c r="BD576" s="6" t="str">
        <f>IF(AND(BC576&gt;=0,BC576&lt;Pieņēmumi!$BN$46),0,
IF(AND(BC576&gt;= Pieņēmumi!$BN$46,BC576&lt;Pieņēmumi!$BN$47), "Mikro",
IF(AND(BC576&gt;=Pieņēmumi!$BN$47,BC576&lt;Pieņēmumi!$BN$48), "Mazs",
IF(AND(BC576&gt;=Pieņēmumi!$BN$48,BC576&lt;Pieņēmumi!$BN$49), "Vidējs","Liels"))))</f>
        <v>Vidējs</v>
      </c>
      <c r="BE576" s="9">
        <f>IF(BD576="Mikro",Pieņēmumi!$BN$31*BB576*0.5,
IF(BD576="Mazs",Pieņēmumi!$BN$31*BB576,
IF(BD576="Vidējs",Pieņēmumi!$BN$32*BB576,
IF(BD576="Liels",Pieņēmumi!$BN$34*BB576,
0))))</f>
        <v>1.227390180878553</v>
      </c>
      <c r="BF576" s="9">
        <f>IF(BD576="Mikro",Pieņēmumi!$BN$31*BB576*0.5,0)</f>
        <v>0</v>
      </c>
      <c r="BG576">
        <v>13</v>
      </c>
      <c r="BH576">
        <v>1</v>
      </c>
      <c r="BI576" s="2">
        <f t="shared" si="429"/>
        <v>13</v>
      </c>
      <c r="BJ576" s="6">
        <f>ROUNDUP(IF($A576=1,BG576/Pieņēmumi!$BY$39,IF($A576=2,BG576/Pieņēmumi!$BY$40,IF($A576=3,BG576/Pieņēmumi!$BY$41,BG576/Pieņēmumi!$BY$42))),$BJ$10)</f>
        <v>1</v>
      </c>
      <c r="BK576" s="6">
        <f t="shared" si="403"/>
        <v>13</v>
      </c>
      <c r="BL576" s="6" t="str">
        <f>IF(AND(BK576&gt;=0,BK576&lt;Pieņēmumi!$BY$46),0,
IF(AND(BK576&gt;= Pieņēmumi!$BY$46,BK576&lt;Pieņēmumi!$BY$47), "Mikro",
IF(AND(BK576&gt;=Pieņēmumi!$BY$47,BK576&lt;Pieņēmumi!$BY$48), "Mazs",
IF(AND(BK576&gt;=Pieņēmumi!$BY$48,BK576&lt;Pieņēmumi!$BY$49), "Vidējs","Liels"))))</f>
        <v>Vidējs</v>
      </c>
      <c r="BM576" s="9">
        <f>IF(BL576="Mikro",Pieņēmumi!$BY$31*BJ576*0.5,
IF(BL576="Mazs",Pieņēmumi!$BY$31*BJ576,
IF(BL576="Vidējs",Pieņēmumi!$BY$32*BJ576,
IF(BL576="Liels",Pieņēmumi!$BY$34*BJ576,
0))))</f>
        <v>1.2919896640826873</v>
      </c>
      <c r="BN576" s="9">
        <f>IF(BL576="Mikro",Pieņēmumi!$BY$31*BJ576*0.5,0)</f>
        <v>0</v>
      </c>
      <c r="BO576">
        <v>15</v>
      </c>
      <c r="BP576">
        <v>1</v>
      </c>
      <c r="BQ576" s="2">
        <f t="shared" si="414"/>
        <v>15</v>
      </c>
      <c r="BR576" s="6">
        <f>ROUNDUP(IF($A576=1,BO576/Pieņēmumi!$CJ$39,IF($A576=2,BO576/Pieņēmumi!$CJ$40,IF($A576=3,BO576/Pieņēmumi!$CJ$41,BO576/Pieņēmumi!$CJ$42))),$BR$10)</f>
        <v>1</v>
      </c>
      <c r="BS576" s="6">
        <f t="shared" si="404"/>
        <v>15</v>
      </c>
      <c r="BT576" s="6" t="str">
        <f>IF(AND(BS576&gt;=0,BS576&lt;Pieņēmumi!$CJ$46),0,
IF(AND(BS576&gt;= Pieņēmumi!$CJ$46,BS576&lt;Pieņēmumi!$CJ$47), "Mikro",
IF(AND(BS576&gt;=Pieņēmumi!$CJ$47,BS576&lt;Pieņēmumi!$CJ$48), "Mazs",
IF(AND(BS576&gt;=Pieņēmumi!$CJ$48,BS576&lt;Pieņēmumi!$CJ$49), "Vidējs","Liels"))))</f>
        <v>Vidējs</v>
      </c>
      <c r="BU576" s="9">
        <f>IF(BT576="Mikro",Pieņēmumi!$CJ$31*BR576*0.5,
IF(BT576="Mazs",Pieņēmumi!$CJ$31*BR576,
IF(BT576="Vidējs",Pieņēmumi!$CJ$32*BR576,
IF(BT576="Liels",Pieņēmumi!$CJ$34*BR576,
0))))</f>
        <v>1.2919896640826873</v>
      </c>
      <c r="BV576" s="9">
        <f>IF(BT576="Mikro",Pieņēmumi!$CJ$31*BR576*0.5,0)</f>
        <v>0</v>
      </c>
      <c r="BW576">
        <v>0</v>
      </c>
      <c r="BX576">
        <v>0</v>
      </c>
      <c r="BY576" s="2">
        <v>0</v>
      </c>
      <c r="BZ576" s="6">
        <f>ROUNDUP(IF($A576=1,BW576/Pieņēmumi!$CU$42,IF($A576=2,BW576/Pieņēmumi!$CU$43,IF($A576=3,BW576/Pieņēmumi!$CU$44,BW576/Pieņēmumi!$CU$45))),$CH$10)</f>
        <v>0</v>
      </c>
      <c r="CA576" s="6">
        <f t="shared" si="405"/>
        <v>0</v>
      </c>
      <c r="CB576" s="6">
        <f>IF(AND(CA576&gt;=0,CA576&lt;Pieņēmumi!$CU$49),0,
IF(AND(CA576&gt;=Pieņēmumi!$CU$49,CA576&lt;Pieņēmumi!$CU$50),"Mazs",
IF(AND(CA576&gt;=Pieņēmumi!$CU$50,CA576&lt;Pieņēmumi!$CU$51),"Vidējs","Liels")))</f>
        <v>0</v>
      </c>
      <c r="CC576" s="9">
        <f>IF(CB576="Mazs",Pieņēmumi!$CU$34*BZ576,IF(CB576="Vidējs",Pieņēmumi!$CU$35*BZ576,IF(CB576="Liels",Pieņēmumi!$CU$37*BZ576,0)))</f>
        <v>0</v>
      </c>
      <c r="CD576" s="9">
        <f>IF(CB576="Mazs",(Pieņēmumi!$CU$35-Pieņēmumi!$CU$34)*BZ576,0)</f>
        <v>0</v>
      </c>
      <c r="CE576">
        <v>0</v>
      </c>
      <c r="CF576">
        <v>0</v>
      </c>
      <c r="CG576" s="2">
        <v>0</v>
      </c>
      <c r="CH576" s="6">
        <f>ROUNDUP(IF($A576=1,CE576/Pieņēmumi!$DE$42,IF($A576=2,CE576/Pieņēmumi!$DE$43,IF($A576=3,CE576/Pieņēmumi!$DE$44,CE576/Pieņēmumi!$DE$45))),$CH$10)</f>
        <v>0</v>
      </c>
      <c r="CI576" s="6">
        <f t="shared" si="406"/>
        <v>0</v>
      </c>
      <c r="CJ576" s="6">
        <f>IF(AND(CI576&gt;=0,CI576&lt;Pieņēmumi!$DE$49),0,
IF(AND(CI576&gt;=Pieņēmumi!$DE$49,CI576&lt;Pieņēmumi!$DE$50),"Mazs",
IF(AND(CI576&gt;=Pieņēmumi!$DE$50,CI576&lt;Pieņēmumi!$DE$51),"Vidējs","Liels")))</f>
        <v>0</v>
      </c>
      <c r="CK576" s="9">
        <f>IF(CJ576="Mazs",Pieņēmumi!$DE$34*CH576,IF(CJ576="Vidējs",Pieņēmumi!$DE$35*CH576,IF(CJ576="Liels",Pieņēmumi!$DE$37*CH576,0)))</f>
        <v>0</v>
      </c>
      <c r="CL576" s="9">
        <f>IF(CJ576="Mazs",(Pieņēmumi!$DE$35-Pieņēmumi!$DE$34)*CH576,0)</f>
        <v>0</v>
      </c>
      <c r="CM576">
        <v>0</v>
      </c>
      <c r="CN576">
        <v>0</v>
      </c>
      <c r="CO576" s="2">
        <v>0</v>
      </c>
      <c r="CP576" s="6">
        <f>ROUNDUP(IF($A576=1,CM576/Pieņēmumi!$DO$42,IF($A576=2,CM576/Pieņēmumi!$DO$43,IF($A576=3,CM576/Pieņēmumi!$DO$44,CM576/Pieņēmumi!$DO$45))),$CP$10)</f>
        <v>0</v>
      </c>
      <c r="CQ576" s="6">
        <f t="shared" si="407"/>
        <v>0</v>
      </c>
      <c r="CR576" s="6">
        <f>IF(AND(CQ576&gt;=0,CQ576&lt;Pieņēmumi!$DO$49),0,
IF(AND(CQ576&gt;=Pieņēmumi!$DO$49,CQ576&lt;Pieņēmumi!$DO$50),"Mazs",
IF(AND(CQ576&gt;=Pieņēmumi!$DO$50,CQ576&lt;Pieņēmumi!$DO$51),"Vidējs","Liels")))</f>
        <v>0</v>
      </c>
      <c r="CS576" s="9">
        <f>IF(CR576="Mazs",Pieņēmumi!$DO$34*CP576,IF(CR576="Vidējs",Pieņēmumi!$DO$35*CP576,IF(CR576="Liels",Pieņēmumi!$DO$37*CP576,0)))</f>
        <v>0</v>
      </c>
      <c r="CT576" s="9">
        <f>IF(CR576="Mazs",(Pieņēmumi!$DO$35-Pieņēmumi!$DO$34)*CP576,0)</f>
        <v>0</v>
      </c>
      <c r="CU576" s="6">
        <f t="shared" si="408"/>
        <v>104</v>
      </c>
      <c r="CV576" s="6">
        <f t="shared" si="409"/>
        <v>8</v>
      </c>
      <c r="CW576" s="2">
        <f t="shared" si="410"/>
        <v>13</v>
      </c>
      <c r="CX576" t="str">
        <f t="shared" si="411"/>
        <v>Vidējā</v>
      </c>
    </row>
    <row r="577" spans="1:102" x14ac:dyDescent="0.25">
      <c r="A577" s="5">
        <v>3</v>
      </c>
      <c r="B577" s="23">
        <v>6.0864263604616387E-3</v>
      </c>
      <c r="C577">
        <v>30</v>
      </c>
      <c r="D577">
        <v>2</v>
      </c>
      <c r="E577" s="2">
        <f t="shared" si="430"/>
        <v>15</v>
      </c>
      <c r="F577" s="6">
        <f>ROUNDUP(IF($A577=1,C577/Pieņēmumi!$B$39,IF($A577=2,C577/Pieņēmumi!$B$40,IF($A577=3,C577/Pieņēmumi!$B$41,C577/Pieņēmumi!$B$42))),$F$10)</f>
        <v>2</v>
      </c>
      <c r="G577" s="6">
        <f t="shared" si="396"/>
        <v>15</v>
      </c>
      <c r="H577" s="6" t="str">
        <f>IF(AND(G577&gt;=0,G577&lt;Pieņēmumi!$B$46),0,
IF(AND(G577&gt;= Pieņēmumi!$B$46,G577&lt;Pieņēmumi!$B$47), "Mikro",
IF(AND(G577&gt;=Pieņēmumi!$B$47,G577&lt;Pieņēmumi!$B$48), "Mazs",
IF(AND(G577&gt;=Pieņēmumi!$B$48,G577&lt;Pieņēmumi!$B$49), "Vidējs","Liels"))))</f>
        <v>Vidējs</v>
      </c>
      <c r="I577" s="9">
        <f>IF(H577="Mikro",Pieņēmumi!$B$31*F577*0.5,
IF(H577="Mazs",Pieņēmumi!$B$31*F577,
IF(H577="Vidējs",Pieņēmumi!$B$32*F577,
IF(H577="Liels",Pieņēmumi!$B$34*F577,
0))))</f>
        <v>1.614987080103359</v>
      </c>
      <c r="J577" s="9">
        <f>IF(H577="Mikro",Pieņēmumi!$B$31*F577*0.5,0)</f>
        <v>0</v>
      </c>
      <c r="K577">
        <v>32</v>
      </c>
      <c r="L577">
        <v>2</v>
      </c>
      <c r="M577" s="2">
        <f>K577/L577</f>
        <v>16</v>
      </c>
      <c r="N577" s="6">
        <f>ROUNDUP(IF($A577=1,K577/Pieņēmumi!$L$39,IF($A577=2,K577/Pieņēmumi!$L$40,IF($A577=3,K577/Pieņēmumi!$L$41,K577/Pieņēmumi!$L$42))),$N$10)</f>
        <v>2</v>
      </c>
      <c r="O577" s="6">
        <f t="shared" si="397"/>
        <v>16</v>
      </c>
      <c r="P577" s="6" t="str">
        <f>IF(AND(O577&gt;=0,O577&lt;Pieņēmumi!$L$46),0,
IF(AND(O577&gt;= Pieņēmumi!$L$46,O577&lt;Pieņēmumi!$L$47), "Mikro",
IF(AND(O577&gt;=Pieņēmumi!$L$47,O577&lt;Pieņēmumi!$L$48), "Mazs",
IF(AND(O577&gt;=Pieņēmumi!$L$48,O577&lt;Pieņēmumi!$L$49), "Vidējs","Liels"))))</f>
        <v>Vidējs</v>
      </c>
      <c r="Q577" s="9">
        <f>IF(P577="Mikro",Pieņēmumi!$L$31*N577*0.5,
IF(P577="Mazs",Pieņēmumi!$L$31*N577,
IF(P577="Vidējs",Pieņēmumi!$L$32*N577,
IF(P577="Liels",Pieņēmumi!$L$34*N577,
0))))</f>
        <v>1.6795865633074938</v>
      </c>
      <c r="R577" s="9">
        <f>IF(P577="Mikro",Pieņēmumi!$L$31*N577*0.5,0)</f>
        <v>0</v>
      </c>
      <c r="S577">
        <v>22</v>
      </c>
      <c r="T577">
        <v>2</v>
      </c>
      <c r="U577" s="2">
        <f>S577/T577</f>
        <v>11</v>
      </c>
      <c r="V577" s="6">
        <f>ROUNDUP(IF($A577=1,S577/Pieņēmumi!$V$39,IF($A577=2,S577/Pieņēmumi!$V$40,IF($A577=3,S577/Pieņēmumi!$V$41,S577/Pieņēmumi!$V$42))),$V$10)</f>
        <v>2</v>
      </c>
      <c r="W577" s="6">
        <f t="shared" si="398"/>
        <v>11</v>
      </c>
      <c r="X577" s="6" t="str">
        <f>IF(AND(W577&gt;=0,W577&lt;Pieņēmumi!$V$46),0,
IF(AND(W577&gt;= Pieņēmumi!$V$46,W577&lt;Pieņēmumi!$V$47), "Mikro",
IF(AND(W577&gt;=Pieņēmumi!$V$47,W577&lt;Pieņēmumi!$V$48), "Mazs",
IF(AND(W577&gt;=Pieņēmumi!$V$48,W577&lt;Pieņēmumi!$V$49), "Vidējs","Liels"))))</f>
        <v>Mazs</v>
      </c>
      <c r="Y577" s="9">
        <f>IF(X577="Mikro",Pieņēmumi!$V$31*V577*0.5,
IF(X577="Mazs",Pieņēmumi!$V$31*V577,
IF(X577="Vidējs",Pieņēmumi!$V$32*V577,
IF(X577="Liels",Pieņēmumi!$V$34*V577,
0))))</f>
        <v>1.5561780267662622</v>
      </c>
      <c r="Z577" s="9">
        <f>IF(X577="Mikro",Pieņēmumi!$V$31*V577*0.5,0)</f>
        <v>0</v>
      </c>
      <c r="AA577">
        <v>27</v>
      </c>
      <c r="AB577">
        <v>2</v>
      </c>
      <c r="AC577" s="2">
        <f>AA577/AB577</f>
        <v>13.5</v>
      </c>
      <c r="AD577" s="6">
        <f>ROUNDUP(IF($A577=1,AA577/Pieņēmumi!$AF$39,IF($A577=2,AA577/Pieņēmumi!$AF$40,IF($A577=3,AA577/Pieņēmumi!$AF$41,AA577/Pieņēmumi!$AF$42))),$AD$10)</f>
        <v>2</v>
      </c>
      <c r="AE577" s="6">
        <f t="shared" si="399"/>
        <v>13.5</v>
      </c>
      <c r="AF577" s="6" t="str">
        <f>IF(AND(AE577&gt;=0,AE577&lt;Pieņēmumi!$AF$46),0,
IF(AND(AE577&gt;= Pieņēmumi!$AF$46,AE577&lt;Pieņēmumi!$AF$47), "Mikro",
IF(AND(AE577&gt;=Pieņēmumi!$AF$47,AE577&lt;Pieņēmumi!$AF$48), "Mazs",
IF(AND(AE577&gt;=Pieņēmumi!$AF$48,AE577&lt;Pieņēmumi!$AF$49), "Vidējs","Liels"))))</f>
        <v>Vidējs</v>
      </c>
      <c r="AG577" s="9">
        <f>IF(AF577="Mikro",Pieņēmumi!$AF$31*AD577*0.5,
IF(AF577="Mazs",Pieņēmumi!$AF$31*AD577,
IF(AF577="Vidējs",Pieņēmumi!$AF$32*AD577,
IF(AF577="Liels",Pieņēmumi!$AF$34*AD577,
0))))</f>
        <v>2.0671834625323</v>
      </c>
      <c r="AH577" s="9">
        <f>IF(AF577="Mikro",Pieņēmumi!$AF$31*AD577*0.5,0)</f>
        <v>0</v>
      </c>
      <c r="AI577">
        <v>22</v>
      </c>
      <c r="AJ577">
        <v>1</v>
      </c>
      <c r="AK577" s="2">
        <f t="shared" si="431"/>
        <v>22</v>
      </c>
      <c r="AL577" s="6">
        <f>ROUNDUP(IF($A577=1,AI577/Pieņēmumi!$AR$39,IF($A577=2,AI577/Pieņēmumi!$AR$40,IF($A577=3,AI577/Pieņēmumi!$AR$41,AI577/Pieņēmumi!$AR$42))),$AL$10)</f>
        <v>1</v>
      </c>
      <c r="AM577" s="6">
        <f t="shared" si="400"/>
        <v>22</v>
      </c>
      <c r="AN577" s="6" t="str">
        <f>IF(AND(AM577&gt;=0,AM577&lt;Pieņēmumi!$AR$46),0,
IF(AND(AM577&gt;= Pieņēmumi!$AR$46,AM577&lt;Pieņēmumi!$AR$47), "Mikro",
IF(AND(AM577&gt;=Pieņēmumi!$AR$47,AM577&lt;Pieņēmumi!$AR$48), "Mazs",
IF(AND(AM577&gt;=Pieņēmumi!$AR$48,AM577&lt;Pieņēmumi!$AR$49), "Vidējs","Liels"))))</f>
        <v>Liels</v>
      </c>
      <c r="AO577" s="9">
        <f>IF(AN577="Mikro",Pieņēmumi!$AR$31*AL577*0.5,
IF(AN577="Mazs",Pieņēmumi!$AR$31*AL577,
IF(AN577="Vidējs",Pieņēmumi!$AR$32*AL577,
IF(AN577="Liels",Pieņēmumi!$AR$34*AL577,
0))))</f>
        <v>1.3708513708513708</v>
      </c>
      <c r="AP577" s="9">
        <f>IF(AN577="Mikro",Pieņēmumi!$AR$31*AL577*0.5,0)</f>
        <v>0</v>
      </c>
      <c r="AQ577">
        <v>24</v>
      </c>
      <c r="AR577">
        <v>1</v>
      </c>
      <c r="AS577" s="2">
        <f>AQ577/AR577</f>
        <v>24</v>
      </c>
      <c r="AT577" s="6">
        <f>ROUNDUP(IF($A577=1,AQ577/Pieņēmumi!$BC$39,IF($A577=2,AQ577/Pieņēmumi!$BC$40,IF($A577=3,AQ577/Pieņēmumi!$BC$41,AQ577/Pieņēmumi!$BC$42))),$AT$10)</f>
        <v>1</v>
      </c>
      <c r="AU577" s="6">
        <f t="shared" si="401"/>
        <v>24</v>
      </c>
      <c r="AV577" s="6" t="str">
        <f>IF(AND(AU577&gt;=0,AU577&lt;Pieņēmumi!$BC$46),0,
IF(AND(AU577&gt;= Pieņēmumi!$BC$46,AU577&lt;Pieņēmumi!$BC$47), "Mikro",
IF(AND(AU577&gt;=Pieņēmumi!$BC$47,AU577&lt;Pieņēmumi!$BC$48), "Mazs",
IF(AND(AU577&gt;=Pieņēmumi!$BC$48,AU577&lt;Pieņēmumi!$BC$49), "Vidējs","Liels"))))</f>
        <v>Liels</v>
      </c>
      <c r="AW577" s="9">
        <f>IF(AV577="Mikro",Pieņēmumi!$BC$31*AT577*0.5,
IF(AV577="Mazs",Pieņēmumi!$BC$31*AT577,
IF(AV577="Vidējs",Pieņēmumi!$BC$32*AT577,
IF(AV577="Liels",Pieņēmumi!$BC$34*AT577,
0))))</f>
        <v>1.5151515151515151</v>
      </c>
      <c r="AX577" s="9">
        <f>IF(AV577="Mikro",Pieņēmumi!$BC$31*AT577*0.5,0)</f>
        <v>0</v>
      </c>
      <c r="AY577">
        <v>20</v>
      </c>
      <c r="AZ577">
        <v>1</v>
      </c>
      <c r="BA577" s="2">
        <f t="shared" si="428"/>
        <v>20</v>
      </c>
      <c r="BB577" s="6">
        <f>ROUNDUP(IF($A577=1,AY577/Pieņēmumi!$BN$39,IF($A577=2,AY577/Pieņēmumi!$BN$40,IF($A577=3,AY577/Pieņēmumi!$BN$41,AY577/Pieņēmumi!$BN$42))),$BB$10)</f>
        <v>1</v>
      </c>
      <c r="BC577" s="6">
        <f t="shared" si="402"/>
        <v>20</v>
      </c>
      <c r="BD577" s="6" t="str">
        <f>IF(AND(BC577&gt;=0,BC577&lt;Pieņēmumi!$BN$46),0,
IF(AND(BC577&gt;= Pieņēmumi!$BN$46,BC577&lt;Pieņēmumi!$BN$47), "Mikro",
IF(AND(BC577&gt;=Pieņēmumi!$BN$47,BC577&lt;Pieņēmumi!$BN$48), "Mazs",
IF(AND(BC577&gt;=Pieņēmumi!$BN$48,BC577&lt;Pieņēmumi!$BN$49), "Vidējs","Liels"))))</f>
        <v>Vidējs</v>
      </c>
      <c r="BE577" s="9">
        <f>IF(BD577="Mikro",Pieņēmumi!$BN$31*BB577*0.5,
IF(BD577="Mazs",Pieņēmumi!$BN$31*BB577,
IF(BD577="Vidējs",Pieņēmumi!$BN$32*BB577,
IF(BD577="Liels",Pieņēmumi!$BN$34*BB577,
0))))</f>
        <v>1.227390180878553</v>
      </c>
      <c r="BF577" s="9">
        <f>IF(BD577="Mikro",Pieņēmumi!$BN$31*BB577*0.5,0)</f>
        <v>0</v>
      </c>
      <c r="BG577">
        <v>20</v>
      </c>
      <c r="BH577">
        <v>1</v>
      </c>
      <c r="BI577" s="2">
        <f t="shared" si="429"/>
        <v>20</v>
      </c>
      <c r="BJ577" s="6">
        <f>ROUNDUP(IF($A577=1,BG577/Pieņēmumi!$BY$39,IF($A577=2,BG577/Pieņēmumi!$BY$40,IF($A577=3,BG577/Pieņēmumi!$BY$41,BG577/Pieņēmumi!$BY$42))),$BJ$10)</f>
        <v>1</v>
      </c>
      <c r="BK577" s="6">
        <f t="shared" si="403"/>
        <v>20</v>
      </c>
      <c r="BL577" s="6" t="str">
        <f>IF(AND(BK577&gt;=0,BK577&lt;Pieņēmumi!$BY$46),0,
IF(AND(BK577&gt;= Pieņēmumi!$BY$46,BK577&lt;Pieņēmumi!$BY$47), "Mikro",
IF(AND(BK577&gt;=Pieņēmumi!$BY$47,BK577&lt;Pieņēmumi!$BY$48), "Mazs",
IF(AND(BK577&gt;=Pieņēmumi!$BY$48,BK577&lt;Pieņēmumi!$BY$49), "Vidējs","Liels"))))</f>
        <v>Vidējs</v>
      </c>
      <c r="BM577" s="9">
        <f>IF(BL577="Mikro",Pieņēmumi!$BY$31*BJ577*0.5,
IF(BL577="Mazs",Pieņēmumi!$BY$31*BJ577,
IF(BL577="Vidējs",Pieņēmumi!$BY$32*BJ577,
IF(BL577="Liels",Pieņēmumi!$BY$34*BJ577,
0))))</f>
        <v>1.2919896640826873</v>
      </c>
      <c r="BN577" s="9">
        <f>IF(BL577="Mikro",Pieņēmumi!$BY$31*BJ577*0.5,0)</f>
        <v>0</v>
      </c>
      <c r="BO577">
        <v>30</v>
      </c>
      <c r="BP577">
        <v>2</v>
      </c>
      <c r="BQ577" s="2">
        <f t="shared" si="414"/>
        <v>15</v>
      </c>
      <c r="BR577" s="6">
        <f>ROUNDUP(IF($A577=1,BO577/Pieņēmumi!$CJ$39,IF($A577=2,BO577/Pieņēmumi!$CJ$40,IF($A577=3,BO577/Pieņēmumi!$CJ$41,BO577/Pieņēmumi!$CJ$42))),$BR$10)</f>
        <v>2</v>
      </c>
      <c r="BS577" s="6">
        <f t="shared" si="404"/>
        <v>15</v>
      </c>
      <c r="BT577" s="6" t="str">
        <f>IF(AND(BS577&gt;=0,BS577&lt;Pieņēmumi!$CJ$46),0,
IF(AND(BS577&gt;= Pieņēmumi!$CJ$46,BS577&lt;Pieņēmumi!$CJ$47), "Mikro",
IF(AND(BS577&gt;=Pieņēmumi!$CJ$47,BS577&lt;Pieņēmumi!$CJ$48), "Mazs",
IF(AND(BS577&gt;=Pieņēmumi!$CJ$48,BS577&lt;Pieņēmumi!$CJ$49), "Vidējs","Liels"))))</f>
        <v>Vidējs</v>
      </c>
      <c r="BU577" s="9">
        <f>IF(BT577="Mikro",Pieņēmumi!$CJ$31*BR577*0.5,
IF(BT577="Mazs",Pieņēmumi!$CJ$31*BR577,
IF(BT577="Vidējs",Pieņēmumi!$CJ$32*BR577,
IF(BT577="Liels",Pieņēmumi!$CJ$34*BR577,
0))))</f>
        <v>2.5839793281653747</v>
      </c>
      <c r="BV577" s="9">
        <f>IF(BT577="Mikro",Pieņēmumi!$CJ$31*BR577*0.5,0)</f>
        <v>0</v>
      </c>
      <c r="BW577">
        <v>0</v>
      </c>
      <c r="BX577">
        <v>0</v>
      </c>
      <c r="BY577" s="2">
        <v>0</v>
      </c>
      <c r="BZ577" s="6">
        <f>ROUNDUP(IF($A577=1,BW577/Pieņēmumi!$CU$42,IF($A577=2,BW577/Pieņēmumi!$CU$43,IF($A577=3,BW577/Pieņēmumi!$CU$44,BW577/Pieņēmumi!$CU$45))),$CH$10)</f>
        <v>0</v>
      </c>
      <c r="CA577" s="6">
        <f t="shared" si="405"/>
        <v>0</v>
      </c>
      <c r="CB577" s="6">
        <f>IF(AND(CA577&gt;=0,CA577&lt;Pieņēmumi!$CU$49),0,
IF(AND(CA577&gt;=Pieņēmumi!$CU$49,CA577&lt;Pieņēmumi!$CU$50),"Mazs",
IF(AND(CA577&gt;=Pieņēmumi!$CU$50,CA577&lt;Pieņēmumi!$CU$51),"Vidējs","Liels")))</f>
        <v>0</v>
      </c>
      <c r="CC577" s="9">
        <f>IF(CB577="Mazs",Pieņēmumi!$CU$34*BZ577,IF(CB577="Vidējs",Pieņēmumi!$CU$35*BZ577,IF(CB577="Liels",Pieņēmumi!$CU$37*BZ577,0)))</f>
        <v>0</v>
      </c>
      <c r="CD577" s="9">
        <f>IF(CB577="Mazs",(Pieņēmumi!$CU$35-Pieņēmumi!$CU$34)*BZ577,0)</f>
        <v>0</v>
      </c>
      <c r="CE577">
        <v>0</v>
      </c>
      <c r="CF577">
        <v>0</v>
      </c>
      <c r="CG577" s="2">
        <v>0</v>
      </c>
      <c r="CH577" s="6">
        <f>ROUNDUP(IF($A577=1,CE577/Pieņēmumi!$DE$42,IF($A577=2,CE577/Pieņēmumi!$DE$43,IF($A577=3,CE577/Pieņēmumi!$DE$44,CE577/Pieņēmumi!$DE$45))),$CH$10)</f>
        <v>0</v>
      </c>
      <c r="CI577" s="6">
        <f t="shared" si="406"/>
        <v>0</v>
      </c>
      <c r="CJ577" s="6">
        <f>IF(AND(CI577&gt;=0,CI577&lt;Pieņēmumi!$DE$49),0,
IF(AND(CI577&gt;=Pieņēmumi!$DE$49,CI577&lt;Pieņēmumi!$DE$50),"Mazs",
IF(AND(CI577&gt;=Pieņēmumi!$DE$50,CI577&lt;Pieņēmumi!$DE$51),"Vidējs","Liels")))</f>
        <v>0</v>
      </c>
      <c r="CK577" s="9">
        <f>IF(CJ577="Mazs",Pieņēmumi!$DE$34*CH577,IF(CJ577="Vidējs",Pieņēmumi!$DE$35*CH577,IF(CJ577="Liels",Pieņēmumi!$DE$37*CH577,0)))</f>
        <v>0</v>
      </c>
      <c r="CL577" s="9">
        <f>IF(CJ577="Mazs",(Pieņēmumi!$DE$35-Pieņēmumi!$DE$34)*CH577,0)</f>
        <v>0</v>
      </c>
      <c r="CM577">
        <v>0</v>
      </c>
      <c r="CN577">
        <v>0</v>
      </c>
      <c r="CO577" s="2">
        <v>0</v>
      </c>
      <c r="CP577" s="6">
        <f>ROUNDUP(IF($A577=1,CM577/Pieņēmumi!$DO$42,IF($A577=2,CM577/Pieņēmumi!$DO$43,IF($A577=3,CM577/Pieņēmumi!$DO$44,CM577/Pieņēmumi!$DO$45))),$CP$10)</f>
        <v>0</v>
      </c>
      <c r="CQ577" s="6">
        <f t="shared" si="407"/>
        <v>0</v>
      </c>
      <c r="CR577" s="6">
        <f>IF(AND(CQ577&gt;=0,CQ577&lt;Pieņēmumi!$DO$49),0,
IF(AND(CQ577&gt;=Pieņēmumi!$DO$49,CQ577&lt;Pieņēmumi!$DO$50),"Mazs",
IF(AND(CQ577&gt;=Pieņēmumi!$DO$50,CQ577&lt;Pieņēmumi!$DO$51),"Vidējs","Liels")))</f>
        <v>0</v>
      </c>
      <c r="CS577" s="9">
        <f>IF(CR577="Mazs",Pieņēmumi!$DO$34*CP577,IF(CR577="Vidējs",Pieņēmumi!$DO$35*CP577,IF(CR577="Liels",Pieņēmumi!$DO$37*CP577,0)))</f>
        <v>0</v>
      </c>
      <c r="CT577" s="9">
        <f>IF(CR577="Mazs",(Pieņēmumi!$DO$35-Pieņēmumi!$DO$34)*CP577,0)</f>
        <v>0</v>
      </c>
      <c r="CU577" s="6">
        <f t="shared" si="408"/>
        <v>227</v>
      </c>
      <c r="CV577" s="6">
        <f t="shared" si="409"/>
        <v>14</v>
      </c>
      <c r="CW577" s="2">
        <f t="shared" si="410"/>
        <v>16.214285714285715</v>
      </c>
      <c r="CX577" t="str">
        <f t="shared" si="411"/>
        <v>Vidējā</v>
      </c>
    </row>
    <row r="578" spans="1:102" x14ac:dyDescent="0.25">
      <c r="A578" s="5">
        <v>3</v>
      </c>
      <c r="B578" s="23">
        <v>5.9894795512728249E-3</v>
      </c>
      <c r="C578">
        <v>2</v>
      </c>
      <c r="D578">
        <v>1</v>
      </c>
      <c r="E578" s="2">
        <f t="shared" si="430"/>
        <v>2</v>
      </c>
      <c r="F578" s="6">
        <f>ROUNDUP(IF($A578=1,C578/Pieņēmumi!$B$39,IF($A578=2,C578/Pieņēmumi!$B$40,IF($A578=3,C578/Pieņēmumi!$B$41,C578/Pieņēmumi!$B$42))),$F$10)</f>
        <v>1</v>
      </c>
      <c r="G578" s="6">
        <f t="shared" si="396"/>
        <v>2</v>
      </c>
      <c r="H578" s="6" t="str">
        <f>IF(AND(G578&gt;=0,G578&lt;Pieņēmumi!$B$46),0,
IF(AND(G578&gt;= Pieņēmumi!$B$46,G578&lt;Pieņēmumi!$B$47), "Mikro",
IF(AND(G578&gt;=Pieņēmumi!$B$47,G578&lt;Pieņēmumi!$B$48), "Mazs",
IF(AND(G578&gt;=Pieņēmumi!$B$48,G578&lt;Pieņēmumi!$B$49), "Vidējs","Liels"))))</f>
        <v>Mikro</v>
      </c>
      <c r="I578" s="9">
        <f>IF(H578="Mikro",Pieņēmumi!$B$31*F578*0.5,
IF(H578="Mazs",Pieņēmumi!$B$31*F578,
IF(H578="Vidējs",Pieņēmumi!$B$32*F578,
IF(H578="Liels",Pieņēmumi!$B$34*F578,
0))))</f>
        <v>0.35792094615624032</v>
      </c>
      <c r="J578" s="9">
        <f>IF(H578="Mikro",Pieņēmumi!$B$31*F578*0.5,0)</f>
        <v>0.35792094615624032</v>
      </c>
      <c r="K578">
        <v>1</v>
      </c>
      <c r="L578">
        <v>0</v>
      </c>
      <c r="M578" s="2">
        <v>0</v>
      </c>
      <c r="N578" s="6">
        <f>ROUNDUP(IF($A578=1,K578/Pieņēmumi!$L$39,IF($A578=2,K578/Pieņēmumi!$L$40,IF($A578=3,K578/Pieņēmumi!$L$41,K578/Pieņēmumi!$L$42))),$N$10)</f>
        <v>1</v>
      </c>
      <c r="O578" s="6">
        <f t="shared" si="397"/>
        <v>1</v>
      </c>
      <c r="P578" s="6" t="str">
        <f>IF(AND(O578&gt;=0,O578&lt;Pieņēmumi!$L$46),0,
IF(AND(O578&gt;= Pieņēmumi!$L$46,O578&lt;Pieņēmumi!$L$47), "Mikro",
IF(AND(O578&gt;=Pieņēmumi!$L$47,O578&lt;Pieņēmumi!$L$48), "Mazs",
IF(AND(O578&gt;=Pieņēmumi!$L$48,O578&lt;Pieņēmumi!$L$49), "Vidējs","Liels"))))</f>
        <v>Mikro</v>
      </c>
      <c r="Q578" s="9">
        <f>IF(P578="Mikro",Pieņēmumi!$L$31*N578*0.5,
IF(P578="Mazs",Pieņēmumi!$L$31*N578,
IF(P578="Vidējs",Pieņēmumi!$L$32*N578,
IF(P578="Liels",Pieņēmumi!$L$34*N578,
0))))</f>
        <v>0.3734827264239029</v>
      </c>
      <c r="R578" s="9">
        <f>IF(P578="Mikro",Pieņēmumi!$L$31*N578*0.5,0)</f>
        <v>0.3734827264239029</v>
      </c>
      <c r="S578">
        <v>3</v>
      </c>
      <c r="T578">
        <v>1</v>
      </c>
      <c r="U578" s="2">
        <f>S578/T578</f>
        <v>3</v>
      </c>
      <c r="V578" s="6">
        <f>ROUNDUP(IF($A578=1,S578/Pieņēmumi!$V$39,IF($A578=2,S578/Pieņēmumi!$V$40,IF($A578=3,S578/Pieņēmumi!$V$41,S578/Pieņēmumi!$V$42))),$V$10)</f>
        <v>1</v>
      </c>
      <c r="W578" s="6">
        <f t="shared" si="398"/>
        <v>3</v>
      </c>
      <c r="X578" s="6" t="str">
        <f>IF(AND(W578&gt;=0,W578&lt;Pieņēmumi!$V$46),0,
IF(AND(W578&gt;= Pieņēmumi!$V$46,W578&lt;Pieņēmumi!$V$47), "Mikro",
IF(AND(W578&gt;=Pieņēmumi!$V$47,W578&lt;Pieņēmumi!$V$48), "Mazs",
IF(AND(W578&gt;=Pieņēmumi!$V$48,W578&lt;Pieņēmumi!$V$49), "Vidējs","Liels"))))</f>
        <v>Mikro</v>
      </c>
      <c r="Y578" s="9">
        <f>IF(X578="Mikro",Pieņēmumi!$V$31*V578*0.5,
IF(X578="Mazs",Pieņēmumi!$V$31*V578,
IF(X578="Vidējs",Pieņēmumi!$V$32*V578,
IF(X578="Liels",Pieņēmumi!$V$34*V578,
0))))</f>
        <v>0.38904450669156554</v>
      </c>
      <c r="Z578" s="9">
        <f>IF(X578="Mikro",Pieņēmumi!$V$31*V578*0.5,0)</f>
        <v>0.38904450669156554</v>
      </c>
      <c r="AA578">
        <v>3</v>
      </c>
      <c r="AB578">
        <v>0</v>
      </c>
      <c r="AC578" s="2">
        <v>0</v>
      </c>
      <c r="AD578" s="6">
        <f>ROUNDUP(IF($A578=1,AA578/Pieņēmumi!$AF$39,IF($A578=2,AA578/Pieņēmumi!$AF$40,IF($A578=3,AA578/Pieņēmumi!$AF$41,AA578/Pieņēmumi!$AF$42))),$AD$10)</f>
        <v>1</v>
      </c>
      <c r="AE578" s="6">
        <f t="shared" si="399"/>
        <v>3</v>
      </c>
      <c r="AF578" s="6" t="str">
        <f>IF(AND(AE578&gt;=0,AE578&lt;Pieņēmumi!$AF$46),0,
IF(AND(AE578&gt;= Pieņēmumi!$AF$46,AE578&lt;Pieņēmumi!$AF$47), "Mikro",
IF(AND(AE578&gt;=Pieņēmumi!$AF$47,AE578&lt;Pieņēmumi!$AF$48), "Mazs",
IF(AND(AE578&gt;=Pieņēmumi!$AF$48,AE578&lt;Pieņēmumi!$AF$49), "Vidējs","Liels"))))</f>
        <v>Mikro</v>
      </c>
      <c r="AG578" s="9">
        <f>IF(AF578="Mikro",Pieņēmumi!$AF$31*AD578*0.5,
IF(AF578="Mazs",Pieņēmumi!$AF$31*AD578,
IF(AF578="Vidējs",Pieņēmumi!$AF$32*AD578,
IF(AF578="Liels",Pieņēmumi!$AF$34*AD578,
0))))</f>
        <v>0.42016806722689076</v>
      </c>
      <c r="AH578" s="9">
        <f>IF(AF578="Mikro",Pieņēmumi!$AF$31*AD578*0.5,0)</f>
        <v>0.42016806722689076</v>
      </c>
      <c r="AI578">
        <v>4</v>
      </c>
      <c r="AJ578">
        <v>1</v>
      </c>
      <c r="AK578" s="2">
        <f t="shared" si="431"/>
        <v>4</v>
      </c>
      <c r="AL578" s="6">
        <f>ROUNDUP(IF($A578=1,AI578/Pieņēmumi!$AR$39,IF($A578=2,AI578/Pieņēmumi!$AR$40,IF($A578=3,AI578/Pieņēmumi!$AR$41,AI578/Pieņēmumi!$AR$42))),$AL$10)</f>
        <v>1</v>
      </c>
      <c r="AM578" s="6">
        <f t="shared" si="400"/>
        <v>4</v>
      </c>
      <c r="AN578" s="6" t="str">
        <f>IF(AND(AM578&gt;=0,AM578&lt;Pieņēmumi!$AR$46),0,
IF(AND(AM578&gt;= Pieņēmumi!$AR$46,AM578&lt;Pieņēmumi!$AR$47), "Mikro",
IF(AND(AM578&gt;=Pieņēmumi!$AR$47,AM578&lt;Pieņēmumi!$AR$48), "Mazs",
IF(AND(AM578&gt;=Pieņēmumi!$AR$48,AM578&lt;Pieņēmumi!$AR$49), "Vidējs","Liels"))))</f>
        <v>Mikro</v>
      </c>
      <c r="AO578" s="9">
        <f>IF(AN578="Mikro",Pieņēmumi!$AR$31*AL578*0.5,
IF(AN578="Mazs",Pieņēmumi!$AR$31*AL578,
IF(AN578="Vidējs",Pieņēmumi!$AR$32*AL578,
IF(AN578="Liels",Pieņēmumi!$AR$34*AL578,
0))))</f>
        <v>0.45129162776221604</v>
      </c>
      <c r="AP578" s="9">
        <f>IF(AN578="Mikro",Pieņēmumi!$AR$31*AL578*0.5,0)</f>
        <v>0.45129162776221604</v>
      </c>
      <c r="AQ578">
        <v>2</v>
      </c>
      <c r="AR578">
        <v>0</v>
      </c>
      <c r="AS578" s="2">
        <v>0</v>
      </c>
      <c r="AT578" s="6">
        <f>ROUNDUP(IF($A578=1,AQ578/Pieņēmumi!$BC$39,IF($A578=2,AQ578/Pieņēmumi!$BC$40,IF($A578=3,AQ578/Pieņēmumi!$BC$41,AQ578/Pieņēmumi!$BC$42))),$AT$10)</f>
        <v>1</v>
      </c>
      <c r="AU578" s="6">
        <f t="shared" si="401"/>
        <v>2</v>
      </c>
      <c r="AV578" s="6" t="str">
        <f>IF(AND(AU578&gt;=0,AU578&lt;Pieņēmumi!$BC$46),0,
IF(AND(AU578&gt;= Pieņēmumi!$BC$46,AU578&lt;Pieņēmumi!$BC$47), "Mikro",
IF(AND(AU578&gt;=Pieņēmumi!$BC$47,AU578&lt;Pieņēmumi!$BC$48), "Mazs",
IF(AND(AU578&gt;=Pieņēmumi!$BC$48,AU578&lt;Pieņēmumi!$BC$49), "Vidējs","Liels"))))</f>
        <v>Mikro</v>
      </c>
      <c r="AW578" s="9">
        <f>IF(AV578="Mikro",Pieņēmumi!$BC$31*AT578*0.5,
IF(AV578="Mazs",Pieņēmumi!$BC$31*AT578,
IF(AV578="Vidējs",Pieņēmumi!$BC$32*AT578,
IF(AV578="Liels",Pieņēmumi!$BC$34*AT578,
0))))</f>
        <v>0.48241518829754126</v>
      </c>
      <c r="AX578" s="9">
        <f>IF(AV578="Mikro",Pieņēmumi!$BC$31*AT578*0.5,0)</f>
        <v>0.48241518829754126</v>
      </c>
      <c r="AY578">
        <v>2</v>
      </c>
      <c r="AZ578">
        <v>1</v>
      </c>
      <c r="BA578" s="2">
        <f t="shared" si="428"/>
        <v>2</v>
      </c>
      <c r="BB578" s="6">
        <f>ROUNDUP(IF($A578=1,AY578/Pieņēmumi!$BN$39,IF($A578=2,AY578/Pieņēmumi!$BN$40,IF($A578=3,AY578/Pieņēmumi!$BN$41,AY578/Pieņēmumi!$BN$42))),$BB$10)</f>
        <v>1</v>
      </c>
      <c r="BC578" s="6">
        <f t="shared" si="402"/>
        <v>2</v>
      </c>
      <c r="BD578" s="6" t="str">
        <f>IF(AND(BC578&gt;=0,BC578&lt;Pieņēmumi!$BN$46),0,
IF(AND(BC578&gt;= Pieņēmumi!$BN$46,BC578&lt;Pieņēmumi!$BN$47), "Mikro",
IF(AND(BC578&gt;=Pieņēmumi!$BN$47,BC578&lt;Pieņēmumi!$BN$48), "Mazs",
IF(AND(BC578&gt;=Pieņēmumi!$BN$48,BC578&lt;Pieņēmumi!$BN$49), "Vidējs","Liels"))))</f>
        <v>Mikro</v>
      </c>
      <c r="BE578" s="9">
        <f>IF(BD578="Mikro",Pieņēmumi!$BN$31*BB578*0.5,
IF(BD578="Mazs",Pieņēmumi!$BN$31*BB578,
IF(BD578="Vidējs",Pieņēmumi!$BN$32*BB578,
IF(BD578="Liels",Pieņēmumi!$BN$34*BB578,
0))))</f>
        <v>0.51353874883286654</v>
      </c>
      <c r="BF578" s="9">
        <f>IF(BD578="Mikro",Pieņēmumi!$BN$31*BB578*0.5,0)</f>
        <v>0.51353874883286654</v>
      </c>
      <c r="BG578">
        <v>2</v>
      </c>
      <c r="BH578">
        <v>1</v>
      </c>
      <c r="BI578" s="2">
        <f t="shared" si="429"/>
        <v>2</v>
      </c>
      <c r="BJ578" s="6">
        <f>ROUNDUP(IF($A578=1,BG578/Pieņēmumi!$BY$39,IF($A578=2,BG578/Pieņēmumi!$BY$40,IF($A578=3,BG578/Pieņēmumi!$BY$41,BG578/Pieņēmumi!$BY$42))),$BJ$10)</f>
        <v>1</v>
      </c>
      <c r="BK578" s="6">
        <f t="shared" si="403"/>
        <v>2</v>
      </c>
      <c r="BL578" s="6" t="str">
        <f>IF(AND(BK578&gt;=0,BK578&lt;Pieņēmumi!$BY$46),0,
IF(AND(BK578&gt;= Pieņēmumi!$BY$46,BK578&lt;Pieņēmumi!$BY$47), "Mikro",
IF(AND(BK578&gt;=Pieņēmumi!$BY$47,BK578&lt;Pieņēmumi!$BY$48), "Mazs",
IF(AND(BK578&gt;=Pieņēmumi!$BY$48,BK578&lt;Pieņēmumi!$BY$49), "Vidējs","Liels"))))</f>
        <v>Mikro</v>
      </c>
      <c r="BM578" s="9">
        <f>IF(BL578="Mikro",Pieņēmumi!$BY$31*BJ578*0.5,
IF(BL578="Mazs",Pieņēmumi!$BY$31*BJ578,
IF(BL578="Vidējs",Pieņēmumi!$BY$32*BJ578,
IF(BL578="Liels",Pieņēmumi!$BY$34*BJ578,
0))))</f>
        <v>0.54466230936819171</v>
      </c>
      <c r="BN578" s="9">
        <f>IF(BL578="Mikro",Pieņēmumi!$BY$31*BJ578*0.5,0)</f>
        <v>0.54466230936819171</v>
      </c>
      <c r="BO578">
        <v>4</v>
      </c>
      <c r="BP578">
        <v>1</v>
      </c>
      <c r="BQ578" s="2">
        <f t="shared" si="414"/>
        <v>4</v>
      </c>
      <c r="BR578" s="6">
        <f>ROUNDUP(IF($A578=1,BO578/Pieņēmumi!$CJ$39,IF($A578=2,BO578/Pieņēmumi!$CJ$40,IF($A578=3,BO578/Pieņēmumi!$CJ$41,BO578/Pieņēmumi!$CJ$42))),$BR$10)</f>
        <v>1</v>
      </c>
      <c r="BS578" s="6">
        <f t="shared" si="404"/>
        <v>4</v>
      </c>
      <c r="BT578" s="6" t="str">
        <f>IF(AND(BS578&gt;=0,BS578&lt;Pieņēmumi!$CJ$46),0,
IF(AND(BS578&gt;= Pieņēmumi!$CJ$46,BS578&lt;Pieņēmumi!$CJ$47), "Mikro",
IF(AND(BS578&gt;=Pieņēmumi!$CJ$47,BS578&lt;Pieņēmumi!$CJ$48), "Mazs",
IF(AND(BS578&gt;=Pieņēmumi!$CJ$48,BS578&lt;Pieņēmumi!$CJ$49), "Vidējs","Liels"))))</f>
        <v>Mikro</v>
      </c>
      <c r="BU578" s="9">
        <f>IF(BT578="Mikro",Pieņēmumi!$CJ$31*BR578*0.5,
IF(BT578="Mazs",Pieņēmumi!$CJ$31*BR578,
IF(BT578="Vidējs",Pieņēmumi!$CJ$32*BR578,
IF(BT578="Liels",Pieņēmumi!$CJ$34*BR578,
0))))</f>
        <v>0.54466230936819171</v>
      </c>
      <c r="BV578" s="9">
        <f>IF(BT578="Mikro",Pieņēmumi!$CJ$31*BR578*0.5,0)</f>
        <v>0.54466230936819171</v>
      </c>
      <c r="BW578">
        <v>0</v>
      </c>
      <c r="BX578">
        <v>0</v>
      </c>
      <c r="BY578" s="2">
        <v>0</v>
      </c>
      <c r="BZ578" s="6">
        <f>ROUNDUP(IF($A578=1,BW578/Pieņēmumi!$CU$42,IF($A578=2,BW578/Pieņēmumi!$CU$43,IF($A578=3,BW578/Pieņēmumi!$CU$44,BW578/Pieņēmumi!$CU$45))),$CH$10)</f>
        <v>0</v>
      </c>
      <c r="CA578" s="6">
        <f t="shared" si="405"/>
        <v>0</v>
      </c>
      <c r="CB578" s="6">
        <f>IF(AND(CA578&gt;=0,CA578&lt;Pieņēmumi!$CU$49),0,
IF(AND(CA578&gt;=Pieņēmumi!$CU$49,CA578&lt;Pieņēmumi!$CU$50),"Mazs",
IF(AND(CA578&gt;=Pieņēmumi!$CU$50,CA578&lt;Pieņēmumi!$CU$51),"Vidējs","Liels")))</f>
        <v>0</v>
      </c>
      <c r="CC578" s="9">
        <f>IF(CB578="Mazs",Pieņēmumi!$CU$34*BZ578,IF(CB578="Vidējs",Pieņēmumi!$CU$35*BZ578,IF(CB578="Liels",Pieņēmumi!$CU$37*BZ578,0)))</f>
        <v>0</v>
      </c>
      <c r="CD578" s="9">
        <f>IF(CB578="Mazs",(Pieņēmumi!$CU$35-Pieņēmumi!$CU$34)*BZ578,0)</f>
        <v>0</v>
      </c>
      <c r="CE578">
        <v>0</v>
      </c>
      <c r="CF578">
        <v>0</v>
      </c>
      <c r="CG578" s="2">
        <v>0</v>
      </c>
      <c r="CH578" s="6">
        <f>ROUNDUP(IF($A578=1,CE578/Pieņēmumi!$DE$42,IF($A578=2,CE578/Pieņēmumi!$DE$43,IF($A578=3,CE578/Pieņēmumi!$DE$44,CE578/Pieņēmumi!$DE$45))),$CH$10)</f>
        <v>0</v>
      </c>
      <c r="CI578" s="6">
        <f t="shared" si="406"/>
        <v>0</v>
      </c>
      <c r="CJ578" s="6">
        <f>IF(AND(CI578&gt;=0,CI578&lt;Pieņēmumi!$DE$49),0,
IF(AND(CI578&gt;=Pieņēmumi!$DE$49,CI578&lt;Pieņēmumi!$DE$50),"Mazs",
IF(AND(CI578&gt;=Pieņēmumi!$DE$50,CI578&lt;Pieņēmumi!$DE$51),"Vidējs","Liels")))</f>
        <v>0</v>
      </c>
      <c r="CK578" s="9">
        <f>IF(CJ578="Mazs",Pieņēmumi!$DE$34*CH578,IF(CJ578="Vidējs",Pieņēmumi!$DE$35*CH578,IF(CJ578="Liels",Pieņēmumi!$DE$37*CH578,0)))</f>
        <v>0</v>
      </c>
      <c r="CL578" s="9">
        <f>IF(CJ578="Mazs",(Pieņēmumi!$DE$35-Pieņēmumi!$DE$34)*CH578,0)</f>
        <v>0</v>
      </c>
      <c r="CM578">
        <v>0</v>
      </c>
      <c r="CN578">
        <v>0</v>
      </c>
      <c r="CO578" s="2">
        <v>0</v>
      </c>
      <c r="CP578" s="6">
        <f>ROUNDUP(IF($A578=1,CM578/Pieņēmumi!$DO$42,IF($A578=2,CM578/Pieņēmumi!$DO$43,IF($A578=3,CM578/Pieņēmumi!$DO$44,CM578/Pieņēmumi!$DO$45))),$CP$10)</f>
        <v>0</v>
      </c>
      <c r="CQ578" s="6">
        <f t="shared" si="407"/>
        <v>0</v>
      </c>
      <c r="CR578" s="6">
        <f>IF(AND(CQ578&gt;=0,CQ578&lt;Pieņēmumi!$DO$49),0,
IF(AND(CQ578&gt;=Pieņēmumi!$DO$49,CQ578&lt;Pieņēmumi!$DO$50),"Mazs",
IF(AND(CQ578&gt;=Pieņēmumi!$DO$50,CQ578&lt;Pieņēmumi!$DO$51),"Vidējs","Liels")))</f>
        <v>0</v>
      </c>
      <c r="CS578" s="9">
        <f>IF(CR578="Mazs",Pieņēmumi!$DO$34*CP578,IF(CR578="Vidējs",Pieņēmumi!$DO$35*CP578,IF(CR578="Liels",Pieņēmumi!$DO$37*CP578,0)))</f>
        <v>0</v>
      </c>
      <c r="CT578" s="9">
        <f>IF(CR578="Mazs",(Pieņēmumi!$DO$35-Pieņēmumi!$DO$34)*CP578,0)</f>
        <v>0</v>
      </c>
      <c r="CU578" s="6">
        <f t="shared" si="408"/>
        <v>23</v>
      </c>
      <c r="CV578" s="6">
        <f t="shared" si="409"/>
        <v>6</v>
      </c>
      <c r="CW578" s="2">
        <f t="shared" si="410"/>
        <v>3.8333333333333335</v>
      </c>
      <c r="CX578" t="str">
        <f t="shared" si="411"/>
        <v>Mazā</v>
      </c>
    </row>
    <row r="579" spans="1:102" x14ac:dyDescent="0.25">
      <c r="A579" s="5">
        <v>2</v>
      </c>
      <c r="B579" s="23">
        <v>4.7392940668129491E-3</v>
      </c>
      <c r="C579">
        <v>2</v>
      </c>
      <c r="D579">
        <v>1</v>
      </c>
      <c r="E579" s="2">
        <f t="shared" si="430"/>
        <v>2</v>
      </c>
      <c r="F579" s="6">
        <f>ROUNDUP(IF($A579=1,C579/Pieņēmumi!$B$39,IF($A579=2,C579/Pieņēmumi!$B$40,IF($A579=3,C579/Pieņēmumi!$B$41,C579/Pieņēmumi!$B$42))),$F$10)</f>
        <v>1</v>
      </c>
      <c r="G579" s="6">
        <f t="shared" si="396"/>
        <v>2</v>
      </c>
      <c r="H579" s="6" t="str">
        <f>IF(AND(G579&gt;=0,G579&lt;Pieņēmumi!$B$46),0,
IF(AND(G579&gt;= Pieņēmumi!$B$46,G579&lt;Pieņēmumi!$B$47), "Mikro",
IF(AND(G579&gt;=Pieņēmumi!$B$47,G579&lt;Pieņēmumi!$B$48), "Mazs",
IF(AND(G579&gt;=Pieņēmumi!$B$48,G579&lt;Pieņēmumi!$B$49), "Vidējs","Liels"))))</f>
        <v>Mikro</v>
      </c>
      <c r="I579" s="9">
        <f>IF(H579="Mikro",Pieņēmumi!$B$31*F579*0.5,
IF(H579="Mazs",Pieņēmumi!$B$31*F579,
IF(H579="Vidējs",Pieņēmumi!$B$32*F579,
IF(H579="Liels",Pieņēmumi!$B$34*F579,
0))))</f>
        <v>0.35792094615624032</v>
      </c>
      <c r="J579" s="9">
        <f>IF(H579="Mikro",Pieņēmumi!$B$31*F579*0.5,0)</f>
        <v>0.35792094615624032</v>
      </c>
      <c r="K579">
        <v>5</v>
      </c>
      <c r="L579">
        <v>1</v>
      </c>
      <c r="M579" s="2">
        <f>K579/L579</f>
        <v>5</v>
      </c>
      <c r="N579" s="6">
        <f>ROUNDUP(IF($A579=1,K579/Pieņēmumi!$L$39,IF($A579=2,K579/Pieņēmumi!$L$40,IF($A579=3,K579/Pieņēmumi!$L$41,K579/Pieņēmumi!$L$42))),$N$10)</f>
        <v>1</v>
      </c>
      <c r="O579" s="6">
        <f t="shared" si="397"/>
        <v>5</v>
      </c>
      <c r="P579" s="6" t="str">
        <f>IF(AND(O579&gt;=0,O579&lt;Pieņēmumi!$L$46),0,
IF(AND(O579&gt;= Pieņēmumi!$L$46,O579&lt;Pieņēmumi!$L$47), "Mikro",
IF(AND(O579&gt;=Pieņēmumi!$L$47,O579&lt;Pieņēmumi!$L$48), "Mazs",
IF(AND(O579&gt;=Pieņēmumi!$L$48,O579&lt;Pieņēmumi!$L$49), "Vidējs","Liels"))))</f>
        <v>Mikro</v>
      </c>
      <c r="Q579" s="9">
        <f>IF(P579="Mikro",Pieņēmumi!$L$31*N579*0.5,
IF(P579="Mazs",Pieņēmumi!$L$31*N579,
IF(P579="Vidējs",Pieņēmumi!$L$32*N579,
IF(P579="Liels",Pieņēmumi!$L$34*N579,
0))))</f>
        <v>0.3734827264239029</v>
      </c>
      <c r="R579" s="9">
        <f>IF(P579="Mikro",Pieņēmumi!$L$31*N579*0.5,0)</f>
        <v>0.3734827264239029</v>
      </c>
      <c r="S579">
        <v>2</v>
      </c>
      <c r="T579">
        <v>1</v>
      </c>
      <c r="U579" s="2">
        <f>S579/T579</f>
        <v>2</v>
      </c>
      <c r="V579" s="6">
        <f>ROUNDUP(IF($A579=1,S579/Pieņēmumi!$V$39,IF($A579=2,S579/Pieņēmumi!$V$40,IF($A579=3,S579/Pieņēmumi!$V$41,S579/Pieņēmumi!$V$42))),$V$10)</f>
        <v>1</v>
      </c>
      <c r="W579" s="6">
        <f t="shared" si="398"/>
        <v>2</v>
      </c>
      <c r="X579" s="6" t="str">
        <f>IF(AND(W579&gt;=0,W579&lt;Pieņēmumi!$V$46),0,
IF(AND(W579&gt;= Pieņēmumi!$V$46,W579&lt;Pieņēmumi!$V$47), "Mikro",
IF(AND(W579&gt;=Pieņēmumi!$V$47,W579&lt;Pieņēmumi!$V$48), "Mazs",
IF(AND(W579&gt;=Pieņēmumi!$V$48,W579&lt;Pieņēmumi!$V$49), "Vidējs","Liels"))))</f>
        <v>Mikro</v>
      </c>
      <c r="Y579" s="9">
        <f>IF(X579="Mikro",Pieņēmumi!$V$31*V579*0.5,
IF(X579="Mazs",Pieņēmumi!$V$31*V579,
IF(X579="Vidējs",Pieņēmumi!$V$32*V579,
IF(X579="Liels",Pieņēmumi!$V$34*V579,
0))))</f>
        <v>0.38904450669156554</v>
      </c>
      <c r="Z579" s="9">
        <f>IF(X579="Mikro",Pieņēmumi!$V$31*V579*0.5,0)</f>
        <v>0.38904450669156554</v>
      </c>
      <c r="AA579">
        <v>4</v>
      </c>
      <c r="AB579">
        <v>1</v>
      </c>
      <c r="AC579" s="2">
        <f>AA579/AB579</f>
        <v>4</v>
      </c>
      <c r="AD579" s="6">
        <f>ROUNDUP(IF($A579=1,AA579/Pieņēmumi!$AF$39,IF($A579=2,AA579/Pieņēmumi!$AF$40,IF($A579=3,AA579/Pieņēmumi!$AF$41,AA579/Pieņēmumi!$AF$42))),$AD$10)</f>
        <v>1</v>
      </c>
      <c r="AE579" s="6">
        <f t="shared" si="399"/>
        <v>4</v>
      </c>
      <c r="AF579" s="6" t="str">
        <f>IF(AND(AE579&gt;=0,AE579&lt;Pieņēmumi!$AF$46),0,
IF(AND(AE579&gt;= Pieņēmumi!$AF$46,AE579&lt;Pieņēmumi!$AF$47), "Mikro",
IF(AND(AE579&gt;=Pieņēmumi!$AF$47,AE579&lt;Pieņēmumi!$AF$48), "Mazs",
IF(AND(AE579&gt;=Pieņēmumi!$AF$48,AE579&lt;Pieņēmumi!$AF$49), "Vidējs","Liels"))))</f>
        <v>Mikro</v>
      </c>
      <c r="AG579" s="9">
        <f>IF(AF579="Mikro",Pieņēmumi!$AF$31*AD579*0.5,
IF(AF579="Mazs",Pieņēmumi!$AF$31*AD579,
IF(AF579="Vidējs",Pieņēmumi!$AF$32*AD579,
IF(AF579="Liels",Pieņēmumi!$AF$34*AD579,
0))))</f>
        <v>0.42016806722689076</v>
      </c>
      <c r="AH579" s="9">
        <f>IF(AF579="Mikro",Pieņēmumi!$AF$31*AD579*0.5,0)</f>
        <v>0.42016806722689076</v>
      </c>
      <c r="AI579">
        <v>3</v>
      </c>
      <c r="AJ579">
        <v>1</v>
      </c>
      <c r="AK579" s="2">
        <f t="shared" si="431"/>
        <v>3</v>
      </c>
      <c r="AL579" s="6">
        <f>ROUNDUP(IF($A579=1,AI579/Pieņēmumi!$AR$39,IF($A579=2,AI579/Pieņēmumi!$AR$40,IF($A579=3,AI579/Pieņēmumi!$AR$41,AI579/Pieņēmumi!$AR$42))),$AL$10)</f>
        <v>1</v>
      </c>
      <c r="AM579" s="6">
        <f t="shared" si="400"/>
        <v>3</v>
      </c>
      <c r="AN579" s="6" t="str">
        <f>IF(AND(AM579&gt;=0,AM579&lt;Pieņēmumi!$AR$46),0,
IF(AND(AM579&gt;= Pieņēmumi!$AR$46,AM579&lt;Pieņēmumi!$AR$47), "Mikro",
IF(AND(AM579&gt;=Pieņēmumi!$AR$47,AM579&lt;Pieņēmumi!$AR$48), "Mazs",
IF(AND(AM579&gt;=Pieņēmumi!$AR$48,AM579&lt;Pieņēmumi!$AR$49), "Vidējs","Liels"))))</f>
        <v>Mikro</v>
      </c>
      <c r="AO579" s="9">
        <f>IF(AN579="Mikro",Pieņēmumi!$AR$31*AL579*0.5,
IF(AN579="Mazs",Pieņēmumi!$AR$31*AL579,
IF(AN579="Vidējs",Pieņēmumi!$AR$32*AL579,
IF(AN579="Liels",Pieņēmumi!$AR$34*AL579,
0))))</f>
        <v>0.45129162776221604</v>
      </c>
      <c r="AP579" s="9">
        <f>IF(AN579="Mikro",Pieņēmumi!$AR$31*AL579*0.5,0)</f>
        <v>0.45129162776221604</v>
      </c>
      <c r="AQ579">
        <v>5</v>
      </c>
      <c r="AR579">
        <v>1</v>
      </c>
      <c r="AS579" s="2">
        <f>AQ579/AR579</f>
        <v>5</v>
      </c>
      <c r="AT579" s="6">
        <f>ROUNDUP(IF($A579=1,AQ579/Pieņēmumi!$BC$39,IF($A579=2,AQ579/Pieņēmumi!$BC$40,IF($A579=3,AQ579/Pieņēmumi!$BC$41,AQ579/Pieņēmumi!$BC$42))),$AT$10)</f>
        <v>1</v>
      </c>
      <c r="AU579" s="6">
        <f t="shared" si="401"/>
        <v>5</v>
      </c>
      <c r="AV579" s="6" t="str">
        <f>IF(AND(AU579&gt;=0,AU579&lt;Pieņēmumi!$BC$46),0,
IF(AND(AU579&gt;= Pieņēmumi!$BC$46,AU579&lt;Pieņēmumi!$BC$47), "Mikro",
IF(AND(AU579&gt;=Pieņēmumi!$BC$47,AU579&lt;Pieņēmumi!$BC$48), "Mazs",
IF(AND(AU579&gt;=Pieņēmumi!$BC$48,AU579&lt;Pieņēmumi!$BC$49), "Vidējs","Liels"))))</f>
        <v>Mikro</v>
      </c>
      <c r="AW579" s="9">
        <f>IF(AV579="Mikro",Pieņēmumi!$BC$31*AT579*0.5,
IF(AV579="Mazs",Pieņēmumi!$BC$31*AT579,
IF(AV579="Vidējs",Pieņēmumi!$BC$32*AT579,
IF(AV579="Liels",Pieņēmumi!$BC$34*AT579,
0))))</f>
        <v>0.48241518829754126</v>
      </c>
      <c r="AX579" s="9">
        <f>IF(AV579="Mikro",Pieņēmumi!$BC$31*AT579*0.5,0)</f>
        <v>0.48241518829754126</v>
      </c>
      <c r="AY579">
        <v>16</v>
      </c>
      <c r="AZ579">
        <v>1</v>
      </c>
      <c r="BA579" s="2">
        <f t="shared" si="428"/>
        <v>16</v>
      </c>
      <c r="BB579" s="6">
        <f>ROUNDUP(IF($A579=1,AY579/Pieņēmumi!$BN$39,IF($A579=2,AY579/Pieņēmumi!$BN$40,IF($A579=3,AY579/Pieņēmumi!$BN$41,AY579/Pieņēmumi!$BN$42))),$BB$10)</f>
        <v>1</v>
      </c>
      <c r="BC579" s="6">
        <f t="shared" si="402"/>
        <v>16</v>
      </c>
      <c r="BD579" s="6" t="str">
        <f>IF(AND(BC579&gt;=0,BC579&lt;Pieņēmumi!$BN$46),0,
IF(AND(BC579&gt;= Pieņēmumi!$BN$46,BC579&lt;Pieņēmumi!$BN$47), "Mikro",
IF(AND(BC579&gt;=Pieņēmumi!$BN$47,BC579&lt;Pieņēmumi!$BN$48), "Mazs",
IF(AND(BC579&gt;=Pieņēmumi!$BN$48,BC579&lt;Pieņēmumi!$BN$49), "Vidējs","Liels"))))</f>
        <v>Vidējs</v>
      </c>
      <c r="BE579" s="9">
        <f>IF(BD579="Mikro",Pieņēmumi!$BN$31*BB579*0.5,
IF(BD579="Mazs",Pieņēmumi!$BN$31*BB579,
IF(BD579="Vidējs",Pieņēmumi!$BN$32*BB579,
IF(BD579="Liels",Pieņēmumi!$BN$34*BB579,
0))))</f>
        <v>1.227390180878553</v>
      </c>
      <c r="BF579" s="9">
        <f>IF(BD579="Mikro",Pieņēmumi!$BN$31*BB579*0.5,0)</f>
        <v>0</v>
      </c>
      <c r="BG579">
        <v>5</v>
      </c>
      <c r="BH579">
        <v>1</v>
      </c>
      <c r="BI579" s="2">
        <f t="shared" si="429"/>
        <v>5</v>
      </c>
      <c r="BJ579" s="6">
        <f>ROUNDUP(IF($A579=1,BG579/Pieņēmumi!$BY$39,IF($A579=2,BG579/Pieņēmumi!$BY$40,IF($A579=3,BG579/Pieņēmumi!$BY$41,BG579/Pieņēmumi!$BY$42))),$BJ$10)</f>
        <v>1</v>
      </c>
      <c r="BK579" s="6">
        <f t="shared" si="403"/>
        <v>5</v>
      </c>
      <c r="BL579" s="6" t="str">
        <f>IF(AND(BK579&gt;=0,BK579&lt;Pieņēmumi!$BY$46),0,
IF(AND(BK579&gt;= Pieņēmumi!$BY$46,BK579&lt;Pieņēmumi!$BY$47), "Mikro",
IF(AND(BK579&gt;=Pieņēmumi!$BY$47,BK579&lt;Pieņēmumi!$BY$48), "Mazs",
IF(AND(BK579&gt;=Pieņēmumi!$BY$48,BK579&lt;Pieņēmumi!$BY$49), "Vidējs","Liels"))))</f>
        <v>Mikro</v>
      </c>
      <c r="BM579" s="9">
        <f>IF(BL579="Mikro",Pieņēmumi!$BY$31*BJ579*0.5,
IF(BL579="Mazs",Pieņēmumi!$BY$31*BJ579,
IF(BL579="Vidējs",Pieņēmumi!$BY$32*BJ579,
IF(BL579="Liels",Pieņēmumi!$BY$34*BJ579,
0))))</f>
        <v>0.54466230936819171</v>
      </c>
      <c r="BN579" s="9">
        <f>IF(BL579="Mikro",Pieņēmumi!$BY$31*BJ579*0.5,0)</f>
        <v>0.54466230936819171</v>
      </c>
      <c r="BO579">
        <v>13</v>
      </c>
      <c r="BP579">
        <v>1</v>
      </c>
      <c r="BQ579" s="2">
        <f t="shared" si="414"/>
        <v>13</v>
      </c>
      <c r="BR579" s="6">
        <f>ROUNDUP(IF($A579=1,BO579/Pieņēmumi!$CJ$39,IF($A579=2,BO579/Pieņēmumi!$CJ$40,IF($A579=3,BO579/Pieņēmumi!$CJ$41,BO579/Pieņēmumi!$CJ$42))),$BR$10)</f>
        <v>1</v>
      </c>
      <c r="BS579" s="6">
        <f t="shared" si="404"/>
        <v>13</v>
      </c>
      <c r="BT579" s="6" t="str">
        <f>IF(AND(BS579&gt;=0,BS579&lt;Pieņēmumi!$CJ$46),0,
IF(AND(BS579&gt;= Pieņēmumi!$CJ$46,BS579&lt;Pieņēmumi!$CJ$47), "Mikro",
IF(AND(BS579&gt;=Pieņēmumi!$CJ$47,BS579&lt;Pieņēmumi!$CJ$48), "Mazs",
IF(AND(BS579&gt;=Pieņēmumi!$CJ$48,BS579&lt;Pieņēmumi!$CJ$49), "Vidējs","Liels"))))</f>
        <v>Vidējs</v>
      </c>
      <c r="BU579" s="9">
        <f>IF(BT579="Mikro",Pieņēmumi!$CJ$31*BR579*0.5,
IF(BT579="Mazs",Pieņēmumi!$CJ$31*BR579,
IF(BT579="Vidējs",Pieņēmumi!$CJ$32*BR579,
IF(BT579="Liels",Pieņēmumi!$CJ$34*BR579,
0))))</f>
        <v>1.2919896640826873</v>
      </c>
      <c r="BV579" s="9">
        <f>IF(BT579="Mikro",Pieņēmumi!$CJ$31*BR579*0.5,0)</f>
        <v>0</v>
      </c>
      <c r="BW579">
        <v>0</v>
      </c>
      <c r="BX579">
        <v>0</v>
      </c>
      <c r="BY579" s="2">
        <v>0</v>
      </c>
      <c r="BZ579" s="6">
        <f>ROUNDUP(IF($A579=1,BW579/Pieņēmumi!$CU$42,IF($A579=2,BW579/Pieņēmumi!$CU$43,IF($A579=3,BW579/Pieņēmumi!$CU$44,BW579/Pieņēmumi!$CU$45))),$CH$10)</f>
        <v>0</v>
      </c>
      <c r="CA579" s="6">
        <f t="shared" si="405"/>
        <v>0</v>
      </c>
      <c r="CB579" s="6">
        <f>IF(AND(CA579&gt;=0,CA579&lt;Pieņēmumi!$CU$49),0,
IF(AND(CA579&gt;=Pieņēmumi!$CU$49,CA579&lt;Pieņēmumi!$CU$50),"Mazs",
IF(AND(CA579&gt;=Pieņēmumi!$CU$50,CA579&lt;Pieņēmumi!$CU$51),"Vidējs","Liels")))</f>
        <v>0</v>
      </c>
      <c r="CC579" s="9">
        <f>IF(CB579="Mazs",Pieņēmumi!$CU$34*BZ579,IF(CB579="Vidējs",Pieņēmumi!$CU$35*BZ579,IF(CB579="Liels",Pieņēmumi!$CU$37*BZ579,0)))</f>
        <v>0</v>
      </c>
      <c r="CD579" s="9">
        <f>IF(CB579="Mazs",(Pieņēmumi!$CU$35-Pieņēmumi!$CU$34)*BZ579,0)</f>
        <v>0</v>
      </c>
      <c r="CE579">
        <v>0</v>
      </c>
      <c r="CF579">
        <v>0</v>
      </c>
      <c r="CG579" s="2">
        <v>0</v>
      </c>
      <c r="CH579" s="6">
        <f>ROUNDUP(IF($A579=1,CE579/Pieņēmumi!$DE$42,IF($A579=2,CE579/Pieņēmumi!$DE$43,IF($A579=3,CE579/Pieņēmumi!$DE$44,CE579/Pieņēmumi!$DE$45))),$CH$10)</f>
        <v>0</v>
      </c>
      <c r="CI579" s="6">
        <f t="shared" si="406"/>
        <v>0</v>
      </c>
      <c r="CJ579" s="6">
        <f>IF(AND(CI579&gt;=0,CI579&lt;Pieņēmumi!$DE$49),0,
IF(AND(CI579&gt;=Pieņēmumi!$DE$49,CI579&lt;Pieņēmumi!$DE$50),"Mazs",
IF(AND(CI579&gt;=Pieņēmumi!$DE$50,CI579&lt;Pieņēmumi!$DE$51),"Vidējs","Liels")))</f>
        <v>0</v>
      </c>
      <c r="CK579" s="9">
        <f>IF(CJ579="Mazs",Pieņēmumi!$DE$34*CH579,IF(CJ579="Vidējs",Pieņēmumi!$DE$35*CH579,IF(CJ579="Liels",Pieņēmumi!$DE$37*CH579,0)))</f>
        <v>0</v>
      </c>
      <c r="CL579" s="9">
        <f>IF(CJ579="Mazs",(Pieņēmumi!$DE$35-Pieņēmumi!$DE$34)*CH579,0)</f>
        <v>0</v>
      </c>
      <c r="CM579">
        <v>0</v>
      </c>
      <c r="CN579">
        <v>0</v>
      </c>
      <c r="CO579" s="2">
        <v>0</v>
      </c>
      <c r="CP579" s="6">
        <f>ROUNDUP(IF($A579=1,CM579/Pieņēmumi!$DO$42,IF($A579=2,CM579/Pieņēmumi!$DO$43,IF($A579=3,CM579/Pieņēmumi!$DO$44,CM579/Pieņēmumi!$DO$45))),$CP$10)</f>
        <v>0</v>
      </c>
      <c r="CQ579" s="6">
        <f t="shared" si="407"/>
        <v>0</v>
      </c>
      <c r="CR579" s="6">
        <f>IF(AND(CQ579&gt;=0,CQ579&lt;Pieņēmumi!$DO$49),0,
IF(AND(CQ579&gt;=Pieņēmumi!$DO$49,CQ579&lt;Pieņēmumi!$DO$50),"Mazs",
IF(AND(CQ579&gt;=Pieņēmumi!$DO$50,CQ579&lt;Pieņēmumi!$DO$51),"Vidējs","Liels")))</f>
        <v>0</v>
      </c>
      <c r="CS579" s="9">
        <f>IF(CR579="Mazs",Pieņēmumi!$DO$34*CP579,IF(CR579="Vidējs",Pieņēmumi!$DO$35*CP579,IF(CR579="Liels",Pieņēmumi!$DO$37*CP579,0)))</f>
        <v>0</v>
      </c>
      <c r="CT579" s="9">
        <f>IF(CR579="Mazs",(Pieņēmumi!$DO$35-Pieņēmumi!$DO$34)*CP579,0)</f>
        <v>0</v>
      </c>
      <c r="CU579" s="6">
        <f t="shared" si="408"/>
        <v>55</v>
      </c>
      <c r="CV579" s="6">
        <f t="shared" si="409"/>
        <v>9</v>
      </c>
      <c r="CW579" s="2">
        <f t="shared" si="410"/>
        <v>6.1111111111111107</v>
      </c>
      <c r="CX579" t="str">
        <f t="shared" si="411"/>
        <v>Mazā</v>
      </c>
    </row>
    <row r="580" spans="1:102" x14ac:dyDescent="0.25">
      <c r="A580" s="5">
        <v>1</v>
      </c>
      <c r="B580" s="23">
        <v>2.0480522682643221E-3</v>
      </c>
      <c r="C580">
        <v>104</v>
      </c>
      <c r="D580">
        <v>4</v>
      </c>
      <c r="E580" s="2">
        <f t="shared" si="430"/>
        <v>26</v>
      </c>
      <c r="F580" s="6">
        <f>ROUNDUP(IF($A580=1,C580/Pieņēmumi!$B$39,IF($A580=2,C580/Pieņēmumi!$B$40,IF($A580=3,C580/Pieņēmumi!$B$41,C580/Pieņēmumi!$B$42))),$F$10)</f>
        <v>6</v>
      </c>
      <c r="G580" s="6">
        <f t="shared" si="396"/>
        <v>17.333333333333332</v>
      </c>
      <c r="H580" s="6" t="str">
        <f>IF(AND(G580&gt;=0,G580&lt;Pieņēmumi!$B$46),0,
IF(AND(G580&gt;= Pieņēmumi!$B$46,G580&lt;Pieņēmumi!$B$47), "Mikro",
IF(AND(G580&gt;=Pieņēmumi!$B$47,G580&lt;Pieņēmumi!$B$48), "Mazs",
IF(AND(G580&gt;=Pieņēmumi!$B$48,G580&lt;Pieņēmumi!$B$49), "Vidējs","Liels"))))</f>
        <v>Vidējs</v>
      </c>
      <c r="I580" s="9">
        <f>IF(H580="Mikro",Pieņēmumi!$B$31*F580*0.5,
IF(H580="Mazs",Pieņēmumi!$B$31*F580,
IF(H580="Vidējs",Pieņēmumi!$B$32*F580,
IF(H580="Liels",Pieņēmumi!$B$34*F580,
0))))</f>
        <v>4.8449612403100772</v>
      </c>
      <c r="J580" s="9">
        <f>IF(H580="Mikro",Pieņēmumi!$B$31*F580*0.5,0)</f>
        <v>0</v>
      </c>
      <c r="K580">
        <v>102</v>
      </c>
      <c r="L580">
        <v>4</v>
      </c>
      <c r="M580" s="2">
        <f>K580/L580</f>
        <v>25.5</v>
      </c>
      <c r="N580" s="6">
        <f>ROUNDUP(IF($A580=1,K580/Pieņēmumi!$L$39,IF($A580=2,K580/Pieņēmumi!$L$40,IF($A580=3,K580/Pieņēmumi!$L$41,K580/Pieņēmumi!$L$42))),$N$10)</f>
        <v>6</v>
      </c>
      <c r="O580" s="6">
        <f t="shared" si="397"/>
        <v>17</v>
      </c>
      <c r="P580" s="6" t="str">
        <f>IF(AND(O580&gt;=0,O580&lt;Pieņēmumi!$L$46),0,
IF(AND(O580&gt;= Pieņēmumi!$L$46,O580&lt;Pieņēmumi!$L$47), "Mikro",
IF(AND(O580&gt;=Pieņēmumi!$L$47,O580&lt;Pieņēmumi!$L$48), "Mazs",
IF(AND(O580&gt;=Pieņēmumi!$L$48,O580&lt;Pieņēmumi!$L$49), "Vidējs","Liels"))))</f>
        <v>Vidējs</v>
      </c>
      <c r="Q580" s="9">
        <f>IF(P580="Mikro",Pieņēmumi!$L$31*N580*0.5,
IF(P580="Mazs",Pieņēmumi!$L$31*N580,
IF(P580="Vidējs",Pieņēmumi!$L$32*N580,
IF(P580="Liels",Pieņēmumi!$L$34*N580,
0))))</f>
        <v>5.0387596899224816</v>
      </c>
      <c r="R580" s="9">
        <f>IF(P580="Mikro",Pieņēmumi!$L$31*N580*0.5,0)</f>
        <v>0</v>
      </c>
      <c r="S580">
        <v>80</v>
      </c>
      <c r="T580">
        <v>3</v>
      </c>
      <c r="U580" s="2">
        <f>S580/T580</f>
        <v>26.666666666666668</v>
      </c>
      <c r="V580" s="6">
        <f>ROUNDUP(IF($A580=1,S580/Pieņēmumi!$V$39,IF($A580=2,S580/Pieņēmumi!$V$40,IF($A580=3,S580/Pieņēmumi!$V$41,S580/Pieņēmumi!$V$42))),$V$10)</f>
        <v>4</v>
      </c>
      <c r="W580" s="6">
        <f t="shared" si="398"/>
        <v>20</v>
      </c>
      <c r="X580" s="6" t="str">
        <f>IF(AND(W580&gt;=0,W580&lt;Pieņēmumi!$V$46),0,
IF(AND(W580&gt;= Pieņēmumi!$V$46,W580&lt;Pieņēmumi!$V$47), "Mikro",
IF(AND(W580&gt;=Pieņēmumi!$V$47,W580&lt;Pieņēmumi!$V$48), "Mazs",
IF(AND(W580&gt;=Pieņēmumi!$V$48,W580&lt;Pieņēmumi!$V$49), "Vidējs","Liels"))))</f>
        <v>Vidējs</v>
      </c>
      <c r="Y580" s="9">
        <f>IF(X580="Mikro",Pieņēmumi!$V$31*V580*0.5,
IF(X580="Mazs",Pieņēmumi!$V$31*V580,
IF(X580="Vidējs",Pieņēmumi!$V$32*V580,
IF(X580="Liels",Pieņēmumi!$V$34*V580,
0))))</f>
        <v>3.4883720930232562</v>
      </c>
      <c r="Z580" s="9">
        <f>IF(X580="Mikro",Pieņēmumi!$V$31*V580*0.5,0)</f>
        <v>0</v>
      </c>
      <c r="AA580">
        <v>73</v>
      </c>
      <c r="AB580">
        <v>3</v>
      </c>
      <c r="AC580" s="2">
        <f>AA580/AB580</f>
        <v>24.333333333333332</v>
      </c>
      <c r="AD580" s="6">
        <f>ROUNDUP(IF($A580=1,AA580/Pieņēmumi!$AF$39,IF($A580=2,AA580/Pieņēmumi!$AF$40,IF($A580=3,AA580/Pieņēmumi!$AF$41,AA580/Pieņēmumi!$AF$42))),$AD$10)</f>
        <v>4</v>
      </c>
      <c r="AE580" s="6">
        <f t="shared" si="399"/>
        <v>18.25</v>
      </c>
      <c r="AF580" s="6" t="str">
        <f>IF(AND(AE580&gt;=0,AE580&lt;Pieņēmumi!$AF$46),0,
IF(AND(AE580&gt;= Pieņēmumi!$AF$46,AE580&lt;Pieņēmumi!$AF$47), "Mikro",
IF(AND(AE580&gt;=Pieņēmumi!$AF$47,AE580&lt;Pieņēmumi!$AF$48), "Mazs",
IF(AND(AE580&gt;=Pieņēmumi!$AF$48,AE580&lt;Pieņēmumi!$AF$49), "Vidējs","Liels"))))</f>
        <v>Vidējs</v>
      </c>
      <c r="AG580" s="9">
        <f>IF(AF580="Mikro",Pieņēmumi!$AF$31*AD580*0.5,
IF(AF580="Mazs",Pieņēmumi!$AF$31*AD580,
IF(AF580="Vidējs",Pieņēmumi!$AF$32*AD580,
IF(AF580="Liels",Pieņēmumi!$AF$34*AD580,
0))))</f>
        <v>4.1343669250646</v>
      </c>
      <c r="AH580" s="9">
        <f>IF(AF580="Mikro",Pieņēmumi!$AF$31*AD580*0.5,0)</f>
        <v>0</v>
      </c>
      <c r="AI580">
        <v>72</v>
      </c>
      <c r="AJ580">
        <v>3</v>
      </c>
      <c r="AK580" s="2">
        <f t="shared" si="431"/>
        <v>24</v>
      </c>
      <c r="AL580" s="6">
        <f>ROUNDUP(IF($A580=1,AI580/Pieņēmumi!$AR$39,IF($A580=2,AI580/Pieņēmumi!$AR$40,IF($A580=3,AI580/Pieņēmumi!$AR$41,AI580/Pieņēmumi!$AR$42))),$AL$10)</f>
        <v>3</v>
      </c>
      <c r="AM580" s="6">
        <f t="shared" si="400"/>
        <v>24</v>
      </c>
      <c r="AN580" s="6" t="str">
        <f>IF(AND(AM580&gt;=0,AM580&lt;Pieņēmumi!$AR$46),0,
IF(AND(AM580&gt;= Pieņēmumi!$AR$46,AM580&lt;Pieņēmumi!$AR$47), "Mikro",
IF(AND(AM580&gt;=Pieņēmumi!$AR$47,AM580&lt;Pieņēmumi!$AR$48), "Mazs",
IF(AND(AM580&gt;=Pieņēmumi!$AR$48,AM580&lt;Pieņēmumi!$AR$49), "Vidējs","Liels"))))</f>
        <v>Liels</v>
      </c>
      <c r="AO580" s="9">
        <f>IF(AN580="Mikro",Pieņēmumi!$AR$31*AL580*0.5,
IF(AN580="Mazs",Pieņēmumi!$AR$31*AL580,
IF(AN580="Vidējs",Pieņēmumi!$AR$32*AL580,
IF(AN580="Liels",Pieņēmumi!$AR$34*AL580,
0))))</f>
        <v>4.1125541125541121</v>
      </c>
      <c r="AP580" s="9">
        <f>IF(AN580="Mikro",Pieņēmumi!$AR$31*AL580*0.5,0)</f>
        <v>0</v>
      </c>
      <c r="AQ580">
        <v>78</v>
      </c>
      <c r="AR580">
        <v>3</v>
      </c>
      <c r="AS580" s="2">
        <f>AQ580/AR580</f>
        <v>26</v>
      </c>
      <c r="AT580" s="6">
        <f>ROUNDUP(IF($A580=1,AQ580/Pieņēmumi!$BC$39,IF($A580=2,AQ580/Pieņēmumi!$BC$40,IF($A580=3,AQ580/Pieņēmumi!$BC$41,AQ580/Pieņēmumi!$BC$42))),$AT$10)</f>
        <v>4</v>
      </c>
      <c r="AU580" s="6">
        <f t="shared" si="401"/>
        <v>19.5</v>
      </c>
      <c r="AV580" s="6" t="str">
        <f>IF(AND(AU580&gt;=0,AU580&lt;Pieņēmumi!$BC$46),0,
IF(AND(AU580&gt;= Pieņēmumi!$BC$46,AU580&lt;Pieņēmumi!$BC$47), "Mikro",
IF(AND(AU580&gt;=Pieņēmumi!$BC$47,AU580&lt;Pieņēmumi!$BC$48), "Mazs",
IF(AND(AU580&gt;=Pieņēmumi!$BC$48,AU580&lt;Pieņēmumi!$BC$49), "Vidējs","Liels"))))</f>
        <v>Vidējs</v>
      </c>
      <c r="AW580" s="9">
        <f>IF(AV580="Mikro",Pieņēmumi!$BC$31*AT580*0.5,
IF(AV580="Mazs",Pieņēmumi!$BC$31*AT580,
IF(AV580="Vidējs",Pieņēmumi!$BC$32*AT580,
IF(AV580="Liels",Pieņēmumi!$BC$34*AT580,
0))))</f>
        <v>4.6511627906976747</v>
      </c>
      <c r="AX580" s="9">
        <f>IF(AV580="Mikro",Pieņēmumi!$BC$31*AT580*0.5,0)</f>
        <v>0</v>
      </c>
      <c r="AY580">
        <v>87</v>
      </c>
      <c r="AZ580">
        <v>3</v>
      </c>
      <c r="BA580" s="2">
        <f t="shared" si="428"/>
        <v>29</v>
      </c>
      <c r="BB580" s="6">
        <f>ROUNDUP(IF($A580=1,AY580/Pieņēmumi!$BN$39,IF($A580=2,AY580/Pieņēmumi!$BN$40,IF($A580=3,AY580/Pieņēmumi!$BN$41,AY580/Pieņēmumi!$BN$42))),$BB$10)</f>
        <v>4</v>
      </c>
      <c r="BC580" s="6">
        <f t="shared" si="402"/>
        <v>21.75</v>
      </c>
      <c r="BD580" s="6" t="str">
        <f>IF(AND(BC580&gt;=0,BC580&lt;Pieņēmumi!$BN$46),0,
IF(AND(BC580&gt;= Pieņēmumi!$BN$46,BC580&lt;Pieņēmumi!$BN$47), "Mikro",
IF(AND(BC580&gt;=Pieņēmumi!$BN$47,BC580&lt;Pieņēmumi!$BN$48), "Mazs",
IF(AND(BC580&gt;=Pieņēmumi!$BN$48,BC580&lt;Pieņēmumi!$BN$49), "Vidējs","Liels"))))</f>
        <v>Liels</v>
      </c>
      <c r="BE580" s="9">
        <f>IF(BD580="Mikro",Pieņēmumi!$BN$31*BB580*0.5,
IF(BD580="Mazs",Pieņēmumi!$BN$31*BB580,
IF(BD580="Vidējs",Pieņēmumi!$BN$32*BB580,
IF(BD580="Liels",Pieņēmumi!$BN$34*BB580,
0))))</f>
        <v>6.3492063492063489</v>
      </c>
      <c r="BF580" s="9">
        <f>IF(BD580="Mikro",Pieņēmumi!$BN$31*BB580*0.5,0)</f>
        <v>0</v>
      </c>
      <c r="BG580">
        <v>80</v>
      </c>
      <c r="BH580">
        <v>3</v>
      </c>
      <c r="BI580" s="2">
        <f t="shared" si="429"/>
        <v>26.666666666666668</v>
      </c>
      <c r="BJ580" s="6">
        <f>ROUNDUP(IF($A580=1,BG580/Pieņēmumi!$BY$39,IF($A580=2,BG580/Pieņēmumi!$BY$40,IF($A580=3,BG580/Pieņēmumi!$BY$41,BG580/Pieņēmumi!$BY$42))),$BJ$10)</f>
        <v>4</v>
      </c>
      <c r="BK580" s="6">
        <f t="shared" si="403"/>
        <v>20</v>
      </c>
      <c r="BL580" s="6" t="str">
        <f>IF(AND(BK580&gt;=0,BK580&lt;Pieņēmumi!$BY$46),0,
IF(AND(BK580&gt;= Pieņēmumi!$BY$46,BK580&lt;Pieņēmumi!$BY$47), "Mikro",
IF(AND(BK580&gt;=Pieņēmumi!$BY$47,BK580&lt;Pieņēmumi!$BY$48), "Mazs",
IF(AND(BK580&gt;=Pieņēmumi!$BY$48,BK580&lt;Pieņēmumi!$BY$49), "Vidējs","Liels"))))</f>
        <v>Vidējs</v>
      </c>
      <c r="BM580" s="9">
        <f>IF(BL580="Mikro",Pieņēmumi!$BY$31*BJ580*0.5,
IF(BL580="Mazs",Pieņēmumi!$BY$31*BJ580,
IF(BL580="Vidējs",Pieņēmumi!$BY$32*BJ580,
IF(BL580="Liels",Pieņēmumi!$BY$34*BJ580,
0))))</f>
        <v>5.1679586563307494</v>
      </c>
      <c r="BN580" s="9">
        <f>IF(BL580="Mikro",Pieņēmumi!$BY$31*BJ580*0.5,0)</f>
        <v>0</v>
      </c>
      <c r="BO580">
        <v>73</v>
      </c>
      <c r="BP580">
        <v>3</v>
      </c>
      <c r="BQ580" s="2">
        <f t="shared" si="414"/>
        <v>24.333333333333332</v>
      </c>
      <c r="BR580" s="6">
        <f>ROUNDUP(IF($A580=1,BO580/Pieņēmumi!$CJ$39,IF($A580=2,BO580/Pieņēmumi!$CJ$40,IF($A580=3,BO580/Pieņēmumi!$CJ$41,BO580/Pieņēmumi!$CJ$42))),$BR$10)</f>
        <v>3</v>
      </c>
      <c r="BS580" s="6">
        <f t="shared" si="404"/>
        <v>24.333333333333332</v>
      </c>
      <c r="BT580" s="6" t="str">
        <f>IF(AND(BS580&gt;=0,BS580&lt;Pieņēmumi!$CJ$46),0,
IF(AND(BS580&gt;= Pieņēmumi!$CJ$46,BS580&lt;Pieņēmumi!$CJ$47), "Mikro",
IF(AND(BS580&gt;=Pieņēmumi!$CJ$47,BS580&lt;Pieņēmumi!$CJ$48), "Mazs",
IF(AND(BS580&gt;=Pieņēmumi!$CJ$48,BS580&lt;Pieņēmumi!$CJ$49), "Vidējs","Liels"))))</f>
        <v>Liels</v>
      </c>
      <c r="BU580" s="9">
        <f>IF(BT580="Mikro",Pieņēmumi!$CJ$31*BR580*0.5,
IF(BT580="Mazs",Pieņēmumi!$CJ$31*BR580,
IF(BT580="Vidējs",Pieņēmumi!$CJ$32*BR580,
IF(BT580="Liels",Pieņēmumi!$CJ$34*BR580,
0))))</f>
        <v>5.0865800865800868</v>
      </c>
      <c r="BV580" s="9">
        <f>IF(BT580="Mikro",Pieņēmumi!$CJ$31*BR580*0.5,0)</f>
        <v>0</v>
      </c>
      <c r="BW580">
        <v>38</v>
      </c>
      <c r="BX580">
        <v>1</v>
      </c>
      <c r="BY580" s="2">
        <f>BW580/BX580</f>
        <v>38</v>
      </c>
      <c r="BZ580" s="6">
        <f>ROUNDUP(IF($A580=1,BW580/Pieņēmumi!$CU$42,IF($A580=2,BW580/Pieņēmumi!$CU$43,IF($A580=3,BW580/Pieņēmumi!$CU$44,BW580/Pieņēmumi!$CU$45))),$CH$10)</f>
        <v>2</v>
      </c>
      <c r="CA580" s="6">
        <f t="shared" si="405"/>
        <v>19</v>
      </c>
      <c r="CB580" s="6" t="str">
        <f>IF(AND(CA580&gt;=0,CA580&lt;Pieņēmumi!$CU$49),0,
IF(AND(CA580&gt;=Pieņēmumi!$CU$49,CA580&lt;Pieņēmumi!$CU$50),"Mazs",
IF(AND(CA580&gt;=Pieņēmumi!$CU$50,CA580&lt;Pieņēmumi!$CU$51),"Vidējs","Liels")))</f>
        <v>Vidējs</v>
      </c>
      <c r="CC580" s="9">
        <f>IF(CB580="Mazs",Pieņēmumi!$CU$34*BZ580,IF(CB580="Vidējs",Pieņēmumi!$CU$35*BZ580,IF(CB580="Liels",Pieņēmumi!$CU$37*BZ580,0)))</f>
        <v>2.7777777777777781</v>
      </c>
      <c r="CD580" s="9">
        <f>IF(CB580="Mazs",(Pieņēmumi!$CU$35-Pieņēmumi!$CU$34)*BZ580,0)</f>
        <v>0</v>
      </c>
      <c r="CE580">
        <v>25</v>
      </c>
      <c r="CF580">
        <v>1</v>
      </c>
      <c r="CG580" s="2">
        <f>CE580/CF580</f>
        <v>25</v>
      </c>
      <c r="CH580" s="6">
        <f>ROUNDUP(IF($A580=1,CE580/Pieņēmumi!$DE$42,IF($A580=2,CE580/Pieņēmumi!$DE$43,IF($A580=3,CE580/Pieņēmumi!$DE$44,CE580/Pieņēmumi!$DE$45))),$CH$10)</f>
        <v>1</v>
      </c>
      <c r="CI580" s="6">
        <f t="shared" si="406"/>
        <v>25</v>
      </c>
      <c r="CJ580" s="6" t="str">
        <f>IF(AND(CI580&gt;=0,CI580&lt;Pieņēmumi!$DE$49),0,
IF(AND(CI580&gt;=Pieņēmumi!$DE$49,CI580&lt;Pieņēmumi!$DE$50),"Mazs",
IF(AND(CI580&gt;=Pieņēmumi!$DE$50,CI580&lt;Pieņēmumi!$DE$51),"Vidējs","Liels")))</f>
        <v>Liels</v>
      </c>
      <c r="CK580" s="9">
        <f>IF(CJ580="Mazs",Pieņēmumi!$DE$34*CH580,IF(CJ580="Vidējs",Pieņēmumi!$DE$35*CH580,IF(CJ580="Liels",Pieņēmumi!$DE$37*CH580,0)))</f>
        <v>1.7676767676767675</v>
      </c>
      <c r="CL580" s="9">
        <f>IF(CJ580="Mazs",(Pieņēmumi!$DE$35-Pieņēmumi!$DE$34)*CH580,0)</f>
        <v>0</v>
      </c>
      <c r="CM580">
        <v>21</v>
      </c>
      <c r="CN580">
        <v>1</v>
      </c>
      <c r="CO580" s="2">
        <f>CM580/CN580</f>
        <v>21</v>
      </c>
      <c r="CP580" s="6">
        <f>ROUNDUP(IF($A580=1,CM580/Pieņēmumi!$DO$42,IF($A580=2,CM580/Pieņēmumi!$DO$43,IF($A580=3,CM580/Pieņēmumi!$DO$44,CM580/Pieņēmumi!$DO$45))),$CP$10)</f>
        <v>1</v>
      </c>
      <c r="CQ580" s="6">
        <f t="shared" si="407"/>
        <v>21</v>
      </c>
      <c r="CR580" s="6" t="str">
        <f>IF(AND(CQ580&gt;=0,CQ580&lt;Pieņēmumi!$DO$49),0,
IF(AND(CQ580&gt;=Pieņēmumi!$DO$49,CQ580&lt;Pieņēmumi!$DO$50),"Mazs",
IF(AND(CQ580&gt;=Pieņēmumi!$DO$50,CQ580&lt;Pieņēmumi!$DO$51),"Vidējs","Liels")))</f>
        <v>Liels</v>
      </c>
      <c r="CS580" s="9">
        <f>IF(CR580="Mazs",Pieņēmumi!$DO$34*CP580,IF(CR580="Vidējs",Pieņēmumi!$DO$35*CP580,IF(CR580="Liels",Pieņēmumi!$DO$37*CP580,0)))</f>
        <v>1.7676767676767675</v>
      </c>
      <c r="CT580" s="9">
        <f>IF(CR580="Mazs",(Pieņēmumi!$DO$35-Pieņēmumi!$DO$34)*CP580,0)</f>
        <v>0</v>
      </c>
      <c r="CU580" s="6">
        <f t="shared" si="408"/>
        <v>833</v>
      </c>
      <c r="CV580" s="6">
        <f t="shared" si="409"/>
        <v>32</v>
      </c>
      <c r="CW580" s="2">
        <f t="shared" si="410"/>
        <v>26.03125</v>
      </c>
      <c r="CX580" t="str">
        <f t="shared" si="411"/>
        <v>Lielā</v>
      </c>
    </row>
    <row r="609" spans="29:29" x14ac:dyDescent="0.25">
      <c r="AC609">
        <f>+AC614</f>
        <v>0</v>
      </c>
    </row>
  </sheetData>
  <sortState xmlns:xlrd2="http://schemas.microsoft.com/office/spreadsheetml/2017/richdata2" ref="A12:CX580">
    <sortCondition descending="1" ref="B12"/>
  </sortState>
  <pageMargins left="0.70866141732283472" right="0.70866141732283472" top="0.74803149606299213" bottom="0.74803149606299213" header="0.31496062992125984" footer="0.31496062992125984"/>
  <pageSetup paperSize="9" scale="5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6"/>
  <sheetViews>
    <sheetView showGridLines="0" workbookViewId="0">
      <selection activeCell="A3" sqref="A3"/>
    </sheetView>
  </sheetViews>
  <sheetFormatPr defaultRowHeight="15" x14ac:dyDescent="0.25"/>
  <cols>
    <col min="2" max="2" width="13.42578125" customWidth="1"/>
    <col min="3" max="3" width="15.140625" customWidth="1"/>
    <col min="5" max="5" width="13.7109375" customWidth="1"/>
    <col min="6" max="6" width="14.85546875" customWidth="1"/>
    <col min="7" max="7" width="11.7109375" customWidth="1"/>
    <col min="11" max="11" width="12.85546875" bestFit="1" customWidth="1"/>
    <col min="12" max="12" width="14" bestFit="1" customWidth="1"/>
    <col min="13" max="13" width="12" customWidth="1"/>
    <col min="14" max="14" width="14.85546875" customWidth="1"/>
  </cols>
  <sheetData>
    <row r="1" spans="1:20" x14ac:dyDescent="0.25">
      <c r="A1" s="19" t="s">
        <v>65</v>
      </c>
    </row>
    <row r="3" spans="1:20" x14ac:dyDescent="0.25">
      <c r="B3" t="s">
        <v>118</v>
      </c>
      <c r="E3" t="s">
        <v>119</v>
      </c>
      <c r="K3" s="61"/>
    </row>
    <row r="4" spans="1:20" s="49" customFormat="1" ht="45" x14ac:dyDescent="0.25">
      <c r="A4" s="52" t="s">
        <v>64</v>
      </c>
      <c r="B4" s="52" t="s">
        <v>116</v>
      </c>
      <c r="C4" s="52" t="s">
        <v>113</v>
      </c>
      <c r="E4" s="52" t="s">
        <v>120</v>
      </c>
      <c r="F4" s="52" t="s">
        <v>121</v>
      </c>
      <c r="G4" s="52" t="s">
        <v>113</v>
      </c>
      <c r="K4" s="48" t="s">
        <v>92</v>
      </c>
      <c r="L4" s="48" t="s">
        <v>93</v>
      </c>
    </row>
    <row r="5" spans="1:20" x14ac:dyDescent="0.25">
      <c r="A5" s="39">
        <v>1</v>
      </c>
      <c r="B5" s="40">
        <f>Pieņēmumi!B4</f>
        <v>1040.2188018128045</v>
      </c>
      <c r="C5" s="40">
        <f>IF(Pieņēmumi!E20=30,B5*$B$21,IF(Pieņēmumi!E20=36,B5*$B$22,B5*$B$23))</f>
        <v>986127.42411853862</v>
      </c>
      <c r="E5" s="51">
        <f>SUM(Klases!J12:J580)</f>
        <v>37.223778400249039</v>
      </c>
      <c r="F5" s="33" t="s">
        <v>117</v>
      </c>
      <c r="G5" s="40">
        <f>IF(Pieņēmumi!E20=30,E5*$B$21,IF(Pieņēmumi!E20=36,E5*$B$22,E5*$B$23))</f>
        <v>35288.141923436087</v>
      </c>
      <c r="K5" s="40">
        <v>1040.7545999999993</v>
      </c>
      <c r="L5" s="40">
        <f>IF(Pieņēmumi!E20=30,K5*$B$21,IF(Pieņēmumi!E20=36,K5*$B$22,K5*$B$23))</f>
        <v>986635.36079999933</v>
      </c>
      <c r="P5" s="41"/>
      <c r="S5" s="41"/>
      <c r="T5" s="41"/>
    </row>
    <row r="6" spans="1:20" x14ac:dyDescent="0.25">
      <c r="A6" s="39">
        <v>2</v>
      </c>
      <c r="B6" s="40">
        <f>Pieņēmumi!L4</f>
        <v>1057.2707598142188</v>
      </c>
      <c r="C6" s="40">
        <f>IF(Pieņēmumi!O20=30,B6*$B$21,IF(Pieņēmumi!O20=36,B6*$B$22,B6*$B$23))</f>
        <v>1002292.6803038794</v>
      </c>
      <c r="E6" s="51">
        <f>SUM(Klases!R12:R580)</f>
        <v>35.48085901027072</v>
      </c>
      <c r="F6" s="33" t="s">
        <v>117</v>
      </c>
      <c r="G6" s="40">
        <f>IF(Pieņēmumi!O20=30,E6*$B$21,IF(Pieņēmumi!O20=36,E6*$B$22,E6*$B$23))</f>
        <v>33635.854341736645</v>
      </c>
      <c r="K6" s="40">
        <v>1019.8304999999999</v>
      </c>
      <c r="L6" s="40">
        <f>IF(Pieņēmumi!O20=30,K6*$B$21,IF(Pieņēmumi!O20=36,K6*$B$22,K6*$B$23))</f>
        <v>966799.3139999999</v>
      </c>
      <c r="P6" s="41"/>
      <c r="S6" s="41"/>
      <c r="T6" s="41"/>
    </row>
    <row r="7" spans="1:20" x14ac:dyDescent="0.25">
      <c r="A7" s="39">
        <v>3</v>
      </c>
      <c r="B7" s="40">
        <f>Pieņēmumi!V4</f>
        <v>1049.5656210448146</v>
      </c>
      <c r="C7" s="40">
        <f>IF(Pieņēmumi!Y20=30,B7*$B$21,IF(Pieņēmumi!Y20=36,B7*$B$22,B7*$B$23))</f>
        <v>994988.20875048428</v>
      </c>
      <c r="E7" s="51">
        <f>SUM(Klases!Z12:Z580)</f>
        <v>40.84967320261444</v>
      </c>
      <c r="F7" s="33" t="s">
        <v>117</v>
      </c>
      <c r="G7" s="40">
        <f>IF(Pieņēmumi!Y20=30,E7*$B$21,IF(Pieņēmumi!Y20=36,E7*$B$22,E7*$B$23))</f>
        <v>38725.490196078492</v>
      </c>
      <c r="K7" s="40">
        <v>1029.9151666666669</v>
      </c>
      <c r="L7" s="40">
        <f>IF(Pieņēmumi!Y20=30,K7*$B$21,IF(Pieņēmumi!Y20=36,K7*$B$22,K7*$B$23))</f>
        <v>976359.57800000021</v>
      </c>
      <c r="P7" s="41"/>
      <c r="S7" s="41"/>
      <c r="T7" s="41"/>
    </row>
    <row r="8" spans="1:20" x14ac:dyDescent="0.25">
      <c r="A8" s="39">
        <v>4</v>
      </c>
      <c r="B8" s="40">
        <f>Pieņēmumi!AF4</f>
        <v>1205.6401235982189</v>
      </c>
      <c r="C8" s="40">
        <f>IF(Pieņēmumi!AI20=30,B8*$B$21,IF(Pieņēmumi!AI20=36,B8*$B$22,B8*$B$23))</f>
        <v>1142946.8371711115</v>
      </c>
      <c r="E8" s="51">
        <f>SUM(Klases!AH12:AH580)</f>
        <v>45.798319327730994</v>
      </c>
      <c r="F8" s="33" t="s">
        <v>117</v>
      </c>
      <c r="G8" s="40">
        <f>IF(Pieņēmumi!AI20=30,E8*$B$21,IF(Pieņēmumi!AI20=36,E8*$B$22,E8*$B$23))</f>
        <v>43416.806722688983</v>
      </c>
      <c r="K8" s="40">
        <v>1125.882866666667</v>
      </c>
      <c r="L8" s="40">
        <f>IF(Pieņēmumi!AI20=30,K8*$B$21,IF(Pieņēmumi!AI20=36,K8*$B$22,K8*$B$23))</f>
        <v>1067336.9576000003</v>
      </c>
      <c r="P8" s="41"/>
      <c r="S8" s="41"/>
      <c r="T8" s="41"/>
    </row>
    <row r="9" spans="1:20" x14ac:dyDescent="0.25">
      <c r="A9" s="39">
        <v>5</v>
      </c>
      <c r="B9" s="40">
        <f>Pieņēmumi!AR4</f>
        <v>1299.8189873788306</v>
      </c>
      <c r="C9" s="40">
        <f>IF(Pieņēmumi!AU20=30,B9*$B$21,IF(Pieņēmumi!AU20=36,B9*$B$22,B9*$B$23))</f>
        <v>1232228.4000351315</v>
      </c>
      <c r="E9" s="51">
        <f>SUM(Klases!AP12:AP580)</f>
        <v>35.65203859321511</v>
      </c>
      <c r="F9" s="33" t="s">
        <v>117</v>
      </c>
      <c r="G9" s="40">
        <f>IF(Pieņēmumi!AU20=30,E9*$B$21,IF(Pieņēmumi!AU20=36,E9*$B$22,E9*$B$23))</f>
        <v>33798.132586367923</v>
      </c>
      <c r="K9" s="40">
        <v>1264.9236333333324</v>
      </c>
      <c r="L9" s="40">
        <f>IF(Pieņēmumi!AU20=30,K9*$B$21,IF(Pieņēmumi!AU20=36,K9*$B$22,K9*$B$23))</f>
        <v>1199147.6043999991</v>
      </c>
      <c r="P9" s="41"/>
      <c r="S9" s="41"/>
      <c r="T9" s="41"/>
    </row>
    <row r="10" spans="1:20" x14ac:dyDescent="0.25">
      <c r="A10" s="39">
        <v>6</v>
      </c>
      <c r="B10" s="40">
        <f>Pieņēmumi!BC4</f>
        <v>1486.1023226532727</v>
      </c>
      <c r="C10" s="40">
        <f>IF(Pieņēmumi!BF20=30,B10*$B$21,IF(Pieņēmumi!BF20=36,B10*$B$22,B10*$B$23))</f>
        <v>1408825.0018753025</v>
      </c>
      <c r="E10" s="51">
        <f>SUM(Klases!AX12:AX580)</f>
        <v>32.804232804232782</v>
      </c>
      <c r="F10" s="33" t="s">
        <v>117</v>
      </c>
      <c r="G10" s="40">
        <f>IF(Pieņēmumi!BF20=30,E10*$B$21,IF(Pieņēmumi!BF20=36,E10*$B$22,E10*$B$23))</f>
        <v>31098.412698412678</v>
      </c>
      <c r="K10" s="40">
        <v>1417.0714666666661</v>
      </c>
      <c r="L10" s="40">
        <f>IF(Pieņēmumi!BF20=30,K10*$B$21,IF(Pieņēmumi!BF20=36,K10*$B$22,K10*$B$23))</f>
        <v>1343383.7503999996</v>
      </c>
      <c r="P10" s="41"/>
      <c r="S10" s="41"/>
      <c r="T10" s="41"/>
    </row>
    <row r="11" spans="1:20" x14ac:dyDescent="0.25">
      <c r="A11" s="39">
        <v>7</v>
      </c>
      <c r="B11" s="40">
        <f>Pieņēmumi!BN4</f>
        <v>1519.1756870706877</v>
      </c>
      <c r="C11" s="40">
        <f>IF(Pieņēmumi!BQ20=30,B11*$B$21,IF(Pieņēmumi!BQ20=36,B11*$B$22,B11*$B$23))</f>
        <v>1440178.5513430119</v>
      </c>
      <c r="E11" s="51">
        <f>SUM(Klases!BF12:BF580)</f>
        <v>33.893557422969238</v>
      </c>
      <c r="F11" s="33" t="s">
        <v>117</v>
      </c>
      <c r="G11" s="40">
        <f>IF(Pieņēmumi!BQ20=30,E11*$B$21,IF(Pieņēmumi!BQ20=36,E11*$B$22,E11*$B$23))</f>
        <v>32131.092436974839</v>
      </c>
      <c r="K11" s="40">
        <v>1456.1815666666653</v>
      </c>
      <c r="L11" s="40">
        <f>IF(Pieņēmumi!BQ20=30,K11*$B$21,IF(Pieņēmumi!BQ20=36,K11*$B$22,K11*$B$23))</f>
        <v>1380460.1251999987</v>
      </c>
      <c r="P11" s="41"/>
      <c r="S11" s="41"/>
      <c r="T11" s="41"/>
    </row>
    <row r="12" spans="1:20" x14ac:dyDescent="0.25">
      <c r="A12" s="39">
        <v>8</v>
      </c>
      <c r="B12" s="40">
        <f>Pieņēmumi!BY4</f>
        <v>1527.3353280706176</v>
      </c>
      <c r="C12" s="40">
        <f>IF(Pieņēmumi!CB20=30,B12*$B$21,IF(Pieņēmumi!CB20=36,B12*$B$22,B12*$B$23))</f>
        <v>1447913.8910109454</v>
      </c>
      <c r="E12" s="51">
        <f>SUM(Klases!BN12:BN580)</f>
        <v>32.13507625272333</v>
      </c>
      <c r="F12" s="33" t="s">
        <v>117</v>
      </c>
      <c r="G12" s="40">
        <f>IF(Pieņēmumi!CB20=30,E12*$B$21,IF(Pieņēmumi!CB20=36,E12*$B$22,E12*$B$23))</f>
        <v>30464.052287581715</v>
      </c>
      <c r="K12" s="40">
        <v>1458.8076333333327</v>
      </c>
      <c r="L12" s="40">
        <f>IF(Pieņēmumi!CB20=30,K12*$B$21,IF(Pieņēmumi!CB20=36,K12*$B$22,K12*$B$23))</f>
        <v>1382949.6363999993</v>
      </c>
      <c r="P12" s="41"/>
      <c r="S12" s="41"/>
      <c r="T12" s="41"/>
    </row>
    <row r="13" spans="1:20" x14ac:dyDescent="0.25">
      <c r="A13" s="39">
        <v>9</v>
      </c>
      <c r="B13" s="40">
        <f>Pieņēmumi!CJ4</f>
        <v>1476.2222495293647</v>
      </c>
      <c r="C13" s="40">
        <f>IF(Pieņēmumi!CM20=30,B13*$B$21,IF(Pieņēmumi!CM20=36,B13*$B$22,B13*$B$23))</f>
        <v>1399458.6925538378</v>
      </c>
      <c r="E13" s="51">
        <f>SUM(Klases!BV12:BV580)</f>
        <v>36.492374727668867</v>
      </c>
      <c r="F13" s="33" t="s">
        <v>117</v>
      </c>
      <c r="G13" s="40">
        <f>IF(Pieņēmumi!CM20=30,E13*$B$21,IF(Pieņēmumi!CM20=36,E13*$B$22,E13*$B$23))</f>
        <v>34594.771241830087</v>
      </c>
      <c r="K13" s="40">
        <v>1460.8399000000002</v>
      </c>
      <c r="L13" s="40">
        <f>IF(Pieņēmumi!CM20=30,K13*$B$21,IF(Pieņēmumi!CM20=36,K13*$B$22,K13*$B$23))</f>
        <v>1384876.2252000002</v>
      </c>
      <c r="P13" s="41"/>
      <c r="S13" s="41"/>
      <c r="T13" s="41"/>
    </row>
    <row r="14" spans="1:20" x14ac:dyDescent="0.25">
      <c r="A14" s="39">
        <v>10</v>
      </c>
      <c r="B14" s="50">
        <f>Pieņēmumi!CU4</f>
        <v>811.84671778037159</v>
      </c>
      <c r="C14" s="40">
        <f>IF(Pieņēmumi!CX22=30,B14*$B$21,IF(Pieņēmumi!CX22=36,B14*$B$22,B14*$B$23))</f>
        <v>769630.68845579226</v>
      </c>
      <c r="E14" s="33" t="s">
        <v>117</v>
      </c>
      <c r="F14" s="51">
        <f>SUM(Klases!CD12:CD580)</f>
        <v>6.1702458761282362</v>
      </c>
      <c r="G14" s="40">
        <f>IF(Pieņēmumi!CX22=30,F14*$B$21,IF(Pieņēmumi!CX22=36,F14*$B$22,F14*$B$23))</f>
        <v>5849.3930905695679</v>
      </c>
      <c r="K14" s="50">
        <v>758.49093333333371</v>
      </c>
      <c r="L14" s="40">
        <f>IF(Pieņēmumi!CX22=30,K14*$B$21,IF(Pieņēmumi!CX22=36,K14*$B$22,K14*$B$23))</f>
        <v>719049.40480000037</v>
      </c>
      <c r="P14" s="41"/>
      <c r="S14" s="41"/>
      <c r="T14" s="41"/>
    </row>
    <row r="15" spans="1:20" x14ac:dyDescent="0.25">
      <c r="A15" s="39">
        <v>11</v>
      </c>
      <c r="B15" s="50">
        <f>Pieņēmumi!DE4</f>
        <v>818.07461297885641</v>
      </c>
      <c r="C15" s="40">
        <f>IF(Pieņēmumi!DH22=30,B15*$B$21,IF(Pieņēmumi!DH22=36,B15*$B$22,B15*$B$23))</f>
        <v>775534.73310395586</v>
      </c>
      <c r="E15" s="33" t="s">
        <v>117</v>
      </c>
      <c r="F15" s="51">
        <f>SUM(Klases!CL12:CL580)</f>
        <v>8.7807345160286445</v>
      </c>
      <c r="G15" s="40">
        <f>IF(Pieņēmumi!DH22=30,F15*$B$21,IF(Pieņēmumi!DH22=36,F15*$B$22,F15*$B$23))</f>
        <v>8324.1363211951557</v>
      </c>
      <c r="K15" s="50">
        <v>790.05863333333286</v>
      </c>
      <c r="L15" s="40">
        <f>IF(Pieņēmumi!DH22=30,K15*$B$21,IF(Pieņēmumi!DH22=36,K15*$B$22,K15*$B$23))</f>
        <v>748975.58439999959</v>
      </c>
      <c r="P15" s="41"/>
      <c r="S15" s="41"/>
      <c r="T15" s="41"/>
    </row>
    <row r="16" spans="1:20" x14ac:dyDescent="0.25">
      <c r="A16" s="39">
        <v>12</v>
      </c>
      <c r="B16" s="50">
        <f>Pieņēmumi!DO4</f>
        <v>819.35244734492642</v>
      </c>
      <c r="C16" s="40">
        <f>IF(Pieņēmumi!DR22=30,B16*$B$21,IF(Pieņēmumi!DR22=36,B16*$B$22,B16*$B$23))</f>
        <v>776746.12008299027</v>
      </c>
      <c r="E16" s="33" t="s">
        <v>117</v>
      </c>
      <c r="F16" s="51">
        <f>SUM(Klases!CT12:CT580)</f>
        <v>9.0180516651104998</v>
      </c>
      <c r="G16" s="40">
        <f>IF(Pieņēmumi!DR22=30,F16*$B$21,IF(Pieņēmumi!DR22=36,F16*$B$22,F16*$B$23))</f>
        <v>8549.112978524754</v>
      </c>
      <c r="K16" s="50">
        <v>795.84009999999989</v>
      </c>
      <c r="L16" s="40">
        <f>IF(Pieņēmumi!DR22=30,K16*$B$21,IF(Pieņēmumi!DR22=36,K16*$B$22,K16*$B$23))</f>
        <v>754456.41479999991</v>
      </c>
      <c r="P16" s="41"/>
      <c r="S16" s="41"/>
      <c r="T16" s="41"/>
    </row>
    <row r="17" spans="1:14" x14ac:dyDescent="0.25">
      <c r="A17" s="53" t="s">
        <v>94</v>
      </c>
      <c r="B17" s="40">
        <f>SUM(B5:B16)</f>
        <v>14110.623659076986</v>
      </c>
      <c r="C17" s="50">
        <f>SUM(C5:C16)</f>
        <v>13376871.228804979</v>
      </c>
      <c r="E17" s="40">
        <f>SUM(E5:E16)</f>
        <v>330.3299097416745</v>
      </c>
      <c r="F17" s="40">
        <f>SUM(F5:F16)</f>
        <v>23.969032057267381</v>
      </c>
      <c r="G17" s="40">
        <f>SUM(G5:G16)</f>
        <v>335875.39682539692</v>
      </c>
      <c r="K17" s="40">
        <f>SUM(K5:K16)</f>
        <v>13618.596999999994</v>
      </c>
      <c r="L17" s="40">
        <f>SUM(L5:L16)</f>
        <v>12910429.955999997</v>
      </c>
      <c r="M17" s="47">
        <f>C17-L17</f>
        <v>466441.27280498296</v>
      </c>
      <c r="N17" s="47">
        <f>M17*12</f>
        <v>5597295.2736597955</v>
      </c>
    </row>
    <row r="20" spans="1:14" x14ac:dyDescent="0.25">
      <c r="A20" s="19" t="s">
        <v>66</v>
      </c>
    </row>
    <row r="21" spans="1:14" x14ac:dyDescent="0.25">
      <c r="A21" t="s">
        <v>156</v>
      </c>
      <c r="B21" s="11">
        <v>790</v>
      </c>
    </row>
    <row r="22" spans="1:14" x14ac:dyDescent="0.25">
      <c r="A22" t="s">
        <v>157</v>
      </c>
      <c r="B22" s="67">
        <f>790/30*6+790</f>
        <v>948</v>
      </c>
    </row>
    <row r="23" spans="1:14" x14ac:dyDescent="0.25">
      <c r="A23" t="s">
        <v>158</v>
      </c>
      <c r="B23" s="67">
        <f>790/30*10+790</f>
        <v>1053.3333333333333</v>
      </c>
    </row>
    <row r="25" spans="1:14" x14ac:dyDescent="0.25">
      <c r="A25" s="66" t="s">
        <v>154</v>
      </c>
      <c r="B25" s="66"/>
      <c r="C25" s="66"/>
      <c r="D25" s="66"/>
      <c r="E25" s="66"/>
    </row>
    <row r="26" spans="1:14" x14ac:dyDescent="0.25">
      <c r="A26" s="66" t="s">
        <v>155</v>
      </c>
      <c r="B26" s="66"/>
      <c r="C26" s="66"/>
      <c r="D26" s="66"/>
      <c r="E26" s="66"/>
    </row>
  </sheetData>
  <pageMargins left="0.7" right="0.7" top="0.75" bottom="0.75" header="0.3" footer="0.3"/>
  <pageSetup paperSize="9" orientation="portrait" r:id="rId1"/>
  <ignoredErrors>
    <ignoredError sqref="C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D12"/>
  <sheetViews>
    <sheetView showGridLines="0" workbookViewId="0">
      <selection activeCell="A4" sqref="A4"/>
    </sheetView>
  </sheetViews>
  <sheetFormatPr defaultRowHeight="15" x14ac:dyDescent="0.25"/>
  <cols>
    <col min="1" max="1" width="26.28515625" customWidth="1"/>
    <col min="2" max="2" width="31.7109375" customWidth="1"/>
    <col min="3" max="3" width="18.28515625" customWidth="1"/>
  </cols>
  <sheetData>
    <row r="4" spans="1:4" x14ac:dyDescent="0.25">
      <c r="A4" s="19" t="s">
        <v>96</v>
      </c>
      <c r="B4" s="19" t="s">
        <v>97</v>
      </c>
      <c r="C4" s="19" t="s">
        <v>98</v>
      </c>
      <c r="D4" s="19" t="s">
        <v>99</v>
      </c>
    </row>
    <row r="5" spans="1:4" x14ac:dyDescent="0.25">
      <c r="A5" t="s">
        <v>40</v>
      </c>
      <c r="B5" t="s">
        <v>41</v>
      </c>
      <c r="C5" t="s">
        <v>42</v>
      </c>
      <c r="D5" t="s">
        <v>43</v>
      </c>
    </row>
    <row r="6" spans="1:4" x14ac:dyDescent="0.25">
      <c r="A6" t="s">
        <v>73</v>
      </c>
      <c r="B6" t="s">
        <v>44</v>
      </c>
      <c r="C6" t="s">
        <v>45</v>
      </c>
      <c r="D6" t="s">
        <v>46</v>
      </c>
    </row>
    <row r="7" spans="1:4" x14ac:dyDescent="0.25">
      <c r="A7" t="s">
        <v>74</v>
      </c>
      <c r="B7" t="s">
        <v>75</v>
      </c>
      <c r="C7" t="s">
        <v>45</v>
      </c>
      <c r="D7" t="s">
        <v>76</v>
      </c>
    </row>
    <row r="8" spans="1:4" x14ac:dyDescent="0.25">
      <c r="A8" t="s">
        <v>68</v>
      </c>
      <c r="B8" t="s">
        <v>69</v>
      </c>
      <c r="D8" t="s">
        <v>70</v>
      </c>
    </row>
    <row r="9" spans="1:4" x14ac:dyDescent="0.25">
      <c r="A9" t="s">
        <v>82</v>
      </c>
      <c r="B9" t="s">
        <v>83</v>
      </c>
      <c r="C9" t="s">
        <v>85</v>
      </c>
      <c r="D9" t="s">
        <v>84</v>
      </c>
    </row>
    <row r="10" spans="1:4" x14ac:dyDescent="0.25">
      <c r="A10" t="s">
        <v>112</v>
      </c>
      <c r="B10" t="s">
        <v>111</v>
      </c>
      <c r="D10" t="s">
        <v>110</v>
      </c>
    </row>
    <row r="11" spans="1:4" x14ac:dyDescent="0.25">
      <c r="A11" t="s">
        <v>141</v>
      </c>
      <c r="B11" t="s">
        <v>142</v>
      </c>
      <c r="C11" t="s">
        <v>149</v>
      </c>
      <c r="D11" t="s">
        <v>143</v>
      </c>
    </row>
    <row r="12" spans="1:4" x14ac:dyDescent="0.25">
      <c r="A12" t="s">
        <v>144</v>
      </c>
      <c r="B12" t="s">
        <v>145</v>
      </c>
      <c r="C12" t="s">
        <v>146</v>
      </c>
      <c r="D12" t="s">
        <v>147</v>
      </c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Pieņēmumi</vt:lpstr>
      <vt:lpstr>Klases</vt:lpstr>
      <vt:lpstr>Rezultāti</vt:lpstr>
      <vt:lpstr>Daži avoti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 Rozenštoka</dc:creator>
  <cp:lastModifiedBy>dacek_ib4q3dx</cp:lastModifiedBy>
  <cp:lastPrinted>2020-12-14T20:46:34Z</cp:lastPrinted>
  <dcterms:created xsi:type="dcterms:W3CDTF">2020-10-15T10:43:31Z</dcterms:created>
  <dcterms:modified xsi:type="dcterms:W3CDTF">2020-12-15T14:59:19Z</dcterms:modified>
</cp:coreProperties>
</file>